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4.xml" ContentType="application/vnd.openxmlformats-officedocument.drawing+xml"/>
  <Override PartName="/xl/tables/table13.xml" ContentType="application/vnd.openxmlformats-officedocument.spreadsheetml.table+xml"/>
  <Override PartName="/xl/charts/chart6.xml" ContentType="application/vnd.openxmlformats-officedocument.drawingml.chart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Nova pasta (2)\PycharmProjects\anime-stats v2.0\userlist\"/>
    </mc:Choice>
  </mc:AlternateContent>
  <bookViews>
    <workbookView xWindow="-108" yWindow="-108" windowWidth="23256" windowHeight="12576" tabRatio="895" activeTab="4"/>
  </bookViews>
  <sheets>
    <sheet name="genres_table" sheetId="1" r:id="rId1"/>
    <sheet name="user_list" sheetId="2" r:id="rId2"/>
    <sheet name="days" sheetId="3" r:id="rId3"/>
    <sheet name="previsão -amort exp" sheetId="4" r:id="rId4"/>
    <sheet name="progression" sheetId="5" r:id="rId5"/>
    <sheet name="geral" sheetId="6" r:id="rId6"/>
    <sheet name="geral ano" sheetId="7" r:id="rId7"/>
    <sheet name="ano stats" sheetId="8" r:id="rId8"/>
    <sheet name="animes por ano" sheetId="9" r:id="rId9"/>
    <sheet name="challenge" sheetId="10" r:id="rId10"/>
    <sheet name="genres_stats" sheetId="11" r:id="rId11"/>
  </sheets>
  <calcPr calcId="152511"/>
</workbook>
</file>

<file path=xl/calcChain.xml><?xml version="1.0" encoding="utf-8"?>
<calcChain xmlns="http://schemas.openxmlformats.org/spreadsheetml/2006/main">
  <c r="O9" i="5" l="1"/>
  <c r="Q9" i="5" s="1"/>
  <c r="L5" i="5"/>
  <c r="L4" i="5"/>
  <c r="Q6" i="5"/>
  <c r="Q4" i="5"/>
  <c r="Q5" i="5"/>
  <c r="Q7" i="5"/>
  <c r="Q8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I94" i="5"/>
  <c r="H3" i="5"/>
  <c r="E70" i="11"/>
  <c r="D70" i="11"/>
  <c r="F70" i="11" s="1"/>
  <c r="B70" i="11"/>
  <c r="C70" i="11" s="1"/>
  <c r="E69" i="11"/>
  <c r="D69" i="11"/>
  <c r="F69" i="11" s="1"/>
  <c r="B69" i="11"/>
  <c r="C69" i="11" s="1"/>
  <c r="E68" i="11"/>
  <c r="D68" i="11"/>
  <c r="C68" i="11"/>
  <c r="B68" i="11"/>
  <c r="F68" i="11" s="1"/>
  <c r="E67" i="11"/>
  <c r="D67" i="11"/>
  <c r="F67" i="11" s="1"/>
  <c r="B67" i="11"/>
  <c r="C67" i="11" s="1"/>
  <c r="E66" i="11"/>
  <c r="D66" i="11"/>
  <c r="F66" i="11" s="1"/>
  <c r="C66" i="11"/>
  <c r="B66" i="11"/>
  <c r="F65" i="11"/>
  <c r="E65" i="11"/>
  <c r="D65" i="11"/>
  <c r="C65" i="11"/>
  <c r="B65" i="11"/>
  <c r="E64" i="11"/>
  <c r="D64" i="11"/>
  <c r="F64" i="11" s="1"/>
  <c r="C64" i="11"/>
  <c r="B64" i="11"/>
  <c r="F63" i="11"/>
  <c r="E63" i="11"/>
  <c r="D63" i="11"/>
  <c r="C63" i="11"/>
  <c r="B63" i="11"/>
  <c r="F62" i="11"/>
  <c r="E62" i="11"/>
  <c r="D62" i="11"/>
  <c r="C62" i="11"/>
  <c r="B62" i="11"/>
  <c r="E61" i="11"/>
  <c r="D61" i="11"/>
  <c r="F61" i="11" s="1"/>
  <c r="B61" i="11"/>
  <c r="C61" i="11" s="1"/>
  <c r="E60" i="11"/>
  <c r="D60" i="11"/>
  <c r="F60" i="11" s="1"/>
  <c r="C60" i="11"/>
  <c r="B60" i="11"/>
  <c r="E59" i="11"/>
  <c r="D59" i="11"/>
  <c r="B59" i="11"/>
  <c r="C59" i="11" s="1"/>
  <c r="E58" i="11"/>
  <c r="D58" i="11"/>
  <c r="F58" i="11" s="1"/>
  <c r="B58" i="11"/>
  <c r="C58" i="11" s="1"/>
  <c r="E57" i="11"/>
  <c r="D57" i="11"/>
  <c r="F57" i="11" s="1"/>
  <c r="B57" i="11"/>
  <c r="C57" i="11" s="1"/>
  <c r="E56" i="11"/>
  <c r="D56" i="11"/>
  <c r="C56" i="11"/>
  <c r="B56" i="11"/>
  <c r="F56" i="11" s="1"/>
  <c r="E55" i="11"/>
  <c r="D55" i="11"/>
  <c r="F55" i="11" s="1"/>
  <c r="B55" i="11"/>
  <c r="C55" i="11" s="1"/>
  <c r="E54" i="11"/>
  <c r="D54" i="11"/>
  <c r="F54" i="11" s="1"/>
  <c r="C54" i="11"/>
  <c r="B54" i="11"/>
  <c r="F53" i="11"/>
  <c r="E53" i="11"/>
  <c r="D53" i="11"/>
  <c r="C53" i="11"/>
  <c r="B53" i="11"/>
  <c r="E52" i="11"/>
  <c r="D52" i="11"/>
  <c r="F52" i="11" s="1"/>
  <c r="C52" i="11"/>
  <c r="B52" i="11"/>
  <c r="F51" i="11"/>
  <c r="E51" i="11"/>
  <c r="D51" i="11"/>
  <c r="C51" i="11"/>
  <c r="B51" i="11"/>
  <c r="F50" i="11"/>
  <c r="E50" i="11"/>
  <c r="D50" i="11"/>
  <c r="C50" i="11"/>
  <c r="B50" i="11"/>
  <c r="E49" i="11"/>
  <c r="D49" i="11"/>
  <c r="F49" i="11" s="1"/>
  <c r="B49" i="11"/>
  <c r="C49" i="11" s="1"/>
  <c r="E48" i="11"/>
  <c r="D48" i="11"/>
  <c r="F48" i="11" s="1"/>
  <c r="C48" i="11"/>
  <c r="B48" i="11"/>
  <c r="E47" i="11"/>
  <c r="D47" i="11"/>
  <c r="B47" i="11"/>
  <c r="C47" i="11" s="1"/>
  <c r="E46" i="11"/>
  <c r="D46" i="11"/>
  <c r="F46" i="11" s="1"/>
  <c r="B46" i="11"/>
  <c r="C46" i="11" s="1"/>
  <c r="E45" i="11"/>
  <c r="D45" i="11"/>
  <c r="F45" i="11" s="1"/>
  <c r="B45" i="11"/>
  <c r="C45" i="11" s="1"/>
  <c r="E44" i="11"/>
  <c r="D44" i="11"/>
  <c r="C44" i="11"/>
  <c r="B44" i="11"/>
  <c r="F44" i="11" s="1"/>
  <c r="E43" i="11"/>
  <c r="D43" i="11"/>
  <c r="F43" i="11" s="1"/>
  <c r="B43" i="11"/>
  <c r="C43" i="11" s="1"/>
  <c r="E42" i="11"/>
  <c r="D42" i="11"/>
  <c r="F42" i="11" s="1"/>
  <c r="C42" i="11"/>
  <c r="B42" i="11"/>
  <c r="F41" i="11"/>
  <c r="E41" i="11"/>
  <c r="D41" i="11"/>
  <c r="C41" i="11"/>
  <c r="B41" i="11"/>
  <c r="E40" i="11"/>
  <c r="D40" i="11"/>
  <c r="F40" i="11" s="1"/>
  <c r="C40" i="11"/>
  <c r="B40" i="11"/>
  <c r="F39" i="11"/>
  <c r="E39" i="11"/>
  <c r="D39" i="11"/>
  <c r="C39" i="11"/>
  <c r="B39" i="11"/>
  <c r="F38" i="11"/>
  <c r="E38" i="11"/>
  <c r="D38" i="11"/>
  <c r="C38" i="11"/>
  <c r="B38" i="11"/>
  <c r="E37" i="11"/>
  <c r="D37" i="11"/>
  <c r="F37" i="11" s="1"/>
  <c r="B37" i="11"/>
  <c r="C37" i="11" s="1"/>
  <c r="E36" i="11"/>
  <c r="D36" i="11"/>
  <c r="F36" i="11" s="1"/>
  <c r="C36" i="11"/>
  <c r="B36" i="11"/>
  <c r="E35" i="11"/>
  <c r="D35" i="11"/>
  <c r="B35" i="11"/>
  <c r="C35" i="11" s="1"/>
  <c r="E34" i="11"/>
  <c r="D34" i="11"/>
  <c r="F34" i="11" s="1"/>
  <c r="B34" i="11"/>
  <c r="C34" i="11" s="1"/>
  <c r="E33" i="11"/>
  <c r="D33" i="11"/>
  <c r="F33" i="11" s="1"/>
  <c r="B33" i="11"/>
  <c r="C33" i="11" s="1"/>
  <c r="E32" i="11"/>
  <c r="D32" i="11"/>
  <c r="C32" i="11"/>
  <c r="B32" i="11"/>
  <c r="F32" i="11" s="1"/>
  <c r="E31" i="11"/>
  <c r="D31" i="11"/>
  <c r="F31" i="11" s="1"/>
  <c r="B31" i="11"/>
  <c r="C31" i="11" s="1"/>
  <c r="E30" i="11"/>
  <c r="D30" i="11"/>
  <c r="F30" i="11" s="1"/>
  <c r="C30" i="11"/>
  <c r="B30" i="11"/>
  <c r="F29" i="11"/>
  <c r="E29" i="11"/>
  <c r="D29" i="11"/>
  <c r="C29" i="11"/>
  <c r="B29" i="11"/>
  <c r="E28" i="11"/>
  <c r="D28" i="11"/>
  <c r="F28" i="11" s="1"/>
  <c r="C28" i="11"/>
  <c r="B28" i="11"/>
  <c r="F27" i="11"/>
  <c r="E27" i="11"/>
  <c r="D27" i="11"/>
  <c r="C27" i="11"/>
  <c r="B27" i="11"/>
  <c r="F26" i="11"/>
  <c r="E26" i="11"/>
  <c r="D26" i="11"/>
  <c r="C26" i="11"/>
  <c r="B26" i="11"/>
  <c r="E25" i="11"/>
  <c r="D25" i="11"/>
  <c r="F25" i="11" s="1"/>
  <c r="B25" i="11"/>
  <c r="C25" i="11" s="1"/>
  <c r="E24" i="11"/>
  <c r="D24" i="11"/>
  <c r="F24" i="11" s="1"/>
  <c r="C24" i="11"/>
  <c r="B24" i="11"/>
  <c r="E23" i="11"/>
  <c r="D23" i="11"/>
  <c r="B23" i="11"/>
  <c r="E22" i="11"/>
  <c r="D22" i="11"/>
  <c r="F22" i="11" s="1"/>
  <c r="B22" i="11"/>
  <c r="C22" i="11" s="1"/>
  <c r="E21" i="11"/>
  <c r="D21" i="11"/>
  <c r="F21" i="11" s="1"/>
  <c r="B21" i="11"/>
  <c r="C21" i="11" s="1"/>
  <c r="E20" i="11"/>
  <c r="D20" i="11"/>
  <c r="C20" i="11"/>
  <c r="B20" i="11"/>
  <c r="F20" i="11" s="1"/>
  <c r="E19" i="11"/>
  <c r="D19" i="11"/>
  <c r="F19" i="11" s="1"/>
  <c r="B19" i="11"/>
  <c r="C19" i="11" s="1"/>
  <c r="E18" i="11"/>
  <c r="D18" i="11"/>
  <c r="F18" i="11" s="1"/>
  <c r="C18" i="11"/>
  <c r="B18" i="11"/>
  <c r="F17" i="11"/>
  <c r="E17" i="11"/>
  <c r="D17" i="11"/>
  <c r="C17" i="11"/>
  <c r="B17" i="11"/>
  <c r="E16" i="11"/>
  <c r="D16" i="11"/>
  <c r="C16" i="11"/>
  <c r="B16" i="11"/>
  <c r="F16" i="11" s="1"/>
  <c r="F15" i="11"/>
  <c r="E15" i="11"/>
  <c r="D15" i="11"/>
  <c r="C15" i="11"/>
  <c r="B15" i="11"/>
  <c r="F14" i="11"/>
  <c r="E14" i="11"/>
  <c r="D14" i="11"/>
  <c r="C14" i="11"/>
  <c r="B14" i="11"/>
  <c r="F13" i="11" a="1"/>
  <c r="F13" i="11" s="1"/>
  <c r="E13" i="11"/>
  <c r="D13" i="11"/>
  <c r="C13" i="11"/>
  <c r="B13" i="11"/>
  <c r="E12" i="11"/>
  <c r="D12" i="11"/>
  <c r="F12" i="11" s="1"/>
  <c r="B12" i="11"/>
  <c r="C12" i="11" s="1"/>
  <c r="E11" i="11"/>
  <c r="D11" i="11"/>
  <c r="F11" i="11" s="1"/>
  <c r="C11" i="11"/>
  <c r="B11" i="11"/>
  <c r="F10" i="11"/>
  <c r="E10" i="11"/>
  <c r="D10" i="11"/>
  <c r="C10" i="11"/>
  <c r="B10" i="11"/>
  <c r="E9" i="11"/>
  <c r="D9" i="11"/>
  <c r="F9" i="11" s="1"/>
  <c r="C9" i="11"/>
  <c r="B9" i="11"/>
  <c r="F8" i="11"/>
  <c r="E8" i="11"/>
  <c r="D8" i="11"/>
  <c r="C8" i="11"/>
  <c r="B8" i="11"/>
  <c r="F7" i="11"/>
  <c r="E7" i="11"/>
  <c r="D7" i="11"/>
  <c r="C7" i="11"/>
  <c r="B7" i="11"/>
  <c r="E6" i="11"/>
  <c r="D6" i="11"/>
  <c r="F6" i="11" s="1"/>
  <c r="B6" i="11"/>
  <c r="C6" i="11" s="1"/>
  <c r="E5" i="11"/>
  <c r="D5" i="11"/>
  <c r="F5" i="11" s="1"/>
  <c r="C5" i="11"/>
  <c r="B5" i="11"/>
  <c r="E4" i="11"/>
  <c r="D4" i="11"/>
  <c r="B4" i="11"/>
  <c r="E3" i="11"/>
  <c r="D3" i="11"/>
  <c r="F3" i="11" s="1"/>
  <c r="B3" i="11"/>
  <c r="C3" i="11" s="1"/>
  <c r="E2" i="11"/>
  <c r="D2" i="11"/>
  <c r="F2" i="11" s="1"/>
  <c r="B2" i="11"/>
  <c r="C2" i="11" s="1"/>
  <c r="N71" i="10"/>
  <c r="K71" i="10"/>
  <c r="M71" i="10" s="1"/>
  <c r="N70" i="10"/>
  <c r="M70" i="10"/>
  <c r="K70" i="10"/>
  <c r="N69" i="10"/>
  <c r="M69" i="10"/>
  <c r="K69" i="10"/>
  <c r="N68" i="10"/>
  <c r="K68" i="10"/>
  <c r="N67" i="10"/>
  <c r="K67" i="10"/>
  <c r="N66" i="10"/>
  <c r="M66" i="10"/>
  <c r="K66" i="10"/>
  <c r="N65" i="10"/>
  <c r="K65" i="10"/>
  <c r="M65" i="10" s="1"/>
  <c r="N64" i="10"/>
  <c r="K64" i="10"/>
  <c r="N63" i="10"/>
  <c r="M63" i="10"/>
  <c r="K63" i="10"/>
  <c r="N62" i="10"/>
  <c r="K62" i="10"/>
  <c r="M62" i="10" s="1"/>
  <c r="N61" i="10"/>
  <c r="M61" i="10"/>
  <c r="K61" i="10"/>
  <c r="N60" i="10"/>
  <c r="M60" i="10"/>
  <c r="K60" i="10"/>
  <c r="N59" i="10"/>
  <c r="K59" i="10"/>
  <c r="N58" i="10"/>
  <c r="M58" i="10"/>
  <c r="K58" i="10"/>
  <c r="N57" i="10"/>
  <c r="M57" i="10"/>
  <c r="K57" i="10"/>
  <c r="N56" i="10"/>
  <c r="K56" i="10"/>
  <c r="N55" i="10"/>
  <c r="K55" i="10"/>
  <c r="N54" i="10"/>
  <c r="M54" i="10"/>
  <c r="K54" i="10"/>
  <c r="N53" i="10"/>
  <c r="K53" i="10"/>
  <c r="M53" i="10" s="1"/>
  <c r="N52" i="10"/>
  <c r="K52" i="10"/>
  <c r="N51" i="10"/>
  <c r="M51" i="10"/>
  <c r="K51" i="10"/>
  <c r="N50" i="10"/>
  <c r="K50" i="10"/>
  <c r="M50" i="10" s="1"/>
  <c r="N49" i="10"/>
  <c r="M49" i="10"/>
  <c r="K49" i="10"/>
  <c r="N48" i="10"/>
  <c r="M48" i="10"/>
  <c r="K48" i="10"/>
  <c r="N47" i="10"/>
  <c r="K47" i="10"/>
  <c r="N46" i="10"/>
  <c r="M46" i="10"/>
  <c r="K46" i="10"/>
  <c r="N45" i="10"/>
  <c r="M45" i="10"/>
  <c r="K45" i="10"/>
  <c r="N44" i="10"/>
  <c r="M44" i="10"/>
  <c r="K44" i="10"/>
  <c r="N43" i="10"/>
  <c r="M43" i="10"/>
  <c r="K43" i="10"/>
  <c r="N42" i="10"/>
  <c r="K42" i="10"/>
  <c r="N41" i="10"/>
  <c r="M41" i="10"/>
  <c r="K41" i="10"/>
  <c r="N40" i="10"/>
  <c r="M40" i="10"/>
  <c r="K40" i="10"/>
  <c r="N39" i="10"/>
  <c r="M39" i="10"/>
  <c r="K39" i="10"/>
  <c r="N38" i="10"/>
  <c r="M38" i="10"/>
  <c r="K38" i="10"/>
  <c r="N37" i="10"/>
  <c r="M37" i="10"/>
  <c r="K37" i="10"/>
  <c r="N36" i="10"/>
  <c r="M36" i="10"/>
  <c r="K36" i="10"/>
  <c r="N35" i="10"/>
  <c r="M35" i="10"/>
  <c r="K35" i="10"/>
  <c r="N34" i="10"/>
  <c r="M34" i="10"/>
  <c r="K34" i="10"/>
  <c r="N33" i="10"/>
  <c r="M33" i="10"/>
  <c r="K33" i="10"/>
  <c r="N32" i="10"/>
  <c r="M32" i="10"/>
  <c r="K32" i="10"/>
  <c r="N31" i="10"/>
  <c r="M31" i="10"/>
  <c r="K31" i="10"/>
  <c r="N30" i="10"/>
  <c r="M30" i="10"/>
  <c r="K30" i="10"/>
  <c r="N29" i="10"/>
  <c r="K29" i="10"/>
  <c r="N28" i="10"/>
  <c r="K28" i="10"/>
  <c r="Y27" i="10"/>
  <c r="N27" i="10"/>
  <c r="M27" i="10"/>
  <c r="K27" i="10"/>
  <c r="AA26" i="10"/>
  <c r="Y26" i="10" s="1"/>
  <c r="N26" i="10"/>
  <c r="M26" i="10"/>
  <c r="K26" i="10"/>
  <c r="AA25" i="10"/>
  <c r="Y25" i="10"/>
  <c r="N25" i="10"/>
  <c r="K25" i="10"/>
  <c r="N24" i="10"/>
  <c r="M24" i="10"/>
  <c r="K24" i="10"/>
  <c r="G24" i="10" a="1"/>
  <c r="G24" i="10" s="1"/>
  <c r="N23" i="10"/>
  <c r="K23" i="10"/>
  <c r="G23" i="10" a="1"/>
  <c r="G23" i="10"/>
  <c r="N22" i="10"/>
  <c r="K22" i="10"/>
  <c r="G22" i="10" a="1"/>
  <c r="G22" i="10" s="1"/>
  <c r="N21" i="10"/>
  <c r="M21" i="10"/>
  <c r="K21" i="10"/>
  <c r="G21" i="10" a="1"/>
  <c r="G21" i="10" s="1"/>
  <c r="N20" i="10"/>
  <c r="M20" i="10"/>
  <c r="K20" i="10"/>
  <c r="G20" i="10" a="1"/>
  <c r="G20" i="10" s="1"/>
  <c r="N19" i="10"/>
  <c r="K19" i="10"/>
  <c r="G19" i="10" a="1"/>
  <c r="G19" i="10"/>
  <c r="N18" i="10"/>
  <c r="K18" i="10"/>
  <c r="G18" i="10" a="1"/>
  <c r="G18" i="10"/>
  <c r="N17" i="10"/>
  <c r="K17" i="10"/>
  <c r="G17" i="10" a="1"/>
  <c r="G17" i="10" s="1"/>
  <c r="C17" i="10"/>
  <c r="N16" i="10"/>
  <c r="M16" i="10"/>
  <c r="K16" i="10"/>
  <c r="G16" i="10"/>
  <c r="C16" i="10"/>
  <c r="C18" i="10" s="1"/>
  <c r="D18" i="10" s="1"/>
  <c r="N15" i="10"/>
  <c r="K15" i="10"/>
  <c r="G15" i="10" a="1"/>
  <c r="G15" i="10" s="1"/>
  <c r="N14" i="10"/>
  <c r="K14" i="10"/>
  <c r="G14" i="10"/>
  <c r="N13" i="10"/>
  <c r="M13" i="10"/>
  <c r="K13" i="10"/>
  <c r="N12" i="10"/>
  <c r="K12" i="10"/>
  <c r="C12" i="10"/>
  <c r="N11" i="10"/>
  <c r="K11" i="10"/>
  <c r="C11" i="10"/>
  <c r="N10" i="10"/>
  <c r="K10" i="10"/>
  <c r="M10" i="10" s="1"/>
  <c r="O10" i="10" s="1"/>
  <c r="G10" i="10"/>
  <c r="C10" i="10"/>
  <c r="N9" i="10"/>
  <c r="M9" i="10"/>
  <c r="K9" i="10"/>
  <c r="G9" i="10"/>
  <c r="N8" i="10"/>
  <c r="K8" i="10"/>
  <c r="M8" i="10" s="1"/>
  <c r="O8" i="10" s="1"/>
  <c r="G8" i="10"/>
  <c r="N7" i="10"/>
  <c r="K7" i="10"/>
  <c r="M7" i="10" s="1"/>
  <c r="G7" i="10"/>
  <c r="C7" i="10"/>
  <c r="N6" i="10"/>
  <c r="K6" i="10"/>
  <c r="G6" i="10"/>
  <c r="C6" i="10"/>
  <c r="N5" i="10"/>
  <c r="K5" i="10"/>
  <c r="G5" i="10"/>
  <c r="C5" i="10"/>
  <c r="C8" i="10" s="1"/>
  <c r="N4" i="10"/>
  <c r="K4" i="10"/>
  <c r="N3" i="10"/>
  <c r="M3" i="10"/>
  <c r="K3" i="10"/>
  <c r="I3" i="10" a="1"/>
  <c r="I3" i="10" s="1"/>
  <c r="R2" i="10"/>
  <c r="S2" i="10" s="1"/>
  <c r="H6" i="9"/>
  <c r="G6" i="9"/>
  <c r="D6" i="9"/>
  <c r="D7" i="9" s="1"/>
  <c r="M5" i="9"/>
  <c r="M6" i="9" s="1"/>
  <c r="H5" i="9"/>
  <c r="G5" i="9"/>
  <c r="F5" i="9"/>
  <c r="D5" i="9"/>
  <c r="E5" i="9" s="1"/>
  <c r="I5" i="9" s="1"/>
  <c r="AC4" i="9"/>
  <c r="AC5" i="9" s="1"/>
  <c r="AC6" i="9" s="1"/>
  <c r="AC7" i="9" s="1"/>
  <c r="AC8" i="9" s="1"/>
  <c r="AC9" i="9" s="1"/>
  <c r="AC10" i="9" s="1"/>
  <c r="AC11" i="9" s="1"/>
  <c r="AC12" i="9" s="1"/>
  <c r="AC13" i="9" s="1"/>
  <c r="AC14" i="9" s="1"/>
  <c r="AC15" i="9" s="1"/>
  <c r="AC16" i="9" s="1"/>
  <c r="AC17" i="9" s="1"/>
  <c r="AC18" i="9" s="1"/>
  <c r="AC19" i="9" s="1"/>
  <c r="AC20" i="9" s="1"/>
  <c r="AC21" i="9" s="1"/>
  <c r="AC22" i="9" s="1"/>
  <c r="AC23" i="9" s="1"/>
  <c r="AC24" i="9" s="1"/>
  <c r="AC25" i="9" s="1"/>
  <c r="AC26" i="9" s="1"/>
  <c r="AC27" i="9" s="1"/>
  <c r="AC28" i="9" s="1"/>
  <c r="AC29" i="9" s="1"/>
  <c r="Y4" i="9"/>
  <c r="X4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O4" i="9"/>
  <c r="N4" i="9"/>
  <c r="M4" i="9"/>
  <c r="AE4" i="9" s="1"/>
  <c r="H4" i="9"/>
  <c r="F4" i="9"/>
  <c r="E4" i="9"/>
  <c r="D4" i="9"/>
  <c r="G4" i="9" s="1"/>
  <c r="AG3" i="9"/>
  <c r="AF3" i="9"/>
  <c r="AE3" i="9"/>
  <c r="AD3" i="9"/>
  <c r="Z3" i="9"/>
  <c r="Y3" i="9"/>
  <c r="X3" i="9"/>
  <c r="W3" i="9"/>
  <c r="V3" i="9"/>
  <c r="Q3" i="9"/>
  <c r="P3" i="9"/>
  <c r="O3" i="9"/>
  <c r="N3" i="9"/>
  <c r="R3" i="9" s="1"/>
  <c r="H3" i="9"/>
  <c r="G3" i="9"/>
  <c r="F3" i="9"/>
  <c r="E3" i="9"/>
  <c r="I3" i="9" s="1"/>
  <c r="Z1" i="9"/>
  <c r="G13" i="8"/>
  <c r="F13" i="8"/>
  <c r="E13" i="8"/>
  <c r="D13" i="8"/>
  <c r="H13" i="8" s="1"/>
  <c r="G12" i="8"/>
  <c r="F12" i="8"/>
  <c r="E12" i="8"/>
  <c r="D12" i="8"/>
  <c r="H12" i="8" s="1"/>
  <c r="G11" i="8"/>
  <c r="F11" i="8"/>
  <c r="E11" i="8"/>
  <c r="D11" i="8"/>
  <c r="G10" i="8"/>
  <c r="H10" i="8" s="1"/>
  <c r="F10" i="8"/>
  <c r="E10" i="8"/>
  <c r="D10" i="8"/>
  <c r="G9" i="8"/>
  <c r="F9" i="8"/>
  <c r="E9" i="8"/>
  <c r="D9" i="8"/>
  <c r="H9" i="8" s="1"/>
  <c r="G8" i="8"/>
  <c r="F8" i="8"/>
  <c r="E8" i="8"/>
  <c r="H8" i="8" s="1"/>
  <c r="D8" i="8"/>
  <c r="G7" i="8"/>
  <c r="F7" i="8"/>
  <c r="E7" i="8"/>
  <c r="D7" i="8"/>
  <c r="G6" i="8"/>
  <c r="F6" i="8"/>
  <c r="E6" i="8"/>
  <c r="D6" i="8"/>
  <c r="H5" i="8"/>
  <c r="G5" i="8"/>
  <c r="F5" i="8"/>
  <c r="E5" i="8"/>
  <c r="D5" i="8"/>
  <c r="G4" i="8"/>
  <c r="F4" i="8"/>
  <c r="E4" i="8"/>
  <c r="D4" i="8"/>
  <c r="H4" i="8" s="1"/>
  <c r="H3" i="8"/>
  <c r="G3" i="8"/>
  <c r="G14" i="8" s="1"/>
  <c r="F3" i="8"/>
  <c r="E3" i="8"/>
  <c r="D3" i="8"/>
  <c r="B21" i="7" a="1"/>
  <c r="B21" i="7" s="1"/>
  <c r="B20" i="7" a="1"/>
  <c r="B20" i="7"/>
  <c r="D19" i="7" a="1"/>
  <c r="D19" i="7" s="1"/>
  <c r="C19" i="7" a="1"/>
  <c r="C19" i="7" s="1"/>
  <c r="D14" i="7" a="1"/>
  <c r="D14" i="7"/>
  <c r="C14" i="7" a="1"/>
  <c r="C14" i="7"/>
  <c r="D13" i="7" a="1"/>
  <c r="D13" i="7" s="1"/>
  <c r="C13" i="7" a="1"/>
  <c r="C13" i="7"/>
  <c r="D12" i="7" a="1"/>
  <c r="D12" i="7" s="1"/>
  <c r="C12" i="7" a="1"/>
  <c r="C12" i="7"/>
  <c r="D11" i="7" a="1"/>
  <c r="D11" i="7" s="1"/>
  <c r="C11" i="7" a="1"/>
  <c r="C11" i="7"/>
  <c r="D10" i="7" a="1"/>
  <c r="D10" i="7" s="1"/>
  <c r="C10" i="7" a="1"/>
  <c r="C10" i="7" s="1"/>
  <c r="D9" i="7" a="1"/>
  <c r="D9" i="7" s="1"/>
  <c r="C9" i="7" a="1"/>
  <c r="C9" i="7"/>
  <c r="D8" i="7" a="1"/>
  <c r="D8" i="7" s="1"/>
  <c r="C8" i="7" a="1"/>
  <c r="C8" i="7" s="1"/>
  <c r="D7" i="7" a="1"/>
  <c r="D7" i="7" s="1"/>
  <c r="C7" i="7" a="1"/>
  <c r="C7" i="7"/>
  <c r="D6" i="7" a="1"/>
  <c r="D6" i="7" s="1"/>
  <c r="C6" i="7" a="1"/>
  <c r="C6" i="7"/>
  <c r="D5" i="7" a="1"/>
  <c r="D5" i="7" s="1"/>
  <c r="C5" i="7" a="1"/>
  <c r="C5" i="7" s="1"/>
  <c r="D4" i="7" a="1"/>
  <c r="D4" i="7" s="1"/>
  <c r="C4" i="7" a="1"/>
  <c r="C4" i="7"/>
  <c r="A1" i="7"/>
  <c r="B21" i="6" a="1"/>
  <c r="B21" i="6"/>
  <c r="D20" i="6" a="1"/>
  <c r="D20" i="6" s="1"/>
  <c r="B20" i="6"/>
  <c r="C20" i="6" s="1" a="1"/>
  <c r="C20" i="6" s="1"/>
  <c r="D19" i="6" a="1"/>
  <c r="D19" i="6" s="1"/>
  <c r="C19" i="6" a="1"/>
  <c r="C19" i="6" s="1"/>
  <c r="D14" i="6" a="1"/>
  <c r="D14" i="6" s="1"/>
  <c r="C14" i="6" a="1"/>
  <c r="C14" i="6" s="1"/>
  <c r="D13" i="6" a="1"/>
  <c r="D13" i="6" s="1"/>
  <c r="C13" i="6" a="1"/>
  <c r="C13" i="6" s="1"/>
  <c r="D12" i="6" a="1"/>
  <c r="D12" i="6" s="1"/>
  <c r="C12" i="6" a="1"/>
  <c r="C12" i="6" s="1"/>
  <c r="D11" i="6" a="1"/>
  <c r="D11" i="6" s="1"/>
  <c r="C11" i="6" a="1"/>
  <c r="C11" i="6" s="1"/>
  <c r="D10" i="6" a="1"/>
  <c r="D10" i="6" s="1"/>
  <c r="C10" i="6" a="1"/>
  <c r="C10" i="6" s="1"/>
  <c r="D9" i="6" a="1"/>
  <c r="D9" i="6" s="1"/>
  <c r="C9" i="6" a="1"/>
  <c r="C9" i="6" s="1"/>
  <c r="D8" i="6" a="1"/>
  <c r="D8" i="6" s="1"/>
  <c r="C8" i="6"/>
  <c r="D7" i="6" a="1"/>
  <c r="D7" i="6" s="1"/>
  <c r="C7" i="6" a="1"/>
  <c r="C7" i="6" s="1"/>
  <c r="D6" i="6" a="1"/>
  <c r="D6" i="6" s="1"/>
  <c r="C6" i="6" a="1"/>
  <c r="C6" i="6" s="1"/>
  <c r="D5" i="6" a="1"/>
  <c r="D5" i="6" s="1"/>
  <c r="C5" i="6" a="1"/>
  <c r="C5" i="6" s="1"/>
  <c r="D4" i="6"/>
  <c r="C4" i="6" a="1"/>
  <c r="C4" i="6" s="1"/>
  <c r="A1" i="6"/>
  <c r="B16" i="5"/>
  <c r="J15" i="5"/>
  <c r="B15" i="5"/>
  <c r="L7" i="5"/>
  <c r="B4" i="5"/>
  <c r="L3" i="5"/>
  <c r="J3" i="5"/>
  <c r="C77" i="4"/>
  <c r="C89" i="4" s="1"/>
  <c r="C101" i="4" s="1"/>
  <c r="C113" i="4" s="1"/>
  <c r="C46" i="4"/>
  <c r="C37" i="4"/>
  <c r="C49" i="4" s="1"/>
  <c r="C34" i="4"/>
  <c r="C32" i="4"/>
  <c r="C44" i="4" s="1"/>
  <c r="C30" i="4"/>
  <c r="C29" i="4"/>
  <c r="C41" i="4" s="1"/>
  <c r="C53" i="4" s="1"/>
  <c r="C65" i="4" s="1"/>
  <c r="C26" i="4"/>
  <c r="C38" i="4" s="1"/>
  <c r="C25" i="4"/>
  <c r="W24" i="4"/>
  <c r="W28" i="4" s="1"/>
  <c r="W32" i="4" s="1"/>
  <c r="C24" i="4"/>
  <c r="C36" i="4" s="1"/>
  <c r="C48" i="4" s="1"/>
  <c r="C60" i="4" s="1"/>
  <c r="C23" i="4"/>
  <c r="C22" i="4"/>
  <c r="W21" i="4"/>
  <c r="W25" i="4" s="1"/>
  <c r="W29" i="4" s="1"/>
  <c r="C21" i="4"/>
  <c r="C33" i="4" s="1"/>
  <c r="W20" i="4"/>
  <c r="L20" i="4"/>
  <c r="C20" i="4"/>
  <c r="C19" i="4"/>
  <c r="W18" i="4"/>
  <c r="W22" i="4" s="1"/>
  <c r="W26" i="4" s="1"/>
  <c r="W30" i="4" s="1"/>
  <c r="L18" i="4"/>
  <c r="C18" i="4"/>
  <c r="C17" i="4"/>
  <c r="W16" i="4"/>
  <c r="L16" i="4"/>
  <c r="C16" i="4"/>
  <c r="C28" i="4" s="1"/>
  <c r="C40" i="4" s="1"/>
  <c r="W15" i="4"/>
  <c r="W19" i="4" s="1"/>
  <c r="W23" i="4" s="1"/>
  <c r="W27" i="4" s="1"/>
  <c r="W31" i="4" s="1"/>
  <c r="C15" i="4"/>
  <c r="L14" i="4"/>
  <c r="W12" i="4"/>
  <c r="W11" i="4"/>
  <c r="L11" i="4"/>
  <c r="L15" i="4" s="1"/>
  <c r="W10" i="4"/>
  <c r="W14" i="4" s="1"/>
  <c r="L10" i="4"/>
  <c r="W9" i="4"/>
  <c r="W13" i="4" s="1"/>
  <c r="W17" i="4" s="1"/>
  <c r="L9" i="4"/>
  <c r="L8" i="4"/>
  <c r="L12" i="4" s="1"/>
  <c r="L7" i="4"/>
  <c r="X2" i="4"/>
  <c r="G2833" i="3"/>
  <c r="F2833" i="3"/>
  <c r="E2833" i="3"/>
  <c r="D2833" i="3"/>
  <c r="C2833" i="3"/>
  <c r="B2833" i="3"/>
  <c r="G2832" i="3"/>
  <c r="D2832" i="3" s="1"/>
  <c r="F2832" i="3"/>
  <c r="E2832" i="3"/>
  <c r="C2832" i="3"/>
  <c r="B2832" i="3"/>
  <c r="G2831" i="3"/>
  <c r="F2831" i="3"/>
  <c r="E2831" i="3"/>
  <c r="D2831" i="3"/>
  <c r="C2831" i="3"/>
  <c r="B2831" i="3"/>
  <c r="G2830" i="3"/>
  <c r="D2830" i="3" s="1"/>
  <c r="F2830" i="3"/>
  <c r="E2830" i="3"/>
  <c r="C2830" i="3"/>
  <c r="B2830" i="3"/>
  <c r="G2829" i="3"/>
  <c r="F2829" i="3"/>
  <c r="E2829" i="3"/>
  <c r="D2829" i="3"/>
  <c r="C2829" i="3"/>
  <c r="B2829" i="3"/>
  <c r="G2828" i="3"/>
  <c r="D2828" i="3" s="1"/>
  <c r="F2828" i="3"/>
  <c r="E2828" i="3"/>
  <c r="C2828" i="3"/>
  <c r="B2828" i="3"/>
  <c r="G2827" i="3"/>
  <c r="F2827" i="3"/>
  <c r="E2827" i="3"/>
  <c r="D2827" i="3"/>
  <c r="C2827" i="3"/>
  <c r="B2827" i="3"/>
  <c r="G2826" i="3"/>
  <c r="D2826" i="3" s="1"/>
  <c r="F2826" i="3"/>
  <c r="E2826" i="3"/>
  <c r="C2826" i="3"/>
  <c r="B2826" i="3"/>
  <c r="G2825" i="3"/>
  <c r="F2825" i="3"/>
  <c r="E2825" i="3"/>
  <c r="D2825" i="3"/>
  <c r="C2825" i="3"/>
  <c r="B2825" i="3"/>
  <c r="G2824" i="3"/>
  <c r="D2824" i="3" s="1"/>
  <c r="F2824" i="3"/>
  <c r="E2824" i="3"/>
  <c r="C2824" i="3"/>
  <c r="B2824" i="3"/>
  <c r="G2823" i="3"/>
  <c r="F2823" i="3"/>
  <c r="E2823" i="3"/>
  <c r="D2823" i="3"/>
  <c r="C2823" i="3"/>
  <c r="B2823" i="3"/>
  <c r="G2822" i="3"/>
  <c r="D2822" i="3" s="1"/>
  <c r="F2822" i="3"/>
  <c r="E2822" i="3"/>
  <c r="C2822" i="3"/>
  <c r="B2822" i="3"/>
  <c r="G2821" i="3"/>
  <c r="F2821" i="3"/>
  <c r="E2821" i="3"/>
  <c r="D2821" i="3"/>
  <c r="C2821" i="3"/>
  <c r="B2821" i="3"/>
  <c r="G2820" i="3"/>
  <c r="D2820" i="3" s="1"/>
  <c r="F2820" i="3"/>
  <c r="E2820" i="3"/>
  <c r="C2820" i="3"/>
  <c r="B2820" i="3"/>
  <c r="G2819" i="3"/>
  <c r="F2819" i="3"/>
  <c r="E2819" i="3"/>
  <c r="D2819" i="3"/>
  <c r="C2819" i="3"/>
  <c r="B2819" i="3"/>
  <c r="G2818" i="3"/>
  <c r="D2818" i="3" s="1"/>
  <c r="F2818" i="3"/>
  <c r="E2818" i="3"/>
  <c r="C2818" i="3"/>
  <c r="B2818" i="3"/>
  <c r="G2817" i="3"/>
  <c r="F2817" i="3"/>
  <c r="E2817" i="3"/>
  <c r="D2817" i="3"/>
  <c r="C2817" i="3"/>
  <c r="B2817" i="3"/>
  <c r="G2816" i="3"/>
  <c r="D2816" i="3" s="1"/>
  <c r="F2816" i="3"/>
  <c r="E2816" i="3"/>
  <c r="C2816" i="3"/>
  <c r="B2816" i="3"/>
  <c r="G2815" i="3"/>
  <c r="F2815" i="3"/>
  <c r="E2815" i="3"/>
  <c r="D2815" i="3"/>
  <c r="C2815" i="3"/>
  <c r="B2815" i="3"/>
  <c r="G2814" i="3"/>
  <c r="D2814" i="3" s="1"/>
  <c r="F2814" i="3"/>
  <c r="E2814" i="3"/>
  <c r="C2814" i="3"/>
  <c r="B2814" i="3"/>
  <c r="G2813" i="3"/>
  <c r="F2813" i="3"/>
  <c r="E2813" i="3"/>
  <c r="D2813" i="3"/>
  <c r="C2813" i="3"/>
  <c r="B2813" i="3"/>
  <c r="G2812" i="3"/>
  <c r="D2812" i="3" s="1"/>
  <c r="F2812" i="3"/>
  <c r="E2812" i="3"/>
  <c r="C2812" i="3"/>
  <c r="B2812" i="3"/>
  <c r="G2811" i="3"/>
  <c r="F2811" i="3"/>
  <c r="E2811" i="3"/>
  <c r="D2811" i="3"/>
  <c r="C2811" i="3"/>
  <c r="B2811" i="3"/>
  <c r="G2810" i="3"/>
  <c r="D2810" i="3" s="1"/>
  <c r="F2810" i="3"/>
  <c r="E2810" i="3"/>
  <c r="C2810" i="3"/>
  <c r="B2810" i="3"/>
  <c r="G2809" i="3"/>
  <c r="F2809" i="3"/>
  <c r="E2809" i="3"/>
  <c r="D2809" i="3"/>
  <c r="C2809" i="3"/>
  <c r="B2809" i="3"/>
  <c r="G2808" i="3"/>
  <c r="D2808" i="3" s="1"/>
  <c r="F2808" i="3"/>
  <c r="E2808" i="3"/>
  <c r="C2808" i="3"/>
  <c r="B2808" i="3"/>
  <c r="G2807" i="3"/>
  <c r="F2807" i="3"/>
  <c r="E2807" i="3"/>
  <c r="D2807" i="3"/>
  <c r="C2807" i="3"/>
  <c r="B2807" i="3"/>
  <c r="G2806" i="3"/>
  <c r="D2806" i="3" s="1"/>
  <c r="F2806" i="3"/>
  <c r="E2806" i="3"/>
  <c r="C2806" i="3"/>
  <c r="B2806" i="3"/>
  <c r="G2805" i="3"/>
  <c r="F2805" i="3"/>
  <c r="E2805" i="3"/>
  <c r="D2805" i="3"/>
  <c r="C2805" i="3"/>
  <c r="B2805" i="3"/>
  <c r="G2804" i="3"/>
  <c r="D2804" i="3" s="1"/>
  <c r="F2804" i="3"/>
  <c r="E2804" i="3"/>
  <c r="C2804" i="3"/>
  <c r="B2804" i="3"/>
  <c r="G2803" i="3"/>
  <c r="F2803" i="3"/>
  <c r="E2803" i="3"/>
  <c r="D2803" i="3"/>
  <c r="C2803" i="3"/>
  <c r="B2803" i="3"/>
  <c r="G2802" i="3"/>
  <c r="D2802" i="3" s="1"/>
  <c r="F2802" i="3"/>
  <c r="E2802" i="3"/>
  <c r="C2802" i="3"/>
  <c r="B2802" i="3"/>
  <c r="G2801" i="3"/>
  <c r="F2801" i="3"/>
  <c r="E2801" i="3"/>
  <c r="D2801" i="3"/>
  <c r="C2801" i="3"/>
  <c r="B2801" i="3"/>
  <c r="G2800" i="3"/>
  <c r="D2800" i="3" s="1"/>
  <c r="F2800" i="3"/>
  <c r="E2800" i="3"/>
  <c r="C2800" i="3"/>
  <c r="B2800" i="3"/>
  <c r="G2799" i="3"/>
  <c r="F2799" i="3"/>
  <c r="E2799" i="3"/>
  <c r="D2799" i="3"/>
  <c r="C2799" i="3"/>
  <c r="B2799" i="3"/>
  <c r="G2798" i="3"/>
  <c r="D2798" i="3" s="1"/>
  <c r="F2798" i="3"/>
  <c r="E2798" i="3"/>
  <c r="C2798" i="3"/>
  <c r="B2798" i="3"/>
  <c r="G2797" i="3"/>
  <c r="F2797" i="3"/>
  <c r="E2797" i="3"/>
  <c r="D2797" i="3"/>
  <c r="C2797" i="3"/>
  <c r="B2797" i="3"/>
  <c r="G2796" i="3"/>
  <c r="D2796" i="3" s="1"/>
  <c r="F2796" i="3"/>
  <c r="E2796" i="3"/>
  <c r="C2796" i="3"/>
  <c r="B2796" i="3"/>
  <c r="G2795" i="3"/>
  <c r="F2795" i="3"/>
  <c r="E2795" i="3"/>
  <c r="D2795" i="3"/>
  <c r="C2795" i="3"/>
  <c r="B2795" i="3"/>
  <c r="G2794" i="3"/>
  <c r="D2794" i="3" s="1"/>
  <c r="F2794" i="3"/>
  <c r="E2794" i="3"/>
  <c r="C2794" i="3"/>
  <c r="B2794" i="3"/>
  <c r="G2793" i="3"/>
  <c r="F2793" i="3"/>
  <c r="E2793" i="3"/>
  <c r="D2793" i="3"/>
  <c r="C2793" i="3"/>
  <c r="B2793" i="3"/>
  <c r="G2792" i="3"/>
  <c r="D2792" i="3" s="1"/>
  <c r="F2792" i="3"/>
  <c r="E2792" i="3"/>
  <c r="C2792" i="3"/>
  <c r="B2792" i="3"/>
  <c r="G2791" i="3"/>
  <c r="F2791" i="3"/>
  <c r="E2791" i="3"/>
  <c r="D2791" i="3"/>
  <c r="C2791" i="3"/>
  <c r="B2791" i="3"/>
  <c r="G2790" i="3"/>
  <c r="D2790" i="3" s="1"/>
  <c r="F2790" i="3"/>
  <c r="E2790" i="3"/>
  <c r="C2790" i="3"/>
  <c r="B2790" i="3"/>
  <c r="G2789" i="3"/>
  <c r="F2789" i="3"/>
  <c r="E2789" i="3"/>
  <c r="D2789" i="3"/>
  <c r="C2789" i="3"/>
  <c r="B2789" i="3"/>
  <c r="G2788" i="3"/>
  <c r="D2788" i="3" s="1"/>
  <c r="F2788" i="3"/>
  <c r="E2788" i="3"/>
  <c r="C2788" i="3"/>
  <c r="B2788" i="3"/>
  <c r="G2787" i="3"/>
  <c r="F2787" i="3"/>
  <c r="E2787" i="3"/>
  <c r="D2787" i="3"/>
  <c r="C2787" i="3"/>
  <c r="B2787" i="3"/>
  <c r="G2786" i="3"/>
  <c r="D2786" i="3" s="1"/>
  <c r="F2786" i="3"/>
  <c r="E2786" i="3"/>
  <c r="C2786" i="3"/>
  <c r="B2786" i="3"/>
  <c r="G2785" i="3"/>
  <c r="F2785" i="3"/>
  <c r="E2785" i="3"/>
  <c r="D2785" i="3"/>
  <c r="C2785" i="3"/>
  <c r="B2785" i="3"/>
  <c r="G2784" i="3"/>
  <c r="D2784" i="3" s="1"/>
  <c r="F2784" i="3"/>
  <c r="E2784" i="3"/>
  <c r="C2784" i="3"/>
  <c r="B2784" i="3"/>
  <c r="G2783" i="3"/>
  <c r="F2783" i="3"/>
  <c r="E2783" i="3"/>
  <c r="D2783" i="3"/>
  <c r="C2783" i="3"/>
  <c r="B2783" i="3"/>
  <c r="G2782" i="3"/>
  <c r="D2782" i="3" s="1"/>
  <c r="F2782" i="3"/>
  <c r="E2782" i="3"/>
  <c r="C2782" i="3"/>
  <c r="B2782" i="3"/>
  <c r="G2781" i="3"/>
  <c r="F2781" i="3"/>
  <c r="E2781" i="3"/>
  <c r="D2781" i="3"/>
  <c r="C2781" i="3"/>
  <c r="B2781" i="3"/>
  <c r="G2780" i="3"/>
  <c r="D2780" i="3" s="1"/>
  <c r="F2780" i="3"/>
  <c r="E2780" i="3"/>
  <c r="C2780" i="3"/>
  <c r="B2780" i="3"/>
  <c r="G2779" i="3"/>
  <c r="F2779" i="3"/>
  <c r="E2779" i="3"/>
  <c r="D2779" i="3"/>
  <c r="C2779" i="3"/>
  <c r="B2779" i="3"/>
  <c r="G2778" i="3"/>
  <c r="D2778" i="3" s="1"/>
  <c r="F2778" i="3"/>
  <c r="E2778" i="3"/>
  <c r="C2778" i="3"/>
  <c r="B2778" i="3"/>
  <c r="G2777" i="3"/>
  <c r="F2777" i="3"/>
  <c r="E2777" i="3"/>
  <c r="D2777" i="3"/>
  <c r="C2777" i="3"/>
  <c r="B2777" i="3"/>
  <c r="G2776" i="3"/>
  <c r="D2776" i="3" s="1"/>
  <c r="F2776" i="3"/>
  <c r="E2776" i="3"/>
  <c r="C2776" i="3"/>
  <c r="B2776" i="3"/>
  <c r="G2775" i="3"/>
  <c r="F2775" i="3"/>
  <c r="E2775" i="3"/>
  <c r="D2775" i="3"/>
  <c r="C2775" i="3"/>
  <c r="B2775" i="3"/>
  <c r="G2774" i="3"/>
  <c r="D2774" i="3" s="1"/>
  <c r="F2774" i="3"/>
  <c r="E2774" i="3"/>
  <c r="C2774" i="3"/>
  <c r="B2774" i="3"/>
  <c r="G2773" i="3"/>
  <c r="F2773" i="3"/>
  <c r="E2773" i="3"/>
  <c r="D2773" i="3"/>
  <c r="C2773" i="3"/>
  <c r="B2773" i="3"/>
  <c r="G2772" i="3"/>
  <c r="D2772" i="3" s="1"/>
  <c r="F2772" i="3"/>
  <c r="E2772" i="3"/>
  <c r="C2772" i="3"/>
  <c r="B2772" i="3"/>
  <c r="G2771" i="3"/>
  <c r="F2771" i="3"/>
  <c r="E2771" i="3"/>
  <c r="D2771" i="3"/>
  <c r="C2771" i="3"/>
  <c r="B2771" i="3"/>
  <c r="G2770" i="3"/>
  <c r="D2770" i="3" s="1"/>
  <c r="F2770" i="3"/>
  <c r="E2770" i="3"/>
  <c r="C2770" i="3"/>
  <c r="B2770" i="3"/>
  <c r="G2769" i="3"/>
  <c r="F2769" i="3"/>
  <c r="E2769" i="3"/>
  <c r="D2769" i="3"/>
  <c r="C2769" i="3"/>
  <c r="B2769" i="3"/>
  <c r="G2768" i="3"/>
  <c r="D2768" i="3" s="1"/>
  <c r="F2768" i="3"/>
  <c r="E2768" i="3"/>
  <c r="C2768" i="3"/>
  <c r="B2768" i="3"/>
  <c r="G2767" i="3"/>
  <c r="F2767" i="3"/>
  <c r="E2767" i="3"/>
  <c r="D2767" i="3"/>
  <c r="C2767" i="3"/>
  <c r="B2767" i="3"/>
  <c r="G2766" i="3"/>
  <c r="D2766" i="3" s="1"/>
  <c r="F2766" i="3"/>
  <c r="E2766" i="3"/>
  <c r="C2766" i="3"/>
  <c r="B2766" i="3"/>
  <c r="G2765" i="3"/>
  <c r="F2765" i="3"/>
  <c r="E2765" i="3"/>
  <c r="D2765" i="3"/>
  <c r="C2765" i="3"/>
  <c r="B2765" i="3"/>
  <c r="G2764" i="3"/>
  <c r="D2764" i="3" s="1"/>
  <c r="F2764" i="3"/>
  <c r="E2764" i="3"/>
  <c r="C2764" i="3"/>
  <c r="B2764" i="3"/>
  <c r="G2763" i="3"/>
  <c r="F2763" i="3"/>
  <c r="E2763" i="3"/>
  <c r="D2763" i="3"/>
  <c r="C2763" i="3"/>
  <c r="B2763" i="3"/>
  <c r="G2762" i="3"/>
  <c r="D2762" i="3" s="1"/>
  <c r="F2762" i="3"/>
  <c r="E2762" i="3"/>
  <c r="C2762" i="3"/>
  <c r="B2762" i="3"/>
  <c r="G2761" i="3"/>
  <c r="F2761" i="3"/>
  <c r="E2761" i="3"/>
  <c r="D2761" i="3"/>
  <c r="C2761" i="3"/>
  <c r="B2761" i="3"/>
  <c r="G2760" i="3"/>
  <c r="D2760" i="3" s="1"/>
  <c r="F2760" i="3"/>
  <c r="E2760" i="3"/>
  <c r="C2760" i="3"/>
  <c r="B2760" i="3"/>
  <c r="G2759" i="3"/>
  <c r="F2759" i="3"/>
  <c r="E2759" i="3"/>
  <c r="D2759" i="3"/>
  <c r="C2759" i="3"/>
  <c r="B2759" i="3"/>
  <c r="G2758" i="3"/>
  <c r="D2758" i="3" s="1"/>
  <c r="F2758" i="3"/>
  <c r="E2758" i="3"/>
  <c r="C2758" i="3"/>
  <c r="B2758" i="3"/>
  <c r="G2757" i="3"/>
  <c r="F2757" i="3"/>
  <c r="E2757" i="3"/>
  <c r="D2757" i="3"/>
  <c r="C2757" i="3"/>
  <c r="B2757" i="3"/>
  <c r="G2756" i="3"/>
  <c r="D2756" i="3" s="1"/>
  <c r="F2756" i="3"/>
  <c r="E2756" i="3"/>
  <c r="C2756" i="3"/>
  <c r="B2756" i="3"/>
  <c r="G2755" i="3"/>
  <c r="F2755" i="3"/>
  <c r="E2755" i="3"/>
  <c r="D2755" i="3"/>
  <c r="C2755" i="3"/>
  <c r="B2755" i="3"/>
  <c r="G2754" i="3"/>
  <c r="D2754" i="3" s="1"/>
  <c r="F2754" i="3"/>
  <c r="E2754" i="3"/>
  <c r="C2754" i="3"/>
  <c r="B2754" i="3"/>
  <c r="G2753" i="3"/>
  <c r="F2753" i="3"/>
  <c r="E2753" i="3"/>
  <c r="D2753" i="3"/>
  <c r="C2753" i="3"/>
  <c r="B2753" i="3"/>
  <c r="G2752" i="3"/>
  <c r="D2752" i="3" s="1"/>
  <c r="F2752" i="3"/>
  <c r="E2752" i="3"/>
  <c r="C2752" i="3"/>
  <c r="B2752" i="3"/>
  <c r="G2751" i="3"/>
  <c r="F2751" i="3"/>
  <c r="E2751" i="3"/>
  <c r="D2751" i="3"/>
  <c r="C2751" i="3"/>
  <c r="B2751" i="3"/>
  <c r="G2750" i="3"/>
  <c r="D2750" i="3" s="1"/>
  <c r="F2750" i="3"/>
  <c r="E2750" i="3"/>
  <c r="C2750" i="3"/>
  <c r="B2750" i="3"/>
  <c r="G2749" i="3"/>
  <c r="F2749" i="3"/>
  <c r="E2749" i="3"/>
  <c r="D2749" i="3"/>
  <c r="C2749" i="3"/>
  <c r="B2749" i="3"/>
  <c r="G2748" i="3"/>
  <c r="D2748" i="3" s="1"/>
  <c r="F2748" i="3"/>
  <c r="E2748" i="3"/>
  <c r="C2748" i="3"/>
  <c r="B2748" i="3"/>
  <c r="G2747" i="3"/>
  <c r="F2747" i="3"/>
  <c r="E2747" i="3"/>
  <c r="D2747" i="3"/>
  <c r="C2747" i="3"/>
  <c r="B2747" i="3"/>
  <c r="G2746" i="3"/>
  <c r="D2746" i="3" s="1"/>
  <c r="F2746" i="3"/>
  <c r="E2746" i="3"/>
  <c r="C2746" i="3"/>
  <c r="B2746" i="3"/>
  <c r="G2745" i="3"/>
  <c r="F2745" i="3"/>
  <c r="E2745" i="3"/>
  <c r="D2745" i="3"/>
  <c r="C2745" i="3"/>
  <c r="B2745" i="3"/>
  <c r="G2744" i="3"/>
  <c r="D2744" i="3" s="1"/>
  <c r="F2744" i="3"/>
  <c r="E2744" i="3"/>
  <c r="C2744" i="3"/>
  <c r="B2744" i="3"/>
  <c r="G2743" i="3"/>
  <c r="F2743" i="3"/>
  <c r="E2743" i="3"/>
  <c r="D2743" i="3"/>
  <c r="C2743" i="3"/>
  <c r="B2743" i="3"/>
  <c r="G2742" i="3"/>
  <c r="D2742" i="3" s="1"/>
  <c r="F2742" i="3"/>
  <c r="E2742" i="3"/>
  <c r="C2742" i="3"/>
  <c r="B2742" i="3"/>
  <c r="G2741" i="3"/>
  <c r="F2741" i="3"/>
  <c r="E2741" i="3"/>
  <c r="D2741" i="3"/>
  <c r="C2741" i="3"/>
  <c r="B2741" i="3"/>
  <c r="G2740" i="3"/>
  <c r="D2740" i="3" s="1"/>
  <c r="F2740" i="3"/>
  <c r="E2740" i="3"/>
  <c r="C2740" i="3"/>
  <c r="B2740" i="3"/>
  <c r="G2739" i="3"/>
  <c r="F2739" i="3"/>
  <c r="E2739" i="3"/>
  <c r="D2739" i="3"/>
  <c r="C2739" i="3"/>
  <c r="B2739" i="3"/>
  <c r="G2738" i="3"/>
  <c r="D2738" i="3" s="1"/>
  <c r="F2738" i="3"/>
  <c r="E2738" i="3"/>
  <c r="C2738" i="3"/>
  <c r="B2738" i="3"/>
  <c r="G2737" i="3"/>
  <c r="F2737" i="3"/>
  <c r="E2737" i="3"/>
  <c r="D2737" i="3"/>
  <c r="C2737" i="3"/>
  <c r="B2737" i="3"/>
  <c r="G2736" i="3"/>
  <c r="D2736" i="3" s="1"/>
  <c r="F2736" i="3"/>
  <c r="E2736" i="3"/>
  <c r="C2736" i="3"/>
  <c r="B2736" i="3"/>
  <c r="G2735" i="3"/>
  <c r="F2735" i="3"/>
  <c r="E2735" i="3"/>
  <c r="D2735" i="3"/>
  <c r="C2735" i="3"/>
  <c r="B2735" i="3"/>
  <c r="G2734" i="3"/>
  <c r="D2734" i="3" s="1"/>
  <c r="F2734" i="3"/>
  <c r="E2734" i="3"/>
  <c r="C2734" i="3"/>
  <c r="B2734" i="3"/>
  <c r="G2733" i="3"/>
  <c r="F2733" i="3"/>
  <c r="E2733" i="3"/>
  <c r="D2733" i="3"/>
  <c r="C2733" i="3"/>
  <c r="B2733" i="3"/>
  <c r="G2732" i="3"/>
  <c r="D2732" i="3" s="1"/>
  <c r="F2732" i="3"/>
  <c r="E2732" i="3"/>
  <c r="C2732" i="3"/>
  <c r="B2732" i="3"/>
  <c r="G2731" i="3"/>
  <c r="F2731" i="3"/>
  <c r="E2731" i="3"/>
  <c r="D2731" i="3"/>
  <c r="C2731" i="3"/>
  <c r="B2731" i="3"/>
  <c r="G2730" i="3"/>
  <c r="D2730" i="3" s="1"/>
  <c r="F2730" i="3"/>
  <c r="E2730" i="3"/>
  <c r="C2730" i="3"/>
  <c r="B2730" i="3"/>
  <c r="G2729" i="3"/>
  <c r="F2729" i="3"/>
  <c r="E2729" i="3"/>
  <c r="D2729" i="3"/>
  <c r="C2729" i="3"/>
  <c r="B2729" i="3"/>
  <c r="G2728" i="3"/>
  <c r="D2728" i="3" s="1"/>
  <c r="F2728" i="3"/>
  <c r="E2728" i="3"/>
  <c r="C2728" i="3"/>
  <c r="B2728" i="3"/>
  <c r="G2727" i="3"/>
  <c r="F2727" i="3"/>
  <c r="E2727" i="3"/>
  <c r="D2727" i="3"/>
  <c r="C2727" i="3"/>
  <c r="B2727" i="3"/>
  <c r="G2726" i="3"/>
  <c r="D2726" i="3" s="1"/>
  <c r="F2726" i="3"/>
  <c r="E2726" i="3"/>
  <c r="C2726" i="3"/>
  <c r="B2726" i="3"/>
  <c r="G2725" i="3"/>
  <c r="F2725" i="3"/>
  <c r="E2725" i="3"/>
  <c r="D2725" i="3"/>
  <c r="C2725" i="3"/>
  <c r="B2725" i="3"/>
  <c r="G2724" i="3"/>
  <c r="D2724" i="3" s="1"/>
  <c r="F2724" i="3"/>
  <c r="E2724" i="3"/>
  <c r="C2724" i="3"/>
  <c r="B2724" i="3"/>
  <c r="G2723" i="3"/>
  <c r="F2723" i="3"/>
  <c r="E2723" i="3"/>
  <c r="D2723" i="3"/>
  <c r="C2723" i="3"/>
  <c r="B2723" i="3"/>
  <c r="G2722" i="3"/>
  <c r="D2722" i="3" s="1"/>
  <c r="F2722" i="3"/>
  <c r="E2722" i="3"/>
  <c r="C2722" i="3"/>
  <c r="B2722" i="3"/>
  <c r="G2721" i="3"/>
  <c r="F2721" i="3"/>
  <c r="E2721" i="3"/>
  <c r="D2721" i="3"/>
  <c r="C2721" i="3"/>
  <c r="B2721" i="3"/>
  <c r="G2720" i="3"/>
  <c r="D2720" i="3" s="1"/>
  <c r="F2720" i="3"/>
  <c r="E2720" i="3"/>
  <c r="C2720" i="3"/>
  <c r="B2720" i="3"/>
  <c r="G2719" i="3"/>
  <c r="F2719" i="3"/>
  <c r="E2719" i="3"/>
  <c r="D2719" i="3"/>
  <c r="C2719" i="3"/>
  <c r="B2719" i="3"/>
  <c r="G2718" i="3"/>
  <c r="D2718" i="3" s="1"/>
  <c r="F2718" i="3"/>
  <c r="E2718" i="3"/>
  <c r="C2718" i="3"/>
  <c r="B2718" i="3"/>
  <c r="G2717" i="3"/>
  <c r="F2717" i="3"/>
  <c r="E2717" i="3"/>
  <c r="D2717" i="3"/>
  <c r="C2717" i="3"/>
  <c r="B2717" i="3"/>
  <c r="G2716" i="3"/>
  <c r="D2716" i="3" s="1"/>
  <c r="F2716" i="3"/>
  <c r="E2716" i="3"/>
  <c r="C2716" i="3"/>
  <c r="B2716" i="3"/>
  <c r="G2715" i="3"/>
  <c r="F2715" i="3"/>
  <c r="E2715" i="3"/>
  <c r="D2715" i="3"/>
  <c r="C2715" i="3"/>
  <c r="B2715" i="3"/>
  <c r="G2714" i="3"/>
  <c r="D2714" i="3" s="1"/>
  <c r="F2714" i="3"/>
  <c r="E2714" i="3"/>
  <c r="C2714" i="3"/>
  <c r="B2714" i="3"/>
  <c r="G2713" i="3"/>
  <c r="F2713" i="3"/>
  <c r="E2713" i="3"/>
  <c r="D2713" i="3"/>
  <c r="C2713" i="3"/>
  <c r="B2713" i="3"/>
  <c r="G2712" i="3"/>
  <c r="D2712" i="3" s="1"/>
  <c r="F2712" i="3"/>
  <c r="E2712" i="3"/>
  <c r="C2712" i="3"/>
  <c r="B2712" i="3"/>
  <c r="G2711" i="3"/>
  <c r="F2711" i="3"/>
  <c r="E2711" i="3"/>
  <c r="D2711" i="3"/>
  <c r="C2711" i="3"/>
  <c r="B2711" i="3"/>
  <c r="G2710" i="3"/>
  <c r="D2710" i="3" s="1"/>
  <c r="F2710" i="3"/>
  <c r="E2710" i="3"/>
  <c r="C2710" i="3"/>
  <c r="B2710" i="3"/>
  <c r="G2709" i="3"/>
  <c r="F2709" i="3"/>
  <c r="E2709" i="3"/>
  <c r="D2709" i="3"/>
  <c r="C2709" i="3"/>
  <c r="B2709" i="3"/>
  <c r="G2708" i="3"/>
  <c r="D2708" i="3" s="1"/>
  <c r="F2708" i="3"/>
  <c r="E2708" i="3"/>
  <c r="C2708" i="3"/>
  <c r="B2708" i="3"/>
  <c r="G2707" i="3"/>
  <c r="F2707" i="3"/>
  <c r="E2707" i="3"/>
  <c r="D2707" i="3"/>
  <c r="C2707" i="3"/>
  <c r="B2707" i="3"/>
  <c r="G2706" i="3"/>
  <c r="D2706" i="3" s="1"/>
  <c r="F2706" i="3"/>
  <c r="E2706" i="3"/>
  <c r="C2706" i="3"/>
  <c r="B2706" i="3"/>
  <c r="G2705" i="3"/>
  <c r="F2705" i="3"/>
  <c r="E2705" i="3"/>
  <c r="D2705" i="3"/>
  <c r="C2705" i="3"/>
  <c r="B2705" i="3"/>
  <c r="G2704" i="3"/>
  <c r="D2704" i="3" s="1"/>
  <c r="F2704" i="3"/>
  <c r="E2704" i="3"/>
  <c r="C2704" i="3"/>
  <c r="B2704" i="3"/>
  <c r="G2703" i="3"/>
  <c r="F2703" i="3"/>
  <c r="E2703" i="3"/>
  <c r="D2703" i="3"/>
  <c r="C2703" i="3"/>
  <c r="B2703" i="3"/>
  <c r="G2702" i="3"/>
  <c r="D2702" i="3" s="1"/>
  <c r="F2702" i="3"/>
  <c r="E2702" i="3"/>
  <c r="C2702" i="3"/>
  <c r="B2702" i="3"/>
  <c r="G2701" i="3"/>
  <c r="F2701" i="3"/>
  <c r="E2701" i="3"/>
  <c r="D2701" i="3"/>
  <c r="C2701" i="3"/>
  <c r="B2701" i="3"/>
  <c r="G2700" i="3"/>
  <c r="D2700" i="3" s="1"/>
  <c r="F2700" i="3"/>
  <c r="E2700" i="3"/>
  <c r="C2700" i="3"/>
  <c r="B2700" i="3"/>
  <c r="G2699" i="3"/>
  <c r="F2699" i="3"/>
  <c r="E2699" i="3"/>
  <c r="D2699" i="3"/>
  <c r="C2699" i="3"/>
  <c r="B2699" i="3"/>
  <c r="G2698" i="3"/>
  <c r="D2698" i="3" s="1"/>
  <c r="F2698" i="3"/>
  <c r="E2698" i="3"/>
  <c r="C2698" i="3"/>
  <c r="B2698" i="3"/>
  <c r="G2697" i="3"/>
  <c r="F2697" i="3"/>
  <c r="E2697" i="3"/>
  <c r="D2697" i="3"/>
  <c r="C2697" i="3"/>
  <c r="B2697" i="3"/>
  <c r="G2696" i="3"/>
  <c r="D2696" i="3" s="1"/>
  <c r="F2696" i="3"/>
  <c r="E2696" i="3"/>
  <c r="C2696" i="3"/>
  <c r="B2696" i="3"/>
  <c r="G2695" i="3"/>
  <c r="F2695" i="3"/>
  <c r="E2695" i="3"/>
  <c r="D2695" i="3"/>
  <c r="C2695" i="3"/>
  <c r="B2695" i="3"/>
  <c r="G2694" i="3"/>
  <c r="D2694" i="3" s="1"/>
  <c r="F2694" i="3"/>
  <c r="E2694" i="3"/>
  <c r="C2694" i="3"/>
  <c r="B2694" i="3"/>
  <c r="G2693" i="3"/>
  <c r="F2693" i="3"/>
  <c r="E2693" i="3"/>
  <c r="D2693" i="3"/>
  <c r="C2693" i="3"/>
  <c r="B2693" i="3"/>
  <c r="G2692" i="3"/>
  <c r="D2692" i="3" s="1"/>
  <c r="F2692" i="3"/>
  <c r="E2692" i="3"/>
  <c r="C2692" i="3"/>
  <c r="B2692" i="3"/>
  <c r="G2691" i="3"/>
  <c r="F2691" i="3"/>
  <c r="E2691" i="3"/>
  <c r="D2691" i="3"/>
  <c r="C2691" i="3"/>
  <c r="B2691" i="3"/>
  <c r="G2690" i="3"/>
  <c r="D2690" i="3" s="1"/>
  <c r="F2690" i="3"/>
  <c r="E2690" i="3"/>
  <c r="C2690" i="3"/>
  <c r="B2690" i="3"/>
  <c r="G2689" i="3"/>
  <c r="F2689" i="3"/>
  <c r="E2689" i="3"/>
  <c r="D2689" i="3"/>
  <c r="C2689" i="3"/>
  <c r="B2689" i="3"/>
  <c r="G2688" i="3"/>
  <c r="D2688" i="3" s="1"/>
  <c r="F2688" i="3"/>
  <c r="E2688" i="3"/>
  <c r="C2688" i="3"/>
  <c r="B2688" i="3"/>
  <c r="G2687" i="3"/>
  <c r="F2687" i="3"/>
  <c r="E2687" i="3"/>
  <c r="D2687" i="3"/>
  <c r="C2687" i="3"/>
  <c r="B2687" i="3"/>
  <c r="G2686" i="3"/>
  <c r="D2686" i="3" s="1"/>
  <c r="F2686" i="3"/>
  <c r="E2686" i="3"/>
  <c r="C2686" i="3"/>
  <c r="B2686" i="3"/>
  <c r="G2685" i="3"/>
  <c r="F2685" i="3"/>
  <c r="E2685" i="3"/>
  <c r="D2685" i="3"/>
  <c r="C2685" i="3"/>
  <c r="B2685" i="3"/>
  <c r="G2684" i="3"/>
  <c r="D2684" i="3" s="1"/>
  <c r="F2684" i="3"/>
  <c r="E2684" i="3"/>
  <c r="C2684" i="3"/>
  <c r="B2684" i="3"/>
  <c r="G2683" i="3"/>
  <c r="F2683" i="3"/>
  <c r="E2683" i="3"/>
  <c r="D2683" i="3"/>
  <c r="C2683" i="3"/>
  <c r="B2683" i="3"/>
  <c r="G2682" i="3"/>
  <c r="D2682" i="3" s="1"/>
  <c r="F2682" i="3"/>
  <c r="E2682" i="3"/>
  <c r="C2682" i="3"/>
  <c r="B2682" i="3"/>
  <c r="G2681" i="3"/>
  <c r="F2681" i="3"/>
  <c r="E2681" i="3"/>
  <c r="D2681" i="3"/>
  <c r="C2681" i="3"/>
  <c r="B2681" i="3"/>
  <c r="G2680" i="3"/>
  <c r="D2680" i="3" s="1"/>
  <c r="F2680" i="3"/>
  <c r="E2680" i="3"/>
  <c r="C2680" i="3"/>
  <c r="B2680" i="3"/>
  <c r="G2679" i="3"/>
  <c r="F2679" i="3"/>
  <c r="E2679" i="3"/>
  <c r="D2679" i="3"/>
  <c r="C2679" i="3"/>
  <c r="B2679" i="3"/>
  <c r="G2678" i="3"/>
  <c r="D2678" i="3" s="1"/>
  <c r="F2678" i="3"/>
  <c r="E2678" i="3"/>
  <c r="C2678" i="3"/>
  <c r="B2678" i="3"/>
  <c r="G2677" i="3"/>
  <c r="F2677" i="3"/>
  <c r="E2677" i="3"/>
  <c r="D2677" i="3"/>
  <c r="C2677" i="3"/>
  <c r="B2677" i="3"/>
  <c r="G2676" i="3"/>
  <c r="D2676" i="3" s="1"/>
  <c r="F2676" i="3"/>
  <c r="E2676" i="3"/>
  <c r="C2676" i="3"/>
  <c r="B2676" i="3"/>
  <c r="G2675" i="3"/>
  <c r="F2675" i="3"/>
  <c r="E2675" i="3"/>
  <c r="D2675" i="3"/>
  <c r="C2675" i="3"/>
  <c r="B2675" i="3"/>
  <c r="G2674" i="3"/>
  <c r="D2674" i="3" s="1"/>
  <c r="F2674" i="3"/>
  <c r="E2674" i="3"/>
  <c r="C2674" i="3"/>
  <c r="B2674" i="3"/>
  <c r="G2673" i="3"/>
  <c r="F2673" i="3"/>
  <c r="E2673" i="3"/>
  <c r="D2673" i="3"/>
  <c r="C2673" i="3"/>
  <c r="B2673" i="3"/>
  <c r="G2672" i="3"/>
  <c r="D2672" i="3" s="1"/>
  <c r="F2672" i="3"/>
  <c r="E2672" i="3"/>
  <c r="C2672" i="3"/>
  <c r="B2672" i="3"/>
  <c r="G2671" i="3"/>
  <c r="F2671" i="3"/>
  <c r="E2671" i="3"/>
  <c r="D2671" i="3"/>
  <c r="C2671" i="3"/>
  <c r="B2671" i="3"/>
  <c r="G2670" i="3"/>
  <c r="D2670" i="3" s="1"/>
  <c r="F2670" i="3"/>
  <c r="E2670" i="3"/>
  <c r="C2670" i="3"/>
  <c r="B2670" i="3"/>
  <c r="G2669" i="3"/>
  <c r="F2669" i="3"/>
  <c r="E2669" i="3"/>
  <c r="D2669" i="3"/>
  <c r="C2669" i="3"/>
  <c r="B2669" i="3"/>
  <c r="G2668" i="3"/>
  <c r="D2668" i="3" s="1"/>
  <c r="F2668" i="3"/>
  <c r="E2668" i="3"/>
  <c r="C2668" i="3"/>
  <c r="B2668" i="3"/>
  <c r="G2667" i="3"/>
  <c r="F2667" i="3"/>
  <c r="E2667" i="3"/>
  <c r="D2667" i="3"/>
  <c r="C2667" i="3"/>
  <c r="B2667" i="3"/>
  <c r="G2666" i="3"/>
  <c r="D2666" i="3" s="1"/>
  <c r="F2666" i="3"/>
  <c r="E2666" i="3"/>
  <c r="C2666" i="3"/>
  <c r="B2666" i="3"/>
  <c r="G2665" i="3"/>
  <c r="F2665" i="3"/>
  <c r="E2665" i="3"/>
  <c r="D2665" i="3"/>
  <c r="C2665" i="3"/>
  <c r="B2665" i="3"/>
  <c r="G2664" i="3"/>
  <c r="D2664" i="3" s="1"/>
  <c r="F2664" i="3"/>
  <c r="E2664" i="3"/>
  <c r="C2664" i="3"/>
  <c r="B2664" i="3"/>
  <c r="G2663" i="3"/>
  <c r="F2663" i="3"/>
  <c r="E2663" i="3"/>
  <c r="D2663" i="3"/>
  <c r="C2663" i="3"/>
  <c r="B2663" i="3"/>
  <c r="G2662" i="3"/>
  <c r="D2662" i="3" s="1"/>
  <c r="F2662" i="3"/>
  <c r="E2662" i="3"/>
  <c r="C2662" i="3"/>
  <c r="B2662" i="3"/>
  <c r="G2661" i="3"/>
  <c r="F2661" i="3"/>
  <c r="E2661" i="3"/>
  <c r="D2661" i="3"/>
  <c r="C2661" i="3"/>
  <c r="B2661" i="3"/>
  <c r="G2660" i="3"/>
  <c r="D2660" i="3" s="1"/>
  <c r="F2660" i="3"/>
  <c r="E2660" i="3"/>
  <c r="C2660" i="3"/>
  <c r="B2660" i="3"/>
  <c r="G2659" i="3"/>
  <c r="F2659" i="3"/>
  <c r="E2659" i="3"/>
  <c r="D2659" i="3"/>
  <c r="C2659" i="3"/>
  <c r="B2659" i="3"/>
  <c r="G2658" i="3"/>
  <c r="D2658" i="3" s="1"/>
  <c r="F2658" i="3"/>
  <c r="E2658" i="3"/>
  <c r="C2658" i="3"/>
  <c r="B2658" i="3"/>
  <c r="G2657" i="3"/>
  <c r="F2657" i="3"/>
  <c r="E2657" i="3"/>
  <c r="D2657" i="3"/>
  <c r="C2657" i="3"/>
  <c r="B2657" i="3"/>
  <c r="G2656" i="3"/>
  <c r="D2656" i="3" s="1"/>
  <c r="F2656" i="3"/>
  <c r="E2656" i="3"/>
  <c r="C2656" i="3"/>
  <c r="B2656" i="3"/>
  <c r="G2655" i="3"/>
  <c r="F2655" i="3"/>
  <c r="E2655" i="3"/>
  <c r="D2655" i="3"/>
  <c r="C2655" i="3"/>
  <c r="B2655" i="3"/>
  <c r="G2654" i="3"/>
  <c r="D2654" i="3" s="1"/>
  <c r="F2654" i="3"/>
  <c r="E2654" i="3"/>
  <c r="C2654" i="3"/>
  <c r="B2654" i="3"/>
  <c r="G2653" i="3"/>
  <c r="F2653" i="3"/>
  <c r="E2653" i="3"/>
  <c r="D2653" i="3"/>
  <c r="C2653" i="3"/>
  <c r="B2653" i="3"/>
  <c r="G2652" i="3"/>
  <c r="D2652" i="3" s="1"/>
  <c r="F2652" i="3"/>
  <c r="E2652" i="3"/>
  <c r="C2652" i="3"/>
  <c r="B2652" i="3"/>
  <c r="G2651" i="3"/>
  <c r="F2651" i="3"/>
  <c r="E2651" i="3"/>
  <c r="D2651" i="3"/>
  <c r="C2651" i="3"/>
  <c r="B2651" i="3"/>
  <c r="G2650" i="3"/>
  <c r="D2650" i="3" s="1"/>
  <c r="F2650" i="3"/>
  <c r="E2650" i="3"/>
  <c r="C2650" i="3"/>
  <c r="B2650" i="3"/>
  <c r="G2649" i="3"/>
  <c r="F2649" i="3"/>
  <c r="E2649" i="3"/>
  <c r="D2649" i="3"/>
  <c r="C2649" i="3"/>
  <c r="B2649" i="3"/>
  <c r="G2648" i="3"/>
  <c r="D2648" i="3" s="1"/>
  <c r="F2648" i="3"/>
  <c r="E2648" i="3"/>
  <c r="C2648" i="3"/>
  <c r="B2648" i="3"/>
  <c r="G2647" i="3"/>
  <c r="F2647" i="3"/>
  <c r="E2647" i="3"/>
  <c r="D2647" i="3"/>
  <c r="C2647" i="3"/>
  <c r="B2647" i="3"/>
  <c r="G2646" i="3"/>
  <c r="D2646" i="3" s="1"/>
  <c r="F2646" i="3"/>
  <c r="E2646" i="3"/>
  <c r="C2646" i="3"/>
  <c r="B2646" i="3"/>
  <c r="G2645" i="3"/>
  <c r="F2645" i="3"/>
  <c r="E2645" i="3"/>
  <c r="D2645" i="3"/>
  <c r="C2645" i="3"/>
  <c r="B2645" i="3"/>
  <c r="G2644" i="3"/>
  <c r="D2644" i="3" s="1"/>
  <c r="F2644" i="3"/>
  <c r="E2644" i="3"/>
  <c r="C2644" i="3"/>
  <c r="B2644" i="3"/>
  <c r="G2643" i="3"/>
  <c r="F2643" i="3"/>
  <c r="E2643" i="3"/>
  <c r="D2643" i="3"/>
  <c r="C2643" i="3"/>
  <c r="B2643" i="3"/>
  <c r="G2642" i="3"/>
  <c r="D2642" i="3" s="1"/>
  <c r="F2642" i="3"/>
  <c r="E2642" i="3"/>
  <c r="C2642" i="3"/>
  <c r="B2642" i="3"/>
  <c r="G2641" i="3"/>
  <c r="F2641" i="3"/>
  <c r="E2641" i="3"/>
  <c r="D2641" i="3"/>
  <c r="C2641" i="3"/>
  <c r="B2641" i="3"/>
  <c r="G2640" i="3"/>
  <c r="D2640" i="3" s="1"/>
  <c r="F2640" i="3"/>
  <c r="E2640" i="3"/>
  <c r="C2640" i="3"/>
  <c r="B2640" i="3"/>
  <c r="G2639" i="3"/>
  <c r="F2639" i="3"/>
  <c r="E2639" i="3"/>
  <c r="D2639" i="3"/>
  <c r="C2639" i="3"/>
  <c r="B2639" i="3"/>
  <c r="G2638" i="3"/>
  <c r="D2638" i="3" s="1"/>
  <c r="F2638" i="3"/>
  <c r="E2638" i="3"/>
  <c r="C2638" i="3"/>
  <c r="B2638" i="3"/>
  <c r="G2637" i="3"/>
  <c r="F2637" i="3"/>
  <c r="E2637" i="3"/>
  <c r="D2637" i="3"/>
  <c r="C2637" i="3"/>
  <c r="B2637" i="3"/>
  <c r="G2636" i="3"/>
  <c r="D2636" i="3" s="1"/>
  <c r="F2636" i="3"/>
  <c r="E2636" i="3"/>
  <c r="C2636" i="3"/>
  <c r="B2636" i="3"/>
  <c r="G2635" i="3"/>
  <c r="F2635" i="3"/>
  <c r="E2635" i="3"/>
  <c r="D2635" i="3"/>
  <c r="C2635" i="3"/>
  <c r="B2635" i="3"/>
  <c r="G2634" i="3"/>
  <c r="D2634" i="3" s="1"/>
  <c r="F2634" i="3"/>
  <c r="E2634" i="3"/>
  <c r="C2634" i="3"/>
  <c r="B2634" i="3"/>
  <c r="G2633" i="3"/>
  <c r="F2633" i="3"/>
  <c r="E2633" i="3"/>
  <c r="D2633" i="3"/>
  <c r="C2633" i="3"/>
  <c r="B2633" i="3"/>
  <c r="G2632" i="3"/>
  <c r="D2632" i="3" s="1"/>
  <c r="F2632" i="3"/>
  <c r="E2632" i="3"/>
  <c r="C2632" i="3"/>
  <c r="B2632" i="3"/>
  <c r="G2631" i="3"/>
  <c r="F2631" i="3"/>
  <c r="E2631" i="3"/>
  <c r="D2631" i="3"/>
  <c r="C2631" i="3"/>
  <c r="B2631" i="3"/>
  <c r="G2630" i="3"/>
  <c r="D2630" i="3" s="1"/>
  <c r="F2630" i="3"/>
  <c r="E2630" i="3"/>
  <c r="C2630" i="3"/>
  <c r="B2630" i="3"/>
  <c r="G2629" i="3"/>
  <c r="F2629" i="3"/>
  <c r="E2629" i="3"/>
  <c r="D2629" i="3"/>
  <c r="C2629" i="3"/>
  <c r="B2629" i="3"/>
  <c r="G2628" i="3"/>
  <c r="D2628" i="3" s="1"/>
  <c r="F2628" i="3"/>
  <c r="E2628" i="3"/>
  <c r="C2628" i="3"/>
  <c r="B2628" i="3"/>
  <c r="G2627" i="3"/>
  <c r="F2627" i="3"/>
  <c r="E2627" i="3"/>
  <c r="D2627" i="3"/>
  <c r="C2627" i="3"/>
  <c r="B2627" i="3"/>
  <c r="G2626" i="3"/>
  <c r="D2626" i="3" s="1"/>
  <c r="F2626" i="3"/>
  <c r="E2626" i="3"/>
  <c r="C2626" i="3"/>
  <c r="B2626" i="3"/>
  <c r="G2625" i="3"/>
  <c r="F2625" i="3"/>
  <c r="E2625" i="3"/>
  <c r="D2625" i="3"/>
  <c r="C2625" i="3"/>
  <c r="B2625" i="3"/>
  <c r="G2624" i="3"/>
  <c r="D2624" i="3" s="1"/>
  <c r="F2624" i="3"/>
  <c r="E2624" i="3"/>
  <c r="C2624" i="3"/>
  <c r="B2624" i="3"/>
  <c r="G2623" i="3"/>
  <c r="F2623" i="3"/>
  <c r="E2623" i="3"/>
  <c r="D2623" i="3"/>
  <c r="C2623" i="3"/>
  <c r="B2623" i="3"/>
  <c r="G2622" i="3"/>
  <c r="D2622" i="3" s="1"/>
  <c r="F2622" i="3"/>
  <c r="E2622" i="3"/>
  <c r="C2622" i="3"/>
  <c r="B2622" i="3"/>
  <c r="G2621" i="3"/>
  <c r="F2621" i="3"/>
  <c r="E2621" i="3"/>
  <c r="D2621" i="3"/>
  <c r="C2621" i="3"/>
  <c r="B2621" i="3"/>
  <c r="G2620" i="3"/>
  <c r="D2620" i="3" s="1"/>
  <c r="F2620" i="3"/>
  <c r="E2620" i="3"/>
  <c r="C2620" i="3"/>
  <c r="B2620" i="3"/>
  <c r="G2619" i="3"/>
  <c r="F2619" i="3"/>
  <c r="E2619" i="3"/>
  <c r="D2619" i="3"/>
  <c r="C2619" i="3"/>
  <c r="B2619" i="3"/>
  <c r="G2618" i="3"/>
  <c r="D2618" i="3" s="1"/>
  <c r="F2618" i="3"/>
  <c r="E2618" i="3"/>
  <c r="C2618" i="3"/>
  <c r="B2618" i="3"/>
  <c r="G2617" i="3"/>
  <c r="F2617" i="3"/>
  <c r="E2617" i="3"/>
  <c r="D2617" i="3"/>
  <c r="C2617" i="3"/>
  <c r="B2617" i="3"/>
  <c r="G2616" i="3"/>
  <c r="D2616" i="3" s="1"/>
  <c r="F2616" i="3"/>
  <c r="E2616" i="3"/>
  <c r="C2616" i="3"/>
  <c r="B2616" i="3"/>
  <c r="G2615" i="3"/>
  <c r="F2615" i="3"/>
  <c r="E2615" i="3"/>
  <c r="D2615" i="3"/>
  <c r="C2615" i="3"/>
  <c r="B2615" i="3"/>
  <c r="G2614" i="3"/>
  <c r="D2614" i="3" s="1"/>
  <c r="F2614" i="3"/>
  <c r="E2614" i="3"/>
  <c r="C2614" i="3"/>
  <c r="B2614" i="3"/>
  <c r="G2613" i="3"/>
  <c r="F2613" i="3"/>
  <c r="E2613" i="3"/>
  <c r="D2613" i="3"/>
  <c r="C2613" i="3"/>
  <c r="B2613" i="3"/>
  <c r="G2612" i="3"/>
  <c r="D2612" i="3" s="1"/>
  <c r="F2612" i="3"/>
  <c r="E2612" i="3"/>
  <c r="C2612" i="3"/>
  <c r="B2612" i="3"/>
  <c r="G2611" i="3"/>
  <c r="F2611" i="3"/>
  <c r="E2611" i="3"/>
  <c r="D2611" i="3"/>
  <c r="C2611" i="3"/>
  <c r="B2611" i="3"/>
  <c r="G2610" i="3"/>
  <c r="D2610" i="3" s="1"/>
  <c r="F2610" i="3"/>
  <c r="E2610" i="3"/>
  <c r="C2610" i="3"/>
  <c r="B2610" i="3"/>
  <c r="G2609" i="3"/>
  <c r="F2609" i="3"/>
  <c r="E2609" i="3"/>
  <c r="D2609" i="3"/>
  <c r="C2609" i="3"/>
  <c r="B2609" i="3"/>
  <c r="G2608" i="3"/>
  <c r="D2608" i="3" s="1"/>
  <c r="F2608" i="3"/>
  <c r="E2608" i="3"/>
  <c r="C2608" i="3"/>
  <c r="B2608" i="3"/>
  <c r="G2607" i="3"/>
  <c r="F2607" i="3"/>
  <c r="E2607" i="3"/>
  <c r="D2607" i="3"/>
  <c r="C2607" i="3"/>
  <c r="B2607" i="3"/>
  <c r="G2606" i="3"/>
  <c r="D2606" i="3" s="1"/>
  <c r="F2606" i="3"/>
  <c r="E2606" i="3"/>
  <c r="C2606" i="3"/>
  <c r="B2606" i="3"/>
  <c r="G2605" i="3"/>
  <c r="F2605" i="3"/>
  <c r="E2605" i="3"/>
  <c r="D2605" i="3"/>
  <c r="C2605" i="3"/>
  <c r="B2605" i="3"/>
  <c r="G2604" i="3"/>
  <c r="D2604" i="3" s="1"/>
  <c r="F2604" i="3"/>
  <c r="E2604" i="3"/>
  <c r="C2604" i="3"/>
  <c r="B2604" i="3"/>
  <c r="G2603" i="3"/>
  <c r="F2603" i="3"/>
  <c r="E2603" i="3"/>
  <c r="D2603" i="3"/>
  <c r="C2603" i="3"/>
  <c r="B2603" i="3"/>
  <c r="G2602" i="3"/>
  <c r="D2602" i="3" s="1"/>
  <c r="F2602" i="3"/>
  <c r="E2602" i="3"/>
  <c r="C2602" i="3"/>
  <c r="B2602" i="3"/>
  <c r="G2601" i="3"/>
  <c r="F2601" i="3"/>
  <c r="E2601" i="3"/>
  <c r="D2601" i="3"/>
  <c r="C2601" i="3"/>
  <c r="B2601" i="3"/>
  <c r="G2600" i="3"/>
  <c r="D2600" i="3" s="1"/>
  <c r="F2600" i="3"/>
  <c r="E2600" i="3"/>
  <c r="C2600" i="3"/>
  <c r="B2600" i="3"/>
  <c r="G2599" i="3"/>
  <c r="F2599" i="3"/>
  <c r="E2599" i="3"/>
  <c r="D2599" i="3"/>
  <c r="C2599" i="3"/>
  <c r="B2599" i="3"/>
  <c r="G2598" i="3"/>
  <c r="D2598" i="3" s="1"/>
  <c r="F2598" i="3"/>
  <c r="E2598" i="3"/>
  <c r="C2598" i="3"/>
  <c r="B2598" i="3"/>
  <c r="G2597" i="3"/>
  <c r="F2597" i="3"/>
  <c r="E2597" i="3"/>
  <c r="D2597" i="3"/>
  <c r="C2597" i="3"/>
  <c r="B2597" i="3"/>
  <c r="G2596" i="3"/>
  <c r="D2596" i="3" s="1"/>
  <c r="F2596" i="3"/>
  <c r="E2596" i="3"/>
  <c r="C2596" i="3"/>
  <c r="B2596" i="3"/>
  <c r="G2595" i="3"/>
  <c r="F2595" i="3"/>
  <c r="E2595" i="3"/>
  <c r="D2595" i="3"/>
  <c r="C2595" i="3"/>
  <c r="B2595" i="3"/>
  <c r="G2594" i="3"/>
  <c r="D2594" i="3" s="1"/>
  <c r="F2594" i="3"/>
  <c r="E2594" i="3"/>
  <c r="C2594" i="3"/>
  <c r="B2594" i="3"/>
  <c r="G2593" i="3"/>
  <c r="F2593" i="3"/>
  <c r="E2593" i="3"/>
  <c r="D2593" i="3"/>
  <c r="C2593" i="3"/>
  <c r="B2593" i="3"/>
  <c r="G2592" i="3"/>
  <c r="D2592" i="3" s="1"/>
  <c r="F2592" i="3"/>
  <c r="E2592" i="3"/>
  <c r="C2592" i="3"/>
  <c r="B2592" i="3"/>
  <c r="G2591" i="3"/>
  <c r="F2591" i="3"/>
  <c r="E2591" i="3"/>
  <c r="D2591" i="3"/>
  <c r="C2591" i="3"/>
  <c r="B2591" i="3"/>
  <c r="G2590" i="3"/>
  <c r="D2590" i="3" s="1"/>
  <c r="F2590" i="3"/>
  <c r="E2590" i="3"/>
  <c r="C2590" i="3"/>
  <c r="B2590" i="3"/>
  <c r="G2589" i="3"/>
  <c r="F2589" i="3"/>
  <c r="E2589" i="3"/>
  <c r="D2589" i="3"/>
  <c r="C2589" i="3"/>
  <c r="B2589" i="3"/>
  <c r="G2588" i="3"/>
  <c r="D2588" i="3" s="1"/>
  <c r="F2588" i="3"/>
  <c r="E2588" i="3"/>
  <c r="C2588" i="3"/>
  <c r="B2588" i="3"/>
  <c r="G2587" i="3"/>
  <c r="F2587" i="3"/>
  <c r="E2587" i="3"/>
  <c r="D2587" i="3"/>
  <c r="C2587" i="3"/>
  <c r="B2587" i="3"/>
  <c r="G2586" i="3"/>
  <c r="D2586" i="3" s="1"/>
  <c r="F2586" i="3"/>
  <c r="E2586" i="3"/>
  <c r="C2586" i="3"/>
  <c r="B2586" i="3"/>
  <c r="G2585" i="3"/>
  <c r="F2585" i="3"/>
  <c r="E2585" i="3"/>
  <c r="D2585" i="3"/>
  <c r="C2585" i="3"/>
  <c r="B2585" i="3"/>
  <c r="G2584" i="3"/>
  <c r="D2584" i="3" s="1"/>
  <c r="F2584" i="3"/>
  <c r="E2584" i="3"/>
  <c r="C2584" i="3"/>
  <c r="B2584" i="3"/>
  <c r="G2583" i="3"/>
  <c r="F2583" i="3"/>
  <c r="E2583" i="3"/>
  <c r="D2583" i="3"/>
  <c r="C2583" i="3"/>
  <c r="B2583" i="3"/>
  <c r="G2582" i="3"/>
  <c r="D2582" i="3" s="1"/>
  <c r="F2582" i="3"/>
  <c r="E2582" i="3"/>
  <c r="C2582" i="3"/>
  <c r="B2582" i="3"/>
  <c r="G2581" i="3"/>
  <c r="F2581" i="3"/>
  <c r="E2581" i="3"/>
  <c r="D2581" i="3"/>
  <c r="C2581" i="3"/>
  <c r="B2581" i="3"/>
  <c r="G2580" i="3"/>
  <c r="D2580" i="3" s="1"/>
  <c r="F2580" i="3"/>
  <c r="E2580" i="3"/>
  <c r="C2580" i="3"/>
  <c r="B2580" i="3"/>
  <c r="G2579" i="3"/>
  <c r="F2579" i="3"/>
  <c r="E2579" i="3"/>
  <c r="D2579" i="3"/>
  <c r="C2579" i="3"/>
  <c r="B2579" i="3"/>
  <c r="G2578" i="3"/>
  <c r="D2578" i="3" s="1"/>
  <c r="F2578" i="3"/>
  <c r="E2578" i="3"/>
  <c r="C2578" i="3"/>
  <c r="B2578" i="3"/>
  <c r="G2577" i="3"/>
  <c r="F2577" i="3"/>
  <c r="E2577" i="3"/>
  <c r="D2577" i="3"/>
  <c r="C2577" i="3"/>
  <c r="B2577" i="3"/>
  <c r="G2576" i="3"/>
  <c r="D2576" i="3" s="1"/>
  <c r="F2576" i="3"/>
  <c r="E2576" i="3"/>
  <c r="C2576" i="3"/>
  <c r="B2576" i="3"/>
  <c r="G2575" i="3"/>
  <c r="F2575" i="3"/>
  <c r="E2575" i="3"/>
  <c r="D2575" i="3"/>
  <c r="C2575" i="3"/>
  <c r="B2575" i="3"/>
  <c r="G2574" i="3"/>
  <c r="D2574" i="3" s="1"/>
  <c r="F2574" i="3"/>
  <c r="E2574" i="3"/>
  <c r="C2574" i="3"/>
  <c r="B2574" i="3"/>
  <c r="G2573" i="3"/>
  <c r="F2573" i="3"/>
  <c r="E2573" i="3"/>
  <c r="D2573" i="3"/>
  <c r="C2573" i="3"/>
  <c r="B2573" i="3"/>
  <c r="G2572" i="3"/>
  <c r="D2572" i="3" s="1"/>
  <c r="F2572" i="3"/>
  <c r="E2572" i="3"/>
  <c r="C2572" i="3"/>
  <c r="B2572" i="3"/>
  <c r="G2571" i="3"/>
  <c r="F2571" i="3"/>
  <c r="E2571" i="3"/>
  <c r="D2571" i="3"/>
  <c r="C2571" i="3"/>
  <c r="B2571" i="3"/>
  <c r="G2570" i="3"/>
  <c r="D2570" i="3" s="1"/>
  <c r="F2570" i="3"/>
  <c r="E2570" i="3"/>
  <c r="C2570" i="3"/>
  <c r="B2570" i="3"/>
  <c r="G2569" i="3"/>
  <c r="F2569" i="3"/>
  <c r="E2569" i="3"/>
  <c r="D2569" i="3"/>
  <c r="C2569" i="3"/>
  <c r="B2569" i="3"/>
  <c r="G2568" i="3"/>
  <c r="D2568" i="3" s="1"/>
  <c r="F2568" i="3"/>
  <c r="E2568" i="3"/>
  <c r="C2568" i="3"/>
  <c r="B2568" i="3"/>
  <c r="G2567" i="3"/>
  <c r="F2567" i="3"/>
  <c r="E2567" i="3"/>
  <c r="D2567" i="3"/>
  <c r="C2567" i="3"/>
  <c r="B2567" i="3"/>
  <c r="G2566" i="3"/>
  <c r="D2566" i="3" s="1"/>
  <c r="F2566" i="3"/>
  <c r="E2566" i="3"/>
  <c r="C2566" i="3"/>
  <c r="B2566" i="3"/>
  <c r="G2565" i="3"/>
  <c r="F2565" i="3"/>
  <c r="E2565" i="3"/>
  <c r="D2565" i="3"/>
  <c r="C2565" i="3"/>
  <c r="B2565" i="3"/>
  <c r="G2564" i="3"/>
  <c r="D2564" i="3" s="1"/>
  <c r="F2564" i="3"/>
  <c r="E2564" i="3"/>
  <c r="C2564" i="3"/>
  <c r="B2564" i="3"/>
  <c r="G2563" i="3"/>
  <c r="F2563" i="3"/>
  <c r="E2563" i="3"/>
  <c r="D2563" i="3"/>
  <c r="C2563" i="3"/>
  <c r="B2563" i="3"/>
  <c r="G2562" i="3"/>
  <c r="D2562" i="3" s="1"/>
  <c r="F2562" i="3"/>
  <c r="E2562" i="3"/>
  <c r="C2562" i="3"/>
  <c r="B2562" i="3"/>
  <c r="G2561" i="3"/>
  <c r="F2561" i="3"/>
  <c r="E2561" i="3"/>
  <c r="D2561" i="3"/>
  <c r="C2561" i="3"/>
  <c r="B2561" i="3"/>
  <c r="G2560" i="3"/>
  <c r="D2560" i="3" s="1"/>
  <c r="F2560" i="3"/>
  <c r="E2560" i="3"/>
  <c r="C2560" i="3"/>
  <c r="B2560" i="3"/>
  <c r="G2559" i="3"/>
  <c r="F2559" i="3"/>
  <c r="E2559" i="3"/>
  <c r="D2559" i="3"/>
  <c r="C2559" i="3"/>
  <c r="B2559" i="3"/>
  <c r="G2558" i="3"/>
  <c r="F2558" i="3"/>
  <c r="E2558" i="3"/>
  <c r="D2558" i="3"/>
  <c r="C2558" i="3"/>
  <c r="B2558" i="3"/>
  <c r="G2557" i="3"/>
  <c r="F2557" i="3"/>
  <c r="E2557" i="3"/>
  <c r="D2557" i="3"/>
  <c r="C2557" i="3"/>
  <c r="B2557" i="3"/>
  <c r="G2556" i="3"/>
  <c r="F2556" i="3"/>
  <c r="E2556" i="3"/>
  <c r="D2556" i="3"/>
  <c r="C2556" i="3"/>
  <c r="B2556" i="3"/>
  <c r="G2555" i="3"/>
  <c r="F2555" i="3"/>
  <c r="E2555" i="3"/>
  <c r="D2555" i="3"/>
  <c r="C2555" i="3"/>
  <c r="B2555" i="3"/>
  <c r="G2554" i="3"/>
  <c r="F2554" i="3"/>
  <c r="E2554" i="3"/>
  <c r="D2554" i="3"/>
  <c r="C2554" i="3"/>
  <c r="B2554" i="3"/>
  <c r="G2553" i="3"/>
  <c r="F2553" i="3"/>
  <c r="E2553" i="3"/>
  <c r="D2553" i="3"/>
  <c r="C2553" i="3"/>
  <c r="B2553" i="3"/>
  <c r="G2552" i="3"/>
  <c r="F2552" i="3"/>
  <c r="E2552" i="3"/>
  <c r="D2552" i="3"/>
  <c r="C2552" i="3"/>
  <c r="B2552" i="3"/>
  <c r="G2551" i="3"/>
  <c r="F2551" i="3"/>
  <c r="E2551" i="3"/>
  <c r="D2551" i="3"/>
  <c r="C2551" i="3"/>
  <c r="B2551" i="3"/>
  <c r="G2550" i="3"/>
  <c r="F2550" i="3"/>
  <c r="E2550" i="3"/>
  <c r="D2550" i="3"/>
  <c r="C2550" i="3"/>
  <c r="B2550" i="3"/>
  <c r="G2549" i="3"/>
  <c r="F2549" i="3"/>
  <c r="E2549" i="3"/>
  <c r="D2549" i="3"/>
  <c r="C2549" i="3"/>
  <c r="B2549" i="3"/>
  <c r="G2548" i="3"/>
  <c r="F2548" i="3"/>
  <c r="E2548" i="3"/>
  <c r="D2548" i="3"/>
  <c r="C2548" i="3"/>
  <c r="B2548" i="3"/>
  <c r="G2547" i="3"/>
  <c r="F2547" i="3"/>
  <c r="E2547" i="3"/>
  <c r="D2547" i="3"/>
  <c r="C2547" i="3"/>
  <c r="B2547" i="3"/>
  <c r="G2546" i="3"/>
  <c r="F2546" i="3"/>
  <c r="E2546" i="3"/>
  <c r="D2546" i="3"/>
  <c r="C2546" i="3"/>
  <c r="B2546" i="3"/>
  <c r="G2545" i="3"/>
  <c r="F2545" i="3"/>
  <c r="E2545" i="3"/>
  <c r="D2545" i="3"/>
  <c r="C2545" i="3"/>
  <c r="B2545" i="3"/>
  <c r="G2544" i="3"/>
  <c r="F2544" i="3"/>
  <c r="E2544" i="3"/>
  <c r="D2544" i="3"/>
  <c r="C2544" i="3"/>
  <c r="B2544" i="3"/>
  <c r="G2543" i="3"/>
  <c r="F2543" i="3"/>
  <c r="E2543" i="3"/>
  <c r="D2543" i="3"/>
  <c r="C2543" i="3"/>
  <c r="B2543" i="3"/>
  <c r="G2542" i="3"/>
  <c r="F2542" i="3"/>
  <c r="E2542" i="3"/>
  <c r="D2542" i="3"/>
  <c r="C2542" i="3"/>
  <c r="B2542" i="3"/>
  <c r="G2541" i="3"/>
  <c r="F2541" i="3"/>
  <c r="E2541" i="3"/>
  <c r="D2541" i="3"/>
  <c r="C2541" i="3"/>
  <c r="B2541" i="3"/>
  <c r="G2540" i="3"/>
  <c r="F2540" i="3"/>
  <c r="E2540" i="3"/>
  <c r="D2540" i="3"/>
  <c r="C2540" i="3"/>
  <c r="B2540" i="3"/>
  <c r="G2539" i="3"/>
  <c r="F2539" i="3"/>
  <c r="E2539" i="3"/>
  <c r="D2539" i="3"/>
  <c r="C2539" i="3"/>
  <c r="B2539" i="3"/>
  <c r="G2538" i="3"/>
  <c r="F2538" i="3"/>
  <c r="E2538" i="3"/>
  <c r="D2538" i="3"/>
  <c r="C2538" i="3"/>
  <c r="B2538" i="3"/>
  <c r="G2537" i="3"/>
  <c r="F2537" i="3"/>
  <c r="E2537" i="3"/>
  <c r="D2537" i="3"/>
  <c r="C2537" i="3"/>
  <c r="B2537" i="3"/>
  <c r="G2536" i="3"/>
  <c r="F2536" i="3"/>
  <c r="E2536" i="3"/>
  <c r="D2536" i="3"/>
  <c r="C2536" i="3"/>
  <c r="B2536" i="3"/>
  <c r="G2535" i="3"/>
  <c r="F2535" i="3"/>
  <c r="E2535" i="3"/>
  <c r="D2535" i="3"/>
  <c r="C2535" i="3"/>
  <c r="B2535" i="3"/>
  <c r="G2534" i="3"/>
  <c r="F2534" i="3"/>
  <c r="E2534" i="3"/>
  <c r="D2534" i="3"/>
  <c r="C2534" i="3"/>
  <c r="B2534" i="3"/>
  <c r="G2533" i="3"/>
  <c r="F2533" i="3"/>
  <c r="E2533" i="3"/>
  <c r="D2533" i="3"/>
  <c r="C2533" i="3"/>
  <c r="B2533" i="3"/>
  <c r="G2532" i="3"/>
  <c r="F2532" i="3"/>
  <c r="E2532" i="3"/>
  <c r="D2532" i="3"/>
  <c r="C2532" i="3"/>
  <c r="B2532" i="3"/>
  <c r="G2531" i="3"/>
  <c r="F2531" i="3"/>
  <c r="E2531" i="3"/>
  <c r="D2531" i="3"/>
  <c r="C2531" i="3"/>
  <c r="B2531" i="3"/>
  <c r="G2530" i="3"/>
  <c r="F2530" i="3"/>
  <c r="E2530" i="3"/>
  <c r="D2530" i="3"/>
  <c r="C2530" i="3"/>
  <c r="B2530" i="3"/>
  <c r="G2529" i="3"/>
  <c r="F2529" i="3"/>
  <c r="E2529" i="3"/>
  <c r="D2529" i="3"/>
  <c r="C2529" i="3"/>
  <c r="B2529" i="3"/>
  <c r="G2528" i="3"/>
  <c r="F2528" i="3"/>
  <c r="E2528" i="3"/>
  <c r="D2528" i="3"/>
  <c r="C2528" i="3"/>
  <c r="B2528" i="3"/>
  <c r="G2527" i="3"/>
  <c r="F2527" i="3"/>
  <c r="E2527" i="3"/>
  <c r="D2527" i="3"/>
  <c r="C2527" i="3"/>
  <c r="B2527" i="3"/>
  <c r="G2526" i="3"/>
  <c r="F2526" i="3"/>
  <c r="E2526" i="3"/>
  <c r="D2526" i="3"/>
  <c r="C2526" i="3"/>
  <c r="B2526" i="3"/>
  <c r="G2525" i="3"/>
  <c r="F2525" i="3"/>
  <c r="E2525" i="3"/>
  <c r="D2525" i="3"/>
  <c r="C2525" i="3"/>
  <c r="B2525" i="3"/>
  <c r="G2524" i="3"/>
  <c r="F2524" i="3"/>
  <c r="E2524" i="3"/>
  <c r="D2524" i="3"/>
  <c r="C2524" i="3"/>
  <c r="B2524" i="3"/>
  <c r="G2523" i="3"/>
  <c r="F2523" i="3"/>
  <c r="E2523" i="3"/>
  <c r="D2523" i="3"/>
  <c r="C2523" i="3"/>
  <c r="B2523" i="3"/>
  <c r="G2522" i="3"/>
  <c r="F2522" i="3"/>
  <c r="E2522" i="3"/>
  <c r="D2522" i="3"/>
  <c r="C2522" i="3"/>
  <c r="B2522" i="3"/>
  <c r="G2521" i="3"/>
  <c r="F2521" i="3"/>
  <c r="E2521" i="3"/>
  <c r="D2521" i="3"/>
  <c r="C2521" i="3"/>
  <c r="B2521" i="3"/>
  <c r="G2520" i="3"/>
  <c r="F2520" i="3"/>
  <c r="E2520" i="3"/>
  <c r="D2520" i="3"/>
  <c r="C2520" i="3"/>
  <c r="B2520" i="3"/>
  <c r="G2519" i="3"/>
  <c r="F2519" i="3"/>
  <c r="E2519" i="3"/>
  <c r="D2519" i="3"/>
  <c r="C2519" i="3"/>
  <c r="B2519" i="3"/>
  <c r="G2518" i="3"/>
  <c r="F2518" i="3"/>
  <c r="E2518" i="3"/>
  <c r="D2518" i="3"/>
  <c r="C2518" i="3"/>
  <c r="B2518" i="3"/>
  <c r="G2517" i="3"/>
  <c r="F2517" i="3"/>
  <c r="E2517" i="3"/>
  <c r="D2517" i="3"/>
  <c r="C2517" i="3"/>
  <c r="B2517" i="3"/>
  <c r="G2516" i="3"/>
  <c r="F2516" i="3"/>
  <c r="E2516" i="3"/>
  <c r="D2516" i="3"/>
  <c r="C2516" i="3"/>
  <c r="B2516" i="3"/>
  <c r="G2515" i="3"/>
  <c r="F2515" i="3"/>
  <c r="E2515" i="3"/>
  <c r="D2515" i="3"/>
  <c r="C2515" i="3"/>
  <c r="B2515" i="3"/>
  <c r="G2514" i="3"/>
  <c r="F2514" i="3"/>
  <c r="E2514" i="3"/>
  <c r="D2514" i="3"/>
  <c r="C2514" i="3"/>
  <c r="B2514" i="3"/>
  <c r="G2513" i="3"/>
  <c r="F2513" i="3"/>
  <c r="E2513" i="3"/>
  <c r="D2513" i="3"/>
  <c r="C2513" i="3"/>
  <c r="B2513" i="3"/>
  <c r="G2512" i="3"/>
  <c r="F2512" i="3"/>
  <c r="E2512" i="3"/>
  <c r="D2512" i="3"/>
  <c r="C2512" i="3"/>
  <c r="B2512" i="3"/>
  <c r="G2511" i="3"/>
  <c r="F2511" i="3"/>
  <c r="E2511" i="3"/>
  <c r="D2511" i="3"/>
  <c r="C2511" i="3"/>
  <c r="B2511" i="3"/>
  <c r="G2510" i="3"/>
  <c r="F2510" i="3"/>
  <c r="E2510" i="3"/>
  <c r="D2510" i="3"/>
  <c r="C2510" i="3"/>
  <c r="B2510" i="3"/>
  <c r="G2509" i="3"/>
  <c r="F2509" i="3"/>
  <c r="E2509" i="3"/>
  <c r="D2509" i="3"/>
  <c r="C2509" i="3"/>
  <c r="B2509" i="3"/>
  <c r="G2508" i="3"/>
  <c r="F2508" i="3"/>
  <c r="E2508" i="3"/>
  <c r="D2508" i="3"/>
  <c r="C2508" i="3"/>
  <c r="B2508" i="3"/>
  <c r="G2507" i="3"/>
  <c r="F2507" i="3"/>
  <c r="E2507" i="3"/>
  <c r="D2507" i="3"/>
  <c r="C2507" i="3"/>
  <c r="B2507" i="3"/>
  <c r="G2506" i="3"/>
  <c r="F2506" i="3"/>
  <c r="E2506" i="3"/>
  <c r="D2506" i="3"/>
  <c r="C2506" i="3"/>
  <c r="B2506" i="3"/>
  <c r="G2505" i="3"/>
  <c r="F2505" i="3"/>
  <c r="E2505" i="3"/>
  <c r="D2505" i="3"/>
  <c r="C2505" i="3"/>
  <c r="B2505" i="3"/>
  <c r="G2504" i="3"/>
  <c r="F2504" i="3"/>
  <c r="E2504" i="3"/>
  <c r="D2504" i="3"/>
  <c r="C2504" i="3"/>
  <c r="B2504" i="3"/>
  <c r="G2503" i="3"/>
  <c r="F2503" i="3"/>
  <c r="E2503" i="3"/>
  <c r="D2503" i="3"/>
  <c r="C2503" i="3"/>
  <c r="B2503" i="3"/>
  <c r="G2502" i="3"/>
  <c r="F2502" i="3"/>
  <c r="E2502" i="3"/>
  <c r="D2502" i="3"/>
  <c r="C2502" i="3"/>
  <c r="B2502" i="3"/>
  <c r="G2501" i="3"/>
  <c r="F2501" i="3"/>
  <c r="E2501" i="3"/>
  <c r="D2501" i="3"/>
  <c r="C2501" i="3"/>
  <c r="B2501" i="3"/>
  <c r="G2500" i="3"/>
  <c r="F2500" i="3"/>
  <c r="E2500" i="3"/>
  <c r="D2500" i="3"/>
  <c r="C2500" i="3"/>
  <c r="B2500" i="3"/>
  <c r="G2499" i="3"/>
  <c r="F2499" i="3"/>
  <c r="E2499" i="3"/>
  <c r="D2499" i="3"/>
  <c r="C2499" i="3"/>
  <c r="B2499" i="3"/>
  <c r="G2498" i="3"/>
  <c r="F2498" i="3"/>
  <c r="E2498" i="3"/>
  <c r="D2498" i="3"/>
  <c r="C2498" i="3"/>
  <c r="B2498" i="3"/>
  <c r="G2497" i="3"/>
  <c r="F2497" i="3"/>
  <c r="E2497" i="3"/>
  <c r="D2497" i="3"/>
  <c r="C2497" i="3"/>
  <c r="B2497" i="3"/>
  <c r="G2496" i="3"/>
  <c r="F2496" i="3"/>
  <c r="E2496" i="3"/>
  <c r="D2496" i="3"/>
  <c r="C2496" i="3"/>
  <c r="B2496" i="3"/>
  <c r="G2495" i="3"/>
  <c r="F2495" i="3"/>
  <c r="E2495" i="3"/>
  <c r="D2495" i="3"/>
  <c r="C2495" i="3"/>
  <c r="B2495" i="3"/>
  <c r="G2494" i="3"/>
  <c r="F2494" i="3"/>
  <c r="E2494" i="3"/>
  <c r="D2494" i="3"/>
  <c r="C2494" i="3"/>
  <c r="B2494" i="3"/>
  <c r="G2493" i="3"/>
  <c r="F2493" i="3"/>
  <c r="E2493" i="3"/>
  <c r="D2493" i="3"/>
  <c r="C2493" i="3"/>
  <c r="B2493" i="3"/>
  <c r="G2492" i="3"/>
  <c r="F2492" i="3"/>
  <c r="E2492" i="3"/>
  <c r="D2492" i="3"/>
  <c r="C2492" i="3"/>
  <c r="B2492" i="3"/>
  <c r="G2491" i="3"/>
  <c r="F2491" i="3"/>
  <c r="E2491" i="3"/>
  <c r="D2491" i="3"/>
  <c r="C2491" i="3"/>
  <c r="B2491" i="3"/>
  <c r="G2490" i="3"/>
  <c r="F2490" i="3"/>
  <c r="E2490" i="3"/>
  <c r="D2490" i="3"/>
  <c r="C2490" i="3"/>
  <c r="B2490" i="3"/>
  <c r="G2489" i="3"/>
  <c r="F2489" i="3"/>
  <c r="E2489" i="3"/>
  <c r="D2489" i="3"/>
  <c r="C2489" i="3"/>
  <c r="B2489" i="3"/>
  <c r="G2488" i="3"/>
  <c r="F2488" i="3"/>
  <c r="E2488" i="3"/>
  <c r="D2488" i="3"/>
  <c r="C2488" i="3"/>
  <c r="B2488" i="3"/>
  <c r="G2487" i="3"/>
  <c r="F2487" i="3"/>
  <c r="E2487" i="3"/>
  <c r="D2487" i="3"/>
  <c r="C2487" i="3"/>
  <c r="B2487" i="3"/>
  <c r="G2486" i="3"/>
  <c r="F2486" i="3"/>
  <c r="E2486" i="3"/>
  <c r="D2486" i="3"/>
  <c r="C2486" i="3"/>
  <c r="B2486" i="3"/>
  <c r="G2485" i="3"/>
  <c r="F2485" i="3"/>
  <c r="E2485" i="3"/>
  <c r="D2485" i="3"/>
  <c r="C2485" i="3"/>
  <c r="B2485" i="3"/>
  <c r="G2484" i="3"/>
  <c r="F2484" i="3"/>
  <c r="E2484" i="3"/>
  <c r="D2484" i="3"/>
  <c r="C2484" i="3"/>
  <c r="B2484" i="3"/>
  <c r="G2483" i="3"/>
  <c r="F2483" i="3"/>
  <c r="E2483" i="3"/>
  <c r="D2483" i="3"/>
  <c r="C2483" i="3"/>
  <c r="B2483" i="3"/>
  <c r="G2482" i="3"/>
  <c r="F2482" i="3"/>
  <c r="E2482" i="3"/>
  <c r="D2482" i="3"/>
  <c r="C2482" i="3"/>
  <c r="B2482" i="3"/>
  <c r="G2481" i="3"/>
  <c r="F2481" i="3"/>
  <c r="E2481" i="3"/>
  <c r="D2481" i="3"/>
  <c r="C2481" i="3"/>
  <c r="B2481" i="3"/>
  <c r="G2480" i="3"/>
  <c r="F2480" i="3"/>
  <c r="E2480" i="3"/>
  <c r="D2480" i="3"/>
  <c r="C2480" i="3"/>
  <c r="B2480" i="3"/>
  <c r="G2479" i="3"/>
  <c r="F2479" i="3"/>
  <c r="E2479" i="3"/>
  <c r="D2479" i="3"/>
  <c r="C2479" i="3"/>
  <c r="B2479" i="3"/>
  <c r="G2478" i="3"/>
  <c r="F2478" i="3"/>
  <c r="E2478" i="3"/>
  <c r="D2478" i="3"/>
  <c r="C2478" i="3"/>
  <c r="B2478" i="3"/>
  <c r="G2477" i="3"/>
  <c r="F2477" i="3"/>
  <c r="E2477" i="3"/>
  <c r="D2477" i="3"/>
  <c r="C2477" i="3"/>
  <c r="B2477" i="3"/>
  <c r="G2476" i="3"/>
  <c r="F2476" i="3"/>
  <c r="E2476" i="3"/>
  <c r="D2476" i="3"/>
  <c r="C2476" i="3"/>
  <c r="B2476" i="3"/>
  <c r="G2475" i="3"/>
  <c r="F2475" i="3"/>
  <c r="E2475" i="3"/>
  <c r="D2475" i="3"/>
  <c r="C2475" i="3"/>
  <c r="B2475" i="3"/>
  <c r="G2474" i="3"/>
  <c r="F2474" i="3"/>
  <c r="E2474" i="3"/>
  <c r="D2474" i="3"/>
  <c r="C2474" i="3"/>
  <c r="B2474" i="3"/>
  <c r="G2473" i="3"/>
  <c r="F2473" i="3"/>
  <c r="E2473" i="3"/>
  <c r="D2473" i="3"/>
  <c r="C2473" i="3"/>
  <c r="B2473" i="3"/>
  <c r="G2472" i="3"/>
  <c r="F2472" i="3"/>
  <c r="E2472" i="3"/>
  <c r="D2472" i="3"/>
  <c r="C2472" i="3"/>
  <c r="B2472" i="3"/>
  <c r="G2471" i="3"/>
  <c r="F2471" i="3"/>
  <c r="E2471" i="3"/>
  <c r="D2471" i="3"/>
  <c r="C2471" i="3"/>
  <c r="B2471" i="3"/>
  <c r="G2470" i="3"/>
  <c r="F2470" i="3"/>
  <c r="E2470" i="3"/>
  <c r="D2470" i="3"/>
  <c r="C2470" i="3"/>
  <c r="B2470" i="3"/>
  <c r="G2469" i="3"/>
  <c r="F2469" i="3"/>
  <c r="E2469" i="3"/>
  <c r="D2469" i="3"/>
  <c r="C2469" i="3"/>
  <c r="B2469" i="3"/>
  <c r="G2468" i="3"/>
  <c r="F2468" i="3"/>
  <c r="E2468" i="3"/>
  <c r="D2468" i="3"/>
  <c r="C2468" i="3"/>
  <c r="B2468" i="3"/>
  <c r="G2467" i="3"/>
  <c r="F2467" i="3"/>
  <c r="E2467" i="3"/>
  <c r="D2467" i="3"/>
  <c r="C2467" i="3"/>
  <c r="B2467" i="3"/>
  <c r="G2466" i="3"/>
  <c r="F2466" i="3"/>
  <c r="E2466" i="3"/>
  <c r="D2466" i="3"/>
  <c r="C2466" i="3"/>
  <c r="B2466" i="3"/>
  <c r="G2465" i="3"/>
  <c r="F2465" i="3"/>
  <c r="E2465" i="3"/>
  <c r="D2465" i="3"/>
  <c r="C2465" i="3"/>
  <c r="B2465" i="3"/>
  <c r="G2464" i="3"/>
  <c r="F2464" i="3"/>
  <c r="E2464" i="3"/>
  <c r="D2464" i="3"/>
  <c r="C2464" i="3"/>
  <c r="B2464" i="3"/>
  <c r="G2463" i="3"/>
  <c r="F2463" i="3"/>
  <c r="E2463" i="3"/>
  <c r="D2463" i="3"/>
  <c r="C2463" i="3"/>
  <c r="B2463" i="3"/>
  <c r="G2462" i="3"/>
  <c r="F2462" i="3"/>
  <c r="E2462" i="3"/>
  <c r="D2462" i="3"/>
  <c r="C2462" i="3"/>
  <c r="B2462" i="3"/>
  <c r="G2461" i="3"/>
  <c r="F2461" i="3"/>
  <c r="E2461" i="3"/>
  <c r="D2461" i="3"/>
  <c r="C2461" i="3"/>
  <c r="B2461" i="3"/>
  <c r="G2460" i="3"/>
  <c r="F2460" i="3"/>
  <c r="E2460" i="3"/>
  <c r="D2460" i="3"/>
  <c r="C2460" i="3"/>
  <c r="B2460" i="3"/>
  <c r="G2459" i="3"/>
  <c r="F2459" i="3"/>
  <c r="E2459" i="3"/>
  <c r="D2459" i="3"/>
  <c r="C2459" i="3"/>
  <c r="B2459" i="3"/>
  <c r="G2458" i="3"/>
  <c r="F2458" i="3"/>
  <c r="E2458" i="3"/>
  <c r="D2458" i="3"/>
  <c r="C2458" i="3"/>
  <c r="B2458" i="3"/>
  <c r="G2457" i="3"/>
  <c r="F2457" i="3"/>
  <c r="E2457" i="3"/>
  <c r="D2457" i="3"/>
  <c r="C2457" i="3"/>
  <c r="B2457" i="3"/>
  <c r="G2456" i="3"/>
  <c r="F2456" i="3"/>
  <c r="E2456" i="3"/>
  <c r="D2456" i="3"/>
  <c r="C2456" i="3"/>
  <c r="B2456" i="3"/>
  <c r="G2455" i="3"/>
  <c r="F2455" i="3"/>
  <c r="E2455" i="3"/>
  <c r="D2455" i="3"/>
  <c r="C2455" i="3"/>
  <c r="B2455" i="3"/>
  <c r="G2454" i="3"/>
  <c r="F2454" i="3"/>
  <c r="E2454" i="3"/>
  <c r="D2454" i="3"/>
  <c r="C2454" i="3"/>
  <c r="B2454" i="3"/>
  <c r="G2453" i="3"/>
  <c r="F2453" i="3"/>
  <c r="E2453" i="3"/>
  <c r="D2453" i="3"/>
  <c r="C2453" i="3"/>
  <c r="B2453" i="3"/>
  <c r="G2452" i="3"/>
  <c r="F2452" i="3"/>
  <c r="E2452" i="3"/>
  <c r="D2452" i="3"/>
  <c r="C2452" i="3"/>
  <c r="B2452" i="3"/>
  <c r="G2451" i="3"/>
  <c r="F2451" i="3"/>
  <c r="E2451" i="3"/>
  <c r="D2451" i="3"/>
  <c r="C2451" i="3"/>
  <c r="B2451" i="3"/>
  <c r="G2450" i="3"/>
  <c r="F2450" i="3"/>
  <c r="E2450" i="3"/>
  <c r="D2450" i="3"/>
  <c r="C2450" i="3"/>
  <c r="B2450" i="3"/>
  <c r="G2449" i="3"/>
  <c r="F2449" i="3"/>
  <c r="E2449" i="3"/>
  <c r="D2449" i="3"/>
  <c r="C2449" i="3"/>
  <c r="B2449" i="3"/>
  <c r="G2448" i="3"/>
  <c r="F2448" i="3"/>
  <c r="E2448" i="3"/>
  <c r="D2448" i="3"/>
  <c r="C2448" i="3"/>
  <c r="B2448" i="3"/>
  <c r="G2447" i="3"/>
  <c r="F2447" i="3"/>
  <c r="E2447" i="3"/>
  <c r="D2447" i="3"/>
  <c r="C2447" i="3"/>
  <c r="B2447" i="3"/>
  <c r="G2446" i="3"/>
  <c r="F2446" i="3"/>
  <c r="E2446" i="3"/>
  <c r="D2446" i="3"/>
  <c r="C2446" i="3"/>
  <c r="B2446" i="3"/>
  <c r="G2445" i="3"/>
  <c r="F2445" i="3"/>
  <c r="E2445" i="3"/>
  <c r="D2445" i="3"/>
  <c r="C2445" i="3"/>
  <c r="B2445" i="3"/>
  <c r="G2444" i="3"/>
  <c r="F2444" i="3"/>
  <c r="E2444" i="3"/>
  <c r="D2444" i="3"/>
  <c r="C2444" i="3"/>
  <c r="B2444" i="3"/>
  <c r="G2443" i="3"/>
  <c r="F2443" i="3"/>
  <c r="E2443" i="3"/>
  <c r="D2443" i="3"/>
  <c r="C2443" i="3"/>
  <c r="B2443" i="3"/>
  <c r="G2442" i="3"/>
  <c r="F2442" i="3"/>
  <c r="E2442" i="3"/>
  <c r="D2442" i="3"/>
  <c r="C2442" i="3"/>
  <c r="B2442" i="3"/>
  <c r="G2441" i="3"/>
  <c r="F2441" i="3"/>
  <c r="E2441" i="3"/>
  <c r="D2441" i="3"/>
  <c r="C2441" i="3"/>
  <c r="B2441" i="3"/>
  <c r="G2440" i="3"/>
  <c r="F2440" i="3"/>
  <c r="E2440" i="3"/>
  <c r="D2440" i="3"/>
  <c r="C2440" i="3"/>
  <c r="B2440" i="3"/>
  <c r="G2439" i="3"/>
  <c r="F2439" i="3"/>
  <c r="E2439" i="3"/>
  <c r="D2439" i="3"/>
  <c r="C2439" i="3"/>
  <c r="B2439" i="3"/>
  <c r="G2438" i="3"/>
  <c r="F2438" i="3"/>
  <c r="E2438" i="3"/>
  <c r="D2438" i="3"/>
  <c r="C2438" i="3"/>
  <c r="B2438" i="3"/>
  <c r="G2437" i="3"/>
  <c r="F2437" i="3"/>
  <c r="E2437" i="3"/>
  <c r="D2437" i="3"/>
  <c r="C2437" i="3"/>
  <c r="B2437" i="3"/>
  <c r="G2436" i="3"/>
  <c r="F2436" i="3"/>
  <c r="E2436" i="3"/>
  <c r="D2436" i="3"/>
  <c r="C2436" i="3"/>
  <c r="B2436" i="3"/>
  <c r="G2435" i="3"/>
  <c r="F2435" i="3"/>
  <c r="E2435" i="3"/>
  <c r="D2435" i="3"/>
  <c r="C2435" i="3"/>
  <c r="B2435" i="3"/>
  <c r="G2434" i="3"/>
  <c r="F2434" i="3"/>
  <c r="E2434" i="3"/>
  <c r="D2434" i="3"/>
  <c r="C2434" i="3"/>
  <c r="B2434" i="3"/>
  <c r="G2433" i="3"/>
  <c r="F2433" i="3"/>
  <c r="E2433" i="3"/>
  <c r="D2433" i="3"/>
  <c r="C2433" i="3"/>
  <c r="B2433" i="3"/>
  <c r="G2432" i="3"/>
  <c r="F2432" i="3"/>
  <c r="E2432" i="3"/>
  <c r="D2432" i="3"/>
  <c r="C2432" i="3"/>
  <c r="B2432" i="3"/>
  <c r="G2431" i="3"/>
  <c r="F2431" i="3"/>
  <c r="E2431" i="3"/>
  <c r="D2431" i="3"/>
  <c r="C2431" i="3"/>
  <c r="B2431" i="3"/>
  <c r="G2430" i="3"/>
  <c r="F2430" i="3"/>
  <c r="E2430" i="3"/>
  <c r="D2430" i="3"/>
  <c r="C2430" i="3"/>
  <c r="B2430" i="3"/>
  <c r="G2429" i="3"/>
  <c r="F2429" i="3"/>
  <c r="E2429" i="3"/>
  <c r="D2429" i="3"/>
  <c r="C2429" i="3"/>
  <c r="B2429" i="3"/>
  <c r="G2428" i="3"/>
  <c r="F2428" i="3"/>
  <c r="E2428" i="3"/>
  <c r="D2428" i="3"/>
  <c r="C2428" i="3"/>
  <c r="B2428" i="3"/>
  <c r="G2427" i="3"/>
  <c r="F2427" i="3"/>
  <c r="E2427" i="3"/>
  <c r="D2427" i="3"/>
  <c r="C2427" i="3"/>
  <c r="B2427" i="3"/>
  <c r="G2426" i="3"/>
  <c r="F2426" i="3"/>
  <c r="E2426" i="3"/>
  <c r="D2426" i="3"/>
  <c r="C2426" i="3"/>
  <c r="B2426" i="3"/>
  <c r="G2425" i="3"/>
  <c r="F2425" i="3"/>
  <c r="E2425" i="3"/>
  <c r="D2425" i="3"/>
  <c r="C2425" i="3"/>
  <c r="B2425" i="3"/>
  <c r="G2424" i="3"/>
  <c r="F2424" i="3"/>
  <c r="E2424" i="3"/>
  <c r="D2424" i="3"/>
  <c r="C2424" i="3"/>
  <c r="B2424" i="3"/>
  <c r="G2423" i="3"/>
  <c r="F2423" i="3"/>
  <c r="E2423" i="3"/>
  <c r="D2423" i="3"/>
  <c r="C2423" i="3"/>
  <c r="B2423" i="3"/>
  <c r="G2422" i="3"/>
  <c r="F2422" i="3"/>
  <c r="E2422" i="3"/>
  <c r="D2422" i="3"/>
  <c r="C2422" i="3"/>
  <c r="B2422" i="3"/>
  <c r="G2421" i="3"/>
  <c r="F2421" i="3"/>
  <c r="E2421" i="3"/>
  <c r="D2421" i="3"/>
  <c r="C2421" i="3"/>
  <c r="B2421" i="3"/>
  <c r="G2420" i="3"/>
  <c r="F2420" i="3"/>
  <c r="E2420" i="3"/>
  <c r="D2420" i="3"/>
  <c r="C2420" i="3"/>
  <c r="B2420" i="3"/>
  <c r="G2419" i="3"/>
  <c r="F2419" i="3"/>
  <c r="E2419" i="3"/>
  <c r="D2419" i="3"/>
  <c r="C2419" i="3"/>
  <c r="B2419" i="3"/>
  <c r="G2418" i="3"/>
  <c r="F2418" i="3"/>
  <c r="E2418" i="3"/>
  <c r="D2418" i="3"/>
  <c r="C2418" i="3"/>
  <c r="B2418" i="3"/>
  <c r="G2417" i="3"/>
  <c r="F2417" i="3"/>
  <c r="E2417" i="3"/>
  <c r="D2417" i="3"/>
  <c r="C2417" i="3"/>
  <c r="B2417" i="3"/>
  <c r="G2416" i="3"/>
  <c r="F2416" i="3"/>
  <c r="E2416" i="3"/>
  <c r="D2416" i="3"/>
  <c r="C2416" i="3"/>
  <c r="B2416" i="3"/>
  <c r="G2415" i="3"/>
  <c r="F2415" i="3"/>
  <c r="E2415" i="3"/>
  <c r="D2415" i="3"/>
  <c r="C2415" i="3"/>
  <c r="B2415" i="3"/>
  <c r="G2414" i="3"/>
  <c r="F2414" i="3"/>
  <c r="E2414" i="3"/>
  <c r="D2414" i="3"/>
  <c r="C2414" i="3"/>
  <c r="B2414" i="3"/>
  <c r="G2413" i="3"/>
  <c r="F2413" i="3"/>
  <c r="E2413" i="3"/>
  <c r="D2413" i="3"/>
  <c r="C2413" i="3"/>
  <c r="B2413" i="3"/>
  <c r="G2412" i="3"/>
  <c r="F2412" i="3"/>
  <c r="E2412" i="3"/>
  <c r="D2412" i="3"/>
  <c r="C2412" i="3"/>
  <c r="B2412" i="3"/>
  <c r="G2411" i="3"/>
  <c r="F2411" i="3"/>
  <c r="E2411" i="3"/>
  <c r="D2411" i="3"/>
  <c r="C2411" i="3"/>
  <c r="B2411" i="3"/>
  <c r="G2410" i="3"/>
  <c r="F2410" i="3"/>
  <c r="E2410" i="3"/>
  <c r="D2410" i="3"/>
  <c r="C2410" i="3"/>
  <c r="B2410" i="3"/>
  <c r="G2409" i="3"/>
  <c r="F2409" i="3"/>
  <c r="E2409" i="3"/>
  <c r="D2409" i="3"/>
  <c r="C2409" i="3"/>
  <c r="B2409" i="3"/>
  <c r="G2408" i="3"/>
  <c r="F2408" i="3"/>
  <c r="E2408" i="3"/>
  <c r="D2408" i="3"/>
  <c r="C2408" i="3"/>
  <c r="B2408" i="3"/>
  <c r="G2407" i="3"/>
  <c r="F2407" i="3"/>
  <c r="E2407" i="3"/>
  <c r="D2407" i="3"/>
  <c r="C2407" i="3"/>
  <c r="B2407" i="3"/>
  <c r="G2406" i="3"/>
  <c r="F2406" i="3"/>
  <c r="E2406" i="3"/>
  <c r="D2406" i="3"/>
  <c r="C2406" i="3"/>
  <c r="B2406" i="3"/>
  <c r="G2405" i="3"/>
  <c r="F2405" i="3"/>
  <c r="E2405" i="3"/>
  <c r="D2405" i="3"/>
  <c r="C2405" i="3"/>
  <c r="B2405" i="3"/>
  <c r="G2404" i="3"/>
  <c r="F2404" i="3"/>
  <c r="E2404" i="3"/>
  <c r="D2404" i="3"/>
  <c r="C2404" i="3"/>
  <c r="B2404" i="3"/>
  <c r="G2403" i="3"/>
  <c r="F2403" i="3"/>
  <c r="E2403" i="3"/>
  <c r="D2403" i="3"/>
  <c r="C2403" i="3"/>
  <c r="B2403" i="3"/>
  <c r="G2402" i="3"/>
  <c r="F2402" i="3"/>
  <c r="E2402" i="3"/>
  <c r="D2402" i="3"/>
  <c r="C2402" i="3"/>
  <c r="B2402" i="3"/>
  <c r="G2401" i="3"/>
  <c r="F2401" i="3"/>
  <c r="E2401" i="3"/>
  <c r="D2401" i="3"/>
  <c r="C2401" i="3"/>
  <c r="B2401" i="3"/>
  <c r="G2400" i="3"/>
  <c r="F2400" i="3"/>
  <c r="E2400" i="3"/>
  <c r="D2400" i="3"/>
  <c r="C2400" i="3"/>
  <c r="B2400" i="3"/>
  <c r="G2399" i="3"/>
  <c r="F2399" i="3"/>
  <c r="E2399" i="3"/>
  <c r="D2399" i="3"/>
  <c r="C2399" i="3"/>
  <c r="B2399" i="3"/>
  <c r="G2398" i="3"/>
  <c r="F2398" i="3"/>
  <c r="E2398" i="3"/>
  <c r="D2398" i="3"/>
  <c r="C2398" i="3"/>
  <c r="B2398" i="3"/>
  <c r="G2397" i="3"/>
  <c r="F2397" i="3"/>
  <c r="E2397" i="3"/>
  <c r="D2397" i="3"/>
  <c r="C2397" i="3"/>
  <c r="B2397" i="3"/>
  <c r="G2396" i="3"/>
  <c r="F2396" i="3"/>
  <c r="E2396" i="3"/>
  <c r="D2396" i="3"/>
  <c r="C2396" i="3"/>
  <c r="B2396" i="3"/>
  <c r="G2395" i="3"/>
  <c r="F2395" i="3"/>
  <c r="E2395" i="3"/>
  <c r="D2395" i="3"/>
  <c r="C2395" i="3"/>
  <c r="B2395" i="3"/>
  <c r="G2394" i="3"/>
  <c r="F2394" i="3"/>
  <c r="E2394" i="3"/>
  <c r="D2394" i="3"/>
  <c r="C2394" i="3"/>
  <c r="B2394" i="3"/>
  <c r="G2393" i="3"/>
  <c r="F2393" i="3"/>
  <c r="E2393" i="3"/>
  <c r="D2393" i="3"/>
  <c r="C2393" i="3"/>
  <c r="B2393" i="3"/>
  <c r="G2392" i="3"/>
  <c r="F2392" i="3"/>
  <c r="E2392" i="3"/>
  <c r="D2392" i="3"/>
  <c r="C2392" i="3"/>
  <c r="B2392" i="3"/>
  <c r="G2391" i="3"/>
  <c r="F2391" i="3"/>
  <c r="E2391" i="3"/>
  <c r="D2391" i="3"/>
  <c r="C2391" i="3"/>
  <c r="B2391" i="3"/>
  <c r="G2390" i="3"/>
  <c r="F2390" i="3"/>
  <c r="E2390" i="3"/>
  <c r="D2390" i="3"/>
  <c r="C2390" i="3"/>
  <c r="B2390" i="3"/>
  <c r="G2389" i="3"/>
  <c r="F2389" i="3"/>
  <c r="E2389" i="3"/>
  <c r="D2389" i="3"/>
  <c r="C2389" i="3"/>
  <c r="B2389" i="3"/>
  <c r="G2388" i="3"/>
  <c r="F2388" i="3"/>
  <c r="E2388" i="3"/>
  <c r="D2388" i="3"/>
  <c r="C2388" i="3"/>
  <c r="B2388" i="3"/>
  <c r="G2387" i="3"/>
  <c r="F2387" i="3"/>
  <c r="E2387" i="3"/>
  <c r="D2387" i="3"/>
  <c r="C2387" i="3"/>
  <c r="B2387" i="3"/>
  <c r="G2386" i="3"/>
  <c r="F2386" i="3"/>
  <c r="E2386" i="3"/>
  <c r="D2386" i="3"/>
  <c r="C2386" i="3"/>
  <c r="B2386" i="3"/>
  <c r="G2385" i="3"/>
  <c r="F2385" i="3"/>
  <c r="E2385" i="3"/>
  <c r="D2385" i="3"/>
  <c r="C2385" i="3"/>
  <c r="B2385" i="3"/>
  <c r="G2384" i="3"/>
  <c r="F2384" i="3"/>
  <c r="E2384" i="3"/>
  <c r="D2384" i="3"/>
  <c r="C2384" i="3"/>
  <c r="B2384" i="3"/>
  <c r="G2383" i="3"/>
  <c r="F2383" i="3"/>
  <c r="E2383" i="3"/>
  <c r="D2383" i="3"/>
  <c r="C2383" i="3"/>
  <c r="B2383" i="3"/>
  <c r="G2382" i="3"/>
  <c r="F2382" i="3"/>
  <c r="E2382" i="3"/>
  <c r="D2382" i="3"/>
  <c r="C2382" i="3"/>
  <c r="B2382" i="3"/>
  <c r="G2381" i="3"/>
  <c r="F2381" i="3"/>
  <c r="E2381" i="3"/>
  <c r="D2381" i="3"/>
  <c r="C2381" i="3"/>
  <c r="B2381" i="3"/>
  <c r="G2380" i="3"/>
  <c r="F2380" i="3"/>
  <c r="E2380" i="3"/>
  <c r="D2380" i="3"/>
  <c r="C2380" i="3"/>
  <c r="B2380" i="3"/>
  <c r="G2379" i="3"/>
  <c r="F2379" i="3"/>
  <c r="E2379" i="3"/>
  <c r="D2379" i="3"/>
  <c r="C2379" i="3"/>
  <c r="B2379" i="3"/>
  <c r="G2378" i="3"/>
  <c r="F2378" i="3"/>
  <c r="E2378" i="3"/>
  <c r="D2378" i="3"/>
  <c r="C2378" i="3"/>
  <c r="B2378" i="3"/>
  <c r="G2377" i="3"/>
  <c r="F2377" i="3"/>
  <c r="E2377" i="3"/>
  <c r="D2377" i="3"/>
  <c r="C2377" i="3"/>
  <c r="B2377" i="3"/>
  <c r="G2376" i="3"/>
  <c r="F2376" i="3"/>
  <c r="E2376" i="3"/>
  <c r="D2376" i="3"/>
  <c r="C2376" i="3"/>
  <c r="B2376" i="3"/>
  <c r="G2375" i="3"/>
  <c r="F2375" i="3"/>
  <c r="E2375" i="3"/>
  <c r="D2375" i="3"/>
  <c r="C2375" i="3"/>
  <c r="B2375" i="3"/>
  <c r="G2374" i="3"/>
  <c r="F2374" i="3"/>
  <c r="E2374" i="3"/>
  <c r="D2374" i="3"/>
  <c r="C2374" i="3"/>
  <c r="B2374" i="3"/>
  <c r="G2373" i="3"/>
  <c r="F2373" i="3"/>
  <c r="E2373" i="3"/>
  <c r="D2373" i="3"/>
  <c r="C2373" i="3"/>
  <c r="B2373" i="3"/>
  <c r="G2372" i="3"/>
  <c r="F2372" i="3"/>
  <c r="E2372" i="3"/>
  <c r="D2372" i="3"/>
  <c r="C2372" i="3"/>
  <c r="B2372" i="3"/>
  <c r="G2371" i="3"/>
  <c r="F2371" i="3"/>
  <c r="E2371" i="3"/>
  <c r="D2371" i="3"/>
  <c r="C2371" i="3"/>
  <c r="B2371" i="3"/>
  <c r="G2370" i="3"/>
  <c r="F2370" i="3"/>
  <c r="E2370" i="3"/>
  <c r="D2370" i="3"/>
  <c r="C2370" i="3"/>
  <c r="B2370" i="3"/>
  <c r="G2369" i="3"/>
  <c r="F2369" i="3"/>
  <c r="E2369" i="3"/>
  <c r="D2369" i="3"/>
  <c r="C2369" i="3"/>
  <c r="B2369" i="3"/>
  <c r="G2368" i="3"/>
  <c r="F2368" i="3"/>
  <c r="E2368" i="3"/>
  <c r="D2368" i="3"/>
  <c r="C2368" i="3"/>
  <c r="B2368" i="3"/>
  <c r="G2367" i="3"/>
  <c r="F2367" i="3"/>
  <c r="E2367" i="3"/>
  <c r="D2367" i="3"/>
  <c r="C2367" i="3"/>
  <c r="B2367" i="3"/>
  <c r="G2366" i="3"/>
  <c r="F2366" i="3"/>
  <c r="E2366" i="3"/>
  <c r="D2366" i="3"/>
  <c r="C2366" i="3"/>
  <c r="B2366" i="3"/>
  <c r="G2365" i="3"/>
  <c r="F2365" i="3"/>
  <c r="E2365" i="3"/>
  <c r="D2365" i="3"/>
  <c r="C2365" i="3"/>
  <c r="B2365" i="3"/>
  <c r="G2364" i="3"/>
  <c r="F2364" i="3"/>
  <c r="E2364" i="3"/>
  <c r="D2364" i="3"/>
  <c r="C2364" i="3"/>
  <c r="B2364" i="3"/>
  <c r="G2363" i="3"/>
  <c r="F2363" i="3"/>
  <c r="E2363" i="3"/>
  <c r="D2363" i="3"/>
  <c r="C2363" i="3"/>
  <c r="B2363" i="3"/>
  <c r="G2362" i="3"/>
  <c r="F2362" i="3"/>
  <c r="E2362" i="3"/>
  <c r="D2362" i="3"/>
  <c r="C2362" i="3"/>
  <c r="B2362" i="3"/>
  <c r="G2361" i="3"/>
  <c r="F2361" i="3"/>
  <c r="E2361" i="3"/>
  <c r="D2361" i="3"/>
  <c r="C2361" i="3"/>
  <c r="B2361" i="3"/>
  <c r="G2360" i="3"/>
  <c r="F2360" i="3"/>
  <c r="E2360" i="3"/>
  <c r="D2360" i="3"/>
  <c r="C2360" i="3"/>
  <c r="B2360" i="3"/>
  <c r="G2359" i="3"/>
  <c r="F2359" i="3"/>
  <c r="E2359" i="3"/>
  <c r="D2359" i="3"/>
  <c r="C2359" i="3"/>
  <c r="B2359" i="3"/>
  <c r="G2358" i="3"/>
  <c r="F2358" i="3"/>
  <c r="E2358" i="3"/>
  <c r="D2358" i="3"/>
  <c r="C2358" i="3"/>
  <c r="B2358" i="3"/>
  <c r="G2357" i="3"/>
  <c r="F2357" i="3"/>
  <c r="E2357" i="3"/>
  <c r="D2357" i="3"/>
  <c r="C2357" i="3"/>
  <c r="B2357" i="3"/>
  <c r="G2356" i="3"/>
  <c r="F2356" i="3"/>
  <c r="E2356" i="3"/>
  <c r="D2356" i="3"/>
  <c r="C2356" i="3"/>
  <c r="B2356" i="3"/>
  <c r="G2355" i="3"/>
  <c r="F2355" i="3"/>
  <c r="E2355" i="3"/>
  <c r="D2355" i="3"/>
  <c r="C2355" i="3"/>
  <c r="B2355" i="3"/>
  <c r="G2354" i="3"/>
  <c r="F2354" i="3"/>
  <c r="E2354" i="3"/>
  <c r="D2354" i="3"/>
  <c r="C2354" i="3"/>
  <c r="B2354" i="3"/>
  <c r="G2353" i="3"/>
  <c r="F2353" i="3"/>
  <c r="E2353" i="3"/>
  <c r="D2353" i="3"/>
  <c r="C2353" i="3"/>
  <c r="B2353" i="3"/>
  <c r="G2352" i="3"/>
  <c r="F2352" i="3"/>
  <c r="E2352" i="3"/>
  <c r="D2352" i="3"/>
  <c r="C2352" i="3"/>
  <c r="B2352" i="3"/>
  <c r="G2351" i="3"/>
  <c r="F2351" i="3"/>
  <c r="E2351" i="3"/>
  <c r="D2351" i="3"/>
  <c r="C2351" i="3"/>
  <c r="B2351" i="3"/>
  <c r="G2350" i="3"/>
  <c r="F2350" i="3"/>
  <c r="E2350" i="3"/>
  <c r="D2350" i="3"/>
  <c r="C2350" i="3"/>
  <c r="B2350" i="3"/>
  <c r="G2349" i="3"/>
  <c r="F2349" i="3"/>
  <c r="E2349" i="3"/>
  <c r="D2349" i="3"/>
  <c r="C2349" i="3"/>
  <c r="B2349" i="3"/>
  <c r="G2348" i="3"/>
  <c r="F2348" i="3"/>
  <c r="E2348" i="3"/>
  <c r="D2348" i="3"/>
  <c r="C2348" i="3"/>
  <c r="B2348" i="3"/>
  <c r="G2347" i="3"/>
  <c r="F2347" i="3"/>
  <c r="E2347" i="3"/>
  <c r="D2347" i="3"/>
  <c r="C2347" i="3"/>
  <c r="B2347" i="3"/>
  <c r="G2346" i="3"/>
  <c r="F2346" i="3"/>
  <c r="E2346" i="3"/>
  <c r="D2346" i="3"/>
  <c r="C2346" i="3"/>
  <c r="B2346" i="3"/>
  <c r="G2345" i="3"/>
  <c r="F2345" i="3"/>
  <c r="E2345" i="3"/>
  <c r="D2345" i="3"/>
  <c r="C2345" i="3"/>
  <c r="B2345" i="3"/>
  <c r="G2344" i="3"/>
  <c r="F2344" i="3"/>
  <c r="E2344" i="3"/>
  <c r="D2344" i="3"/>
  <c r="C2344" i="3"/>
  <c r="B2344" i="3"/>
  <c r="G2343" i="3"/>
  <c r="F2343" i="3"/>
  <c r="E2343" i="3"/>
  <c r="D2343" i="3"/>
  <c r="C2343" i="3"/>
  <c r="B2343" i="3"/>
  <c r="G2342" i="3"/>
  <c r="F2342" i="3"/>
  <c r="E2342" i="3"/>
  <c r="D2342" i="3"/>
  <c r="C2342" i="3"/>
  <c r="B2342" i="3"/>
  <c r="G2341" i="3"/>
  <c r="F2341" i="3"/>
  <c r="E2341" i="3"/>
  <c r="D2341" i="3"/>
  <c r="C2341" i="3"/>
  <c r="B2341" i="3"/>
  <c r="G2340" i="3"/>
  <c r="F2340" i="3"/>
  <c r="E2340" i="3"/>
  <c r="D2340" i="3"/>
  <c r="C2340" i="3"/>
  <c r="B2340" i="3"/>
  <c r="G2339" i="3"/>
  <c r="F2339" i="3"/>
  <c r="E2339" i="3"/>
  <c r="D2339" i="3"/>
  <c r="C2339" i="3"/>
  <c r="B2339" i="3"/>
  <c r="G2338" i="3"/>
  <c r="F2338" i="3"/>
  <c r="E2338" i="3"/>
  <c r="D2338" i="3"/>
  <c r="C2338" i="3"/>
  <c r="B2338" i="3"/>
  <c r="G2337" i="3"/>
  <c r="F2337" i="3"/>
  <c r="E2337" i="3"/>
  <c r="D2337" i="3"/>
  <c r="C2337" i="3"/>
  <c r="B2337" i="3"/>
  <c r="G2336" i="3"/>
  <c r="F2336" i="3"/>
  <c r="E2336" i="3"/>
  <c r="D2336" i="3"/>
  <c r="C2336" i="3"/>
  <c r="B2336" i="3"/>
  <c r="G2335" i="3"/>
  <c r="F2335" i="3"/>
  <c r="E2335" i="3"/>
  <c r="D2335" i="3"/>
  <c r="C2335" i="3"/>
  <c r="B2335" i="3"/>
  <c r="G2334" i="3"/>
  <c r="F2334" i="3"/>
  <c r="E2334" i="3"/>
  <c r="D2334" i="3"/>
  <c r="C2334" i="3"/>
  <c r="B2334" i="3"/>
  <c r="G2333" i="3"/>
  <c r="F2333" i="3"/>
  <c r="E2333" i="3"/>
  <c r="D2333" i="3"/>
  <c r="C2333" i="3"/>
  <c r="B2333" i="3"/>
  <c r="G2332" i="3"/>
  <c r="F2332" i="3"/>
  <c r="E2332" i="3"/>
  <c r="D2332" i="3"/>
  <c r="C2332" i="3"/>
  <c r="B2332" i="3"/>
  <c r="G2331" i="3"/>
  <c r="F2331" i="3"/>
  <c r="E2331" i="3"/>
  <c r="D2331" i="3"/>
  <c r="C2331" i="3"/>
  <c r="B2331" i="3"/>
  <c r="G2330" i="3"/>
  <c r="F2330" i="3"/>
  <c r="E2330" i="3"/>
  <c r="D2330" i="3"/>
  <c r="C2330" i="3"/>
  <c r="B2330" i="3"/>
  <c r="G2329" i="3"/>
  <c r="F2329" i="3"/>
  <c r="E2329" i="3"/>
  <c r="D2329" i="3"/>
  <c r="C2329" i="3"/>
  <c r="B2329" i="3"/>
  <c r="G2328" i="3"/>
  <c r="F2328" i="3"/>
  <c r="E2328" i="3"/>
  <c r="D2328" i="3"/>
  <c r="C2328" i="3"/>
  <c r="B2328" i="3"/>
  <c r="G2327" i="3"/>
  <c r="F2327" i="3"/>
  <c r="E2327" i="3"/>
  <c r="D2327" i="3"/>
  <c r="C2327" i="3"/>
  <c r="B2327" i="3"/>
  <c r="G2326" i="3"/>
  <c r="F2326" i="3"/>
  <c r="E2326" i="3"/>
  <c r="D2326" i="3"/>
  <c r="C2326" i="3"/>
  <c r="B2326" i="3"/>
  <c r="G2325" i="3"/>
  <c r="F2325" i="3"/>
  <c r="E2325" i="3"/>
  <c r="D2325" i="3"/>
  <c r="C2325" i="3"/>
  <c r="B2325" i="3"/>
  <c r="G2324" i="3"/>
  <c r="F2324" i="3"/>
  <c r="E2324" i="3"/>
  <c r="D2324" i="3"/>
  <c r="C2324" i="3"/>
  <c r="B2324" i="3"/>
  <c r="G2323" i="3"/>
  <c r="F2323" i="3"/>
  <c r="E2323" i="3"/>
  <c r="D2323" i="3"/>
  <c r="C2323" i="3"/>
  <c r="B2323" i="3"/>
  <c r="G2322" i="3"/>
  <c r="F2322" i="3"/>
  <c r="E2322" i="3"/>
  <c r="D2322" i="3"/>
  <c r="C2322" i="3"/>
  <c r="B2322" i="3"/>
  <c r="G2321" i="3"/>
  <c r="F2321" i="3"/>
  <c r="E2321" i="3"/>
  <c r="D2321" i="3"/>
  <c r="C2321" i="3"/>
  <c r="B2321" i="3"/>
  <c r="G2320" i="3"/>
  <c r="F2320" i="3"/>
  <c r="E2320" i="3"/>
  <c r="D2320" i="3"/>
  <c r="C2320" i="3"/>
  <c r="B2320" i="3"/>
  <c r="G2319" i="3"/>
  <c r="F2319" i="3"/>
  <c r="E2319" i="3"/>
  <c r="D2319" i="3"/>
  <c r="C2319" i="3"/>
  <c r="B2319" i="3"/>
  <c r="G2318" i="3"/>
  <c r="F2318" i="3"/>
  <c r="E2318" i="3"/>
  <c r="D2318" i="3"/>
  <c r="C2318" i="3"/>
  <c r="B2318" i="3"/>
  <c r="G2317" i="3"/>
  <c r="F2317" i="3"/>
  <c r="E2317" i="3"/>
  <c r="D2317" i="3"/>
  <c r="C2317" i="3"/>
  <c r="B2317" i="3"/>
  <c r="G2316" i="3"/>
  <c r="F2316" i="3"/>
  <c r="E2316" i="3"/>
  <c r="D2316" i="3"/>
  <c r="C2316" i="3"/>
  <c r="B2316" i="3"/>
  <c r="G2315" i="3"/>
  <c r="F2315" i="3"/>
  <c r="E2315" i="3"/>
  <c r="D2315" i="3"/>
  <c r="C2315" i="3"/>
  <c r="B2315" i="3"/>
  <c r="G2314" i="3"/>
  <c r="F2314" i="3"/>
  <c r="E2314" i="3"/>
  <c r="D2314" i="3"/>
  <c r="C2314" i="3"/>
  <c r="B2314" i="3"/>
  <c r="G2313" i="3"/>
  <c r="F2313" i="3"/>
  <c r="E2313" i="3"/>
  <c r="D2313" i="3"/>
  <c r="C2313" i="3"/>
  <c r="B2313" i="3"/>
  <c r="G2312" i="3"/>
  <c r="F2312" i="3"/>
  <c r="E2312" i="3"/>
  <c r="D2312" i="3"/>
  <c r="C2312" i="3"/>
  <c r="B2312" i="3"/>
  <c r="G2311" i="3"/>
  <c r="F2311" i="3"/>
  <c r="E2311" i="3"/>
  <c r="D2311" i="3"/>
  <c r="C2311" i="3"/>
  <c r="B2311" i="3"/>
  <c r="G2310" i="3"/>
  <c r="F2310" i="3"/>
  <c r="E2310" i="3"/>
  <c r="D2310" i="3"/>
  <c r="C2310" i="3"/>
  <c r="B2310" i="3"/>
  <c r="G2309" i="3"/>
  <c r="F2309" i="3"/>
  <c r="E2309" i="3"/>
  <c r="D2309" i="3"/>
  <c r="C2309" i="3"/>
  <c r="B2309" i="3"/>
  <c r="G2308" i="3"/>
  <c r="F2308" i="3"/>
  <c r="E2308" i="3"/>
  <c r="D2308" i="3"/>
  <c r="C2308" i="3"/>
  <c r="B2308" i="3"/>
  <c r="G2307" i="3"/>
  <c r="F2307" i="3"/>
  <c r="E2307" i="3"/>
  <c r="D2307" i="3"/>
  <c r="C2307" i="3"/>
  <c r="B2307" i="3"/>
  <c r="G2306" i="3"/>
  <c r="F2306" i="3"/>
  <c r="E2306" i="3"/>
  <c r="D2306" i="3"/>
  <c r="C2306" i="3"/>
  <c r="B2306" i="3"/>
  <c r="G2305" i="3"/>
  <c r="F2305" i="3"/>
  <c r="E2305" i="3"/>
  <c r="D2305" i="3"/>
  <c r="C2305" i="3"/>
  <c r="B2305" i="3"/>
  <c r="G2304" i="3"/>
  <c r="F2304" i="3"/>
  <c r="E2304" i="3"/>
  <c r="D2304" i="3"/>
  <c r="C2304" i="3"/>
  <c r="B2304" i="3"/>
  <c r="G2303" i="3"/>
  <c r="F2303" i="3"/>
  <c r="E2303" i="3"/>
  <c r="D2303" i="3"/>
  <c r="C2303" i="3"/>
  <c r="B2303" i="3"/>
  <c r="G2302" i="3"/>
  <c r="F2302" i="3"/>
  <c r="E2302" i="3"/>
  <c r="D2302" i="3"/>
  <c r="C2302" i="3"/>
  <c r="B2302" i="3"/>
  <c r="G2301" i="3"/>
  <c r="F2301" i="3"/>
  <c r="E2301" i="3"/>
  <c r="D2301" i="3"/>
  <c r="C2301" i="3"/>
  <c r="B2301" i="3"/>
  <c r="G2300" i="3"/>
  <c r="F2300" i="3"/>
  <c r="E2300" i="3"/>
  <c r="D2300" i="3"/>
  <c r="C2300" i="3"/>
  <c r="B2300" i="3"/>
  <c r="G2299" i="3"/>
  <c r="F2299" i="3"/>
  <c r="E2299" i="3"/>
  <c r="D2299" i="3"/>
  <c r="C2299" i="3"/>
  <c r="B2299" i="3"/>
  <c r="G2298" i="3"/>
  <c r="F2298" i="3"/>
  <c r="E2298" i="3"/>
  <c r="D2298" i="3"/>
  <c r="C2298" i="3"/>
  <c r="B2298" i="3"/>
  <c r="G2297" i="3"/>
  <c r="F2297" i="3"/>
  <c r="E2297" i="3"/>
  <c r="D2297" i="3"/>
  <c r="C2297" i="3"/>
  <c r="B2297" i="3"/>
  <c r="G2296" i="3"/>
  <c r="F2296" i="3"/>
  <c r="E2296" i="3"/>
  <c r="D2296" i="3"/>
  <c r="C2296" i="3"/>
  <c r="B2296" i="3"/>
  <c r="G2295" i="3"/>
  <c r="F2295" i="3"/>
  <c r="E2295" i="3"/>
  <c r="D2295" i="3"/>
  <c r="C2295" i="3"/>
  <c r="B2295" i="3"/>
  <c r="G2294" i="3"/>
  <c r="F2294" i="3"/>
  <c r="E2294" i="3"/>
  <c r="D2294" i="3"/>
  <c r="C2294" i="3"/>
  <c r="B2294" i="3"/>
  <c r="G2293" i="3"/>
  <c r="F2293" i="3"/>
  <c r="E2293" i="3"/>
  <c r="D2293" i="3"/>
  <c r="C2293" i="3"/>
  <c r="B2293" i="3"/>
  <c r="G2292" i="3"/>
  <c r="F2292" i="3"/>
  <c r="E2292" i="3"/>
  <c r="D2292" i="3"/>
  <c r="C2292" i="3"/>
  <c r="B2292" i="3"/>
  <c r="G2291" i="3"/>
  <c r="F2291" i="3"/>
  <c r="E2291" i="3"/>
  <c r="D2291" i="3"/>
  <c r="C2291" i="3"/>
  <c r="B2291" i="3"/>
  <c r="G2290" i="3"/>
  <c r="F2290" i="3"/>
  <c r="E2290" i="3"/>
  <c r="D2290" i="3"/>
  <c r="C2290" i="3"/>
  <c r="B2290" i="3"/>
  <c r="G2289" i="3"/>
  <c r="F2289" i="3"/>
  <c r="E2289" i="3"/>
  <c r="D2289" i="3"/>
  <c r="C2289" i="3"/>
  <c r="B2289" i="3"/>
  <c r="G2288" i="3"/>
  <c r="F2288" i="3"/>
  <c r="E2288" i="3"/>
  <c r="D2288" i="3"/>
  <c r="C2288" i="3"/>
  <c r="B2288" i="3"/>
  <c r="G2287" i="3"/>
  <c r="F2287" i="3"/>
  <c r="E2287" i="3"/>
  <c r="D2287" i="3"/>
  <c r="C2287" i="3"/>
  <c r="B2287" i="3"/>
  <c r="G2286" i="3"/>
  <c r="F2286" i="3"/>
  <c r="E2286" i="3"/>
  <c r="D2286" i="3"/>
  <c r="C2286" i="3"/>
  <c r="B2286" i="3"/>
  <c r="G2285" i="3"/>
  <c r="F2285" i="3"/>
  <c r="E2285" i="3"/>
  <c r="D2285" i="3"/>
  <c r="C2285" i="3"/>
  <c r="B2285" i="3"/>
  <c r="G2284" i="3"/>
  <c r="F2284" i="3"/>
  <c r="E2284" i="3"/>
  <c r="D2284" i="3"/>
  <c r="C2284" i="3"/>
  <c r="B2284" i="3"/>
  <c r="G2283" i="3"/>
  <c r="F2283" i="3"/>
  <c r="E2283" i="3"/>
  <c r="D2283" i="3"/>
  <c r="C2283" i="3"/>
  <c r="B2283" i="3"/>
  <c r="G2282" i="3"/>
  <c r="F2282" i="3"/>
  <c r="E2282" i="3"/>
  <c r="D2282" i="3"/>
  <c r="C2282" i="3"/>
  <c r="B2282" i="3"/>
  <c r="G2281" i="3"/>
  <c r="F2281" i="3"/>
  <c r="E2281" i="3"/>
  <c r="D2281" i="3"/>
  <c r="C2281" i="3"/>
  <c r="B2281" i="3"/>
  <c r="G2280" i="3"/>
  <c r="F2280" i="3"/>
  <c r="E2280" i="3"/>
  <c r="D2280" i="3"/>
  <c r="C2280" i="3"/>
  <c r="B2280" i="3"/>
  <c r="G2279" i="3"/>
  <c r="F2279" i="3"/>
  <c r="E2279" i="3"/>
  <c r="D2279" i="3"/>
  <c r="C2279" i="3"/>
  <c r="B2279" i="3"/>
  <c r="G2278" i="3"/>
  <c r="F2278" i="3"/>
  <c r="E2278" i="3"/>
  <c r="D2278" i="3"/>
  <c r="C2278" i="3"/>
  <c r="B2278" i="3"/>
  <c r="G2277" i="3"/>
  <c r="F2277" i="3"/>
  <c r="E2277" i="3"/>
  <c r="D2277" i="3"/>
  <c r="C2277" i="3"/>
  <c r="B2277" i="3"/>
  <c r="G2276" i="3"/>
  <c r="F2276" i="3"/>
  <c r="E2276" i="3"/>
  <c r="D2276" i="3"/>
  <c r="C2276" i="3"/>
  <c r="B2276" i="3"/>
  <c r="G2275" i="3"/>
  <c r="F2275" i="3"/>
  <c r="E2275" i="3"/>
  <c r="D2275" i="3"/>
  <c r="C2275" i="3"/>
  <c r="B2275" i="3"/>
  <c r="G2274" i="3"/>
  <c r="F2274" i="3"/>
  <c r="E2274" i="3"/>
  <c r="D2274" i="3"/>
  <c r="C2274" i="3"/>
  <c r="B2274" i="3"/>
  <c r="G2273" i="3"/>
  <c r="F2273" i="3"/>
  <c r="E2273" i="3"/>
  <c r="D2273" i="3"/>
  <c r="C2273" i="3"/>
  <c r="B2273" i="3"/>
  <c r="G2272" i="3"/>
  <c r="F2272" i="3"/>
  <c r="E2272" i="3"/>
  <c r="D2272" i="3"/>
  <c r="C2272" i="3"/>
  <c r="B2272" i="3"/>
  <c r="G2271" i="3"/>
  <c r="F2271" i="3"/>
  <c r="E2271" i="3"/>
  <c r="D2271" i="3"/>
  <c r="C2271" i="3"/>
  <c r="B2271" i="3"/>
  <c r="G2270" i="3"/>
  <c r="F2270" i="3"/>
  <c r="E2270" i="3"/>
  <c r="D2270" i="3"/>
  <c r="C2270" i="3"/>
  <c r="B2270" i="3"/>
  <c r="G2269" i="3"/>
  <c r="F2269" i="3"/>
  <c r="E2269" i="3"/>
  <c r="D2269" i="3"/>
  <c r="C2269" i="3"/>
  <c r="B2269" i="3"/>
  <c r="G2268" i="3"/>
  <c r="F2268" i="3"/>
  <c r="E2268" i="3"/>
  <c r="D2268" i="3"/>
  <c r="C2268" i="3"/>
  <c r="B2268" i="3"/>
  <c r="G2267" i="3"/>
  <c r="F2267" i="3"/>
  <c r="E2267" i="3"/>
  <c r="D2267" i="3"/>
  <c r="C2267" i="3"/>
  <c r="B2267" i="3"/>
  <c r="G2266" i="3"/>
  <c r="F2266" i="3"/>
  <c r="E2266" i="3"/>
  <c r="D2266" i="3"/>
  <c r="C2266" i="3"/>
  <c r="B2266" i="3"/>
  <c r="G2265" i="3"/>
  <c r="F2265" i="3"/>
  <c r="E2265" i="3"/>
  <c r="D2265" i="3"/>
  <c r="C2265" i="3"/>
  <c r="B2265" i="3"/>
  <c r="G2264" i="3"/>
  <c r="F2264" i="3"/>
  <c r="E2264" i="3"/>
  <c r="D2264" i="3"/>
  <c r="C2264" i="3"/>
  <c r="B2264" i="3"/>
  <c r="G2263" i="3"/>
  <c r="F2263" i="3"/>
  <c r="E2263" i="3"/>
  <c r="D2263" i="3"/>
  <c r="C2263" i="3"/>
  <c r="B2263" i="3"/>
  <c r="G2262" i="3"/>
  <c r="F2262" i="3"/>
  <c r="E2262" i="3"/>
  <c r="D2262" i="3"/>
  <c r="C2262" i="3"/>
  <c r="B2262" i="3"/>
  <c r="G2261" i="3"/>
  <c r="F2261" i="3"/>
  <c r="E2261" i="3"/>
  <c r="D2261" i="3"/>
  <c r="C2261" i="3"/>
  <c r="B2261" i="3"/>
  <c r="G2260" i="3"/>
  <c r="F2260" i="3"/>
  <c r="E2260" i="3"/>
  <c r="D2260" i="3"/>
  <c r="C2260" i="3"/>
  <c r="B2260" i="3"/>
  <c r="G2259" i="3"/>
  <c r="F2259" i="3"/>
  <c r="E2259" i="3"/>
  <c r="D2259" i="3"/>
  <c r="C2259" i="3"/>
  <c r="B2259" i="3"/>
  <c r="G2258" i="3"/>
  <c r="F2258" i="3"/>
  <c r="E2258" i="3"/>
  <c r="D2258" i="3"/>
  <c r="C2258" i="3"/>
  <c r="B2258" i="3"/>
  <c r="G2257" i="3"/>
  <c r="F2257" i="3"/>
  <c r="E2257" i="3"/>
  <c r="D2257" i="3"/>
  <c r="C2257" i="3"/>
  <c r="B2257" i="3"/>
  <c r="G2256" i="3"/>
  <c r="F2256" i="3"/>
  <c r="E2256" i="3"/>
  <c r="D2256" i="3"/>
  <c r="C2256" i="3"/>
  <c r="B2256" i="3"/>
  <c r="G2255" i="3"/>
  <c r="F2255" i="3"/>
  <c r="E2255" i="3"/>
  <c r="D2255" i="3"/>
  <c r="C2255" i="3"/>
  <c r="B2255" i="3"/>
  <c r="G2254" i="3"/>
  <c r="F2254" i="3"/>
  <c r="E2254" i="3"/>
  <c r="D2254" i="3"/>
  <c r="C2254" i="3"/>
  <c r="B2254" i="3"/>
  <c r="G2253" i="3"/>
  <c r="F2253" i="3"/>
  <c r="E2253" i="3"/>
  <c r="D2253" i="3"/>
  <c r="C2253" i="3"/>
  <c r="B2253" i="3"/>
  <c r="G2252" i="3"/>
  <c r="F2252" i="3"/>
  <c r="E2252" i="3"/>
  <c r="D2252" i="3"/>
  <c r="C2252" i="3"/>
  <c r="B2252" i="3"/>
  <c r="G2251" i="3"/>
  <c r="F2251" i="3"/>
  <c r="E2251" i="3"/>
  <c r="D2251" i="3"/>
  <c r="C2251" i="3"/>
  <c r="B2251" i="3"/>
  <c r="G2250" i="3"/>
  <c r="F2250" i="3"/>
  <c r="E2250" i="3"/>
  <c r="D2250" i="3"/>
  <c r="C2250" i="3"/>
  <c r="B2250" i="3"/>
  <c r="G2249" i="3"/>
  <c r="F2249" i="3"/>
  <c r="E2249" i="3"/>
  <c r="D2249" i="3"/>
  <c r="C2249" i="3"/>
  <c r="B2249" i="3"/>
  <c r="G2248" i="3"/>
  <c r="F2248" i="3"/>
  <c r="E2248" i="3"/>
  <c r="D2248" i="3"/>
  <c r="C2248" i="3"/>
  <c r="B2248" i="3"/>
  <c r="G2247" i="3"/>
  <c r="F2247" i="3"/>
  <c r="E2247" i="3"/>
  <c r="D2247" i="3"/>
  <c r="C2247" i="3"/>
  <c r="B2247" i="3"/>
  <c r="G2246" i="3"/>
  <c r="F2246" i="3"/>
  <c r="E2246" i="3"/>
  <c r="D2246" i="3"/>
  <c r="C2246" i="3"/>
  <c r="B2246" i="3"/>
  <c r="G2245" i="3"/>
  <c r="F2245" i="3"/>
  <c r="E2245" i="3"/>
  <c r="D2245" i="3"/>
  <c r="C2245" i="3"/>
  <c r="B2245" i="3"/>
  <c r="G2244" i="3"/>
  <c r="F2244" i="3"/>
  <c r="E2244" i="3"/>
  <c r="D2244" i="3"/>
  <c r="C2244" i="3"/>
  <c r="B2244" i="3"/>
  <c r="G2243" i="3"/>
  <c r="F2243" i="3"/>
  <c r="E2243" i="3"/>
  <c r="D2243" i="3"/>
  <c r="C2243" i="3"/>
  <c r="B2243" i="3"/>
  <c r="G2242" i="3"/>
  <c r="F2242" i="3"/>
  <c r="E2242" i="3"/>
  <c r="D2242" i="3"/>
  <c r="C2242" i="3"/>
  <c r="B2242" i="3"/>
  <c r="G2241" i="3"/>
  <c r="F2241" i="3"/>
  <c r="E2241" i="3"/>
  <c r="D2241" i="3"/>
  <c r="C2241" i="3"/>
  <c r="B2241" i="3"/>
  <c r="G2240" i="3"/>
  <c r="F2240" i="3"/>
  <c r="E2240" i="3"/>
  <c r="D2240" i="3"/>
  <c r="C2240" i="3"/>
  <c r="B2240" i="3"/>
  <c r="G2239" i="3"/>
  <c r="F2239" i="3"/>
  <c r="E2239" i="3"/>
  <c r="D2239" i="3"/>
  <c r="C2239" i="3"/>
  <c r="B2239" i="3"/>
  <c r="G2238" i="3"/>
  <c r="F2238" i="3"/>
  <c r="E2238" i="3"/>
  <c r="D2238" i="3"/>
  <c r="C2238" i="3"/>
  <c r="B2238" i="3"/>
  <c r="G2237" i="3"/>
  <c r="F2237" i="3"/>
  <c r="E2237" i="3"/>
  <c r="D2237" i="3"/>
  <c r="C2237" i="3"/>
  <c r="B2237" i="3"/>
  <c r="G2236" i="3"/>
  <c r="F2236" i="3"/>
  <c r="E2236" i="3"/>
  <c r="D2236" i="3"/>
  <c r="C2236" i="3"/>
  <c r="B2236" i="3"/>
  <c r="G2235" i="3"/>
  <c r="F2235" i="3"/>
  <c r="E2235" i="3"/>
  <c r="D2235" i="3"/>
  <c r="C2235" i="3"/>
  <c r="B2235" i="3"/>
  <c r="G2234" i="3"/>
  <c r="F2234" i="3"/>
  <c r="E2234" i="3"/>
  <c r="D2234" i="3"/>
  <c r="C2234" i="3"/>
  <c r="B2234" i="3"/>
  <c r="G2233" i="3"/>
  <c r="F2233" i="3"/>
  <c r="E2233" i="3"/>
  <c r="D2233" i="3"/>
  <c r="C2233" i="3"/>
  <c r="B2233" i="3"/>
  <c r="G2232" i="3"/>
  <c r="F2232" i="3"/>
  <c r="E2232" i="3"/>
  <c r="D2232" i="3"/>
  <c r="C2232" i="3"/>
  <c r="B2232" i="3"/>
  <c r="G2231" i="3"/>
  <c r="F2231" i="3"/>
  <c r="E2231" i="3"/>
  <c r="D2231" i="3"/>
  <c r="C2231" i="3"/>
  <c r="B2231" i="3"/>
  <c r="G2230" i="3"/>
  <c r="F2230" i="3"/>
  <c r="E2230" i="3"/>
  <c r="D2230" i="3"/>
  <c r="C2230" i="3"/>
  <c r="B2230" i="3"/>
  <c r="G2229" i="3"/>
  <c r="F2229" i="3"/>
  <c r="E2229" i="3"/>
  <c r="D2229" i="3"/>
  <c r="C2229" i="3"/>
  <c r="B2229" i="3"/>
  <c r="G2228" i="3"/>
  <c r="F2228" i="3"/>
  <c r="E2228" i="3"/>
  <c r="D2228" i="3"/>
  <c r="C2228" i="3"/>
  <c r="B2228" i="3"/>
  <c r="G2227" i="3"/>
  <c r="F2227" i="3"/>
  <c r="E2227" i="3"/>
  <c r="D2227" i="3"/>
  <c r="C2227" i="3"/>
  <c r="B2227" i="3"/>
  <c r="G2226" i="3"/>
  <c r="F2226" i="3"/>
  <c r="E2226" i="3"/>
  <c r="D2226" i="3"/>
  <c r="C2226" i="3"/>
  <c r="B2226" i="3"/>
  <c r="G2225" i="3"/>
  <c r="F2225" i="3"/>
  <c r="E2225" i="3"/>
  <c r="D2225" i="3"/>
  <c r="C2225" i="3"/>
  <c r="B2225" i="3"/>
  <c r="G2224" i="3"/>
  <c r="F2224" i="3"/>
  <c r="E2224" i="3"/>
  <c r="D2224" i="3"/>
  <c r="C2224" i="3"/>
  <c r="B2224" i="3"/>
  <c r="G2223" i="3"/>
  <c r="F2223" i="3"/>
  <c r="E2223" i="3"/>
  <c r="D2223" i="3"/>
  <c r="C2223" i="3"/>
  <c r="B2223" i="3"/>
  <c r="G2222" i="3"/>
  <c r="F2222" i="3"/>
  <c r="E2222" i="3"/>
  <c r="D2222" i="3"/>
  <c r="C2222" i="3"/>
  <c r="B2222" i="3"/>
  <c r="G2221" i="3"/>
  <c r="F2221" i="3"/>
  <c r="E2221" i="3"/>
  <c r="D2221" i="3"/>
  <c r="C2221" i="3"/>
  <c r="B2221" i="3"/>
  <c r="G2220" i="3"/>
  <c r="F2220" i="3"/>
  <c r="E2220" i="3"/>
  <c r="D2220" i="3"/>
  <c r="C2220" i="3"/>
  <c r="B2220" i="3"/>
  <c r="G2219" i="3"/>
  <c r="F2219" i="3"/>
  <c r="E2219" i="3"/>
  <c r="D2219" i="3"/>
  <c r="C2219" i="3"/>
  <c r="B2219" i="3"/>
  <c r="G2218" i="3"/>
  <c r="F2218" i="3"/>
  <c r="E2218" i="3"/>
  <c r="D2218" i="3"/>
  <c r="C2218" i="3"/>
  <c r="B2218" i="3"/>
  <c r="G2217" i="3"/>
  <c r="F2217" i="3"/>
  <c r="E2217" i="3"/>
  <c r="D2217" i="3"/>
  <c r="C2217" i="3"/>
  <c r="B2217" i="3"/>
  <c r="G2216" i="3"/>
  <c r="F2216" i="3"/>
  <c r="E2216" i="3"/>
  <c r="D2216" i="3"/>
  <c r="C2216" i="3"/>
  <c r="B2216" i="3"/>
  <c r="G2215" i="3"/>
  <c r="F2215" i="3"/>
  <c r="E2215" i="3"/>
  <c r="D2215" i="3"/>
  <c r="C2215" i="3"/>
  <c r="B2215" i="3"/>
  <c r="G2214" i="3"/>
  <c r="F2214" i="3"/>
  <c r="E2214" i="3"/>
  <c r="D2214" i="3"/>
  <c r="C2214" i="3"/>
  <c r="B2214" i="3"/>
  <c r="G2213" i="3"/>
  <c r="F2213" i="3"/>
  <c r="E2213" i="3"/>
  <c r="D2213" i="3"/>
  <c r="C2213" i="3"/>
  <c r="B2213" i="3"/>
  <c r="G2212" i="3"/>
  <c r="F2212" i="3"/>
  <c r="E2212" i="3"/>
  <c r="D2212" i="3"/>
  <c r="C2212" i="3"/>
  <c r="B2212" i="3"/>
  <c r="G2211" i="3"/>
  <c r="F2211" i="3"/>
  <c r="E2211" i="3"/>
  <c r="D2211" i="3"/>
  <c r="C2211" i="3"/>
  <c r="B2211" i="3"/>
  <c r="G2210" i="3"/>
  <c r="F2210" i="3"/>
  <c r="E2210" i="3"/>
  <c r="D2210" i="3"/>
  <c r="C2210" i="3"/>
  <c r="B2210" i="3"/>
  <c r="G2209" i="3"/>
  <c r="F2209" i="3"/>
  <c r="E2209" i="3"/>
  <c r="D2209" i="3"/>
  <c r="C2209" i="3"/>
  <c r="B2209" i="3"/>
  <c r="G2208" i="3"/>
  <c r="F2208" i="3"/>
  <c r="E2208" i="3"/>
  <c r="D2208" i="3"/>
  <c r="C2208" i="3"/>
  <c r="B2208" i="3"/>
  <c r="G2207" i="3"/>
  <c r="F2207" i="3"/>
  <c r="E2207" i="3"/>
  <c r="D2207" i="3"/>
  <c r="C2207" i="3"/>
  <c r="B2207" i="3"/>
  <c r="G2206" i="3"/>
  <c r="F2206" i="3"/>
  <c r="E2206" i="3"/>
  <c r="D2206" i="3"/>
  <c r="C2206" i="3"/>
  <c r="B2206" i="3"/>
  <c r="G2205" i="3"/>
  <c r="F2205" i="3"/>
  <c r="E2205" i="3"/>
  <c r="D2205" i="3"/>
  <c r="C2205" i="3"/>
  <c r="B2205" i="3"/>
  <c r="G2204" i="3"/>
  <c r="F2204" i="3"/>
  <c r="E2204" i="3"/>
  <c r="D2204" i="3"/>
  <c r="C2204" i="3"/>
  <c r="B2204" i="3"/>
  <c r="G2203" i="3"/>
  <c r="F2203" i="3"/>
  <c r="E2203" i="3"/>
  <c r="D2203" i="3"/>
  <c r="C2203" i="3"/>
  <c r="B2203" i="3"/>
  <c r="G2202" i="3"/>
  <c r="F2202" i="3"/>
  <c r="E2202" i="3"/>
  <c r="D2202" i="3"/>
  <c r="C2202" i="3"/>
  <c r="B2202" i="3"/>
  <c r="G2201" i="3"/>
  <c r="F2201" i="3"/>
  <c r="E2201" i="3"/>
  <c r="D2201" i="3"/>
  <c r="C2201" i="3"/>
  <c r="B2201" i="3"/>
  <c r="G2200" i="3"/>
  <c r="F2200" i="3"/>
  <c r="E2200" i="3"/>
  <c r="D2200" i="3"/>
  <c r="C2200" i="3"/>
  <c r="B2200" i="3"/>
  <c r="G2199" i="3"/>
  <c r="F2199" i="3"/>
  <c r="E2199" i="3"/>
  <c r="D2199" i="3"/>
  <c r="C2199" i="3"/>
  <c r="B2199" i="3"/>
  <c r="G2198" i="3"/>
  <c r="F2198" i="3"/>
  <c r="E2198" i="3"/>
  <c r="D2198" i="3"/>
  <c r="C2198" i="3"/>
  <c r="B2198" i="3"/>
  <c r="G2197" i="3"/>
  <c r="F2197" i="3"/>
  <c r="E2197" i="3"/>
  <c r="D2197" i="3"/>
  <c r="C2197" i="3"/>
  <c r="B2197" i="3"/>
  <c r="G2196" i="3"/>
  <c r="F2196" i="3"/>
  <c r="E2196" i="3"/>
  <c r="D2196" i="3"/>
  <c r="C2196" i="3"/>
  <c r="B2196" i="3"/>
  <c r="G2195" i="3"/>
  <c r="F2195" i="3"/>
  <c r="E2195" i="3"/>
  <c r="D2195" i="3"/>
  <c r="C2195" i="3"/>
  <c r="B2195" i="3"/>
  <c r="G2194" i="3"/>
  <c r="F2194" i="3"/>
  <c r="E2194" i="3"/>
  <c r="D2194" i="3"/>
  <c r="C2194" i="3"/>
  <c r="B2194" i="3"/>
  <c r="G2193" i="3"/>
  <c r="F2193" i="3"/>
  <c r="E2193" i="3"/>
  <c r="D2193" i="3"/>
  <c r="C2193" i="3"/>
  <c r="B2193" i="3"/>
  <c r="G2192" i="3"/>
  <c r="F2192" i="3"/>
  <c r="E2192" i="3"/>
  <c r="D2192" i="3"/>
  <c r="C2192" i="3"/>
  <c r="B2192" i="3"/>
  <c r="G2191" i="3"/>
  <c r="F2191" i="3"/>
  <c r="E2191" i="3"/>
  <c r="D2191" i="3"/>
  <c r="C2191" i="3"/>
  <c r="B2191" i="3"/>
  <c r="G2190" i="3"/>
  <c r="F2190" i="3"/>
  <c r="E2190" i="3"/>
  <c r="D2190" i="3"/>
  <c r="C2190" i="3"/>
  <c r="B2190" i="3"/>
  <c r="G2189" i="3"/>
  <c r="F2189" i="3"/>
  <c r="E2189" i="3"/>
  <c r="D2189" i="3"/>
  <c r="C2189" i="3"/>
  <c r="B2189" i="3"/>
  <c r="G2188" i="3"/>
  <c r="F2188" i="3"/>
  <c r="E2188" i="3"/>
  <c r="D2188" i="3"/>
  <c r="C2188" i="3"/>
  <c r="B2188" i="3"/>
  <c r="G2187" i="3"/>
  <c r="F2187" i="3"/>
  <c r="E2187" i="3"/>
  <c r="D2187" i="3"/>
  <c r="C2187" i="3"/>
  <c r="B2187" i="3"/>
  <c r="G2186" i="3"/>
  <c r="F2186" i="3"/>
  <c r="E2186" i="3"/>
  <c r="D2186" i="3"/>
  <c r="C2186" i="3"/>
  <c r="B2186" i="3"/>
  <c r="G2185" i="3"/>
  <c r="F2185" i="3"/>
  <c r="E2185" i="3"/>
  <c r="D2185" i="3"/>
  <c r="C2185" i="3"/>
  <c r="B2185" i="3"/>
  <c r="G2184" i="3"/>
  <c r="F2184" i="3"/>
  <c r="E2184" i="3"/>
  <c r="D2184" i="3"/>
  <c r="C2184" i="3"/>
  <c r="B2184" i="3"/>
  <c r="G2183" i="3"/>
  <c r="F2183" i="3"/>
  <c r="E2183" i="3"/>
  <c r="D2183" i="3"/>
  <c r="C2183" i="3"/>
  <c r="B2183" i="3"/>
  <c r="G2182" i="3"/>
  <c r="F2182" i="3"/>
  <c r="E2182" i="3"/>
  <c r="D2182" i="3"/>
  <c r="C2182" i="3"/>
  <c r="B2182" i="3"/>
  <c r="G2181" i="3"/>
  <c r="F2181" i="3"/>
  <c r="E2181" i="3"/>
  <c r="D2181" i="3"/>
  <c r="C2181" i="3"/>
  <c r="B2181" i="3"/>
  <c r="G2180" i="3"/>
  <c r="F2180" i="3"/>
  <c r="E2180" i="3"/>
  <c r="D2180" i="3"/>
  <c r="C2180" i="3"/>
  <c r="B2180" i="3"/>
  <c r="G2179" i="3"/>
  <c r="F2179" i="3"/>
  <c r="E2179" i="3"/>
  <c r="D2179" i="3"/>
  <c r="C2179" i="3"/>
  <c r="B2179" i="3"/>
  <c r="G2178" i="3"/>
  <c r="F2178" i="3"/>
  <c r="E2178" i="3"/>
  <c r="D2178" i="3"/>
  <c r="C2178" i="3"/>
  <c r="B2178" i="3"/>
  <c r="G2177" i="3"/>
  <c r="F2177" i="3"/>
  <c r="E2177" i="3"/>
  <c r="D2177" i="3"/>
  <c r="C2177" i="3"/>
  <c r="B2177" i="3"/>
  <c r="G2176" i="3"/>
  <c r="F2176" i="3"/>
  <c r="E2176" i="3"/>
  <c r="D2176" i="3"/>
  <c r="C2176" i="3"/>
  <c r="B2176" i="3"/>
  <c r="G2175" i="3"/>
  <c r="F2175" i="3"/>
  <c r="E2175" i="3"/>
  <c r="D2175" i="3"/>
  <c r="C2175" i="3"/>
  <c r="B2175" i="3"/>
  <c r="G2174" i="3"/>
  <c r="F2174" i="3"/>
  <c r="E2174" i="3"/>
  <c r="D2174" i="3"/>
  <c r="C2174" i="3"/>
  <c r="B2174" i="3"/>
  <c r="G2173" i="3"/>
  <c r="F2173" i="3"/>
  <c r="E2173" i="3"/>
  <c r="D2173" i="3"/>
  <c r="C2173" i="3"/>
  <c r="B2173" i="3"/>
  <c r="G2172" i="3"/>
  <c r="F2172" i="3"/>
  <c r="E2172" i="3"/>
  <c r="D2172" i="3"/>
  <c r="C2172" i="3"/>
  <c r="B2172" i="3"/>
  <c r="G2171" i="3"/>
  <c r="F2171" i="3"/>
  <c r="E2171" i="3"/>
  <c r="D2171" i="3"/>
  <c r="C2171" i="3"/>
  <c r="B2171" i="3"/>
  <c r="G2170" i="3"/>
  <c r="F2170" i="3"/>
  <c r="E2170" i="3"/>
  <c r="D2170" i="3"/>
  <c r="C2170" i="3"/>
  <c r="B2170" i="3"/>
  <c r="G2169" i="3"/>
  <c r="F2169" i="3"/>
  <c r="E2169" i="3"/>
  <c r="D2169" i="3"/>
  <c r="C2169" i="3"/>
  <c r="B2169" i="3"/>
  <c r="G2168" i="3"/>
  <c r="F2168" i="3"/>
  <c r="E2168" i="3"/>
  <c r="D2168" i="3"/>
  <c r="C2168" i="3"/>
  <c r="B2168" i="3"/>
  <c r="G2167" i="3"/>
  <c r="F2167" i="3"/>
  <c r="E2167" i="3"/>
  <c r="D2167" i="3"/>
  <c r="C2167" i="3"/>
  <c r="B2167" i="3"/>
  <c r="G2166" i="3"/>
  <c r="F2166" i="3"/>
  <c r="E2166" i="3"/>
  <c r="D2166" i="3"/>
  <c r="C2166" i="3"/>
  <c r="B2166" i="3"/>
  <c r="G2165" i="3"/>
  <c r="F2165" i="3"/>
  <c r="E2165" i="3"/>
  <c r="D2165" i="3"/>
  <c r="C2165" i="3"/>
  <c r="B2165" i="3"/>
  <c r="G2164" i="3"/>
  <c r="F2164" i="3"/>
  <c r="E2164" i="3"/>
  <c r="D2164" i="3"/>
  <c r="C2164" i="3"/>
  <c r="B2164" i="3"/>
  <c r="G2163" i="3"/>
  <c r="F2163" i="3"/>
  <c r="E2163" i="3"/>
  <c r="D2163" i="3"/>
  <c r="C2163" i="3"/>
  <c r="B2163" i="3"/>
  <c r="G2162" i="3"/>
  <c r="F2162" i="3"/>
  <c r="E2162" i="3"/>
  <c r="D2162" i="3"/>
  <c r="C2162" i="3"/>
  <c r="B2162" i="3"/>
  <c r="G2161" i="3"/>
  <c r="F2161" i="3"/>
  <c r="E2161" i="3"/>
  <c r="D2161" i="3"/>
  <c r="C2161" i="3"/>
  <c r="B2161" i="3"/>
  <c r="G2160" i="3"/>
  <c r="F2160" i="3"/>
  <c r="E2160" i="3"/>
  <c r="D2160" i="3"/>
  <c r="C2160" i="3"/>
  <c r="B2160" i="3"/>
  <c r="G2159" i="3"/>
  <c r="F2159" i="3"/>
  <c r="E2159" i="3"/>
  <c r="D2159" i="3"/>
  <c r="C2159" i="3"/>
  <c r="B2159" i="3"/>
  <c r="G2158" i="3"/>
  <c r="F2158" i="3"/>
  <c r="E2158" i="3"/>
  <c r="D2158" i="3"/>
  <c r="C2158" i="3"/>
  <c r="B2158" i="3"/>
  <c r="G2157" i="3"/>
  <c r="F2157" i="3"/>
  <c r="E2157" i="3"/>
  <c r="D2157" i="3"/>
  <c r="C2157" i="3"/>
  <c r="B2157" i="3"/>
  <c r="G2156" i="3"/>
  <c r="F2156" i="3"/>
  <c r="E2156" i="3"/>
  <c r="D2156" i="3"/>
  <c r="C2156" i="3"/>
  <c r="B2156" i="3"/>
  <c r="G2155" i="3"/>
  <c r="F2155" i="3"/>
  <c r="E2155" i="3"/>
  <c r="D2155" i="3"/>
  <c r="C2155" i="3"/>
  <c r="B2155" i="3"/>
  <c r="G2154" i="3"/>
  <c r="F2154" i="3"/>
  <c r="E2154" i="3"/>
  <c r="D2154" i="3"/>
  <c r="C2154" i="3"/>
  <c r="B2154" i="3"/>
  <c r="G2153" i="3"/>
  <c r="F2153" i="3"/>
  <c r="E2153" i="3"/>
  <c r="D2153" i="3"/>
  <c r="C2153" i="3"/>
  <c r="B2153" i="3"/>
  <c r="G2152" i="3"/>
  <c r="F2152" i="3"/>
  <c r="E2152" i="3"/>
  <c r="D2152" i="3"/>
  <c r="C2152" i="3"/>
  <c r="B2152" i="3"/>
  <c r="G2151" i="3"/>
  <c r="F2151" i="3"/>
  <c r="E2151" i="3"/>
  <c r="D2151" i="3"/>
  <c r="C2151" i="3"/>
  <c r="B2151" i="3"/>
  <c r="G2150" i="3"/>
  <c r="F2150" i="3"/>
  <c r="E2150" i="3"/>
  <c r="D2150" i="3"/>
  <c r="C2150" i="3"/>
  <c r="B2150" i="3"/>
  <c r="G2149" i="3"/>
  <c r="F2149" i="3"/>
  <c r="E2149" i="3"/>
  <c r="D2149" i="3"/>
  <c r="C2149" i="3"/>
  <c r="B2149" i="3"/>
  <c r="G2148" i="3"/>
  <c r="F2148" i="3"/>
  <c r="E2148" i="3"/>
  <c r="D2148" i="3"/>
  <c r="C2148" i="3"/>
  <c r="B2148" i="3"/>
  <c r="G2147" i="3"/>
  <c r="F2147" i="3"/>
  <c r="E2147" i="3"/>
  <c r="D2147" i="3"/>
  <c r="C2147" i="3"/>
  <c r="B2147" i="3"/>
  <c r="G2146" i="3"/>
  <c r="F2146" i="3"/>
  <c r="E2146" i="3"/>
  <c r="D2146" i="3"/>
  <c r="C2146" i="3"/>
  <c r="B2146" i="3"/>
  <c r="G2145" i="3"/>
  <c r="F2145" i="3"/>
  <c r="E2145" i="3"/>
  <c r="D2145" i="3"/>
  <c r="C2145" i="3"/>
  <c r="B2145" i="3"/>
  <c r="G2144" i="3"/>
  <c r="F2144" i="3"/>
  <c r="E2144" i="3"/>
  <c r="D2144" i="3"/>
  <c r="C2144" i="3"/>
  <c r="B2144" i="3"/>
  <c r="G2143" i="3"/>
  <c r="F2143" i="3"/>
  <c r="E2143" i="3"/>
  <c r="D2143" i="3"/>
  <c r="C2143" i="3"/>
  <c r="B2143" i="3"/>
  <c r="G2142" i="3"/>
  <c r="F2142" i="3"/>
  <c r="E2142" i="3"/>
  <c r="D2142" i="3"/>
  <c r="C2142" i="3"/>
  <c r="B2142" i="3"/>
  <c r="G2141" i="3"/>
  <c r="F2141" i="3"/>
  <c r="E2141" i="3"/>
  <c r="D2141" i="3"/>
  <c r="C2141" i="3"/>
  <c r="B2141" i="3"/>
  <c r="G2140" i="3"/>
  <c r="F2140" i="3"/>
  <c r="E2140" i="3"/>
  <c r="D2140" i="3"/>
  <c r="C2140" i="3"/>
  <c r="B2140" i="3"/>
  <c r="G2139" i="3"/>
  <c r="F2139" i="3"/>
  <c r="E2139" i="3"/>
  <c r="D2139" i="3"/>
  <c r="C2139" i="3"/>
  <c r="B2139" i="3"/>
  <c r="G2138" i="3"/>
  <c r="F2138" i="3"/>
  <c r="E2138" i="3"/>
  <c r="D2138" i="3"/>
  <c r="C2138" i="3"/>
  <c r="B2138" i="3"/>
  <c r="G2137" i="3"/>
  <c r="F2137" i="3"/>
  <c r="E2137" i="3"/>
  <c r="D2137" i="3"/>
  <c r="C2137" i="3"/>
  <c r="B2137" i="3"/>
  <c r="G2136" i="3"/>
  <c r="F2136" i="3"/>
  <c r="E2136" i="3"/>
  <c r="D2136" i="3"/>
  <c r="C2136" i="3"/>
  <c r="B2136" i="3"/>
  <c r="G2135" i="3"/>
  <c r="F2135" i="3"/>
  <c r="E2135" i="3"/>
  <c r="D2135" i="3"/>
  <c r="C2135" i="3"/>
  <c r="B2135" i="3"/>
  <c r="G2134" i="3"/>
  <c r="F2134" i="3"/>
  <c r="E2134" i="3"/>
  <c r="D2134" i="3"/>
  <c r="C2134" i="3"/>
  <c r="B2134" i="3"/>
  <c r="G2133" i="3"/>
  <c r="F2133" i="3"/>
  <c r="E2133" i="3"/>
  <c r="D2133" i="3"/>
  <c r="C2133" i="3"/>
  <c r="B2133" i="3"/>
  <c r="G2132" i="3"/>
  <c r="F2132" i="3"/>
  <c r="E2132" i="3"/>
  <c r="D2132" i="3"/>
  <c r="C2132" i="3"/>
  <c r="B2132" i="3"/>
  <c r="G2131" i="3"/>
  <c r="F2131" i="3"/>
  <c r="E2131" i="3"/>
  <c r="D2131" i="3"/>
  <c r="C2131" i="3"/>
  <c r="B2131" i="3"/>
  <c r="G2130" i="3"/>
  <c r="F2130" i="3"/>
  <c r="E2130" i="3"/>
  <c r="D2130" i="3"/>
  <c r="C2130" i="3"/>
  <c r="B2130" i="3"/>
  <c r="G2129" i="3"/>
  <c r="F2129" i="3"/>
  <c r="E2129" i="3"/>
  <c r="D2129" i="3"/>
  <c r="C2129" i="3"/>
  <c r="B2129" i="3"/>
  <c r="G2128" i="3"/>
  <c r="F2128" i="3"/>
  <c r="E2128" i="3"/>
  <c r="D2128" i="3"/>
  <c r="C2128" i="3"/>
  <c r="B2128" i="3"/>
  <c r="G2127" i="3"/>
  <c r="F2127" i="3"/>
  <c r="E2127" i="3"/>
  <c r="D2127" i="3"/>
  <c r="C2127" i="3"/>
  <c r="B2127" i="3"/>
  <c r="G2126" i="3"/>
  <c r="F2126" i="3"/>
  <c r="E2126" i="3"/>
  <c r="D2126" i="3"/>
  <c r="C2126" i="3"/>
  <c r="B2126" i="3"/>
  <c r="G2125" i="3"/>
  <c r="F2125" i="3"/>
  <c r="E2125" i="3"/>
  <c r="D2125" i="3"/>
  <c r="C2125" i="3"/>
  <c r="B2125" i="3"/>
  <c r="G2124" i="3"/>
  <c r="F2124" i="3"/>
  <c r="E2124" i="3"/>
  <c r="D2124" i="3"/>
  <c r="C2124" i="3"/>
  <c r="B2124" i="3"/>
  <c r="G2123" i="3"/>
  <c r="F2123" i="3"/>
  <c r="E2123" i="3"/>
  <c r="D2123" i="3"/>
  <c r="C2123" i="3"/>
  <c r="B2123" i="3"/>
  <c r="G2122" i="3"/>
  <c r="F2122" i="3"/>
  <c r="E2122" i="3"/>
  <c r="D2122" i="3"/>
  <c r="C2122" i="3"/>
  <c r="B2122" i="3"/>
  <c r="G2121" i="3"/>
  <c r="F2121" i="3"/>
  <c r="E2121" i="3"/>
  <c r="D2121" i="3"/>
  <c r="C2121" i="3"/>
  <c r="B2121" i="3"/>
  <c r="G2120" i="3"/>
  <c r="F2120" i="3"/>
  <c r="E2120" i="3"/>
  <c r="D2120" i="3"/>
  <c r="C2120" i="3"/>
  <c r="B2120" i="3"/>
  <c r="G2119" i="3"/>
  <c r="F2119" i="3"/>
  <c r="E2119" i="3"/>
  <c r="D2119" i="3"/>
  <c r="C2119" i="3"/>
  <c r="B2119" i="3"/>
  <c r="G2118" i="3"/>
  <c r="F2118" i="3"/>
  <c r="E2118" i="3"/>
  <c r="D2118" i="3"/>
  <c r="C2118" i="3"/>
  <c r="B2118" i="3"/>
  <c r="G2117" i="3"/>
  <c r="F2117" i="3"/>
  <c r="E2117" i="3"/>
  <c r="D2117" i="3"/>
  <c r="C2117" i="3"/>
  <c r="B2117" i="3"/>
  <c r="G2116" i="3"/>
  <c r="F2116" i="3"/>
  <c r="E2116" i="3"/>
  <c r="D2116" i="3"/>
  <c r="C2116" i="3"/>
  <c r="B2116" i="3"/>
  <c r="G2115" i="3"/>
  <c r="F2115" i="3"/>
  <c r="E2115" i="3"/>
  <c r="D2115" i="3"/>
  <c r="C2115" i="3"/>
  <c r="B2115" i="3"/>
  <c r="G2114" i="3"/>
  <c r="F2114" i="3"/>
  <c r="E2114" i="3"/>
  <c r="D2114" i="3"/>
  <c r="C2114" i="3"/>
  <c r="B2114" i="3"/>
  <c r="G2113" i="3"/>
  <c r="F2113" i="3"/>
  <c r="E2113" i="3"/>
  <c r="D2113" i="3"/>
  <c r="C2113" i="3"/>
  <c r="B2113" i="3"/>
  <c r="G2112" i="3"/>
  <c r="F2112" i="3"/>
  <c r="E2112" i="3"/>
  <c r="D2112" i="3"/>
  <c r="C2112" i="3"/>
  <c r="B2112" i="3"/>
  <c r="G2111" i="3"/>
  <c r="F2111" i="3"/>
  <c r="E2111" i="3"/>
  <c r="D2111" i="3"/>
  <c r="C2111" i="3"/>
  <c r="B2111" i="3"/>
  <c r="G2110" i="3"/>
  <c r="F2110" i="3"/>
  <c r="E2110" i="3"/>
  <c r="D2110" i="3"/>
  <c r="C2110" i="3"/>
  <c r="B2110" i="3"/>
  <c r="G2109" i="3"/>
  <c r="F2109" i="3"/>
  <c r="E2109" i="3"/>
  <c r="D2109" i="3"/>
  <c r="C2109" i="3"/>
  <c r="B2109" i="3"/>
  <c r="G2108" i="3"/>
  <c r="F2108" i="3"/>
  <c r="E2108" i="3"/>
  <c r="D2108" i="3"/>
  <c r="C2108" i="3"/>
  <c r="B2108" i="3"/>
  <c r="G2107" i="3"/>
  <c r="F2107" i="3"/>
  <c r="E2107" i="3"/>
  <c r="D2107" i="3"/>
  <c r="C2107" i="3"/>
  <c r="B2107" i="3"/>
  <c r="G2106" i="3"/>
  <c r="F2106" i="3"/>
  <c r="E2106" i="3"/>
  <c r="D2106" i="3"/>
  <c r="C2106" i="3"/>
  <c r="B2106" i="3"/>
  <c r="G2105" i="3"/>
  <c r="F2105" i="3"/>
  <c r="E2105" i="3"/>
  <c r="D2105" i="3"/>
  <c r="C2105" i="3"/>
  <c r="B2105" i="3"/>
  <c r="G2104" i="3"/>
  <c r="F2104" i="3"/>
  <c r="E2104" i="3"/>
  <c r="D2104" i="3"/>
  <c r="C2104" i="3"/>
  <c r="B2104" i="3"/>
  <c r="G2103" i="3"/>
  <c r="F2103" i="3"/>
  <c r="E2103" i="3"/>
  <c r="D2103" i="3"/>
  <c r="C2103" i="3"/>
  <c r="B2103" i="3"/>
  <c r="G2102" i="3"/>
  <c r="F2102" i="3"/>
  <c r="E2102" i="3"/>
  <c r="D2102" i="3"/>
  <c r="C2102" i="3"/>
  <c r="B2102" i="3"/>
  <c r="G2101" i="3"/>
  <c r="F2101" i="3"/>
  <c r="E2101" i="3"/>
  <c r="D2101" i="3"/>
  <c r="C2101" i="3"/>
  <c r="B2101" i="3"/>
  <c r="G2100" i="3"/>
  <c r="F2100" i="3"/>
  <c r="E2100" i="3"/>
  <c r="D2100" i="3"/>
  <c r="C2100" i="3"/>
  <c r="B2100" i="3"/>
  <c r="G2099" i="3"/>
  <c r="F2099" i="3"/>
  <c r="E2099" i="3"/>
  <c r="D2099" i="3"/>
  <c r="C2099" i="3"/>
  <c r="B2099" i="3"/>
  <c r="G2098" i="3"/>
  <c r="F2098" i="3"/>
  <c r="E2098" i="3"/>
  <c r="D2098" i="3"/>
  <c r="C2098" i="3"/>
  <c r="B2098" i="3"/>
  <c r="G2097" i="3"/>
  <c r="F2097" i="3"/>
  <c r="E2097" i="3"/>
  <c r="D2097" i="3"/>
  <c r="C2097" i="3"/>
  <c r="B2097" i="3"/>
  <c r="G2096" i="3"/>
  <c r="F2096" i="3"/>
  <c r="E2096" i="3"/>
  <c r="D2096" i="3"/>
  <c r="C2096" i="3"/>
  <c r="B2096" i="3"/>
  <c r="G2095" i="3"/>
  <c r="F2095" i="3"/>
  <c r="E2095" i="3"/>
  <c r="D2095" i="3"/>
  <c r="C2095" i="3"/>
  <c r="B2095" i="3"/>
  <c r="G2094" i="3"/>
  <c r="F2094" i="3"/>
  <c r="E2094" i="3"/>
  <c r="D2094" i="3"/>
  <c r="C2094" i="3"/>
  <c r="B2094" i="3"/>
  <c r="G2093" i="3"/>
  <c r="F2093" i="3"/>
  <c r="E2093" i="3"/>
  <c r="D2093" i="3"/>
  <c r="C2093" i="3"/>
  <c r="B2093" i="3"/>
  <c r="G2092" i="3"/>
  <c r="F2092" i="3"/>
  <c r="E2092" i="3"/>
  <c r="D2092" i="3"/>
  <c r="C2092" i="3"/>
  <c r="B2092" i="3"/>
  <c r="G2091" i="3"/>
  <c r="F2091" i="3"/>
  <c r="E2091" i="3"/>
  <c r="D2091" i="3"/>
  <c r="C2091" i="3"/>
  <c r="B2091" i="3"/>
  <c r="G2090" i="3"/>
  <c r="F2090" i="3"/>
  <c r="E2090" i="3"/>
  <c r="D2090" i="3"/>
  <c r="C2090" i="3"/>
  <c r="B2090" i="3"/>
  <c r="G2089" i="3"/>
  <c r="F2089" i="3"/>
  <c r="E2089" i="3"/>
  <c r="D2089" i="3"/>
  <c r="C2089" i="3"/>
  <c r="B2089" i="3"/>
  <c r="G2088" i="3"/>
  <c r="F2088" i="3"/>
  <c r="E2088" i="3"/>
  <c r="D2088" i="3"/>
  <c r="C2088" i="3"/>
  <c r="B2088" i="3"/>
  <c r="G2087" i="3"/>
  <c r="F2087" i="3"/>
  <c r="E2087" i="3"/>
  <c r="D2087" i="3"/>
  <c r="C2087" i="3"/>
  <c r="B2087" i="3"/>
  <c r="G2086" i="3"/>
  <c r="F2086" i="3"/>
  <c r="E2086" i="3"/>
  <c r="D2086" i="3"/>
  <c r="C2086" i="3"/>
  <c r="B2086" i="3"/>
  <c r="G2085" i="3"/>
  <c r="F2085" i="3"/>
  <c r="E2085" i="3"/>
  <c r="D2085" i="3"/>
  <c r="C2085" i="3"/>
  <c r="B2085" i="3"/>
  <c r="G2084" i="3"/>
  <c r="F2084" i="3"/>
  <c r="E2084" i="3"/>
  <c r="D2084" i="3"/>
  <c r="C2084" i="3"/>
  <c r="B2084" i="3"/>
  <c r="G2083" i="3"/>
  <c r="F2083" i="3"/>
  <c r="E2083" i="3"/>
  <c r="D2083" i="3"/>
  <c r="C2083" i="3"/>
  <c r="B2083" i="3"/>
  <c r="G2082" i="3"/>
  <c r="F2082" i="3"/>
  <c r="E2082" i="3"/>
  <c r="D2082" i="3"/>
  <c r="C2082" i="3"/>
  <c r="B2082" i="3"/>
  <c r="G2081" i="3"/>
  <c r="F2081" i="3"/>
  <c r="E2081" i="3"/>
  <c r="D2081" i="3"/>
  <c r="C2081" i="3"/>
  <c r="B2081" i="3"/>
  <c r="G2080" i="3"/>
  <c r="F2080" i="3"/>
  <c r="E2080" i="3"/>
  <c r="D2080" i="3"/>
  <c r="C2080" i="3"/>
  <c r="B2080" i="3"/>
  <c r="G2079" i="3"/>
  <c r="F2079" i="3"/>
  <c r="E2079" i="3"/>
  <c r="D2079" i="3"/>
  <c r="C2079" i="3"/>
  <c r="B2079" i="3"/>
  <c r="G2078" i="3"/>
  <c r="F2078" i="3"/>
  <c r="E2078" i="3"/>
  <c r="D2078" i="3"/>
  <c r="C2078" i="3"/>
  <c r="B2078" i="3"/>
  <c r="G2077" i="3"/>
  <c r="F2077" i="3"/>
  <c r="E2077" i="3"/>
  <c r="D2077" i="3"/>
  <c r="C2077" i="3"/>
  <c r="B2077" i="3"/>
  <c r="G2076" i="3"/>
  <c r="F2076" i="3"/>
  <c r="E2076" i="3"/>
  <c r="D2076" i="3"/>
  <c r="C2076" i="3"/>
  <c r="B2076" i="3"/>
  <c r="G2075" i="3"/>
  <c r="F2075" i="3"/>
  <c r="E2075" i="3"/>
  <c r="D2075" i="3"/>
  <c r="C2075" i="3"/>
  <c r="B2075" i="3"/>
  <c r="G2074" i="3"/>
  <c r="F2074" i="3"/>
  <c r="E2074" i="3"/>
  <c r="D2074" i="3"/>
  <c r="C2074" i="3"/>
  <c r="B2074" i="3"/>
  <c r="G2073" i="3"/>
  <c r="F2073" i="3"/>
  <c r="E2073" i="3"/>
  <c r="D2073" i="3"/>
  <c r="C2073" i="3"/>
  <c r="B2073" i="3"/>
  <c r="G2072" i="3"/>
  <c r="F2072" i="3"/>
  <c r="E2072" i="3"/>
  <c r="D2072" i="3"/>
  <c r="C2072" i="3"/>
  <c r="B2072" i="3"/>
  <c r="G2071" i="3"/>
  <c r="F2071" i="3"/>
  <c r="E2071" i="3"/>
  <c r="D2071" i="3"/>
  <c r="C2071" i="3"/>
  <c r="B2071" i="3"/>
  <c r="G2070" i="3"/>
  <c r="F2070" i="3"/>
  <c r="E2070" i="3"/>
  <c r="D2070" i="3"/>
  <c r="C2070" i="3"/>
  <c r="B2070" i="3"/>
  <c r="G2069" i="3"/>
  <c r="F2069" i="3"/>
  <c r="E2069" i="3"/>
  <c r="D2069" i="3"/>
  <c r="C2069" i="3"/>
  <c r="B2069" i="3"/>
  <c r="G2068" i="3"/>
  <c r="F2068" i="3"/>
  <c r="E2068" i="3"/>
  <c r="D2068" i="3"/>
  <c r="C2068" i="3"/>
  <c r="B2068" i="3"/>
  <c r="G2067" i="3"/>
  <c r="F2067" i="3"/>
  <c r="E2067" i="3"/>
  <c r="D2067" i="3"/>
  <c r="C2067" i="3"/>
  <c r="B2067" i="3"/>
  <c r="G2066" i="3"/>
  <c r="F2066" i="3"/>
  <c r="E2066" i="3"/>
  <c r="D2066" i="3"/>
  <c r="C2066" i="3"/>
  <c r="B2066" i="3"/>
  <c r="G2065" i="3"/>
  <c r="F2065" i="3"/>
  <c r="E2065" i="3"/>
  <c r="D2065" i="3"/>
  <c r="C2065" i="3"/>
  <c r="B2065" i="3"/>
  <c r="G2064" i="3"/>
  <c r="F2064" i="3"/>
  <c r="E2064" i="3"/>
  <c r="D2064" i="3"/>
  <c r="C2064" i="3"/>
  <c r="B2064" i="3"/>
  <c r="G2063" i="3"/>
  <c r="F2063" i="3"/>
  <c r="E2063" i="3"/>
  <c r="D2063" i="3"/>
  <c r="C2063" i="3"/>
  <c r="B2063" i="3"/>
  <c r="G2062" i="3"/>
  <c r="F2062" i="3"/>
  <c r="E2062" i="3"/>
  <c r="D2062" i="3"/>
  <c r="C2062" i="3"/>
  <c r="B2062" i="3"/>
  <c r="G2061" i="3"/>
  <c r="F2061" i="3"/>
  <c r="E2061" i="3"/>
  <c r="D2061" i="3"/>
  <c r="C2061" i="3"/>
  <c r="B2061" i="3"/>
  <c r="G2060" i="3"/>
  <c r="F2060" i="3"/>
  <c r="E2060" i="3"/>
  <c r="D2060" i="3"/>
  <c r="C2060" i="3"/>
  <c r="B2060" i="3"/>
  <c r="G2059" i="3"/>
  <c r="F2059" i="3"/>
  <c r="E2059" i="3"/>
  <c r="D2059" i="3"/>
  <c r="C2059" i="3"/>
  <c r="B2059" i="3"/>
  <c r="G2058" i="3"/>
  <c r="F2058" i="3"/>
  <c r="E2058" i="3"/>
  <c r="D2058" i="3"/>
  <c r="C2058" i="3"/>
  <c r="B2058" i="3"/>
  <c r="G2057" i="3"/>
  <c r="F2057" i="3"/>
  <c r="E2057" i="3"/>
  <c r="D2057" i="3"/>
  <c r="C2057" i="3"/>
  <c r="B2057" i="3"/>
  <c r="G2056" i="3"/>
  <c r="F2056" i="3"/>
  <c r="E2056" i="3"/>
  <c r="D2056" i="3"/>
  <c r="C2056" i="3"/>
  <c r="B2056" i="3"/>
  <c r="G2055" i="3"/>
  <c r="F2055" i="3"/>
  <c r="E2055" i="3"/>
  <c r="D2055" i="3"/>
  <c r="C2055" i="3"/>
  <c r="B2055" i="3"/>
  <c r="G2054" i="3"/>
  <c r="F2054" i="3"/>
  <c r="E2054" i="3"/>
  <c r="D2054" i="3"/>
  <c r="C2054" i="3"/>
  <c r="B2054" i="3"/>
  <c r="G2053" i="3"/>
  <c r="F2053" i="3"/>
  <c r="E2053" i="3"/>
  <c r="D2053" i="3"/>
  <c r="C2053" i="3"/>
  <c r="B2053" i="3"/>
  <c r="G2052" i="3"/>
  <c r="F2052" i="3"/>
  <c r="E2052" i="3"/>
  <c r="D2052" i="3"/>
  <c r="C2052" i="3"/>
  <c r="B2052" i="3"/>
  <c r="G2051" i="3"/>
  <c r="F2051" i="3"/>
  <c r="E2051" i="3"/>
  <c r="D2051" i="3"/>
  <c r="C2051" i="3"/>
  <c r="B2051" i="3"/>
  <c r="G2050" i="3"/>
  <c r="F2050" i="3"/>
  <c r="E2050" i="3"/>
  <c r="D2050" i="3"/>
  <c r="C2050" i="3"/>
  <c r="B2050" i="3"/>
  <c r="G2049" i="3"/>
  <c r="F2049" i="3"/>
  <c r="E2049" i="3"/>
  <c r="D2049" i="3"/>
  <c r="C2049" i="3"/>
  <c r="B2049" i="3"/>
  <c r="G2048" i="3"/>
  <c r="F2048" i="3"/>
  <c r="E2048" i="3"/>
  <c r="D2048" i="3"/>
  <c r="C2048" i="3"/>
  <c r="B2048" i="3"/>
  <c r="G2047" i="3"/>
  <c r="F2047" i="3"/>
  <c r="E2047" i="3"/>
  <c r="D2047" i="3"/>
  <c r="C2047" i="3"/>
  <c r="B2047" i="3"/>
  <c r="G2046" i="3"/>
  <c r="F2046" i="3"/>
  <c r="E2046" i="3"/>
  <c r="D2046" i="3"/>
  <c r="C2046" i="3"/>
  <c r="B2046" i="3"/>
  <c r="G2045" i="3"/>
  <c r="F2045" i="3"/>
  <c r="E2045" i="3"/>
  <c r="D2045" i="3"/>
  <c r="C2045" i="3"/>
  <c r="B2045" i="3"/>
  <c r="G2044" i="3"/>
  <c r="F2044" i="3"/>
  <c r="E2044" i="3"/>
  <c r="D2044" i="3"/>
  <c r="C2044" i="3"/>
  <c r="B2044" i="3"/>
  <c r="G2043" i="3"/>
  <c r="F2043" i="3"/>
  <c r="E2043" i="3"/>
  <c r="D2043" i="3"/>
  <c r="C2043" i="3"/>
  <c r="B2043" i="3"/>
  <c r="G2042" i="3"/>
  <c r="F2042" i="3"/>
  <c r="E2042" i="3"/>
  <c r="D2042" i="3"/>
  <c r="C2042" i="3"/>
  <c r="B2042" i="3"/>
  <c r="G2041" i="3"/>
  <c r="F2041" i="3"/>
  <c r="E2041" i="3"/>
  <c r="D2041" i="3"/>
  <c r="C2041" i="3"/>
  <c r="B2041" i="3"/>
  <c r="G2040" i="3"/>
  <c r="F2040" i="3"/>
  <c r="E2040" i="3"/>
  <c r="D2040" i="3"/>
  <c r="C2040" i="3"/>
  <c r="B2040" i="3"/>
  <c r="G2039" i="3"/>
  <c r="F2039" i="3"/>
  <c r="E2039" i="3"/>
  <c r="D2039" i="3"/>
  <c r="C2039" i="3"/>
  <c r="B2039" i="3"/>
  <c r="G2038" i="3"/>
  <c r="F2038" i="3"/>
  <c r="E2038" i="3"/>
  <c r="D2038" i="3"/>
  <c r="C2038" i="3"/>
  <c r="B2038" i="3"/>
  <c r="G2037" i="3"/>
  <c r="F2037" i="3"/>
  <c r="E2037" i="3"/>
  <c r="D2037" i="3"/>
  <c r="C2037" i="3"/>
  <c r="B2037" i="3"/>
  <c r="G2036" i="3"/>
  <c r="F2036" i="3"/>
  <c r="E2036" i="3"/>
  <c r="D2036" i="3"/>
  <c r="C2036" i="3"/>
  <c r="B2036" i="3"/>
  <c r="G2035" i="3"/>
  <c r="F2035" i="3"/>
  <c r="E2035" i="3"/>
  <c r="D2035" i="3"/>
  <c r="C2035" i="3"/>
  <c r="B2035" i="3"/>
  <c r="G2034" i="3"/>
  <c r="F2034" i="3"/>
  <c r="E2034" i="3"/>
  <c r="D2034" i="3"/>
  <c r="C2034" i="3"/>
  <c r="B2034" i="3"/>
  <c r="G2033" i="3"/>
  <c r="F2033" i="3"/>
  <c r="E2033" i="3"/>
  <c r="D2033" i="3"/>
  <c r="C2033" i="3"/>
  <c r="B2033" i="3"/>
  <c r="G2032" i="3"/>
  <c r="F2032" i="3"/>
  <c r="E2032" i="3"/>
  <c r="D2032" i="3"/>
  <c r="C2032" i="3"/>
  <c r="B2032" i="3"/>
  <c r="G2031" i="3"/>
  <c r="F2031" i="3"/>
  <c r="E2031" i="3"/>
  <c r="D2031" i="3"/>
  <c r="C2031" i="3"/>
  <c r="B2031" i="3"/>
  <c r="G2030" i="3"/>
  <c r="F2030" i="3"/>
  <c r="E2030" i="3"/>
  <c r="D2030" i="3"/>
  <c r="C2030" i="3"/>
  <c r="B2030" i="3"/>
  <c r="G2029" i="3"/>
  <c r="F2029" i="3"/>
  <c r="E2029" i="3"/>
  <c r="D2029" i="3"/>
  <c r="C2029" i="3"/>
  <c r="B2029" i="3"/>
  <c r="G2028" i="3"/>
  <c r="F2028" i="3"/>
  <c r="E2028" i="3"/>
  <c r="D2028" i="3"/>
  <c r="C2028" i="3"/>
  <c r="B2028" i="3"/>
  <c r="G2027" i="3"/>
  <c r="F2027" i="3"/>
  <c r="E2027" i="3"/>
  <c r="D2027" i="3"/>
  <c r="C2027" i="3"/>
  <c r="B2027" i="3"/>
  <c r="G2026" i="3"/>
  <c r="F2026" i="3"/>
  <c r="E2026" i="3"/>
  <c r="D2026" i="3"/>
  <c r="C2026" i="3"/>
  <c r="B2026" i="3"/>
  <c r="G2025" i="3"/>
  <c r="F2025" i="3"/>
  <c r="E2025" i="3"/>
  <c r="D2025" i="3"/>
  <c r="C2025" i="3"/>
  <c r="B2025" i="3"/>
  <c r="G2024" i="3"/>
  <c r="F2024" i="3"/>
  <c r="E2024" i="3"/>
  <c r="D2024" i="3"/>
  <c r="C2024" i="3"/>
  <c r="B2024" i="3"/>
  <c r="G2023" i="3"/>
  <c r="F2023" i="3"/>
  <c r="E2023" i="3"/>
  <c r="D2023" i="3"/>
  <c r="C2023" i="3"/>
  <c r="B2023" i="3"/>
  <c r="G2022" i="3"/>
  <c r="F2022" i="3"/>
  <c r="E2022" i="3"/>
  <c r="D2022" i="3"/>
  <c r="C2022" i="3"/>
  <c r="B2022" i="3"/>
  <c r="G2021" i="3"/>
  <c r="F2021" i="3"/>
  <c r="E2021" i="3"/>
  <c r="D2021" i="3"/>
  <c r="C2021" i="3"/>
  <c r="B2021" i="3"/>
  <c r="G2020" i="3"/>
  <c r="F2020" i="3"/>
  <c r="E2020" i="3"/>
  <c r="D2020" i="3"/>
  <c r="C2020" i="3"/>
  <c r="B2020" i="3"/>
  <c r="G2019" i="3"/>
  <c r="F2019" i="3"/>
  <c r="E2019" i="3"/>
  <c r="D2019" i="3"/>
  <c r="C2019" i="3"/>
  <c r="B2019" i="3"/>
  <c r="G2018" i="3"/>
  <c r="F2018" i="3"/>
  <c r="E2018" i="3"/>
  <c r="D2018" i="3"/>
  <c r="C2018" i="3"/>
  <c r="B2018" i="3"/>
  <c r="G2017" i="3"/>
  <c r="F2017" i="3"/>
  <c r="E2017" i="3"/>
  <c r="D2017" i="3"/>
  <c r="C2017" i="3"/>
  <c r="B2017" i="3"/>
  <c r="G2016" i="3"/>
  <c r="F2016" i="3"/>
  <c r="E2016" i="3"/>
  <c r="D2016" i="3"/>
  <c r="C2016" i="3"/>
  <c r="B2016" i="3"/>
  <c r="G2015" i="3"/>
  <c r="F2015" i="3"/>
  <c r="E2015" i="3"/>
  <c r="D2015" i="3"/>
  <c r="C2015" i="3"/>
  <c r="B2015" i="3"/>
  <c r="G2014" i="3"/>
  <c r="F2014" i="3"/>
  <c r="E2014" i="3"/>
  <c r="D2014" i="3"/>
  <c r="C2014" i="3"/>
  <c r="B2014" i="3"/>
  <c r="G2013" i="3"/>
  <c r="F2013" i="3"/>
  <c r="E2013" i="3"/>
  <c r="D2013" i="3"/>
  <c r="C2013" i="3"/>
  <c r="B2013" i="3"/>
  <c r="G2012" i="3"/>
  <c r="F2012" i="3"/>
  <c r="E2012" i="3"/>
  <c r="D2012" i="3"/>
  <c r="C2012" i="3"/>
  <c r="B2012" i="3"/>
  <c r="G2011" i="3"/>
  <c r="F2011" i="3"/>
  <c r="E2011" i="3"/>
  <c r="D2011" i="3"/>
  <c r="C2011" i="3"/>
  <c r="B2011" i="3"/>
  <c r="G2010" i="3"/>
  <c r="F2010" i="3"/>
  <c r="E2010" i="3"/>
  <c r="D2010" i="3"/>
  <c r="C2010" i="3"/>
  <c r="B2010" i="3"/>
  <c r="G2009" i="3"/>
  <c r="F2009" i="3"/>
  <c r="E2009" i="3"/>
  <c r="D2009" i="3"/>
  <c r="C2009" i="3"/>
  <c r="B2009" i="3"/>
  <c r="G2008" i="3"/>
  <c r="F2008" i="3"/>
  <c r="E2008" i="3"/>
  <c r="D2008" i="3"/>
  <c r="C2008" i="3"/>
  <c r="B2008" i="3"/>
  <c r="G2007" i="3"/>
  <c r="F2007" i="3"/>
  <c r="E2007" i="3"/>
  <c r="D2007" i="3"/>
  <c r="C2007" i="3"/>
  <c r="B2007" i="3"/>
  <c r="G2006" i="3"/>
  <c r="F2006" i="3"/>
  <c r="E2006" i="3"/>
  <c r="D2006" i="3"/>
  <c r="C2006" i="3"/>
  <c r="B2006" i="3"/>
  <c r="G2005" i="3"/>
  <c r="F2005" i="3"/>
  <c r="E2005" i="3"/>
  <c r="D2005" i="3"/>
  <c r="C2005" i="3"/>
  <c r="B2005" i="3"/>
  <c r="G2004" i="3"/>
  <c r="F2004" i="3"/>
  <c r="E2004" i="3"/>
  <c r="D2004" i="3"/>
  <c r="C2004" i="3"/>
  <c r="B2004" i="3"/>
  <c r="G2003" i="3"/>
  <c r="F2003" i="3"/>
  <c r="E2003" i="3"/>
  <c r="D2003" i="3"/>
  <c r="C2003" i="3"/>
  <c r="B2003" i="3"/>
  <c r="G2002" i="3"/>
  <c r="F2002" i="3"/>
  <c r="E2002" i="3"/>
  <c r="D2002" i="3"/>
  <c r="C2002" i="3"/>
  <c r="B2002" i="3"/>
  <c r="G2001" i="3"/>
  <c r="F2001" i="3"/>
  <c r="E2001" i="3"/>
  <c r="D2001" i="3"/>
  <c r="C2001" i="3"/>
  <c r="B2001" i="3"/>
  <c r="G2000" i="3"/>
  <c r="F2000" i="3"/>
  <c r="E2000" i="3"/>
  <c r="D2000" i="3"/>
  <c r="C2000" i="3"/>
  <c r="B2000" i="3"/>
  <c r="G1999" i="3"/>
  <c r="F1999" i="3"/>
  <c r="E1999" i="3"/>
  <c r="D1999" i="3"/>
  <c r="C1999" i="3"/>
  <c r="B1999" i="3"/>
  <c r="G1998" i="3"/>
  <c r="F1998" i="3"/>
  <c r="E1998" i="3"/>
  <c r="D1998" i="3"/>
  <c r="C1998" i="3"/>
  <c r="B1998" i="3"/>
  <c r="G1997" i="3"/>
  <c r="F1997" i="3"/>
  <c r="E1997" i="3"/>
  <c r="D1997" i="3"/>
  <c r="C1997" i="3"/>
  <c r="B1997" i="3"/>
  <c r="G1996" i="3"/>
  <c r="F1996" i="3"/>
  <c r="E1996" i="3"/>
  <c r="D1996" i="3"/>
  <c r="C1996" i="3"/>
  <c r="B1996" i="3"/>
  <c r="G1995" i="3"/>
  <c r="F1995" i="3"/>
  <c r="E1995" i="3"/>
  <c r="D1995" i="3"/>
  <c r="C1995" i="3"/>
  <c r="B1995" i="3"/>
  <c r="G1994" i="3"/>
  <c r="F1994" i="3"/>
  <c r="E1994" i="3"/>
  <c r="D1994" i="3"/>
  <c r="C1994" i="3"/>
  <c r="B1994" i="3"/>
  <c r="G1993" i="3"/>
  <c r="F1993" i="3"/>
  <c r="E1993" i="3"/>
  <c r="D1993" i="3"/>
  <c r="C1993" i="3"/>
  <c r="B1993" i="3"/>
  <c r="G1992" i="3"/>
  <c r="F1992" i="3"/>
  <c r="E1992" i="3"/>
  <c r="D1992" i="3"/>
  <c r="C1992" i="3"/>
  <c r="B1992" i="3"/>
  <c r="G1991" i="3"/>
  <c r="F1991" i="3"/>
  <c r="E1991" i="3"/>
  <c r="D1991" i="3"/>
  <c r="C1991" i="3"/>
  <c r="B1991" i="3"/>
  <c r="G1990" i="3"/>
  <c r="F1990" i="3"/>
  <c r="E1990" i="3"/>
  <c r="D1990" i="3"/>
  <c r="C1990" i="3"/>
  <c r="B1990" i="3"/>
  <c r="G1989" i="3"/>
  <c r="F1989" i="3"/>
  <c r="E1989" i="3"/>
  <c r="D1989" i="3"/>
  <c r="C1989" i="3"/>
  <c r="B1989" i="3"/>
  <c r="G1988" i="3"/>
  <c r="F1988" i="3"/>
  <c r="E1988" i="3"/>
  <c r="D1988" i="3"/>
  <c r="C1988" i="3"/>
  <c r="B1988" i="3"/>
  <c r="G1987" i="3"/>
  <c r="F1987" i="3"/>
  <c r="E1987" i="3"/>
  <c r="D1987" i="3"/>
  <c r="C1987" i="3"/>
  <c r="B1987" i="3"/>
  <c r="G1986" i="3"/>
  <c r="F1986" i="3"/>
  <c r="E1986" i="3"/>
  <c r="D1986" i="3"/>
  <c r="C1986" i="3"/>
  <c r="B1986" i="3"/>
  <c r="G1985" i="3"/>
  <c r="F1985" i="3"/>
  <c r="E1985" i="3"/>
  <c r="D1985" i="3"/>
  <c r="C1985" i="3"/>
  <c r="B1985" i="3"/>
  <c r="G1984" i="3"/>
  <c r="F1984" i="3"/>
  <c r="E1984" i="3"/>
  <c r="D1984" i="3"/>
  <c r="C1984" i="3"/>
  <c r="B1984" i="3"/>
  <c r="G1983" i="3"/>
  <c r="F1983" i="3"/>
  <c r="E1983" i="3"/>
  <c r="D1983" i="3"/>
  <c r="C1983" i="3"/>
  <c r="B1983" i="3"/>
  <c r="G1982" i="3"/>
  <c r="F1982" i="3"/>
  <c r="E1982" i="3"/>
  <c r="D1982" i="3"/>
  <c r="C1982" i="3"/>
  <c r="B1982" i="3"/>
  <c r="G1981" i="3"/>
  <c r="F1981" i="3"/>
  <c r="E1981" i="3"/>
  <c r="D1981" i="3"/>
  <c r="C1981" i="3"/>
  <c r="B1981" i="3"/>
  <c r="G1980" i="3"/>
  <c r="F1980" i="3"/>
  <c r="E1980" i="3"/>
  <c r="D1980" i="3"/>
  <c r="C1980" i="3"/>
  <c r="B1980" i="3"/>
  <c r="G1979" i="3"/>
  <c r="F1979" i="3"/>
  <c r="E1979" i="3"/>
  <c r="D1979" i="3"/>
  <c r="C1979" i="3"/>
  <c r="B1979" i="3"/>
  <c r="G1978" i="3"/>
  <c r="F1978" i="3"/>
  <c r="E1978" i="3"/>
  <c r="D1978" i="3"/>
  <c r="C1978" i="3"/>
  <c r="B1978" i="3"/>
  <c r="G1977" i="3"/>
  <c r="F1977" i="3"/>
  <c r="E1977" i="3"/>
  <c r="D1977" i="3"/>
  <c r="C1977" i="3"/>
  <c r="B1977" i="3"/>
  <c r="G1976" i="3"/>
  <c r="F1976" i="3"/>
  <c r="E1976" i="3"/>
  <c r="D1976" i="3"/>
  <c r="C1976" i="3"/>
  <c r="B1976" i="3"/>
  <c r="G1975" i="3"/>
  <c r="F1975" i="3"/>
  <c r="E1975" i="3"/>
  <c r="D1975" i="3"/>
  <c r="C1975" i="3"/>
  <c r="B1975" i="3"/>
  <c r="G1974" i="3"/>
  <c r="F1974" i="3"/>
  <c r="E1974" i="3"/>
  <c r="D1974" i="3"/>
  <c r="C1974" i="3"/>
  <c r="B1974" i="3"/>
  <c r="G1973" i="3"/>
  <c r="F1973" i="3"/>
  <c r="E1973" i="3"/>
  <c r="D1973" i="3"/>
  <c r="C1973" i="3"/>
  <c r="B1973" i="3"/>
  <c r="G1972" i="3"/>
  <c r="F1972" i="3"/>
  <c r="E1972" i="3"/>
  <c r="D1972" i="3"/>
  <c r="C1972" i="3"/>
  <c r="B1972" i="3"/>
  <c r="G1971" i="3"/>
  <c r="F1971" i="3"/>
  <c r="E1971" i="3"/>
  <c r="D1971" i="3"/>
  <c r="C1971" i="3"/>
  <c r="B1971" i="3"/>
  <c r="G1970" i="3"/>
  <c r="F1970" i="3"/>
  <c r="E1970" i="3"/>
  <c r="D1970" i="3"/>
  <c r="C1970" i="3"/>
  <c r="B1970" i="3"/>
  <c r="G1969" i="3"/>
  <c r="F1969" i="3"/>
  <c r="E1969" i="3"/>
  <c r="D1969" i="3"/>
  <c r="C1969" i="3"/>
  <c r="B1969" i="3"/>
  <c r="G1968" i="3"/>
  <c r="F1968" i="3"/>
  <c r="E1968" i="3"/>
  <c r="D1968" i="3"/>
  <c r="C1968" i="3"/>
  <c r="B1968" i="3"/>
  <c r="G1967" i="3"/>
  <c r="F1967" i="3"/>
  <c r="E1967" i="3"/>
  <c r="D1967" i="3"/>
  <c r="C1967" i="3"/>
  <c r="B1967" i="3"/>
  <c r="G1966" i="3"/>
  <c r="F1966" i="3"/>
  <c r="E1966" i="3"/>
  <c r="D1966" i="3"/>
  <c r="C1966" i="3"/>
  <c r="B1966" i="3"/>
  <c r="G1965" i="3"/>
  <c r="F1965" i="3"/>
  <c r="E1965" i="3"/>
  <c r="D1965" i="3"/>
  <c r="C1965" i="3"/>
  <c r="B1965" i="3"/>
  <c r="G1964" i="3"/>
  <c r="F1964" i="3"/>
  <c r="E1964" i="3"/>
  <c r="D1964" i="3"/>
  <c r="C1964" i="3"/>
  <c r="B1964" i="3"/>
  <c r="G1963" i="3"/>
  <c r="F1963" i="3"/>
  <c r="E1963" i="3"/>
  <c r="D1963" i="3"/>
  <c r="C1963" i="3"/>
  <c r="B1963" i="3"/>
  <c r="G1962" i="3"/>
  <c r="F1962" i="3"/>
  <c r="E1962" i="3"/>
  <c r="D1962" i="3"/>
  <c r="C1962" i="3"/>
  <c r="B1962" i="3"/>
  <c r="G1961" i="3"/>
  <c r="F1961" i="3"/>
  <c r="E1961" i="3"/>
  <c r="D1961" i="3"/>
  <c r="C1961" i="3"/>
  <c r="B1961" i="3"/>
  <c r="G1960" i="3"/>
  <c r="F1960" i="3"/>
  <c r="E1960" i="3"/>
  <c r="D1960" i="3"/>
  <c r="C1960" i="3"/>
  <c r="B1960" i="3"/>
  <c r="G1959" i="3"/>
  <c r="F1959" i="3"/>
  <c r="E1959" i="3"/>
  <c r="D1959" i="3"/>
  <c r="C1959" i="3"/>
  <c r="B1959" i="3"/>
  <c r="G1958" i="3"/>
  <c r="F1958" i="3"/>
  <c r="E1958" i="3"/>
  <c r="D1958" i="3"/>
  <c r="C1958" i="3"/>
  <c r="B1958" i="3"/>
  <c r="G1957" i="3"/>
  <c r="F1957" i="3"/>
  <c r="E1957" i="3"/>
  <c r="D1957" i="3"/>
  <c r="C1957" i="3"/>
  <c r="B1957" i="3"/>
  <c r="G1956" i="3"/>
  <c r="F1956" i="3"/>
  <c r="E1956" i="3"/>
  <c r="D1956" i="3"/>
  <c r="C1956" i="3"/>
  <c r="B1956" i="3"/>
  <c r="G1955" i="3"/>
  <c r="F1955" i="3"/>
  <c r="E1955" i="3"/>
  <c r="D1955" i="3"/>
  <c r="C1955" i="3"/>
  <c r="B1955" i="3"/>
  <c r="G1954" i="3"/>
  <c r="F1954" i="3"/>
  <c r="E1954" i="3"/>
  <c r="D1954" i="3"/>
  <c r="C1954" i="3"/>
  <c r="B1954" i="3"/>
  <c r="G1953" i="3"/>
  <c r="F1953" i="3"/>
  <c r="E1953" i="3"/>
  <c r="D1953" i="3"/>
  <c r="C1953" i="3"/>
  <c r="B1953" i="3"/>
  <c r="G1952" i="3"/>
  <c r="F1952" i="3"/>
  <c r="E1952" i="3"/>
  <c r="D1952" i="3"/>
  <c r="C1952" i="3"/>
  <c r="B1952" i="3"/>
  <c r="G1951" i="3"/>
  <c r="F1951" i="3"/>
  <c r="E1951" i="3"/>
  <c r="D1951" i="3"/>
  <c r="C1951" i="3"/>
  <c r="B1951" i="3"/>
  <c r="G1950" i="3"/>
  <c r="F1950" i="3"/>
  <c r="E1950" i="3"/>
  <c r="D1950" i="3"/>
  <c r="C1950" i="3"/>
  <c r="B1950" i="3"/>
  <c r="G1949" i="3"/>
  <c r="F1949" i="3"/>
  <c r="E1949" i="3"/>
  <c r="D1949" i="3"/>
  <c r="C1949" i="3"/>
  <c r="B1949" i="3"/>
  <c r="G1948" i="3"/>
  <c r="F1948" i="3"/>
  <c r="E1948" i="3"/>
  <c r="D1948" i="3"/>
  <c r="C1948" i="3"/>
  <c r="B1948" i="3"/>
  <c r="G1947" i="3"/>
  <c r="F1947" i="3"/>
  <c r="E1947" i="3"/>
  <c r="D1947" i="3"/>
  <c r="C1947" i="3"/>
  <c r="B1947" i="3"/>
  <c r="G1946" i="3"/>
  <c r="F1946" i="3"/>
  <c r="E1946" i="3"/>
  <c r="D1946" i="3"/>
  <c r="C1946" i="3"/>
  <c r="B1946" i="3"/>
  <c r="G1945" i="3"/>
  <c r="F1945" i="3"/>
  <c r="E1945" i="3"/>
  <c r="D1945" i="3"/>
  <c r="C1945" i="3"/>
  <c r="B1945" i="3"/>
  <c r="G1944" i="3"/>
  <c r="F1944" i="3"/>
  <c r="E1944" i="3"/>
  <c r="D1944" i="3"/>
  <c r="C1944" i="3"/>
  <c r="B1944" i="3"/>
  <c r="G1943" i="3"/>
  <c r="F1943" i="3"/>
  <c r="E1943" i="3"/>
  <c r="D1943" i="3"/>
  <c r="C1943" i="3"/>
  <c r="B1943" i="3"/>
  <c r="G1942" i="3"/>
  <c r="F1942" i="3"/>
  <c r="E1942" i="3"/>
  <c r="D1942" i="3"/>
  <c r="C1942" i="3"/>
  <c r="B1942" i="3"/>
  <c r="G1941" i="3"/>
  <c r="F1941" i="3"/>
  <c r="E1941" i="3"/>
  <c r="D1941" i="3"/>
  <c r="C1941" i="3"/>
  <c r="B1941" i="3"/>
  <c r="G1940" i="3"/>
  <c r="F1940" i="3"/>
  <c r="E1940" i="3"/>
  <c r="D1940" i="3"/>
  <c r="C1940" i="3"/>
  <c r="B1940" i="3"/>
  <c r="G1939" i="3"/>
  <c r="F1939" i="3"/>
  <c r="E1939" i="3"/>
  <c r="D1939" i="3"/>
  <c r="C1939" i="3"/>
  <c r="B1939" i="3"/>
  <c r="G1938" i="3"/>
  <c r="F1938" i="3"/>
  <c r="E1938" i="3"/>
  <c r="D1938" i="3"/>
  <c r="C1938" i="3"/>
  <c r="B1938" i="3"/>
  <c r="G1937" i="3"/>
  <c r="F1937" i="3"/>
  <c r="E1937" i="3"/>
  <c r="D1937" i="3"/>
  <c r="C1937" i="3"/>
  <c r="B1937" i="3"/>
  <c r="G1936" i="3"/>
  <c r="F1936" i="3"/>
  <c r="E1936" i="3"/>
  <c r="D1936" i="3"/>
  <c r="C1936" i="3"/>
  <c r="B1936" i="3"/>
  <c r="G1935" i="3"/>
  <c r="F1935" i="3"/>
  <c r="E1935" i="3"/>
  <c r="D1935" i="3"/>
  <c r="C1935" i="3"/>
  <c r="B1935" i="3"/>
  <c r="G1934" i="3"/>
  <c r="F1934" i="3"/>
  <c r="E1934" i="3"/>
  <c r="D1934" i="3"/>
  <c r="C1934" i="3"/>
  <c r="B1934" i="3"/>
  <c r="G1933" i="3"/>
  <c r="F1933" i="3"/>
  <c r="E1933" i="3"/>
  <c r="D1933" i="3"/>
  <c r="C1933" i="3"/>
  <c r="B1933" i="3"/>
  <c r="G1932" i="3"/>
  <c r="F1932" i="3"/>
  <c r="E1932" i="3"/>
  <c r="D1932" i="3"/>
  <c r="C1932" i="3"/>
  <c r="B1932" i="3"/>
  <c r="G1931" i="3"/>
  <c r="F1931" i="3"/>
  <c r="E1931" i="3"/>
  <c r="D1931" i="3"/>
  <c r="C1931" i="3"/>
  <c r="B1931" i="3"/>
  <c r="G1930" i="3"/>
  <c r="F1930" i="3"/>
  <c r="E1930" i="3"/>
  <c r="D1930" i="3"/>
  <c r="C1930" i="3"/>
  <c r="B1930" i="3"/>
  <c r="G1929" i="3"/>
  <c r="F1929" i="3"/>
  <c r="E1929" i="3"/>
  <c r="D1929" i="3"/>
  <c r="C1929" i="3"/>
  <c r="B1929" i="3"/>
  <c r="G1928" i="3"/>
  <c r="F1928" i="3"/>
  <c r="E1928" i="3"/>
  <c r="D1928" i="3"/>
  <c r="C1928" i="3"/>
  <c r="B1928" i="3"/>
  <c r="G1927" i="3"/>
  <c r="F1927" i="3"/>
  <c r="E1927" i="3"/>
  <c r="D1927" i="3"/>
  <c r="C1927" i="3"/>
  <c r="B1927" i="3"/>
  <c r="G1926" i="3"/>
  <c r="F1926" i="3"/>
  <c r="E1926" i="3"/>
  <c r="D1926" i="3"/>
  <c r="C1926" i="3"/>
  <c r="B1926" i="3"/>
  <c r="G1925" i="3"/>
  <c r="F1925" i="3"/>
  <c r="E1925" i="3"/>
  <c r="D1925" i="3"/>
  <c r="C1925" i="3"/>
  <c r="B1925" i="3"/>
  <c r="G1924" i="3"/>
  <c r="F1924" i="3"/>
  <c r="E1924" i="3"/>
  <c r="D1924" i="3"/>
  <c r="C1924" i="3"/>
  <c r="B1924" i="3"/>
  <c r="G1923" i="3"/>
  <c r="F1923" i="3"/>
  <c r="E1923" i="3"/>
  <c r="D1923" i="3"/>
  <c r="C1923" i="3"/>
  <c r="B1923" i="3"/>
  <c r="G1922" i="3"/>
  <c r="F1922" i="3"/>
  <c r="E1922" i="3"/>
  <c r="D1922" i="3"/>
  <c r="C1922" i="3"/>
  <c r="B1922" i="3"/>
  <c r="G1921" i="3"/>
  <c r="F1921" i="3"/>
  <c r="E1921" i="3"/>
  <c r="D1921" i="3"/>
  <c r="C1921" i="3"/>
  <c r="B1921" i="3"/>
  <c r="G1920" i="3"/>
  <c r="F1920" i="3"/>
  <c r="E1920" i="3"/>
  <c r="D1920" i="3"/>
  <c r="C1920" i="3"/>
  <c r="B1920" i="3"/>
  <c r="G1919" i="3"/>
  <c r="F1919" i="3"/>
  <c r="E1919" i="3"/>
  <c r="D1919" i="3"/>
  <c r="C1919" i="3"/>
  <c r="B1919" i="3"/>
  <c r="G1918" i="3"/>
  <c r="F1918" i="3"/>
  <c r="E1918" i="3"/>
  <c r="D1918" i="3"/>
  <c r="C1918" i="3"/>
  <c r="B1918" i="3"/>
  <c r="G1917" i="3"/>
  <c r="F1917" i="3"/>
  <c r="E1917" i="3"/>
  <c r="D1917" i="3"/>
  <c r="C1917" i="3"/>
  <c r="B1917" i="3"/>
  <c r="G1916" i="3"/>
  <c r="F1916" i="3"/>
  <c r="E1916" i="3"/>
  <c r="D1916" i="3"/>
  <c r="C1916" i="3"/>
  <c r="B1916" i="3"/>
  <c r="G1915" i="3"/>
  <c r="F1915" i="3"/>
  <c r="E1915" i="3"/>
  <c r="D1915" i="3"/>
  <c r="C1915" i="3"/>
  <c r="B1915" i="3"/>
  <c r="G1914" i="3"/>
  <c r="F1914" i="3"/>
  <c r="E1914" i="3"/>
  <c r="D1914" i="3"/>
  <c r="C1914" i="3"/>
  <c r="B1914" i="3"/>
  <c r="G1913" i="3"/>
  <c r="F1913" i="3"/>
  <c r="E1913" i="3"/>
  <c r="D1913" i="3"/>
  <c r="C1913" i="3"/>
  <c r="B1913" i="3"/>
  <c r="G1912" i="3"/>
  <c r="F1912" i="3"/>
  <c r="E1912" i="3"/>
  <c r="D1912" i="3"/>
  <c r="C1912" i="3"/>
  <c r="B1912" i="3"/>
  <c r="G1911" i="3"/>
  <c r="F1911" i="3"/>
  <c r="E1911" i="3"/>
  <c r="D1911" i="3"/>
  <c r="C1911" i="3"/>
  <c r="B1911" i="3"/>
  <c r="G1910" i="3"/>
  <c r="F1910" i="3"/>
  <c r="E1910" i="3"/>
  <c r="D1910" i="3"/>
  <c r="C1910" i="3"/>
  <c r="B1910" i="3"/>
  <c r="G1909" i="3"/>
  <c r="F1909" i="3"/>
  <c r="E1909" i="3"/>
  <c r="D1909" i="3"/>
  <c r="C1909" i="3"/>
  <c r="B1909" i="3"/>
  <c r="G1908" i="3"/>
  <c r="F1908" i="3"/>
  <c r="E1908" i="3"/>
  <c r="D1908" i="3"/>
  <c r="C1908" i="3"/>
  <c r="B1908" i="3"/>
  <c r="G1907" i="3"/>
  <c r="F1907" i="3"/>
  <c r="E1907" i="3"/>
  <c r="D1907" i="3"/>
  <c r="C1907" i="3"/>
  <c r="B1907" i="3"/>
  <c r="G1906" i="3"/>
  <c r="F1906" i="3"/>
  <c r="E1906" i="3"/>
  <c r="D1906" i="3"/>
  <c r="C1906" i="3"/>
  <c r="B1906" i="3"/>
  <c r="G1905" i="3"/>
  <c r="F1905" i="3"/>
  <c r="E1905" i="3"/>
  <c r="D1905" i="3"/>
  <c r="C1905" i="3"/>
  <c r="B1905" i="3"/>
  <c r="G1904" i="3"/>
  <c r="F1904" i="3"/>
  <c r="E1904" i="3"/>
  <c r="D1904" i="3"/>
  <c r="C1904" i="3"/>
  <c r="B1904" i="3"/>
  <c r="G1903" i="3"/>
  <c r="F1903" i="3"/>
  <c r="E1903" i="3"/>
  <c r="D1903" i="3"/>
  <c r="C1903" i="3"/>
  <c r="B1903" i="3"/>
  <c r="G1902" i="3"/>
  <c r="F1902" i="3"/>
  <c r="E1902" i="3"/>
  <c r="D1902" i="3"/>
  <c r="C1902" i="3"/>
  <c r="B1902" i="3"/>
  <c r="G1901" i="3"/>
  <c r="F1901" i="3"/>
  <c r="E1901" i="3"/>
  <c r="D1901" i="3"/>
  <c r="C1901" i="3"/>
  <c r="B1901" i="3"/>
  <c r="G1900" i="3"/>
  <c r="F1900" i="3"/>
  <c r="E1900" i="3"/>
  <c r="D1900" i="3"/>
  <c r="C1900" i="3"/>
  <c r="B1900" i="3"/>
  <c r="G1899" i="3"/>
  <c r="F1899" i="3"/>
  <c r="E1899" i="3"/>
  <c r="D1899" i="3"/>
  <c r="C1899" i="3"/>
  <c r="B1899" i="3"/>
  <c r="G1898" i="3"/>
  <c r="F1898" i="3"/>
  <c r="E1898" i="3"/>
  <c r="D1898" i="3"/>
  <c r="C1898" i="3"/>
  <c r="B1898" i="3"/>
  <c r="G1897" i="3"/>
  <c r="F1897" i="3"/>
  <c r="E1897" i="3"/>
  <c r="D1897" i="3"/>
  <c r="C1897" i="3"/>
  <c r="B1897" i="3"/>
  <c r="G1896" i="3"/>
  <c r="F1896" i="3"/>
  <c r="E1896" i="3"/>
  <c r="D1896" i="3"/>
  <c r="C1896" i="3"/>
  <c r="B1896" i="3"/>
  <c r="G1895" i="3"/>
  <c r="F1895" i="3"/>
  <c r="E1895" i="3"/>
  <c r="D1895" i="3"/>
  <c r="C1895" i="3"/>
  <c r="B1895" i="3"/>
  <c r="G1894" i="3"/>
  <c r="F1894" i="3"/>
  <c r="E1894" i="3"/>
  <c r="D1894" i="3"/>
  <c r="C1894" i="3"/>
  <c r="B1894" i="3"/>
  <c r="G1893" i="3"/>
  <c r="F1893" i="3"/>
  <c r="E1893" i="3"/>
  <c r="D1893" i="3"/>
  <c r="C1893" i="3"/>
  <c r="B1893" i="3"/>
  <c r="G1892" i="3"/>
  <c r="F1892" i="3"/>
  <c r="E1892" i="3"/>
  <c r="D1892" i="3"/>
  <c r="C1892" i="3"/>
  <c r="B1892" i="3"/>
  <c r="G1891" i="3"/>
  <c r="F1891" i="3"/>
  <c r="E1891" i="3"/>
  <c r="D1891" i="3"/>
  <c r="C1891" i="3"/>
  <c r="B1891" i="3"/>
  <c r="G1890" i="3"/>
  <c r="F1890" i="3"/>
  <c r="E1890" i="3"/>
  <c r="D1890" i="3"/>
  <c r="C1890" i="3"/>
  <c r="B1890" i="3"/>
  <c r="G1889" i="3"/>
  <c r="F1889" i="3"/>
  <c r="E1889" i="3"/>
  <c r="D1889" i="3"/>
  <c r="C1889" i="3"/>
  <c r="B1889" i="3"/>
  <c r="G1888" i="3"/>
  <c r="F1888" i="3"/>
  <c r="E1888" i="3"/>
  <c r="D1888" i="3"/>
  <c r="C1888" i="3"/>
  <c r="B1888" i="3"/>
  <c r="G1887" i="3"/>
  <c r="F1887" i="3"/>
  <c r="E1887" i="3"/>
  <c r="D1887" i="3"/>
  <c r="C1887" i="3"/>
  <c r="B1887" i="3"/>
  <c r="G1886" i="3"/>
  <c r="F1886" i="3"/>
  <c r="E1886" i="3"/>
  <c r="D1886" i="3"/>
  <c r="C1886" i="3"/>
  <c r="B1886" i="3"/>
  <c r="G1885" i="3"/>
  <c r="F1885" i="3"/>
  <c r="E1885" i="3"/>
  <c r="D1885" i="3"/>
  <c r="C1885" i="3"/>
  <c r="B1885" i="3"/>
  <c r="G1884" i="3"/>
  <c r="F1884" i="3"/>
  <c r="E1884" i="3"/>
  <c r="D1884" i="3"/>
  <c r="C1884" i="3"/>
  <c r="B1884" i="3"/>
  <c r="G1883" i="3"/>
  <c r="F1883" i="3"/>
  <c r="E1883" i="3"/>
  <c r="D1883" i="3"/>
  <c r="C1883" i="3"/>
  <c r="B1883" i="3"/>
  <c r="G1882" i="3"/>
  <c r="F1882" i="3"/>
  <c r="E1882" i="3"/>
  <c r="D1882" i="3"/>
  <c r="C1882" i="3"/>
  <c r="B1882" i="3"/>
  <c r="G1881" i="3"/>
  <c r="F1881" i="3"/>
  <c r="E1881" i="3"/>
  <c r="D1881" i="3"/>
  <c r="C1881" i="3"/>
  <c r="B1881" i="3"/>
  <c r="G1880" i="3"/>
  <c r="F1880" i="3"/>
  <c r="E1880" i="3"/>
  <c r="D1880" i="3"/>
  <c r="C1880" i="3"/>
  <c r="B1880" i="3"/>
  <c r="G1879" i="3"/>
  <c r="F1879" i="3"/>
  <c r="E1879" i="3"/>
  <c r="D1879" i="3"/>
  <c r="C1879" i="3"/>
  <c r="B1879" i="3"/>
  <c r="G1878" i="3"/>
  <c r="F1878" i="3"/>
  <c r="E1878" i="3"/>
  <c r="D1878" i="3"/>
  <c r="C1878" i="3"/>
  <c r="B1878" i="3"/>
  <c r="G1877" i="3"/>
  <c r="F1877" i="3"/>
  <c r="E1877" i="3"/>
  <c r="D1877" i="3"/>
  <c r="C1877" i="3"/>
  <c r="B1877" i="3"/>
  <c r="G1876" i="3"/>
  <c r="F1876" i="3"/>
  <c r="E1876" i="3"/>
  <c r="D1876" i="3"/>
  <c r="C1876" i="3"/>
  <c r="B1876" i="3"/>
  <c r="G1875" i="3"/>
  <c r="F1875" i="3"/>
  <c r="E1875" i="3"/>
  <c r="D1875" i="3"/>
  <c r="C1875" i="3"/>
  <c r="B1875" i="3"/>
  <c r="G1874" i="3"/>
  <c r="F1874" i="3"/>
  <c r="E1874" i="3"/>
  <c r="D1874" i="3"/>
  <c r="C1874" i="3"/>
  <c r="B1874" i="3"/>
  <c r="G1873" i="3"/>
  <c r="F1873" i="3"/>
  <c r="E1873" i="3"/>
  <c r="D1873" i="3"/>
  <c r="C1873" i="3"/>
  <c r="B1873" i="3"/>
  <c r="G1872" i="3"/>
  <c r="F1872" i="3"/>
  <c r="E1872" i="3"/>
  <c r="D1872" i="3"/>
  <c r="C1872" i="3"/>
  <c r="B1872" i="3"/>
  <c r="G1871" i="3"/>
  <c r="F1871" i="3"/>
  <c r="E1871" i="3"/>
  <c r="D1871" i="3"/>
  <c r="C1871" i="3"/>
  <c r="B1871" i="3"/>
  <c r="G1870" i="3"/>
  <c r="F1870" i="3"/>
  <c r="E1870" i="3"/>
  <c r="D1870" i="3"/>
  <c r="C1870" i="3"/>
  <c r="B1870" i="3"/>
  <c r="G1869" i="3"/>
  <c r="F1869" i="3"/>
  <c r="E1869" i="3"/>
  <c r="D1869" i="3"/>
  <c r="C1869" i="3"/>
  <c r="B1869" i="3"/>
  <c r="G1868" i="3"/>
  <c r="F1868" i="3"/>
  <c r="E1868" i="3"/>
  <c r="D1868" i="3"/>
  <c r="C1868" i="3"/>
  <c r="B1868" i="3"/>
  <c r="G1867" i="3"/>
  <c r="F1867" i="3"/>
  <c r="E1867" i="3"/>
  <c r="D1867" i="3"/>
  <c r="C1867" i="3"/>
  <c r="B1867" i="3"/>
  <c r="G1866" i="3"/>
  <c r="F1866" i="3"/>
  <c r="E1866" i="3"/>
  <c r="D1866" i="3"/>
  <c r="C1866" i="3"/>
  <c r="B1866" i="3"/>
  <c r="G1865" i="3"/>
  <c r="F1865" i="3"/>
  <c r="E1865" i="3"/>
  <c r="D1865" i="3"/>
  <c r="C1865" i="3"/>
  <c r="B1865" i="3"/>
  <c r="G1864" i="3"/>
  <c r="F1864" i="3"/>
  <c r="E1864" i="3"/>
  <c r="D1864" i="3"/>
  <c r="C1864" i="3"/>
  <c r="B1864" i="3"/>
  <c r="G1863" i="3"/>
  <c r="F1863" i="3"/>
  <c r="E1863" i="3"/>
  <c r="D1863" i="3"/>
  <c r="C1863" i="3"/>
  <c r="B1863" i="3"/>
  <c r="G1862" i="3"/>
  <c r="F1862" i="3"/>
  <c r="E1862" i="3"/>
  <c r="D1862" i="3"/>
  <c r="C1862" i="3"/>
  <c r="B1862" i="3"/>
  <c r="G1861" i="3"/>
  <c r="F1861" i="3"/>
  <c r="E1861" i="3"/>
  <c r="D1861" i="3"/>
  <c r="C1861" i="3"/>
  <c r="B1861" i="3"/>
  <c r="G1860" i="3"/>
  <c r="F1860" i="3"/>
  <c r="E1860" i="3"/>
  <c r="D1860" i="3"/>
  <c r="C1860" i="3"/>
  <c r="B1860" i="3"/>
  <c r="G1859" i="3"/>
  <c r="F1859" i="3"/>
  <c r="E1859" i="3"/>
  <c r="D1859" i="3"/>
  <c r="C1859" i="3"/>
  <c r="B1859" i="3"/>
  <c r="G1858" i="3"/>
  <c r="F1858" i="3"/>
  <c r="E1858" i="3"/>
  <c r="D1858" i="3"/>
  <c r="C1858" i="3"/>
  <c r="B1858" i="3"/>
  <c r="G1857" i="3"/>
  <c r="F1857" i="3"/>
  <c r="E1857" i="3"/>
  <c r="D1857" i="3"/>
  <c r="C1857" i="3"/>
  <c r="B1857" i="3"/>
  <c r="G1856" i="3"/>
  <c r="F1856" i="3"/>
  <c r="E1856" i="3"/>
  <c r="D1856" i="3"/>
  <c r="C1856" i="3"/>
  <c r="B1856" i="3"/>
  <c r="G1855" i="3"/>
  <c r="F1855" i="3"/>
  <c r="E1855" i="3"/>
  <c r="D1855" i="3"/>
  <c r="C1855" i="3"/>
  <c r="B1855" i="3"/>
  <c r="G1854" i="3"/>
  <c r="F1854" i="3"/>
  <c r="E1854" i="3"/>
  <c r="D1854" i="3"/>
  <c r="C1854" i="3"/>
  <c r="B1854" i="3"/>
  <c r="G1853" i="3"/>
  <c r="F1853" i="3"/>
  <c r="E1853" i="3"/>
  <c r="D1853" i="3"/>
  <c r="C1853" i="3"/>
  <c r="B1853" i="3"/>
  <c r="G1852" i="3"/>
  <c r="F1852" i="3"/>
  <c r="E1852" i="3"/>
  <c r="D1852" i="3"/>
  <c r="C1852" i="3"/>
  <c r="B1852" i="3"/>
  <c r="G1851" i="3"/>
  <c r="F1851" i="3"/>
  <c r="E1851" i="3"/>
  <c r="D1851" i="3"/>
  <c r="C1851" i="3"/>
  <c r="B1851" i="3"/>
  <c r="G1850" i="3"/>
  <c r="F1850" i="3"/>
  <c r="E1850" i="3"/>
  <c r="D1850" i="3"/>
  <c r="C1850" i="3"/>
  <c r="B1850" i="3"/>
  <c r="G1849" i="3"/>
  <c r="F1849" i="3"/>
  <c r="E1849" i="3"/>
  <c r="D1849" i="3"/>
  <c r="C1849" i="3"/>
  <c r="B1849" i="3"/>
  <c r="G1848" i="3"/>
  <c r="F1848" i="3"/>
  <c r="E1848" i="3"/>
  <c r="D1848" i="3"/>
  <c r="C1848" i="3"/>
  <c r="B1848" i="3"/>
  <c r="G1847" i="3"/>
  <c r="F1847" i="3"/>
  <c r="E1847" i="3"/>
  <c r="D1847" i="3"/>
  <c r="C1847" i="3"/>
  <c r="B1847" i="3"/>
  <c r="G1846" i="3"/>
  <c r="F1846" i="3"/>
  <c r="E1846" i="3"/>
  <c r="D1846" i="3"/>
  <c r="C1846" i="3"/>
  <c r="B1846" i="3"/>
  <c r="G1845" i="3"/>
  <c r="F1845" i="3"/>
  <c r="E1845" i="3"/>
  <c r="D1845" i="3"/>
  <c r="C1845" i="3"/>
  <c r="B1845" i="3"/>
  <c r="G1844" i="3"/>
  <c r="F1844" i="3"/>
  <c r="E1844" i="3"/>
  <c r="D1844" i="3"/>
  <c r="C1844" i="3"/>
  <c r="B1844" i="3"/>
  <c r="G1843" i="3"/>
  <c r="F1843" i="3"/>
  <c r="E1843" i="3"/>
  <c r="D1843" i="3"/>
  <c r="C1843" i="3"/>
  <c r="B1843" i="3"/>
  <c r="G1842" i="3"/>
  <c r="F1842" i="3"/>
  <c r="E1842" i="3"/>
  <c r="D1842" i="3"/>
  <c r="C1842" i="3"/>
  <c r="B1842" i="3"/>
  <c r="G1841" i="3"/>
  <c r="F1841" i="3"/>
  <c r="E1841" i="3"/>
  <c r="D1841" i="3"/>
  <c r="C1841" i="3"/>
  <c r="B1841" i="3"/>
  <c r="G1840" i="3"/>
  <c r="F1840" i="3"/>
  <c r="E1840" i="3"/>
  <c r="D1840" i="3"/>
  <c r="C1840" i="3"/>
  <c r="B1840" i="3"/>
  <c r="G1839" i="3"/>
  <c r="F1839" i="3"/>
  <c r="E1839" i="3"/>
  <c r="D1839" i="3"/>
  <c r="C1839" i="3"/>
  <c r="B1839" i="3"/>
  <c r="G1838" i="3"/>
  <c r="F1838" i="3"/>
  <c r="E1838" i="3"/>
  <c r="D1838" i="3"/>
  <c r="C1838" i="3"/>
  <c r="B1838" i="3"/>
  <c r="G1837" i="3"/>
  <c r="F1837" i="3"/>
  <c r="E1837" i="3"/>
  <c r="D1837" i="3"/>
  <c r="C1837" i="3"/>
  <c r="B1837" i="3"/>
  <c r="G1836" i="3"/>
  <c r="F1836" i="3"/>
  <c r="E1836" i="3"/>
  <c r="D1836" i="3"/>
  <c r="C1836" i="3"/>
  <c r="B1836" i="3"/>
  <c r="G1835" i="3"/>
  <c r="F1835" i="3"/>
  <c r="E1835" i="3"/>
  <c r="D1835" i="3"/>
  <c r="C1835" i="3"/>
  <c r="B1835" i="3"/>
  <c r="G1834" i="3"/>
  <c r="F1834" i="3"/>
  <c r="E1834" i="3"/>
  <c r="D1834" i="3"/>
  <c r="C1834" i="3"/>
  <c r="B1834" i="3"/>
  <c r="G1833" i="3"/>
  <c r="F1833" i="3"/>
  <c r="E1833" i="3"/>
  <c r="D1833" i="3"/>
  <c r="C1833" i="3"/>
  <c r="B1833" i="3"/>
  <c r="G1832" i="3"/>
  <c r="F1832" i="3"/>
  <c r="E1832" i="3"/>
  <c r="D1832" i="3"/>
  <c r="C1832" i="3"/>
  <c r="B1832" i="3"/>
  <c r="G1831" i="3"/>
  <c r="F1831" i="3"/>
  <c r="E1831" i="3"/>
  <c r="D1831" i="3"/>
  <c r="C1831" i="3"/>
  <c r="B1831" i="3"/>
  <c r="G1830" i="3"/>
  <c r="F1830" i="3"/>
  <c r="E1830" i="3"/>
  <c r="D1830" i="3"/>
  <c r="C1830" i="3"/>
  <c r="B1830" i="3"/>
  <c r="G1829" i="3"/>
  <c r="F1829" i="3"/>
  <c r="E1829" i="3"/>
  <c r="D1829" i="3"/>
  <c r="C1829" i="3"/>
  <c r="B1829" i="3"/>
  <c r="G1828" i="3"/>
  <c r="F1828" i="3"/>
  <c r="E1828" i="3"/>
  <c r="D1828" i="3"/>
  <c r="C1828" i="3"/>
  <c r="B1828" i="3"/>
  <c r="G1827" i="3"/>
  <c r="F1827" i="3"/>
  <c r="E1827" i="3"/>
  <c r="D1827" i="3"/>
  <c r="C1827" i="3"/>
  <c r="B1827" i="3"/>
  <c r="G1826" i="3"/>
  <c r="F1826" i="3"/>
  <c r="E1826" i="3"/>
  <c r="D1826" i="3"/>
  <c r="C1826" i="3"/>
  <c r="B1826" i="3"/>
  <c r="G1825" i="3"/>
  <c r="F1825" i="3"/>
  <c r="E1825" i="3"/>
  <c r="D1825" i="3"/>
  <c r="C1825" i="3"/>
  <c r="B1825" i="3"/>
  <c r="G1824" i="3"/>
  <c r="F1824" i="3"/>
  <c r="E1824" i="3"/>
  <c r="D1824" i="3"/>
  <c r="C1824" i="3"/>
  <c r="B1824" i="3"/>
  <c r="G1823" i="3"/>
  <c r="F1823" i="3"/>
  <c r="E1823" i="3"/>
  <c r="D1823" i="3"/>
  <c r="C1823" i="3"/>
  <c r="B1823" i="3"/>
  <c r="G1822" i="3"/>
  <c r="F1822" i="3"/>
  <c r="E1822" i="3"/>
  <c r="D1822" i="3"/>
  <c r="C1822" i="3"/>
  <c r="B1822" i="3"/>
  <c r="G1821" i="3"/>
  <c r="F1821" i="3"/>
  <c r="E1821" i="3"/>
  <c r="D1821" i="3"/>
  <c r="C1821" i="3"/>
  <c r="B1821" i="3"/>
  <c r="G1820" i="3"/>
  <c r="F1820" i="3"/>
  <c r="E1820" i="3"/>
  <c r="D1820" i="3"/>
  <c r="C1820" i="3"/>
  <c r="B1820" i="3"/>
  <c r="G1819" i="3"/>
  <c r="F1819" i="3"/>
  <c r="E1819" i="3"/>
  <c r="D1819" i="3"/>
  <c r="C1819" i="3"/>
  <c r="B1819" i="3"/>
  <c r="G1818" i="3"/>
  <c r="F1818" i="3"/>
  <c r="E1818" i="3"/>
  <c r="D1818" i="3"/>
  <c r="C1818" i="3"/>
  <c r="B1818" i="3"/>
  <c r="G1817" i="3"/>
  <c r="F1817" i="3"/>
  <c r="E1817" i="3"/>
  <c r="D1817" i="3"/>
  <c r="C1817" i="3"/>
  <c r="B1817" i="3"/>
  <c r="G1816" i="3"/>
  <c r="F1816" i="3"/>
  <c r="E1816" i="3"/>
  <c r="D1816" i="3"/>
  <c r="C1816" i="3"/>
  <c r="B1816" i="3"/>
  <c r="G1815" i="3"/>
  <c r="F1815" i="3"/>
  <c r="E1815" i="3"/>
  <c r="D1815" i="3"/>
  <c r="C1815" i="3"/>
  <c r="B1815" i="3"/>
  <c r="G1814" i="3"/>
  <c r="F1814" i="3"/>
  <c r="E1814" i="3"/>
  <c r="D1814" i="3"/>
  <c r="C1814" i="3"/>
  <c r="B1814" i="3"/>
  <c r="G1813" i="3"/>
  <c r="F1813" i="3"/>
  <c r="E1813" i="3"/>
  <c r="D1813" i="3"/>
  <c r="C1813" i="3"/>
  <c r="B1813" i="3"/>
  <c r="G1812" i="3"/>
  <c r="F1812" i="3"/>
  <c r="E1812" i="3"/>
  <c r="D1812" i="3"/>
  <c r="C1812" i="3"/>
  <c r="B1812" i="3"/>
  <c r="G1811" i="3"/>
  <c r="F1811" i="3"/>
  <c r="E1811" i="3"/>
  <c r="D1811" i="3"/>
  <c r="C1811" i="3"/>
  <c r="B1811" i="3"/>
  <c r="G1810" i="3"/>
  <c r="F1810" i="3"/>
  <c r="E1810" i="3"/>
  <c r="D1810" i="3"/>
  <c r="C1810" i="3"/>
  <c r="B1810" i="3"/>
  <c r="G1809" i="3"/>
  <c r="F1809" i="3"/>
  <c r="E1809" i="3"/>
  <c r="D1809" i="3"/>
  <c r="C1809" i="3"/>
  <c r="B1809" i="3"/>
  <c r="G1808" i="3"/>
  <c r="F1808" i="3"/>
  <c r="E1808" i="3"/>
  <c r="D1808" i="3"/>
  <c r="C1808" i="3"/>
  <c r="B1808" i="3"/>
  <c r="G1807" i="3"/>
  <c r="F1807" i="3"/>
  <c r="E1807" i="3"/>
  <c r="D1807" i="3"/>
  <c r="C1807" i="3"/>
  <c r="B1807" i="3"/>
  <c r="G1806" i="3"/>
  <c r="F1806" i="3"/>
  <c r="E1806" i="3"/>
  <c r="D1806" i="3"/>
  <c r="C1806" i="3"/>
  <c r="B1806" i="3"/>
  <c r="G1805" i="3"/>
  <c r="F1805" i="3"/>
  <c r="E1805" i="3"/>
  <c r="D1805" i="3"/>
  <c r="C1805" i="3"/>
  <c r="B1805" i="3"/>
  <c r="G1804" i="3"/>
  <c r="F1804" i="3"/>
  <c r="E1804" i="3"/>
  <c r="D1804" i="3"/>
  <c r="C1804" i="3"/>
  <c r="B1804" i="3"/>
  <c r="G1803" i="3"/>
  <c r="F1803" i="3"/>
  <c r="E1803" i="3"/>
  <c r="D1803" i="3"/>
  <c r="C1803" i="3"/>
  <c r="B1803" i="3"/>
  <c r="G1802" i="3"/>
  <c r="F1802" i="3"/>
  <c r="E1802" i="3"/>
  <c r="D1802" i="3"/>
  <c r="C1802" i="3"/>
  <c r="B1802" i="3"/>
  <c r="G1801" i="3"/>
  <c r="F1801" i="3"/>
  <c r="E1801" i="3"/>
  <c r="D1801" i="3"/>
  <c r="C1801" i="3"/>
  <c r="B1801" i="3"/>
  <c r="G1800" i="3"/>
  <c r="F1800" i="3"/>
  <c r="E1800" i="3"/>
  <c r="D1800" i="3"/>
  <c r="C1800" i="3"/>
  <c r="B1800" i="3"/>
  <c r="G1799" i="3"/>
  <c r="F1799" i="3"/>
  <c r="E1799" i="3"/>
  <c r="D1799" i="3"/>
  <c r="C1799" i="3"/>
  <c r="B1799" i="3"/>
  <c r="G1798" i="3"/>
  <c r="F1798" i="3"/>
  <c r="E1798" i="3"/>
  <c r="D1798" i="3"/>
  <c r="C1798" i="3"/>
  <c r="B1798" i="3"/>
  <c r="G1797" i="3"/>
  <c r="F1797" i="3"/>
  <c r="E1797" i="3"/>
  <c r="D1797" i="3"/>
  <c r="C1797" i="3"/>
  <c r="B1797" i="3"/>
  <c r="G1796" i="3"/>
  <c r="F1796" i="3"/>
  <c r="E1796" i="3"/>
  <c r="D1796" i="3"/>
  <c r="C1796" i="3"/>
  <c r="B1796" i="3"/>
  <c r="G1795" i="3"/>
  <c r="F1795" i="3"/>
  <c r="E1795" i="3"/>
  <c r="D1795" i="3"/>
  <c r="C1795" i="3"/>
  <c r="B1795" i="3"/>
  <c r="G1794" i="3"/>
  <c r="F1794" i="3"/>
  <c r="E1794" i="3"/>
  <c r="D1794" i="3"/>
  <c r="C1794" i="3"/>
  <c r="B1794" i="3"/>
  <c r="G1793" i="3"/>
  <c r="F1793" i="3"/>
  <c r="E1793" i="3"/>
  <c r="D1793" i="3"/>
  <c r="C1793" i="3"/>
  <c r="B1793" i="3"/>
  <c r="G1792" i="3"/>
  <c r="F1792" i="3"/>
  <c r="E1792" i="3"/>
  <c r="D1792" i="3"/>
  <c r="C1792" i="3"/>
  <c r="B1792" i="3"/>
  <c r="G1791" i="3"/>
  <c r="F1791" i="3"/>
  <c r="E1791" i="3"/>
  <c r="D1791" i="3"/>
  <c r="C1791" i="3"/>
  <c r="B1791" i="3"/>
  <c r="G1790" i="3"/>
  <c r="F1790" i="3"/>
  <c r="E1790" i="3"/>
  <c r="D1790" i="3"/>
  <c r="C1790" i="3"/>
  <c r="B1790" i="3"/>
  <c r="G1789" i="3"/>
  <c r="F1789" i="3"/>
  <c r="E1789" i="3"/>
  <c r="D1789" i="3"/>
  <c r="C1789" i="3"/>
  <c r="B1789" i="3"/>
  <c r="G1788" i="3"/>
  <c r="F1788" i="3"/>
  <c r="E1788" i="3"/>
  <c r="D1788" i="3"/>
  <c r="C1788" i="3"/>
  <c r="B1788" i="3"/>
  <c r="G1787" i="3"/>
  <c r="F1787" i="3"/>
  <c r="E1787" i="3"/>
  <c r="D1787" i="3"/>
  <c r="C1787" i="3"/>
  <c r="B1787" i="3"/>
  <c r="G1786" i="3"/>
  <c r="F1786" i="3"/>
  <c r="E1786" i="3"/>
  <c r="D1786" i="3"/>
  <c r="C1786" i="3"/>
  <c r="B1786" i="3"/>
  <c r="G1785" i="3"/>
  <c r="F1785" i="3"/>
  <c r="E1785" i="3"/>
  <c r="D1785" i="3"/>
  <c r="C1785" i="3"/>
  <c r="B1785" i="3"/>
  <c r="G1784" i="3"/>
  <c r="F1784" i="3"/>
  <c r="E1784" i="3"/>
  <c r="D1784" i="3"/>
  <c r="C1784" i="3"/>
  <c r="B1784" i="3"/>
  <c r="G1783" i="3"/>
  <c r="F1783" i="3"/>
  <c r="E1783" i="3"/>
  <c r="D1783" i="3"/>
  <c r="C1783" i="3"/>
  <c r="B1783" i="3"/>
  <c r="G1782" i="3"/>
  <c r="F1782" i="3"/>
  <c r="E1782" i="3"/>
  <c r="D1782" i="3"/>
  <c r="C1782" i="3"/>
  <c r="B1782" i="3"/>
  <c r="G1781" i="3"/>
  <c r="F1781" i="3"/>
  <c r="E1781" i="3"/>
  <c r="D1781" i="3"/>
  <c r="C1781" i="3"/>
  <c r="B1781" i="3"/>
  <c r="G1780" i="3"/>
  <c r="F1780" i="3"/>
  <c r="E1780" i="3"/>
  <c r="D1780" i="3"/>
  <c r="C1780" i="3"/>
  <c r="B1780" i="3"/>
  <c r="G1779" i="3"/>
  <c r="F1779" i="3"/>
  <c r="E1779" i="3"/>
  <c r="D1779" i="3"/>
  <c r="C1779" i="3"/>
  <c r="B1779" i="3"/>
  <c r="G1778" i="3"/>
  <c r="F1778" i="3"/>
  <c r="E1778" i="3"/>
  <c r="D1778" i="3"/>
  <c r="C1778" i="3"/>
  <c r="B1778" i="3"/>
  <c r="G1777" i="3"/>
  <c r="F1777" i="3"/>
  <c r="E1777" i="3"/>
  <c r="D1777" i="3"/>
  <c r="C1777" i="3"/>
  <c r="B1777" i="3"/>
  <c r="G1776" i="3"/>
  <c r="F1776" i="3"/>
  <c r="E1776" i="3"/>
  <c r="D1776" i="3"/>
  <c r="C1776" i="3"/>
  <c r="B1776" i="3"/>
  <c r="G1775" i="3"/>
  <c r="F1775" i="3"/>
  <c r="E1775" i="3"/>
  <c r="D1775" i="3"/>
  <c r="C1775" i="3"/>
  <c r="B1775" i="3"/>
  <c r="G1774" i="3"/>
  <c r="F1774" i="3"/>
  <c r="E1774" i="3"/>
  <c r="D1774" i="3"/>
  <c r="C1774" i="3"/>
  <c r="B1774" i="3"/>
  <c r="G1773" i="3"/>
  <c r="F1773" i="3"/>
  <c r="E1773" i="3"/>
  <c r="D1773" i="3"/>
  <c r="C1773" i="3"/>
  <c r="B1773" i="3"/>
  <c r="G1772" i="3"/>
  <c r="F1772" i="3"/>
  <c r="E1772" i="3"/>
  <c r="D1772" i="3"/>
  <c r="C1772" i="3"/>
  <c r="B1772" i="3"/>
  <c r="G1771" i="3"/>
  <c r="F1771" i="3"/>
  <c r="E1771" i="3"/>
  <c r="D1771" i="3"/>
  <c r="C1771" i="3"/>
  <c r="B1771" i="3"/>
  <c r="G1770" i="3"/>
  <c r="F1770" i="3"/>
  <c r="E1770" i="3"/>
  <c r="D1770" i="3"/>
  <c r="C1770" i="3"/>
  <c r="B1770" i="3"/>
  <c r="G1769" i="3"/>
  <c r="F1769" i="3"/>
  <c r="E1769" i="3"/>
  <c r="D1769" i="3"/>
  <c r="C1769" i="3"/>
  <c r="B1769" i="3"/>
  <c r="G1768" i="3"/>
  <c r="F1768" i="3"/>
  <c r="E1768" i="3"/>
  <c r="D1768" i="3"/>
  <c r="C1768" i="3"/>
  <c r="B1768" i="3"/>
  <c r="G1767" i="3"/>
  <c r="F1767" i="3"/>
  <c r="E1767" i="3"/>
  <c r="D1767" i="3"/>
  <c r="C1767" i="3"/>
  <c r="B1767" i="3"/>
  <c r="G1766" i="3"/>
  <c r="F1766" i="3"/>
  <c r="E1766" i="3"/>
  <c r="D1766" i="3"/>
  <c r="C1766" i="3"/>
  <c r="B1766" i="3"/>
  <c r="G1765" i="3"/>
  <c r="F1765" i="3"/>
  <c r="E1765" i="3"/>
  <c r="D1765" i="3"/>
  <c r="C1765" i="3"/>
  <c r="B1765" i="3"/>
  <c r="G1764" i="3"/>
  <c r="F1764" i="3"/>
  <c r="E1764" i="3"/>
  <c r="D1764" i="3"/>
  <c r="C1764" i="3"/>
  <c r="B1764" i="3"/>
  <c r="G1763" i="3"/>
  <c r="F1763" i="3"/>
  <c r="E1763" i="3"/>
  <c r="D1763" i="3"/>
  <c r="C1763" i="3"/>
  <c r="B1763" i="3"/>
  <c r="G1762" i="3"/>
  <c r="F1762" i="3"/>
  <c r="E1762" i="3"/>
  <c r="D1762" i="3"/>
  <c r="C1762" i="3"/>
  <c r="B1762" i="3"/>
  <c r="G1761" i="3"/>
  <c r="F1761" i="3"/>
  <c r="E1761" i="3"/>
  <c r="D1761" i="3"/>
  <c r="C1761" i="3"/>
  <c r="B1761" i="3"/>
  <c r="G1760" i="3"/>
  <c r="F1760" i="3"/>
  <c r="E1760" i="3"/>
  <c r="D1760" i="3"/>
  <c r="C1760" i="3"/>
  <c r="B1760" i="3"/>
  <c r="G1759" i="3"/>
  <c r="F1759" i="3"/>
  <c r="E1759" i="3"/>
  <c r="D1759" i="3"/>
  <c r="C1759" i="3"/>
  <c r="B1759" i="3"/>
  <c r="G1758" i="3"/>
  <c r="F1758" i="3"/>
  <c r="E1758" i="3"/>
  <c r="D1758" i="3"/>
  <c r="C1758" i="3"/>
  <c r="B1758" i="3"/>
  <c r="G1757" i="3"/>
  <c r="F1757" i="3"/>
  <c r="E1757" i="3"/>
  <c r="D1757" i="3"/>
  <c r="C1757" i="3"/>
  <c r="B1757" i="3"/>
  <c r="G1756" i="3"/>
  <c r="F1756" i="3"/>
  <c r="E1756" i="3"/>
  <c r="D1756" i="3"/>
  <c r="C1756" i="3"/>
  <c r="B1756" i="3"/>
  <c r="G1755" i="3"/>
  <c r="F1755" i="3"/>
  <c r="E1755" i="3"/>
  <c r="D1755" i="3"/>
  <c r="C1755" i="3"/>
  <c r="B1755" i="3"/>
  <c r="G1754" i="3"/>
  <c r="F1754" i="3"/>
  <c r="E1754" i="3"/>
  <c r="D1754" i="3"/>
  <c r="C1754" i="3"/>
  <c r="B1754" i="3"/>
  <c r="G1753" i="3"/>
  <c r="F1753" i="3"/>
  <c r="E1753" i="3"/>
  <c r="D1753" i="3"/>
  <c r="C1753" i="3"/>
  <c r="B1753" i="3"/>
  <c r="G1752" i="3"/>
  <c r="F1752" i="3"/>
  <c r="E1752" i="3"/>
  <c r="D1752" i="3"/>
  <c r="C1752" i="3"/>
  <c r="B1752" i="3"/>
  <c r="G1751" i="3"/>
  <c r="F1751" i="3"/>
  <c r="E1751" i="3"/>
  <c r="D1751" i="3"/>
  <c r="C1751" i="3"/>
  <c r="B1751" i="3"/>
  <c r="G1750" i="3"/>
  <c r="F1750" i="3"/>
  <c r="E1750" i="3"/>
  <c r="D1750" i="3"/>
  <c r="C1750" i="3"/>
  <c r="B1750" i="3"/>
  <c r="G1749" i="3"/>
  <c r="F1749" i="3"/>
  <c r="E1749" i="3"/>
  <c r="D1749" i="3"/>
  <c r="C1749" i="3"/>
  <c r="B1749" i="3"/>
  <c r="G1748" i="3"/>
  <c r="F1748" i="3"/>
  <c r="E1748" i="3"/>
  <c r="D1748" i="3"/>
  <c r="C1748" i="3"/>
  <c r="B1748" i="3"/>
  <c r="G1747" i="3"/>
  <c r="F1747" i="3"/>
  <c r="E1747" i="3"/>
  <c r="D1747" i="3"/>
  <c r="C1747" i="3"/>
  <c r="B1747" i="3"/>
  <c r="G1746" i="3"/>
  <c r="F1746" i="3"/>
  <c r="E1746" i="3"/>
  <c r="D1746" i="3"/>
  <c r="C1746" i="3"/>
  <c r="B1746" i="3"/>
  <c r="G1745" i="3"/>
  <c r="F1745" i="3"/>
  <c r="E1745" i="3"/>
  <c r="D1745" i="3"/>
  <c r="C1745" i="3"/>
  <c r="B1745" i="3"/>
  <c r="G1744" i="3"/>
  <c r="F1744" i="3"/>
  <c r="E1744" i="3"/>
  <c r="D1744" i="3"/>
  <c r="C1744" i="3"/>
  <c r="B1744" i="3"/>
  <c r="G1743" i="3"/>
  <c r="F1743" i="3"/>
  <c r="E1743" i="3"/>
  <c r="D1743" i="3"/>
  <c r="C1743" i="3"/>
  <c r="B1743" i="3"/>
  <c r="G1742" i="3"/>
  <c r="F1742" i="3"/>
  <c r="E1742" i="3"/>
  <c r="D1742" i="3"/>
  <c r="C1742" i="3"/>
  <c r="B1742" i="3"/>
  <c r="G1741" i="3"/>
  <c r="F1741" i="3"/>
  <c r="E1741" i="3"/>
  <c r="D1741" i="3"/>
  <c r="C1741" i="3"/>
  <c r="B1741" i="3"/>
  <c r="G1740" i="3"/>
  <c r="F1740" i="3"/>
  <c r="E1740" i="3"/>
  <c r="D1740" i="3"/>
  <c r="C1740" i="3"/>
  <c r="B1740" i="3"/>
  <c r="G1739" i="3"/>
  <c r="F1739" i="3"/>
  <c r="E1739" i="3"/>
  <c r="D1739" i="3"/>
  <c r="C1739" i="3"/>
  <c r="B1739" i="3"/>
  <c r="G1738" i="3"/>
  <c r="F1738" i="3"/>
  <c r="E1738" i="3"/>
  <c r="D1738" i="3"/>
  <c r="C1738" i="3"/>
  <c r="B1738" i="3"/>
  <c r="G1737" i="3"/>
  <c r="F1737" i="3"/>
  <c r="E1737" i="3"/>
  <c r="D1737" i="3"/>
  <c r="C1737" i="3"/>
  <c r="B1737" i="3"/>
  <c r="G1736" i="3"/>
  <c r="F1736" i="3"/>
  <c r="E1736" i="3"/>
  <c r="D1736" i="3"/>
  <c r="C1736" i="3"/>
  <c r="B1736" i="3"/>
  <c r="G1735" i="3"/>
  <c r="F1735" i="3"/>
  <c r="E1735" i="3"/>
  <c r="D1735" i="3"/>
  <c r="C1735" i="3"/>
  <c r="B1735" i="3"/>
  <c r="G1734" i="3"/>
  <c r="F1734" i="3"/>
  <c r="E1734" i="3"/>
  <c r="D1734" i="3"/>
  <c r="C1734" i="3"/>
  <c r="B1734" i="3"/>
  <c r="G1733" i="3"/>
  <c r="F1733" i="3"/>
  <c r="E1733" i="3"/>
  <c r="D1733" i="3"/>
  <c r="C1733" i="3"/>
  <c r="B1733" i="3"/>
  <c r="G1732" i="3"/>
  <c r="F1732" i="3"/>
  <c r="E1732" i="3"/>
  <c r="D1732" i="3"/>
  <c r="C1732" i="3"/>
  <c r="B1732" i="3"/>
  <c r="G1731" i="3"/>
  <c r="F1731" i="3"/>
  <c r="E1731" i="3"/>
  <c r="D1731" i="3"/>
  <c r="C1731" i="3"/>
  <c r="B1731" i="3"/>
  <c r="G1730" i="3"/>
  <c r="F1730" i="3"/>
  <c r="E1730" i="3"/>
  <c r="D1730" i="3"/>
  <c r="C1730" i="3"/>
  <c r="B1730" i="3"/>
  <c r="G1729" i="3"/>
  <c r="F1729" i="3"/>
  <c r="E1729" i="3"/>
  <c r="D1729" i="3"/>
  <c r="C1729" i="3"/>
  <c r="B1729" i="3"/>
  <c r="G1728" i="3"/>
  <c r="F1728" i="3"/>
  <c r="E1728" i="3"/>
  <c r="D1728" i="3"/>
  <c r="C1728" i="3"/>
  <c r="B1728" i="3"/>
  <c r="G1727" i="3"/>
  <c r="F1727" i="3"/>
  <c r="E1727" i="3"/>
  <c r="D1727" i="3"/>
  <c r="C1727" i="3"/>
  <c r="B1727" i="3"/>
  <c r="G1726" i="3"/>
  <c r="F1726" i="3"/>
  <c r="E1726" i="3"/>
  <c r="D1726" i="3"/>
  <c r="C1726" i="3"/>
  <c r="B1726" i="3"/>
  <c r="G1725" i="3"/>
  <c r="F1725" i="3"/>
  <c r="E1725" i="3"/>
  <c r="D1725" i="3"/>
  <c r="C1725" i="3"/>
  <c r="B1725" i="3"/>
  <c r="G1724" i="3"/>
  <c r="F1724" i="3"/>
  <c r="E1724" i="3"/>
  <c r="D1724" i="3"/>
  <c r="C1724" i="3"/>
  <c r="B1724" i="3"/>
  <c r="G1723" i="3"/>
  <c r="F1723" i="3"/>
  <c r="E1723" i="3"/>
  <c r="D1723" i="3"/>
  <c r="C1723" i="3"/>
  <c r="B1723" i="3"/>
  <c r="G1722" i="3"/>
  <c r="F1722" i="3"/>
  <c r="E1722" i="3"/>
  <c r="D1722" i="3"/>
  <c r="C1722" i="3"/>
  <c r="B1722" i="3"/>
  <c r="G1721" i="3"/>
  <c r="F1721" i="3"/>
  <c r="E1721" i="3"/>
  <c r="D1721" i="3"/>
  <c r="C1721" i="3"/>
  <c r="B1721" i="3"/>
  <c r="G1720" i="3"/>
  <c r="F1720" i="3"/>
  <c r="E1720" i="3"/>
  <c r="D1720" i="3"/>
  <c r="C1720" i="3"/>
  <c r="B1720" i="3"/>
  <c r="G1719" i="3"/>
  <c r="F1719" i="3"/>
  <c r="E1719" i="3"/>
  <c r="D1719" i="3"/>
  <c r="C1719" i="3"/>
  <c r="B1719" i="3"/>
  <c r="G1718" i="3"/>
  <c r="F1718" i="3"/>
  <c r="E1718" i="3"/>
  <c r="D1718" i="3"/>
  <c r="C1718" i="3"/>
  <c r="B1718" i="3"/>
  <c r="G1717" i="3"/>
  <c r="F1717" i="3"/>
  <c r="E1717" i="3"/>
  <c r="D1717" i="3"/>
  <c r="C1717" i="3"/>
  <c r="B1717" i="3"/>
  <c r="G1716" i="3"/>
  <c r="F1716" i="3"/>
  <c r="E1716" i="3"/>
  <c r="D1716" i="3"/>
  <c r="C1716" i="3"/>
  <c r="B1716" i="3"/>
  <c r="G1715" i="3"/>
  <c r="F1715" i="3"/>
  <c r="E1715" i="3"/>
  <c r="D1715" i="3"/>
  <c r="C1715" i="3"/>
  <c r="B1715" i="3"/>
  <c r="G1714" i="3"/>
  <c r="F1714" i="3"/>
  <c r="E1714" i="3"/>
  <c r="D1714" i="3"/>
  <c r="C1714" i="3"/>
  <c r="B1714" i="3"/>
  <c r="G1713" i="3"/>
  <c r="F1713" i="3"/>
  <c r="E1713" i="3"/>
  <c r="D1713" i="3"/>
  <c r="C1713" i="3"/>
  <c r="B1713" i="3"/>
  <c r="G1712" i="3"/>
  <c r="F1712" i="3"/>
  <c r="E1712" i="3"/>
  <c r="D1712" i="3"/>
  <c r="C1712" i="3"/>
  <c r="B1712" i="3"/>
  <c r="G1711" i="3"/>
  <c r="F1711" i="3"/>
  <c r="E1711" i="3"/>
  <c r="D1711" i="3"/>
  <c r="C1711" i="3"/>
  <c r="B1711" i="3"/>
  <c r="G1710" i="3"/>
  <c r="F1710" i="3"/>
  <c r="E1710" i="3"/>
  <c r="D1710" i="3"/>
  <c r="C1710" i="3"/>
  <c r="B1710" i="3"/>
  <c r="G1709" i="3"/>
  <c r="F1709" i="3"/>
  <c r="E1709" i="3"/>
  <c r="D1709" i="3"/>
  <c r="C1709" i="3"/>
  <c r="B1709" i="3"/>
  <c r="G1708" i="3"/>
  <c r="F1708" i="3"/>
  <c r="E1708" i="3"/>
  <c r="D1708" i="3"/>
  <c r="C1708" i="3"/>
  <c r="B1708" i="3"/>
  <c r="G1707" i="3"/>
  <c r="F1707" i="3"/>
  <c r="E1707" i="3"/>
  <c r="D1707" i="3"/>
  <c r="C1707" i="3"/>
  <c r="B1707" i="3"/>
  <c r="G1706" i="3"/>
  <c r="F1706" i="3"/>
  <c r="E1706" i="3"/>
  <c r="D1706" i="3"/>
  <c r="C1706" i="3"/>
  <c r="B1706" i="3"/>
  <c r="G1705" i="3"/>
  <c r="F1705" i="3"/>
  <c r="E1705" i="3"/>
  <c r="D1705" i="3"/>
  <c r="C1705" i="3"/>
  <c r="B1705" i="3"/>
  <c r="G1704" i="3"/>
  <c r="F1704" i="3"/>
  <c r="E1704" i="3"/>
  <c r="D1704" i="3"/>
  <c r="C1704" i="3"/>
  <c r="B1704" i="3"/>
  <c r="G1703" i="3"/>
  <c r="F1703" i="3"/>
  <c r="E1703" i="3"/>
  <c r="D1703" i="3"/>
  <c r="C1703" i="3"/>
  <c r="B1703" i="3"/>
  <c r="G1702" i="3"/>
  <c r="F1702" i="3"/>
  <c r="E1702" i="3"/>
  <c r="D1702" i="3"/>
  <c r="C1702" i="3"/>
  <c r="B1702" i="3"/>
  <c r="G1701" i="3"/>
  <c r="F1701" i="3"/>
  <c r="E1701" i="3"/>
  <c r="D1701" i="3"/>
  <c r="C1701" i="3"/>
  <c r="B1701" i="3"/>
  <c r="G1700" i="3"/>
  <c r="F1700" i="3"/>
  <c r="E1700" i="3"/>
  <c r="D1700" i="3"/>
  <c r="C1700" i="3"/>
  <c r="B1700" i="3"/>
  <c r="G1699" i="3"/>
  <c r="F1699" i="3"/>
  <c r="E1699" i="3"/>
  <c r="D1699" i="3"/>
  <c r="C1699" i="3"/>
  <c r="B1699" i="3"/>
  <c r="G1698" i="3"/>
  <c r="F1698" i="3"/>
  <c r="E1698" i="3"/>
  <c r="D1698" i="3"/>
  <c r="C1698" i="3"/>
  <c r="B1698" i="3"/>
  <c r="G1697" i="3"/>
  <c r="F1697" i="3"/>
  <c r="E1697" i="3"/>
  <c r="D1697" i="3"/>
  <c r="C1697" i="3"/>
  <c r="B1697" i="3"/>
  <c r="G1696" i="3"/>
  <c r="F1696" i="3"/>
  <c r="E1696" i="3"/>
  <c r="D1696" i="3"/>
  <c r="C1696" i="3"/>
  <c r="B1696" i="3"/>
  <c r="G1695" i="3"/>
  <c r="F1695" i="3"/>
  <c r="E1695" i="3"/>
  <c r="D1695" i="3"/>
  <c r="C1695" i="3"/>
  <c r="B1695" i="3"/>
  <c r="G1694" i="3"/>
  <c r="F1694" i="3"/>
  <c r="E1694" i="3"/>
  <c r="D1694" i="3"/>
  <c r="C1694" i="3"/>
  <c r="B1694" i="3"/>
  <c r="G1693" i="3"/>
  <c r="F1693" i="3"/>
  <c r="E1693" i="3"/>
  <c r="D1693" i="3"/>
  <c r="C1693" i="3"/>
  <c r="B1693" i="3"/>
  <c r="G1692" i="3"/>
  <c r="F1692" i="3"/>
  <c r="E1692" i="3"/>
  <c r="D1692" i="3"/>
  <c r="C1692" i="3"/>
  <c r="B1692" i="3"/>
  <c r="G1691" i="3"/>
  <c r="F1691" i="3"/>
  <c r="E1691" i="3"/>
  <c r="D1691" i="3"/>
  <c r="C1691" i="3"/>
  <c r="B1691" i="3"/>
  <c r="G1690" i="3"/>
  <c r="F1690" i="3"/>
  <c r="E1690" i="3"/>
  <c r="D1690" i="3"/>
  <c r="C1690" i="3"/>
  <c r="B1690" i="3"/>
  <c r="G1689" i="3"/>
  <c r="F1689" i="3"/>
  <c r="E1689" i="3"/>
  <c r="D1689" i="3"/>
  <c r="C1689" i="3"/>
  <c r="B1689" i="3"/>
  <c r="G1688" i="3"/>
  <c r="F1688" i="3"/>
  <c r="E1688" i="3"/>
  <c r="D1688" i="3"/>
  <c r="C1688" i="3"/>
  <c r="B1688" i="3"/>
  <c r="G1687" i="3"/>
  <c r="F1687" i="3"/>
  <c r="E1687" i="3"/>
  <c r="D1687" i="3"/>
  <c r="C1687" i="3"/>
  <c r="B1687" i="3"/>
  <c r="G1686" i="3"/>
  <c r="F1686" i="3"/>
  <c r="E1686" i="3"/>
  <c r="D1686" i="3"/>
  <c r="C1686" i="3"/>
  <c r="B1686" i="3"/>
  <c r="G1685" i="3"/>
  <c r="F1685" i="3"/>
  <c r="E1685" i="3"/>
  <c r="D1685" i="3"/>
  <c r="C1685" i="3"/>
  <c r="B1685" i="3"/>
  <c r="G1684" i="3"/>
  <c r="F1684" i="3"/>
  <c r="E1684" i="3"/>
  <c r="D1684" i="3"/>
  <c r="C1684" i="3"/>
  <c r="B1684" i="3"/>
  <c r="G1683" i="3"/>
  <c r="F1683" i="3"/>
  <c r="E1683" i="3"/>
  <c r="D1683" i="3"/>
  <c r="C1683" i="3"/>
  <c r="B1683" i="3"/>
  <c r="G1682" i="3"/>
  <c r="F1682" i="3"/>
  <c r="E1682" i="3"/>
  <c r="D1682" i="3"/>
  <c r="C1682" i="3"/>
  <c r="B1682" i="3"/>
  <c r="G1681" i="3"/>
  <c r="F1681" i="3"/>
  <c r="E1681" i="3"/>
  <c r="D1681" i="3"/>
  <c r="C1681" i="3"/>
  <c r="B1681" i="3"/>
  <c r="G1680" i="3"/>
  <c r="F1680" i="3"/>
  <c r="E1680" i="3"/>
  <c r="D1680" i="3"/>
  <c r="C1680" i="3"/>
  <c r="B1680" i="3"/>
  <c r="G1679" i="3"/>
  <c r="F1679" i="3"/>
  <c r="E1679" i="3"/>
  <c r="D1679" i="3"/>
  <c r="C1679" i="3"/>
  <c r="B1679" i="3"/>
  <c r="G1678" i="3"/>
  <c r="F1678" i="3"/>
  <c r="E1678" i="3"/>
  <c r="D1678" i="3"/>
  <c r="C1678" i="3"/>
  <c r="B1678" i="3"/>
  <c r="G1677" i="3"/>
  <c r="F1677" i="3"/>
  <c r="E1677" i="3"/>
  <c r="D1677" i="3"/>
  <c r="C1677" i="3"/>
  <c r="B1677" i="3"/>
  <c r="G1676" i="3"/>
  <c r="F1676" i="3"/>
  <c r="E1676" i="3"/>
  <c r="D1676" i="3"/>
  <c r="C1676" i="3"/>
  <c r="B1676" i="3"/>
  <c r="G1675" i="3"/>
  <c r="F1675" i="3"/>
  <c r="E1675" i="3"/>
  <c r="D1675" i="3"/>
  <c r="C1675" i="3"/>
  <c r="B1675" i="3"/>
  <c r="G1674" i="3"/>
  <c r="F1674" i="3"/>
  <c r="E1674" i="3"/>
  <c r="D1674" i="3"/>
  <c r="C1674" i="3"/>
  <c r="B1674" i="3"/>
  <c r="G1673" i="3"/>
  <c r="F1673" i="3"/>
  <c r="E1673" i="3"/>
  <c r="D1673" i="3"/>
  <c r="C1673" i="3"/>
  <c r="B1673" i="3"/>
  <c r="G1672" i="3"/>
  <c r="F1672" i="3"/>
  <c r="E1672" i="3"/>
  <c r="D1672" i="3"/>
  <c r="C1672" i="3"/>
  <c r="B1672" i="3"/>
  <c r="G1671" i="3"/>
  <c r="F1671" i="3"/>
  <c r="E1671" i="3"/>
  <c r="D1671" i="3"/>
  <c r="C1671" i="3"/>
  <c r="B1671" i="3"/>
  <c r="G1670" i="3"/>
  <c r="F1670" i="3"/>
  <c r="E1670" i="3"/>
  <c r="D1670" i="3"/>
  <c r="C1670" i="3"/>
  <c r="B1670" i="3"/>
  <c r="G1669" i="3"/>
  <c r="F1669" i="3"/>
  <c r="E1669" i="3"/>
  <c r="D1669" i="3"/>
  <c r="C1669" i="3"/>
  <c r="B1669" i="3"/>
  <c r="G1668" i="3"/>
  <c r="F1668" i="3"/>
  <c r="E1668" i="3"/>
  <c r="D1668" i="3"/>
  <c r="C1668" i="3"/>
  <c r="B1668" i="3"/>
  <c r="G1667" i="3"/>
  <c r="F1667" i="3"/>
  <c r="E1667" i="3"/>
  <c r="D1667" i="3"/>
  <c r="C1667" i="3"/>
  <c r="B1667" i="3"/>
  <c r="G1666" i="3"/>
  <c r="F1666" i="3"/>
  <c r="E1666" i="3"/>
  <c r="D1666" i="3"/>
  <c r="C1666" i="3"/>
  <c r="B1666" i="3"/>
  <c r="G1665" i="3"/>
  <c r="F1665" i="3"/>
  <c r="E1665" i="3"/>
  <c r="D1665" i="3"/>
  <c r="C1665" i="3"/>
  <c r="B1665" i="3"/>
  <c r="G1664" i="3"/>
  <c r="F1664" i="3"/>
  <c r="E1664" i="3"/>
  <c r="D1664" i="3"/>
  <c r="C1664" i="3"/>
  <c r="B1664" i="3"/>
  <c r="G1663" i="3"/>
  <c r="F1663" i="3"/>
  <c r="E1663" i="3"/>
  <c r="D1663" i="3"/>
  <c r="C1663" i="3"/>
  <c r="B1663" i="3"/>
  <c r="G1662" i="3"/>
  <c r="F1662" i="3"/>
  <c r="E1662" i="3"/>
  <c r="D1662" i="3"/>
  <c r="C1662" i="3"/>
  <c r="B1662" i="3"/>
  <c r="G1661" i="3"/>
  <c r="F1661" i="3"/>
  <c r="E1661" i="3"/>
  <c r="D1661" i="3"/>
  <c r="C1661" i="3"/>
  <c r="B1661" i="3"/>
  <c r="G1660" i="3"/>
  <c r="F1660" i="3"/>
  <c r="E1660" i="3"/>
  <c r="D1660" i="3"/>
  <c r="C1660" i="3"/>
  <c r="B1660" i="3"/>
  <c r="G1659" i="3"/>
  <c r="F1659" i="3"/>
  <c r="E1659" i="3"/>
  <c r="D1659" i="3"/>
  <c r="C1659" i="3"/>
  <c r="B1659" i="3"/>
  <c r="G1658" i="3"/>
  <c r="F1658" i="3"/>
  <c r="E1658" i="3"/>
  <c r="D1658" i="3"/>
  <c r="C1658" i="3"/>
  <c r="B1658" i="3"/>
  <c r="G1657" i="3"/>
  <c r="F1657" i="3"/>
  <c r="E1657" i="3"/>
  <c r="D1657" i="3"/>
  <c r="C1657" i="3"/>
  <c r="B1657" i="3"/>
  <c r="G1656" i="3"/>
  <c r="F1656" i="3"/>
  <c r="E1656" i="3"/>
  <c r="D1656" i="3"/>
  <c r="C1656" i="3"/>
  <c r="B1656" i="3"/>
  <c r="G1655" i="3"/>
  <c r="F1655" i="3"/>
  <c r="E1655" i="3"/>
  <c r="D1655" i="3"/>
  <c r="C1655" i="3"/>
  <c r="B1655" i="3"/>
  <c r="G1654" i="3"/>
  <c r="F1654" i="3"/>
  <c r="E1654" i="3"/>
  <c r="D1654" i="3"/>
  <c r="C1654" i="3"/>
  <c r="B1654" i="3"/>
  <c r="G1653" i="3"/>
  <c r="F1653" i="3"/>
  <c r="E1653" i="3"/>
  <c r="D1653" i="3"/>
  <c r="C1653" i="3"/>
  <c r="B1653" i="3"/>
  <c r="G1652" i="3"/>
  <c r="F1652" i="3"/>
  <c r="E1652" i="3"/>
  <c r="D1652" i="3"/>
  <c r="C1652" i="3"/>
  <c r="B1652" i="3"/>
  <c r="G1651" i="3"/>
  <c r="F1651" i="3"/>
  <c r="E1651" i="3"/>
  <c r="D1651" i="3"/>
  <c r="C1651" i="3"/>
  <c r="B1651" i="3"/>
  <c r="G1650" i="3"/>
  <c r="F1650" i="3"/>
  <c r="E1650" i="3"/>
  <c r="D1650" i="3"/>
  <c r="C1650" i="3"/>
  <c r="B1650" i="3"/>
  <c r="G1649" i="3"/>
  <c r="F1649" i="3"/>
  <c r="E1649" i="3"/>
  <c r="D1649" i="3"/>
  <c r="C1649" i="3"/>
  <c r="B1649" i="3"/>
  <c r="G1648" i="3"/>
  <c r="F1648" i="3"/>
  <c r="E1648" i="3"/>
  <c r="D1648" i="3"/>
  <c r="C1648" i="3"/>
  <c r="B1648" i="3"/>
  <c r="G1647" i="3"/>
  <c r="F1647" i="3"/>
  <c r="E1647" i="3"/>
  <c r="D1647" i="3"/>
  <c r="C1647" i="3"/>
  <c r="B1647" i="3"/>
  <c r="G1646" i="3"/>
  <c r="F1646" i="3"/>
  <c r="E1646" i="3"/>
  <c r="D1646" i="3"/>
  <c r="C1646" i="3"/>
  <c r="B1646" i="3"/>
  <c r="G1645" i="3"/>
  <c r="F1645" i="3"/>
  <c r="E1645" i="3"/>
  <c r="D1645" i="3"/>
  <c r="C1645" i="3"/>
  <c r="B1645" i="3"/>
  <c r="G1644" i="3"/>
  <c r="F1644" i="3"/>
  <c r="E1644" i="3"/>
  <c r="D1644" i="3"/>
  <c r="C1644" i="3"/>
  <c r="B1644" i="3"/>
  <c r="G1643" i="3"/>
  <c r="F1643" i="3"/>
  <c r="E1643" i="3"/>
  <c r="D1643" i="3"/>
  <c r="C1643" i="3"/>
  <c r="B1643" i="3"/>
  <c r="G1642" i="3"/>
  <c r="F1642" i="3"/>
  <c r="E1642" i="3"/>
  <c r="D1642" i="3"/>
  <c r="C1642" i="3"/>
  <c r="B1642" i="3"/>
  <c r="G1641" i="3"/>
  <c r="F1641" i="3"/>
  <c r="E1641" i="3"/>
  <c r="D1641" i="3"/>
  <c r="C1641" i="3"/>
  <c r="B1641" i="3"/>
  <c r="G1640" i="3"/>
  <c r="F1640" i="3"/>
  <c r="E1640" i="3"/>
  <c r="D1640" i="3"/>
  <c r="C1640" i="3"/>
  <c r="B1640" i="3"/>
  <c r="G1639" i="3"/>
  <c r="F1639" i="3"/>
  <c r="E1639" i="3"/>
  <c r="D1639" i="3"/>
  <c r="C1639" i="3"/>
  <c r="B1639" i="3"/>
  <c r="G1638" i="3"/>
  <c r="F1638" i="3"/>
  <c r="E1638" i="3"/>
  <c r="D1638" i="3"/>
  <c r="C1638" i="3"/>
  <c r="B1638" i="3"/>
  <c r="G1637" i="3"/>
  <c r="F1637" i="3"/>
  <c r="E1637" i="3"/>
  <c r="D1637" i="3"/>
  <c r="C1637" i="3"/>
  <c r="B1637" i="3"/>
  <c r="G1636" i="3"/>
  <c r="F1636" i="3"/>
  <c r="E1636" i="3"/>
  <c r="D1636" i="3"/>
  <c r="C1636" i="3"/>
  <c r="B1636" i="3"/>
  <c r="G1635" i="3"/>
  <c r="F1635" i="3"/>
  <c r="E1635" i="3"/>
  <c r="D1635" i="3"/>
  <c r="C1635" i="3"/>
  <c r="B1635" i="3"/>
  <c r="G1634" i="3"/>
  <c r="F1634" i="3"/>
  <c r="E1634" i="3"/>
  <c r="D1634" i="3"/>
  <c r="C1634" i="3"/>
  <c r="B1634" i="3"/>
  <c r="G1633" i="3"/>
  <c r="F1633" i="3"/>
  <c r="E1633" i="3"/>
  <c r="D1633" i="3"/>
  <c r="C1633" i="3"/>
  <c r="B1633" i="3"/>
  <c r="G1632" i="3"/>
  <c r="F1632" i="3"/>
  <c r="E1632" i="3"/>
  <c r="D1632" i="3"/>
  <c r="C1632" i="3"/>
  <c r="B1632" i="3"/>
  <c r="G1631" i="3"/>
  <c r="F1631" i="3"/>
  <c r="E1631" i="3"/>
  <c r="D1631" i="3"/>
  <c r="C1631" i="3"/>
  <c r="B1631" i="3"/>
  <c r="G1630" i="3"/>
  <c r="F1630" i="3"/>
  <c r="E1630" i="3"/>
  <c r="D1630" i="3"/>
  <c r="C1630" i="3"/>
  <c r="B1630" i="3"/>
  <c r="G1629" i="3"/>
  <c r="F1629" i="3"/>
  <c r="E1629" i="3"/>
  <c r="D1629" i="3"/>
  <c r="C1629" i="3"/>
  <c r="B1629" i="3"/>
  <c r="G1628" i="3"/>
  <c r="F1628" i="3"/>
  <c r="E1628" i="3"/>
  <c r="D1628" i="3"/>
  <c r="C1628" i="3"/>
  <c r="B1628" i="3"/>
  <c r="G1627" i="3"/>
  <c r="F1627" i="3"/>
  <c r="E1627" i="3"/>
  <c r="D1627" i="3"/>
  <c r="C1627" i="3"/>
  <c r="B1627" i="3"/>
  <c r="G1626" i="3"/>
  <c r="F1626" i="3"/>
  <c r="E1626" i="3"/>
  <c r="D1626" i="3"/>
  <c r="C1626" i="3"/>
  <c r="B1626" i="3"/>
  <c r="G1625" i="3"/>
  <c r="F1625" i="3"/>
  <c r="E1625" i="3"/>
  <c r="D1625" i="3"/>
  <c r="C1625" i="3"/>
  <c r="B1625" i="3"/>
  <c r="G1624" i="3"/>
  <c r="F1624" i="3"/>
  <c r="E1624" i="3"/>
  <c r="D1624" i="3"/>
  <c r="C1624" i="3"/>
  <c r="B1624" i="3"/>
  <c r="G1623" i="3"/>
  <c r="F1623" i="3"/>
  <c r="E1623" i="3"/>
  <c r="D1623" i="3"/>
  <c r="C1623" i="3"/>
  <c r="B1623" i="3"/>
  <c r="G1622" i="3"/>
  <c r="F1622" i="3"/>
  <c r="E1622" i="3"/>
  <c r="D1622" i="3"/>
  <c r="C1622" i="3"/>
  <c r="B1622" i="3"/>
  <c r="G1621" i="3"/>
  <c r="F1621" i="3"/>
  <c r="E1621" i="3"/>
  <c r="D1621" i="3"/>
  <c r="C1621" i="3"/>
  <c r="B1621" i="3"/>
  <c r="G1620" i="3"/>
  <c r="F1620" i="3"/>
  <c r="E1620" i="3"/>
  <c r="D1620" i="3"/>
  <c r="C1620" i="3"/>
  <c r="B1620" i="3"/>
  <c r="G1619" i="3"/>
  <c r="F1619" i="3"/>
  <c r="E1619" i="3"/>
  <c r="D1619" i="3"/>
  <c r="C1619" i="3"/>
  <c r="B1619" i="3"/>
  <c r="G1618" i="3"/>
  <c r="F1618" i="3"/>
  <c r="E1618" i="3"/>
  <c r="D1618" i="3"/>
  <c r="C1618" i="3"/>
  <c r="B1618" i="3"/>
  <c r="G1617" i="3"/>
  <c r="F1617" i="3"/>
  <c r="E1617" i="3"/>
  <c r="D1617" i="3"/>
  <c r="C1617" i="3"/>
  <c r="B1617" i="3"/>
  <c r="G1616" i="3"/>
  <c r="F1616" i="3"/>
  <c r="E1616" i="3"/>
  <c r="D1616" i="3"/>
  <c r="C1616" i="3"/>
  <c r="B1616" i="3"/>
  <c r="G1615" i="3"/>
  <c r="F1615" i="3"/>
  <c r="E1615" i="3"/>
  <c r="D1615" i="3"/>
  <c r="C1615" i="3"/>
  <c r="B1615" i="3"/>
  <c r="G1614" i="3"/>
  <c r="F1614" i="3"/>
  <c r="E1614" i="3"/>
  <c r="D1614" i="3"/>
  <c r="C1614" i="3"/>
  <c r="B1614" i="3"/>
  <c r="G1613" i="3"/>
  <c r="F1613" i="3"/>
  <c r="E1613" i="3"/>
  <c r="D1613" i="3"/>
  <c r="C1613" i="3"/>
  <c r="B1613" i="3"/>
  <c r="G1612" i="3"/>
  <c r="F1612" i="3"/>
  <c r="E1612" i="3"/>
  <c r="D1612" i="3"/>
  <c r="C1612" i="3"/>
  <c r="B1612" i="3"/>
  <c r="G1611" i="3"/>
  <c r="F1611" i="3"/>
  <c r="E1611" i="3"/>
  <c r="D1611" i="3"/>
  <c r="C1611" i="3"/>
  <c r="B1611" i="3"/>
  <c r="G1610" i="3"/>
  <c r="F1610" i="3"/>
  <c r="E1610" i="3"/>
  <c r="D1610" i="3"/>
  <c r="C1610" i="3"/>
  <c r="B1610" i="3"/>
  <c r="G1609" i="3"/>
  <c r="F1609" i="3"/>
  <c r="E1609" i="3"/>
  <c r="D1609" i="3"/>
  <c r="C1609" i="3"/>
  <c r="B1609" i="3"/>
  <c r="G1608" i="3"/>
  <c r="F1608" i="3"/>
  <c r="E1608" i="3"/>
  <c r="D1608" i="3"/>
  <c r="C1608" i="3"/>
  <c r="B1608" i="3"/>
  <c r="G1607" i="3"/>
  <c r="F1607" i="3"/>
  <c r="E1607" i="3"/>
  <c r="D1607" i="3"/>
  <c r="C1607" i="3"/>
  <c r="B1607" i="3"/>
  <c r="G1606" i="3"/>
  <c r="F1606" i="3"/>
  <c r="E1606" i="3"/>
  <c r="D1606" i="3"/>
  <c r="C1606" i="3"/>
  <c r="B1606" i="3"/>
  <c r="G1605" i="3"/>
  <c r="F1605" i="3"/>
  <c r="E1605" i="3"/>
  <c r="D1605" i="3"/>
  <c r="C1605" i="3"/>
  <c r="B1605" i="3"/>
  <c r="G1604" i="3"/>
  <c r="F1604" i="3"/>
  <c r="E1604" i="3"/>
  <c r="D1604" i="3"/>
  <c r="C1604" i="3"/>
  <c r="B1604" i="3"/>
  <c r="G1603" i="3"/>
  <c r="F1603" i="3"/>
  <c r="E1603" i="3"/>
  <c r="D1603" i="3"/>
  <c r="C1603" i="3"/>
  <c r="B1603" i="3"/>
  <c r="G1602" i="3"/>
  <c r="F1602" i="3"/>
  <c r="E1602" i="3"/>
  <c r="D1602" i="3"/>
  <c r="C1602" i="3"/>
  <c r="B1602" i="3"/>
  <c r="G1601" i="3"/>
  <c r="F1601" i="3"/>
  <c r="E1601" i="3"/>
  <c r="D1601" i="3"/>
  <c r="C1601" i="3"/>
  <c r="B1601" i="3"/>
  <c r="G1600" i="3"/>
  <c r="F1600" i="3"/>
  <c r="E1600" i="3"/>
  <c r="D1600" i="3"/>
  <c r="C1600" i="3"/>
  <c r="B1600" i="3"/>
  <c r="G1599" i="3"/>
  <c r="F1599" i="3"/>
  <c r="E1599" i="3"/>
  <c r="D1599" i="3"/>
  <c r="C1599" i="3"/>
  <c r="B1599" i="3"/>
  <c r="G1598" i="3"/>
  <c r="F1598" i="3"/>
  <c r="E1598" i="3"/>
  <c r="D1598" i="3"/>
  <c r="C1598" i="3"/>
  <c r="B1598" i="3"/>
  <c r="G1597" i="3"/>
  <c r="F1597" i="3"/>
  <c r="E1597" i="3"/>
  <c r="D1597" i="3"/>
  <c r="C1597" i="3"/>
  <c r="B1597" i="3"/>
  <c r="G1596" i="3"/>
  <c r="F1596" i="3"/>
  <c r="E1596" i="3"/>
  <c r="D1596" i="3"/>
  <c r="C1596" i="3"/>
  <c r="B1596" i="3"/>
  <c r="G1595" i="3"/>
  <c r="F1595" i="3"/>
  <c r="E1595" i="3"/>
  <c r="D1595" i="3"/>
  <c r="C1595" i="3"/>
  <c r="B1595" i="3"/>
  <c r="G1594" i="3"/>
  <c r="F1594" i="3"/>
  <c r="E1594" i="3"/>
  <c r="D1594" i="3"/>
  <c r="C1594" i="3"/>
  <c r="B1594" i="3"/>
  <c r="G1593" i="3"/>
  <c r="F1593" i="3"/>
  <c r="E1593" i="3"/>
  <c r="D1593" i="3"/>
  <c r="C1593" i="3"/>
  <c r="B1593" i="3"/>
  <c r="G1592" i="3"/>
  <c r="F1592" i="3"/>
  <c r="E1592" i="3"/>
  <c r="D1592" i="3"/>
  <c r="C1592" i="3"/>
  <c r="B1592" i="3"/>
  <c r="G1591" i="3"/>
  <c r="F1591" i="3"/>
  <c r="E1591" i="3"/>
  <c r="D1591" i="3"/>
  <c r="C1591" i="3"/>
  <c r="B1591" i="3"/>
  <c r="G1590" i="3"/>
  <c r="F1590" i="3"/>
  <c r="E1590" i="3"/>
  <c r="D1590" i="3"/>
  <c r="C1590" i="3"/>
  <c r="B1590" i="3"/>
  <c r="G1589" i="3"/>
  <c r="F1589" i="3"/>
  <c r="E1589" i="3"/>
  <c r="D1589" i="3"/>
  <c r="C1589" i="3"/>
  <c r="B1589" i="3"/>
  <c r="G1588" i="3"/>
  <c r="F1588" i="3"/>
  <c r="E1588" i="3"/>
  <c r="D1588" i="3"/>
  <c r="C1588" i="3"/>
  <c r="B1588" i="3"/>
  <c r="G1587" i="3"/>
  <c r="F1587" i="3"/>
  <c r="E1587" i="3"/>
  <c r="D1587" i="3"/>
  <c r="C1587" i="3"/>
  <c r="B1587" i="3"/>
  <c r="G1586" i="3"/>
  <c r="F1586" i="3"/>
  <c r="E1586" i="3"/>
  <c r="D1586" i="3"/>
  <c r="C1586" i="3"/>
  <c r="B1586" i="3"/>
  <c r="G1585" i="3"/>
  <c r="F1585" i="3"/>
  <c r="E1585" i="3"/>
  <c r="D1585" i="3"/>
  <c r="C1585" i="3"/>
  <c r="B1585" i="3"/>
  <c r="G1584" i="3"/>
  <c r="F1584" i="3"/>
  <c r="E1584" i="3"/>
  <c r="D1584" i="3"/>
  <c r="C1584" i="3"/>
  <c r="B1584" i="3"/>
  <c r="G1583" i="3"/>
  <c r="F1583" i="3"/>
  <c r="E1583" i="3"/>
  <c r="D1583" i="3"/>
  <c r="C1583" i="3"/>
  <c r="B1583" i="3"/>
  <c r="G1582" i="3"/>
  <c r="F1582" i="3"/>
  <c r="E1582" i="3"/>
  <c r="D1582" i="3"/>
  <c r="C1582" i="3"/>
  <c r="B1582" i="3"/>
  <c r="G1581" i="3"/>
  <c r="F1581" i="3"/>
  <c r="E1581" i="3"/>
  <c r="D1581" i="3"/>
  <c r="C1581" i="3"/>
  <c r="B1581" i="3"/>
  <c r="G1580" i="3"/>
  <c r="F1580" i="3"/>
  <c r="E1580" i="3"/>
  <c r="D1580" i="3"/>
  <c r="C1580" i="3"/>
  <c r="B1580" i="3"/>
  <c r="G1579" i="3"/>
  <c r="F1579" i="3"/>
  <c r="E1579" i="3"/>
  <c r="D1579" i="3"/>
  <c r="C1579" i="3"/>
  <c r="B1579" i="3"/>
  <c r="G1578" i="3"/>
  <c r="F1578" i="3"/>
  <c r="E1578" i="3"/>
  <c r="D1578" i="3"/>
  <c r="C1578" i="3"/>
  <c r="B1578" i="3"/>
  <c r="G1577" i="3"/>
  <c r="F1577" i="3"/>
  <c r="E1577" i="3"/>
  <c r="D1577" i="3"/>
  <c r="C1577" i="3"/>
  <c r="B1577" i="3"/>
  <c r="G1576" i="3"/>
  <c r="F1576" i="3"/>
  <c r="E1576" i="3"/>
  <c r="D1576" i="3"/>
  <c r="C1576" i="3"/>
  <c r="B1576" i="3"/>
  <c r="G1575" i="3"/>
  <c r="F1575" i="3"/>
  <c r="E1575" i="3"/>
  <c r="D1575" i="3"/>
  <c r="C1575" i="3"/>
  <c r="B1575" i="3"/>
  <c r="G1574" i="3"/>
  <c r="F1574" i="3"/>
  <c r="E1574" i="3"/>
  <c r="D1574" i="3"/>
  <c r="C1574" i="3"/>
  <c r="B1574" i="3"/>
  <c r="G1573" i="3"/>
  <c r="F1573" i="3"/>
  <c r="E1573" i="3"/>
  <c r="D1573" i="3"/>
  <c r="C1573" i="3"/>
  <c r="B1573" i="3"/>
  <c r="G1572" i="3"/>
  <c r="F1572" i="3"/>
  <c r="E1572" i="3"/>
  <c r="D1572" i="3"/>
  <c r="C1572" i="3"/>
  <c r="B1572" i="3"/>
  <c r="G1571" i="3"/>
  <c r="F1571" i="3"/>
  <c r="E1571" i="3"/>
  <c r="D1571" i="3"/>
  <c r="C1571" i="3"/>
  <c r="B1571" i="3"/>
  <c r="G1570" i="3"/>
  <c r="F1570" i="3"/>
  <c r="E1570" i="3"/>
  <c r="D1570" i="3"/>
  <c r="C1570" i="3"/>
  <c r="B1570" i="3"/>
  <c r="G1569" i="3"/>
  <c r="F1569" i="3"/>
  <c r="E1569" i="3"/>
  <c r="D1569" i="3"/>
  <c r="C1569" i="3"/>
  <c r="B1569" i="3"/>
  <c r="G1568" i="3"/>
  <c r="F1568" i="3"/>
  <c r="E1568" i="3"/>
  <c r="D1568" i="3"/>
  <c r="C1568" i="3"/>
  <c r="B1568" i="3"/>
  <c r="G1567" i="3"/>
  <c r="F1567" i="3"/>
  <c r="E1567" i="3"/>
  <c r="D1567" i="3"/>
  <c r="C1567" i="3"/>
  <c r="B1567" i="3"/>
  <c r="G1566" i="3"/>
  <c r="F1566" i="3"/>
  <c r="E1566" i="3"/>
  <c r="D1566" i="3"/>
  <c r="C1566" i="3"/>
  <c r="B1566" i="3"/>
  <c r="G1565" i="3"/>
  <c r="F1565" i="3"/>
  <c r="E1565" i="3"/>
  <c r="D1565" i="3"/>
  <c r="C1565" i="3"/>
  <c r="B1565" i="3"/>
  <c r="G1564" i="3"/>
  <c r="F1564" i="3"/>
  <c r="E1564" i="3"/>
  <c r="D1564" i="3"/>
  <c r="C1564" i="3"/>
  <c r="B1564" i="3"/>
  <c r="G1563" i="3"/>
  <c r="F1563" i="3"/>
  <c r="E1563" i="3"/>
  <c r="D1563" i="3"/>
  <c r="C1563" i="3"/>
  <c r="B1563" i="3"/>
  <c r="G1562" i="3"/>
  <c r="F1562" i="3"/>
  <c r="E1562" i="3"/>
  <c r="D1562" i="3"/>
  <c r="C1562" i="3"/>
  <c r="B1562" i="3"/>
  <c r="G1561" i="3"/>
  <c r="F1561" i="3"/>
  <c r="E1561" i="3"/>
  <c r="D1561" i="3"/>
  <c r="C1561" i="3"/>
  <c r="B1561" i="3"/>
  <c r="G1560" i="3"/>
  <c r="F1560" i="3"/>
  <c r="E1560" i="3"/>
  <c r="D1560" i="3"/>
  <c r="C1560" i="3"/>
  <c r="B1560" i="3"/>
  <c r="G1559" i="3"/>
  <c r="F1559" i="3"/>
  <c r="E1559" i="3"/>
  <c r="D1559" i="3"/>
  <c r="C1559" i="3"/>
  <c r="B1559" i="3"/>
  <c r="G1558" i="3"/>
  <c r="F1558" i="3"/>
  <c r="E1558" i="3"/>
  <c r="D1558" i="3"/>
  <c r="C1558" i="3"/>
  <c r="B1558" i="3"/>
  <c r="G1557" i="3"/>
  <c r="F1557" i="3"/>
  <c r="E1557" i="3"/>
  <c r="D1557" i="3"/>
  <c r="C1557" i="3"/>
  <c r="B1557" i="3"/>
  <c r="G1556" i="3"/>
  <c r="F1556" i="3"/>
  <c r="E1556" i="3"/>
  <c r="D1556" i="3"/>
  <c r="C1556" i="3"/>
  <c r="B1556" i="3"/>
  <c r="G1555" i="3"/>
  <c r="F1555" i="3"/>
  <c r="E1555" i="3"/>
  <c r="D1555" i="3"/>
  <c r="C1555" i="3"/>
  <c r="B1555" i="3"/>
  <c r="G1554" i="3"/>
  <c r="F1554" i="3"/>
  <c r="E1554" i="3"/>
  <c r="D1554" i="3"/>
  <c r="C1554" i="3"/>
  <c r="B1554" i="3"/>
  <c r="G1553" i="3"/>
  <c r="F1553" i="3"/>
  <c r="E1553" i="3"/>
  <c r="D1553" i="3"/>
  <c r="C1553" i="3"/>
  <c r="B1553" i="3"/>
  <c r="G1552" i="3"/>
  <c r="F1552" i="3"/>
  <c r="E1552" i="3"/>
  <c r="D1552" i="3"/>
  <c r="C1552" i="3"/>
  <c r="B1552" i="3"/>
  <c r="G1551" i="3"/>
  <c r="F1551" i="3"/>
  <c r="E1551" i="3"/>
  <c r="D1551" i="3"/>
  <c r="C1551" i="3"/>
  <c r="B1551" i="3"/>
  <c r="G1550" i="3"/>
  <c r="F1550" i="3"/>
  <c r="E1550" i="3"/>
  <c r="D1550" i="3"/>
  <c r="C1550" i="3"/>
  <c r="B1550" i="3"/>
  <c r="G1549" i="3"/>
  <c r="F1549" i="3"/>
  <c r="E1549" i="3"/>
  <c r="D1549" i="3"/>
  <c r="C1549" i="3"/>
  <c r="B1549" i="3"/>
  <c r="G1548" i="3"/>
  <c r="F1548" i="3"/>
  <c r="E1548" i="3"/>
  <c r="D1548" i="3"/>
  <c r="C1548" i="3"/>
  <c r="B1548" i="3"/>
  <c r="G1547" i="3"/>
  <c r="F1547" i="3"/>
  <c r="E1547" i="3"/>
  <c r="D1547" i="3"/>
  <c r="C1547" i="3"/>
  <c r="B1547" i="3"/>
  <c r="G1546" i="3"/>
  <c r="F1546" i="3"/>
  <c r="E1546" i="3"/>
  <c r="D1546" i="3"/>
  <c r="C1546" i="3"/>
  <c r="B1546" i="3"/>
  <c r="G1545" i="3"/>
  <c r="F1545" i="3"/>
  <c r="E1545" i="3"/>
  <c r="D1545" i="3"/>
  <c r="C1545" i="3"/>
  <c r="B1545" i="3"/>
  <c r="G1544" i="3"/>
  <c r="F1544" i="3"/>
  <c r="E1544" i="3"/>
  <c r="D1544" i="3"/>
  <c r="C1544" i="3"/>
  <c r="B1544" i="3"/>
  <c r="G1543" i="3"/>
  <c r="F1543" i="3"/>
  <c r="E1543" i="3"/>
  <c r="D1543" i="3"/>
  <c r="C1543" i="3"/>
  <c r="B1543" i="3"/>
  <c r="G1542" i="3"/>
  <c r="F1542" i="3"/>
  <c r="E1542" i="3"/>
  <c r="D1542" i="3"/>
  <c r="C1542" i="3"/>
  <c r="B1542" i="3"/>
  <c r="G1541" i="3"/>
  <c r="F1541" i="3"/>
  <c r="E1541" i="3"/>
  <c r="D1541" i="3"/>
  <c r="C1541" i="3"/>
  <c r="B1541" i="3"/>
  <c r="G1540" i="3"/>
  <c r="F1540" i="3"/>
  <c r="E1540" i="3"/>
  <c r="D1540" i="3"/>
  <c r="C1540" i="3"/>
  <c r="B1540" i="3"/>
  <c r="G1539" i="3"/>
  <c r="F1539" i="3"/>
  <c r="E1539" i="3"/>
  <c r="D1539" i="3"/>
  <c r="C1539" i="3"/>
  <c r="B1539" i="3"/>
  <c r="G1538" i="3"/>
  <c r="F1538" i="3"/>
  <c r="E1538" i="3"/>
  <c r="D1538" i="3"/>
  <c r="C1538" i="3"/>
  <c r="B1538" i="3"/>
  <c r="G1537" i="3"/>
  <c r="F1537" i="3"/>
  <c r="E1537" i="3"/>
  <c r="D1537" i="3"/>
  <c r="C1537" i="3"/>
  <c r="B1537" i="3"/>
  <c r="G1536" i="3"/>
  <c r="F1536" i="3"/>
  <c r="E1536" i="3"/>
  <c r="D1536" i="3"/>
  <c r="C1536" i="3"/>
  <c r="B1536" i="3"/>
  <c r="G1535" i="3"/>
  <c r="F1535" i="3"/>
  <c r="E1535" i="3"/>
  <c r="D1535" i="3"/>
  <c r="C1535" i="3"/>
  <c r="B1535" i="3"/>
  <c r="G1534" i="3"/>
  <c r="F1534" i="3"/>
  <c r="E1534" i="3"/>
  <c r="D1534" i="3"/>
  <c r="C1534" i="3"/>
  <c r="B1534" i="3"/>
  <c r="G1533" i="3"/>
  <c r="F1533" i="3"/>
  <c r="E1533" i="3"/>
  <c r="D1533" i="3"/>
  <c r="C1533" i="3"/>
  <c r="B1533" i="3"/>
  <c r="G1532" i="3"/>
  <c r="F1532" i="3"/>
  <c r="E1532" i="3"/>
  <c r="D1532" i="3"/>
  <c r="C1532" i="3"/>
  <c r="B1532" i="3"/>
  <c r="G1531" i="3"/>
  <c r="F1531" i="3"/>
  <c r="E1531" i="3"/>
  <c r="D1531" i="3"/>
  <c r="C1531" i="3"/>
  <c r="B1531" i="3"/>
  <c r="G1530" i="3"/>
  <c r="F1530" i="3"/>
  <c r="E1530" i="3"/>
  <c r="D1530" i="3"/>
  <c r="C1530" i="3"/>
  <c r="B1530" i="3"/>
  <c r="G1529" i="3"/>
  <c r="F1529" i="3"/>
  <c r="E1529" i="3"/>
  <c r="D1529" i="3"/>
  <c r="C1529" i="3"/>
  <c r="B1529" i="3"/>
  <c r="G1528" i="3"/>
  <c r="F1528" i="3"/>
  <c r="E1528" i="3"/>
  <c r="D1528" i="3"/>
  <c r="C1528" i="3"/>
  <c r="B1528" i="3"/>
  <c r="G1527" i="3"/>
  <c r="F1527" i="3"/>
  <c r="E1527" i="3"/>
  <c r="D1527" i="3"/>
  <c r="C1527" i="3"/>
  <c r="B1527" i="3"/>
  <c r="G1526" i="3"/>
  <c r="F1526" i="3"/>
  <c r="E1526" i="3"/>
  <c r="D1526" i="3"/>
  <c r="C1526" i="3"/>
  <c r="B1526" i="3"/>
  <c r="G1525" i="3"/>
  <c r="F1525" i="3"/>
  <c r="E1525" i="3"/>
  <c r="D1525" i="3"/>
  <c r="C1525" i="3"/>
  <c r="B1525" i="3"/>
  <c r="G1524" i="3"/>
  <c r="F1524" i="3"/>
  <c r="E1524" i="3"/>
  <c r="D1524" i="3"/>
  <c r="C1524" i="3"/>
  <c r="B1524" i="3"/>
  <c r="G1523" i="3"/>
  <c r="F1523" i="3"/>
  <c r="E1523" i="3"/>
  <c r="D1523" i="3"/>
  <c r="C1523" i="3"/>
  <c r="B1523" i="3"/>
  <c r="G1522" i="3"/>
  <c r="F1522" i="3"/>
  <c r="E1522" i="3"/>
  <c r="D1522" i="3"/>
  <c r="C1522" i="3"/>
  <c r="B1522" i="3"/>
  <c r="G1521" i="3"/>
  <c r="F1521" i="3"/>
  <c r="E1521" i="3"/>
  <c r="D1521" i="3"/>
  <c r="C1521" i="3"/>
  <c r="B1521" i="3"/>
  <c r="G1520" i="3"/>
  <c r="F1520" i="3"/>
  <c r="E1520" i="3"/>
  <c r="D1520" i="3"/>
  <c r="C1520" i="3"/>
  <c r="B1520" i="3"/>
  <c r="G1519" i="3"/>
  <c r="F1519" i="3"/>
  <c r="E1519" i="3"/>
  <c r="D1519" i="3"/>
  <c r="C1519" i="3"/>
  <c r="B1519" i="3"/>
  <c r="G1518" i="3"/>
  <c r="F1518" i="3"/>
  <c r="E1518" i="3"/>
  <c r="D1518" i="3"/>
  <c r="C1518" i="3"/>
  <c r="B1518" i="3"/>
  <c r="G1517" i="3"/>
  <c r="F1517" i="3"/>
  <c r="E1517" i="3"/>
  <c r="D1517" i="3"/>
  <c r="C1517" i="3"/>
  <c r="B1517" i="3"/>
  <c r="G1516" i="3"/>
  <c r="F1516" i="3"/>
  <c r="E1516" i="3"/>
  <c r="D1516" i="3"/>
  <c r="C1516" i="3"/>
  <c r="B1516" i="3"/>
  <c r="G1515" i="3"/>
  <c r="F1515" i="3"/>
  <c r="E1515" i="3"/>
  <c r="D1515" i="3"/>
  <c r="C1515" i="3"/>
  <c r="B1515" i="3"/>
  <c r="G1514" i="3"/>
  <c r="F1514" i="3"/>
  <c r="E1514" i="3"/>
  <c r="D1514" i="3"/>
  <c r="C1514" i="3"/>
  <c r="B1514" i="3"/>
  <c r="G1513" i="3"/>
  <c r="F1513" i="3"/>
  <c r="E1513" i="3"/>
  <c r="D1513" i="3"/>
  <c r="C1513" i="3"/>
  <c r="B1513" i="3"/>
  <c r="G1512" i="3"/>
  <c r="F1512" i="3"/>
  <c r="E1512" i="3"/>
  <c r="D1512" i="3"/>
  <c r="C1512" i="3"/>
  <c r="B1512" i="3"/>
  <c r="G1511" i="3"/>
  <c r="F1511" i="3"/>
  <c r="E1511" i="3"/>
  <c r="D1511" i="3"/>
  <c r="C1511" i="3"/>
  <c r="B1511" i="3"/>
  <c r="G1510" i="3"/>
  <c r="F1510" i="3"/>
  <c r="E1510" i="3"/>
  <c r="D1510" i="3"/>
  <c r="C1510" i="3"/>
  <c r="B1510" i="3"/>
  <c r="G1509" i="3"/>
  <c r="F1509" i="3"/>
  <c r="E1509" i="3"/>
  <c r="D1509" i="3"/>
  <c r="C1509" i="3"/>
  <c r="B1509" i="3"/>
  <c r="G1508" i="3"/>
  <c r="F1508" i="3"/>
  <c r="E1508" i="3"/>
  <c r="D1508" i="3"/>
  <c r="C1508" i="3"/>
  <c r="B1508" i="3"/>
  <c r="G1507" i="3"/>
  <c r="F1507" i="3"/>
  <c r="E1507" i="3"/>
  <c r="D1507" i="3"/>
  <c r="C1507" i="3"/>
  <c r="B1507" i="3"/>
  <c r="G1506" i="3"/>
  <c r="F1506" i="3"/>
  <c r="E1506" i="3"/>
  <c r="D1506" i="3"/>
  <c r="C1506" i="3"/>
  <c r="B1506" i="3"/>
  <c r="G1505" i="3"/>
  <c r="F1505" i="3"/>
  <c r="E1505" i="3"/>
  <c r="D1505" i="3"/>
  <c r="C1505" i="3"/>
  <c r="B1505" i="3"/>
  <c r="G1504" i="3"/>
  <c r="F1504" i="3"/>
  <c r="E1504" i="3"/>
  <c r="D1504" i="3"/>
  <c r="C1504" i="3"/>
  <c r="B1504" i="3"/>
  <c r="G1503" i="3"/>
  <c r="F1503" i="3"/>
  <c r="E1503" i="3"/>
  <c r="D1503" i="3"/>
  <c r="C1503" i="3"/>
  <c r="B1503" i="3"/>
  <c r="G1502" i="3"/>
  <c r="F1502" i="3"/>
  <c r="E1502" i="3"/>
  <c r="D1502" i="3"/>
  <c r="C1502" i="3"/>
  <c r="B1502" i="3"/>
  <c r="G1501" i="3"/>
  <c r="F1501" i="3"/>
  <c r="E1501" i="3"/>
  <c r="D1501" i="3"/>
  <c r="C1501" i="3"/>
  <c r="B1501" i="3"/>
  <c r="G1500" i="3"/>
  <c r="F1500" i="3"/>
  <c r="E1500" i="3"/>
  <c r="D1500" i="3"/>
  <c r="C1500" i="3"/>
  <c r="B1500" i="3"/>
  <c r="G1499" i="3"/>
  <c r="F1499" i="3"/>
  <c r="E1499" i="3"/>
  <c r="D1499" i="3"/>
  <c r="C1499" i="3"/>
  <c r="B1499" i="3"/>
  <c r="G1498" i="3"/>
  <c r="F1498" i="3"/>
  <c r="E1498" i="3"/>
  <c r="D1498" i="3"/>
  <c r="C1498" i="3"/>
  <c r="B1498" i="3"/>
  <c r="G1497" i="3"/>
  <c r="F1497" i="3"/>
  <c r="E1497" i="3"/>
  <c r="D1497" i="3"/>
  <c r="C1497" i="3"/>
  <c r="B1497" i="3"/>
  <c r="G1496" i="3"/>
  <c r="F1496" i="3"/>
  <c r="E1496" i="3"/>
  <c r="D1496" i="3"/>
  <c r="C1496" i="3"/>
  <c r="B1496" i="3"/>
  <c r="G1495" i="3"/>
  <c r="F1495" i="3"/>
  <c r="E1495" i="3"/>
  <c r="D1495" i="3"/>
  <c r="C1495" i="3"/>
  <c r="B1495" i="3"/>
  <c r="G1494" i="3"/>
  <c r="F1494" i="3"/>
  <c r="E1494" i="3"/>
  <c r="D1494" i="3"/>
  <c r="C1494" i="3"/>
  <c r="B1494" i="3"/>
  <c r="G1493" i="3"/>
  <c r="F1493" i="3"/>
  <c r="E1493" i="3"/>
  <c r="D1493" i="3"/>
  <c r="C1493" i="3"/>
  <c r="B1493" i="3"/>
  <c r="G1492" i="3"/>
  <c r="F1492" i="3"/>
  <c r="E1492" i="3"/>
  <c r="D1492" i="3"/>
  <c r="C1492" i="3"/>
  <c r="B1492" i="3"/>
  <c r="G1491" i="3"/>
  <c r="F1491" i="3"/>
  <c r="E1491" i="3"/>
  <c r="D1491" i="3"/>
  <c r="C1491" i="3"/>
  <c r="B1491" i="3"/>
  <c r="G1490" i="3"/>
  <c r="F1490" i="3"/>
  <c r="E1490" i="3"/>
  <c r="D1490" i="3"/>
  <c r="C1490" i="3"/>
  <c r="B1490" i="3"/>
  <c r="G1489" i="3"/>
  <c r="F1489" i="3"/>
  <c r="E1489" i="3"/>
  <c r="D1489" i="3"/>
  <c r="C1489" i="3"/>
  <c r="B1489" i="3"/>
  <c r="G1488" i="3"/>
  <c r="F1488" i="3"/>
  <c r="E1488" i="3"/>
  <c r="D1488" i="3"/>
  <c r="C1488" i="3"/>
  <c r="B1488" i="3"/>
  <c r="G1487" i="3"/>
  <c r="F1487" i="3"/>
  <c r="E1487" i="3"/>
  <c r="D1487" i="3"/>
  <c r="C1487" i="3"/>
  <c r="B1487" i="3"/>
  <c r="G1486" i="3"/>
  <c r="F1486" i="3"/>
  <c r="E1486" i="3"/>
  <c r="D1486" i="3"/>
  <c r="C1486" i="3"/>
  <c r="B1486" i="3"/>
  <c r="G1485" i="3"/>
  <c r="F1485" i="3"/>
  <c r="E1485" i="3"/>
  <c r="D1485" i="3"/>
  <c r="C1485" i="3"/>
  <c r="B1485" i="3"/>
  <c r="G1484" i="3"/>
  <c r="F1484" i="3"/>
  <c r="E1484" i="3"/>
  <c r="D1484" i="3"/>
  <c r="C1484" i="3"/>
  <c r="B1484" i="3"/>
  <c r="G1483" i="3"/>
  <c r="F1483" i="3"/>
  <c r="E1483" i="3"/>
  <c r="D1483" i="3"/>
  <c r="C1483" i="3"/>
  <c r="B1483" i="3"/>
  <c r="G1482" i="3"/>
  <c r="F1482" i="3"/>
  <c r="E1482" i="3"/>
  <c r="D1482" i="3"/>
  <c r="C1482" i="3"/>
  <c r="B1482" i="3"/>
  <c r="G1481" i="3"/>
  <c r="F1481" i="3"/>
  <c r="E1481" i="3"/>
  <c r="D1481" i="3"/>
  <c r="C1481" i="3"/>
  <c r="B1481" i="3"/>
  <c r="G1480" i="3"/>
  <c r="F1480" i="3"/>
  <c r="E1480" i="3"/>
  <c r="D1480" i="3"/>
  <c r="C1480" i="3"/>
  <c r="B1480" i="3"/>
  <c r="G1479" i="3"/>
  <c r="F1479" i="3"/>
  <c r="E1479" i="3"/>
  <c r="D1479" i="3"/>
  <c r="C1479" i="3"/>
  <c r="B1479" i="3"/>
  <c r="G1478" i="3"/>
  <c r="F1478" i="3"/>
  <c r="E1478" i="3"/>
  <c r="D1478" i="3"/>
  <c r="C1478" i="3"/>
  <c r="B1478" i="3"/>
  <c r="G1477" i="3"/>
  <c r="F1477" i="3"/>
  <c r="E1477" i="3"/>
  <c r="D1477" i="3"/>
  <c r="C1477" i="3"/>
  <c r="B1477" i="3"/>
  <c r="G1476" i="3"/>
  <c r="F1476" i="3"/>
  <c r="E1476" i="3"/>
  <c r="D1476" i="3"/>
  <c r="C1476" i="3"/>
  <c r="B1476" i="3"/>
  <c r="G1475" i="3"/>
  <c r="F1475" i="3"/>
  <c r="E1475" i="3"/>
  <c r="D1475" i="3"/>
  <c r="C1475" i="3"/>
  <c r="B1475" i="3"/>
  <c r="G1474" i="3"/>
  <c r="F1474" i="3"/>
  <c r="E1474" i="3"/>
  <c r="D1474" i="3"/>
  <c r="C1474" i="3"/>
  <c r="B1474" i="3"/>
  <c r="G1473" i="3"/>
  <c r="F1473" i="3"/>
  <c r="E1473" i="3"/>
  <c r="D1473" i="3"/>
  <c r="C1473" i="3"/>
  <c r="B1473" i="3"/>
  <c r="G1472" i="3"/>
  <c r="F1472" i="3"/>
  <c r="E1472" i="3"/>
  <c r="D1472" i="3"/>
  <c r="C1472" i="3"/>
  <c r="B1472" i="3"/>
  <c r="G1471" i="3"/>
  <c r="F1471" i="3"/>
  <c r="E1471" i="3"/>
  <c r="D1471" i="3"/>
  <c r="C1471" i="3"/>
  <c r="B1471" i="3"/>
  <c r="G1470" i="3"/>
  <c r="F1470" i="3"/>
  <c r="E1470" i="3"/>
  <c r="D1470" i="3"/>
  <c r="C1470" i="3"/>
  <c r="B1470" i="3"/>
  <c r="G1469" i="3"/>
  <c r="F1469" i="3"/>
  <c r="E1469" i="3"/>
  <c r="D1469" i="3"/>
  <c r="C1469" i="3"/>
  <c r="B1469" i="3"/>
  <c r="G1468" i="3"/>
  <c r="F1468" i="3"/>
  <c r="E1468" i="3"/>
  <c r="D1468" i="3"/>
  <c r="C1468" i="3"/>
  <c r="B1468" i="3"/>
  <c r="G1467" i="3"/>
  <c r="F1467" i="3"/>
  <c r="E1467" i="3"/>
  <c r="D1467" i="3"/>
  <c r="C1467" i="3"/>
  <c r="B1467" i="3"/>
  <c r="G1466" i="3"/>
  <c r="F1466" i="3"/>
  <c r="E1466" i="3"/>
  <c r="D1466" i="3"/>
  <c r="C1466" i="3"/>
  <c r="B1466" i="3"/>
  <c r="G1465" i="3"/>
  <c r="F1465" i="3"/>
  <c r="E1465" i="3"/>
  <c r="D1465" i="3"/>
  <c r="C1465" i="3"/>
  <c r="B1465" i="3"/>
  <c r="G1464" i="3"/>
  <c r="F1464" i="3"/>
  <c r="E1464" i="3"/>
  <c r="D1464" i="3"/>
  <c r="C1464" i="3"/>
  <c r="B1464" i="3"/>
  <c r="G1463" i="3"/>
  <c r="F1463" i="3"/>
  <c r="E1463" i="3"/>
  <c r="D1463" i="3"/>
  <c r="C1463" i="3"/>
  <c r="B1463" i="3"/>
  <c r="G1462" i="3"/>
  <c r="F1462" i="3"/>
  <c r="E1462" i="3"/>
  <c r="D1462" i="3"/>
  <c r="C1462" i="3"/>
  <c r="B1462" i="3"/>
  <c r="G1461" i="3"/>
  <c r="F1461" i="3"/>
  <c r="E1461" i="3"/>
  <c r="D1461" i="3"/>
  <c r="C1461" i="3"/>
  <c r="B1461" i="3"/>
  <c r="G1460" i="3"/>
  <c r="F1460" i="3"/>
  <c r="E1460" i="3"/>
  <c r="D1460" i="3"/>
  <c r="C1460" i="3"/>
  <c r="B1460" i="3"/>
  <c r="G1459" i="3"/>
  <c r="F1459" i="3"/>
  <c r="E1459" i="3"/>
  <c r="D1459" i="3"/>
  <c r="C1459" i="3"/>
  <c r="B1459" i="3"/>
  <c r="G1458" i="3"/>
  <c r="F1458" i="3"/>
  <c r="E1458" i="3"/>
  <c r="D1458" i="3"/>
  <c r="C1458" i="3"/>
  <c r="B1458" i="3"/>
  <c r="G1457" i="3"/>
  <c r="F1457" i="3"/>
  <c r="E1457" i="3"/>
  <c r="D1457" i="3"/>
  <c r="C1457" i="3"/>
  <c r="B1457" i="3"/>
  <c r="G1456" i="3"/>
  <c r="F1456" i="3"/>
  <c r="E1456" i="3"/>
  <c r="D1456" i="3"/>
  <c r="C1456" i="3"/>
  <c r="B1456" i="3"/>
  <c r="G1455" i="3"/>
  <c r="F1455" i="3"/>
  <c r="E1455" i="3"/>
  <c r="D1455" i="3"/>
  <c r="C1455" i="3"/>
  <c r="B1455" i="3"/>
  <c r="G1454" i="3"/>
  <c r="F1454" i="3"/>
  <c r="E1454" i="3"/>
  <c r="D1454" i="3"/>
  <c r="C1454" i="3"/>
  <c r="B1454" i="3"/>
  <c r="G1453" i="3"/>
  <c r="F1453" i="3"/>
  <c r="E1453" i="3"/>
  <c r="D1453" i="3"/>
  <c r="C1453" i="3"/>
  <c r="B1453" i="3"/>
  <c r="G1452" i="3"/>
  <c r="F1452" i="3"/>
  <c r="E1452" i="3"/>
  <c r="D1452" i="3"/>
  <c r="C1452" i="3"/>
  <c r="B1452" i="3"/>
  <c r="G1451" i="3"/>
  <c r="F1451" i="3"/>
  <c r="E1451" i="3"/>
  <c r="D1451" i="3"/>
  <c r="C1451" i="3"/>
  <c r="B1451" i="3"/>
  <c r="G1450" i="3"/>
  <c r="F1450" i="3"/>
  <c r="E1450" i="3"/>
  <c r="D1450" i="3"/>
  <c r="C1450" i="3"/>
  <c r="B1450" i="3"/>
  <c r="G1449" i="3"/>
  <c r="F1449" i="3"/>
  <c r="E1449" i="3"/>
  <c r="D1449" i="3"/>
  <c r="C1449" i="3"/>
  <c r="B1449" i="3"/>
  <c r="G1448" i="3"/>
  <c r="F1448" i="3"/>
  <c r="E1448" i="3"/>
  <c r="D1448" i="3"/>
  <c r="C1448" i="3"/>
  <c r="B1448" i="3"/>
  <c r="G1447" i="3"/>
  <c r="F1447" i="3"/>
  <c r="E1447" i="3"/>
  <c r="D1447" i="3"/>
  <c r="C1447" i="3"/>
  <c r="B1447" i="3"/>
  <c r="G1446" i="3"/>
  <c r="F1446" i="3"/>
  <c r="E1446" i="3"/>
  <c r="D1446" i="3"/>
  <c r="C1446" i="3"/>
  <c r="B1446" i="3"/>
  <c r="G1445" i="3"/>
  <c r="F1445" i="3"/>
  <c r="E1445" i="3"/>
  <c r="D1445" i="3"/>
  <c r="C1445" i="3"/>
  <c r="B1445" i="3"/>
  <c r="G1444" i="3"/>
  <c r="F1444" i="3"/>
  <c r="E1444" i="3"/>
  <c r="D1444" i="3"/>
  <c r="C1444" i="3"/>
  <c r="B1444" i="3"/>
  <c r="G1443" i="3"/>
  <c r="F1443" i="3"/>
  <c r="E1443" i="3"/>
  <c r="D1443" i="3"/>
  <c r="C1443" i="3"/>
  <c r="B1443" i="3"/>
  <c r="G1442" i="3"/>
  <c r="F1442" i="3"/>
  <c r="E1442" i="3"/>
  <c r="D1442" i="3"/>
  <c r="C1442" i="3"/>
  <c r="B1442" i="3"/>
  <c r="G1441" i="3"/>
  <c r="F1441" i="3"/>
  <c r="E1441" i="3"/>
  <c r="D1441" i="3"/>
  <c r="C1441" i="3"/>
  <c r="B1441" i="3"/>
  <c r="G1440" i="3"/>
  <c r="F1440" i="3"/>
  <c r="E1440" i="3"/>
  <c r="D1440" i="3"/>
  <c r="C1440" i="3"/>
  <c r="B1440" i="3"/>
  <c r="G1439" i="3"/>
  <c r="F1439" i="3"/>
  <c r="E1439" i="3"/>
  <c r="D1439" i="3"/>
  <c r="C1439" i="3"/>
  <c r="B1439" i="3"/>
  <c r="G1438" i="3"/>
  <c r="F1438" i="3"/>
  <c r="E1438" i="3"/>
  <c r="D1438" i="3"/>
  <c r="C1438" i="3"/>
  <c r="B1438" i="3"/>
  <c r="G1437" i="3"/>
  <c r="F1437" i="3"/>
  <c r="E1437" i="3"/>
  <c r="D1437" i="3"/>
  <c r="C1437" i="3"/>
  <c r="B1437" i="3"/>
  <c r="G1436" i="3"/>
  <c r="F1436" i="3"/>
  <c r="E1436" i="3"/>
  <c r="D1436" i="3"/>
  <c r="C1436" i="3"/>
  <c r="B1436" i="3"/>
  <c r="G1435" i="3"/>
  <c r="F1435" i="3"/>
  <c r="E1435" i="3"/>
  <c r="D1435" i="3"/>
  <c r="C1435" i="3"/>
  <c r="B1435" i="3"/>
  <c r="G1434" i="3"/>
  <c r="F1434" i="3"/>
  <c r="E1434" i="3"/>
  <c r="D1434" i="3"/>
  <c r="C1434" i="3"/>
  <c r="B1434" i="3"/>
  <c r="G1433" i="3"/>
  <c r="F1433" i="3"/>
  <c r="E1433" i="3"/>
  <c r="D1433" i="3"/>
  <c r="C1433" i="3"/>
  <c r="B1433" i="3"/>
  <c r="G1432" i="3"/>
  <c r="F1432" i="3"/>
  <c r="E1432" i="3"/>
  <c r="D1432" i="3"/>
  <c r="C1432" i="3"/>
  <c r="B1432" i="3"/>
  <c r="G1431" i="3"/>
  <c r="F1431" i="3"/>
  <c r="E1431" i="3"/>
  <c r="D1431" i="3"/>
  <c r="C1431" i="3"/>
  <c r="B1431" i="3"/>
  <c r="G1430" i="3"/>
  <c r="F1430" i="3"/>
  <c r="E1430" i="3"/>
  <c r="D1430" i="3"/>
  <c r="C1430" i="3"/>
  <c r="B1430" i="3"/>
  <c r="G1429" i="3"/>
  <c r="F1429" i="3"/>
  <c r="E1429" i="3"/>
  <c r="D1429" i="3"/>
  <c r="C1429" i="3"/>
  <c r="B1429" i="3"/>
  <c r="G1428" i="3"/>
  <c r="F1428" i="3"/>
  <c r="E1428" i="3"/>
  <c r="D1428" i="3"/>
  <c r="C1428" i="3"/>
  <c r="B1428" i="3"/>
  <c r="G1427" i="3"/>
  <c r="F1427" i="3"/>
  <c r="E1427" i="3"/>
  <c r="D1427" i="3"/>
  <c r="C1427" i="3"/>
  <c r="B1427" i="3"/>
  <c r="G1426" i="3"/>
  <c r="F1426" i="3"/>
  <c r="E1426" i="3"/>
  <c r="D1426" i="3"/>
  <c r="C1426" i="3"/>
  <c r="B1426" i="3"/>
  <c r="G1425" i="3"/>
  <c r="F1425" i="3"/>
  <c r="E1425" i="3"/>
  <c r="D1425" i="3"/>
  <c r="C1425" i="3"/>
  <c r="B1425" i="3"/>
  <c r="G1424" i="3"/>
  <c r="F1424" i="3"/>
  <c r="E1424" i="3"/>
  <c r="D1424" i="3"/>
  <c r="C1424" i="3"/>
  <c r="B1424" i="3"/>
  <c r="G1423" i="3"/>
  <c r="F1423" i="3"/>
  <c r="E1423" i="3"/>
  <c r="D1423" i="3"/>
  <c r="C1423" i="3"/>
  <c r="B1423" i="3"/>
  <c r="G1422" i="3"/>
  <c r="F1422" i="3"/>
  <c r="E1422" i="3"/>
  <c r="D1422" i="3"/>
  <c r="C1422" i="3"/>
  <c r="B1422" i="3"/>
  <c r="G1421" i="3"/>
  <c r="F1421" i="3"/>
  <c r="E1421" i="3"/>
  <c r="D1421" i="3"/>
  <c r="C1421" i="3"/>
  <c r="B1421" i="3"/>
  <c r="G1420" i="3"/>
  <c r="F1420" i="3"/>
  <c r="E1420" i="3"/>
  <c r="D1420" i="3"/>
  <c r="C1420" i="3"/>
  <c r="B1420" i="3"/>
  <c r="G1419" i="3"/>
  <c r="F1419" i="3"/>
  <c r="E1419" i="3"/>
  <c r="D1419" i="3"/>
  <c r="C1419" i="3"/>
  <c r="B1419" i="3"/>
  <c r="G1418" i="3"/>
  <c r="F1418" i="3"/>
  <c r="E1418" i="3"/>
  <c r="D1418" i="3"/>
  <c r="C1418" i="3"/>
  <c r="B1418" i="3"/>
  <c r="G1417" i="3"/>
  <c r="F1417" i="3"/>
  <c r="E1417" i="3"/>
  <c r="D1417" i="3"/>
  <c r="C1417" i="3"/>
  <c r="B1417" i="3"/>
  <c r="G1416" i="3"/>
  <c r="F1416" i="3"/>
  <c r="E1416" i="3"/>
  <c r="D1416" i="3"/>
  <c r="C1416" i="3"/>
  <c r="B1416" i="3"/>
  <c r="G1415" i="3"/>
  <c r="F1415" i="3"/>
  <c r="E1415" i="3"/>
  <c r="D1415" i="3"/>
  <c r="C1415" i="3"/>
  <c r="B1415" i="3"/>
  <c r="G1414" i="3"/>
  <c r="F1414" i="3"/>
  <c r="E1414" i="3"/>
  <c r="D1414" i="3"/>
  <c r="C1414" i="3"/>
  <c r="B1414" i="3"/>
  <c r="G1413" i="3"/>
  <c r="F1413" i="3"/>
  <c r="E1413" i="3"/>
  <c r="D1413" i="3"/>
  <c r="C1413" i="3"/>
  <c r="B1413" i="3"/>
  <c r="G1412" i="3"/>
  <c r="F1412" i="3"/>
  <c r="E1412" i="3"/>
  <c r="D1412" i="3"/>
  <c r="C1412" i="3"/>
  <c r="B1412" i="3"/>
  <c r="G1411" i="3"/>
  <c r="F1411" i="3"/>
  <c r="E1411" i="3"/>
  <c r="D1411" i="3"/>
  <c r="C1411" i="3"/>
  <c r="B1411" i="3"/>
  <c r="G1410" i="3"/>
  <c r="F1410" i="3"/>
  <c r="E1410" i="3"/>
  <c r="D1410" i="3"/>
  <c r="C1410" i="3"/>
  <c r="B1410" i="3"/>
  <c r="G1409" i="3"/>
  <c r="F1409" i="3"/>
  <c r="E1409" i="3"/>
  <c r="D1409" i="3"/>
  <c r="C1409" i="3"/>
  <c r="B1409" i="3"/>
  <c r="G1408" i="3"/>
  <c r="F1408" i="3"/>
  <c r="E1408" i="3"/>
  <c r="D1408" i="3"/>
  <c r="C1408" i="3"/>
  <c r="B1408" i="3"/>
  <c r="G1407" i="3"/>
  <c r="F1407" i="3"/>
  <c r="E1407" i="3"/>
  <c r="D1407" i="3"/>
  <c r="C1407" i="3"/>
  <c r="B1407" i="3"/>
  <c r="G1406" i="3"/>
  <c r="F1406" i="3"/>
  <c r="E1406" i="3"/>
  <c r="D1406" i="3"/>
  <c r="C1406" i="3"/>
  <c r="B1406" i="3"/>
  <c r="G1405" i="3"/>
  <c r="F1405" i="3"/>
  <c r="E1405" i="3"/>
  <c r="D1405" i="3"/>
  <c r="C1405" i="3"/>
  <c r="B1405" i="3"/>
  <c r="G1404" i="3"/>
  <c r="F1404" i="3"/>
  <c r="E1404" i="3"/>
  <c r="D1404" i="3"/>
  <c r="C1404" i="3"/>
  <c r="B1404" i="3"/>
  <c r="G1403" i="3"/>
  <c r="F1403" i="3"/>
  <c r="E1403" i="3"/>
  <c r="D1403" i="3"/>
  <c r="C1403" i="3"/>
  <c r="B1403" i="3"/>
  <c r="G1402" i="3"/>
  <c r="F1402" i="3"/>
  <c r="E1402" i="3"/>
  <c r="D1402" i="3"/>
  <c r="C1402" i="3"/>
  <c r="B1402" i="3"/>
  <c r="G1401" i="3"/>
  <c r="F1401" i="3"/>
  <c r="E1401" i="3"/>
  <c r="D1401" i="3"/>
  <c r="C1401" i="3"/>
  <c r="B1401" i="3"/>
  <c r="G1400" i="3"/>
  <c r="F1400" i="3"/>
  <c r="E1400" i="3"/>
  <c r="D1400" i="3"/>
  <c r="C1400" i="3"/>
  <c r="B1400" i="3"/>
  <c r="G1399" i="3"/>
  <c r="F1399" i="3"/>
  <c r="E1399" i="3"/>
  <c r="D1399" i="3"/>
  <c r="C1399" i="3"/>
  <c r="B1399" i="3"/>
  <c r="G1398" i="3"/>
  <c r="F1398" i="3"/>
  <c r="E1398" i="3"/>
  <c r="D1398" i="3"/>
  <c r="C1398" i="3"/>
  <c r="B1398" i="3"/>
  <c r="G1397" i="3"/>
  <c r="F1397" i="3"/>
  <c r="E1397" i="3"/>
  <c r="D1397" i="3"/>
  <c r="C1397" i="3"/>
  <c r="B1397" i="3"/>
  <c r="G1396" i="3"/>
  <c r="F1396" i="3"/>
  <c r="E1396" i="3"/>
  <c r="D1396" i="3"/>
  <c r="C1396" i="3"/>
  <c r="B1396" i="3"/>
  <c r="G1395" i="3"/>
  <c r="F1395" i="3"/>
  <c r="E1395" i="3"/>
  <c r="D1395" i="3"/>
  <c r="C1395" i="3"/>
  <c r="B1395" i="3"/>
  <c r="G1394" i="3"/>
  <c r="F1394" i="3"/>
  <c r="E1394" i="3"/>
  <c r="D1394" i="3"/>
  <c r="C1394" i="3"/>
  <c r="B1394" i="3"/>
  <c r="G1393" i="3"/>
  <c r="F1393" i="3"/>
  <c r="E1393" i="3"/>
  <c r="D1393" i="3"/>
  <c r="C1393" i="3"/>
  <c r="B1393" i="3"/>
  <c r="G1392" i="3"/>
  <c r="F1392" i="3"/>
  <c r="E1392" i="3"/>
  <c r="D1392" i="3"/>
  <c r="C1392" i="3"/>
  <c r="B1392" i="3"/>
  <c r="G1391" i="3"/>
  <c r="F1391" i="3"/>
  <c r="E1391" i="3"/>
  <c r="D1391" i="3"/>
  <c r="C1391" i="3"/>
  <c r="B1391" i="3"/>
  <c r="G1390" i="3"/>
  <c r="F1390" i="3"/>
  <c r="E1390" i="3"/>
  <c r="D1390" i="3"/>
  <c r="C1390" i="3"/>
  <c r="B1390" i="3"/>
  <c r="G1389" i="3"/>
  <c r="F1389" i="3"/>
  <c r="E1389" i="3"/>
  <c r="D1389" i="3"/>
  <c r="C1389" i="3"/>
  <c r="B1389" i="3"/>
  <c r="G1388" i="3"/>
  <c r="F1388" i="3"/>
  <c r="E1388" i="3"/>
  <c r="D1388" i="3"/>
  <c r="C1388" i="3"/>
  <c r="B1388" i="3"/>
  <c r="G1387" i="3"/>
  <c r="F1387" i="3"/>
  <c r="E1387" i="3"/>
  <c r="D1387" i="3"/>
  <c r="C1387" i="3"/>
  <c r="B1387" i="3"/>
  <c r="G1386" i="3"/>
  <c r="F1386" i="3"/>
  <c r="E1386" i="3"/>
  <c r="D1386" i="3"/>
  <c r="C1386" i="3"/>
  <c r="B1386" i="3"/>
  <c r="G1385" i="3"/>
  <c r="F1385" i="3"/>
  <c r="E1385" i="3"/>
  <c r="D1385" i="3"/>
  <c r="C1385" i="3"/>
  <c r="B1385" i="3"/>
  <c r="G1384" i="3"/>
  <c r="F1384" i="3"/>
  <c r="E1384" i="3"/>
  <c r="D1384" i="3"/>
  <c r="C1384" i="3"/>
  <c r="B1384" i="3"/>
  <c r="G1383" i="3"/>
  <c r="F1383" i="3"/>
  <c r="E1383" i="3"/>
  <c r="D1383" i="3"/>
  <c r="C1383" i="3"/>
  <c r="B1383" i="3"/>
  <c r="G1382" i="3"/>
  <c r="F1382" i="3"/>
  <c r="E1382" i="3"/>
  <c r="D1382" i="3"/>
  <c r="C1382" i="3"/>
  <c r="B1382" i="3"/>
  <c r="G1381" i="3"/>
  <c r="F1381" i="3"/>
  <c r="E1381" i="3"/>
  <c r="D1381" i="3"/>
  <c r="C1381" i="3"/>
  <c r="B1381" i="3"/>
  <c r="G1380" i="3"/>
  <c r="F1380" i="3"/>
  <c r="E1380" i="3"/>
  <c r="D1380" i="3"/>
  <c r="C1380" i="3"/>
  <c r="B1380" i="3"/>
  <c r="G1379" i="3"/>
  <c r="F1379" i="3"/>
  <c r="E1379" i="3"/>
  <c r="D1379" i="3"/>
  <c r="C1379" i="3"/>
  <c r="B1379" i="3"/>
  <c r="G1378" i="3"/>
  <c r="F1378" i="3"/>
  <c r="E1378" i="3"/>
  <c r="D1378" i="3"/>
  <c r="C1378" i="3"/>
  <c r="B1378" i="3"/>
  <c r="G1377" i="3"/>
  <c r="F1377" i="3"/>
  <c r="E1377" i="3"/>
  <c r="D1377" i="3"/>
  <c r="C1377" i="3"/>
  <c r="B1377" i="3"/>
  <c r="G1376" i="3"/>
  <c r="F1376" i="3"/>
  <c r="E1376" i="3"/>
  <c r="D1376" i="3"/>
  <c r="C1376" i="3"/>
  <c r="B1376" i="3"/>
  <c r="G1375" i="3"/>
  <c r="F1375" i="3"/>
  <c r="E1375" i="3"/>
  <c r="D1375" i="3"/>
  <c r="C1375" i="3"/>
  <c r="B1375" i="3"/>
  <c r="G1374" i="3"/>
  <c r="F1374" i="3"/>
  <c r="E1374" i="3"/>
  <c r="D1374" i="3"/>
  <c r="C1374" i="3"/>
  <c r="B1374" i="3"/>
  <c r="G1373" i="3"/>
  <c r="F1373" i="3"/>
  <c r="E1373" i="3"/>
  <c r="D1373" i="3"/>
  <c r="C1373" i="3"/>
  <c r="B1373" i="3"/>
  <c r="G1372" i="3"/>
  <c r="F1372" i="3"/>
  <c r="E1372" i="3"/>
  <c r="D1372" i="3"/>
  <c r="C1372" i="3"/>
  <c r="B1372" i="3"/>
  <c r="G1371" i="3"/>
  <c r="F1371" i="3"/>
  <c r="E1371" i="3"/>
  <c r="D1371" i="3"/>
  <c r="C1371" i="3"/>
  <c r="B1371" i="3"/>
  <c r="G1370" i="3"/>
  <c r="F1370" i="3"/>
  <c r="E1370" i="3"/>
  <c r="D1370" i="3"/>
  <c r="C1370" i="3"/>
  <c r="B1370" i="3"/>
  <c r="G1369" i="3"/>
  <c r="F1369" i="3"/>
  <c r="E1369" i="3"/>
  <c r="D1369" i="3"/>
  <c r="C1369" i="3"/>
  <c r="B1369" i="3"/>
  <c r="G1368" i="3"/>
  <c r="F1368" i="3"/>
  <c r="E1368" i="3"/>
  <c r="D1368" i="3"/>
  <c r="C1368" i="3"/>
  <c r="B1368" i="3"/>
  <c r="G1367" i="3"/>
  <c r="F1367" i="3"/>
  <c r="E1367" i="3"/>
  <c r="D1367" i="3"/>
  <c r="C1367" i="3"/>
  <c r="B1367" i="3"/>
  <c r="G1366" i="3"/>
  <c r="F1366" i="3"/>
  <c r="E1366" i="3"/>
  <c r="D1366" i="3"/>
  <c r="C1366" i="3"/>
  <c r="B1366" i="3"/>
  <c r="G1365" i="3"/>
  <c r="F1365" i="3"/>
  <c r="E1365" i="3"/>
  <c r="D1365" i="3"/>
  <c r="C1365" i="3"/>
  <c r="B1365" i="3"/>
  <c r="G1364" i="3"/>
  <c r="F1364" i="3"/>
  <c r="E1364" i="3"/>
  <c r="D1364" i="3"/>
  <c r="C1364" i="3"/>
  <c r="B1364" i="3"/>
  <c r="G1363" i="3"/>
  <c r="F1363" i="3"/>
  <c r="E1363" i="3"/>
  <c r="D1363" i="3"/>
  <c r="C1363" i="3"/>
  <c r="B1363" i="3"/>
  <c r="G1362" i="3"/>
  <c r="F1362" i="3"/>
  <c r="E1362" i="3"/>
  <c r="D1362" i="3"/>
  <c r="C1362" i="3"/>
  <c r="B1362" i="3"/>
  <c r="G1361" i="3"/>
  <c r="F1361" i="3"/>
  <c r="E1361" i="3"/>
  <c r="D1361" i="3"/>
  <c r="C1361" i="3"/>
  <c r="B1361" i="3"/>
  <c r="G1360" i="3"/>
  <c r="F1360" i="3"/>
  <c r="E1360" i="3"/>
  <c r="D1360" i="3"/>
  <c r="C1360" i="3"/>
  <c r="B1360" i="3"/>
  <c r="G1359" i="3"/>
  <c r="F1359" i="3"/>
  <c r="E1359" i="3"/>
  <c r="D1359" i="3"/>
  <c r="C1359" i="3"/>
  <c r="B1359" i="3"/>
  <c r="G1358" i="3"/>
  <c r="F1358" i="3"/>
  <c r="E1358" i="3"/>
  <c r="D1358" i="3"/>
  <c r="C1358" i="3"/>
  <c r="B1358" i="3"/>
  <c r="G1357" i="3"/>
  <c r="F1357" i="3"/>
  <c r="E1357" i="3"/>
  <c r="D1357" i="3"/>
  <c r="C1357" i="3"/>
  <c r="B1357" i="3"/>
  <c r="G1356" i="3"/>
  <c r="F1356" i="3"/>
  <c r="E1356" i="3"/>
  <c r="D1356" i="3"/>
  <c r="C1356" i="3"/>
  <c r="B1356" i="3"/>
  <c r="G1355" i="3"/>
  <c r="F1355" i="3"/>
  <c r="E1355" i="3"/>
  <c r="D1355" i="3"/>
  <c r="C1355" i="3"/>
  <c r="B1355" i="3"/>
  <c r="G1354" i="3"/>
  <c r="F1354" i="3"/>
  <c r="E1354" i="3"/>
  <c r="D1354" i="3"/>
  <c r="C1354" i="3"/>
  <c r="B1354" i="3"/>
  <c r="G1353" i="3"/>
  <c r="F1353" i="3"/>
  <c r="E1353" i="3"/>
  <c r="D1353" i="3"/>
  <c r="C1353" i="3"/>
  <c r="B1353" i="3"/>
  <c r="G1352" i="3"/>
  <c r="F1352" i="3"/>
  <c r="E1352" i="3"/>
  <c r="D1352" i="3"/>
  <c r="C1352" i="3"/>
  <c r="B1352" i="3"/>
  <c r="G1351" i="3"/>
  <c r="F1351" i="3"/>
  <c r="E1351" i="3"/>
  <c r="D1351" i="3"/>
  <c r="C1351" i="3"/>
  <c r="B1351" i="3"/>
  <c r="G1350" i="3"/>
  <c r="F1350" i="3"/>
  <c r="E1350" i="3"/>
  <c r="D1350" i="3"/>
  <c r="C1350" i="3"/>
  <c r="B1350" i="3"/>
  <c r="G1349" i="3"/>
  <c r="F1349" i="3"/>
  <c r="E1349" i="3"/>
  <c r="D1349" i="3"/>
  <c r="C1349" i="3"/>
  <c r="B1349" i="3"/>
  <c r="G1348" i="3"/>
  <c r="F1348" i="3"/>
  <c r="E1348" i="3"/>
  <c r="D1348" i="3"/>
  <c r="C1348" i="3"/>
  <c r="B1348" i="3"/>
  <c r="G1347" i="3"/>
  <c r="F1347" i="3"/>
  <c r="E1347" i="3"/>
  <c r="D1347" i="3"/>
  <c r="C1347" i="3"/>
  <c r="B1347" i="3"/>
  <c r="G1346" i="3"/>
  <c r="F1346" i="3"/>
  <c r="E1346" i="3"/>
  <c r="D1346" i="3"/>
  <c r="C1346" i="3"/>
  <c r="B1346" i="3"/>
  <c r="G1345" i="3"/>
  <c r="F1345" i="3"/>
  <c r="E1345" i="3"/>
  <c r="D1345" i="3"/>
  <c r="C1345" i="3"/>
  <c r="B1345" i="3"/>
  <c r="G1344" i="3"/>
  <c r="F1344" i="3"/>
  <c r="E1344" i="3"/>
  <c r="D1344" i="3"/>
  <c r="C1344" i="3"/>
  <c r="B1344" i="3"/>
  <c r="G1343" i="3"/>
  <c r="F1343" i="3"/>
  <c r="E1343" i="3"/>
  <c r="D1343" i="3"/>
  <c r="C1343" i="3"/>
  <c r="B1343" i="3"/>
  <c r="G1342" i="3"/>
  <c r="F1342" i="3"/>
  <c r="E1342" i="3"/>
  <c r="D1342" i="3"/>
  <c r="C1342" i="3"/>
  <c r="B1342" i="3"/>
  <c r="G1341" i="3"/>
  <c r="F1341" i="3"/>
  <c r="E1341" i="3"/>
  <c r="D1341" i="3"/>
  <c r="C1341" i="3"/>
  <c r="B1341" i="3"/>
  <c r="G1340" i="3"/>
  <c r="F1340" i="3"/>
  <c r="E1340" i="3"/>
  <c r="D1340" i="3"/>
  <c r="C1340" i="3"/>
  <c r="B1340" i="3"/>
  <c r="G1339" i="3"/>
  <c r="F1339" i="3"/>
  <c r="E1339" i="3"/>
  <c r="D1339" i="3"/>
  <c r="C1339" i="3"/>
  <c r="B1339" i="3"/>
  <c r="G1338" i="3"/>
  <c r="F1338" i="3"/>
  <c r="E1338" i="3"/>
  <c r="D1338" i="3"/>
  <c r="C1338" i="3"/>
  <c r="B1338" i="3"/>
  <c r="G1337" i="3"/>
  <c r="F1337" i="3"/>
  <c r="E1337" i="3"/>
  <c r="D1337" i="3"/>
  <c r="C1337" i="3"/>
  <c r="B1337" i="3"/>
  <c r="G1336" i="3"/>
  <c r="F1336" i="3"/>
  <c r="E1336" i="3"/>
  <c r="D1336" i="3"/>
  <c r="C1336" i="3"/>
  <c r="B1336" i="3"/>
  <c r="G1335" i="3"/>
  <c r="F1335" i="3"/>
  <c r="E1335" i="3"/>
  <c r="D1335" i="3"/>
  <c r="C1335" i="3"/>
  <c r="B1335" i="3"/>
  <c r="G1334" i="3"/>
  <c r="F1334" i="3"/>
  <c r="E1334" i="3"/>
  <c r="D1334" i="3"/>
  <c r="C1334" i="3"/>
  <c r="B1334" i="3"/>
  <c r="G1333" i="3"/>
  <c r="F1333" i="3"/>
  <c r="E1333" i="3"/>
  <c r="D1333" i="3"/>
  <c r="C1333" i="3"/>
  <c r="B1333" i="3"/>
  <c r="G1332" i="3"/>
  <c r="F1332" i="3"/>
  <c r="E1332" i="3"/>
  <c r="D1332" i="3"/>
  <c r="C1332" i="3"/>
  <c r="B1332" i="3"/>
  <c r="G1331" i="3"/>
  <c r="F1331" i="3"/>
  <c r="E1331" i="3"/>
  <c r="D1331" i="3"/>
  <c r="C1331" i="3"/>
  <c r="B1331" i="3"/>
  <c r="G1330" i="3"/>
  <c r="F1330" i="3"/>
  <c r="E1330" i="3"/>
  <c r="D1330" i="3"/>
  <c r="C1330" i="3"/>
  <c r="B1330" i="3"/>
  <c r="G1329" i="3"/>
  <c r="F1329" i="3"/>
  <c r="E1329" i="3"/>
  <c r="D1329" i="3"/>
  <c r="C1329" i="3"/>
  <c r="B1329" i="3"/>
  <c r="G1328" i="3"/>
  <c r="F1328" i="3"/>
  <c r="E1328" i="3"/>
  <c r="D1328" i="3"/>
  <c r="C1328" i="3"/>
  <c r="B1328" i="3"/>
  <c r="G1327" i="3"/>
  <c r="F1327" i="3"/>
  <c r="E1327" i="3"/>
  <c r="D1327" i="3"/>
  <c r="C1327" i="3"/>
  <c r="B1327" i="3"/>
  <c r="G1326" i="3"/>
  <c r="F1326" i="3"/>
  <c r="E1326" i="3"/>
  <c r="D1326" i="3"/>
  <c r="C1326" i="3"/>
  <c r="B1326" i="3"/>
  <c r="G1325" i="3"/>
  <c r="F1325" i="3"/>
  <c r="E1325" i="3"/>
  <c r="D1325" i="3"/>
  <c r="C1325" i="3"/>
  <c r="B1325" i="3"/>
  <c r="G1324" i="3"/>
  <c r="F1324" i="3"/>
  <c r="E1324" i="3"/>
  <c r="D1324" i="3"/>
  <c r="C1324" i="3"/>
  <c r="B1324" i="3"/>
  <c r="G1323" i="3"/>
  <c r="F1323" i="3"/>
  <c r="E1323" i="3"/>
  <c r="D1323" i="3"/>
  <c r="C1323" i="3"/>
  <c r="B1323" i="3"/>
  <c r="G1322" i="3"/>
  <c r="F1322" i="3"/>
  <c r="E1322" i="3"/>
  <c r="D1322" i="3"/>
  <c r="C1322" i="3"/>
  <c r="B1322" i="3"/>
  <c r="G1321" i="3"/>
  <c r="F1321" i="3"/>
  <c r="E1321" i="3"/>
  <c r="D1321" i="3"/>
  <c r="C1321" i="3"/>
  <c r="B1321" i="3"/>
  <c r="G1320" i="3"/>
  <c r="F1320" i="3"/>
  <c r="E1320" i="3"/>
  <c r="D1320" i="3"/>
  <c r="C1320" i="3"/>
  <c r="B1320" i="3"/>
  <c r="G1319" i="3"/>
  <c r="F1319" i="3"/>
  <c r="E1319" i="3"/>
  <c r="D1319" i="3"/>
  <c r="C1319" i="3"/>
  <c r="B1319" i="3"/>
  <c r="G1318" i="3"/>
  <c r="F1318" i="3"/>
  <c r="E1318" i="3"/>
  <c r="D1318" i="3"/>
  <c r="C1318" i="3"/>
  <c r="B1318" i="3"/>
  <c r="G1317" i="3"/>
  <c r="F1317" i="3"/>
  <c r="E1317" i="3"/>
  <c r="D1317" i="3"/>
  <c r="C1317" i="3"/>
  <c r="B1317" i="3"/>
  <c r="G1316" i="3"/>
  <c r="F1316" i="3"/>
  <c r="E1316" i="3"/>
  <c r="D1316" i="3"/>
  <c r="C1316" i="3"/>
  <c r="B1316" i="3"/>
  <c r="G1315" i="3"/>
  <c r="F1315" i="3"/>
  <c r="E1315" i="3"/>
  <c r="D1315" i="3"/>
  <c r="C1315" i="3"/>
  <c r="B1315" i="3"/>
  <c r="G1314" i="3"/>
  <c r="F1314" i="3"/>
  <c r="E1314" i="3"/>
  <c r="D1314" i="3"/>
  <c r="C1314" i="3"/>
  <c r="B1314" i="3"/>
  <c r="G1313" i="3"/>
  <c r="F1313" i="3"/>
  <c r="E1313" i="3"/>
  <c r="D1313" i="3"/>
  <c r="C1313" i="3"/>
  <c r="B1313" i="3"/>
  <c r="G1312" i="3"/>
  <c r="F1312" i="3"/>
  <c r="E1312" i="3"/>
  <c r="D1312" i="3"/>
  <c r="C1312" i="3"/>
  <c r="B1312" i="3"/>
  <c r="G1311" i="3"/>
  <c r="F1311" i="3"/>
  <c r="E1311" i="3"/>
  <c r="D1311" i="3"/>
  <c r="C1311" i="3"/>
  <c r="B1311" i="3"/>
  <c r="G1310" i="3"/>
  <c r="F1310" i="3"/>
  <c r="E1310" i="3"/>
  <c r="D1310" i="3"/>
  <c r="C1310" i="3"/>
  <c r="B1310" i="3"/>
  <c r="G1309" i="3"/>
  <c r="F1309" i="3"/>
  <c r="E1309" i="3"/>
  <c r="D1309" i="3"/>
  <c r="C1309" i="3"/>
  <c r="B1309" i="3"/>
  <c r="G1308" i="3"/>
  <c r="F1308" i="3"/>
  <c r="E1308" i="3"/>
  <c r="D1308" i="3"/>
  <c r="C1308" i="3"/>
  <c r="B1308" i="3"/>
  <c r="G1307" i="3"/>
  <c r="F1307" i="3"/>
  <c r="E1307" i="3"/>
  <c r="D1307" i="3"/>
  <c r="C1307" i="3"/>
  <c r="B1307" i="3"/>
  <c r="G1306" i="3"/>
  <c r="F1306" i="3"/>
  <c r="E1306" i="3"/>
  <c r="D1306" i="3"/>
  <c r="C1306" i="3"/>
  <c r="B1306" i="3"/>
  <c r="G1305" i="3"/>
  <c r="F1305" i="3"/>
  <c r="E1305" i="3"/>
  <c r="D1305" i="3"/>
  <c r="C1305" i="3"/>
  <c r="B1305" i="3"/>
  <c r="G1304" i="3"/>
  <c r="F1304" i="3"/>
  <c r="E1304" i="3"/>
  <c r="D1304" i="3"/>
  <c r="C1304" i="3"/>
  <c r="B1304" i="3"/>
  <c r="G1303" i="3"/>
  <c r="F1303" i="3"/>
  <c r="E1303" i="3"/>
  <c r="D1303" i="3"/>
  <c r="C1303" i="3"/>
  <c r="B1303" i="3"/>
  <c r="G1302" i="3"/>
  <c r="F1302" i="3"/>
  <c r="E1302" i="3"/>
  <c r="D1302" i="3"/>
  <c r="C1302" i="3"/>
  <c r="B1302" i="3"/>
  <c r="G1301" i="3"/>
  <c r="F1301" i="3"/>
  <c r="E1301" i="3"/>
  <c r="D1301" i="3"/>
  <c r="C1301" i="3"/>
  <c r="B1301" i="3"/>
  <c r="G1300" i="3"/>
  <c r="F1300" i="3"/>
  <c r="E1300" i="3"/>
  <c r="D1300" i="3"/>
  <c r="C1300" i="3"/>
  <c r="B1300" i="3"/>
  <c r="G1299" i="3"/>
  <c r="F1299" i="3"/>
  <c r="E1299" i="3"/>
  <c r="D1299" i="3"/>
  <c r="C1299" i="3"/>
  <c r="B1299" i="3"/>
  <c r="G1298" i="3"/>
  <c r="F1298" i="3"/>
  <c r="E1298" i="3"/>
  <c r="D1298" i="3"/>
  <c r="C1298" i="3"/>
  <c r="B1298" i="3"/>
  <c r="G1297" i="3"/>
  <c r="F1297" i="3"/>
  <c r="E1297" i="3"/>
  <c r="D1297" i="3"/>
  <c r="C1297" i="3"/>
  <c r="B1297" i="3"/>
  <c r="G1296" i="3"/>
  <c r="F1296" i="3"/>
  <c r="E1296" i="3"/>
  <c r="D1296" i="3"/>
  <c r="C1296" i="3"/>
  <c r="B1296" i="3"/>
  <c r="G1295" i="3"/>
  <c r="F1295" i="3"/>
  <c r="E1295" i="3"/>
  <c r="D1295" i="3"/>
  <c r="C1295" i="3"/>
  <c r="B1295" i="3"/>
  <c r="G1294" i="3"/>
  <c r="F1294" i="3"/>
  <c r="E1294" i="3"/>
  <c r="D1294" i="3"/>
  <c r="C1294" i="3"/>
  <c r="B1294" i="3"/>
  <c r="G1293" i="3"/>
  <c r="F1293" i="3"/>
  <c r="E1293" i="3"/>
  <c r="D1293" i="3"/>
  <c r="C1293" i="3"/>
  <c r="B1293" i="3"/>
  <c r="G1292" i="3"/>
  <c r="F1292" i="3"/>
  <c r="E1292" i="3"/>
  <c r="D1292" i="3"/>
  <c r="C1292" i="3"/>
  <c r="B1292" i="3"/>
  <c r="G1291" i="3"/>
  <c r="F1291" i="3"/>
  <c r="E1291" i="3"/>
  <c r="D1291" i="3"/>
  <c r="C1291" i="3"/>
  <c r="B1291" i="3"/>
  <c r="G1290" i="3"/>
  <c r="F1290" i="3"/>
  <c r="E1290" i="3"/>
  <c r="D1290" i="3"/>
  <c r="C1290" i="3"/>
  <c r="B1290" i="3"/>
  <c r="G1289" i="3"/>
  <c r="F1289" i="3"/>
  <c r="E1289" i="3"/>
  <c r="D1289" i="3"/>
  <c r="C1289" i="3"/>
  <c r="B1289" i="3"/>
  <c r="G1288" i="3"/>
  <c r="F1288" i="3"/>
  <c r="E1288" i="3"/>
  <c r="D1288" i="3"/>
  <c r="C1288" i="3"/>
  <c r="B1288" i="3"/>
  <c r="G1287" i="3"/>
  <c r="F1287" i="3"/>
  <c r="E1287" i="3"/>
  <c r="D1287" i="3"/>
  <c r="C1287" i="3"/>
  <c r="B1287" i="3"/>
  <c r="G1286" i="3"/>
  <c r="F1286" i="3"/>
  <c r="E1286" i="3"/>
  <c r="D1286" i="3"/>
  <c r="C1286" i="3"/>
  <c r="B1286" i="3"/>
  <c r="G1285" i="3"/>
  <c r="F1285" i="3"/>
  <c r="E1285" i="3"/>
  <c r="D1285" i="3"/>
  <c r="C1285" i="3"/>
  <c r="B1285" i="3"/>
  <c r="G1284" i="3"/>
  <c r="F1284" i="3"/>
  <c r="E1284" i="3"/>
  <c r="D1284" i="3"/>
  <c r="C1284" i="3"/>
  <c r="B1284" i="3"/>
  <c r="G1283" i="3"/>
  <c r="F1283" i="3"/>
  <c r="E1283" i="3"/>
  <c r="D1283" i="3"/>
  <c r="C1283" i="3"/>
  <c r="B1283" i="3"/>
  <c r="G1282" i="3"/>
  <c r="F1282" i="3"/>
  <c r="E1282" i="3"/>
  <c r="D1282" i="3"/>
  <c r="C1282" i="3"/>
  <c r="B1282" i="3"/>
  <c r="G1281" i="3"/>
  <c r="F1281" i="3"/>
  <c r="E1281" i="3"/>
  <c r="D1281" i="3"/>
  <c r="C1281" i="3"/>
  <c r="B1281" i="3"/>
  <c r="G1280" i="3"/>
  <c r="F1280" i="3"/>
  <c r="E1280" i="3"/>
  <c r="D1280" i="3"/>
  <c r="C1280" i="3"/>
  <c r="B1280" i="3"/>
  <c r="G1279" i="3"/>
  <c r="F1279" i="3"/>
  <c r="E1279" i="3"/>
  <c r="D1279" i="3"/>
  <c r="C1279" i="3"/>
  <c r="B1279" i="3"/>
  <c r="G1278" i="3"/>
  <c r="F1278" i="3"/>
  <c r="E1278" i="3"/>
  <c r="D1278" i="3"/>
  <c r="C1278" i="3"/>
  <c r="B1278" i="3"/>
  <c r="G1277" i="3"/>
  <c r="F1277" i="3"/>
  <c r="E1277" i="3"/>
  <c r="D1277" i="3"/>
  <c r="C1277" i="3"/>
  <c r="B1277" i="3"/>
  <c r="G1276" i="3"/>
  <c r="F1276" i="3"/>
  <c r="E1276" i="3"/>
  <c r="D1276" i="3"/>
  <c r="C1276" i="3"/>
  <c r="B1276" i="3"/>
  <c r="G1275" i="3"/>
  <c r="F1275" i="3"/>
  <c r="E1275" i="3"/>
  <c r="D1275" i="3"/>
  <c r="C1275" i="3"/>
  <c r="B1275" i="3"/>
  <c r="G1274" i="3"/>
  <c r="F1274" i="3"/>
  <c r="E1274" i="3"/>
  <c r="D1274" i="3"/>
  <c r="C1274" i="3"/>
  <c r="B1274" i="3"/>
  <c r="G1273" i="3"/>
  <c r="F1273" i="3"/>
  <c r="E1273" i="3"/>
  <c r="D1273" i="3"/>
  <c r="C1273" i="3"/>
  <c r="B1273" i="3"/>
  <c r="G1272" i="3"/>
  <c r="F1272" i="3"/>
  <c r="E1272" i="3"/>
  <c r="D1272" i="3"/>
  <c r="C1272" i="3"/>
  <c r="B1272" i="3"/>
  <c r="G1271" i="3"/>
  <c r="F1271" i="3"/>
  <c r="E1271" i="3"/>
  <c r="D1271" i="3"/>
  <c r="C1271" i="3"/>
  <c r="B1271" i="3"/>
  <c r="G1270" i="3"/>
  <c r="F1270" i="3"/>
  <c r="E1270" i="3"/>
  <c r="D1270" i="3"/>
  <c r="C1270" i="3"/>
  <c r="B1270" i="3"/>
  <c r="G1269" i="3"/>
  <c r="F1269" i="3"/>
  <c r="E1269" i="3"/>
  <c r="D1269" i="3"/>
  <c r="C1269" i="3"/>
  <c r="B1269" i="3"/>
  <c r="G1268" i="3"/>
  <c r="F1268" i="3"/>
  <c r="E1268" i="3"/>
  <c r="D1268" i="3"/>
  <c r="C1268" i="3"/>
  <c r="B1268" i="3"/>
  <c r="G1267" i="3"/>
  <c r="F1267" i="3"/>
  <c r="E1267" i="3"/>
  <c r="D1267" i="3"/>
  <c r="C1267" i="3"/>
  <c r="B1267" i="3"/>
  <c r="G1266" i="3"/>
  <c r="F1266" i="3"/>
  <c r="E1266" i="3"/>
  <c r="D1266" i="3"/>
  <c r="C1266" i="3"/>
  <c r="B1266" i="3"/>
  <c r="G1265" i="3"/>
  <c r="F1265" i="3"/>
  <c r="E1265" i="3"/>
  <c r="D1265" i="3"/>
  <c r="C1265" i="3"/>
  <c r="B1265" i="3"/>
  <c r="G1264" i="3"/>
  <c r="F1264" i="3"/>
  <c r="E1264" i="3"/>
  <c r="D1264" i="3"/>
  <c r="C1264" i="3"/>
  <c r="B1264" i="3"/>
  <c r="G1263" i="3"/>
  <c r="F1263" i="3"/>
  <c r="E1263" i="3"/>
  <c r="D1263" i="3"/>
  <c r="C1263" i="3"/>
  <c r="B1263" i="3"/>
  <c r="G1262" i="3"/>
  <c r="F1262" i="3"/>
  <c r="E1262" i="3"/>
  <c r="D1262" i="3"/>
  <c r="C1262" i="3"/>
  <c r="B1262" i="3"/>
  <c r="G1261" i="3"/>
  <c r="F1261" i="3"/>
  <c r="E1261" i="3"/>
  <c r="D1261" i="3"/>
  <c r="C1261" i="3"/>
  <c r="B1261" i="3"/>
  <c r="G1260" i="3"/>
  <c r="F1260" i="3"/>
  <c r="E1260" i="3"/>
  <c r="D1260" i="3"/>
  <c r="C1260" i="3"/>
  <c r="B1260" i="3"/>
  <c r="G1259" i="3"/>
  <c r="F1259" i="3"/>
  <c r="E1259" i="3"/>
  <c r="D1259" i="3"/>
  <c r="C1259" i="3"/>
  <c r="B1259" i="3"/>
  <c r="G1258" i="3"/>
  <c r="F1258" i="3"/>
  <c r="E1258" i="3"/>
  <c r="D1258" i="3"/>
  <c r="C1258" i="3"/>
  <c r="B1258" i="3"/>
  <c r="G1257" i="3"/>
  <c r="F1257" i="3"/>
  <c r="E1257" i="3"/>
  <c r="D1257" i="3"/>
  <c r="C1257" i="3"/>
  <c r="B1257" i="3"/>
  <c r="G1256" i="3"/>
  <c r="F1256" i="3"/>
  <c r="E1256" i="3"/>
  <c r="D1256" i="3"/>
  <c r="C1256" i="3"/>
  <c r="B1256" i="3"/>
  <c r="G1255" i="3"/>
  <c r="F1255" i="3"/>
  <c r="E1255" i="3"/>
  <c r="D1255" i="3"/>
  <c r="C1255" i="3"/>
  <c r="B1255" i="3"/>
  <c r="G1254" i="3"/>
  <c r="F1254" i="3"/>
  <c r="E1254" i="3"/>
  <c r="D1254" i="3"/>
  <c r="C1254" i="3"/>
  <c r="B1254" i="3"/>
  <c r="G1253" i="3"/>
  <c r="F1253" i="3"/>
  <c r="E1253" i="3"/>
  <c r="D1253" i="3"/>
  <c r="C1253" i="3"/>
  <c r="B1253" i="3"/>
  <c r="G1252" i="3"/>
  <c r="F1252" i="3"/>
  <c r="E1252" i="3"/>
  <c r="D1252" i="3"/>
  <c r="C1252" i="3"/>
  <c r="B1252" i="3"/>
  <c r="G1251" i="3"/>
  <c r="F1251" i="3"/>
  <c r="E1251" i="3"/>
  <c r="D1251" i="3"/>
  <c r="C1251" i="3"/>
  <c r="B1251" i="3"/>
  <c r="G1250" i="3"/>
  <c r="F1250" i="3"/>
  <c r="E1250" i="3"/>
  <c r="D1250" i="3"/>
  <c r="C1250" i="3"/>
  <c r="B1250" i="3"/>
  <c r="G1249" i="3"/>
  <c r="F1249" i="3"/>
  <c r="E1249" i="3"/>
  <c r="D1249" i="3"/>
  <c r="C1249" i="3"/>
  <c r="B1249" i="3"/>
  <c r="G1248" i="3"/>
  <c r="F1248" i="3"/>
  <c r="E1248" i="3"/>
  <c r="D1248" i="3"/>
  <c r="C1248" i="3"/>
  <c r="B1248" i="3"/>
  <c r="G1247" i="3"/>
  <c r="F1247" i="3"/>
  <c r="E1247" i="3"/>
  <c r="D1247" i="3"/>
  <c r="C1247" i="3"/>
  <c r="B1247" i="3"/>
  <c r="G1246" i="3"/>
  <c r="F1246" i="3"/>
  <c r="E1246" i="3"/>
  <c r="D1246" i="3"/>
  <c r="C1246" i="3"/>
  <c r="B1246" i="3"/>
  <c r="G1245" i="3"/>
  <c r="F1245" i="3"/>
  <c r="E1245" i="3"/>
  <c r="D1245" i="3"/>
  <c r="C1245" i="3"/>
  <c r="B1245" i="3"/>
  <c r="G1244" i="3"/>
  <c r="F1244" i="3"/>
  <c r="E1244" i="3"/>
  <c r="D1244" i="3"/>
  <c r="C1244" i="3"/>
  <c r="B1244" i="3"/>
  <c r="G1243" i="3"/>
  <c r="F1243" i="3"/>
  <c r="E1243" i="3"/>
  <c r="D1243" i="3"/>
  <c r="C1243" i="3"/>
  <c r="B1243" i="3"/>
  <c r="G1242" i="3"/>
  <c r="F1242" i="3"/>
  <c r="E1242" i="3"/>
  <c r="D1242" i="3"/>
  <c r="C1242" i="3"/>
  <c r="B1242" i="3"/>
  <c r="G1241" i="3"/>
  <c r="F1241" i="3"/>
  <c r="E1241" i="3"/>
  <c r="D1241" i="3"/>
  <c r="C1241" i="3"/>
  <c r="B1241" i="3"/>
  <c r="G1240" i="3"/>
  <c r="F1240" i="3"/>
  <c r="E1240" i="3"/>
  <c r="D1240" i="3"/>
  <c r="C1240" i="3"/>
  <c r="B1240" i="3"/>
  <c r="G1239" i="3"/>
  <c r="F1239" i="3"/>
  <c r="E1239" i="3"/>
  <c r="D1239" i="3"/>
  <c r="C1239" i="3"/>
  <c r="B1239" i="3"/>
  <c r="G1238" i="3"/>
  <c r="F1238" i="3"/>
  <c r="E1238" i="3"/>
  <c r="D1238" i="3"/>
  <c r="C1238" i="3"/>
  <c r="B1238" i="3"/>
  <c r="G1237" i="3"/>
  <c r="F1237" i="3"/>
  <c r="E1237" i="3"/>
  <c r="D1237" i="3"/>
  <c r="C1237" i="3"/>
  <c r="B1237" i="3"/>
  <c r="G1236" i="3"/>
  <c r="F1236" i="3"/>
  <c r="E1236" i="3"/>
  <c r="D1236" i="3"/>
  <c r="C1236" i="3"/>
  <c r="B1236" i="3"/>
  <c r="G1235" i="3"/>
  <c r="F1235" i="3"/>
  <c r="E1235" i="3"/>
  <c r="D1235" i="3"/>
  <c r="C1235" i="3"/>
  <c r="B1235" i="3"/>
  <c r="G1234" i="3"/>
  <c r="F1234" i="3"/>
  <c r="E1234" i="3"/>
  <c r="D1234" i="3"/>
  <c r="C1234" i="3"/>
  <c r="B1234" i="3"/>
  <c r="G1233" i="3"/>
  <c r="F1233" i="3"/>
  <c r="E1233" i="3"/>
  <c r="D1233" i="3"/>
  <c r="C1233" i="3"/>
  <c r="B1233" i="3"/>
  <c r="G1232" i="3"/>
  <c r="F1232" i="3"/>
  <c r="E1232" i="3"/>
  <c r="D1232" i="3"/>
  <c r="C1232" i="3"/>
  <c r="B1232" i="3"/>
  <c r="G1231" i="3"/>
  <c r="F1231" i="3"/>
  <c r="E1231" i="3"/>
  <c r="D1231" i="3"/>
  <c r="C1231" i="3"/>
  <c r="B1231" i="3"/>
  <c r="G1230" i="3"/>
  <c r="F1230" i="3"/>
  <c r="E1230" i="3"/>
  <c r="D1230" i="3"/>
  <c r="C1230" i="3"/>
  <c r="B1230" i="3"/>
  <c r="G1229" i="3"/>
  <c r="F1229" i="3"/>
  <c r="E1229" i="3"/>
  <c r="D1229" i="3"/>
  <c r="C1229" i="3"/>
  <c r="B1229" i="3"/>
  <c r="G1228" i="3"/>
  <c r="F1228" i="3"/>
  <c r="E1228" i="3"/>
  <c r="D1228" i="3"/>
  <c r="C1228" i="3"/>
  <c r="B1228" i="3"/>
  <c r="G1227" i="3"/>
  <c r="F1227" i="3"/>
  <c r="E1227" i="3"/>
  <c r="D1227" i="3"/>
  <c r="C1227" i="3"/>
  <c r="B1227" i="3"/>
  <c r="G1226" i="3"/>
  <c r="F1226" i="3"/>
  <c r="E1226" i="3"/>
  <c r="D1226" i="3"/>
  <c r="C1226" i="3"/>
  <c r="B1226" i="3"/>
  <c r="G1225" i="3"/>
  <c r="F1225" i="3"/>
  <c r="E1225" i="3"/>
  <c r="D1225" i="3"/>
  <c r="C1225" i="3"/>
  <c r="B1225" i="3"/>
  <c r="G1224" i="3"/>
  <c r="F1224" i="3"/>
  <c r="E1224" i="3"/>
  <c r="D1224" i="3"/>
  <c r="C1224" i="3"/>
  <c r="B1224" i="3"/>
  <c r="G1223" i="3"/>
  <c r="F1223" i="3"/>
  <c r="E1223" i="3"/>
  <c r="D1223" i="3"/>
  <c r="C1223" i="3"/>
  <c r="B1223" i="3"/>
  <c r="G1222" i="3"/>
  <c r="F1222" i="3"/>
  <c r="E1222" i="3"/>
  <c r="D1222" i="3"/>
  <c r="C1222" i="3"/>
  <c r="B1222" i="3"/>
  <c r="G1221" i="3"/>
  <c r="F1221" i="3"/>
  <c r="E1221" i="3"/>
  <c r="D1221" i="3"/>
  <c r="C1221" i="3"/>
  <c r="B1221" i="3"/>
  <c r="G1220" i="3"/>
  <c r="F1220" i="3"/>
  <c r="E1220" i="3"/>
  <c r="D1220" i="3"/>
  <c r="C1220" i="3"/>
  <c r="B1220" i="3"/>
  <c r="G1219" i="3"/>
  <c r="F1219" i="3"/>
  <c r="E1219" i="3"/>
  <c r="D1219" i="3"/>
  <c r="C1219" i="3"/>
  <c r="B1219" i="3"/>
  <c r="G1218" i="3"/>
  <c r="F1218" i="3"/>
  <c r="E1218" i="3"/>
  <c r="D1218" i="3"/>
  <c r="C1218" i="3"/>
  <c r="B1218" i="3"/>
  <c r="G1217" i="3"/>
  <c r="F1217" i="3"/>
  <c r="E1217" i="3"/>
  <c r="D1217" i="3"/>
  <c r="C1217" i="3"/>
  <c r="B1217" i="3"/>
  <c r="G1216" i="3"/>
  <c r="F1216" i="3"/>
  <c r="E1216" i="3"/>
  <c r="D1216" i="3"/>
  <c r="C1216" i="3"/>
  <c r="B1216" i="3"/>
  <c r="G1215" i="3"/>
  <c r="F1215" i="3"/>
  <c r="E1215" i="3"/>
  <c r="D1215" i="3"/>
  <c r="C1215" i="3"/>
  <c r="B1215" i="3"/>
  <c r="G1214" i="3"/>
  <c r="F1214" i="3"/>
  <c r="E1214" i="3"/>
  <c r="D1214" i="3"/>
  <c r="C1214" i="3"/>
  <c r="B1214" i="3"/>
  <c r="G1213" i="3"/>
  <c r="F1213" i="3"/>
  <c r="E1213" i="3"/>
  <c r="D1213" i="3"/>
  <c r="C1213" i="3"/>
  <c r="B1213" i="3"/>
  <c r="G1212" i="3"/>
  <c r="F1212" i="3"/>
  <c r="E1212" i="3"/>
  <c r="D1212" i="3"/>
  <c r="C1212" i="3"/>
  <c r="B1212" i="3"/>
  <c r="G1211" i="3"/>
  <c r="F1211" i="3"/>
  <c r="E1211" i="3"/>
  <c r="D1211" i="3"/>
  <c r="C1211" i="3"/>
  <c r="B1211" i="3"/>
  <c r="G1210" i="3"/>
  <c r="F1210" i="3"/>
  <c r="E1210" i="3"/>
  <c r="D1210" i="3"/>
  <c r="C1210" i="3"/>
  <c r="B1210" i="3"/>
  <c r="G1209" i="3"/>
  <c r="F1209" i="3"/>
  <c r="E1209" i="3"/>
  <c r="D1209" i="3"/>
  <c r="C1209" i="3"/>
  <c r="B1209" i="3"/>
  <c r="G1208" i="3"/>
  <c r="F1208" i="3"/>
  <c r="E1208" i="3"/>
  <c r="D1208" i="3"/>
  <c r="C1208" i="3"/>
  <c r="B1208" i="3"/>
  <c r="G1207" i="3"/>
  <c r="F1207" i="3"/>
  <c r="E1207" i="3"/>
  <c r="D1207" i="3"/>
  <c r="C1207" i="3"/>
  <c r="B1207" i="3"/>
  <c r="G1206" i="3"/>
  <c r="F1206" i="3"/>
  <c r="E1206" i="3"/>
  <c r="D1206" i="3"/>
  <c r="C1206" i="3"/>
  <c r="B1206" i="3"/>
  <c r="G1205" i="3"/>
  <c r="F1205" i="3"/>
  <c r="E1205" i="3"/>
  <c r="D1205" i="3"/>
  <c r="C1205" i="3"/>
  <c r="B1205" i="3"/>
  <c r="G1204" i="3"/>
  <c r="F1204" i="3"/>
  <c r="E1204" i="3"/>
  <c r="D1204" i="3"/>
  <c r="C1204" i="3"/>
  <c r="B1204" i="3"/>
  <c r="G1203" i="3"/>
  <c r="F1203" i="3"/>
  <c r="E1203" i="3"/>
  <c r="D1203" i="3"/>
  <c r="C1203" i="3"/>
  <c r="B1203" i="3"/>
  <c r="G1202" i="3"/>
  <c r="F1202" i="3"/>
  <c r="E1202" i="3"/>
  <c r="D1202" i="3"/>
  <c r="C1202" i="3"/>
  <c r="B1202" i="3"/>
  <c r="G1201" i="3"/>
  <c r="F1201" i="3"/>
  <c r="E1201" i="3"/>
  <c r="D1201" i="3"/>
  <c r="C1201" i="3"/>
  <c r="B1201" i="3"/>
  <c r="G1200" i="3"/>
  <c r="F1200" i="3"/>
  <c r="E1200" i="3"/>
  <c r="D1200" i="3"/>
  <c r="C1200" i="3"/>
  <c r="B1200" i="3"/>
  <c r="G1199" i="3"/>
  <c r="F1199" i="3"/>
  <c r="E1199" i="3"/>
  <c r="D1199" i="3"/>
  <c r="C1199" i="3"/>
  <c r="B1199" i="3"/>
  <c r="G1198" i="3"/>
  <c r="F1198" i="3"/>
  <c r="E1198" i="3"/>
  <c r="D1198" i="3"/>
  <c r="C1198" i="3"/>
  <c r="B1198" i="3"/>
  <c r="G1197" i="3"/>
  <c r="F1197" i="3"/>
  <c r="E1197" i="3"/>
  <c r="D1197" i="3"/>
  <c r="C1197" i="3"/>
  <c r="B1197" i="3"/>
  <c r="G1196" i="3"/>
  <c r="F1196" i="3"/>
  <c r="E1196" i="3"/>
  <c r="D1196" i="3"/>
  <c r="C1196" i="3"/>
  <c r="B1196" i="3"/>
  <c r="G1195" i="3"/>
  <c r="F1195" i="3"/>
  <c r="E1195" i="3"/>
  <c r="D1195" i="3"/>
  <c r="C1195" i="3"/>
  <c r="B1195" i="3"/>
  <c r="G1194" i="3"/>
  <c r="F1194" i="3"/>
  <c r="E1194" i="3"/>
  <c r="D1194" i="3"/>
  <c r="C1194" i="3"/>
  <c r="B1194" i="3"/>
  <c r="G1193" i="3"/>
  <c r="F1193" i="3"/>
  <c r="E1193" i="3"/>
  <c r="D1193" i="3"/>
  <c r="C1193" i="3"/>
  <c r="B1193" i="3"/>
  <c r="G1192" i="3"/>
  <c r="F1192" i="3"/>
  <c r="E1192" i="3"/>
  <c r="D1192" i="3"/>
  <c r="C1192" i="3"/>
  <c r="B1192" i="3"/>
  <c r="G1191" i="3"/>
  <c r="F1191" i="3"/>
  <c r="E1191" i="3"/>
  <c r="D1191" i="3"/>
  <c r="C1191" i="3"/>
  <c r="B1191" i="3"/>
  <c r="G1190" i="3"/>
  <c r="F1190" i="3"/>
  <c r="E1190" i="3"/>
  <c r="D1190" i="3"/>
  <c r="C1190" i="3"/>
  <c r="B1190" i="3"/>
  <c r="G1189" i="3"/>
  <c r="F1189" i="3"/>
  <c r="E1189" i="3"/>
  <c r="D1189" i="3"/>
  <c r="C1189" i="3"/>
  <c r="B1189" i="3"/>
  <c r="G1188" i="3"/>
  <c r="F1188" i="3"/>
  <c r="E1188" i="3"/>
  <c r="D1188" i="3"/>
  <c r="C1188" i="3"/>
  <c r="B1188" i="3"/>
  <c r="G1187" i="3"/>
  <c r="F1187" i="3"/>
  <c r="E1187" i="3"/>
  <c r="D1187" i="3"/>
  <c r="C1187" i="3"/>
  <c r="B1187" i="3"/>
  <c r="G1186" i="3"/>
  <c r="F1186" i="3"/>
  <c r="E1186" i="3"/>
  <c r="D1186" i="3"/>
  <c r="C1186" i="3"/>
  <c r="B1186" i="3"/>
  <c r="G1185" i="3"/>
  <c r="F1185" i="3"/>
  <c r="E1185" i="3"/>
  <c r="D1185" i="3"/>
  <c r="C1185" i="3"/>
  <c r="B1185" i="3"/>
  <c r="G1184" i="3"/>
  <c r="F1184" i="3"/>
  <c r="E1184" i="3"/>
  <c r="D1184" i="3"/>
  <c r="C1184" i="3"/>
  <c r="B1184" i="3"/>
  <c r="G1183" i="3"/>
  <c r="F1183" i="3"/>
  <c r="E1183" i="3"/>
  <c r="D1183" i="3"/>
  <c r="C1183" i="3"/>
  <c r="B1183" i="3"/>
  <c r="G1182" i="3"/>
  <c r="F1182" i="3"/>
  <c r="E1182" i="3"/>
  <c r="D1182" i="3"/>
  <c r="C1182" i="3"/>
  <c r="B1182" i="3"/>
  <c r="G1181" i="3"/>
  <c r="F1181" i="3"/>
  <c r="E1181" i="3"/>
  <c r="D1181" i="3"/>
  <c r="C1181" i="3"/>
  <c r="B1181" i="3"/>
  <c r="G1180" i="3"/>
  <c r="F1180" i="3"/>
  <c r="E1180" i="3"/>
  <c r="D1180" i="3"/>
  <c r="C1180" i="3"/>
  <c r="B1180" i="3"/>
  <c r="G1179" i="3"/>
  <c r="F1179" i="3"/>
  <c r="E1179" i="3"/>
  <c r="D1179" i="3"/>
  <c r="C1179" i="3"/>
  <c r="B1179" i="3"/>
  <c r="G1178" i="3"/>
  <c r="F1178" i="3"/>
  <c r="E1178" i="3"/>
  <c r="D1178" i="3"/>
  <c r="C1178" i="3"/>
  <c r="B1178" i="3"/>
  <c r="G1177" i="3"/>
  <c r="F1177" i="3"/>
  <c r="E1177" i="3"/>
  <c r="D1177" i="3"/>
  <c r="C1177" i="3"/>
  <c r="B1177" i="3"/>
  <c r="G1176" i="3"/>
  <c r="F1176" i="3"/>
  <c r="E1176" i="3"/>
  <c r="D1176" i="3"/>
  <c r="C1176" i="3"/>
  <c r="B1176" i="3"/>
  <c r="G1175" i="3"/>
  <c r="F1175" i="3"/>
  <c r="E1175" i="3"/>
  <c r="D1175" i="3"/>
  <c r="C1175" i="3"/>
  <c r="B1175" i="3"/>
  <c r="G1174" i="3"/>
  <c r="F1174" i="3"/>
  <c r="E1174" i="3"/>
  <c r="D1174" i="3"/>
  <c r="C1174" i="3"/>
  <c r="B1174" i="3"/>
  <c r="G1173" i="3"/>
  <c r="F1173" i="3"/>
  <c r="E1173" i="3"/>
  <c r="D1173" i="3"/>
  <c r="C1173" i="3"/>
  <c r="B1173" i="3"/>
  <c r="G1172" i="3"/>
  <c r="F1172" i="3"/>
  <c r="E1172" i="3"/>
  <c r="D1172" i="3"/>
  <c r="C1172" i="3"/>
  <c r="B1172" i="3"/>
  <c r="G1171" i="3"/>
  <c r="F1171" i="3"/>
  <c r="E1171" i="3"/>
  <c r="D1171" i="3"/>
  <c r="C1171" i="3"/>
  <c r="B1171" i="3"/>
  <c r="G1170" i="3"/>
  <c r="F1170" i="3"/>
  <c r="E1170" i="3"/>
  <c r="D1170" i="3"/>
  <c r="C1170" i="3"/>
  <c r="B1170" i="3"/>
  <c r="G1169" i="3"/>
  <c r="F1169" i="3"/>
  <c r="E1169" i="3"/>
  <c r="D1169" i="3"/>
  <c r="C1169" i="3"/>
  <c r="B1169" i="3"/>
  <c r="G1168" i="3"/>
  <c r="F1168" i="3"/>
  <c r="E1168" i="3"/>
  <c r="D1168" i="3"/>
  <c r="C1168" i="3"/>
  <c r="B1168" i="3"/>
  <c r="G1167" i="3"/>
  <c r="F1167" i="3"/>
  <c r="E1167" i="3"/>
  <c r="D1167" i="3"/>
  <c r="C1167" i="3"/>
  <c r="B1167" i="3"/>
  <c r="G1166" i="3"/>
  <c r="F1166" i="3"/>
  <c r="E1166" i="3"/>
  <c r="D1166" i="3"/>
  <c r="C1166" i="3"/>
  <c r="B1166" i="3"/>
  <c r="G1165" i="3"/>
  <c r="F1165" i="3"/>
  <c r="E1165" i="3"/>
  <c r="D1165" i="3"/>
  <c r="C1165" i="3"/>
  <c r="B1165" i="3"/>
  <c r="G1164" i="3"/>
  <c r="F1164" i="3"/>
  <c r="E1164" i="3"/>
  <c r="D1164" i="3"/>
  <c r="C1164" i="3"/>
  <c r="B1164" i="3"/>
  <c r="G1163" i="3"/>
  <c r="F1163" i="3"/>
  <c r="E1163" i="3"/>
  <c r="D1163" i="3"/>
  <c r="C1163" i="3"/>
  <c r="B1163" i="3"/>
  <c r="G1162" i="3"/>
  <c r="F1162" i="3"/>
  <c r="E1162" i="3"/>
  <c r="D1162" i="3"/>
  <c r="C1162" i="3"/>
  <c r="B1162" i="3"/>
  <c r="G1161" i="3"/>
  <c r="F1161" i="3"/>
  <c r="E1161" i="3"/>
  <c r="D1161" i="3"/>
  <c r="C1161" i="3"/>
  <c r="B1161" i="3"/>
  <c r="G1160" i="3"/>
  <c r="F1160" i="3"/>
  <c r="E1160" i="3"/>
  <c r="D1160" i="3"/>
  <c r="C1160" i="3"/>
  <c r="B1160" i="3"/>
  <c r="G1159" i="3"/>
  <c r="F1159" i="3"/>
  <c r="E1159" i="3"/>
  <c r="D1159" i="3"/>
  <c r="C1159" i="3"/>
  <c r="B1159" i="3"/>
  <c r="G1158" i="3"/>
  <c r="F1158" i="3"/>
  <c r="E1158" i="3"/>
  <c r="D1158" i="3"/>
  <c r="C1158" i="3"/>
  <c r="B1158" i="3"/>
  <c r="G1157" i="3"/>
  <c r="F1157" i="3"/>
  <c r="E1157" i="3"/>
  <c r="D1157" i="3"/>
  <c r="C1157" i="3"/>
  <c r="B1157" i="3"/>
  <c r="G1156" i="3"/>
  <c r="F1156" i="3"/>
  <c r="E1156" i="3"/>
  <c r="D1156" i="3"/>
  <c r="C1156" i="3"/>
  <c r="B1156" i="3"/>
  <c r="G1155" i="3"/>
  <c r="F1155" i="3"/>
  <c r="E1155" i="3"/>
  <c r="D1155" i="3"/>
  <c r="C1155" i="3"/>
  <c r="B1155" i="3"/>
  <c r="G1154" i="3"/>
  <c r="F1154" i="3"/>
  <c r="E1154" i="3"/>
  <c r="D1154" i="3"/>
  <c r="C1154" i="3"/>
  <c r="B1154" i="3"/>
  <c r="G1153" i="3"/>
  <c r="F1153" i="3"/>
  <c r="E1153" i="3"/>
  <c r="D1153" i="3"/>
  <c r="C1153" i="3"/>
  <c r="B1153" i="3"/>
  <c r="G1152" i="3"/>
  <c r="F1152" i="3"/>
  <c r="E1152" i="3"/>
  <c r="D1152" i="3"/>
  <c r="C1152" i="3"/>
  <c r="B1152" i="3"/>
  <c r="G1151" i="3"/>
  <c r="F1151" i="3"/>
  <c r="E1151" i="3"/>
  <c r="D1151" i="3"/>
  <c r="C1151" i="3"/>
  <c r="B1151" i="3"/>
  <c r="G1150" i="3"/>
  <c r="F1150" i="3"/>
  <c r="E1150" i="3"/>
  <c r="D1150" i="3"/>
  <c r="C1150" i="3"/>
  <c r="B1150" i="3"/>
  <c r="G1149" i="3"/>
  <c r="F1149" i="3"/>
  <c r="E1149" i="3"/>
  <c r="D1149" i="3"/>
  <c r="C1149" i="3"/>
  <c r="B1149" i="3"/>
  <c r="G1148" i="3"/>
  <c r="F1148" i="3"/>
  <c r="E1148" i="3"/>
  <c r="D1148" i="3"/>
  <c r="C1148" i="3"/>
  <c r="B1148" i="3"/>
  <c r="G1147" i="3"/>
  <c r="F1147" i="3"/>
  <c r="E1147" i="3"/>
  <c r="D1147" i="3"/>
  <c r="C1147" i="3"/>
  <c r="B1147" i="3"/>
  <c r="G1146" i="3"/>
  <c r="F1146" i="3"/>
  <c r="E1146" i="3"/>
  <c r="D1146" i="3"/>
  <c r="C1146" i="3"/>
  <c r="B1146" i="3"/>
  <c r="G1145" i="3"/>
  <c r="F1145" i="3"/>
  <c r="E1145" i="3"/>
  <c r="D1145" i="3"/>
  <c r="C1145" i="3"/>
  <c r="B1145" i="3"/>
  <c r="G1144" i="3"/>
  <c r="F1144" i="3"/>
  <c r="E1144" i="3"/>
  <c r="D1144" i="3"/>
  <c r="C1144" i="3"/>
  <c r="B1144" i="3"/>
  <c r="G1143" i="3"/>
  <c r="F1143" i="3"/>
  <c r="E1143" i="3"/>
  <c r="D1143" i="3"/>
  <c r="C1143" i="3"/>
  <c r="B1143" i="3"/>
  <c r="G1142" i="3"/>
  <c r="F1142" i="3"/>
  <c r="E1142" i="3"/>
  <c r="D1142" i="3"/>
  <c r="C1142" i="3"/>
  <c r="B1142" i="3"/>
  <c r="G1141" i="3"/>
  <c r="F1141" i="3"/>
  <c r="E1141" i="3"/>
  <c r="D1141" i="3"/>
  <c r="C1141" i="3"/>
  <c r="B1141" i="3"/>
  <c r="G1140" i="3"/>
  <c r="F1140" i="3"/>
  <c r="E1140" i="3"/>
  <c r="D1140" i="3"/>
  <c r="C1140" i="3"/>
  <c r="B1140" i="3"/>
  <c r="G1139" i="3"/>
  <c r="F1139" i="3"/>
  <c r="E1139" i="3"/>
  <c r="D1139" i="3"/>
  <c r="C1139" i="3"/>
  <c r="B1139" i="3"/>
  <c r="G1138" i="3"/>
  <c r="F1138" i="3"/>
  <c r="E1138" i="3"/>
  <c r="D1138" i="3"/>
  <c r="C1138" i="3"/>
  <c r="B1138" i="3"/>
  <c r="G1137" i="3"/>
  <c r="F1137" i="3"/>
  <c r="E1137" i="3"/>
  <c r="D1137" i="3"/>
  <c r="C1137" i="3"/>
  <c r="B1137" i="3"/>
  <c r="G1136" i="3"/>
  <c r="F1136" i="3"/>
  <c r="E1136" i="3"/>
  <c r="D1136" i="3"/>
  <c r="C1136" i="3"/>
  <c r="B1136" i="3"/>
  <c r="G1135" i="3"/>
  <c r="F1135" i="3"/>
  <c r="E1135" i="3"/>
  <c r="D1135" i="3"/>
  <c r="C1135" i="3"/>
  <c r="B1135" i="3"/>
  <c r="G1134" i="3"/>
  <c r="F1134" i="3"/>
  <c r="E1134" i="3"/>
  <c r="D1134" i="3"/>
  <c r="C1134" i="3"/>
  <c r="B1134" i="3"/>
  <c r="G1133" i="3"/>
  <c r="F1133" i="3"/>
  <c r="E1133" i="3"/>
  <c r="D1133" i="3"/>
  <c r="C1133" i="3"/>
  <c r="B1133" i="3"/>
  <c r="G1132" i="3"/>
  <c r="F1132" i="3"/>
  <c r="E1132" i="3"/>
  <c r="D1132" i="3"/>
  <c r="C1132" i="3"/>
  <c r="B1132" i="3"/>
  <c r="G1131" i="3"/>
  <c r="F1131" i="3"/>
  <c r="E1131" i="3"/>
  <c r="D1131" i="3"/>
  <c r="C1131" i="3"/>
  <c r="B1131" i="3"/>
  <c r="G1130" i="3"/>
  <c r="F1130" i="3"/>
  <c r="E1130" i="3"/>
  <c r="D1130" i="3"/>
  <c r="C1130" i="3"/>
  <c r="B1130" i="3"/>
  <c r="G1129" i="3"/>
  <c r="F1129" i="3"/>
  <c r="E1129" i="3"/>
  <c r="D1129" i="3"/>
  <c r="C1129" i="3"/>
  <c r="B1129" i="3"/>
  <c r="G1128" i="3"/>
  <c r="F1128" i="3"/>
  <c r="E1128" i="3"/>
  <c r="D1128" i="3"/>
  <c r="C1128" i="3"/>
  <c r="B1128" i="3"/>
  <c r="G1127" i="3"/>
  <c r="F1127" i="3"/>
  <c r="E1127" i="3"/>
  <c r="D1127" i="3"/>
  <c r="C1127" i="3"/>
  <c r="B1127" i="3"/>
  <c r="G1126" i="3"/>
  <c r="F1126" i="3"/>
  <c r="E1126" i="3"/>
  <c r="D1126" i="3"/>
  <c r="C1126" i="3"/>
  <c r="B1126" i="3"/>
  <c r="G1125" i="3"/>
  <c r="F1125" i="3"/>
  <c r="E1125" i="3"/>
  <c r="D1125" i="3"/>
  <c r="C1125" i="3"/>
  <c r="B1125" i="3"/>
  <c r="G1124" i="3"/>
  <c r="F1124" i="3"/>
  <c r="E1124" i="3"/>
  <c r="D1124" i="3"/>
  <c r="C1124" i="3"/>
  <c r="B1124" i="3"/>
  <c r="G1123" i="3"/>
  <c r="F1123" i="3"/>
  <c r="E1123" i="3"/>
  <c r="D1123" i="3"/>
  <c r="C1123" i="3"/>
  <c r="B1123" i="3"/>
  <c r="G1122" i="3"/>
  <c r="F1122" i="3"/>
  <c r="E1122" i="3"/>
  <c r="D1122" i="3"/>
  <c r="C1122" i="3"/>
  <c r="B1122" i="3"/>
  <c r="G1121" i="3"/>
  <c r="F1121" i="3"/>
  <c r="E1121" i="3"/>
  <c r="D1121" i="3"/>
  <c r="C1121" i="3"/>
  <c r="B1121" i="3"/>
  <c r="G1120" i="3"/>
  <c r="F1120" i="3"/>
  <c r="E1120" i="3"/>
  <c r="D1120" i="3"/>
  <c r="C1120" i="3"/>
  <c r="B1120" i="3"/>
  <c r="G1119" i="3"/>
  <c r="F1119" i="3"/>
  <c r="E1119" i="3"/>
  <c r="D1119" i="3"/>
  <c r="C1119" i="3"/>
  <c r="B1119" i="3"/>
  <c r="G1118" i="3"/>
  <c r="F1118" i="3"/>
  <c r="E1118" i="3"/>
  <c r="D1118" i="3"/>
  <c r="C1118" i="3"/>
  <c r="B1118" i="3"/>
  <c r="G1117" i="3"/>
  <c r="F1117" i="3"/>
  <c r="E1117" i="3"/>
  <c r="D1117" i="3"/>
  <c r="C1117" i="3"/>
  <c r="B1117" i="3"/>
  <c r="G1116" i="3"/>
  <c r="F1116" i="3"/>
  <c r="E1116" i="3"/>
  <c r="D1116" i="3"/>
  <c r="C1116" i="3"/>
  <c r="B1116" i="3"/>
  <c r="G1115" i="3"/>
  <c r="F1115" i="3"/>
  <c r="E1115" i="3"/>
  <c r="D1115" i="3"/>
  <c r="C1115" i="3"/>
  <c r="B1115" i="3"/>
  <c r="G1114" i="3"/>
  <c r="F1114" i="3"/>
  <c r="E1114" i="3"/>
  <c r="D1114" i="3"/>
  <c r="C1114" i="3"/>
  <c r="B1114" i="3"/>
  <c r="G1113" i="3"/>
  <c r="F1113" i="3"/>
  <c r="E1113" i="3"/>
  <c r="D1113" i="3"/>
  <c r="C1113" i="3"/>
  <c r="B1113" i="3"/>
  <c r="G1112" i="3"/>
  <c r="F1112" i="3"/>
  <c r="E1112" i="3"/>
  <c r="D1112" i="3"/>
  <c r="C1112" i="3"/>
  <c r="B1112" i="3"/>
  <c r="G1111" i="3"/>
  <c r="F1111" i="3"/>
  <c r="E1111" i="3"/>
  <c r="D1111" i="3"/>
  <c r="C1111" i="3"/>
  <c r="B1111" i="3"/>
  <c r="G1110" i="3"/>
  <c r="F1110" i="3"/>
  <c r="E1110" i="3"/>
  <c r="D1110" i="3"/>
  <c r="C1110" i="3"/>
  <c r="B1110" i="3"/>
  <c r="G1109" i="3"/>
  <c r="F1109" i="3"/>
  <c r="E1109" i="3"/>
  <c r="D1109" i="3"/>
  <c r="C1109" i="3"/>
  <c r="B1109" i="3"/>
  <c r="G1108" i="3"/>
  <c r="F1108" i="3"/>
  <c r="E1108" i="3"/>
  <c r="D1108" i="3"/>
  <c r="C1108" i="3"/>
  <c r="B1108" i="3"/>
  <c r="G1107" i="3"/>
  <c r="F1107" i="3"/>
  <c r="E1107" i="3"/>
  <c r="D1107" i="3"/>
  <c r="C1107" i="3"/>
  <c r="B1107" i="3"/>
  <c r="G1106" i="3"/>
  <c r="F1106" i="3"/>
  <c r="E1106" i="3"/>
  <c r="D1106" i="3"/>
  <c r="C1106" i="3"/>
  <c r="B1106" i="3"/>
  <c r="G1105" i="3"/>
  <c r="F1105" i="3"/>
  <c r="E1105" i="3"/>
  <c r="D1105" i="3"/>
  <c r="C1105" i="3"/>
  <c r="B1105" i="3"/>
  <c r="G1104" i="3"/>
  <c r="F1104" i="3"/>
  <c r="E1104" i="3"/>
  <c r="D1104" i="3"/>
  <c r="C1104" i="3"/>
  <c r="B1104" i="3"/>
  <c r="G1103" i="3"/>
  <c r="F1103" i="3"/>
  <c r="E1103" i="3"/>
  <c r="D1103" i="3"/>
  <c r="C1103" i="3"/>
  <c r="B1103" i="3"/>
  <c r="G1102" i="3"/>
  <c r="F1102" i="3"/>
  <c r="E1102" i="3"/>
  <c r="D1102" i="3"/>
  <c r="C1102" i="3"/>
  <c r="B1102" i="3"/>
  <c r="G1101" i="3"/>
  <c r="F1101" i="3"/>
  <c r="E1101" i="3"/>
  <c r="D1101" i="3"/>
  <c r="C1101" i="3"/>
  <c r="B1101" i="3"/>
  <c r="G1100" i="3"/>
  <c r="F1100" i="3"/>
  <c r="E1100" i="3"/>
  <c r="D1100" i="3"/>
  <c r="C1100" i="3"/>
  <c r="B1100" i="3"/>
  <c r="G1099" i="3"/>
  <c r="F1099" i="3"/>
  <c r="E1099" i="3"/>
  <c r="D1099" i="3"/>
  <c r="C1099" i="3"/>
  <c r="B1099" i="3"/>
  <c r="G1098" i="3"/>
  <c r="F1098" i="3"/>
  <c r="E1098" i="3"/>
  <c r="D1098" i="3"/>
  <c r="C1098" i="3"/>
  <c r="B1098" i="3"/>
  <c r="G1097" i="3"/>
  <c r="F1097" i="3"/>
  <c r="E1097" i="3"/>
  <c r="D1097" i="3"/>
  <c r="C1097" i="3"/>
  <c r="B1097" i="3"/>
  <c r="G1096" i="3"/>
  <c r="F1096" i="3"/>
  <c r="E1096" i="3"/>
  <c r="D1096" i="3"/>
  <c r="C1096" i="3"/>
  <c r="B1096" i="3"/>
  <c r="G1095" i="3"/>
  <c r="F1095" i="3"/>
  <c r="E1095" i="3"/>
  <c r="D1095" i="3"/>
  <c r="C1095" i="3"/>
  <c r="B1095" i="3"/>
  <c r="G1094" i="3"/>
  <c r="F1094" i="3"/>
  <c r="E1094" i="3"/>
  <c r="D1094" i="3"/>
  <c r="C1094" i="3"/>
  <c r="B1094" i="3"/>
  <c r="G1093" i="3"/>
  <c r="F1093" i="3"/>
  <c r="E1093" i="3"/>
  <c r="D1093" i="3"/>
  <c r="C1093" i="3"/>
  <c r="B1093" i="3"/>
  <c r="G1092" i="3"/>
  <c r="F1092" i="3"/>
  <c r="E1092" i="3"/>
  <c r="D1092" i="3"/>
  <c r="C1092" i="3"/>
  <c r="B1092" i="3"/>
  <c r="G1091" i="3"/>
  <c r="F1091" i="3"/>
  <c r="E1091" i="3"/>
  <c r="D1091" i="3"/>
  <c r="C1091" i="3"/>
  <c r="B1091" i="3"/>
  <c r="G1090" i="3"/>
  <c r="F1090" i="3"/>
  <c r="E1090" i="3"/>
  <c r="D1090" i="3"/>
  <c r="C1090" i="3"/>
  <c r="B1090" i="3"/>
  <c r="G1089" i="3"/>
  <c r="F1089" i="3"/>
  <c r="E1089" i="3"/>
  <c r="D1089" i="3"/>
  <c r="C1089" i="3"/>
  <c r="B1089" i="3"/>
  <c r="G1088" i="3"/>
  <c r="F1088" i="3"/>
  <c r="E1088" i="3"/>
  <c r="D1088" i="3"/>
  <c r="C1088" i="3"/>
  <c r="B1088" i="3"/>
  <c r="G1087" i="3"/>
  <c r="F1087" i="3"/>
  <c r="E1087" i="3"/>
  <c r="D1087" i="3"/>
  <c r="C1087" i="3"/>
  <c r="B1087" i="3"/>
  <c r="G1086" i="3"/>
  <c r="F1086" i="3"/>
  <c r="E1086" i="3"/>
  <c r="D1086" i="3"/>
  <c r="C1086" i="3"/>
  <c r="B1086" i="3"/>
  <c r="G1085" i="3"/>
  <c r="F1085" i="3"/>
  <c r="E1085" i="3"/>
  <c r="D1085" i="3"/>
  <c r="C1085" i="3"/>
  <c r="B1085" i="3"/>
  <c r="G1084" i="3"/>
  <c r="F1084" i="3"/>
  <c r="E1084" i="3"/>
  <c r="D1084" i="3"/>
  <c r="C1084" i="3"/>
  <c r="B1084" i="3"/>
  <c r="G1083" i="3"/>
  <c r="F1083" i="3"/>
  <c r="E1083" i="3"/>
  <c r="D1083" i="3"/>
  <c r="C1083" i="3"/>
  <c r="B1083" i="3"/>
  <c r="G1082" i="3"/>
  <c r="F1082" i="3"/>
  <c r="E1082" i="3"/>
  <c r="D1082" i="3"/>
  <c r="C1082" i="3"/>
  <c r="B1082" i="3"/>
  <c r="G1081" i="3"/>
  <c r="F1081" i="3"/>
  <c r="E1081" i="3"/>
  <c r="D1081" i="3"/>
  <c r="C1081" i="3"/>
  <c r="B1081" i="3"/>
  <c r="G1080" i="3"/>
  <c r="F1080" i="3"/>
  <c r="E1080" i="3"/>
  <c r="D1080" i="3"/>
  <c r="C1080" i="3"/>
  <c r="B1080" i="3"/>
  <c r="G1079" i="3"/>
  <c r="F1079" i="3"/>
  <c r="E1079" i="3"/>
  <c r="D1079" i="3"/>
  <c r="C1079" i="3"/>
  <c r="B1079" i="3"/>
  <c r="G1078" i="3"/>
  <c r="F1078" i="3"/>
  <c r="E1078" i="3"/>
  <c r="D1078" i="3"/>
  <c r="C1078" i="3"/>
  <c r="B1078" i="3"/>
  <c r="G1077" i="3"/>
  <c r="F1077" i="3"/>
  <c r="E1077" i="3"/>
  <c r="D1077" i="3"/>
  <c r="C1077" i="3"/>
  <c r="B1077" i="3"/>
  <c r="G1076" i="3"/>
  <c r="F1076" i="3"/>
  <c r="E1076" i="3"/>
  <c r="D1076" i="3"/>
  <c r="C1076" i="3"/>
  <c r="B1076" i="3"/>
  <c r="G1075" i="3"/>
  <c r="F1075" i="3"/>
  <c r="E1075" i="3"/>
  <c r="D1075" i="3"/>
  <c r="C1075" i="3"/>
  <c r="B1075" i="3"/>
  <c r="G1074" i="3"/>
  <c r="F1074" i="3"/>
  <c r="E1074" i="3"/>
  <c r="D1074" i="3"/>
  <c r="C1074" i="3"/>
  <c r="B1074" i="3"/>
  <c r="G1073" i="3"/>
  <c r="F1073" i="3"/>
  <c r="E1073" i="3"/>
  <c r="D1073" i="3"/>
  <c r="C1073" i="3"/>
  <c r="B1073" i="3"/>
  <c r="G1072" i="3"/>
  <c r="F1072" i="3"/>
  <c r="E1072" i="3"/>
  <c r="D1072" i="3"/>
  <c r="C1072" i="3"/>
  <c r="B1072" i="3"/>
  <c r="G1071" i="3"/>
  <c r="F1071" i="3"/>
  <c r="E1071" i="3"/>
  <c r="D1071" i="3"/>
  <c r="C1071" i="3"/>
  <c r="B1071" i="3"/>
  <c r="G1070" i="3"/>
  <c r="F1070" i="3"/>
  <c r="E1070" i="3"/>
  <c r="D1070" i="3"/>
  <c r="C1070" i="3"/>
  <c r="B1070" i="3"/>
  <c r="G1069" i="3"/>
  <c r="F1069" i="3"/>
  <c r="E1069" i="3"/>
  <c r="D1069" i="3"/>
  <c r="C1069" i="3"/>
  <c r="B1069" i="3"/>
  <c r="G1068" i="3"/>
  <c r="F1068" i="3"/>
  <c r="E1068" i="3"/>
  <c r="D1068" i="3"/>
  <c r="C1068" i="3"/>
  <c r="B1068" i="3"/>
  <c r="G1067" i="3"/>
  <c r="F1067" i="3"/>
  <c r="E1067" i="3"/>
  <c r="D1067" i="3"/>
  <c r="C1067" i="3"/>
  <c r="B1067" i="3"/>
  <c r="G1066" i="3"/>
  <c r="F1066" i="3"/>
  <c r="E1066" i="3"/>
  <c r="D1066" i="3"/>
  <c r="C1066" i="3"/>
  <c r="B1066" i="3"/>
  <c r="G1065" i="3"/>
  <c r="F1065" i="3"/>
  <c r="E1065" i="3"/>
  <c r="D1065" i="3"/>
  <c r="C1065" i="3"/>
  <c r="B1065" i="3"/>
  <c r="G1064" i="3"/>
  <c r="F1064" i="3"/>
  <c r="E1064" i="3"/>
  <c r="D1064" i="3"/>
  <c r="C1064" i="3"/>
  <c r="B1064" i="3"/>
  <c r="G1063" i="3"/>
  <c r="F1063" i="3"/>
  <c r="E1063" i="3"/>
  <c r="D1063" i="3"/>
  <c r="C1063" i="3"/>
  <c r="B1063" i="3"/>
  <c r="G1062" i="3"/>
  <c r="F1062" i="3"/>
  <c r="E1062" i="3"/>
  <c r="D1062" i="3"/>
  <c r="C1062" i="3"/>
  <c r="B1062" i="3"/>
  <c r="G1061" i="3"/>
  <c r="F1061" i="3"/>
  <c r="E1061" i="3"/>
  <c r="D1061" i="3"/>
  <c r="C1061" i="3"/>
  <c r="B1061" i="3"/>
  <c r="G1060" i="3"/>
  <c r="F1060" i="3"/>
  <c r="E1060" i="3"/>
  <c r="D1060" i="3"/>
  <c r="C1060" i="3"/>
  <c r="B1060" i="3"/>
  <c r="G1059" i="3"/>
  <c r="F1059" i="3"/>
  <c r="E1059" i="3"/>
  <c r="D1059" i="3"/>
  <c r="C1059" i="3"/>
  <c r="B1059" i="3"/>
  <c r="G1058" i="3"/>
  <c r="F1058" i="3"/>
  <c r="E1058" i="3"/>
  <c r="D1058" i="3"/>
  <c r="C1058" i="3"/>
  <c r="B1058" i="3"/>
  <c r="G1057" i="3"/>
  <c r="F1057" i="3"/>
  <c r="E1057" i="3"/>
  <c r="D1057" i="3"/>
  <c r="C1057" i="3"/>
  <c r="B1057" i="3"/>
  <c r="G1056" i="3"/>
  <c r="F1056" i="3"/>
  <c r="E1056" i="3"/>
  <c r="D1056" i="3"/>
  <c r="C1056" i="3"/>
  <c r="B1056" i="3"/>
  <c r="G1055" i="3"/>
  <c r="F1055" i="3"/>
  <c r="E1055" i="3"/>
  <c r="D1055" i="3"/>
  <c r="C1055" i="3"/>
  <c r="B1055" i="3"/>
  <c r="G1054" i="3"/>
  <c r="F1054" i="3"/>
  <c r="E1054" i="3"/>
  <c r="D1054" i="3"/>
  <c r="C1054" i="3"/>
  <c r="B1054" i="3"/>
  <c r="G1053" i="3"/>
  <c r="F1053" i="3"/>
  <c r="E1053" i="3"/>
  <c r="D1053" i="3"/>
  <c r="C1053" i="3"/>
  <c r="B1053" i="3"/>
  <c r="G1052" i="3"/>
  <c r="F1052" i="3"/>
  <c r="E1052" i="3"/>
  <c r="D1052" i="3"/>
  <c r="C1052" i="3"/>
  <c r="B1052" i="3"/>
  <c r="G1051" i="3"/>
  <c r="F1051" i="3"/>
  <c r="E1051" i="3"/>
  <c r="D1051" i="3"/>
  <c r="C1051" i="3"/>
  <c r="B1051" i="3"/>
  <c r="G1050" i="3"/>
  <c r="F1050" i="3"/>
  <c r="E1050" i="3"/>
  <c r="D1050" i="3"/>
  <c r="C1050" i="3"/>
  <c r="B1050" i="3"/>
  <c r="G1049" i="3"/>
  <c r="F1049" i="3"/>
  <c r="E1049" i="3"/>
  <c r="D1049" i="3"/>
  <c r="C1049" i="3"/>
  <c r="B1049" i="3"/>
  <c r="G1048" i="3"/>
  <c r="F1048" i="3"/>
  <c r="E1048" i="3"/>
  <c r="D1048" i="3"/>
  <c r="C1048" i="3"/>
  <c r="B1048" i="3"/>
  <c r="G1047" i="3"/>
  <c r="F1047" i="3"/>
  <c r="E1047" i="3"/>
  <c r="D1047" i="3"/>
  <c r="C1047" i="3"/>
  <c r="B1047" i="3"/>
  <c r="G1046" i="3"/>
  <c r="F1046" i="3"/>
  <c r="E1046" i="3"/>
  <c r="D1046" i="3"/>
  <c r="C1046" i="3"/>
  <c r="B1046" i="3"/>
  <c r="G1045" i="3"/>
  <c r="F1045" i="3"/>
  <c r="E1045" i="3"/>
  <c r="D1045" i="3"/>
  <c r="C1045" i="3"/>
  <c r="B1045" i="3"/>
  <c r="G1044" i="3"/>
  <c r="F1044" i="3"/>
  <c r="E1044" i="3"/>
  <c r="D1044" i="3"/>
  <c r="C1044" i="3"/>
  <c r="B1044" i="3"/>
  <c r="G1043" i="3"/>
  <c r="F1043" i="3"/>
  <c r="E1043" i="3"/>
  <c r="D1043" i="3"/>
  <c r="C1043" i="3"/>
  <c r="B1043" i="3"/>
  <c r="G1042" i="3"/>
  <c r="F1042" i="3"/>
  <c r="E1042" i="3"/>
  <c r="D1042" i="3"/>
  <c r="C1042" i="3"/>
  <c r="B1042" i="3"/>
  <c r="G1041" i="3"/>
  <c r="F1041" i="3"/>
  <c r="E1041" i="3"/>
  <c r="D1041" i="3"/>
  <c r="C1041" i="3"/>
  <c r="B1041" i="3"/>
  <c r="G1040" i="3"/>
  <c r="F1040" i="3"/>
  <c r="E1040" i="3"/>
  <c r="D1040" i="3"/>
  <c r="C1040" i="3"/>
  <c r="B1040" i="3"/>
  <c r="G1039" i="3"/>
  <c r="F1039" i="3"/>
  <c r="E1039" i="3"/>
  <c r="D1039" i="3"/>
  <c r="C1039" i="3"/>
  <c r="B1039" i="3"/>
  <c r="G1038" i="3"/>
  <c r="F1038" i="3"/>
  <c r="E1038" i="3"/>
  <c r="D1038" i="3"/>
  <c r="C1038" i="3"/>
  <c r="B1038" i="3"/>
  <c r="G1037" i="3"/>
  <c r="F1037" i="3"/>
  <c r="E1037" i="3"/>
  <c r="D1037" i="3"/>
  <c r="C1037" i="3"/>
  <c r="B1037" i="3"/>
  <c r="G1036" i="3"/>
  <c r="F1036" i="3"/>
  <c r="E1036" i="3"/>
  <c r="D1036" i="3"/>
  <c r="C1036" i="3"/>
  <c r="B1036" i="3"/>
  <c r="G1035" i="3"/>
  <c r="F1035" i="3"/>
  <c r="E1035" i="3"/>
  <c r="D1035" i="3"/>
  <c r="C1035" i="3"/>
  <c r="B1035" i="3"/>
  <c r="G1034" i="3"/>
  <c r="F1034" i="3"/>
  <c r="E1034" i="3"/>
  <c r="D1034" i="3"/>
  <c r="C1034" i="3"/>
  <c r="B1034" i="3"/>
  <c r="G1033" i="3"/>
  <c r="F1033" i="3"/>
  <c r="E1033" i="3"/>
  <c r="D1033" i="3"/>
  <c r="C1033" i="3"/>
  <c r="B1033" i="3"/>
  <c r="G1032" i="3"/>
  <c r="F1032" i="3"/>
  <c r="E1032" i="3"/>
  <c r="D1032" i="3"/>
  <c r="C1032" i="3"/>
  <c r="B1032" i="3"/>
  <c r="G1031" i="3"/>
  <c r="F1031" i="3"/>
  <c r="E1031" i="3"/>
  <c r="D1031" i="3"/>
  <c r="C1031" i="3"/>
  <c r="B1031" i="3"/>
  <c r="G1030" i="3"/>
  <c r="F1030" i="3"/>
  <c r="E1030" i="3"/>
  <c r="D1030" i="3"/>
  <c r="C1030" i="3"/>
  <c r="B1030" i="3"/>
  <c r="G1029" i="3"/>
  <c r="F1029" i="3"/>
  <c r="E1029" i="3"/>
  <c r="D1029" i="3"/>
  <c r="C1029" i="3"/>
  <c r="B1029" i="3"/>
  <c r="G1028" i="3"/>
  <c r="F1028" i="3"/>
  <c r="E1028" i="3"/>
  <c r="D1028" i="3"/>
  <c r="C1028" i="3"/>
  <c r="B1028" i="3"/>
  <c r="G1027" i="3"/>
  <c r="F1027" i="3"/>
  <c r="E1027" i="3"/>
  <c r="D1027" i="3"/>
  <c r="C1027" i="3"/>
  <c r="B1027" i="3"/>
  <c r="G1026" i="3"/>
  <c r="F1026" i="3"/>
  <c r="E1026" i="3"/>
  <c r="D1026" i="3"/>
  <c r="C1026" i="3"/>
  <c r="B1026" i="3"/>
  <c r="G1025" i="3"/>
  <c r="F1025" i="3"/>
  <c r="E1025" i="3"/>
  <c r="D1025" i="3"/>
  <c r="C1025" i="3"/>
  <c r="B1025" i="3"/>
  <c r="G1024" i="3"/>
  <c r="F1024" i="3"/>
  <c r="E1024" i="3"/>
  <c r="D1024" i="3"/>
  <c r="C1024" i="3"/>
  <c r="B1024" i="3"/>
  <c r="G1023" i="3"/>
  <c r="F1023" i="3"/>
  <c r="E1023" i="3"/>
  <c r="D1023" i="3"/>
  <c r="C1023" i="3"/>
  <c r="B1023" i="3"/>
  <c r="G1022" i="3"/>
  <c r="F1022" i="3"/>
  <c r="E1022" i="3"/>
  <c r="D1022" i="3"/>
  <c r="C1022" i="3"/>
  <c r="B1022" i="3"/>
  <c r="G1021" i="3"/>
  <c r="F1021" i="3"/>
  <c r="E1021" i="3"/>
  <c r="D1021" i="3"/>
  <c r="C1021" i="3"/>
  <c r="B1021" i="3"/>
  <c r="G1020" i="3"/>
  <c r="F1020" i="3"/>
  <c r="E1020" i="3"/>
  <c r="D1020" i="3"/>
  <c r="C1020" i="3"/>
  <c r="B1020" i="3"/>
  <c r="G1019" i="3"/>
  <c r="F1019" i="3"/>
  <c r="E1019" i="3"/>
  <c r="D1019" i="3"/>
  <c r="C1019" i="3"/>
  <c r="B1019" i="3"/>
  <c r="G1018" i="3"/>
  <c r="F1018" i="3"/>
  <c r="E1018" i="3"/>
  <c r="D1018" i="3"/>
  <c r="C1018" i="3"/>
  <c r="B1018" i="3"/>
  <c r="G1017" i="3"/>
  <c r="F1017" i="3"/>
  <c r="E1017" i="3"/>
  <c r="D1017" i="3"/>
  <c r="C1017" i="3"/>
  <c r="B1017" i="3"/>
  <c r="G1016" i="3"/>
  <c r="F1016" i="3"/>
  <c r="E1016" i="3"/>
  <c r="D1016" i="3"/>
  <c r="C1016" i="3"/>
  <c r="B1016" i="3"/>
  <c r="G1015" i="3"/>
  <c r="F1015" i="3"/>
  <c r="E1015" i="3"/>
  <c r="D1015" i="3"/>
  <c r="C1015" i="3"/>
  <c r="B1015" i="3"/>
  <c r="G1014" i="3"/>
  <c r="F1014" i="3"/>
  <c r="E1014" i="3"/>
  <c r="D1014" i="3"/>
  <c r="C1014" i="3"/>
  <c r="B1014" i="3"/>
  <c r="G1013" i="3"/>
  <c r="F1013" i="3"/>
  <c r="E1013" i="3"/>
  <c r="D1013" i="3"/>
  <c r="C1013" i="3"/>
  <c r="B1013" i="3"/>
  <c r="G1012" i="3"/>
  <c r="F1012" i="3"/>
  <c r="E1012" i="3"/>
  <c r="D1012" i="3"/>
  <c r="C1012" i="3"/>
  <c r="B1012" i="3"/>
  <c r="G1011" i="3"/>
  <c r="F1011" i="3"/>
  <c r="E1011" i="3"/>
  <c r="D1011" i="3"/>
  <c r="C1011" i="3"/>
  <c r="B1011" i="3"/>
  <c r="G1010" i="3"/>
  <c r="F1010" i="3"/>
  <c r="E1010" i="3"/>
  <c r="D1010" i="3"/>
  <c r="C1010" i="3"/>
  <c r="B1010" i="3"/>
  <c r="G1009" i="3"/>
  <c r="F1009" i="3"/>
  <c r="E1009" i="3"/>
  <c r="D1009" i="3"/>
  <c r="C1009" i="3"/>
  <c r="B1009" i="3"/>
  <c r="G1008" i="3"/>
  <c r="F1008" i="3"/>
  <c r="E1008" i="3"/>
  <c r="D1008" i="3"/>
  <c r="C1008" i="3"/>
  <c r="B1008" i="3"/>
  <c r="G1007" i="3"/>
  <c r="F1007" i="3"/>
  <c r="E1007" i="3"/>
  <c r="D1007" i="3"/>
  <c r="C1007" i="3"/>
  <c r="B1007" i="3"/>
  <c r="G1006" i="3"/>
  <c r="F1006" i="3"/>
  <c r="E1006" i="3"/>
  <c r="D1006" i="3"/>
  <c r="C1006" i="3"/>
  <c r="B1006" i="3"/>
  <c r="G1005" i="3"/>
  <c r="F1005" i="3"/>
  <c r="E1005" i="3"/>
  <c r="D1005" i="3"/>
  <c r="C1005" i="3"/>
  <c r="B1005" i="3"/>
  <c r="G1004" i="3"/>
  <c r="F1004" i="3"/>
  <c r="E1004" i="3"/>
  <c r="D1004" i="3"/>
  <c r="C1004" i="3"/>
  <c r="B1004" i="3"/>
  <c r="G1003" i="3"/>
  <c r="F1003" i="3"/>
  <c r="E1003" i="3"/>
  <c r="D1003" i="3"/>
  <c r="C1003" i="3"/>
  <c r="B1003" i="3"/>
  <c r="G1002" i="3"/>
  <c r="F1002" i="3"/>
  <c r="E1002" i="3"/>
  <c r="D1002" i="3"/>
  <c r="C1002" i="3"/>
  <c r="B1002" i="3"/>
  <c r="G1001" i="3"/>
  <c r="F1001" i="3"/>
  <c r="E1001" i="3"/>
  <c r="D1001" i="3"/>
  <c r="C1001" i="3"/>
  <c r="B1001" i="3"/>
  <c r="G1000" i="3"/>
  <c r="F1000" i="3"/>
  <c r="E1000" i="3"/>
  <c r="D1000" i="3"/>
  <c r="C1000" i="3"/>
  <c r="B1000" i="3"/>
  <c r="G999" i="3"/>
  <c r="F999" i="3"/>
  <c r="E999" i="3"/>
  <c r="D999" i="3"/>
  <c r="C999" i="3"/>
  <c r="B999" i="3"/>
  <c r="G998" i="3"/>
  <c r="F998" i="3"/>
  <c r="E998" i="3"/>
  <c r="D998" i="3"/>
  <c r="C998" i="3"/>
  <c r="B998" i="3"/>
  <c r="G997" i="3"/>
  <c r="F997" i="3"/>
  <c r="E997" i="3"/>
  <c r="D997" i="3"/>
  <c r="C997" i="3"/>
  <c r="B997" i="3"/>
  <c r="G996" i="3"/>
  <c r="F996" i="3"/>
  <c r="E996" i="3"/>
  <c r="D996" i="3"/>
  <c r="C996" i="3"/>
  <c r="B996" i="3"/>
  <c r="G995" i="3"/>
  <c r="F995" i="3"/>
  <c r="E995" i="3"/>
  <c r="D995" i="3"/>
  <c r="C995" i="3"/>
  <c r="B995" i="3"/>
  <c r="G994" i="3"/>
  <c r="F994" i="3"/>
  <c r="E994" i="3"/>
  <c r="D994" i="3"/>
  <c r="C994" i="3"/>
  <c r="B994" i="3"/>
  <c r="G993" i="3"/>
  <c r="F993" i="3"/>
  <c r="E993" i="3"/>
  <c r="D993" i="3"/>
  <c r="C993" i="3"/>
  <c r="B993" i="3"/>
  <c r="G992" i="3"/>
  <c r="F992" i="3"/>
  <c r="E992" i="3"/>
  <c r="D992" i="3"/>
  <c r="C992" i="3"/>
  <c r="B992" i="3"/>
  <c r="G991" i="3"/>
  <c r="F991" i="3"/>
  <c r="E991" i="3"/>
  <c r="D991" i="3"/>
  <c r="C991" i="3"/>
  <c r="B991" i="3"/>
  <c r="G990" i="3"/>
  <c r="F990" i="3"/>
  <c r="E990" i="3"/>
  <c r="D990" i="3"/>
  <c r="C990" i="3"/>
  <c r="B990" i="3"/>
  <c r="G989" i="3"/>
  <c r="F989" i="3"/>
  <c r="E989" i="3"/>
  <c r="D989" i="3"/>
  <c r="C989" i="3"/>
  <c r="B989" i="3"/>
  <c r="G988" i="3"/>
  <c r="F988" i="3"/>
  <c r="E988" i="3"/>
  <c r="D988" i="3"/>
  <c r="C988" i="3"/>
  <c r="B988" i="3"/>
  <c r="G987" i="3"/>
  <c r="F987" i="3"/>
  <c r="E987" i="3"/>
  <c r="D987" i="3"/>
  <c r="C987" i="3"/>
  <c r="B987" i="3"/>
  <c r="G986" i="3"/>
  <c r="F986" i="3"/>
  <c r="E986" i="3"/>
  <c r="D986" i="3"/>
  <c r="C986" i="3"/>
  <c r="B986" i="3"/>
  <c r="G985" i="3"/>
  <c r="F985" i="3"/>
  <c r="E985" i="3"/>
  <c r="D985" i="3"/>
  <c r="C985" i="3"/>
  <c r="B985" i="3"/>
  <c r="G984" i="3"/>
  <c r="F984" i="3"/>
  <c r="E984" i="3"/>
  <c r="D984" i="3"/>
  <c r="C984" i="3"/>
  <c r="B984" i="3"/>
  <c r="G983" i="3"/>
  <c r="F983" i="3"/>
  <c r="E983" i="3"/>
  <c r="D983" i="3"/>
  <c r="C983" i="3"/>
  <c r="B983" i="3"/>
  <c r="G982" i="3"/>
  <c r="F982" i="3"/>
  <c r="E982" i="3"/>
  <c r="D982" i="3"/>
  <c r="C982" i="3"/>
  <c r="B982" i="3"/>
  <c r="G981" i="3"/>
  <c r="F981" i="3"/>
  <c r="E981" i="3"/>
  <c r="D981" i="3"/>
  <c r="C981" i="3"/>
  <c r="B981" i="3"/>
  <c r="G980" i="3"/>
  <c r="F980" i="3"/>
  <c r="E980" i="3"/>
  <c r="D980" i="3"/>
  <c r="C980" i="3"/>
  <c r="B980" i="3"/>
  <c r="G979" i="3"/>
  <c r="F979" i="3"/>
  <c r="E979" i="3"/>
  <c r="D979" i="3"/>
  <c r="C979" i="3"/>
  <c r="B979" i="3"/>
  <c r="G978" i="3"/>
  <c r="F978" i="3"/>
  <c r="E978" i="3"/>
  <c r="D978" i="3"/>
  <c r="C978" i="3"/>
  <c r="B978" i="3"/>
  <c r="G977" i="3"/>
  <c r="F977" i="3"/>
  <c r="E977" i="3"/>
  <c r="D977" i="3"/>
  <c r="C977" i="3"/>
  <c r="B977" i="3"/>
  <c r="G976" i="3"/>
  <c r="F976" i="3"/>
  <c r="E976" i="3"/>
  <c r="D976" i="3"/>
  <c r="C976" i="3"/>
  <c r="B976" i="3"/>
  <c r="G975" i="3"/>
  <c r="F975" i="3"/>
  <c r="E975" i="3"/>
  <c r="D975" i="3"/>
  <c r="C975" i="3"/>
  <c r="B975" i="3"/>
  <c r="G974" i="3"/>
  <c r="F974" i="3"/>
  <c r="E974" i="3"/>
  <c r="D974" i="3"/>
  <c r="C974" i="3"/>
  <c r="B974" i="3"/>
  <c r="G973" i="3"/>
  <c r="F973" i="3"/>
  <c r="E973" i="3"/>
  <c r="D973" i="3"/>
  <c r="C973" i="3"/>
  <c r="B973" i="3"/>
  <c r="G972" i="3"/>
  <c r="F972" i="3"/>
  <c r="E972" i="3"/>
  <c r="D972" i="3"/>
  <c r="C972" i="3"/>
  <c r="B972" i="3"/>
  <c r="G971" i="3"/>
  <c r="F971" i="3"/>
  <c r="E971" i="3"/>
  <c r="D971" i="3"/>
  <c r="C971" i="3"/>
  <c r="B971" i="3"/>
  <c r="G970" i="3"/>
  <c r="F970" i="3"/>
  <c r="E970" i="3"/>
  <c r="D970" i="3"/>
  <c r="C970" i="3"/>
  <c r="B970" i="3"/>
  <c r="G969" i="3"/>
  <c r="F969" i="3"/>
  <c r="E969" i="3"/>
  <c r="D969" i="3"/>
  <c r="C969" i="3"/>
  <c r="B969" i="3"/>
  <c r="G968" i="3"/>
  <c r="F968" i="3"/>
  <c r="E968" i="3"/>
  <c r="D968" i="3"/>
  <c r="C968" i="3"/>
  <c r="B968" i="3"/>
  <c r="G967" i="3"/>
  <c r="F967" i="3"/>
  <c r="E967" i="3"/>
  <c r="D967" i="3"/>
  <c r="C967" i="3"/>
  <c r="B967" i="3"/>
  <c r="G966" i="3"/>
  <c r="F966" i="3"/>
  <c r="E966" i="3"/>
  <c r="D966" i="3"/>
  <c r="C966" i="3"/>
  <c r="B966" i="3"/>
  <c r="G965" i="3"/>
  <c r="F965" i="3"/>
  <c r="E965" i="3"/>
  <c r="D965" i="3"/>
  <c r="C965" i="3"/>
  <c r="B965" i="3"/>
  <c r="G964" i="3"/>
  <c r="F964" i="3"/>
  <c r="E964" i="3"/>
  <c r="D964" i="3"/>
  <c r="C964" i="3"/>
  <c r="B964" i="3"/>
  <c r="G963" i="3"/>
  <c r="F963" i="3"/>
  <c r="E963" i="3"/>
  <c r="D963" i="3"/>
  <c r="C963" i="3"/>
  <c r="B963" i="3"/>
  <c r="G962" i="3"/>
  <c r="F962" i="3"/>
  <c r="E962" i="3"/>
  <c r="D962" i="3"/>
  <c r="C962" i="3"/>
  <c r="B962" i="3"/>
  <c r="G961" i="3"/>
  <c r="F961" i="3"/>
  <c r="E961" i="3"/>
  <c r="D961" i="3"/>
  <c r="C961" i="3"/>
  <c r="B961" i="3"/>
  <c r="G960" i="3"/>
  <c r="F960" i="3"/>
  <c r="E960" i="3"/>
  <c r="D960" i="3"/>
  <c r="C960" i="3"/>
  <c r="B960" i="3"/>
  <c r="G959" i="3"/>
  <c r="F959" i="3"/>
  <c r="E959" i="3"/>
  <c r="D959" i="3"/>
  <c r="C959" i="3"/>
  <c r="B959" i="3"/>
  <c r="G958" i="3"/>
  <c r="F958" i="3"/>
  <c r="E958" i="3"/>
  <c r="D958" i="3"/>
  <c r="C958" i="3"/>
  <c r="B958" i="3"/>
  <c r="G957" i="3"/>
  <c r="F957" i="3"/>
  <c r="E957" i="3"/>
  <c r="D957" i="3"/>
  <c r="C957" i="3"/>
  <c r="B957" i="3"/>
  <c r="G956" i="3"/>
  <c r="F956" i="3"/>
  <c r="E956" i="3"/>
  <c r="D956" i="3"/>
  <c r="C956" i="3"/>
  <c r="B956" i="3"/>
  <c r="G955" i="3"/>
  <c r="F955" i="3"/>
  <c r="E955" i="3"/>
  <c r="D955" i="3"/>
  <c r="C955" i="3"/>
  <c r="B955" i="3"/>
  <c r="G954" i="3"/>
  <c r="F954" i="3"/>
  <c r="E954" i="3"/>
  <c r="D954" i="3"/>
  <c r="C954" i="3"/>
  <c r="B954" i="3"/>
  <c r="G953" i="3"/>
  <c r="F953" i="3"/>
  <c r="E953" i="3"/>
  <c r="D953" i="3"/>
  <c r="C953" i="3"/>
  <c r="B953" i="3"/>
  <c r="G952" i="3"/>
  <c r="F952" i="3"/>
  <c r="E952" i="3"/>
  <c r="D952" i="3"/>
  <c r="C952" i="3"/>
  <c r="B952" i="3"/>
  <c r="G951" i="3"/>
  <c r="F951" i="3"/>
  <c r="E951" i="3"/>
  <c r="D951" i="3"/>
  <c r="C951" i="3"/>
  <c r="B951" i="3"/>
  <c r="G950" i="3"/>
  <c r="F950" i="3"/>
  <c r="E950" i="3"/>
  <c r="D950" i="3"/>
  <c r="C950" i="3"/>
  <c r="B950" i="3"/>
  <c r="G949" i="3"/>
  <c r="F949" i="3"/>
  <c r="E949" i="3"/>
  <c r="D949" i="3"/>
  <c r="C949" i="3"/>
  <c r="B949" i="3"/>
  <c r="G948" i="3"/>
  <c r="F948" i="3"/>
  <c r="E948" i="3"/>
  <c r="D948" i="3"/>
  <c r="C948" i="3"/>
  <c r="B948" i="3"/>
  <c r="G947" i="3"/>
  <c r="F947" i="3"/>
  <c r="E947" i="3"/>
  <c r="D947" i="3"/>
  <c r="C947" i="3"/>
  <c r="B947" i="3"/>
  <c r="G946" i="3"/>
  <c r="F946" i="3"/>
  <c r="E946" i="3"/>
  <c r="D946" i="3"/>
  <c r="C946" i="3"/>
  <c r="B946" i="3"/>
  <c r="G945" i="3"/>
  <c r="F945" i="3"/>
  <c r="E945" i="3"/>
  <c r="D945" i="3"/>
  <c r="C945" i="3"/>
  <c r="B945" i="3"/>
  <c r="G944" i="3"/>
  <c r="F944" i="3"/>
  <c r="E944" i="3"/>
  <c r="D944" i="3"/>
  <c r="C944" i="3"/>
  <c r="B944" i="3"/>
  <c r="G943" i="3"/>
  <c r="F943" i="3"/>
  <c r="E943" i="3"/>
  <c r="D943" i="3"/>
  <c r="C943" i="3"/>
  <c r="B943" i="3"/>
  <c r="G942" i="3"/>
  <c r="F942" i="3"/>
  <c r="E942" i="3"/>
  <c r="D942" i="3"/>
  <c r="C942" i="3"/>
  <c r="B942" i="3"/>
  <c r="G941" i="3"/>
  <c r="F941" i="3"/>
  <c r="E941" i="3"/>
  <c r="D941" i="3"/>
  <c r="C941" i="3"/>
  <c r="B941" i="3"/>
  <c r="G940" i="3"/>
  <c r="F940" i="3"/>
  <c r="E940" i="3"/>
  <c r="D940" i="3"/>
  <c r="C940" i="3"/>
  <c r="B940" i="3"/>
  <c r="G939" i="3"/>
  <c r="F939" i="3"/>
  <c r="E939" i="3"/>
  <c r="D939" i="3"/>
  <c r="C939" i="3"/>
  <c r="B939" i="3"/>
  <c r="G938" i="3"/>
  <c r="F938" i="3"/>
  <c r="E938" i="3"/>
  <c r="D938" i="3"/>
  <c r="C938" i="3"/>
  <c r="B938" i="3"/>
  <c r="G937" i="3"/>
  <c r="F937" i="3"/>
  <c r="E937" i="3"/>
  <c r="D937" i="3"/>
  <c r="C937" i="3"/>
  <c r="B937" i="3"/>
  <c r="G936" i="3"/>
  <c r="F936" i="3"/>
  <c r="E936" i="3"/>
  <c r="D936" i="3"/>
  <c r="C936" i="3"/>
  <c r="B936" i="3"/>
  <c r="G935" i="3"/>
  <c r="F935" i="3"/>
  <c r="E935" i="3"/>
  <c r="D935" i="3"/>
  <c r="C935" i="3"/>
  <c r="B935" i="3"/>
  <c r="G934" i="3"/>
  <c r="F934" i="3"/>
  <c r="E934" i="3"/>
  <c r="D934" i="3"/>
  <c r="C934" i="3"/>
  <c r="B934" i="3"/>
  <c r="G933" i="3"/>
  <c r="F933" i="3"/>
  <c r="E933" i="3"/>
  <c r="D933" i="3"/>
  <c r="C933" i="3"/>
  <c r="B933" i="3"/>
  <c r="G932" i="3"/>
  <c r="F932" i="3"/>
  <c r="E932" i="3"/>
  <c r="D932" i="3"/>
  <c r="C932" i="3"/>
  <c r="B932" i="3"/>
  <c r="G931" i="3"/>
  <c r="F931" i="3"/>
  <c r="E931" i="3"/>
  <c r="D931" i="3"/>
  <c r="C931" i="3"/>
  <c r="B931" i="3"/>
  <c r="G930" i="3"/>
  <c r="F930" i="3"/>
  <c r="E930" i="3"/>
  <c r="D930" i="3"/>
  <c r="C930" i="3"/>
  <c r="B930" i="3"/>
  <c r="G929" i="3"/>
  <c r="F929" i="3"/>
  <c r="E929" i="3"/>
  <c r="D929" i="3"/>
  <c r="C929" i="3"/>
  <c r="B929" i="3"/>
  <c r="G928" i="3"/>
  <c r="F928" i="3"/>
  <c r="E928" i="3"/>
  <c r="D928" i="3"/>
  <c r="C928" i="3"/>
  <c r="B928" i="3"/>
  <c r="G927" i="3"/>
  <c r="F927" i="3"/>
  <c r="E927" i="3"/>
  <c r="D927" i="3"/>
  <c r="C927" i="3"/>
  <c r="B927" i="3"/>
  <c r="G926" i="3"/>
  <c r="F926" i="3"/>
  <c r="E926" i="3"/>
  <c r="D926" i="3"/>
  <c r="C926" i="3"/>
  <c r="B926" i="3"/>
  <c r="G925" i="3"/>
  <c r="F925" i="3"/>
  <c r="E925" i="3"/>
  <c r="D925" i="3"/>
  <c r="C925" i="3"/>
  <c r="B925" i="3"/>
  <c r="G924" i="3"/>
  <c r="F924" i="3"/>
  <c r="E924" i="3"/>
  <c r="D924" i="3"/>
  <c r="C924" i="3"/>
  <c r="B924" i="3"/>
  <c r="G923" i="3"/>
  <c r="F923" i="3"/>
  <c r="E923" i="3"/>
  <c r="D923" i="3"/>
  <c r="C923" i="3"/>
  <c r="B923" i="3"/>
  <c r="G922" i="3"/>
  <c r="F922" i="3"/>
  <c r="E922" i="3"/>
  <c r="D922" i="3"/>
  <c r="C922" i="3"/>
  <c r="B922" i="3"/>
  <c r="G921" i="3"/>
  <c r="F921" i="3"/>
  <c r="E921" i="3"/>
  <c r="D921" i="3"/>
  <c r="C921" i="3"/>
  <c r="B921" i="3"/>
  <c r="G920" i="3"/>
  <c r="F920" i="3"/>
  <c r="E920" i="3"/>
  <c r="D920" i="3"/>
  <c r="C920" i="3"/>
  <c r="B920" i="3"/>
  <c r="G919" i="3"/>
  <c r="F919" i="3"/>
  <c r="E919" i="3"/>
  <c r="D919" i="3"/>
  <c r="C919" i="3"/>
  <c r="B919" i="3"/>
  <c r="G918" i="3"/>
  <c r="F918" i="3"/>
  <c r="E918" i="3"/>
  <c r="D918" i="3"/>
  <c r="C918" i="3"/>
  <c r="B918" i="3"/>
  <c r="G917" i="3"/>
  <c r="F917" i="3"/>
  <c r="E917" i="3"/>
  <c r="D917" i="3"/>
  <c r="C917" i="3"/>
  <c r="B917" i="3"/>
  <c r="G916" i="3"/>
  <c r="F916" i="3"/>
  <c r="E916" i="3"/>
  <c r="D916" i="3"/>
  <c r="C916" i="3"/>
  <c r="B916" i="3"/>
  <c r="G915" i="3"/>
  <c r="F915" i="3"/>
  <c r="E915" i="3"/>
  <c r="D915" i="3"/>
  <c r="C915" i="3"/>
  <c r="B915" i="3"/>
  <c r="G914" i="3"/>
  <c r="F914" i="3"/>
  <c r="E914" i="3"/>
  <c r="D914" i="3"/>
  <c r="C914" i="3"/>
  <c r="B914" i="3"/>
  <c r="G913" i="3"/>
  <c r="F913" i="3"/>
  <c r="E913" i="3"/>
  <c r="D913" i="3"/>
  <c r="C913" i="3"/>
  <c r="B913" i="3"/>
  <c r="G912" i="3"/>
  <c r="F912" i="3"/>
  <c r="E912" i="3"/>
  <c r="D912" i="3"/>
  <c r="C912" i="3"/>
  <c r="B912" i="3"/>
  <c r="G911" i="3"/>
  <c r="F911" i="3"/>
  <c r="E911" i="3"/>
  <c r="D911" i="3"/>
  <c r="C911" i="3"/>
  <c r="B911" i="3"/>
  <c r="G910" i="3"/>
  <c r="F910" i="3"/>
  <c r="E910" i="3"/>
  <c r="D910" i="3"/>
  <c r="C910" i="3"/>
  <c r="B910" i="3"/>
  <c r="G909" i="3"/>
  <c r="F909" i="3"/>
  <c r="E909" i="3"/>
  <c r="D909" i="3"/>
  <c r="C909" i="3"/>
  <c r="B909" i="3"/>
  <c r="G908" i="3"/>
  <c r="F908" i="3"/>
  <c r="E908" i="3"/>
  <c r="D908" i="3"/>
  <c r="C908" i="3"/>
  <c r="B908" i="3"/>
  <c r="G907" i="3"/>
  <c r="F907" i="3"/>
  <c r="E907" i="3"/>
  <c r="D907" i="3"/>
  <c r="C907" i="3"/>
  <c r="B907" i="3"/>
  <c r="G906" i="3"/>
  <c r="F906" i="3"/>
  <c r="E906" i="3"/>
  <c r="D906" i="3"/>
  <c r="C906" i="3"/>
  <c r="B906" i="3"/>
  <c r="G905" i="3"/>
  <c r="F905" i="3"/>
  <c r="E905" i="3"/>
  <c r="D905" i="3"/>
  <c r="C905" i="3"/>
  <c r="B905" i="3"/>
  <c r="G904" i="3"/>
  <c r="F904" i="3"/>
  <c r="E904" i="3"/>
  <c r="D904" i="3"/>
  <c r="C904" i="3"/>
  <c r="B904" i="3"/>
  <c r="G903" i="3"/>
  <c r="F903" i="3"/>
  <c r="E903" i="3"/>
  <c r="D903" i="3"/>
  <c r="C903" i="3"/>
  <c r="B903" i="3"/>
  <c r="G902" i="3"/>
  <c r="F902" i="3"/>
  <c r="E902" i="3"/>
  <c r="D902" i="3"/>
  <c r="C902" i="3"/>
  <c r="B902" i="3"/>
  <c r="G901" i="3"/>
  <c r="F901" i="3"/>
  <c r="E901" i="3"/>
  <c r="D901" i="3"/>
  <c r="C901" i="3"/>
  <c r="B901" i="3"/>
  <c r="G900" i="3"/>
  <c r="F900" i="3"/>
  <c r="E900" i="3"/>
  <c r="D900" i="3"/>
  <c r="C900" i="3"/>
  <c r="B900" i="3"/>
  <c r="G899" i="3"/>
  <c r="F899" i="3"/>
  <c r="E899" i="3"/>
  <c r="D899" i="3"/>
  <c r="C899" i="3"/>
  <c r="B899" i="3"/>
  <c r="G898" i="3"/>
  <c r="F898" i="3"/>
  <c r="E898" i="3"/>
  <c r="D898" i="3"/>
  <c r="C898" i="3"/>
  <c r="B898" i="3"/>
  <c r="G897" i="3"/>
  <c r="F897" i="3"/>
  <c r="E897" i="3"/>
  <c r="D897" i="3"/>
  <c r="C897" i="3"/>
  <c r="B897" i="3"/>
  <c r="G896" i="3"/>
  <c r="F896" i="3"/>
  <c r="E896" i="3"/>
  <c r="D896" i="3"/>
  <c r="C896" i="3"/>
  <c r="B896" i="3"/>
  <c r="G895" i="3"/>
  <c r="F895" i="3"/>
  <c r="E895" i="3"/>
  <c r="D895" i="3"/>
  <c r="C895" i="3"/>
  <c r="B895" i="3"/>
  <c r="G894" i="3"/>
  <c r="F894" i="3"/>
  <c r="E894" i="3"/>
  <c r="D894" i="3"/>
  <c r="C894" i="3"/>
  <c r="B894" i="3"/>
  <c r="G893" i="3"/>
  <c r="F893" i="3"/>
  <c r="E893" i="3"/>
  <c r="D893" i="3"/>
  <c r="C893" i="3"/>
  <c r="B893" i="3"/>
  <c r="G892" i="3"/>
  <c r="F892" i="3"/>
  <c r="E892" i="3"/>
  <c r="D892" i="3"/>
  <c r="C892" i="3"/>
  <c r="B892" i="3"/>
  <c r="G891" i="3"/>
  <c r="F891" i="3"/>
  <c r="E891" i="3"/>
  <c r="D891" i="3"/>
  <c r="C891" i="3"/>
  <c r="B891" i="3"/>
  <c r="G890" i="3"/>
  <c r="F890" i="3"/>
  <c r="E890" i="3"/>
  <c r="D890" i="3"/>
  <c r="C890" i="3"/>
  <c r="B890" i="3"/>
  <c r="G889" i="3"/>
  <c r="F889" i="3"/>
  <c r="E889" i="3"/>
  <c r="D889" i="3"/>
  <c r="C889" i="3"/>
  <c r="B889" i="3"/>
  <c r="G888" i="3"/>
  <c r="F888" i="3"/>
  <c r="E888" i="3"/>
  <c r="D888" i="3"/>
  <c r="C888" i="3"/>
  <c r="B888" i="3"/>
  <c r="G887" i="3"/>
  <c r="F887" i="3"/>
  <c r="E887" i="3"/>
  <c r="D887" i="3"/>
  <c r="C887" i="3"/>
  <c r="B887" i="3"/>
  <c r="G886" i="3"/>
  <c r="F886" i="3"/>
  <c r="E886" i="3"/>
  <c r="D886" i="3"/>
  <c r="C886" i="3"/>
  <c r="B886" i="3"/>
  <c r="G885" i="3"/>
  <c r="F885" i="3"/>
  <c r="E885" i="3"/>
  <c r="D885" i="3"/>
  <c r="C885" i="3"/>
  <c r="B885" i="3"/>
  <c r="G884" i="3"/>
  <c r="F884" i="3"/>
  <c r="E884" i="3"/>
  <c r="D884" i="3"/>
  <c r="C884" i="3"/>
  <c r="B884" i="3"/>
  <c r="G883" i="3"/>
  <c r="F883" i="3"/>
  <c r="E883" i="3"/>
  <c r="D883" i="3"/>
  <c r="C883" i="3"/>
  <c r="B883" i="3"/>
  <c r="G882" i="3"/>
  <c r="F882" i="3"/>
  <c r="E882" i="3"/>
  <c r="D882" i="3"/>
  <c r="C882" i="3"/>
  <c r="B882" i="3"/>
  <c r="G881" i="3"/>
  <c r="F881" i="3"/>
  <c r="E881" i="3"/>
  <c r="D881" i="3"/>
  <c r="C881" i="3"/>
  <c r="B881" i="3"/>
  <c r="G880" i="3"/>
  <c r="F880" i="3"/>
  <c r="E880" i="3"/>
  <c r="D880" i="3"/>
  <c r="C880" i="3"/>
  <c r="B880" i="3"/>
  <c r="G879" i="3"/>
  <c r="F879" i="3"/>
  <c r="E879" i="3"/>
  <c r="D879" i="3"/>
  <c r="C879" i="3"/>
  <c r="B879" i="3"/>
  <c r="G878" i="3"/>
  <c r="F878" i="3"/>
  <c r="E878" i="3"/>
  <c r="D878" i="3"/>
  <c r="C878" i="3"/>
  <c r="B878" i="3"/>
  <c r="G877" i="3"/>
  <c r="F877" i="3"/>
  <c r="E877" i="3"/>
  <c r="D877" i="3"/>
  <c r="C877" i="3"/>
  <c r="B877" i="3"/>
  <c r="G876" i="3"/>
  <c r="F876" i="3"/>
  <c r="E876" i="3"/>
  <c r="D876" i="3"/>
  <c r="C876" i="3"/>
  <c r="B876" i="3"/>
  <c r="G875" i="3"/>
  <c r="F875" i="3"/>
  <c r="E875" i="3"/>
  <c r="D875" i="3"/>
  <c r="C875" i="3"/>
  <c r="B875" i="3"/>
  <c r="G874" i="3"/>
  <c r="F874" i="3"/>
  <c r="E874" i="3"/>
  <c r="D874" i="3"/>
  <c r="C874" i="3"/>
  <c r="B874" i="3"/>
  <c r="G873" i="3"/>
  <c r="F873" i="3"/>
  <c r="E873" i="3"/>
  <c r="D873" i="3"/>
  <c r="C873" i="3"/>
  <c r="B873" i="3"/>
  <c r="G872" i="3"/>
  <c r="F872" i="3"/>
  <c r="E872" i="3"/>
  <c r="D872" i="3"/>
  <c r="C872" i="3"/>
  <c r="B872" i="3"/>
  <c r="G871" i="3"/>
  <c r="F871" i="3"/>
  <c r="E871" i="3"/>
  <c r="D871" i="3"/>
  <c r="C871" i="3"/>
  <c r="B871" i="3"/>
  <c r="G870" i="3"/>
  <c r="F870" i="3"/>
  <c r="E870" i="3"/>
  <c r="D870" i="3"/>
  <c r="C870" i="3"/>
  <c r="B870" i="3"/>
  <c r="G869" i="3"/>
  <c r="F869" i="3"/>
  <c r="E869" i="3"/>
  <c r="D869" i="3"/>
  <c r="C869" i="3"/>
  <c r="B869" i="3"/>
  <c r="G868" i="3"/>
  <c r="F868" i="3"/>
  <c r="E868" i="3"/>
  <c r="D868" i="3"/>
  <c r="C868" i="3"/>
  <c r="B868" i="3"/>
  <c r="G867" i="3"/>
  <c r="F867" i="3"/>
  <c r="E867" i="3"/>
  <c r="D867" i="3"/>
  <c r="C867" i="3"/>
  <c r="B867" i="3"/>
  <c r="G866" i="3"/>
  <c r="F866" i="3"/>
  <c r="E866" i="3"/>
  <c r="D866" i="3"/>
  <c r="C866" i="3"/>
  <c r="B866" i="3"/>
  <c r="G865" i="3"/>
  <c r="F865" i="3"/>
  <c r="E865" i="3"/>
  <c r="D865" i="3"/>
  <c r="C865" i="3"/>
  <c r="B865" i="3"/>
  <c r="G864" i="3"/>
  <c r="F864" i="3"/>
  <c r="E864" i="3"/>
  <c r="D864" i="3"/>
  <c r="C864" i="3"/>
  <c r="B864" i="3"/>
  <c r="G863" i="3"/>
  <c r="F863" i="3"/>
  <c r="E863" i="3"/>
  <c r="D863" i="3"/>
  <c r="C863" i="3"/>
  <c r="B863" i="3"/>
  <c r="G862" i="3"/>
  <c r="F862" i="3"/>
  <c r="E862" i="3"/>
  <c r="D862" i="3"/>
  <c r="C862" i="3"/>
  <c r="B862" i="3"/>
  <c r="G861" i="3"/>
  <c r="F861" i="3"/>
  <c r="E861" i="3"/>
  <c r="D861" i="3"/>
  <c r="C861" i="3"/>
  <c r="B861" i="3"/>
  <c r="G860" i="3"/>
  <c r="F860" i="3"/>
  <c r="E860" i="3"/>
  <c r="D860" i="3"/>
  <c r="C860" i="3"/>
  <c r="B860" i="3"/>
  <c r="G859" i="3"/>
  <c r="F859" i="3"/>
  <c r="E859" i="3"/>
  <c r="D859" i="3"/>
  <c r="C859" i="3"/>
  <c r="B859" i="3"/>
  <c r="G858" i="3"/>
  <c r="F858" i="3"/>
  <c r="E858" i="3"/>
  <c r="D858" i="3"/>
  <c r="C858" i="3"/>
  <c r="B858" i="3"/>
  <c r="G857" i="3"/>
  <c r="F857" i="3"/>
  <c r="E857" i="3"/>
  <c r="D857" i="3"/>
  <c r="C857" i="3"/>
  <c r="B857" i="3"/>
  <c r="G856" i="3"/>
  <c r="F856" i="3"/>
  <c r="E856" i="3"/>
  <c r="D856" i="3"/>
  <c r="C856" i="3"/>
  <c r="B856" i="3"/>
  <c r="G855" i="3"/>
  <c r="F855" i="3"/>
  <c r="E855" i="3"/>
  <c r="D855" i="3"/>
  <c r="C855" i="3"/>
  <c r="B855" i="3"/>
  <c r="G854" i="3"/>
  <c r="F854" i="3"/>
  <c r="E854" i="3"/>
  <c r="D854" i="3"/>
  <c r="C854" i="3"/>
  <c r="B854" i="3"/>
  <c r="G853" i="3"/>
  <c r="F853" i="3"/>
  <c r="E853" i="3"/>
  <c r="D853" i="3"/>
  <c r="C853" i="3"/>
  <c r="B853" i="3"/>
  <c r="G852" i="3"/>
  <c r="F852" i="3"/>
  <c r="E852" i="3"/>
  <c r="D852" i="3"/>
  <c r="C852" i="3"/>
  <c r="B852" i="3"/>
  <c r="G851" i="3"/>
  <c r="F851" i="3"/>
  <c r="E851" i="3"/>
  <c r="D851" i="3"/>
  <c r="C851" i="3"/>
  <c r="B851" i="3"/>
  <c r="G850" i="3"/>
  <c r="F850" i="3"/>
  <c r="E850" i="3"/>
  <c r="D850" i="3"/>
  <c r="C850" i="3"/>
  <c r="B850" i="3"/>
  <c r="G849" i="3"/>
  <c r="F849" i="3"/>
  <c r="E849" i="3"/>
  <c r="D849" i="3"/>
  <c r="C849" i="3"/>
  <c r="B849" i="3"/>
  <c r="G848" i="3"/>
  <c r="F848" i="3"/>
  <c r="E848" i="3"/>
  <c r="D848" i="3"/>
  <c r="C848" i="3"/>
  <c r="B848" i="3"/>
  <c r="G847" i="3"/>
  <c r="F847" i="3"/>
  <c r="E847" i="3"/>
  <c r="D847" i="3"/>
  <c r="C847" i="3"/>
  <c r="B847" i="3"/>
  <c r="G846" i="3"/>
  <c r="F846" i="3"/>
  <c r="E846" i="3"/>
  <c r="D846" i="3"/>
  <c r="C846" i="3"/>
  <c r="B846" i="3"/>
  <c r="G845" i="3"/>
  <c r="F845" i="3"/>
  <c r="E845" i="3"/>
  <c r="D845" i="3"/>
  <c r="C845" i="3"/>
  <c r="B845" i="3"/>
  <c r="G844" i="3"/>
  <c r="F844" i="3"/>
  <c r="E844" i="3"/>
  <c r="D844" i="3"/>
  <c r="C844" i="3"/>
  <c r="B844" i="3"/>
  <c r="G843" i="3"/>
  <c r="F843" i="3"/>
  <c r="E843" i="3"/>
  <c r="D843" i="3"/>
  <c r="C843" i="3"/>
  <c r="B843" i="3"/>
  <c r="G842" i="3"/>
  <c r="F842" i="3"/>
  <c r="E842" i="3"/>
  <c r="D842" i="3"/>
  <c r="C842" i="3"/>
  <c r="B842" i="3"/>
  <c r="G841" i="3"/>
  <c r="F841" i="3"/>
  <c r="E841" i="3"/>
  <c r="D841" i="3"/>
  <c r="C841" i="3"/>
  <c r="B841" i="3"/>
  <c r="G840" i="3"/>
  <c r="F840" i="3"/>
  <c r="E840" i="3"/>
  <c r="D840" i="3"/>
  <c r="C840" i="3"/>
  <c r="B840" i="3"/>
  <c r="G839" i="3"/>
  <c r="F839" i="3"/>
  <c r="E839" i="3"/>
  <c r="D839" i="3"/>
  <c r="C839" i="3"/>
  <c r="B839" i="3"/>
  <c r="G838" i="3"/>
  <c r="F838" i="3"/>
  <c r="E838" i="3"/>
  <c r="D838" i="3"/>
  <c r="C838" i="3"/>
  <c r="B838" i="3"/>
  <c r="G837" i="3"/>
  <c r="F837" i="3"/>
  <c r="E837" i="3"/>
  <c r="D837" i="3"/>
  <c r="C837" i="3"/>
  <c r="B837" i="3"/>
  <c r="G836" i="3"/>
  <c r="F836" i="3"/>
  <c r="E836" i="3"/>
  <c r="D836" i="3"/>
  <c r="C836" i="3"/>
  <c r="B836" i="3"/>
  <c r="G835" i="3"/>
  <c r="F835" i="3"/>
  <c r="E835" i="3"/>
  <c r="D835" i="3"/>
  <c r="C835" i="3"/>
  <c r="B835" i="3"/>
  <c r="G834" i="3"/>
  <c r="F834" i="3"/>
  <c r="E834" i="3"/>
  <c r="D834" i="3"/>
  <c r="C834" i="3"/>
  <c r="B834" i="3"/>
  <c r="G833" i="3"/>
  <c r="F833" i="3"/>
  <c r="E833" i="3"/>
  <c r="D833" i="3"/>
  <c r="C833" i="3"/>
  <c r="B833" i="3"/>
  <c r="G832" i="3"/>
  <c r="F832" i="3"/>
  <c r="E832" i="3"/>
  <c r="D832" i="3"/>
  <c r="C832" i="3"/>
  <c r="B832" i="3"/>
  <c r="G831" i="3"/>
  <c r="F831" i="3"/>
  <c r="E831" i="3"/>
  <c r="D831" i="3"/>
  <c r="C831" i="3"/>
  <c r="B831" i="3"/>
  <c r="G830" i="3"/>
  <c r="F830" i="3"/>
  <c r="E830" i="3"/>
  <c r="D830" i="3"/>
  <c r="C830" i="3"/>
  <c r="B830" i="3"/>
  <c r="G829" i="3"/>
  <c r="F829" i="3"/>
  <c r="E829" i="3"/>
  <c r="D829" i="3"/>
  <c r="C829" i="3"/>
  <c r="B829" i="3"/>
  <c r="G828" i="3"/>
  <c r="F828" i="3"/>
  <c r="E828" i="3"/>
  <c r="D828" i="3"/>
  <c r="C828" i="3"/>
  <c r="B828" i="3"/>
  <c r="G827" i="3"/>
  <c r="F827" i="3"/>
  <c r="E827" i="3"/>
  <c r="D827" i="3"/>
  <c r="C827" i="3"/>
  <c r="B827" i="3"/>
  <c r="G826" i="3"/>
  <c r="F826" i="3"/>
  <c r="E826" i="3"/>
  <c r="D826" i="3"/>
  <c r="C826" i="3"/>
  <c r="B826" i="3"/>
  <c r="G825" i="3"/>
  <c r="F825" i="3"/>
  <c r="E825" i="3"/>
  <c r="D825" i="3"/>
  <c r="C825" i="3"/>
  <c r="B825" i="3"/>
  <c r="G824" i="3"/>
  <c r="F824" i="3"/>
  <c r="E824" i="3"/>
  <c r="D824" i="3"/>
  <c r="C824" i="3"/>
  <c r="B824" i="3"/>
  <c r="G823" i="3"/>
  <c r="F823" i="3"/>
  <c r="E823" i="3"/>
  <c r="D823" i="3"/>
  <c r="C823" i="3"/>
  <c r="B823" i="3"/>
  <c r="G822" i="3"/>
  <c r="F822" i="3"/>
  <c r="E822" i="3"/>
  <c r="D822" i="3"/>
  <c r="C822" i="3"/>
  <c r="B822" i="3"/>
  <c r="G821" i="3"/>
  <c r="F821" i="3"/>
  <c r="E821" i="3"/>
  <c r="D821" i="3"/>
  <c r="C821" i="3"/>
  <c r="B821" i="3"/>
  <c r="G820" i="3"/>
  <c r="F820" i="3"/>
  <c r="E820" i="3"/>
  <c r="D820" i="3"/>
  <c r="C820" i="3"/>
  <c r="B820" i="3"/>
  <c r="G819" i="3"/>
  <c r="F819" i="3"/>
  <c r="E819" i="3"/>
  <c r="D819" i="3"/>
  <c r="C819" i="3"/>
  <c r="B819" i="3"/>
  <c r="G818" i="3"/>
  <c r="F818" i="3"/>
  <c r="E818" i="3"/>
  <c r="D818" i="3"/>
  <c r="C818" i="3"/>
  <c r="B818" i="3"/>
  <c r="G817" i="3"/>
  <c r="F817" i="3"/>
  <c r="E817" i="3"/>
  <c r="D817" i="3"/>
  <c r="C817" i="3"/>
  <c r="B817" i="3"/>
  <c r="G816" i="3"/>
  <c r="F816" i="3"/>
  <c r="E816" i="3"/>
  <c r="D816" i="3"/>
  <c r="C816" i="3"/>
  <c r="B816" i="3"/>
  <c r="G815" i="3"/>
  <c r="F815" i="3"/>
  <c r="E815" i="3"/>
  <c r="D815" i="3"/>
  <c r="C815" i="3"/>
  <c r="B815" i="3"/>
  <c r="G814" i="3"/>
  <c r="F814" i="3"/>
  <c r="E814" i="3"/>
  <c r="D814" i="3"/>
  <c r="C814" i="3"/>
  <c r="B814" i="3"/>
  <c r="G813" i="3"/>
  <c r="F813" i="3"/>
  <c r="E813" i="3"/>
  <c r="D813" i="3"/>
  <c r="C813" i="3"/>
  <c r="B813" i="3"/>
  <c r="G812" i="3"/>
  <c r="F812" i="3"/>
  <c r="E812" i="3"/>
  <c r="D812" i="3"/>
  <c r="C812" i="3"/>
  <c r="B812" i="3"/>
  <c r="G811" i="3"/>
  <c r="F811" i="3"/>
  <c r="E811" i="3"/>
  <c r="D811" i="3"/>
  <c r="C811" i="3"/>
  <c r="B811" i="3"/>
  <c r="G810" i="3"/>
  <c r="F810" i="3"/>
  <c r="E810" i="3"/>
  <c r="D810" i="3"/>
  <c r="C810" i="3"/>
  <c r="B810" i="3"/>
  <c r="G809" i="3"/>
  <c r="F809" i="3"/>
  <c r="E809" i="3"/>
  <c r="D809" i="3"/>
  <c r="C809" i="3"/>
  <c r="B809" i="3"/>
  <c r="G808" i="3"/>
  <c r="F808" i="3"/>
  <c r="E808" i="3"/>
  <c r="D808" i="3"/>
  <c r="C808" i="3"/>
  <c r="B808" i="3"/>
  <c r="G807" i="3"/>
  <c r="F807" i="3"/>
  <c r="E807" i="3"/>
  <c r="D807" i="3"/>
  <c r="C807" i="3"/>
  <c r="B807" i="3"/>
  <c r="G806" i="3"/>
  <c r="F806" i="3"/>
  <c r="E806" i="3"/>
  <c r="D806" i="3"/>
  <c r="C806" i="3"/>
  <c r="B806" i="3"/>
  <c r="G805" i="3"/>
  <c r="F805" i="3"/>
  <c r="E805" i="3"/>
  <c r="D805" i="3"/>
  <c r="C805" i="3"/>
  <c r="B805" i="3"/>
  <c r="G804" i="3"/>
  <c r="F804" i="3"/>
  <c r="E804" i="3"/>
  <c r="D804" i="3"/>
  <c r="C804" i="3"/>
  <c r="B804" i="3"/>
  <c r="G803" i="3"/>
  <c r="F803" i="3"/>
  <c r="E803" i="3"/>
  <c r="D803" i="3"/>
  <c r="C803" i="3"/>
  <c r="B803" i="3"/>
  <c r="G802" i="3"/>
  <c r="F802" i="3"/>
  <c r="E802" i="3"/>
  <c r="D802" i="3"/>
  <c r="C802" i="3"/>
  <c r="B802" i="3"/>
  <c r="G801" i="3"/>
  <c r="F801" i="3"/>
  <c r="E801" i="3"/>
  <c r="D801" i="3"/>
  <c r="C801" i="3"/>
  <c r="B801" i="3"/>
  <c r="G800" i="3"/>
  <c r="F800" i="3"/>
  <c r="E800" i="3"/>
  <c r="D800" i="3"/>
  <c r="C800" i="3"/>
  <c r="B800" i="3"/>
  <c r="G799" i="3"/>
  <c r="F799" i="3"/>
  <c r="E799" i="3"/>
  <c r="D799" i="3"/>
  <c r="C799" i="3"/>
  <c r="B799" i="3"/>
  <c r="G798" i="3"/>
  <c r="F798" i="3"/>
  <c r="E798" i="3"/>
  <c r="D798" i="3"/>
  <c r="C798" i="3"/>
  <c r="B798" i="3"/>
  <c r="G797" i="3"/>
  <c r="F797" i="3"/>
  <c r="E797" i="3"/>
  <c r="D797" i="3"/>
  <c r="C797" i="3"/>
  <c r="B797" i="3"/>
  <c r="G796" i="3"/>
  <c r="F796" i="3"/>
  <c r="E796" i="3"/>
  <c r="D796" i="3"/>
  <c r="C796" i="3"/>
  <c r="B796" i="3"/>
  <c r="G795" i="3"/>
  <c r="F795" i="3"/>
  <c r="E795" i="3"/>
  <c r="D795" i="3"/>
  <c r="C795" i="3"/>
  <c r="B795" i="3"/>
  <c r="G794" i="3"/>
  <c r="F794" i="3"/>
  <c r="E794" i="3"/>
  <c r="D794" i="3"/>
  <c r="C794" i="3"/>
  <c r="B794" i="3"/>
  <c r="G793" i="3"/>
  <c r="F793" i="3"/>
  <c r="E793" i="3"/>
  <c r="D793" i="3"/>
  <c r="C793" i="3"/>
  <c r="B793" i="3"/>
  <c r="G792" i="3"/>
  <c r="F792" i="3"/>
  <c r="E792" i="3"/>
  <c r="D792" i="3"/>
  <c r="C792" i="3"/>
  <c r="B792" i="3"/>
  <c r="G791" i="3"/>
  <c r="F791" i="3"/>
  <c r="E791" i="3"/>
  <c r="D791" i="3"/>
  <c r="C791" i="3"/>
  <c r="B791" i="3"/>
  <c r="G790" i="3"/>
  <c r="F790" i="3"/>
  <c r="E790" i="3"/>
  <c r="D790" i="3"/>
  <c r="C790" i="3"/>
  <c r="B790" i="3"/>
  <c r="G789" i="3"/>
  <c r="F789" i="3"/>
  <c r="E789" i="3"/>
  <c r="D789" i="3"/>
  <c r="C789" i="3"/>
  <c r="B789" i="3"/>
  <c r="G788" i="3"/>
  <c r="F788" i="3"/>
  <c r="E788" i="3"/>
  <c r="D788" i="3"/>
  <c r="C788" i="3"/>
  <c r="B788" i="3"/>
  <c r="G787" i="3"/>
  <c r="F787" i="3"/>
  <c r="E787" i="3"/>
  <c r="D787" i="3"/>
  <c r="C787" i="3"/>
  <c r="B787" i="3"/>
  <c r="G786" i="3"/>
  <c r="F786" i="3"/>
  <c r="E786" i="3"/>
  <c r="D786" i="3"/>
  <c r="C786" i="3"/>
  <c r="B786" i="3"/>
  <c r="G785" i="3"/>
  <c r="F785" i="3"/>
  <c r="E785" i="3"/>
  <c r="D785" i="3"/>
  <c r="C785" i="3"/>
  <c r="B785" i="3"/>
  <c r="G784" i="3"/>
  <c r="F784" i="3"/>
  <c r="E784" i="3"/>
  <c r="D784" i="3"/>
  <c r="C784" i="3"/>
  <c r="B784" i="3"/>
  <c r="G783" i="3"/>
  <c r="F783" i="3"/>
  <c r="E783" i="3"/>
  <c r="D783" i="3"/>
  <c r="C783" i="3"/>
  <c r="B783" i="3"/>
  <c r="G782" i="3"/>
  <c r="F782" i="3"/>
  <c r="E782" i="3"/>
  <c r="D782" i="3"/>
  <c r="C782" i="3"/>
  <c r="B782" i="3"/>
  <c r="G781" i="3"/>
  <c r="F781" i="3"/>
  <c r="E781" i="3"/>
  <c r="D781" i="3"/>
  <c r="C781" i="3"/>
  <c r="B781" i="3"/>
  <c r="G780" i="3"/>
  <c r="F780" i="3"/>
  <c r="E780" i="3"/>
  <c r="D780" i="3"/>
  <c r="C780" i="3"/>
  <c r="B780" i="3"/>
  <c r="G779" i="3"/>
  <c r="F779" i="3"/>
  <c r="E779" i="3"/>
  <c r="D779" i="3"/>
  <c r="C779" i="3"/>
  <c r="B779" i="3"/>
  <c r="G778" i="3"/>
  <c r="F778" i="3"/>
  <c r="E778" i="3"/>
  <c r="D778" i="3"/>
  <c r="C778" i="3"/>
  <c r="B778" i="3"/>
  <c r="G777" i="3"/>
  <c r="F777" i="3"/>
  <c r="E777" i="3"/>
  <c r="D777" i="3"/>
  <c r="C777" i="3"/>
  <c r="B777" i="3"/>
  <c r="G776" i="3"/>
  <c r="F776" i="3"/>
  <c r="E776" i="3"/>
  <c r="D776" i="3"/>
  <c r="C776" i="3"/>
  <c r="B776" i="3"/>
  <c r="G775" i="3"/>
  <c r="F775" i="3"/>
  <c r="E775" i="3"/>
  <c r="D775" i="3"/>
  <c r="C775" i="3"/>
  <c r="B775" i="3"/>
  <c r="G774" i="3"/>
  <c r="F774" i="3"/>
  <c r="E774" i="3"/>
  <c r="D774" i="3"/>
  <c r="C774" i="3"/>
  <c r="B774" i="3"/>
  <c r="G773" i="3"/>
  <c r="F773" i="3"/>
  <c r="E773" i="3"/>
  <c r="D773" i="3"/>
  <c r="C773" i="3"/>
  <c r="B773" i="3"/>
  <c r="G772" i="3"/>
  <c r="F772" i="3"/>
  <c r="E772" i="3"/>
  <c r="D772" i="3"/>
  <c r="C772" i="3"/>
  <c r="B772" i="3"/>
  <c r="G771" i="3"/>
  <c r="F771" i="3"/>
  <c r="E771" i="3"/>
  <c r="D771" i="3"/>
  <c r="C771" i="3"/>
  <c r="B771" i="3"/>
  <c r="G770" i="3"/>
  <c r="F770" i="3"/>
  <c r="E770" i="3"/>
  <c r="D770" i="3"/>
  <c r="C770" i="3"/>
  <c r="B770" i="3"/>
  <c r="G769" i="3"/>
  <c r="F769" i="3"/>
  <c r="E769" i="3"/>
  <c r="D769" i="3"/>
  <c r="C769" i="3"/>
  <c r="B769" i="3"/>
  <c r="G768" i="3"/>
  <c r="F768" i="3"/>
  <c r="E768" i="3"/>
  <c r="D768" i="3"/>
  <c r="C768" i="3"/>
  <c r="B768" i="3"/>
  <c r="G767" i="3"/>
  <c r="F767" i="3"/>
  <c r="E767" i="3"/>
  <c r="D767" i="3"/>
  <c r="C767" i="3"/>
  <c r="B767" i="3"/>
  <c r="G766" i="3"/>
  <c r="F766" i="3"/>
  <c r="E766" i="3"/>
  <c r="D766" i="3"/>
  <c r="C766" i="3"/>
  <c r="B766" i="3"/>
  <c r="G765" i="3"/>
  <c r="F765" i="3"/>
  <c r="E765" i="3"/>
  <c r="D765" i="3"/>
  <c r="C765" i="3"/>
  <c r="B765" i="3"/>
  <c r="G764" i="3"/>
  <c r="F764" i="3"/>
  <c r="E764" i="3"/>
  <c r="D764" i="3"/>
  <c r="C764" i="3"/>
  <c r="B764" i="3"/>
  <c r="G763" i="3"/>
  <c r="F763" i="3"/>
  <c r="E763" i="3"/>
  <c r="D763" i="3"/>
  <c r="C763" i="3"/>
  <c r="B763" i="3"/>
  <c r="G762" i="3"/>
  <c r="F762" i="3"/>
  <c r="E762" i="3"/>
  <c r="D762" i="3"/>
  <c r="C762" i="3"/>
  <c r="B762" i="3"/>
  <c r="G761" i="3"/>
  <c r="F761" i="3"/>
  <c r="E761" i="3"/>
  <c r="D761" i="3"/>
  <c r="C761" i="3"/>
  <c r="B761" i="3"/>
  <c r="G760" i="3"/>
  <c r="F760" i="3"/>
  <c r="E760" i="3"/>
  <c r="D760" i="3"/>
  <c r="C760" i="3"/>
  <c r="B760" i="3"/>
  <c r="G759" i="3"/>
  <c r="F759" i="3"/>
  <c r="E759" i="3"/>
  <c r="D759" i="3"/>
  <c r="C759" i="3"/>
  <c r="B759" i="3"/>
  <c r="G758" i="3"/>
  <c r="F758" i="3"/>
  <c r="E758" i="3"/>
  <c r="D758" i="3"/>
  <c r="C758" i="3"/>
  <c r="B758" i="3"/>
  <c r="G757" i="3"/>
  <c r="F757" i="3"/>
  <c r="E757" i="3"/>
  <c r="D757" i="3"/>
  <c r="C757" i="3"/>
  <c r="B757" i="3"/>
  <c r="G756" i="3"/>
  <c r="F756" i="3"/>
  <c r="E756" i="3"/>
  <c r="D756" i="3"/>
  <c r="C756" i="3"/>
  <c r="B756" i="3"/>
  <c r="G755" i="3"/>
  <c r="F755" i="3"/>
  <c r="E755" i="3"/>
  <c r="D755" i="3"/>
  <c r="C755" i="3"/>
  <c r="B755" i="3"/>
  <c r="G754" i="3"/>
  <c r="F754" i="3"/>
  <c r="E754" i="3"/>
  <c r="D754" i="3"/>
  <c r="C754" i="3"/>
  <c r="B754" i="3"/>
  <c r="G753" i="3"/>
  <c r="F753" i="3"/>
  <c r="E753" i="3"/>
  <c r="D753" i="3"/>
  <c r="C753" i="3"/>
  <c r="B753" i="3"/>
  <c r="G752" i="3"/>
  <c r="F752" i="3"/>
  <c r="E752" i="3"/>
  <c r="D752" i="3"/>
  <c r="C752" i="3"/>
  <c r="B752" i="3"/>
  <c r="G751" i="3"/>
  <c r="F751" i="3"/>
  <c r="E751" i="3"/>
  <c r="D751" i="3"/>
  <c r="C751" i="3"/>
  <c r="B751" i="3"/>
  <c r="G750" i="3"/>
  <c r="F750" i="3"/>
  <c r="E750" i="3"/>
  <c r="D750" i="3"/>
  <c r="C750" i="3"/>
  <c r="B750" i="3"/>
  <c r="G749" i="3"/>
  <c r="F749" i="3"/>
  <c r="E749" i="3"/>
  <c r="D749" i="3"/>
  <c r="C749" i="3"/>
  <c r="B749" i="3"/>
  <c r="G748" i="3"/>
  <c r="F748" i="3"/>
  <c r="E748" i="3"/>
  <c r="D748" i="3"/>
  <c r="C748" i="3"/>
  <c r="B748" i="3"/>
  <c r="G747" i="3"/>
  <c r="F747" i="3"/>
  <c r="E747" i="3"/>
  <c r="D747" i="3"/>
  <c r="C747" i="3"/>
  <c r="B747" i="3"/>
  <c r="G746" i="3"/>
  <c r="F746" i="3"/>
  <c r="E746" i="3"/>
  <c r="D746" i="3"/>
  <c r="C746" i="3"/>
  <c r="B746" i="3"/>
  <c r="G745" i="3"/>
  <c r="F745" i="3"/>
  <c r="E745" i="3"/>
  <c r="D745" i="3"/>
  <c r="C745" i="3"/>
  <c r="B745" i="3"/>
  <c r="G744" i="3"/>
  <c r="F744" i="3"/>
  <c r="E744" i="3"/>
  <c r="D744" i="3"/>
  <c r="C744" i="3"/>
  <c r="B744" i="3"/>
  <c r="G743" i="3"/>
  <c r="F743" i="3"/>
  <c r="E743" i="3"/>
  <c r="D743" i="3"/>
  <c r="C743" i="3"/>
  <c r="B743" i="3"/>
  <c r="G742" i="3"/>
  <c r="F742" i="3"/>
  <c r="E742" i="3"/>
  <c r="D742" i="3"/>
  <c r="C742" i="3"/>
  <c r="B742" i="3"/>
  <c r="G741" i="3"/>
  <c r="F741" i="3"/>
  <c r="E741" i="3"/>
  <c r="D741" i="3"/>
  <c r="C741" i="3"/>
  <c r="B741" i="3"/>
  <c r="G740" i="3"/>
  <c r="F740" i="3"/>
  <c r="E740" i="3"/>
  <c r="D740" i="3"/>
  <c r="C740" i="3"/>
  <c r="B740" i="3"/>
  <c r="G739" i="3"/>
  <c r="F739" i="3"/>
  <c r="E739" i="3"/>
  <c r="D739" i="3"/>
  <c r="C739" i="3"/>
  <c r="B739" i="3"/>
  <c r="G738" i="3"/>
  <c r="F738" i="3"/>
  <c r="E738" i="3"/>
  <c r="D738" i="3"/>
  <c r="C738" i="3"/>
  <c r="B738" i="3"/>
  <c r="G737" i="3"/>
  <c r="F737" i="3"/>
  <c r="E737" i="3"/>
  <c r="D737" i="3"/>
  <c r="C737" i="3"/>
  <c r="B737" i="3"/>
  <c r="G736" i="3"/>
  <c r="F736" i="3"/>
  <c r="E736" i="3"/>
  <c r="D736" i="3"/>
  <c r="C736" i="3"/>
  <c r="B736" i="3"/>
  <c r="G735" i="3"/>
  <c r="F735" i="3"/>
  <c r="E735" i="3"/>
  <c r="D735" i="3"/>
  <c r="C735" i="3"/>
  <c r="B735" i="3"/>
  <c r="G734" i="3"/>
  <c r="F734" i="3"/>
  <c r="E734" i="3"/>
  <c r="D734" i="3"/>
  <c r="C734" i="3"/>
  <c r="B734" i="3"/>
  <c r="G733" i="3"/>
  <c r="F733" i="3"/>
  <c r="E733" i="3"/>
  <c r="D733" i="3"/>
  <c r="C733" i="3"/>
  <c r="B733" i="3"/>
  <c r="G732" i="3"/>
  <c r="F732" i="3"/>
  <c r="E732" i="3"/>
  <c r="D732" i="3"/>
  <c r="C732" i="3"/>
  <c r="B732" i="3"/>
  <c r="G731" i="3"/>
  <c r="F731" i="3"/>
  <c r="E731" i="3"/>
  <c r="D731" i="3"/>
  <c r="C731" i="3"/>
  <c r="B731" i="3"/>
  <c r="G730" i="3"/>
  <c r="F730" i="3"/>
  <c r="E730" i="3"/>
  <c r="D730" i="3"/>
  <c r="C730" i="3"/>
  <c r="B730" i="3"/>
  <c r="G729" i="3"/>
  <c r="F729" i="3"/>
  <c r="E729" i="3"/>
  <c r="D729" i="3"/>
  <c r="C729" i="3"/>
  <c r="B729" i="3"/>
  <c r="G728" i="3"/>
  <c r="F728" i="3"/>
  <c r="E728" i="3"/>
  <c r="D728" i="3"/>
  <c r="C728" i="3"/>
  <c r="B728" i="3"/>
  <c r="G727" i="3"/>
  <c r="F727" i="3"/>
  <c r="E727" i="3"/>
  <c r="D727" i="3"/>
  <c r="C727" i="3"/>
  <c r="B727" i="3"/>
  <c r="G726" i="3"/>
  <c r="F726" i="3"/>
  <c r="E726" i="3"/>
  <c r="D726" i="3"/>
  <c r="C726" i="3"/>
  <c r="B726" i="3"/>
  <c r="G725" i="3"/>
  <c r="F725" i="3"/>
  <c r="E725" i="3"/>
  <c r="D725" i="3"/>
  <c r="C725" i="3"/>
  <c r="B725" i="3"/>
  <c r="G724" i="3"/>
  <c r="F724" i="3"/>
  <c r="E724" i="3"/>
  <c r="D724" i="3"/>
  <c r="C724" i="3"/>
  <c r="B724" i="3"/>
  <c r="G723" i="3"/>
  <c r="F723" i="3"/>
  <c r="E723" i="3"/>
  <c r="D723" i="3"/>
  <c r="C723" i="3"/>
  <c r="B723" i="3"/>
  <c r="G722" i="3"/>
  <c r="F722" i="3"/>
  <c r="E722" i="3"/>
  <c r="D722" i="3"/>
  <c r="C722" i="3"/>
  <c r="B722" i="3"/>
  <c r="G721" i="3"/>
  <c r="F721" i="3"/>
  <c r="E721" i="3"/>
  <c r="D721" i="3"/>
  <c r="C721" i="3"/>
  <c r="B721" i="3"/>
  <c r="G720" i="3"/>
  <c r="F720" i="3"/>
  <c r="E720" i="3"/>
  <c r="D720" i="3"/>
  <c r="C720" i="3"/>
  <c r="B720" i="3"/>
  <c r="G719" i="3"/>
  <c r="F719" i="3"/>
  <c r="E719" i="3"/>
  <c r="D719" i="3"/>
  <c r="C719" i="3"/>
  <c r="B719" i="3"/>
  <c r="G718" i="3"/>
  <c r="F718" i="3"/>
  <c r="E718" i="3"/>
  <c r="D718" i="3"/>
  <c r="C718" i="3"/>
  <c r="B718" i="3"/>
  <c r="G717" i="3"/>
  <c r="F717" i="3"/>
  <c r="E717" i="3"/>
  <c r="D717" i="3"/>
  <c r="C717" i="3"/>
  <c r="B717" i="3"/>
  <c r="G716" i="3"/>
  <c r="F716" i="3"/>
  <c r="E716" i="3"/>
  <c r="D716" i="3"/>
  <c r="C716" i="3"/>
  <c r="B716" i="3"/>
  <c r="G715" i="3"/>
  <c r="F715" i="3"/>
  <c r="E715" i="3"/>
  <c r="D715" i="3"/>
  <c r="C715" i="3"/>
  <c r="B715" i="3"/>
  <c r="G714" i="3"/>
  <c r="F714" i="3"/>
  <c r="E714" i="3"/>
  <c r="D714" i="3"/>
  <c r="C714" i="3"/>
  <c r="B714" i="3"/>
  <c r="G713" i="3"/>
  <c r="F713" i="3"/>
  <c r="E713" i="3"/>
  <c r="D713" i="3"/>
  <c r="C713" i="3"/>
  <c r="B713" i="3"/>
  <c r="G712" i="3"/>
  <c r="F712" i="3"/>
  <c r="E712" i="3"/>
  <c r="D712" i="3"/>
  <c r="C712" i="3"/>
  <c r="B712" i="3"/>
  <c r="G711" i="3"/>
  <c r="F711" i="3"/>
  <c r="E711" i="3"/>
  <c r="D711" i="3"/>
  <c r="C711" i="3"/>
  <c r="B711" i="3"/>
  <c r="G710" i="3"/>
  <c r="F710" i="3"/>
  <c r="E710" i="3"/>
  <c r="D710" i="3"/>
  <c r="C710" i="3"/>
  <c r="B710" i="3"/>
  <c r="G709" i="3"/>
  <c r="F709" i="3"/>
  <c r="E709" i="3"/>
  <c r="D709" i="3"/>
  <c r="C709" i="3"/>
  <c r="B709" i="3"/>
  <c r="G708" i="3"/>
  <c r="F708" i="3"/>
  <c r="E708" i="3"/>
  <c r="D708" i="3"/>
  <c r="C708" i="3"/>
  <c r="B708" i="3"/>
  <c r="G707" i="3"/>
  <c r="F707" i="3"/>
  <c r="E707" i="3"/>
  <c r="D707" i="3"/>
  <c r="C707" i="3"/>
  <c r="B707" i="3"/>
  <c r="G706" i="3"/>
  <c r="F706" i="3"/>
  <c r="E706" i="3"/>
  <c r="D706" i="3"/>
  <c r="C706" i="3"/>
  <c r="B706" i="3"/>
  <c r="G705" i="3"/>
  <c r="F705" i="3"/>
  <c r="E705" i="3"/>
  <c r="D705" i="3"/>
  <c r="C705" i="3"/>
  <c r="B705" i="3"/>
  <c r="G704" i="3"/>
  <c r="F704" i="3"/>
  <c r="E704" i="3"/>
  <c r="D704" i="3"/>
  <c r="C704" i="3"/>
  <c r="B704" i="3"/>
  <c r="G703" i="3"/>
  <c r="F703" i="3"/>
  <c r="E703" i="3"/>
  <c r="D703" i="3"/>
  <c r="C703" i="3"/>
  <c r="B703" i="3"/>
  <c r="G702" i="3"/>
  <c r="F702" i="3"/>
  <c r="E702" i="3"/>
  <c r="D702" i="3"/>
  <c r="C702" i="3"/>
  <c r="B702" i="3"/>
  <c r="G701" i="3"/>
  <c r="F701" i="3"/>
  <c r="E701" i="3"/>
  <c r="D701" i="3"/>
  <c r="C701" i="3"/>
  <c r="B701" i="3"/>
  <c r="G700" i="3"/>
  <c r="F700" i="3"/>
  <c r="E700" i="3"/>
  <c r="D700" i="3"/>
  <c r="C700" i="3"/>
  <c r="B700" i="3"/>
  <c r="G699" i="3"/>
  <c r="F699" i="3"/>
  <c r="E699" i="3"/>
  <c r="D699" i="3"/>
  <c r="C699" i="3"/>
  <c r="B699" i="3"/>
  <c r="G698" i="3"/>
  <c r="F698" i="3"/>
  <c r="E698" i="3"/>
  <c r="D698" i="3"/>
  <c r="C698" i="3"/>
  <c r="B698" i="3"/>
  <c r="G697" i="3"/>
  <c r="F697" i="3"/>
  <c r="E697" i="3"/>
  <c r="D697" i="3"/>
  <c r="C697" i="3"/>
  <c r="B697" i="3"/>
  <c r="G696" i="3"/>
  <c r="F696" i="3"/>
  <c r="E696" i="3"/>
  <c r="D696" i="3"/>
  <c r="C696" i="3"/>
  <c r="B696" i="3"/>
  <c r="G695" i="3"/>
  <c r="F695" i="3"/>
  <c r="E695" i="3"/>
  <c r="D695" i="3"/>
  <c r="C695" i="3"/>
  <c r="B695" i="3"/>
  <c r="G694" i="3"/>
  <c r="F694" i="3"/>
  <c r="E694" i="3"/>
  <c r="D694" i="3"/>
  <c r="C694" i="3"/>
  <c r="B694" i="3"/>
  <c r="G693" i="3"/>
  <c r="F693" i="3"/>
  <c r="E693" i="3"/>
  <c r="D693" i="3"/>
  <c r="C693" i="3"/>
  <c r="B693" i="3"/>
  <c r="G692" i="3"/>
  <c r="F692" i="3"/>
  <c r="E692" i="3"/>
  <c r="D692" i="3"/>
  <c r="C692" i="3"/>
  <c r="B692" i="3"/>
  <c r="G691" i="3"/>
  <c r="F691" i="3"/>
  <c r="E691" i="3"/>
  <c r="D691" i="3"/>
  <c r="C691" i="3"/>
  <c r="B691" i="3"/>
  <c r="G690" i="3"/>
  <c r="F690" i="3"/>
  <c r="E690" i="3"/>
  <c r="D690" i="3"/>
  <c r="C690" i="3"/>
  <c r="B690" i="3"/>
  <c r="G689" i="3"/>
  <c r="F689" i="3"/>
  <c r="E689" i="3"/>
  <c r="D689" i="3"/>
  <c r="C689" i="3"/>
  <c r="B689" i="3"/>
  <c r="G688" i="3"/>
  <c r="F688" i="3"/>
  <c r="E688" i="3"/>
  <c r="D688" i="3"/>
  <c r="C688" i="3"/>
  <c r="B688" i="3"/>
  <c r="G687" i="3"/>
  <c r="F687" i="3"/>
  <c r="E687" i="3"/>
  <c r="D687" i="3"/>
  <c r="C687" i="3"/>
  <c r="B687" i="3"/>
  <c r="G686" i="3"/>
  <c r="F686" i="3"/>
  <c r="E686" i="3"/>
  <c r="D686" i="3"/>
  <c r="C686" i="3"/>
  <c r="B686" i="3"/>
  <c r="G685" i="3"/>
  <c r="F685" i="3"/>
  <c r="E685" i="3"/>
  <c r="D685" i="3"/>
  <c r="C685" i="3"/>
  <c r="B685" i="3"/>
  <c r="G684" i="3"/>
  <c r="F684" i="3"/>
  <c r="E684" i="3"/>
  <c r="D684" i="3"/>
  <c r="C684" i="3"/>
  <c r="B684" i="3"/>
  <c r="G683" i="3"/>
  <c r="F683" i="3"/>
  <c r="E683" i="3"/>
  <c r="D683" i="3"/>
  <c r="C683" i="3"/>
  <c r="B683" i="3"/>
  <c r="G682" i="3"/>
  <c r="F682" i="3"/>
  <c r="E682" i="3"/>
  <c r="D682" i="3"/>
  <c r="C682" i="3"/>
  <c r="B682" i="3"/>
  <c r="G681" i="3"/>
  <c r="F681" i="3"/>
  <c r="E681" i="3"/>
  <c r="D681" i="3"/>
  <c r="C681" i="3"/>
  <c r="B681" i="3"/>
  <c r="G680" i="3"/>
  <c r="F680" i="3"/>
  <c r="E680" i="3"/>
  <c r="D680" i="3"/>
  <c r="C680" i="3"/>
  <c r="B680" i="3"/>
  <c r="G679" i="3"/>
  <c r="F679" i="3"/>
  <c r="E679" i="3"/>
  <c r="D679" i="3"/>
  <c r="C679" i="3"/>
  <c r="B679" i="3"/>
  <c r="G678" i="3"/>
  <c r="F678" i="3"/>
  <c r="E678" i="3"/>
  <c r="D678" i="3"/>
  <c r="C678" i="3"/>
  <c r="B678" i="3"/>
  <c r="G677" i="3"/>
  <c r="F677" i="3"/>
  <c r="E677" i="3"/>
  <c r="D677" i="3"/>
  <c r="C677" i="3"/>
  <c r="B677" i="3"/>
  <c r="G676" i="3"/>
  <c r="F676" i="3"/>
  <c r="E676" i="3"/>
  <c r="D676" i="3"/>
  <c r="C676" i="3"/>
  <c r="B676" i="3"/>
  <c r="G675" i="3"/>
  <c r="F675" i="3"/>
  <c r="E675" i="3"/>
  <c r="D675" i="3"/>
  <c r="C675" i="3"/>
  <c r="B675" i="3"/>
  <c r="G674" i="3"/>
  <c r="F674" i="3"/>
  <c r="E674" i="3"/>
  <c r="D674" i="3"/>
  <c r="C674" i="3"/>
  <c r="B674" i="3"/>
  <c r="G673" i="3"/>
  <c r="F673" i="3"/>
  <c r="E673" i="3"/>
  <c r="D673" i="3"/>
  <c r="C673" i="3"/>
  <c r="B673" i="3"/>
  <c r="G672" i="3"/>
  <c r="F672" i="3"/>
  <c r="E672" i="3"/>
  <c r="D672" i="3"/>
  <c r="C672" i="3"/>
  <c r="B672" i="3"/>
  <c r="G671" i="3"/>
  <c r="F671" i="3"/>
  <c r="E671" i="3"/>
  <c r="D671" i="3"/>
  <c r="C671" i="3"/>
  <c r="B671" i="3"/>
  <c r="G670" i="3"/>
  <c r="F670" i="3"/>
  <c r="E670" i="3"/>
  <c r="D670" i="3"/>
  <c r="C670" i="3"/>
  <c r="B670" i="3"/>
  <c r="G669" i="3"/>
  <c r="F669" i="3"/>
  <c r="E669" i="3"/>
  <c r="D669" i="3"/>
  <c r="C669" i="3"/>
  <c r="B669" i="3"/>
  <c r="G668" i="3"/>
  <c r="F668" i="3"/>
  <c r="E668" i="3"/>
  <c r="D668" i="3"/>
  <c r="C668" i="3"/>
  <c r="B668" i="3"/>
  <c r="G667" i="3"/>
  <c r="F667" i="3"/>
  <c r="E667" i="3"/>
  <c r="D667" i="3"/>
  <c r="C667" i="3"/>
  <c r="B667" i="3"/>
  <c r="G666" i="3"/>
  <c r="F666" i="3"/>
  <c r="E666" i="3"/>
  <c r="D666" i="3"/>
  <c r="C666" i="3"/>
  <c r="B666" i="3"/>
  <c r="G665" i="3"/>
  <c r="F665" i="3"/>
  <c r="E665" i="3"/>
  <c r="D665" i="3"/>
  <c r="C665" i="3"/>
  <c r="B665" i="3"/>
  <c r="G664" i="3"/>
  <c r="F664" i="3"/>
  <c r="E664" i="3"/>
  <c r="D664" i="3"/>
  <c r="C664" i="3"/>
  <c r="B664" i="3"/>
  <c r="G663" i="3"/>
  <c r="F663" i="3"/>
  <c r="E663" i="3"/>
  <c r="D663" i="3"/>
  <c r="C663" i="3"/>
  <c r="B663" i="3"/>
  <c r="G662" i="3"/>
  <c r="F662" i="3"/>
  <c r="E662" i="3"/>
  <c r="D662" i="3"/>
  <c r="C662" i="3"/>
  <c r="B662" i="3"/>
  <c r="G661" i="3"/>
  <c r="F661" i="3"/>
  <c r="E661" i="3"/>
  <c r="D661" i="3"/>
  <c r="C661" i="3"/>
  <c r="B661" i="3"/>
  <c r="G660" i="3"/>
  <c r="F660" i="3"/>
  <c r="E660" i="3"/>
  <c r="D660" i="3"/>
  <c r="C660" i="3"/>
  <c r="B660" i="3"/>
  <c r="G659" i="3"/>
  <c r="F659" i="3"/>
  <c r="E659" i="3"/>
  <c r="D659" i="3"/>
  <c r="C659" i="3"/>
  <c r="B659" i="3"/>
  <c r="G658" i="3"/>
  <c r="F658" i="3"/>
  <c r="E658" i="3"/>
  <c r="D658" i="3"/>
  <c r="C658" i="3"/>
  <c r="B658" i="3"/>
  <c r="G657" i="3"/>
  <c r="F657" i="3"/>
  <c r="E657" i="3"/>
  <c r="D657" i="3"/>
  <c r="C657" i="3"/>
  <c r="B657" i="3"/>
  <c r="G656" i="3"/>
  <c r="F656" i="3"/>
  <c r="E656" i="3"/>
  <c r="D656" i="3"/>
  <c r="C656" i="3"/>
  <c r="B656" i="3"/>
  <c r="G655" i="3"/>
  <c r="F655" i="3"/>
  <c r="E655" i="3"/>
  <c r="D655" i="3"/>
  <c r="C655" i="3"/>
  <c r="B655" i="3"/>
  <c r="G654" i="3"/>
  <c r="F654" i="3"/>
  <c r="E654" i="3"/>
  <c r="D654" i="3"/>
  <c r="C654" i="3"/>
  <c r="B654" i="3"/>
  <c r="G653" i="3"/>
  <c r="F653" i="3"/>
  <c r="E653" i="3"/>
  <c r="D653" i="3"/>
  <c r="C653" i="3"/>
  <c r="B653" i="3"/>
  <c r="G652" i="3"/>
  <c r="F652" i="3"/>
  <c r="E652" i="3"/>
  <c r="D652" i="3"/>
  <c r="C652" i="3"/>
  <c r="B652" i="3"/>
  <c r="G651" i="3"/>
  <c r="F651" i="3"/>
  <c r="E651" i="3"/>
  <c r="D651" i="3"/>
  <c r="C651" i="3"/>
  <c r="B651" i="3"/>
  <c r="G650" i="3"/>
  <c r="F650" i="3"/>
  <c r="E650" i="3"/>
  <c r="D650" i="3"/>
  <c r="C650" i="3"/>
  <c r="B650" i="3"/>
  <c r="G649" i="3"/>
  <c r="F649" i="3"/>
  <c r="E649" i="3"/>
  <c r="D649" i="3"/>
  <c r="C649" i="3"/>
  <c r="B649" i="3"/>
  <c r="G648" i="3"/>
  <c r="F648" i="3"/>
  <c r="E648" i="3"/>
  <c r="D648" i="3"/>
  <c r="C648" i="3"/>
  <c r="B648" i="3"/>
  <c r="G647" i="3"/>
  <c r="F647" i="3"/>
  <c r="E647" i="3"/>
  <c r="D647" i="3"/>
  <c r="C647" i="3"/>
  <c r="B647" i="3"/>
  <c r="G646" i="3"/>
  <c r="F646" i="3"/>
  <c r="E646" i="3"/>
  <c r="D646" i="3"/>
  <c r="C646" i="3"/>
  <c r="B646" i="3"/>
  <c r="G645" i="3"/>
  <c r="F645" i="3"/>
  <c r="E645" i="3"/>
  <c r="D645" i="3"/>
  <c r="C645" i="3"/>
  <c r="B645" i="3"/>
  <c r="G644" i="3"/>
  <c r="F644" i="3"/>
  <c r="E644" i="3"/>
  <c r="D644" i="3"/>
  <c r="C644" i="3"/>
  <c r="B644" i="3"/>
  <c r="G643" i="3"/>
  <c r="F643" i="3"/>
  <c r="E643" i="3"/>
  <c r="D643" i="3"/>
  <c r="C643" i="3"/>
  <c r="B643" i="3"/>
  <c r="G642" i="3"/>
  <c r="F642" i="3"/>
  <c r="E642" i="3"/>
  <c r="D642" i="3"/>
  <c r="C642" i="3"/>
  <c r="B642" i="3"/>
  <c r="G641" i="3"/>
  <c r="F641" i="3"/>
  <c r="E641" i="3"/>
  <c r="D641" i="3"/>
  <c r="C641" i="3"/>
  <c r="B641" i="3"/>
  <c r="G640" i="3"/>
  <c r="F640" i="3"/>
  <c r="E640" i="3"/>
  <c r="D640" i="3"/>
  <c r="C640" i="3"/>
  <c r="B640" i="3"/>
  <c r="G639" i="3"/>
  <c r="F639" i="3"/>
  <c r="E639" i="3"/>
  <c r="D639" i="3"/>
  <c r="C639" i="3"/>
  <c r="B639" i="3"/>
  <c r="G638" i="3"/>
  <c r="F638" i="3"/>
  <c r="E638" i="3"/>
  <c r="D638" i="3"/>
  <c r="C638" i="3"/>
  <c r="B638" i="3"/>
  <c r="G637" i="3"/>
  <c r="F637" i="3"/>
  <c r="E637" i="3"/>
  <c r="D637" i="3"/>
  <c r="C637" i="3"/>
  <c r="B637" i="3"/>
  <c r="G636" i="3"/>
  <c r="F636" i="3"/>
  <c r="E636" i="3"/>
  <c r="D636" i="3"/>
  <c r="C636" i="3"/>
  <c r="B636" i="3"/>
  <c r="G635" i="3"/>
  <c r="F635" i="3"/>
  <c r="E635" i="3"/>
  <c r="D635" i="3"/>
  <c r="C635" i="3"/>
  <c r="B635" i="3"/>
  <c r="G634" i="3"/>
  <c r="F634" i="3"/>
  <c r="E634" i="3"/>
  <c r="D634" i="3"/>
  <c r="C634" i="3"/>
  <c r="B634" i="3"/>
  <c r="G633" i="3"/>
  <c r="F633" i="3"/>
  <c r="E633" i="3"/>
  <c r="D633" i="3"/>
  <c r="C633" i="3"/>
  <c r="B633" i="3"/>
  <c r="G632" i="3"/>
  <c r="F632" i="3"/>
  <c r="E632" i="3"/>
  <c r="D632" i="3"/>
  <c r="C632" i="3"/>
  <c r="B632" i="3"/>
  <c r="G631" i="3"/>
  <c r="F631" i="3"/>
  <c r="E631" i="3"/>
  <c r="D631" i="3"/>
  <c r="C631" i="3"/>
  <c r="B631" i="3"/>
  <c r="G630" i="3"/>
  <c r="F630" i="3"/>
  <c r="E630" i="3"/>
  <c r="D630" i="3"/>
  <c r="C630" i="3"/>
  <c r="B630" i="3"/>
  <c r="G629" i="3"/>
  <c r="F629" i="3"/>
  <c r="E629" i="3"/>
  <c r="D629" i="3"/>
  <c r="C629" i="3"/>
  <c r="B629" i="3"/>
  <c r="G628" i="3"/>
  <c r="F628" i="3"/>
  <c r="E628" i="3"/>
  <c r="D628" i="3"/>
  <c r="C628" i="3"/>
  <c r="B628" i="3"/>
  <c r="G627" i="3"/>
  <c r="F627" i="3"/>
  <c r="E627" i="3"/>
  <c r="D627" i="3"/>
  <c r="C627" i="3"/>
  <c r="B627" i="3"/>
  <c r="G626" i="3"/>
  <c r="F626" i="3"/>
  <c r="E626" i="3"/>
  <c r="D626" i="3"/>
  <c r="C626" i="3"/>
  <c r="B626" i="3"/>
  <c r="G625" i="3"/>
  <c r="F625" i="3"/>
  <c r="E625" i="3"/>
  <c r="D625" i="3"/>
  <c r="C625" i="3"/>
  <c r="B625" i="3"/>
  <c r="G624" i="3"/>
  <c r="F624" i="3"/>
  <c r="E624" i="3"/>
  <c r="D624" i="3"/>
  <c r="C624" i="3"/>
  <c r="B624" i="3"/>
  <c r="G623" i="3"/>
  <c r="F623" i="3"/>
  <c r="E623" i="3"/>
  <c r="D623" i="3"/>
  <c r="C623" i="3"/>
  <c r="B623" i="3"/>
  <c r="G622" i="3"/>
  <c r="F622" i="3"/>
  <c r="E622" i="3"/>
  <c r="D622" i="3"/>
  <c r="C622" i="3"/>
  <c r="B622" i="3"/>
  <c r="G621" i="3"/>
  <c r="F621" i="3"/>
  <c r="E621" i="3"/>
  <c r="D621" i="3"/>
  <c r="C621" i="3"/>
  <c r="B621" i="3"/>
  <c r="G620" i="3"/>
  <c r="F620" i="3"/>
  <c r="E620" i="3"/>
  <c r="D620" i="3"/>
  <c r="C620" i="3"/>
  <c r="B620" i="3"/>
  <c r="G619" i="3"/>
  <c r="F619" i="3"/>
  <c r="E619" i="3"/>
  <c r="D619" i="3"/>
  <c r="C619" i="3"/>
  <c r="B619" i="3"/>
  <c r="G618" i="3"/>
  <c r="F618" i="3"/>
  <c r="E618" i="3"/>
  <c r="D618" i="3"/>
  <c r="C618" i="3"/>
  <c r="B618" i="3"/>
  <c r="G617" i="3"/>
  <c r="F617" i="3"/>
  <c r="E617" i="3"/>
  <c r="D617" i="3"/>
  <c r="C617" i="3"/>
  <c r="B617" i="3"/>
  <c r="G616" i="3"/>
  <c r="F616" i="3"/>
  <c r="E616" i="3"/>
  <c r="D616" i="3"/>
  <c r="C616" i="3"/>
  <c r="B616" i="3"/>
  <c r="G615" i="3"/>
  <c r="F615" i="3"/>
  <c r="E615" i="3"/>
  <c r="D615" i="3"/>
  <c r="C615" i="3"/>
  <c r="B615" i="3"/>
  <c r="G614" i="3"/>
  <c r="F614" i="3"/>
  <c r="E614" i="3"/>
  <c r="D614" i="3"/>
  <c r="C614" i="3"/>
  <c r="B614" i="3"/>
  <c r="G613" i="3"/>
  <c r="F613" i="3"/>
  <c r="E613" i="3"/>
  <c r="D613" i="3"/>
  <c r="C613" i="3"/>
  <c r="B613" i="3"/>
  <c r="G612" i="3"/>
  <c r="F612" i="3"/>
  <c r="E612" i="3"/>
  <c r="D612" i="3"/>
  <c r="C612" i="3"/>
  <c r="B612" i="3"/>
  <c r="G611" i="3"/>
  <c r="F611" i="3"/>
  <c r="E611" i="3"/>
  <c r="D611" i="3"/>
  <c r="C611" i="3"/>
  <c r="B611" i="3"/>
  <c r="G610" i="3"/>
  <c r="F610" i="3"/>
  <c r="E610" i="3"/>
  <c r="D610" i="3"/>
  <c r="C610" i="3"/>
  <c r="B610" i="3"/>
  <c r="G609" i="3"/>
  <c r="F609" i="3"/>
  <c r="E609" i="3"/>
  <c r="D609" i="3"/>
  <c r="C609" i="3"/>
  <c r="B609" i="3"/>
  <c r="G608" i="3"/>
  <c r="F608" i="3"/>
  <c r="E608" i="3"/>
  <c r="D608" i="3"/>
  <c r="C608" i="3"/>
  <c r="B608" i="3"/>
  <c r="G607" i="3"/>
  <c r="F607" i="3"/>
  <c r="E607" i="3"/>
  <c r="D607" i="3"/>
  <c r="C607" i="3"/>
  <c r="B607" i="3"/>
  <c r="G606" i="3"/>
  <c r="F606" i="3"/>
  <c r="E606" i="3"/>
  <c r="D606" i="3"/>
  <c r="C606" i="3"/>
  <c r="B606" i="3"/>
  <c r="G605" i="3"/>
  <c r="F605" i="3"/>
  <c r="E605" i="3"/>
  <c r="D605" i="3"/>
  <c r="C605" i="3"/>
  <c r="B605" i="3"/>
  <c r="G604" i="3"/>
  <c r="F604" i="3"/>
  <c r="E604" i="3"/>
  <c r="D604" i="3"/>
  <c r="C604" i="3"/>
  <c r="B604" i="3"/>
  <c r="G603" i="3"/>
  <c r="F603" i="3"/>
  <c r="E603" i="3"/>
  <c r="D603" i="3"/>
  <c r="C603" i="3"/>
  <c r="B603" i="3"/>
  <c r="G602" i="3"/>
  <c r="F602" i="3"/>
  <c r="E602" i="3"/>
  <c r="D602" i="3"/>
  <c r="C602" i="3"/>
  <c r="B602" i="3"/>
  <c r="G601" i="3"/>
  <c r="F601" i="3"/>
  <c r="E601" i="3"/>
  <c r="D601" i="3"/>
  <c r="C601" i="3"/>
  <c r="B601" i="3"/>
  <c r="G600" i="3"/>
  <c r="F600" i="3"/>
  <c r="E600" i="3"/>
  <c r="D600" i="3"/>
  <c r="C600" i="3"/>
  <c r="B600" i="3"/>
  <c r="G599" i="3"/>
  <c r="F599" i="3"/>
  <c r="E599" i="3"/>
  <c r="D599" i="3"/>
  <c r="C599" i="3"/>
  <c r="B599" i="3"/>
  <c r="G598" i="3"/>
  <c r="F598" i="3"/>
  <c r="E598" i="3"/>
  <c r="D598" i="3"/>
  <c r="C598" i="3"/>
  <c r="B598" i="3"/>
  <c r="G597" i="3"/>
  <c r="F597" i="3"/>
  <c r="E597" i="3"/>
  <c r="D597" i="3"/>
  <c r="C597" i="3"/>
  <c r="B597" i="3"/>
  <c r="G596" i="3"/>
  <c r="F596" i="3"/>
  <c r="E596" i="3"/>
  <c r="D596" i="3"/>
  <c r="C596" i="3"/>
  <c r="B596" i="3"/>
  <c r="G595" i="3"/>
  <c r="F595" i="3"/>
  <c r="E595" i="3"/>
  <c r="D595" i="3"/>
  <c r="C595" i="3"/>
  <c r="B595" i="3"/>
  <c r="G594" i="3"/>
  <c r="F594" i="3"/>
  <c r="E594" i="3"/>
  <c r="D594" i="3"/>
  <c r="C594" i="3"/>
  <c r="B594" i="3"/>
  <c r="G593" i="3"/>
  <c r="F593" i="3"/>
  <c r="E593" i="3"/>
  <c r="D593" i="3"/>
  <c r="C593" i="3"/>
  <c r="B593" i="3"/>
  <c r="G592" i="3"/>
  <c r="F592" i="3"/>
  <c r="E592" i="3"/>
  <c r="D592" i="3"/>
  <c r="C592" i="3"/>
  <c r="B592" i="3"/>
  <c r="G591" i="3"/>
  <c r="F591" i="3"/>
  <c r="E591" i="3"/>
  <c r="D591" i="3"/>
  <c r="C591" i="3"/>
  <c r="B591" i="3"/>
  <c r="G590" i="3"/>
  <c r="F590" i="3"/>
  <c r="E590" i="3"/>
  <c r="D590" i="3"/>
  <c r="C590" i="3"/>
  <c r="B590" i="3"/>
  <c r="G589" i="3"/>
  <c r="F589" i="3"/>
  <c r="E589" i="3"/>
  <c r="D589" i="3"/>
  <c r="C589" i="3"/>
  <c r="B589" i="3"/>
  <c r="G588" i="3"/>
  <c r="F588" i="3"/>
  <c r="E588" i="3"/>
  <c r="D588" i="3"/>
  <c r="C588" i="3"/>
  <c r="B588" i="3"/>
  <c r="G587" i="3"/>
  <c r="F587" i="3"/>
  <c r="E587" i="3"/>
  <c r="D587" i="3"/>
  <c r="C587" i="3"/>
  <c r="B587" i="3"/>
  <c r="G586" i="3"/>
  <c r="F586" i="3"/>
  <c r="E586" i="3"/>
  <c r="D586" i="3"/>
  <c r="C586" i="3"/>
  <c r="B586" i="3"/>
  <c r="G585" i="3"/>
  <c r="F585" i="3"/>
  <c r="E585" i="3"/>
  <c r="D585" i="3"/>
  <c r="C585" i="3"/>
  <c r="B585" i="3"/>
  <c r="G584" i="3"/>
  <c r="F584" i="3"/>
  <c r="E584" i="3"/>
  <c r="D584" i="3"/>
  <c r="C584" i="3"/>
  <c r="B584" i="3"/>
  <c r="G583" i="3"/>
  <c r="F583" i="3"/>
  <c r="E583" i="3"/>
  <c r="D583" i="3"/>
  <c r="C583" i="3"/>
  <c r="B583" i="3"/>
  <c r="G582" i="3"/>
  <c r="F582" i="3"/>
  <c r="E582" i="3"/>
  <c r="D582" i="3"/>
  <c r="C582" i="3"/>
  <c r="B582" i="3"/>
  <c r="G581" i="3"/>
  <c r="F581" i="3"/>
  <c r="E581" i="3"/>
  <c r="D581" i="3"/>
  <c r="C581" i="3"/>
  <c r="B581" i="3"/>
  <c r="G580" i="3"/>
  <c r="F580" i="3"/>
  <c r="E580" i="3"/>
  <c r="D580" i="3"/>
  <c r="C580" i="3"/>
  <c r="B580" i="3"/>
  <c r="G579" i="3"/>
  <c r="F579" i="3"/>
  <c r="E579" i="3"/>
  <c r="D579" i="3"/>
  <c r="C579" i="3"/>
  <c r="B579" i="3"/>
  <c r="G578" i="3"/>
  <c r="F578" i="3"/>
  <c r="E578" i="3"/>
  <c r="D578" i="3"/>
  <c r="C578" i="3"/>
  <c r="B578" i="3"/>
  <c r="G577" i="3"/>
  <c r="F577" i="3"/>
  <c r="E577" i="3"/>
  <c r="D577" i="3"/>
  <c r="C577" i="3"/>
  <c r="B577" i="3"/>
  <c r="G576" i="3"/>
  <c r="F576" i="3"/>
  <c r="E576" i="3"/>
  <c r="D576" i="3"/>
  <c r="C576" i="3"/>
  <c r="B576" i="3"/>
  <c r="G575" i="3"/>
  <c r="F575" i="3"/>
  <c r="E575" i="3"/>
  <c r="D575" i="3"/>
  <c r="C575" i="3"/>
  <c r="B575" i="3"/>
  <c r="G574" i="3"/>
  <c r="F574" i="3"/>
  <c r="E574" i="3"/>
  <c r="D574" i="3"/>
  <c r="C574" i="3"/>
  <c r="B574" i="3"/>
  <c r="G573" i="3"/>
  <c r="F573" i="3"/>
  <c r="E573" i="3"/>
  <c r="D573" i="3"/>
  <c r="C573" i="3"/>
  <c r="B573" i="3"/>
  <c r="G572" i="3"/>
  <c r="F572" i="3"/>
  <c r="E572" i="3"/>
  <c r="D572" i="3"/>
  <c r="C572" i="3"/>
  <c r="B572" i="3"/>
  <c r="G571" i="3"/>
  <c r="F571" i="3"/>
  <c r="E571" i="3"/>
  <c r="D571" i="3"/>
  <c r="C571" i="3"/>
  <c r="B571" i="3"/>
  <c r="G570" i="3"/>
  <c r="F570" i="3"/>
  <c r="E570" i="3"/>
  <c r="D570" i="3"/>
  <c r="C570" i="3"/>
  <c r="B570" i="3"/>
  <c r="G569" i="3"/>
  <c r="F569" i="3"/>
  <c r="E569" i="3"/>
  <c r="D569" i="3"/>
  <c r="C569" i="3"/>
  <c r="B569" i="3"/>
  <c r="G568" i="3"/>
  <c r="F568" i="3"/>
  <c r="E568" i="3"/>
  <c r="D568" i="3"/>
  <c r="C568" i="3"/>
  <c r="B568" i="3"/>
  <c r="G567" i="3"/>
  <c r="F567" i="3"/>
  <c r="E567" i="3"/>
  <c r="D567" i="3"/>
  <c r="C567" i="3"/>
  <c r="B567" i="3"/>
  <c r="G566" i="3"/>
  <c r="F566" i="3"/>
  <c r="E566" i="3"/>
  <c r="D566" i="3"/>
  <c r="C566" i="3"/>
  <c r="B566" i="3"/>
  <c r="G565" i="3"/>
  <c r="F565" i="3"/>
  <c r="E565" i="3"/>
  <c r="D565" i="3"/>
  <c r="C565" i="3"/>
  <c r="B565" i="3"/>
  <c r="G564" i="3"/>
  <c r="F564" i="3"/>
  <c r="E564" i="3"/>
  <c r="D564" i="3"/>
  <c r="C564" i="3"/>
  <c r="B564" i="3"/>
  <c r="G563" i="3"/>
  <c r="F563" i="3"/>
  <c r="E563" i="3"/>
  <c r="D563" i="3"/>
  <c r="C563" i="3"/>
  <c r="B563" i="3"/>
  <c r="G562" i="3"/>
  <c r="F562" i="3"/>
  <c r="E562" i="3"/>
  <c r="D562" i="3"/>
  <c r="C562" i="3"/>
  <c r="B562" i="3"/>
  <c r="G561" i="3"/>
  <c r="F561" i="3"/>
  <c r="E561" i="3"/>
  <c r="D561" i="3"/>
  <c r="C561" i="3"/>
  <c r="B561" i="3"/>
  <c r="G560" i="3"/>
  <c r="F560" i="3"/>
  <c r="E560" i="3"/>
  <c r="D560" i="3"/>
  <c r="C560" i="3"/>
  <c r="B560" i="3"/>
  <c r="G559" i="3"/>
  <c r="F559" i="3"/>
  <c r="E559" i="3"/>
  <c r="D559" i="3"/>
  <c r="C559" i="3"/>
  <c r="B559" i="3"/>
  <c r="G558" i="3"/>
  <c r="F558" i="3"/>
  <c r="E558" i="3"/>
  <c r="D558" i="3"/>
  <c r="C558" i="3"/>
  <c r="B558" i="3"/>
  <c r="G557" i="3"/>
  <c r="F557" i="3"/>
  <c r="E557" i="3"/>
  <c r="D557" i="3"/>
  <c r="C557" i="3"/>
  <c r="B557" i="3"/>
  <c r="G556" i="3"/>
  <c r="F556" i="3"/>
  <c r="E556" i="3"/>
  <c r="D556" i="3"/>
  <c r="C556" i="3"/>
  <c r="B556" i="3"/>
  <c r="G555" i="3"/>
  <c r="F555" i="3"/>
  <c r="E555" i="3"/>
  <c r="D555" i="3"/>
  <c r="C555" i="3"/>
  <c r="B555" i="3"/>
  <c r="G554" i="3"/>
  <c r="F554" i="3"/>
  <c r="E554" i="3"/>
  <c r="D554" i="3"/>
  <c r="C554" i="3"/>
  <c r="B554" i="3"/>
  <c r="G553" i="3"/>
  <c r="F553" i="3"/>
  <c r="E553" i="3"/>
  <c r="D553" i="3"/>
  <c r="C553" i="3"/>
  <c r="B553" i="3"/>
  <c r="G552" i="3"/>
  <c r="F552" i="3"/>
  <c r="E552" i="3"/>
  <c r="D552" i="3"/>
  <c r="C552" i="3"/>
  <c r="B552" i="3"/>
  <c r="G551" i="3"/>
  <c r="F551" i="3"/>
  <c r="E551" i="3"/>
  <c r="D551" i="3"/>
  <c r="C551" i="3"/>
  <c r="B551" i="3"/>
  <c r="G550" i="3"/>
  <c r="F550" i="3"/>
  <c r="E550" i="3"/>
  <c r="D550" i="3"/>
  <c r="C550" i="3"/>
  <c r="B550" i="3"/>
  <c r="G549" i="3"/>
  <c r="F549" i="3"/>
  <c r="E549" i="3"/>
  <c r="D549" i="3"/>
  <c r="C549" i="3"/>
  <c r="B549" i="3"/>
  <c r="G548" i="3"/>
  <c r="F548" i="3"/>
  <c r="E548" i="3"/>
  <c r="D548" i="3"/>
  <c r="C548" i="3"/>
  <c r="B548" i="3"/>
  <c r="G547" i="3"/>
  <c r="F547" i="3"/>
  <c r="E547" i="3"/>
  <c r="D547" i="3"/>
  <c r="C547" i="3"/>
  <c r="B547" i="3"/>
  <c r="G546" i="3"/>
  <c r="F546" i="3"/>
  <c r="E546" i="3"/>
  <c r="D546" i="3"/>
  <c r="C546" i="3"/>
  <c r="B546" i="3"/>
  <c r="G545" i="3"/>
  <c r="F545" i="3"/>
  <c r="E545" i="3"/>
  <c r="D545" i="3"/>
  <c r="C545" i="3"/>
  <c r="B545" i="3"/>
  <c r="G544" i="3"/>
  <c r="F544" i="3"/>
  <c r="E544" i="3"/>
  <c r="D544" i="3"/>
  <c r="C544" i="3"/>
  <c r="B544" i="3"/>
  <c r="G543" i="3"/>
  <c r="F543" i="3"/>
  <c r="E543" i="3"/>
  <c r="D543" i="3"/>
  <c r="C543" i="3"/>
  <c r="B543" i="3"/>
  <c r="G542" i="3"/>
  <c r="F542" i="3"/>
  <c r="E542" i="3"/>
  <c r="D542" i="3"/>
  <c r="C542" i="3"/>
  <c r="B542" i="3"/>
  <c r="G541" i="3"/>
  <c r="F541" i="3"/>
  <c r="E541" i="3"/>
  <c r="D541" i="3"/>
  <c r="C541" i="3"/>
  <c r="B541" i="3"/>
  <c r="G540" i="3"/>
  <c r="F540" i="3"/>
  <c r="E540" i="3"/>
  <c r="D540" i="3"/>
  <c r="C540" i="3"/>
  <c r="B540" i="3"/>
  <c r="G539" i="3"/>
  <c r="F539" i="3"/>
  <c r="E539" i="3"/>
  <c r="D539" i="3"/>
  <c r="C539" i="3"/>
  <c r="B539" i="3"/>
  <c r="G538" i="3"/>
  <c r="F538" i="3"/>
  <c r="E538" i="3"/>
  <c r="D538" i="3"/>
  <c r="C538" i="3"/>
  <c r="B538" i="3"/>
  <c r="G537" i="3"/>
  <c r="F537" i="3"/>
  <c r="E537" i="3"/>
  <c r="D537" i="3"/>
  <c r="C537" i="3"/>
  <c r="B537" i="3"/>
  <c r="G536" i="3"/>
  <c r="F536" i="3"/>
  <c r="E536" i="3"/>
  <c r="D536" i="3"/>
  <c r="C536" i="3"/>
  <c r="B536" i="3"/>
  <c r="G535" i="3"/>
  <c r="F535" i="3"/>
  <c r="E535" i="3"/>
  <c r="D535" i="3"/>
  <c r="C535" i="3"/>
  <c r="B535" i="3"/>
  <c r="G534" i="3"/>
  <c r="F534" i="3"/>
  <c r="E534" i="3"/>
  <c r="D534" i="3"/>
  <c r="C534" i="3"/>
  <c r="B534" i="3"/>
  <c r="G533" i="3"/>
  <c r="F533" i="3"/>
  <c r="E533" i="3"/>
  <c r="D533" i="3"/>
  <c r="C533" i="3"/>
  <c r="B533" i="3"/>
  <c r="G532" i="3"/>
  <c r="F532" i="3"/>
  <c r="E532" i="3"/>
  <c r="D532" i="3"/>
  <c r="C532" i="3"/>
  <c r="B532" i="3"/>
  <c r="G531" i="3"/>
  <c r="F531" i="3"/>
  <c r="E531" i="3"/>
  <c r="D531" i="3"/>
  <c r="C531" i="3"/>
  <c r="B531" i="3"/>
  <c r="G530" i="3"/>
  <c r="F530" i="3"/>
  <c r="E530" i="3"/>
  <c r="D530" i="3"/>
  <c r="C530" i="3"/>
  <c r="B530" i="3"/>
  <c r="G529" i="3"/>
  <c r="F529" i="3"/>
  <c r="E529" i="3"/>
  <c r="D529" i="3"/>
  <c r="C529" i="3"/>
  <c r="B529" i="3"/>
  <c r="G528" i="3"/>
  <c r="F528" i="3"/>
  <c r="E528" i="3"/>
  <c r="D528" i="3"/>
  <c r="C528" i="3"/>
  <c r="B528" i="3"/>
  <c r="G527" i="3"/>
  <c r="F527" i="3"/>
  <c r="E527" i="3"/>
  <c r="D527" i="3"/>
  <c r="C527" i="3"/>
  <c r="B527" i="3"/>
  <c r="G526" i="3"/>
  <c r="F526" i="3"/>
  <c r="E526" i="3"/>
  <c r="D526" i="3"/>
  <c r="C526" i="3"/>
  <c r="B526" i="3"/>
  <c r="G525" i="3"/>
  <c r="F525" i="3"/>
  <c r="E525" i="3"/>
  <c r="D525" i="3"/>
  <c r="C525" i="3"/>
  <c r="B525" i="3"/>
  <c r="G524" i="3"/>
  <c r="F524" i="3"/>
  <c r="E524" i="3"/>
  <c r="D524" i="3"/>
  <c r="C524" i="3"/>
  <c r="B524" i="3"/>
  <c r="G523" i="3"/>
  <c r="F523" i="3"/>
  <c r="E523" i="3"/>
  <c r="D523" i="3"/>
  <c r="C523" i="3"/>
  <c r="B523" i="3"/>
  <c r="G522" i="3"/>
  <c r="F522" i="3"/>
  <c r="E522" i="3"/>
  <c r="D522" i="3"/>
  <c r="C522" i="3"/>
  <c r="B522" i="3"/>
  <c r="G521" i="3"/>
  <c r="F521" i="3"/>
  <c r="E521" i="3"/>
  <c r="D521" i="3"/>
  <c r="C521" i="3"/>
  <c r="B521" i="3"/>
  <c r="G520" i="3"/>
  <c r="F520" i="3"/>
  <c r="E520" i="3"/>
  <c r="D520" i="3"/>
  <c r="C520" i="3"/>
  <c r="B520" i="3"/>
  <c r="G519" i="3"/>
  <c r="F519" i="3"/>
  <c r="E519" i="3"/>
  <c r="D519" i="3"/>
  <c r="C519" i="3"/>
  <c r="B519" i="3"/>
  <c r="G518" i="3"/>
  <c r="F518" i="3"/>
  <c r="E518" i="3"/>
  <c r="D518" i="3"/>
  <c r="C518" i="3"/>
  <c r="B518" i="3"/>
  <c r="G517" i="3"/>
  <c r="F517" i="3"/>
  <c r="E517" i="3"/>
  <c r="D517" i="3"/>
  <c r="C517" i="3"/>
  <c r="B517" i="3"/>
  <c r="G516" i="3"/>
  <c r="F516" i="3"/>
  <c r="E516" i="3"/>
  <c r="D516" i="3"/>
  <c r="C516" i="3"/>
  <c r="B516" i="3"/>
  <c r="G515" i="3"/>
  <c r="F515" i="3"/>
  <c r="E515" i="3"/>
  <c r="D515" i="3"/>
  <c r="C515" i="3"/>
  <c r="B515" i="3"/>
  <c r="G514" i="3"/>
  <c r="F514" i="3"/>
  <c r="E514" i="3"/>
  <c r="D514" i="3"/>
  <c r="C514" i="3"/>
  <c r="B514" i="3"/>
  <c r="G513" i="3"/>
  <c r="F513" i="3"/>
  <c r="E513" i="3"/>
  <c r="D513" i="3"/>
  <c r="C513" i="3"/>
  <c r="B513" i="3"/>
  <c r="G512" i="3"/>
  <c r="F512" i="3"/>
  <c r="E512" i="3"/>
  <c r="D512" i="3"/>
  <c r="C512" i="3"/>
  <c r="B512" i="3"/>
  <c r="G511" i="3"/>
  <c r="F511" i="3"/>
  <c r="E511" i="3"/>
  <c r="D511" i="3"/>
  <c r="C511" i="3"/>
  <c r="B511" i="3"/>
  <c r="G510" i="3"/>
  <c r="F510" i="3"/>
  <c r="E510" i="3"/>
  <c r="D510" i="3"/>
  <c r="C510" i="3"/>
  <c r="B510" i="3"/>
  <c r="G509" i="3"/>
  <c r="F509" i="3"/>
  <c r="E509" i="3"/>
  <c r="D509" i="3"/>
  <c r="C509" i="3"/>
  <c r="B509" i="3"/>
  <c r="G508" i="3"/>
  <c r="F508" i="3"/>
  <c r="E508" i="3"/>
  <c r="D508" i="3"/>
  <c r="C508" i="3"/>
  <c r="B508" i="3"/>
  <c r="G507" i="3"/>
  <c r="F507" i="3"/>
  <c r="E507" i="3"/>
  <c r="D507" i="3"/>
  <c r="C507" i="3"/>
  <c r="B507" i="3"/>
  <c r="G506" i="3"/>
  <c r="F506" i="3"/>
  <c r="E506" i="3"/>
  <c r="D506" i="3"/>
  <c r="C506" i="3"/>
  <c r="B506" i="3"/>
  <c r="G505" i="3"/>
  <c r="F505" i="3"/>
  <c r="E505" i="3"/>
  <c r="D505" i="3"/>
  <c r="C505" i="3"/>
  <c r="B505" i="3"/>
  <c r="G504" i="3"/>
  <c r="F504" i="3"/>
  <c r="E504" i="3"/>
  <c r="D504" i="3"/>
  <c r="C504" i="3"/>
  <c r="B504" i="3"/>
  <c r="G503" i="3"/>
  <c r="F503" i="3"/>
  <c r="E503" i="3"/>
  <c r="D503" i="3"/>
  <c r="C503" i="3"/>
  <c r="B503" i="3"/>
  <c r="G502" i="3"/>
  <c r="F502" i="3"/>
  <c r="E502" i="3"/>
  <c r="D502" i="3"/>
  <c r="C502" i="3"/>
  <c r="B502" i="3"/>
  <c r="G501" i="3"/>
  <c r="F501" i="3"/>
  <c r="E501" i="3"/>
  <c r="D501" i="3"/>
  <c r="C501" i="3"/>
  <c r="B501" i="3"/>
  <c r="G500" i="3"/>
  <c r="F500" i="3"/>
  <c r="E500" i="3"/>
  <c r="D500" i="3"/>
  <c r="C500" i="3"/>
  <c r="B500" i="3"/>
  <c r="G499" i="3"/>
  <c r="F499" i="3"/>
  <c r="E499" i="3"/>
  <c r="D499" i="3"/>
  <c r="C499" i="3"/>
  <c r="B499" i="3"/>
  <c r="G498" i="3"/>
  <c r="F498" i="3"/>
  <c r="E498" i="3"/>
  <c r="D498" i="3"/>
  <c r="C498" i="3"/>
  <c r="B498" i="3"/>
  <c r="G497" i="3"/>
  <c r="F497" i="3"/>
  <c r="E497" i="3"/>
  <c r="D497" i="3"/>
  <c r="C497" i="3"/>
  <c r="B497" i="3"/>
  <c r="G496" i="3"/>
  <c r="F496" i="3"/>
  <c r="E496" i="3"/>
  <c r="D496" i="3"/>
  <c r="C496" i="3"/>
  <c r="B496" i="3"/>
  <c r="G495" i="3"/>
  <c r="F495" i="3"/>
  <c r="E495" i="3"/>
  <c r="D495" i="3"/>
  <c r="C495" i="3"/>
  <c r="B495" i="3"/>
  <c r="G494" i="3"/>
  <c r="F494" i="3"/>
  <c r="E494" i="3"/>
  <c r="D494" i="3"/>
  <c r="C494" i="3"/>
  <c r="B494" i="3"/>
  <c r="G493" i="3"/>
  <c r="F493" i="3"/>
  <c r="E493" i="3"/>
  <c r="D493" i="3"/>
  <c r="C493" i="3"/>
  <c r="B493" i="3"/>
  <c r="G492" i="3"/>
  <c r="F492" i="3"/>
  <c r="E492" i="3"/>
  <c r="D492" i="3"/>
  <c r="C492" i="3"/>
  <c r="B492" i="3"/>
  <c r="G491" i="3"/>
  <c r="F491" i="3"/>
  <c r="E491" i="3"/>
  <c r="D491" i="3"/>
  <c r="C491" i="3"/>
  <c r="B491" i="3"/>
  <c r="G490" i="3"/>
  <c r="F490" i="3"/>
  <c r="E490" i="3"/>
  <c r="D490" i="3"/>
  <c r="C490" i="3"/>
  <c r="B490" i="3"/>
  <c r="G489" i="3"/>
  <c r="F489" i="3"/>
  <c r="E489" i="3"/>
  <c r="D489" i="3"/>
  <c r="C489" i="3"/>
  <c r="B489" i="3"/>
  <c r="G488" i="3"/>
  <c r="F488" i="3"/>
  <c r="E488" i="3"/>
  <c r="D488" i="3"/>
  <c r="C488" i="3"/>
  <c r="B488" i="3"/>
  <c r="G487" i="3"/>
  <c r="F487" i="3"/>
  <c r="E487" i="3"/>
  <c r="D487" i="3"/>
  <c r="C487" i="3"/>
  <c r="B487" i="3"/>
  <c r="G486" i="3"/>
  <c r="F486" i="3"/>
  <c r="E486" i="3"/>
  <c r="D486" i="3"/>
  <c r="C486" i="3"/>
  <c r="B486" i="3"/>
  <c r="G485" i="3"/>
  <c r="F485" i="3"/>
  <c r="E485" i="3"/>
  <c r="D485" i="3"/>
  <c r="C485" i="3"/>
  <c r="B485" i="3"/>
  <c r="G484" i="3"/>
  <c r="F484" i="3"/>
  <c r="E484" i="3"/>
  <c r="D484" i="3"/>
  <c r="C484" i="3"/>
  <c r="B484" i="3"/>
  <c r="G483" i="3"/>
  <c r="F483" i="3"/>
  <c r="E483" i="3"/>
  <c r="D483" i="3"/>
  <c r="C483" i="3"/>
  <c r="B483" i="3"/>
  <c r="G482" i="3"/>
  <c r="F482" i="3"/>
  <c r="E482" i="3"/>
  <c r="D482" i="3"/>
  <c r="C482" i="3"/>
  <c r="B482" i="3"/>
  <c r="G481" i="3"/>
  <c r="F481" i="3"/>
  <c r="E481" i="3"/>
  <c r="D481" i="3"/>
  <c r="C481" i="3"/>
  <c r="B481" i="3"/>
  <c r="G480" i="3"/>
  <c r="F480" i="3"/>
  <c r="E480" i="3"/>
  <c r="D480" i="3"/>
  <c r="C480" i="3"/>
  <c r="B480" i="3"/>
  <c r="G479" i="3"/>
  <c r="F479" i="3"/>
  <c r="E479" i="3"/>
  <c r="D479" i="3"/>
  <c r="C479" i="3"/>
  <c r="B479" i="3"/>
  <c r="G478" i="3"/>
  <c r="F478" i="3"/>
  <c r="E478" i="3"/>
  <c r="D478" i="3"/>
  <c r="C478" i="3"/>
  <c r="B478" i="3"/>
  <c r="G477" i="3"/>
  <c r="F477" i="3"/>
  <c r="E477" i="3"/>
  <c r="D477" i="3"/>
  <c r="C477" i="3"/>
  <c r="B477" i="3"/>
  <c r="G476" i="3"/>
  <c r="F476" i="3"/>
  <c r="E476" i="3"/>
  <c r="D476" i="3"/>
  <c r="C476" i="3"/>
  <c r="B476" i="3"/>
  <c r="G475" i="3"/>
  <c r="F475" i="3"/>
  <c r="E475" i="3"/>
  <c r="D475" i="3"/>
  <c r="C475" i="3"/>
  <c r="B475" i="3"/>
  <c r="G474" i="3"/>
  <c r="F474" i="3"/>
  <c r="E474" i="3"/>
  <c r="D474" i="3"/>
  <c r="C474" i="3"/>
  <c r="B474" i="3"/>
  <c r="G473" i="3"/>
  <c r="F473" i="3"/>
  <c r="E473" i="3"/>
  <c r="D473" i="3"/>
  <c r="C473" i="3"/>
  <c r="B473" i="3"/>
  <c r="G472" i="3"/>
  <c r="F472" i="3"/>
  <c r="E472" i="3"/>
  <c r="D472" i="3"/>
  <c r="C472" i="3"/>
  <c r="B472" i="3"/>
  <c r="G471" i="3"/>
  <c r="F471" i="3"/>
  <c r="E471" i="3"/>
  <c r="D471" i="3"/>
  <c r="C471" i="3"/>
  <c r="B471" i="3"/>
  <c r="G470" i="3"/>
  <c r="F470" i="3"/>
  <c r="E470" i="3"/>
  <c r="D470" i="3"/>
  <c r="C470" i="3"/>
  <c r="B470" i="3"/>
  <c r="G469" i="3"/>
  <c r="F469" i="3"/>
  <c r="E469" i="3"/>
  <c r="D469" i="3"/>
  <c r="C469" i="3"/>
  <c r="B469" i="3"/>
  <c r="G468" i="3"/>
  <c r="F468" i="3"/>
  <c r="E468" i="3"/>
  <c r="D468" i="3"/>
  <c r="C468" i="3"/>
  <c r="B468" i="3"/>
  <c r="G467" i="3"/>
  <c r="F467" i="3"/>
  <c r="E467" i="3"/>
  <c r="D467" i="3"/>
  <c r="C467" i="3"/>
  <c r="B467" i="3"/>
  <c r="G466" i="3"/>
  <c r="F466" i="3"/>
  <c r="E466" i="3"/>
  <c r="D466" i="3"/>
  <c r="C466" i="3"/>
  <c r="B466" i="3"/>
  <c r="G465" i="3"/>
  <c r="F465" i="3"/>
  <c r="E465" i="3"/>
  <c r="D465" i="3"/>
  <c r="C465" i="3"/>
  <c r="B465" i="3"/>
  <c r="G464" i="3"/>
  <c r="F464" i="3"/>
  <c r="E464" i="3"/>
  <c r="D464" i="3"/>
  <c r="C464" i="3"/>
  <c r="B464" i="3"/>
  <c r="G463" i="3"/>
  <c r="F463" i="3"/>
  <c r="E463" i="3"/>
  <c r="D463" i="3"/>
  <c r="C463" i="3"/>
  <c r="B463" i="3"/>
  <c r="G462" i="3"/>
  <c r="F462" i="3"/>
  <c r="E462" i="3"/>
  <c r="D462" i="3"/>
  <c r="C462" i="3"/>
  <c r="B462" i="3"/>
  <c r="G461" i="3"/>
  <c r="F461" i="3"/>
  <c r="E461" i="3"/>
  <c r="D461" i="3"/>
  <c r="C461" i="3"/>
  <c r="B461" i="3"/>
  <c r="G460" i="3"/>
  <c r="F460" i="3"/>
  <c r="E460" i="3"/>
  <c r="D460" i="3"/>
  <c r="C460" i="3"/>
  <c r="B460" i="3"/>
  <c r="G459" i="3"/>
  <c r="F459" i="3"/>
  <c r="E459" i="3"/>
  <c r="D459" i="3"/>
  <c r="C459" i="3"/>
  <c r="B459" i="3"/>
  <c r="G458" i="3"/>
  <c r="F458" i="3"/>
  <c r="E458" i="3"/>
  <c r="D458" i="3"/>
  <c r="C458" i="3"/>
  <c r="B458" i="3"/>
  <c r="G457" i="3"/>
  <c r="F457" i="3"/>
  <c r="E457" i="3"/>
  <c r="D457" i="3"/>
  <c r="C457" i="3"/>
  <c r="B457" i="3"/>
  <c r="G456" i="3"/>
  <c r="F456" i="3"/>
  <c r="E456" i="3"/>
  <c r="D456" i="3"/>
  <c r="C456" i="3"/>
  <c r="B456" i="3"/>
  <c r="G455" i="3"/>
  <c r="F455" i="3"/>
  <c r="E455" i="3"/>
  <c r="D455" i="3"/>
  <c r="C455" i="3"/>
  <c r="B455" i="3"/>
  <c r="G454" i="3"/>
  <c r="F454" i="3"/>
  <c r="E454" i="3"/>
  <c r="D454" i="3"/>
  <c r="C454" i="3"/>
  <c r="B454" i="3"/>
  <c r="G453" i="3"/>
  <c r="F453" i="3"/>
  <c r="E453" i="3"/>
  <c r="D453" i="3"/>
  <c r="C453" i="3"/>
  <c r="B453" i="3"/>
  <c r="G452" i="3"/>
  <c r="F452" i="3"/>
  <c r="E452" i="3"/>
  <c r="D452" i="3"/>
  <c r="C452" i="3"/>
  <c r="B452" i="3"/>
  <c r="G451" i="3"/>
  <c r="F451" i="3"/>
  <c r="E451" i="3"/>
  <c r="D451" i="3"/>
  <c r="C451" i="3"/>
  <c r="B451" i="3"/>
  <c r="G450" i="3"/>
  <c r="F450" i="3"/>
  <c r="E450" i="3"/>
  <c r="D450" i="3"/>
  <c r="C450" i="3"/>
  <c r="B450" i="3"/>
  <c r="G449" i="3"/>
  <c r="F449" i="3"/>
  <c r="E449" i="3"/>
  <c r="D449" i="3"/>
  <c r="C449" i="3"/>
  <c r="B449" i="3"/>
  <c r="G448" i="3"/>
  <c r="F448" i="3"/>
  <c r="E448" i="3"/>
  <c r="D448" i="3"/>
  <c r="C448" i="3"/>
  <c r="B448" i="3"/>
  <c r="G447" i="3"/>
  <c r="F447" i="3"/>
  <c r="E447" i="3"/>
  <c r="D447" i="3"/>
  <c r="C447" i="3"/>
  <c r="B447" i="3"/>
  <c r="G446" i="3"/>
  <c r="F446" i="3"/>
  <c r="E446" i="3"/>
  <c r="D446" i="3"/>
  <c r="C446" i="3"/>
  <c r="B446" i="3"/>
  <c r="G445" i="3"/>
  <c r="F445" i="3"/>
  <c r="E445" i="3"/>
  <c r="D445" i="3"/>
  <c r="C445" i="3"/>
  <c r="B445" i="3"/>
  <c r="G444" i="3"/>
  <c r="F444" i="3"/>
  <c r="E444" i="3"/>
  <c r="D444" i="3"/>
  <c r="C444" i="3"/>
  <c r="B444" i="3"/>
  <c r="G443" i="3"/>
  <c r="F443" i="3"/>
  <c r="E443" i="3"/>
  <c r="D443" i="3"/>
  <c r="C443" i="3"/>
  <c r="B443" i="3"/>
  <c r="G442" i="3"/>
  <c r="F442" i="3"/>
  <c r="E442" i="3"/>
  <c r="D442" i="3"/>
  <c r="C442" i="3"/>
  <c r="B442" i="3"/>
  <c r="G441" i="3"/>
  <c r="F441" i="3"/>
  <c r="E441" i="3"/>
  <c r="D441" i="3"/>
  <c r="C441" i="3"/>
  <c r="B441" i="3"/>
  <c r="G440" i="3"/>
  <c r="F440" i="3"/>
  <c r="E440" i="3"/>
  <c r="D440" i="3"/>
  <c r="C440" i="3"/>
  <c r="B440" i="3"/>
  <c r="G439" i="3"/>
  <c r="F439" i="3"/>
  <c r="E439" i="3"/>
  <c r="D439" i="3"/>
  <c r="C439" i="3"/>
  <c r="B439" i="3"/>
  <c r="G438" i="3"/>
  <c r="F438" i="3"/>
  <c r="E438" i="3"/>
  <c r="D438" i="3"/>
  <c r="C438" i="3"/>
  <c r="B438" i="3"/>
  <c r="G437" i="3"/>
  <c r="F437" i="3"/>
  <c r="E437" i="3"/>
  <c r="D437" i="3"/>
  <c r="C437" i="3"/>
  <c r="B437" i="3"/>
  <c r="G436" i="3"/>
  <c r="F436" i="3"/>
  <c r="E436" i="3"/>
  <c r="D436" i="3"/>
  <c r="C436" i="3"/>
  <c r="B436" i="3"/>
  <c r="G435" i="3"/>
  <c r="F435" i="3"/>
  <c r="E435" i="3"/>
  <c r="D435" i="3"/>
  <c r="C435" i="3"/>
  <c r="B435" i="3"/>
  <c r="G434" i="3"/>
  <c r="F434" i="3"/>
  <c r="E434" i="3"/>
  <c r="D434" i="3"/>
  <c r="C434" i="3"/>
  <c r="B434" i="3"/>
  <c r="G433" i="3"/>
  <c r="F433" i="3"/>
  <c r="E433" i="3"/>
  <c r="D433" i="3"/>
  <c r="C433" i="3"/>
  <c r="B433" i="3"/>
  <c r="G432" i="3"/>
  <c r="F432" i="3"/>
  <c r="E432" i="3"/>
  <c r="D432" i="3"/>
  <c r="C432" i="3"/>
  <c r="B432" i="3"/>
  <c r="G431" i="3"/>
  <c r="F431" i="3"/>
  <c r="E431" i="3"/>
  <c r="D431" i="3"/>
  <c r="C431" i="3"/>
  <c r="B431" i="3"/>
  <c r="G430" i="3"/>
  <c r="F430" i="3"/>
  <c r="E430" i="3"/>
  <c r="D430" i="3"/>
  <c r="C430" i="3"/>
  <c r="B430" i="3"/>
  <c r="G429" i="3"/>
  <c r="F429" i="3"/>
  <c r="E429" i="3"/>
  <c r="D429" i="3"/>
  <c r="C429" i="3"/>
  <c r="B429" i="3"/>
  <c r="G428" i="3"/>
  <c r="F428" i="3"/>
  <c r="E428" i="3"/>
  <c r="D428" i="3"/>
  <c r="C428" i="3"/>
  <c r="B428" i="3"/>
  <c r="G427" i="3"/>
  <c r="F427" i="3"/>
  <c r="E427" i="3"/>
  <c r="D427" i="3"/>
  <c r="C427" i="3"/>
  <c r="B427" i="3"/>
  <c r="G426" i="3"/>
  <c r="F426" i="3"/>
  <c r="E426" i="3"/>
  <c r="D426" i="3"/>
  <c r="C426" i="3"/>
  <c r="B426" i="3"/>
  <c r="G425" i="3"/>
  <c r="F425" i="3"/>
  <c r="E425" i="3"/>
  <c r="D425" i="3"/>
  <c r="C425" i="3"/>
  <c r="B425" i="3"/>
  <c r="G424" i="3"/>
  <c r="F424" i="3"/>
  <c r="E424" i="3"/>
  <c r="D424" i="3"/>
  <c r="C424" i="3"/>
  <c r="B424" i="3"/>
  <c r="G423" i="3"/>
  <c r="F423" i="3"/>
  <c r="E423" i="3"/>
  <c r="D423" i="3"/>
  <c r="C423" i="3"/>
  <c r="B423" i="3"/>
  <c r="G422" i="3"/>
  <c r="F422" i="3"/>
  <c r="E422" i="3"/>
  <c r="D422" i="3"/>
  <c r="C422" i="3"/>
  <c r="B422" i="3"/>
  <c r="G421" i="3"/>
  <c r="F421" i="3"/>
  <c r="E421" i="3"/>
  <c r="D421" i="3"/>
  <c r="C421" i="3"/>
  <c r="B421" i="3"/>
  <c r="G420" i="3"/>
  <c r="F420" i="3"/>
  <c r="E420" i="3"/>
  <c r="D420" i="3"/>
  <c r="C420" i="3"/>
  <c r="B420" i="3"/>
  <c r="G419" i="3"/>
  <c r="F419" i="3"/>
  <c r="E419" i="3"/>
  <c r="D419" i="3"/>
  <c r="C419" i="3"/>
  <c r="B419" i="3"/>
  <c r="G418" i="3"/>
  <c r="F418" i="3"/>
  <c r="E418" i="3"/>
  <c r="D418" i="3"/>
  <c r="C418" i="3"/>
  <c r="B418" i="3"/>
  <c r="G417" i="3"/>
  <c r="F417" i="3"/>
  <c r="E417" i="3"/>
  <c r="D417" i="3"/>
  <c r="C417" i="3"/>
  <c r="B417" i="3"/>
  <c r="G416" i="3"/>
  <c r="F416" i="3"/>
  <c r="E416" i="3"/>
  <c r="D416" i="3"/>
  <c r="C416" i="3"/>
  <c r="B416" i="3"/>
  <c r="G415" i="3"/>
  <c r="F415" i="3"/>
  <c r="E415" i="3"/>
  <c r="D415" i="3"/>
  <c r="C415" i="3"/>
  <c r="B415" i="3"/>
  <c r="G414" i="3"/>
  <c r="F414" i="3"/>
  <c r="E414" i="3"/>
  <c r="D414" i="3"/>
  <c r="C414" i="3"/>
  <c r="B414" i="3"/>
  <c r="G413" i="3"/>
  <c r="F413" i="3"/>
  <c r="E413" i="3"/>
  <c r="D413" i="3"/>
  <c r="C413" i="3"/>
  <c r="B413" i="3"/>
  <c r="G412" i="3"/>
  <c r="F412" i="3"/>
  <c r="E412" i="3"/>
  <c r="D412" i="3"/>
  <c r="C412" i="3"/>
  <c r="B412" i="3"/>
  <c r="G411" i="3"/>
  <c r="F411" i="3"/>
  <c r="E411" i="3"/>
  <c r="D411" i="3"/>
  <c r="C411" i="3"/>
  <c r="B411" i="3"/>
  <c r="G410" i="3"/>
  <c r="F410" i="3"/>
  <c r="E410" i="3"/>
  <c r="D410" i="3"/>
  <c r="C410" i="3"/>
  <c r="B410" i="3"/>
  <c r="G409" i="3"/>
  <c r="F409" i="3"/>
  <c r="E409" i="3"/>
  <c r="D409" i="3"/>
  <c r="C409" i="3"/>
  <c r="B409" i="3"/>
  <c r="G408" i="3"/>
  <c r="F408" i="3"/>
  <c r="E408" i="3"/>
  <c r="D408" i="3"/>
  <c r="C408" i="3"/>
  <c r="B408" i="3"/>
  <c r="G407" i="3"/>
  <c r="F407" i="3"/>
  <c r="E407" i="3"/>
  <c r="D407" i="3"/>
  <c r="C407" i="3"/>
  <c r="B407" i="3"/>
  <c r="G406" i="3"/>
  <c r="F406" i="3"/>
  <c r="E406" i="3"/>
  <c r="D406" i="3"/>
  <c r="C406" i="3"/>
  <c r="B406" i="3"/>
  <c r="G405" i="3"/>
  <c r="F405" i="3"/>
  <c r="E405" i="3"/>
  <c r="D405" i="3"/>
  <c r="C405" i="3"/>
  <c r="B405" i="3"/>
  <c r="G404" i="3"/>
  <c r="F404" i="3"/>
  <c r="E404" i="3"/>
  <c r="D404" i="3"/>
  <c r="C404" i="3"/>
  <c r="B404" i="3"/>
  <c r="G403" i="3"/>
  <c r="F403" i="3"/>
  <c r="E403" i="3"/>
  <c r="D403" i="3"/>
  <c r="C403" i="3"/>
  <c r="B403" i="3"/>
  <c r="G402" i="3"/>
  <c r="F402" i="3"/>
  <c r="E402" i="3"/>
  <c r="D402" i="3"/>
  <c r="C402" i="3"/>
  <c r="B402" i="3"/>
  <c r="G401" i="3"/>
  <c r="F401" i="3"/>
  <c r="E401" i="3"/>
  <c r="D401" i="3"/>
  <c r="C401" i="3"/>
  <c r="B401" i="3"/>
  <c r="G400" i="3"/>
  <c r="F400" i="3"/>
  <c r="E400" i="3"/>
  <c r="D400" i="3"/>
  <c r="C400" i="3"/>
  <c r="B400" i="3"/>
  <c r="G399" i="3"/>
  <c r="F399" i="3"/>
  <c r="E399" i="3"/>
  <c r="D399" i="3"/>
  <c r="C399" i="3"/>
  <c r="B399" i="3"/>
  <c r="G398" i="3"/>
  <c r="F398" i="3"/>
  <c r="E398" i="3"/>
  <c r="D398" i="3"/>
  <c r="C398" i="3"/>
  <c r="B398" i="3"/>
  <c r="G397" i="3"/>
  <c r="F397" i="3"/>
  <c r="E397" i="3"/>
  <c r="D397" i="3"/>
  <c r="C397" i="3"/>
  <c r="B397" i="3"/>
  <c r="G396" i="3"/>
  <c r="F396" i="3"/>
  <c r="E396" i="3"/>
  <c r="D396" i="3"/>
  <c r="C396" i="3"/>
  <c r="B396" i="3"/>
  <c r="G395" i="3"/>
  <c r="F395" i="3"/>
  <c r="E395" i="3"/>
  <c r="D395" i="3"/>
  <c r="C395" i="3"/>
  <c r="B395" i="3"/>
  <c r="G394" i="3"/>
  <c r="F394" i="3"/>
  <c r="E394" i="3"/>
  <c r="D394" i="3"/>
  <c r="C394" i="3"/>
  <c r="B394" i="3"/>
  <c r="G393" i="3"/>
  <c r="F393" i="3"/>
  <c r="E393" i="3"/>
  <c r="D393" i="3"/>
  <c r="C393" i="3"/>
  <c r="B393" i="3"/>
  <c r="G392" i="3"/>
  <c r="F392" i="3"/>
  <c r="E392" i="3"/>
  <c r="D392" i="3"/>
  <c r="C392" i="3"/>
  <c r="B392" i="3"/>
  <c r="G391" i="3"/>
  <c r="F391" i="3"/>
  <c r="E391" i="3"/>
  <c r="D391" i="3"/>
  <c r="C391" i="3"/>
  <c r="B391" i="3"/>
  <c r="G390" i="3"/>
  <c r="F390" i="3"/>
  <c r="E390" i="3"/>
  <c r="D390" i="3"/>
  <c r="C390" i="3"/>
  <c r="B390" i="3"/>
  <c r="G389" i="3"/>
  <c r="F389" i="3"/>
  <c r="E389" i="3"/>
  <c r="D389" i="3"/>
  <c r="C389" i="3"/>
  <c r="B389" i="3"/>
  <c r="G388" i="3"/>
  <c r="F388" i="3"/>
  <c r="E388" i="3"/>
  <c r="D388" i="3"/>
  <c r="C388" i="3"/>
  <c r="B388" i="3"/>
  <c r="G387" i="3"/>
  <c r="F387" i="3"/>
  <c r="E387" i="3"/>
  <c r="D387" i="3"/>
  <c r="C387" i="3"/>
  <c r="B387" i="3"/>
  <c r="G386" i="3"/>
  <c r="F386" i="3"/>
  <c r="E386" i="3"/>
  <c r="D386" i="3"/>
  <c r="C386" i="3"/>
  <c r="B386" i="3"/>
  <c r="G385" i="3"/>
  <c r="F385" i="3"/>
  <c r="E385" i="3"/>
  <c r="D385" i="3"/>
  <c r="C385" i="3"/>
  <c r="B385" i="3"/>
  <c r="G384" i="3"/>
  <c r="F384" i="3"/>
  <c r="E384" i="3"/>
  <c r="D384" i="3"/>
  <c r="C384" i="3"/>
  <c r="B384" i="3"/>
  <c r="G383" i="3"/>
  <c r="F383" i="3"/>
  <c r="E383" i="3"/>
  <c r="D383" i="3"/>
  <c r="C383" i="3"/>
  <c r="B383" i="3"/>
  <c r="G382" i="3"/>
  <c r="F382" i="3"/>
  <c r="E382" i="3"/>
  <c r="D382" i="3"/>
  <c r="C382" i="3"/>
  <c r="B382" i="3"/>
  <c r="G381" i="3"/>
  <c r="F381" i="3"/>
  <c r="E381" i="3"/>
  <c r="D381" i="3"/>
  <c r="C381" i="3"/>
  <c r="B381" i="3"/>
  <c r="G380" i="3"/>
  <c r="F380" i="3"/>
  <c r="E380" i="3"/>
  <c r="D380" i="3"/>
  <c r="C380" i="3"/>
  <c r="B380" i="3"/>
  <c r="G379" i="3"/>
  <c r="F379" i="3"/>
  <c r="E379" i="3"/>
  <c r="D379" i="3"/>
  <c r="C379" i="3"/>
  <c r="B379" i="3"/>
  <c r="G378" i="3"/>
  <c r="F378" i="3"/>
  <c r="E378" i="3"/>
  <c r="D378" i="3"/>
  <c r="C378" i="3"/>
  <c r="B378" i="3"/>
  <c r="G377" i="3"/>
  <c r="F377" i="3"/>
  <c r="E377" i="3"/>
  <c r="D377" i="3"/>
  <c r="C377" i="3"/>
  <c r="B377" i="3"/>
  <c r="G376" i="3"/>
  <c r="F376" i="3"/>
  <c r="E376" i="3"/>
  <c r="D376" i="3"/>
  <c r="C376" i="3"/>
  <c r="B376" i="3"/>
  <c r="G375" i="3"/>
  <c r="F375" i="3"/>
  <c r="E375" i="3"/>
  <c r="D375" i="3"/>
  <c r="C375" i="3"/>
  <c r="B375" i="3"/>
  <c r="G374" i="3"/>
  <c r="F374" i="3"/>
  <c r="E374" i="3"/>
  <c r="D374" i="3"/>
  <c r="C374" i="3"/>
  <c r="B374" i="3"/>
  <c r="G373" i="3"/>
  <c r="F373" i="3"/>
  <c r="E373" i="3"/>
  <c r="D373" i="3"/>
  <c r="C373" i="3"/>
  <c r="B373" i="3"/>
  <c r="G372" i="3"/>
  <c r="F372" i="3"/>
  <c r="E372" i="3"/>
  <c r="D372" i="3"/>
  <c r="C372" i="3"/>
  <c r="B372" i="3"/>
  <c r="G371" i="3"/>
  <c r="F371" i="3"/>
  <c r="E371" i="3"/>
  <c r="D371" i="3"/>
  <c r="C371" i="3"/>
  <c r="B371" i="3"/>
  <c r="G370" i="3"/>
  <c r="F370" i="3"/>
  <c r="E370" i="3"/>
  <c r="D370" i="3"/>
  <c r="C370" i="3"/>
  <c r="B370" i="3"/>
  <c r="G369" i="3"/>
  <c r="F369" i="3"/>
  <c r="E369" i="3"/>
  <c r="D369" i="3"/>
  <c r="C369" i="3"/>
  <c r="B369" i="3"/>
  <c r="G368" i="3"/>
  <c r="F368" i="3"/>
  <c r="E368" i="3"/>
  <c r="D368" i="3"/>
  <c r="C368" i="3"/>
  <c r="B368" i="3"/>
  <c r="G367" i="3"/>
  <c r="F367" i="3"/>
  <c r="E367" i="3"/>
  <c r="D367" i="3"/>
  <c r="C367" i="3"/>
  <c r="B367" i="3"/>
  <c r="G366" i="3"/>
  <c r="F366" i="3"/>
  <c r="E366" i="3"/>
  <c r="D366" i="3"/>
  <c r="C366" i="3"/>
  <c r="B366" i="3"/>
  <c r="G365" i="3"/>
  <c r="F365" i="3"/>
  <c r="E365" i="3"/>
  <c r="D365" i="3"/>
  <c r="C365" i="3"/>
  <c r="B365" i="3"/>
  <c r="G364" i="3"/>
  <c r="F364" i="3"/>
  <c r="E364" i="3"/>
  <c r="D364" i="3"/>
  <c r="C364" i="3"/>
  <c r="B364" i="3"/>
  <c r="G363" i="3"/>
  <c r="F363" i="3"/>
  <c r="E363" i="3"/>
  <c r="D363" i="3"/>
  <c r="C363" i="3"/>
  <c r="B363" i="3"/>
  <c r="G362" i="3"/>
  <c r="F362" i="3"/>
  <c r="E362" i="3"/>
  <c r="D362" i="3"/>
  <c r="C362" i="3"/>
  <c r="B362" i="3"/>
  <c r="G361" i="3"/>
  <c r="F361" i="3"/>
  <c r="E361" i="3"/>
  <c r="D361" i="3"/>
  <c r="C361" i="3"/>
  <c r="B361" i="3"/>
  <c r="G360" i="3"/>
  <c r="F360" i="3"/>
  <c r="E360" i="3"/>
  <c r="D360" i="3"/>
  <c r="C360" i="3"/>
  <c r="B360" i="3"/>
  <c r="G359" i="3"/>
  <c r="F359" i="3"/>
  <c r="E359" i="3"/>
  <c r="D359" i="3"/>
  <c r="C359" i="3"/>
  <c r="B359" i="3"/>
  <c r="G358" i="3"/>
  <c r="F358" i="3"/>
  <c r="E358" i="3"/>
  <c r="D358" i="3"/>
  <c r="C358" i="3"/>
  <c r="B358" i="3"/>
  <c r="G357" i="3"/>
  <c r="F357" i="3"/>
  <c r="E357" i="3"/>
  <c r="D357" i="3"/>
  <c r="C357" i="3"/>
  <c r="B357" i="3"/>
  <c r="G356" i="3"/>
  <c r="F356" i="3"/>
  <c r="E356" i="3"/>
  <c r="D356" i="3"/>
  <c r="C356" i="3"/>
  <c r="B356" i="3"/>
  <c r="G355" i="3"/>
  <c r="F355" i="3"/>
  <c r="E355" i="3"/>
  <c r="D355" i="3"/>
  <c r="C355" i="3"/>
  <c r="B355" i="3"/>
  <c r="G354" i="3"/>
  <c r="F354" i="3"/>
  <c r="E354" i="3"/>
  <c r="D354" i="3"/>
  <c r="C354" i="3"/>
  <c r="B354" i="3"/>
  <c r="G353" i="3"/>
  <c r="F353" i="3"/>
  <c r="E353" i="3"/>
  <c r="D353" i="3"/>
  <c r="C353" i="3"/>
  <c r="B353" i="3"/>
  <c r="G352" i="3"/>
  <c r="F352" i="3"/>
  <c r="E352" i="3"/>
  <c r="D352" i="3"/>
  <c r="C352" i="3"/>
  <c r="B352" i="3"/>
  <c r="G351" i="3"/>
  <c r="F351" i="3"/>
  <c r="E351" i="3"/>
  <c r="D351" i="3"/>
  <c r="C351" i="3"/>
  <c r="B351" i="3"/>
  <c r="G350" i="3"/>
  <c r="F350" i="3"/>
  <c r="E350" i="3"/>
  <c r="D350" i="3"/>
  <c r="C350" i="3"/>
  <c r="B350" i="3"/>
  <c r="G349" i="3"/>
  <c r="F349" i="3"/>
  <c r="E349" i="3"/>
  <c r="D349" i="3"/>
  <c r="C349" i="3"/>
  <c r="B349" i="3"/>
  <c r="G348" i="3"/>
  <c r="F348" i="3"/>
  <c r="E348" i="3"/>
  <c r="D348" i="3"/>
  <c r="C348" i="3"/>
  <c r="B348" i="3"/>
  <c r="G347" i="3"/>
  <c r="F347" i="3"/>
  <c r="E347" i="3"/>
  <c r="D347" i="3"/>
  <c r="C347" i="3"/>
  <c r="B347" i="3"/>
  <c r="G346" i="3"/>
  <c r="F346" i="3"/>
  <c r="E346" i="3"/>
  <c r="D346" i="3"/>
  <c r="C346" i="3"/>
  <c r="B346" i="3"/>
  <c r="G345" i="3"/>
  <c r="F345" i="3"/>
  <c r="E345" i="3"/>
  <c r="D345" i="3"/>
  <c r="C345" i="3"/>
  <c r="B345" i="3"/>
  <c r="G344" i="3"/>
  <c r="F344" i="3"/>
  <c r="E344" i="3"/>
  <c r="D344" i="3"/>
  <c r="C344" i="3"/>
  <c r="B344" i="3"/>
  <c r="G343" i="3"/>
  <c r="F343" i="3"/>
  <c r="E343" i="3"/>
  <c r="D343" i="3"/>
  <c r="C343" i="3"/>
  <c r="B343" i="3"/>
  <c r="G342" i="3"/>
  <c r="F342" i="3"/>
  <c r="E342" i="3"/>
  <c r="D342" i="3"/>
  <c r="C342" i="3"/>
  <c r="B342" i="3"/>
  <c r="G341" i="3"/>
  <c r="F341" i="3"/>
  <c r="E341" i="3"/>
  <c r="D341" i="3"/>
  <c r="C341" i="3"/>
  <c r="B341" i="3"/>
  <c r="G340" i="3"/>
  <c r="F340" i="3"/>
  <c r="E340" i="3"/>
  <c r="D340" i="3"/>
  <c r="C340" i="3"/>
  <c r="B340" i="3"/>
  <c r="G339" i="3"/>
  <c r="F339" i="3"/>
  <c r="E339" i="3"/>
  <c r="D339" i="3"/>
  <c r="C339" i="3"/>
  <c r="B339" i="3"/>
  <c r="G338" i="3"/>
  <c r="F338" i="3"/>
  <c r="E338" i="3"/>
  <c r="D338" i="3"/>
  <c r="C338" i="3"/>
  <c r="B338" i="3"/>
  <c r="G337" i="3"/>
  <c r="F337" i="3"/>
  <c r="E337" i="3"/>
  <c r="D337" i="3"/>
  <c r="C337" i="3"/>
  <c r="B337" i="3"/>
  <c r="G336" i="3"/>
  <c r="F336" i="3"/>
  <c r="E336" i="3"/>
  <c r="D336" i="3"/>
  <c r="C336" i="3"/>
  <c r="B336" i="3"/>
  <c r="G335" i="3"/>
  <c r="F335" i="3"/>
  <c r="E335" i="3"/>
  <c r="D335" i="3"/>
  <c r="C335" i="3"/>
  <c r="B335" i="3"/>
  <c r="G334" i="3"/>
  <c r="F334" i="3"/>
  <c r="E334" i="3"/>
  <c r="D334" i="3"/>
  <c r="C334" i="3"/>
  <c r="B334" i="3"/>
  <c r="G333" i="3"/>
  <c r="F333" i="3"/>
  <c r="E333" i="3"/>
  <c r="D333" i="3"/>
  <c r="C333" i="3"/>
  <c r="B333" i="3"/>
  <c r="G332" i="3"/>
  <c r="F332" i="3"/>
  <c r="E332" i="3"/>
  <c r="D332" i="3"/>
  <c r="C332" i="3"/>
  <c r="B332" i="3"/>
  <c r="G331" i="3"/>
  <c r="F331" i="3"/>
  <c r="E331" i="3"/>
  <c r="D331" i="3"/>
  <c r="C331" i="3"/>
  <c r="B331" i="3"/>
  <c r="G330" i="3"/>
  <c r="F330" i="3"/>
  <c r="E330" i="3"/>
  <c r="D330" i="3"/>
  <c r="C330" i="3"/>
  <c r="B330" i="3"/>
  <c r="G329" i="3"/>
  <c r="F329" i="3"/>
  <c r="E329" i="3"/>
  <c r="D329" i="3"/>
  <c r="C329" i="3"/>
  <c r="B329" i="3"/>
  <c r="G328" i="3"/>
  <c r="F328" i="3"/>
  <c r="E328" i="3"/>
  <c r="D328" i="3"/>
  <c r="C328" i="3"/>
  <c r="B328" i="3"/>
  <c r="G327" i="3"/>
  <c r="F327" i="3"/>
  <c r="E327" i="3"/>
  <c r="D327" i="3"/>
  <c r="C327" i="3"/>
  <c r="B327" i="3"/>
  <c r="G326" i="3"/>
  <c r="F326" i="3"/>
  <c r="E326" i="3"/>
  <c r="D326" i="3"/>
  <c r="C326" i="3"/>
  <c r="B326" i="3"/>
  <c r="G325" i="3"/>
  <c r="F325" i="3"/>
  <c r="E325" i="3"/>
  <c r="D325" i="3"/>
  <c r="C325" i="3"/>
  <c r="B325" i="3"/>
  <c r="G324" i="3"/>
  <c r="F324" i="3"/>
  <c r="E324" i="3"/>
  <c r="D324" i="3"/>
  <c r="C324" i="3"/>
  <c r="B324" i="3"/>
  <c r="G323" i="3"/>
  <c r="F323" i="3"/>
  <c r="E323" i="3"/>
  <c r="D323" i="3"/>
  <c r="C323" i="3"/>
  <c r="B323" i="3"/>
  <c r="G322" i="3"/>
  <c r="F322" i="3"/>
  <c r="E322" i="3"/>
  <c r="D322" i="3"/>
  <c r="C322" i="3"/>
  <c r="B322" i="3"/>
  <c r="G321" i="3"/>
  <c r="F321" i="3"/>
  <c r="E321" i="3"/>
  <c r="D321" i="3"/>
  <c r="C321" i="3"/>
  <c r="B321" i="3"/>
  <c r="G320" i="3"/>
  <c r="F320" i="3"/>
  <c r="E320" i="3"/>
  <c r="D320" i="3"/>
  <c r="C320" i="3"/>
  <c r="B320" i="3"/>
  <c r="G319" i="3"/>
  <c r="F319" i="3"/>
  <c r="E319" i="3"/>
  <c r="D319" i="3"/>
  <c r="C319" i="3"/>
  <c r="B319" i="3"/>
  <c r="G318" i="3"/>
  <c r="F318" i="3"/>
  <c r="E318" i="3"/>
  <c r="D318" i="3"/>
  <c r="C318" i="3"/>
  <c r="B318" i="3"/>
  <c r="G317" i="3"/>
  <c r="F317" i="3"/>
  <c r="E317" i="3"/>
  <c r="D317" i="3"/>
  <c r="C317" i="3"/>
  <c r="B317" i="3"/>
  <c r="G316" i="3"/>
  <c r="F316" i="3"/>
  <c r="E316" i="3"/>
  <c r="D316" i="3"/>
  <c r="C316" i="3"/>
  <c r="B316" i="3"/>
  <c r="G315" i="3"/>
  <c r="F315" i="3"/>
  <c r="E315" i="3"/>
  <c r="D315" i="3"/>
  <c r="C315" i="3"/>
  <c r="B315" i="3"/>
  <c r="G314" i="3"/>
  <c r="F314" i="3"/>
  <c r="E314" i="3"/>
  <c r="D314" i="3"/>
  <c r="C314" i="3"/>
  <c r="B314" i="3"/>
  <c r="G313" i="3"/>
  <c r="F313" i="3"/>
  <c r="E313" i="3"/>
  <c r="D313" i="3"/>
  <c r="C313" i="3"/>
  <c r="B313" i="3"/>
  <c r="G312" i="3"/>
  <c r="F312" i="3"/>
  <c r="E312" i="3"/>
  <c r="D312" i="3"/>
  <c r="C312" i="3"/>
  <c r="B312" i="3"/>
  <c r="G311" i="3"/>
  <c r="F311" i="3"/>
  <c r="E311" i="3"/>
  <c r="D311" i="3"/>
  <c r="C311" i="3"/>
  <c r="B311" i="3"/>
  <c r="G310" i="3"/>
  <c r="F310" i="3"/>
  <c r="E310" i="3"/>
  <c r="D310" i="3"/>
  <c r="C310" i="3"/>
  <c r="B310" i="3"/>
  <c r="G309" i="3"/>
  <c r="F309" i="3"/>
  <c r="E309" i="3"/>
  <c r="D309" i="3"/>
  <c r="C309" i="3"/>
  <c r="B309" i="3"/>
  <c r="G308" i="3"/>
  <c r="F308" i="3"/>
  <c r="E308" i="3"/>
  <c r="D308" i="3"/>
  <c r="C308" i="3"/>
  <c r="B308" i="3"/>
  <c r="G307" i="3"/>
  <c r="F307" i="3"/>
  <c r="E307" i="3"/>
  <c r="D307" i="3"/>
  <c r="C307" i="3"/>
  <c r="B307" i="3"/>
  <c r="G306" i="3"/>
  <c r="F306" i="3"/>
  <c r="E306" i="3"/>
  <c r="D306" i="3"/>
  <c r="C306" i="3"/>
  <c r="B306" i="3"/>
  <c r="G305" i="3"/>
  <c r="F305" i="3"/>
  <c r="E305" i="3"/>
  <c r="D305" i="3"/>
  <c r="C305" i="3"/>
  <c r="B305" i="3"/>
  <c r="G304" i="3"/>
  <c r="F304" i="3"/>
  <c r="E304" i="3"/>
  <c r="D304" i="3"/>
  <c r="C304" i="3"/>
  <c r="B304" i="3"/>
  <c r="G303" i="3"/>
  <c r="F303" i="3"/>
  <c r="E303" i="3"/>
  <c r="D303" i="3"/>
  <c r="C303" i="3"/>
  <c r="B303" i="3"/>
  <c r="G302" i="3"/>
  <c r="F302" i="3"/>
  <c r="E302" i="3"/>
  <c r="D302" i="3"/>
  <c r="C302" i="3"/>
  <c r="B302" i="3"/>
  <c r="G301" i="3"/>
  <c r="F301" i="3"/>
  <c r="E301" i="3"/>
  <c r="D301" i="3"/>
  <c r="C301" i="3"/>
  <c r="B301" i="3"/>
  <c r="G300" i="3"/>
  <c r="F300" i="3"/>
  <c r="E300" i="3"/>
  <c r="D300" i="3"/>
  <c r="C300" i="3"/>
  <c r="B300" i="3"/>
  <c r="G299" i="3"/>
  <c r="F299" i="3"/>
  <c r="E299" i="3"/>
  <c r="D299" i="3"/>
  <c r="C299" i="3"/>
  <c r="B299" i="3"/>
  <c r="G298" i="3"/>
  <c r="F298" i="3"/>
  <c r="E298" i="3"/>
  <c r="D298" i="3"/>
  <c r="C298" i="3"/>
  <c r="B298" i="3"/>
  <c r="G297" i="3"/>
  <c r="F297" i="3"/>
  <c r="E297" i="3"/>
  <c r="D297" i="3"/>
  <c r="C297" i="3"/>
  <c r="B297" i="3"/>
  <c r="G296" i="3"/>
  <c r="F296" i="3"/>
  <c r="E296" i="3"/>
  <c r="D296" i="3"/>
  <c r="C296" i="3"/>
  <c r="B296" i="3"/>
  <c r="G295" i="3"/>
  <c r="F295" i="3"/>
  <c r="E295" i="3"/>
  <c r="D295" i="3"/>
  <c r="C295" i="3"/>
  <c r="B295" i="3"/>
  <c r="G294" i="3"/>
  <c r="F294" i="3"/>
  <c r="E294" i="3"/>
  <c r="D294" i="3"/>
  <c r="C294" i="3"/>
  <c r="B294" i="3"/>
  <c r="G293" i="3"/>
  <c r="F293" i="3"/>
  <c r="E293" i="3"/>
  <c r="D293" i="3"/>
  <c r="C293" i="3"/>
  <c r="B293" i="3"/>
  <c r="G292" i="3"/>
  <c r="F292" i="3"/>
  <c r="E292" i="3"/>
  <c r="D292" i="3"/>
  <c r="C292" i="3"/>
  <c r="B292" i="3"/>
  <c r="G291" i="3"/>
  <c r="F291" i="3"/>
  <c r="E291" i="3"/>
  <c r="D291" i="3"/>
  <c r="C291" i="3"/>
  <c r="B291" i="3"/>
  <c r="G290" i="3"/>
  <c r="F290" i="3"/>
  <c r="E290" i="3"/>
  <c r="D290" i="3"/>
  <c r="C290" i="3"/>
  <c r="B290" i="3"/>
  <c r="G289" i="3"/>
  <c r="F289" i="3"/>
  <c r="E289" i="3"/>
  <c r="D289" i="3"/>
  <c r="C289" i="3"/>
  <c r="B289" i="3"/>
  <c r="G288" i="3"/>
  <c r="F288" i="3"/>
  <c r="E288" i="3"/>
  <c r="D288" i="3"/>
  <c r="C288" i="3"/>
  <c r="B288" i="3"/>
  <c r="G287" i="3"/>
  <c r="F287" i="3"/>
  <c r="E287" i="3"/>
  <c r="D287" i="3"/>
  <c r="C287" i="3"/>
  <c r="B287" i="3"/>
  <c r="G286" i="3"/>
  <c r="F286" i="3"/>
  <c r="E286" i="3"/>
  <c r="D286" i="3"/>
  <c r="C286" i="3"/>
  <c r="B286" i="3"/>
  <c r="G285" i="3"/>
  <c r="F285" i="3"/>
  <c r="E285" i="3"/>
  <c r="D285" i="3"/>
  <c r="C285" i="3"/>
  <c r="B285" i="3"/>
  <c r="G284" i="3"/>
  <c r="F284" i="3"/>
  <c r="E284" i="3"/>
  <c r="D284" i="3"/>
  <c r="C284" i="3"/>
  <c r="B284" i="3"/>
  <c r="G283" i="3"/>
  <c r="F283" i="3"/>
  <c r="E283" i="3"/>
  <c r="D283" i="3"/>
  <c r="C283" i="3"/>
  <c r="B283" i="3"/>
  <c r="G282" i="3"/>
  <c r="F282" i="3"/>
  <c r="E282" i="3"/>
  <c r="D282" i="3"/>
  <c r="C282" i="3"/>
  <c r="B282" i="3"/>
  <c r="G281" i="3"/>
  <c r="F281" i="3"/>
  <c r="E281" i="3"/>
  <c r="D281" i="3"/>
  <c r="C281" i="3"/>
  <c r="B281" i="3"/>
  <c r="G280" i="3"/>
  <c r="F280" i="3"/>
  <c r="E280" i="3"/>
  <c r="D280" i="3"/>
  <c r="C280" i="3"/>
  <c r="B280" i="3"/>
  <c r="G279" i="3"/>
  <c r="F279" i="3"/>
  <c r="E279" i="3"/>
  <c r="D279" i="3"/>
  <c r="C279" i="3"/>
  <c r="B279" i="3"/>
  <c r="G278" i="3"/>
  <c r="F278" i="3"/>
  <c r="E278" i="3"/>
  <c r="D278" i="3"/>
  <c r="C278" i="3"/>
  <c r="B278" i="3"/>
  <c r="G277" i="3"/>
  <c r="F277" i="3"/>
  <c r="E277" i="3"/>
  <c r="D277" i="3"/>
  <c r="C277" i="3"/>
  <c r="B277" i="3"/>
  <c r="G276" i="3"/>
  <c r="F276" i="3"/>
  <c r="E276" i="3"/>
  <c r="D276" i="3"/>
  <c r="C276" i="3"/>
  <c r="B276" i="3"/>
  <c r="G275" i="3"/>
  <c r="F275" i="3"/>
  <c r="E275" i="3"/>
  <c r="D275" i="3"/>
  <c r="C275" i="3"/>
  <c r="B275" i="3"/>
  <c r="G274" i="3"/>
  <c r="F274" i="3"/>
  <c r="E274" i="3"/>
  <c r="D274" i="3"/>
  <c r="C274" i="3"/>
  <c r="B274" i="3"/>
  <c r="G273" i="3"/>
  <c r="F273" i="3"/>
  <c r="E273" i="3"/>
  <c r="D273" i="3"/>
  <c r="C273" i="3"/>
  <c r="B273" i="3"/>
  <c r="G272" i="3"/>
  <c r="F272" i="3"/>
  <c r="E272" i="3"/>
  <c r="D272" i="3"/>
  <c r="C272" i="3"/>
  <c r="B272" i="3"/>
  <c r="G271" i="3"/>
  <c r="F271" i="3"/>
  <c r="E271" i="3"/>
  <c r="D271" i="3"/>
  <c r="C271" i="3"/>
  <c r="B271" i="3"/>
  <c r="G270" i="3"/>
  <c r="F270" i="3"/>
  <c r="E270" i="3"/>
  <c r="D270" i="3"/>
  <c r="C270" i="3"/>
  <c r="B270" i="3"/>
  <c r="G269" i="3"/>
  <c r="F269" i="3"/>
  <c r="E269" i="3"/>
  <c r="D269" i="3"/>
  <c r="C269" i="3"/>
  <c r="B269" i="3"/>
  <c r="G268" i="3"/>
  <c r="F268" i="3"/>
  <c r="E268" i="3"/>
  <c r="D268" i="3"/>
  <c r="C268" i="3"/>
  <c r="B268" i="3"/>
  <c r="G267" i="3"/>
  <c r="F267" i="3"/>
  <c r="E267" i="3"/>
  <c r="D267" i="3"/>
  <c r="C267" i="3"/>
  <c r="B267" i="3"/>
  <c r="G266" i="3"/>
  <c r="F266" i="3"/>
  <c r="E266" i="3"/>
  <c r="D266" i="3"/>
  <c r="C266" i="3"/>
  <c r="B266" i="3"/>
  <c r="G265" i="3"/>
  <c r="F265" i="3"/>
  <c r="E265" i="3"/>
  <c r="D265" i="3"/>
  <c r="C265" i="3"/>
  <c r="B265" i="3"/>
  <c r="G264" i="3"/>
  <c r="F264" i="3"/>
  <c r="E264" i="3"/>
  <c r="D264" i="3"/>
  <c r="C264" i="3"/>
  <c r="B264" i="3"/>
  <c r="G263" i="3"/>
  <c r="F263" i="3"/>
  <c r="E263" i="3"/>
  <c r="D263" i="3"/>
  <c r="C263" i="3"/>
  <c r="B263" i="3"/>
  <c r="G262" i="3"/>
  <c r="F262" i="3"/>
  <c r="E262" i="3"/>
  <c r="D262" i="3"/>
  <c r="C262" i="3"/>
  <c r="B262" i="3"/>
  <c r="G261" i="3"/>
  <c r="F261" i="3"/>
  <c r="E261" i="3"/>
  <c r="D261" i="3"/>
  <c r="C261" i="3"/>
  <c r="B261" i="3"/>
  <c r="G260" i="3"/>
  <c r="F260" i="3"/>
  <c r="E260" i="3"/>
  <c r="D260" i="3"/>
  <c r="C260" i="3"/>
  <c r="B260" i="3"/>
  <c r="G259" i="3"/>
  <c r="F259" i="3"/>
  <c r="E259" i="3"/>
  <c r="D259" i="3"/>
  <c r="C259" i="3"/>
  <c r="B259" i="3"/>
  <c r="G258" i="3"/>
  <c r="F258" i="3"/>
  <c r="E258" i="3"/>
  <c r="D258" i="3"/>
  <c r="C258" i="3"/>
  <c r="B258" i="3"/>
  <c r="G257" i="3"/>
  <c r="F257" i="3"/>
  <c r="E257" i="3"/>
  <c r="D257" i="3"/>
  <c r="C257" i="3"/>
  <c r="B257" i="3"/>
  <c r="G256" i="3"/>
  <c r="F256" i="3"/>
  <c r="E256" i="3"/>
  <c r="D256" i="3"/>
  <c r="C256" i="3"/>
  <c r="B256" i="3"/>
  <c r="G255" i="3"/>
  <c r="F255" i="3"/>
  <c r="E255" i="3"/>
  <c r="D255" i="3"/>
  <c r="C255" i="3"/>
  <c r="B255" i="3"/>
  <c r="G254" i="3"/>
  <c r="F254" i="3"/>
  <c r="E254" i="3"/>
  <c r="D254" i="3"/>
  <c r="C254" i="3"/>
  <c r="B254" i="3"/>
  <c r="G253" i="3"/>
  <c r="F253" i="3"/>
  <c r="E253" i="3"/>
  <c r="D253" i="3"/>
  <c r="C253" i="3"/>
  <c r="B253" i="3"/>
  <c r="G252" i="3"/>
  <c r="F252" i="3"/>
  <c r="E252" i="3"/>
  <c r="D252" i="3"/>
  <c r="C252" i="3"/>
  <c r="B252" i="3"/>
  <c r="G251" i="3"/>
  <c r="F251" i="3"/>
  <c r="E251" i="3"/>
  <c r="D251" i="3"/>
  <c r="C251" i="3"/>
  <c r="B251" i="3"/>
  <c r="G250" i="3"/>
  <c r="F250" i="3"/>
  <c r="E250" i="3"/>
  <c r="D250" i="3"/>
  <c r="C250" i="3"/>
  <c r="B250" i="3"/>
  <c r="G249" i="3"/>
  <c r="F249" i="3"/>
  <c r="E249" i="3"/>
  <c r="D249" i="3"/>
  <c r="C249" i="3"/>
  <c r="B249" i="3"/>
  <c r="G248" i="3"/>
  <c r="F248" i="3"/>
  <c r="E248" i="3"/>
  <c r="D248" i="3"/>
  <c r="C248" i="3"/>
  <c r="B248" i="3"/>
  <c r="G247" i="3"/>
  <c r="F247" i="3"/>
  <c r="E247" i="3"/>
  <c r="D247" i="3"/>
  <c r="C247" i="3"/>
  <c r="B247" i="3"/>
  <c r="G246" i="3"/>
  <c r="F246" i="3"/>
  <c r="E246" i="3"/>
  <c r="D246" i="3"/>
  <c r="C246" i="3"/>
  <c r="B246" i="3"/>
  <c r="G245" i="3"/>
  <c r="F245" i="3"/>
  <c r="E245" i="3"/>
  <c r="D245" i="3"/>
  <c r="C245" i="3"/>
  <c r="B245" i="3"/>
  <c r="G244" i="3"/>
  <c r="F244" i="3"/>
  <c r="E244" i="3"/>
  <c r="D244" i="3"/>
  <c r="C244" i="3"/>
  <c r="B244" i="3"/>
  <c r="G243" i="3"/>
  <c r="F243" i="3"/>
  <c r="E243" i="3"/>
  <c r="D243" i="3"/>
  <c r="C243" i="3"/>
  <c r="B243" i="3"/>
  <c r="G242" i="3"/>
  <c r="F242" i="3"/>
  <c r="E242" i="3"/>
  <c r="D242" i="3"/>
  <c r="C242" i="3"/>
  <c r="B242" i="3"/>
  <c r="G241" i="3"/>
  <c r="F241" i="3"/>
  <c r="E241" i="3"/>
  <c r="D241" i="3"/>
  <c r="C241" i="3"/>
  <c r="B241" i="3"/>
  <c r="G240" i="3"/>
  <c r="F240" i="3"/>
  <c r="E240" i="3"/>
  <c r="D240" i="3"/>
  <c r="C240" i="3"/>
  <c r="B240" i="3"/>
  <c r="G239" i="3"/>
  <c r="F239" i="3"/>
  <c r="E239" i="3"/>
  <c r="D239" i="3"/>
  <c r="C239" i="3"/>
  <c r="B239" i="3"/>
  <c r="G238" i="3"/>
  <c r="F238" i="3"/>
  <c r="E238" i="3"/>
  <c r="D238" i="3"/>
  <c r="C238" i="3"/>
  <c r="B238" i="3"/>
  <c r="G237" i="3"/>
  <c r="F237" i="3"/>
  <c r="E237" i="3"/>
  <c r="D237" i="3"/>
  <c r="C237" i="3"/>
  <c r="B237" i="3"/>
  <c r="G236" i="3"/>
  <c r="F236" i="3"/>
  <c r="E236" i="3"/>
  <c r="D236" i="3"/>
  <c r="C236" i="3"/>
  <c r="B236" i="3"/>
  <c r="G235" i="3"/>
  <c r="F235" i="3"/>
  <c r="E235" i="3"/>
  <c r="D235" i="3"/>
  <c r="C235" i="3"/>
  <c r="B235" i="3"/>
  <c r="G234" i="3"/>
  <c r="F234" i="3"/>
  <c r="E234" i="3"/>
  <c r="D234" i="3"/>
  <c r="C234" i="3"/>
  <c r="B234" i="3"/>
  <c r="G233" i="3"/>
  <c r="F233" i="3"/>
  <c r="E233" i="3"/>
  <c r="D233" i="3"/>
  <c r="C233" i="3"/>
  <c r="B233" i="3"/>
  <c r="G232" i="3"/>
  <c r="F232" i="3"/>
  <c r="E232" i="3"/>
  <c r="D232" i="3"/>
  <c r="C232" i="3"/>
  <c r="B232" i="3"/>
  <c r="G231" i="3"/>
  <c r="F231" i="3"/>
  <c r="E231" i="3"/>
  <c r="D231" i="3"/>
  <c r="C231" i="3"/>
  <c r="B231" i="3"/>
  <c r="G230" i="3"/>
  <c r="F230" i="3"/>
  <c r="E230" i="3"/>
  <c r="D230" i="3"/>
  <c r="C230" i="3"/>
  <c r="B230" i="3"/>
  <c r="G229" i="3"/>
  <c r="F229" i="3"/>
  <c r="E229" i="3"/>
  <c r="D229" i="3"/>
  <c r="C229" i="3"/>
  <c r="B229" i="3"/>
  <c r="G228" i="3"/>
  <c r="F228" i="3"/>
  <c r="E228" i="3"/>
  <c r="D228" i="3"/>
  <c r="C228" i="3"/>
  <c r="B228" i="3"/>
  <c r="G227" i="3"/>
  <c r="F227" i="3"/>
  <c r="E227" i="3"/>
  <c r="D227" i="3"/>
  <c r="C227" i="3"/>
  <c r="B227" i="3"/>
  <c r="G226" i="3"/>
  <c r="F226" i="3"/>
  <c r="E226" i="3"/>
  <c r="D226" i="3"/>
  <c r="C226" i="3"/>
  <c r="B226" i="3"/>
  <c r="G225" i="3"/>
  <c r="F225" i="3"/>
  <c r="E225" i="3"/>
  <c r="D225" i="3"/>
  <c r="C225" i="3"/>
  <c r="B225" i="3"/>
  <c r="G224" i="3"/>
  <c r="F224" i="3"/>
  <c r="E224" i="3"/>
  <c r="D224" i="3"/>
  <c r="C224" i="3"/>
  <c r="B224" i="3"/>
  <c r="G223" i="3"/>
  <c r="F223" i="3"/>
  <c r="E223" i="3"/>
  <c r="D223" i="3"/>
  <c r="C223" i="3"/>
  <c r="B223" i="3"/>
  <c r="G222" i="3"/>
  <c r="F222" i="3"/>
  <c r="E222" i="3"/>
  <c r="D222" i="3"/>
  <c r="C222" i="3"/>
  <c r="B222" i="3"/>
  <c r="G221" i="3"/>
  <c r="F221" i="3"/>
  <c r="E221" i="3"/>
  <c r="D221" i="3"/>
  <c r="C221" i="3"/>
  <c r="B221" i="3"/>
  <c r="G220" i="3"/>
  <c r="F220" i="3"/>
  <c r="E220" i="3"/>
  <c r="D220" i="3"/>
  <c r="C220" i="3"/>
  <c r="B220" i="3"/>
  <c r="G219" i="3"/>
  <c r="F219" i="3"/>
  <c r="E219" i="3"/>
  <c r="D219" i="3"/>
  <c r="C219" i="3"/>
  <c r="B219" i="3"/>
  <c r="G218" i="3"/>
  <c r="F218" i="3"/>
  <c r="E218" i="3"/>
  <c r="D218" i="3"/>
  <c r="C218" i="3"/>
  <c r="B218" i="3"/>
  <c r="G217" i="3"/>
  <c r="F217" i="3"/>
  <c r="E217" i="3"/>
  <c r="D217" i="3"/>
  <c r="C217" i="3"/>
  <c r="B217" i="3"/>
  <c r="G216" i="3"/>
  <c r="F216" i="3"/>
  <c r="E216" i="3"/>
  <c r="D216" i="3"/>
  <c r="C216" i="3"/>
  <c r="B216" i="3"/>
  <c r="G215" i="3"/>
  <c r="F215" i="3"/>
  <c r="E215" i="3"/>
  <c r="D215" i="3"/>
  <c r="C215" i="3"/>
  <c r="B215" i="3"/>
  <c r="G214" i="3"/>
  <c r="F214" i="3"/>
  <c r="E214" i="3"/>
  <c r="D214" i="3"/>
  <c r="C214" i="3"/>
  <c r="B214" i="3"/>
  <c r="G213" i="3"/>
  <c r="F213" i="3"/>
  <c r="E213" i="3"/>
  <c r="D213" i="3"/>
  <c r="C213" i="3"/>
  <c r="B213" i="3"/>
  <c r="G212" i="3"/>
  <c r="F212" i="3"/>
  <c r="E212" i="3"/>
  <c r="D212" i="3"/>
  <c r="C212" i="3"/>
  <c r="B212" i="3"/>
  <c r="G211" i="3"/>
  <c r="F211" i="3"/>
  <c r="E211" i="3"/>
  <c r="D211" i="3"/>
  <c r="C211" i="3"/>
  <c r="B211" i="3"/>
  <c r="G210" i="3"/>
  <c r="F210" i="3"/>
  <c r="E210" i="3"/>
  <c r="D210" i="3"/>
  <c r="C210" i="3"/>
  <c r="B210" i="3"/>
  <c r="G209" i="3"/>
  <c r="F209" i="3"/>
  <c r="E209" i="3"/>
  <c r="D209" i="3"/>
  <c r="C209" i="3"/>
  <c r="B209" i="3"/>
  <c r="G208" i="3"/>
  <c r="F208" i="3"/>
  <c r="E208" i="3"/>
  <c r="D208" i="3"/>
  <c r="C208" i="3"/>
  <c r="B208" i="3"/>
  <c r="G207" i="3"/>
  <c r="F207" i="3"/>
  <c r="E207" i="3"/>
  <c r="D207" i="3"/>
  <c r="C207" i="3"/>
  <c r="B207" i="3"/>
  <c r="G206" i="3"/>
  <c r="F206" i="3"/>
  <c r="E206" i="3"/>
  <c r="D206" i="3"/>
  <c r="C206" i="3"/>
  <c r="B206" i="3"/>
  <c r="G205" i="3"/>
  <c r="F205" i="3"/>
  <c r="E205" i="3"/>
  <c r="D205" i="3"/>
  <c r="C205" i="3"/>
  <c r="B205" i="3"/>
  <c r="G204" i="3"/>
  <c r="F204" i="3"/>
  <c r="E204" i="3"/>
  <c r="D204" i="3"/>
  <c r="C204" i="3"/>
  <c r="B204" i="3"/>
  <c r="G203" i="3"/>
  <c r="F203" i="3"/>
  <c r="E203" i="3"/>
  <c r="D203" i="3"/>
  <c r="C203" i="3"/>
  <c r="B203" i="3"/>
  <c r="G202" i="3"/>
  <c r="F202" i="3"/>
  <c r="E202" i="3"/>
  <c r="D202" i="3"/>
  <c r="C202" i="3"/>
  <c r="B202" i="3"/>
  <c r="G201" i="3"/>
  <c r="F201" i="3"/>
  <c r="E201" i="3"/>
  <c r="D201" i="3"/>
  <c r="C201" i="3"/>
  <c r="B201" i="3"/>
  <c r="G200" i="3"/>
  <c r="F200" i="3"/>
  <c r="E200" i="3"/>
  <c r="D200" i="3"/>
  <c r="C200" i="3"/>
  <c r="B200" i="3"/>
  <c r="G199" i="3"/>
  <c r="F199" i="3"/>
  <c r="E199" i="3"/>
  <c r="D199" i="3"/>
  <c r="C199" i="3"/>
  <c r="B199" i="3"/>
  <c r="G198" i="3"/>
  <c r="F198" i="3"/>
  <c r="E198" i="3"/>
  <c r="D198" i="3"/>
  <c r="C198" i="3"/>
  <c r="B198" i="3"/>
  <c r="G197" i="3"/>
  <c r="F197" i="3"/>
  <c r="E197" i="3"/>
  <c r="D197" i="3"/>
  <c r="C197" i="3"/>
  <c r="B197" i="3"/>
  <c r="G196" i="3"/>
  <c r="F196" i="3"/>
  <c r="E196" i="3"/>
  <c r="D196" i="3"/>
  <c r="C196" i="3"/>
  <c r="B196" i="3"/>
  <c r="G195" i="3"/>
  <c r="F195" i="3"/>
  <c r="E195" i="3"/>
  <c r="D195" i="3"/>
  <c r="C195" i="3"/>
  <c r="B195" i="3"/>
  <c r="G194" i="3"/>
  <c r="F194" i="3"/>
  <c r="E194" i="3"/>
  <c r="D194" i="3"/>
  <c r="C194" i="3"/>
  <c r="B194" i="3"/>
  <c r="G193" i="3"/>
  <c r="F193" i="3"/>
  <c r="E193" i="3"/>
  <c r="D193" i="3"/>
  <c r="C193" i="3"/>
  <c r="B193" i="3"/>
  <c r="G192" i="3"/>
  <c r="F192" i="3"/>
  <c r="E192" i="3"/>
  <c r="D192" i="3"/>
  <c r="C192" i="3"/>
  <c r="B192" i="3"/>
  <c r="G191" i="3"/>
  <c r="F191" i="3"/>
  <c r="E191" i="3"/>
  <c r="D191" i="3"/>
  <c r="C191" i="3"/>
  <c r="B191" i="3"/>
  <c r="G190" i="3"/>
  <c r="F190" i="3"/>
  <c r="E190" i="3"/>
  <c r="D190" i="3"/>
  <c r="C190" i="3"/>
  <c r="B190" i="3"/>
  <c r="G189" i="3"/>
  <c r="F189" i="3"/>
  <c r="E189" i="3"/>
  <c r="D189" i="3"/>
  <c r="C189" i="3"/>
  <c r="B189" i="3"/>
  <c r="G188" i="3"/>
  <c r="F188" i="3"/>
  <c r="E188" i="3"/>
  <c r="D188" i="3"/>
  <c r="C188" i="3"/>
  <c r="B188" i="3"/>
  <c r="G187" i="3"/>
  <c r="F187" i="3"/>
  <c r="E187" i="3"/>
  <c r="D187" i="3"/>
  <c r="C187" i="3"/>
  <c r="B187" i="3"/>
  <c r="G186" i="3"/>
  <c r="F186" i="3"/>
  <c r="E186" i="3"/>
  <c r="D186" i="3"/>
  <c r="C186" i="3"/>
  <c r="B186" i="3"/>
  <c r="G185" i="3"/>
  <c r="F185" i="3"/>
  <c r="E185" i="3"/>
  <c r="D185" i="3"/>
  <c r="C185" i="3"/>
  <c r="B185" i="3"/>
  <c r="G184" i="3"/>
  <c r="F184" i="3"/>
  <c r="E184" i="3"/>
  <c r="D184" i="3"/>
  <c r="C184" i="3"/>
  <c r="B184" i="3"/>
  <c r="G183" i="3"/>
  <c r="F183" i="3"/>
  <c r="E183" i="3"/>
  <c r="D183" i="3"/>
  <c r="C183" i="3"/>
  <c r="B183" i="3"/>
  <c r="G182" i="3"/>
  <c r="F182" i="3"/>
  <c r="E182" i="3"/>
  <c r="D182" i="3"/>
  <c r="C182" i="3"/>
  <c r="B182" i="3"/>
  <c r="G181" i="3"/>
  <c r="F181" i="3"/>
  <c r="E181" i="3"/>
  <c r="D181" i="3"/>
  <c r="C181" i="3"/>
  <c r="B181" i="3"/>
  <c r="G180" i="3"/>
  <c r="F180" i="3"/>
  <c r="E180" i="3"/>
  <c r="D180" i="3"/>
  <c r="C180" i="3"/>
  <c r="B180" i="3"/>
  <c r="G179" i="3"/>
  <c r="F179" i="3"/>
  <c r="E179" i="3"/>
  <c r="D179" i="3"/>
  <c r="C179" i="3"/>
  <c r="B179" i="3"/>
  <c r="G178" i="3"/>
  <c r="F178" i="3"/>
  <c r="E178" i="3"/>
  <c r="D178" i="3"/>
  <c r="C178" i="3"/>
  <c r="B178" i="3"/>
  <c r="G177" i="3"/>
  <c r="F177" i="3"/>
  <c r="E177" i="3"/>
  <c r="D177" i="3"/>
  <c r="C177" i="3"/>
  <c r="B177" i="3"/>
  <c r="G176" i="3"/>
  <c r="F176" i="3"/>
  <c r="E176" i="3"/>
  <c r="D176" i="3"/>
  <c r="C176" i="3"/>
  <c r="B176" i="3"/>
  <c r="G175" i="3"/>
  <c r="F175" i="3"/>
  <c r="E175" i="3"/>
  <c r="D175" i="3"/>
  <c r="C175" i="3"/>
  <c r="B175" i="3"/>
  <c r="G174" i="3"/>
  <c r="F174" i="3"/>
  <c r="E174" i="3"/>
  <c r="D174" i="3"/>
  <c r="C174" i="3"/>
  <c r="B174" i="3"/>
  <c r="G173" i="3"/>
  <c r="F173" i="3"/>
  <c r="E173" i="3"/>
  <c r="D173" i="3"/>
  <c r="C173" i="3"/>
  <c r="B173" i="3"/>
  <c r="G172" i="3"/>
  <c r="F172" i="3"/>
  <c r="E172" i="3"/>
  <c r="D172" i="3"/>
  <c r="C172" i="3"/>
  <c r="B172" i="3"/>
  <c r="G171" i="3"/>
  <c r="F171" i="3"/>
  <c r="E171" i="3"/>
  <c r="D171" i="3"/>
  <c r="C171" i="3"/>
  <c r="B171" i="3"/>
  <c r="G170" i="3"/>
  <c r="F170" i="3"/>
  <c r="E170" i="3"/>
  <c r="D170" i="3"/>
  <c r="C170" i="3"/>
  <c r="B170" i="3"/>
  <c r="G169" i="3"/>
  <c r="F169" i="3"/>
  <c r="E169" i="3"/>
  <c r="D169" i="3"/>
  <c r="C169" i="3"/>
  <c r="B169" i="3"/>
  <c r="G168" i="3"/>
  <c r="F168" i="3"/>
  <c r="E168" i="3"/>
  <c r="D168" i="3"/>
  <c r="C168" i="3"/>
  <c r="B168" i="3"/>
  <c r="G167" i="3"/>
  <c r="F167" i="3"/>
  <c r="E167" i="3"/>
  <c r="D167" i="3"/>
  <c r="C167" i="3"/>
  <c r="B167" i="3"/>
  <c r="G166" i="3"/>
  <c r="F166" i="3"/>
  <c r="E166" i="3"/>
  <c r="D166" i="3"/>
  <c r="C166" i="3"/>
  <c r="B166" i="3"/>
  <c r="G165" i="3"/>
  <c r="F165" i="3"/>
  <c r="E165" i="3"/>
  <c r="D165" i="3"/>
  <c r="C165" i="3"/>
  <c r="B165" i="3"/>
  <c r="G164" i="3"/>
  <c r="F164" i="3"/>
  <c r="E164" i="3"/>
  <c r="D164" i="3"/>
  <c r="C164" i="3"/>
  <c r="B164" i="3"/>
  <c r="G163" i="3"/>
  <c r="F163" i="3"/>
  <c r="E163" i="3"/>
  <c r="D163" i="3"/>
  <c r="C163" i="3"/>
  <c r="B163" i="3"/>
  <c r="G162" i="3"/>
  <c r="F162" i="3"/>
  <c r="E162" i="3"/>
  <c r="D162" i="3"/>
  <c r="C162" i="3"/>
  <c r="B162" i="3"/>
  <c r="G161" i="3"/>
  <c r="F161" i="3"/>
  <c r="E161" i="3"/>
  <c r="D161" i="3"/>
  <c r="C161" i="3"/>
  <c r="B161" i="3"/>
  <c r="G160" i="3"/>
  <c r="F160" i="3"/>
  <c r="E160" i="3"/>
  <c r="D160" i="3"/>
  <c r="C160" i="3"/>
  <c r="B160" i="3"/>
  <c r="G159" i="3"/>
  <c r="F159" i="3"/>
  <c r="E159" i="3"/>
  <c r="D159" i="3"/>
  <c r="C159" i="3"/>
  <c r="B159" i="3"/>
  <c r="G158" i="3"/>
  <c r="F158" i="3"/>
  <c r="E158" i="3"/>
  <c r="D158" i="3"/>
  <c r="C158" i="3"/>
  <c r="B158" i="3"/>
  <c r="G157" i="3"/>
  <c r="F157" i="3"/>
  <c r="E157" i="3"/>
  <c r="D157" i="3"/>
  <c r="C157" i="3"/>
  <c r="B157" i="3"/>
  <c r="G156" i="3"/>
  <c r="F156" i="3"/>
  <c r="E156" i="3"/>
  <c r="D156" i="3"/>
  <c r="C156" i="3"/>
  <c r="B156" i="3"/>
  <c r="G155" i="3"/>
  <c r="F155" i="3"/>
  <c r="E155" i="3"/>
  <c r="D155" i="3"/>
  <c r="C155" i="3"/>
  <c r="B155" i="3"/>
  <c r="G154" i="3"/>
  <c r="F154" i="3"/>
  <c r="E154" i="3"/>
  <c r="D154" i="3"/>
  <c r="C154" i="3"/>
  <c r="B154" i="3"/>
  <c r="G153" i="3"/>
  <c r="F153" i="3"/>
  <c r="E153" i="3"/>
  <c r="D153" i="3"/>
  <c r="C153" i="3"/>
  <c r="B153" i="3"/>
  <c r="G152" i="3"/>
  <c r="F152" i="3"/>
  <c r="E152" i="3"/>
  <c r="D152" i="3"/>
  <c r="C152" i="3"/>
  <c r="B152" i="3"/>
  <c r="G151" i="3"/>
  <c r="F151" i="3"/>
  <c r="E151" i="3"/>
  <c r="D151" i="3"/>
  <c r="C151" i="3"/>
  <c r="B151" i="3"/>
  <c r="G150" i="3"/>
  <c r="F150" i="3"/>
  <c r="E150" i="3"/>
  <c r="D150" i="3"/>
  <c r="C150" i="3"/>
  <c r="B150" i="3"/>
  <c r="G149" i="3"/>
  <c r="F149" i="3"/>
  <c r="E149" i="3"/>
  <c r="D149" i="3"/>
  <c r="C149" i="3"/>
  <c r="B149" i="3"/>
  <c r="G148" i="3"/>
  <c r="F148" i="3"/>
  <c r="E148" i="3"/>
  <c r="D148" i="3"/>
  <c r="C148" i="3"/>
  <c r="B148" i="3"/>
  <c r="G147" i="3"/>
  <c r="F147" i="3"/>
  <c r="E147" i="3"/>
  <c r="D147" i="3"/>
  <c r="C147" i="3"/>
  <c r="B147" i="3"/>
  <c r="G146" i="3"/>
  <c r="F146" i="3"/>
  <c r="E146" i="3"/>
  <c r="D146" i="3"/>
  <c r="C146" i="3"/>
  <c r="B146" i="3"/>
  <c r="G145" i="3"/>
  <c r="D145" i="3" s="1"/>
  <c r="F145" i="3"/>
  <c r="E145" i="3"/>
  <c r="C145" i="3"/>
  <c r="B145" i="3"/>
  <c r="G144" i="3"/>
  <c r="D144" i="3" s="1"/>
  <c r="F144" i="3"/>
  <c r="E144" i="3"/>
  <c r="C144" i="3"/>
  <c r="B144" i="3"/>
  <c r="G143" i="3"/>
  <c r="D143" i="3" s="1"/>
  <c r="F143" i="3"/>
  <c r="E143" i="3"/>
  <c r="C143" i="3"/>
  <c r="B143" i="3"/>
  <c r="G142" i="3"/>
  <c r="D142" i="3" s="1"/>
  <c r="F142" i="3"/>
  <c r="E142" i="3"/>
  <c r="C142" i="3"/>
  <c r="B142" i="3"/>
  <c r="G141" i="3"/>
  <c r="D141" i="3" s="1"/>
  <c r="F141" i="3"/>
  <c r="E141" i="3"/>
  <c r="C141" i="3"/>
  <c r="B141" i="3"/>
  <c r="G140" i="3"/>
  <c r="D140" i="3" s="1"/>
  <c r="F140" i="3"/>
  <c r="E140" i="3"/>
  <c r="C140" i="3"/>
  <c r="B140" i="3"/>
  <c r="G139" i="3"/>
  <c r="D139" i="3" s="1"/>
  <c r="F139" i="3"/>
  <c r="E139" i="3"/>
  <c r="C139" i="3"/>
  <c r="B139" i="3"/>
  <c r="G138" i="3"/>
  <c r="D138" i="3" s="1"/>
  <c r="F138" i="3"/>
  <c r="E138" i="3"/>
  <c r="C138" i="3"/>
  <c r="B138" i="3"/>
  <c r="G137" i="3"/>
  <c r="D137" i="3" s="1"/>
  <c r="F137" i="3"/>
  <c r="E137" i="3"/>
  <c r="C137" i="3"/>
  <c r="B137" i="3"/>
  <c r="G136" i="3"/>
  <c r="D136" i="3" s="1"/>
  <c r="F136" i="3"/>
  <c r="E136" i="3"/>
  <c r="C136" i="3"/>
  <c r="B136" i="3"/>
  <c r="G135" i="3"/>
  <c r="D135" i="3" s="1"/>
  <c r="F135" i="3"/>
  <c r="E135" i="3"/>
  <c r="C135" i="3"/>
  <c r="B135" i="3"/>
  <c r="G134" i="3"/>
  <c r="D134" i="3" s="1"/>
  <c r="F134" i="3"/>
  <c r="E134" i="3"/>
  <c r="C134" i="3"/>
  <c r="B134" i="3"/>
  <c r="G133" i="3"/>
  <c r="D133" i="3" s="1"/>
  <c r="F133" i="3"/>
  <c r="E133" i="3"/>
  <c r="C133" i="3"/>
  <c r="B133" i="3"/>
  <c r="G132" i="3"/>
  <c r="D132" i="3" s="1"/>
  <c r="F132" i="3"/>
  <c r="E132" i="3"/>
  <c r="C132" i="3"/>
  <c r="B132" i="3"/>
  <c r="G131" i="3"/>
  <c r="D131" i="3" s="1"/>
  <c r="F131" i="3"/>
  <c r="E131" i="3"/>
  <c r="C131" i="3"/>
  <c r="B131" i="3"/>
  <c r="G130" i="3"/>
  <c r="D130" i="3" s="1"/>
  <c r="F130" i="3"/>
  <c r="E130" i="3"/>
  <c r="C130" i="3"/>
  <c r="B130" i="3"/>
  <c r="G129" i="3"/>
  <c r="D129" i="3" s="1"/>
  <c r="F129" i="3"/>
  <c r="E129" i="3"/>
  <c r="C129" i="3"/>
  <c r="B129" i="3"/>
  <c r="G128" i="3"/>
  <c r="D128" i="3" s="1"/>
  <c r="F128" i="3"/>
  <c r="E128" i="3"/>
  <c r="C128" i="3"/>
  <c r="B128" i="3"/>
  <c r="G127" i="3"/>
  <c r="D127" i="3" s="1"/>
  <c r="F127" i="3"/>
  <c r="E127" i="3"/>
  <c r="C127" i="3"/>
  <c r="B127" i="3"/>
  <c r="G126" i="3"/>
  <c r="D126" i="3" s="1"/>
  <c r="F126" i="3"/>
  <c r="E126" i="3"/>
  <c r="C126" i="3"/>
  <c r="B126" i="3"/>
  <c r="G125" i="3"/>
  <c r="D125" i="3" s="1"/>
  <c r="F125" i="3"/>
  <c r="E125" i="3"/>
  <c r="C125" i="3"/>
  <c r="B125" i="3"/>
  <c r="G124" i="3"/>
  <c r="D124" i="3" s="1"/>
  <c r="F124" i="3"/>
  <c r="E124" i="3"/>
  <c r="C124" i="3"/>
  <c r="B124" i="3"/>
  <c r="G123" i="3"/>
  <c r="D123" i="3" s="1"/>
  <c r="F123" i="3"/>
  <c r="E123" i="3"/>
  <c r="C123" i="3"/>
  <c r="B123" i="3"/>
  <c r="G122" i="3"/>
  <c r="D122" i="3" s="1"/>
  <c r="F122" i="3"/>
  <c r="E122" i="3"/>
  <c r="C122" i="3"/>
  <c r="B122" i="3"/>
  <c r="G121" i="3"/>
  <c r="D121" i="3" s="1"/>
  <c r="F121" i="3"/>
  <c r="E121" i="3"/>
  <c r="C121" i="3"/>
  <c r="B121" i="3"/>
  <c r="G120" i="3"/>
  <c r="D120" i="3" s="1"/>
  <c r="F120" i="3"/>
  <c r="E120" i="3"/>
  <c r="C120" i="3"/>
  <c r="B120" i="3"/>
  <c r="G119" i="3"/>
  <c r="D119" i="3" s="1"/>
  <c r="F119" i="3"/>
  <c r="E119" i="3"/>
  <c r="C119" i="3"/>
  <c r="B119" i="3"/>
  <c r="G118" i="3"/>
  <c r="D118" i="3" s="1"/>
  <c r="F118" i="3"/>
  <c r="E118" i="3"/>
  <c r="C118" i="3"/>
  <c r="B118" i="3"/>
  <c r="G117" i="3"/>
  <c r="D117" i="3" s="1"/>
  <c r="F117" i="3"/>
  <c r="E117" i="3"/>
  <c r="C117" i="3"/>
  <c r="B117" i="3"/>
  <c r="G116" i="3"/>
  <c r="D116" i="3" s="1"/>
  <c r="F116" i="3"/>
  <c r="E116" i="3"/>
  <c r="C116" i="3"/>
  <c r="B116" i="3"/>
  <c r="G115" i="3"/>
  <c r="D115" i="3" s="1"/>
  <c r="F115" i="3"/>
  <c r="E115" i="3"/>
  <c r="C115" i="3"/>
  <c r="B115" i="3"/>
  <c r="G114" i="3"/>
  <c r="D114" i="3" s="1"/>
  <c r="F114" i="3"/>
  <c r="E114" i="3"/>
  <c r="C114" i="3"/>
  <c r="B114" i="3"/>
  <c r="G113" i="3"/>
  <c r="D113" i="3" s="1"/>
  <c r="F113" i="3"/>
  <c r="E113" i="3"/>
  <c r="C113" i="3"/>
  <c r="B113" i="3"/>
  <c r="G112" i="3"/>
  <c r="D112" i="3" s="1"/>
  <c r="F112" i="3"/>
  <c r="E112" i="3"/>
  <c r="C112" i="3"/>
  <c r="B112" i="3"/>
  <c r="G111" i="3"/>
  <c r="D111" i="3" s="1"/>
  <c r="F111" i="3"/>
  <c r="E111" i="3"/>
  <c r="C111" i="3"/>
  <c r="B111" i="3"/>
  <c r="G110" i="3"/>
  <c r="D110" i="3" s="1"/>
  <c r="F110" i="3"/>
  <c r="E110" i="3"/>
  <c r="C110" i="3"/>
  <c r="B110" i="3"/>
  <c r="G109" i="3"/>
  <c r="D109" i="3" s="1"/>
  <c r="F109" i="3"/>
  <c r="E109" i="3"/>
  <c r="C109" i="3"/>
  <c r="B109" i="3"/>
  <c r="G108" i="3"/>
  <c r="D108" i="3" s="1"/>
  <c r="F108" i="3"/>
  <c r="E108" i="3"/>
  <c r="C108" i="3"/>
  <c r="B108" i="3"/>
  <c r="G107" i="3"/>
  <c r="D107" i="3" s="1"/>
  <c r="F107" i="3"/>
  <c r="E107" i="3"/>
  <c r="C107" i="3"/>
  <c r="B107" i="3"/>
  <c r="G106" i="3"/>
  <c r="D106" i="3" s="1"/>
  <c r="F106" i="3"/>
  <c r="E106" i="3"/>
  <c r="C106" i="3"/>
  <c r="B106" i="3"/>
  <c r="G105" i="3"/>
  <c r="D105" i="3" s="1"/>
  <c r="F105" i="3"/>
  <c r="E105" i="3"/>
  <c r="C105" i="3"/>
  <c r="B105" i="3"/>
  <c r="G104" i="3"/>
  <c r="D104" i="3" s="1"/>
  <c r="F104" i="3"/>
  <c r="E104" i="3"/>
  <c r="C104" i="3"/>
  <c r="B104" i="3"/>
  <c r="G103" i="3"/>
  <c r="D103" i="3" s="1"/>
  <c r="F103" i="3"/>
  <c r="E103" i="3"/>
  <c r="C103" i="3"/>
  <c r="B103" i="3"/>
  <c r="G102" i="3"/>
  <c r="D102" i="3" s="1"/>
  <c r="F102" i="3"/>
  <c r="E102" i="3"/>
  <c r="C102" i="3"/>
  <c r="B102" i="3"/>
  <c r="G101" i="3"/>
  <c r="D101" i="3" s="1"/>
  <c r="F101" i="3"/>
  <c r="E101" i="3"/>
  <c r="C101" i="3"/>
  <c r="B101" i="3"/>
  <c r="G100" i="3"/>
  <c r="D100" i="3" s="1"/>
  <c r="F100" i="3"/>
  <c r="E100" i="3"/>
  <c r="C100" i="3"/>
  <c r="B100" i="3"/>
  <c r="G99" i="3"/>
  <c r="D99" i="3" s="1"/>
  <c r="F99" i="3"/>
  <c r="E99" i="3"/>
  <c r="C99" i="3"/>
  <c r="B99" i="3"/>
  <c r="G98" i="3"/>
  <c r="D98" i="3" s="1"/>
  <c r="F98" i="3"/>
  <c r="E98" i="3"/>
  <c r="C98" i="3"/>
  <c r="B98" i="3"/>
  <c r="G97" i="3"/>
  <c r="D97" i="3" s="1"/>
  <c r="F97" i="3"/>
  <c r="E97" i="3"/>
  <c r="C97" i="3"/>
  <c r="B97" i="3"/>
  <c r="G96" i="3"/>
  <c r="D96" i="3" s="1"/>
  <c r="F96" i="3"/>
  <c r="E96" i="3"/>
  <c r="C96" i="3"/>
  <c r="B96" i="3"/>
  <c r="G95" i="3"/>
  <c r="D95" i="3" s="1"/>
  <c r="F95" i="3"/>
  <c r="E95" i="3"/>
  <c r="C95" i="3"/>
  <c r="B95" i="3"/>
  <c r="G94" i="3"/>
  <c r="D94" i="3" s="1"/>
  <c r="F94" i="3"/>
  <c r="E94" i="3"/>
  <c r="C94" i="3"/>
  <c r="B94" i="3"/>
  <c r="G93" i="3"/>
  <c r="D93" i="3" s="1"/>
  <c r="F93" i="3"/>
  <c r="E93" i="3"/>
  <c r="C93" i="3"/>
  <c r="B93" i="3"/>
  <c r="G92" i="3"/>
  <c r="D92" i="3" s="1"/>
  <c r="F92" i="3"/>
  <c r="E92" i="3"/>
  <c r="C92" i="3"/>
  <c r="B92" i="3"/>
  <c r="G91" i="3"/>
  <c r="D91" i="3" s="1"/>
  <c r="F91" i="3"/>
  <c r="E91" i="3"/>
  <c r="C91" i="3"/>
  <c r="B91" i="3"/>
  <c r="G90" i="3"/>
  <c r="D90" i="3" s="1"/>
  <c r="F90" i="3"/>
  <c r="E90" i="3"/>
  <c r="C90" i="3"/>
  <c r="B90" i="3"/>
  <c r="G89" i="3"/>
  <c r="D89" i="3" s="1"/>
  <c r="F89" i="3"/>
  <c r="E89" i="3"/>
  <c r="C89" i="3"/>
  <c r="B89" i="3"/>
  <c r="G88" i="3"/>
  <c r="D88" i="3" s="1"/>
  <c r="F88" i="3"/>
  <c r="E88" i="3"/>
  <c r="C88" i="3"/>
  <c r="B88" i="3"/>
  <c r="G87" i="3"/>
  <c r="D87" i="3" s="1"/>
  <c r="F87" i="3"/>
  <c r="E87" i="3"/>
  <c r="C87" i="3"/>
  <c r="B87" i="3"/>
  <c r="G86" i="3"/>
  <c r="D86" i="3" s="1"/>
  <c r="F86" i="3"/>
  <c r="E86" i="3"/>
  <c r="C86" i="3"/>
  <c r="B86" i="3"/>
  <c r="G85" i="3"/>
  <c r="D85" i="3" s="1"/>
  <c r="F85" i="3"/>
  <c r="E85" i="3"/>
  <c r="C85" i="3"/>
  <c r="B85" i="3"/>
  <c r="G84" i="3"/>
  <c r="D84" i="3" s="1"/>
  <c r="F84" i="3"/>
  <c r="E84" i="3"/>
  <c r="C84" i="3"/>
  <c r="B84" i="3"/>
  <c r="G83" i="3"/>
  <c r="D83" i="3" s="1"/>
  <c r="F83" i="3"/>
  <c r="E83" i="3"/>
  <c r="C83" i="3"/>
  <c r="B83" i="3"/>
  <c r="G82" i="3"/>
  <c r="D82" i="3" s="1"/>
  <c r="F82" i="3"/>
  <c r="E82" i="3"/>
  <c r="C82" i="3"/>
  <c r="B82" i="3"/>
  <c r="G81" i="3"/>
  <c r="D81" i="3" s="1"/>
  <c r="F81" i="3"/>
  <c r="E81" i="3"/>
  <c r="C81" i="3"/>
  <c r="B81" i="3"/>
  <c r="G80" i="3"/>
  <c r="D80" i="3" s="1"/>
  <c r="F80" i="3"/>
  <c r="E80" i="3"/>
  <c r="C80" i="3"/>
  <c r="B80" i="3"/>
  <c r="G79" i="3"/>
  <c r="D79" i="3" s="1"/>
  <c r="F79" i="3"/>
  <c r="E79" i="3"/>
  <c r="C79" i="3"/>
  <c r="B79" i="3"/>
  <c r="G78" i="3"/>
  <c r="D78" i="3" s="1"/>
  <c r="F78" i="3"/>
  <c r="E78" i="3"/>
  <c r="C78" i="3"/>
  <c r="B78" i="3"/>
  <c r="G77" i="3"/>
  <c r="D77" i="3" s="1"/>
  <c r="F77" i="3"/>
  <c r="E77" i="3"/>
  <c r="C77" i="3"/>
  <c r="B77" i="3"/>
  <c r="G76" i="3"/>
  <c r="D76" i="3" s="1"/>
  <c r="F76" i="3"/>
  <c r="E76" i="3"/>
  <c r="C76" i="3"/>
  <c r="B76" i="3"/>
  <c r="G75" i="3"/>
  <c r="D75" i="3" s="1"/>
  <c r="F75" i="3"/>
  <c r="E75" i="3"/>
  <c r="C75" i="3"/>
  <c r="B75" i="3"/>
  <c r="G74" i="3"/>
  <c r="D74" i="3" s="1"/>
  <c r="F74" i="3"/>
  <c r="E74" i="3"/>
  <c r="C74" i="3"/>
  <c r="B74" i="3"/>
  <c r="G73" i="3"/>
  <c r="D73" i="3" s="1"/>
  <c r="F73" i="3"/>
  <c r="E73" i="3"/>
  <c r="C73" i="3"/>
  <c r="B73" i="3"/>
  <c r="G72" i="3"/>
  <c r="D72" i="3" s="1"/>
  <c r="F72" i="3"/>
  <c r="E72" i="3"/>
  <c r="C72" i="3"/>
  <c r="B72" i="3"/>
  <c r="G71" i="3"/>
  <c r="D71" i="3" s="1"/>
  <c r="F71" i="3"/>
  <c r="E71" i="3"/>
  <c r="C71" i="3"/>
  <c r="B71" i="3"/>
  <c r="G70" i="3"/>
  <c r="D70" i="3" s="1"/>
  <c r="F70" i="3"/>
  <c r="E70" i="3"/>
  <c r="C70" i="3"/>
  <c r="B70" i="3"/>
  <c r="G69" i="3"/>
  <c r="D69" i="3" s="1"/>
  <c r="F69" i="3"/>
  <c r="E69" i="3"/>
  <c r="C69" i="3"/>
  <c r="B69" i="3"/>
  <c r="G68" i="3"/>
  <c r="D68" i="3" s="1"/>
  <c r="F68" i="3"/>
  <c r="E68" i="3"/>
  <c r="C68" i="3"/>
  <c r="B68" i="3"/>
  <c r="G67" i="3"/>
  <c r="D67" i="3" s="1"/>
  <c r="F67" i="3"/>
  <c r="E67" i="3"/>
  <c r="C67" i="3"/>
  <c r="B67" i="3"/>
  <c r="G66" i="3"/>
  <c r="D66" i="3" s="1"/>
  <c r="F66" i="3"/>
  <c r="E66" i="3"/>
  <c r="C66" i="3"/>
  <c r="B66" i="3"/>
  <c r="G65" i="3"/>
  <c r="D65" i="3" s="1"/>
  <c r="F65" i="3"/>
  <c r="E65" i="3"/>
  <c r="C65" i="3"/>
  <c r="B65" i="3"/>
  <c r="G64" i="3"/>
  <c r="D64" i="3" s="1"/>
  <c r="F64" i="3"/>
  <c r="E64" i="3"/>
  <c r="C64" i="3"/>
  <c r="B64" i="3"/>
  <c r="G63" i="3"/>
  <c r="D63" i="3" s="1"/>
  <c r="F63" i="3"/>
  <c r="E63" i="3"/>
  <c r="C63" i="3"/>
  <c r="B63" i="3"/>
  <c r="G62" i="3"/>
  <c r="D62" i="3" s="1"/>
  <c r="F62" i="3"/>
  <c r="E62" i="3"/>
  <c r="C62" i="3"/>
  <c r="B62" i="3"/>
  <c r="G61" i="3"/>
  <c r="D61" i="3" s="1"/>
  <c r="F61" i="3"/>
  <c r="E61" i="3"/>
  <c r="C61" i="3"/>
  <c r="B61" i="3"/>
  <c r="G60" i="3"/>
  <c r="D60" i="3" s="1"/>
  <c r="F60" i="3"/>
  <c r="E60" i="3"/>
  <c r="C60" i="3"/>
  <c r="B60" i="3"/>
  <c r="G59" i="3"/>
  <c r="D59" i="3" s="1"/>
  <c r="F59" i="3"/>
  <c r="E59" i="3"/>
  <c r="C59" i="3"/>
  <c r="B59" i="3"/>
  <c r="G58" i="3"/>
  <c r="D58" i="3" s="1"/>
  <c r="F58" i="3"/>
  <c r="E58" i="3"/>
  <c r="C58" i="3"/>
  <c r="B58" i="3"/>
  <c r="G57" i="3"/>
  <c r="D57" i="3" s="1"/>
  <c r="F57" i="3"/>
  <c r="E57" i="3"/>
  <c r="C57" i="3"/>
  <c r="B57" i="3"/>
  <c r="G56" i="3"/>
  <c r="D56" i="3" s="1"/>
  <c r="F56" i="3"/>
  <c r="E56" i="3"/>
  <c r="C56" i="3"/>
  <c r="B56" i="3"/>
  <c r="G55" i="3"/>
  <c r="D55" i="3" s="1"/>
  <c r="F55" i="3"/>
  <c r="E55" i="3"/>
  <c r="C55" i="3"/>
  <c r="B55" i="3"/>
  <c r="G54" i="3"/>
  <c r="D54" i="3" s="1"/>
  <c r="F54" i="3"/>
  <c r="E54" i="3"/>
  <c r="C54" i="3"/>
  <c r="B54" i="3"/>
  <c r="G53" i="3"/>
  <c r="D53" i="3" s="1"/>
  <c r="F53" i="3"/>
  <c r="E53" i="3"/>
  <c r="C53" i="3"/>
  <c r="B53" i="3"/>
  <c r="G52" i="3"/>
  <c r="D52" i="3" s="1"/>
  <c r="F52" i="3"/>
  <c r="E52" i="3"/>
  <c r="C52" i="3"/>
  <c r="B52" i="3"/>
  <c r="G51" i="3"/>
  <c r="D51" i="3" s="1"/>
  <c r="F51" i="3"/>
  <c r="E51" i="3"/>
  <c r="C51" i="3"/>
  <c r="B51" i="3"/>
  <c r="G50" i="3"/>
  <c r="D50" i="3" s="1"/>
  <c r="F50" i="3"/>
  <c r="E50" i="3"/>
  <c r="C50" i="3"/>
  <c r="B50" i="3"/>
  <c r="G49" i="3"/>
  <c r="D49" i="3" s="1"/>
  <c r="F49" i="3"/>
  <c r="E49" i="3"/>
  <c r="C49" i="3"/>
  <c r="B49" i="3"/>
  <c r="G48" i="3"/>
  <c r="D48" i="3" s="1"/>
  <c r="F48" i="3"/>
  <c r="E48" i="3"/>
  <c r="C48" i="3"/>
  <c r="B48" i="3"/>
  <c r="G47" i="3"/>
  <c r="D47" i="3" s="1"/>
  <c r="F47" i="3"/>
  <c r="E47" i="3"/>
  <c r="C47" i="3"/>
  <c r="B47" i="3"/>
  <c r="G46" i="3"/>
  <c r="D46" i="3" s="1"/>
  <c r="F46" i="3"/>
  <c r="E46" i="3"/>
  <c r="C46" i="3"/>
  <c r="B46" i="3"/>
  <c r="G45" i="3"/>
  <c r="D45" i="3" s="1"/>
  <c r="F45" i="3"/>
  <c r="E45" i="3"/>
  <c r="C45" i="3"/>
  <c r="B45" i="3"/>
  <c r="G44" i="3"/>
  <c r="D44" i="3" s="1"/>
  <c r="F44" i="3"/>
  <c r="E44" i="3"/>
  <c r="C44" i="3"/>
  <c r="B44" i="3"/>
  <c r="G43" i="3"/>
  <c r="D43" i="3" s="1"/>
  <c r="F43" i="3"/>
  <c r="E43" i="3"/>
  <c r="C43" i="3"/>
  <c r="B43" i="3"/>
  <c r="G42" i="3"/>
  <c r="D42" i="3" s="1"/>
  <c r="F42" i="3"/>
  <c r="E42" i="3"/>
  <c r="C42" i="3"/>
  <c r="B42" i="3"/>
  <c r="G41" i="3"/>
  <c r="D41" i="3" s="1"/>
  <c r="F41" i="3"/>
  <c r="E41" i="3"/>
  <c r="C41" i="3"/>
  <c r="B41" i="3"/>
  <c r="G40" i="3"/>
  <c r="D40" i="3" s="1"/>
  <c r="F40" i="3"/>
  <c r="E40" i="3"/>
  <c r="C40" i="3"/>
  <c r="B40" i="3"/>
  <c r="G39" i="3"/>
  <c r="D39" i="3" s="1"/>
  <c r="F39" i="3"/>
  <c r="E39" i="3"/>
  <c r="C39" i="3"/>
  <c r="B39" i="3"/>
  <c r="G38" i="3"/>
  <c r="D38" i="3" s="1"/>
  <c r="F38" i="3"/>
  <c r="E38" i="3"/>
  <c r="C38" i="3"/>
  <c r="B38" i="3"/>
  <c r="G37" i="3"/>
  <c r="D37" i="3" s="1"/>
  <c r="F37" i="3"/>
  <c r="E37" i="3"/>
  <c r="C37" i="3"/>
  <c r="B37" i="3"/>
  <c r="G36" i="3"/>
  <c r="D36" i="3" s="1"/>
  <c r="F36" i="3"/>
  <c r="E36" i="3"/>
  <c r="C36" i="3"/>
  <c r="B36" i="3"/>
  <c r="G35" i="3"/>
  <c r="D35" i="3" s="1"/>
  <c r="F35" i="3"/>
  <c r="E35" i="3"/>
  <c r="C35" i="3"/>
  <c r="B35" i="3"/>
  <c r="G34" i="3"/>
  <c r="D34" i="3" s="1"/>
  <c r="F34" i="3"/>
  <c r="E34" i="3"/>
  <c r="C34" i="3"/>
  <c r="B34" i="3"/>
  <c r="G33" i="3"/>
  <c r="D33" i="3" s="1"/>
  <c r="F33" i="3"/>
  <c r="E33" i="3"/>
  <c r="C33" i="3"/>
  <c r="B33" i="3"/>
  <c r="G32" i="3"/>
  <c r="D32" i="3" s="1"/>
  <c r="F32" i="3"/>
  <c r="E32" i="3"/>
  <c r="C32" i="3"/>
  <c r="B32" i="3"/>
  <c r="G31" i="3"/>
  <c r="D31" i="3" s="1"/>
  <c r="F31" i="3"/>
  <c r="E31" i="3"/>
  <c r="C31" i="3"/>
  <c r="B31" i="3"/>
  <c r="G30" i="3"/>
  <c r="D30" i="3" s="1"/>
  <c r="F30" i="3"/>
  <c r="E30" i="3"/>
  <c r="C30" i="3"/>
  <c r="B30" i="3"/>
  <c r="G29" i="3"/>
  <c r="D29" i="3" s="1"/>
  <c r="F29" i="3"/>
  <c r="E29" i="3"/>
  <c r="C29" i="3"/>
  <c r="B29" i="3"/>
  <c r="G28" i="3"/>
  <c r="D28" i="3" s="1"/>
  <c r="F28" i="3"/>
  <c r="E28" i="3"/>
  <c r="C28" i="3"/>
  <c r="B28" i="3"/>
  <c r="G27" i="3"/>
  <c r="D27" i="3" s="1"/>
  <c r="F27" i="3"/>
  <c r="E27" i="3"/>
  <c r="C27" i="3"/>
  <c r="B27" i="3"/>
  <c r="G26" i="3"/>
  <c r="D26" i="3" s="1"/>
  <c r="F26" i="3"/>
  <c r="E26" i="3"/>
  <c r="C26" i="3"/>
  <c r="B26" i="3"/>
  <c r="G25" i="3"/>
  <c r="D25" i="3" s="1"/>
  <c r="F25" i="3"/>
  <c r="E25" i="3"/>
  <c r="C25" i="3"/>
  <c r="B25" i="3"/>
  <c r="G24" i="3"/>
  <c r="D24" i="3" s="1"/>
  <c r="F24" i="3"/>
  <c r="E24" i="3"/>
  <c r="C24" i="3"/>
  <c r="B24" i="3"/>
  <c r="G23" i="3"/>
  <c r="D23" i="3" s="1"/>
  <c r="F23" i="3"/>
  <c r="E23" i="3"/>
  <c r="C23" i="3"/>
  <c r="B23" i="3"/>
  <c r="G22" i="3"/>
  <c r="D22" i="3" s="1"/>
  <c r="F22" i="3"/>
  <c r="E22" i="3"/>
  <c r="C22" i="3"/>
  <c r="B22" i="3"/>
  <c r="G21" i="3"/>
  <c r="D21" i="3" s="1"/>
  <c r="F21" i="3"/>
  <c r="E21" i="3"/>
  <c r="C21" i="3"/>
  <c r="B21" i="3"/>
  <c r="G20" i="3"/>
  <c r="D20" i="3" s="1"/>
  <c r="F20" i="3"/>
  <c r="E20" i="3"/>
  <c r="C20" i="3"/>
  <c r="B20" i="3"/>
  <c r="G19" i="3"/>
  <c r="D19" i="3" s="1"/>
  <c r="F19" i="3"/>
  <c r="E19" i="3"/>
  <c r="C19" i="3"/>
  <c r="B19" i="3"/>
  <c r="G18" i="3"/>
  <c r="D18" i="3" s="1"/>
  <c r="F18" i="3"/>
  <c r="E18" i="3"/>
  <c r="C18" i="3"/>
  <c r="B18" i="3"/>
  <c r="G17" i="3"/>
  <c r="D17" i="3" s="1"/>
  <c r="F17" i="3"/>
  <c r="E17" i="3"/>
  <c r="C17" i="3"/>
  <c r="B17" i="3"/>
  <c r="G16" i="3"/>
  <c r="D16" i="3" s="1"/>
  <c r="F16" i="3"/>
  <c r="E16" i="3"/>
  <c r="C16" i="3"/>
  <c r="B16" i="3"/>
  <c r="G15" i="3"/>
  <c r="D15" i="3" s="1"/>
  <c r="F15" i="3"/>
  <c r="E15" i="3"/>
  <c r="C15" i="3"/>
  <c r="B15" i="3"/>
  <c r="G14" i="3"/>
  <c r="D14" i="3" s="1"/>
  <c r="F14" i="3"/>
  <c r="E14" i="3"/>
  <c r="C14" i="3"/>
  <c r="B14" i="3"/>
  <c r="G13" i="3"/>
  <c r="D13" i="3" s="1"/>
  <c r="F13" i="3"/>
  <c r="E13" i="3"/>
  <c r="C13" i="3"/>
  <c r="B13" i="3"/>
  <c r="G12" i="3"/>
  <c r="D12" i="3" s="1"/>
  <c r="F12" i="3"/>
  <c r="E12" i="3"/>
  <c r="C12" i="3"/>
  <c r="B12" i="3"/>
  <c r="G11" i="3"/>
  <c r="D11" i="3" s="1"/>
  <c r="F11" i="3"/>
  <c r="E11" i="3"/>
  <c r="C11" i="3"/>
  <c r="B11" i="3"/>
  <c r="G10" i="3"/>
  <c r="D10" i="3" s="1"/>
  <c r="F10" i="3"/>
  <c r="E10" i="3"/>
  <c r="C10" i="3"/>
  <c r="B10" i="3"/>
  <c r="G9" i="3"/>
  <c r="D9" i="3" s="1"/>
  <c r="F9" i="3"/>
  <c r="E9" i="3"/>
  <c r="C9" i="3"/>
  <c r="B9" i="3"/>
  <c r="G8" i="3"/>
  <c r="D8" i="3" s="1"/>
  <c r="F8" i="3"/>
  <c r="E8" i="3"/>
  <c r="C8" i="3"/>
  <c r="B8" i="3"/>
  <c r="G7" i="3"/>
  <c r="D7" i="3" s="1"/>
  <c r="F7" i="3"/>
  <c r="E7" i="3"/>
  <c r="C7" i="3"/>
  <c r="B7" i="3"/>
  <c r="G6" i="3"/>
  <c r="D6" i="3" s="1"/>
  <c r="F6" i="3"/>
  <c r="E6" i="3"/>
  <c r="C6" i="3"/>
  <c r="B6" i="3"/>
  <c r="G5" i="3"/>
  <c r="D5" i="3" s="1"/>
  <c r="F5" i="3"/>
  <c r="E5" i="3"/>
  <c r="C5" i="3"/>
  <c r="B5" i="3"/>
  <c r="G4" i="3"/>
  <c r="D4" i="3" s="1"/>
  <c r="F4" i="3"/>
  <c r="E4" i="3"/>
  <c r="C4" i="3"/>
  <c r="B4" i="3"/>
  <c r="G3" i="3"/>
  <c r="D3" i="3" s="1"/>
  <c r="F3" i="3"/>
  <c r="E3" i="3"/>
  <c r="C3" i="3"/>
  <c r="B3" i="3"/>
  <c r="G2" i="3"/>
  <c r="D2" i="3" s="1"/>
  <c r="F2" i="3"/>
  <c r="E2" i="3"/>
  <c r="C2" i="3"/>
  <c r="B2" i="3"/>
  <c r="S169" i="2"/>
  <c r="C45" i="4" l="1"/>
  <c r="C56" i="4"/>
  <c r="O145" i="3"/>
  <c r="P145" i="3" s="1"/>
  <c r="N145" i="3"/>
  <c r="G3" i="5"/>
  <c r="D114" i="4"/>
  <c r="D111" i="4"/>
  <c r="E3" i="5"/>
  <c r="B6" i="4"/>
  <c r="D115" i="4"/>
  <c r="B3" i="4"/>
  <c r="B14" i="4"/>
  <c r="B4" i="4"/>
  <c r="F3" i="5"/>
  <c r="B9" i="4"/>
  <c r="B8" i="4"/>
  <c r="B5" i="4"/>
  <c r="B11" i="4"/>
  <c r="D116" i="4"/>
  <c r="D113" i="4"/>
  <c r="E4" i="5"/>
  <c r="D112" i="4"/>
  <c r="B12" i="4"/>
  <c r="B13" i="4"/>
  <c r="B7" i="4"/>
  <c r="C27" i="4"/>
  <c r="B10" i="4"/>
  <c r="C31" i="4"/>
  <c r="C35" i="4"/>
  <c r="L11" i="5"/>
  <c r="C42" i="4"/>
  <c r="C61" i="4"/>
  <c r="G15" i="5"/>
  <c r="B27" i="5"/>
  <c r="E15" i="5"/>
  <c r="F15" i="5"/>
  <c r="L19" i="4"/>
  <c r="C72" i="4"/>
  <c r="C50" i="4"/>
  <c r="C58" i="4"/>
  <c r="L24" i="4"/>
  <c r="L13" i="4"/>
  <c r="L22" i="4"/>
  <c r="C15" i="6"/>
  <c r="C16" i="6" s="1"/>
  <c r="J4" i="5"/>
  <c r="G4" i="5"/>
  <c r="F4" i="5"/>
  <c r="J16" i="5"/>
  <c r="B28" i="5"/>
  <c r="F16" i="5"/>
  <c r="E16" i="5"/>
  <c r="L8" i="5"/>
  <c r="G16" i="5"/>
  <c r="C21" i="6" a="1"/>
  <c r="C21" i="6" s="1"/>
  <c r="D21" i="6" a="1"/>
  <c r="D21" i="6" s="1"/>
  <c r="B22" i="6" a="1"/>
  <c r="B22" i="6" s="1"/>
  <c r="B5" i="5"/>
  <c r="D15" i="6"/>
  <c r="D16" i="6" s="1"/>
  <c r="C52" i="4"/>
  <c r="C15" i="7"/>
  <c r="C16" i="7" s="1"/>
  <c r="D15" i="7"/>
  <c r="D16" i="7" s="1"/>
  <c r="B22" i="7" a="1"/>
  <c r="B22" i="7" s="1"/>
  <c r="D21" i="7" a="1"/>
  <c r="D21" i="7" s="1"/>
  <c r="C21" i="7" a="1"/>
  <c r="C21" i="7" s="1"/>
  <c r="D14" i="8"/>
  <c r="D20" i="7" a="1"/>
  <c r="D20" i="7" s="1"/>
  <c r="C20" i="7" a="1"/>
  <c r="C20" i="7" s="1"/>
  <c r="E14" i="8"/>
  <c r="F14" i="8"/>
  <c r="H6" i="8"/>
  <c r="H14" i="8" s="1"/>
  <c r="S3" i="9"/>
  <c r="AH3" i="9"/>
  <c r="H7" i="8"/>
  <c r="I4" i="9"/>
  <c r="L63" i="10"/>
  <c r="O60" i="10"/>
  <c r="L51" i="10"/>
  <c r="O48" i="10"/>
  <c r="L65" i="10"/>
  <c r="L53" i="10"/>
  <c r="L60" i="10"/>
  <c r="L48" i="10"/>
  <c r="L62" i="10"/>
  <c r="L50" i="10"/>
  <c r="L69" i="10"/>
  <c r="L57" i="10"/>
  <c r="L71" i="10"/>
  <c r="L66" i="10"/>
  <c r="O63" i="10"/>
  <c r="L54" i="10"/>
  <c r="O51" i="10"/>
  <c r="L30" i="10"/>
  <c r="L27" i="10"/>
  <c r="L24" i="10"/>
  <c r="O30" i="10"/>
  <c r="L28" i="10"/>
  <c r="O27" i="10"/>
  <c r="L21" i="10"/>
  <c r="L16" i="10"/>
  <c r="L13" i="10"/>
  <c r="O13" i="10"/>
  <c r="L11" i="10"/>
  <c r="Z6" i="9"/>
  <c r="Y6" i="9"/>
  <c r="X6" i="9"/>
  <c r="W6" i="9"/>
  <c r="V6" i="9"/>
  <c r="AG6" i="9"/>
  <c r="AF6" i="9"/>
  <c r="AE6" i="9"/>
  <c r="Q6" i="9"/>
  <c r="AD6" i="9"/>
  <c r="P6" i="9"/>
  <c r="M7" i="9"/>
  <c r="O6" i="9"/>
  <c r="N6" i="9"/>
  <c r="H7" i="9"/>
  <c r="G7" i="9"/>
  <c r="D8" i="9"/>
  <c r="F7" i="9"/>
  <c r="E7" i="9"/>
  <c r="O5" i="10"/>
  <c r="H11" i="8"/>
  <c r="J3" i="9"/>
  <c r="O9" i="10"/>
  <c r="V18" i="10" a="1"/>
  <c r="V18" i="10" s="1"/>
  <c r="T16" i="10" a="1"/>
  <c r="T16" i="10" s="1"/>
  <c r="U18" i="10" a="1"/>
  <c r="T18" i="10" a="1"/>
  <c r="S16" i="10" a="1"/>
  <c r="R16" i="10" a="1"/>
  <c r="I4" i="10" a="1"/>
  <c r="I4" i="10" s="1"/>
  <c r="T13" i="10" s="1" a="1"/>
  <c r="T13" i="10" s="1"/>
  <c r="T12" i="10"/>
  <c r="R12" i="10"/>
  <c r="L6" i="10"/>
  <c r="L3" i="10"/>
  <c r="O3" i="10"/>
  <c r="P3" i="10" s="1" a="1"/>
  <c r="P3" i="10" s="1"/>
  <c r="AF4" i="9"/>
  <c r="P5" i="9"/>
  <c r="AD5" i="9"/>
  <c r="L5" i="10"/>
  <c r="M6" i="10"/>
  <c r="O6" i="10" s="1"/>
  <c r="AG4" i="9"/>
  <c r="Q5" i="9"/>
  <c r="AE5" i="9"/>
  <c r="L4" i="10"/>
  <c r="M5" i="10"/>
  <c r="O7" i="10"/>
  <c r="AF5" i="9"/>
  <c r="M4" i="10"/>
  <c r="O4" i="10" s="1"/>
  <c r="P4" i="10" s="1" a="1"/>
  <c r="P4" i="10" s="1"/>
  <c r="V4" i="9"/>
  <c r="AG5" i="9"/>
  <c r="L9" i="10"/>
  <c r="W4" i="9"/>
  <c r="V5" i="9"/>
  <c r="W5" i="9"/>
  <c r="E6" i="9"/>
  <c r="I6" i="9" s="1"/>
  <c r="O16" i="10"/>
  <c r="Z4" i="9"/>
  <c r="X5" i="9"/>
  <c r="F6" i="9"/>
  <c r="L8" i="10"/>
  <c r="Y5" i="9"/>
  <c r="C13" i="10"/>
  <c r="C14" i="10" s="1"/>
  <c r="Z5" i="9"/>
  <c r="M14" i="10"/>
  <c r="O14" i="10" s="1"/>
  <c r="P4" i="9"/>
  <c r="R4" i="9" s="1"/>
  <c r="AD4" i="9"/>
  <c r="N5" i="9"/>
  <c r="R5" i="9" s="1"/>
  <c r="L7" i="10"/>
  <c r="O12" i="10"/>
  <c r="L14" i="10"/>
  <c r="Q4" i="9"/>
  <c r="O5" i="9"/>
  <c r="O15" i="10"/>
  <c r="M15" i="10"/>
  <c r="L15" i="10"/>
  <c r="L12" i="10"/>
  <c r="M12" i="10"/>
  <c r="L17" i="10"/>
  <c r="M17" i="10"/>
  <c r="O17" i="10" s="1"/>
  <c r="M11" i="10"/>
  <c r="O11" i="10" s="1"/>
  <c r="L10" i="10"/>
  <c r="G30" i="10"/>
  <c r="E30" i="10" s="1"/>
  <c r="G31" i="10"/>
  <c r="E31" i="10" s="1"/>
  <c r="Z19" i="10"/>
  <c r="AF26" i="10"/>
  <c r="AD26" i="10" s="1"/>
  <c r="Y19" i="10"/>
  <c r="AF25" i="10"/>
  <c r="AD25" i="10" s="1"/>
  <c r="G25" i="10"/>
  <c r="AD19" i="10"/>
  <c r="G29" i="10" a="1"/>
  <c r="G29" i="10" s="1"/>
  <c r="E29" i="10" s="1"/>
  <c r="AA19" i="10"/>
  <c r="M18" i="10"/>
  <c r="O18" i="10" s="1"/>
  <c r="L18" i="10"/>
  <c r="M19" i="10"/>
  <c r="O19" i="10" s="1"/>
  <c r="L19" i="10"/>
  <c r="M25" i="10"/>
  <c r="O25" i="10" s="1"/>
  <c r="L25" i="10"/>
  <c r="L22" i="10"/>
  <c r="M22" i="10"/>
  <c r="O22" i="10"/>
  <c r="O21" i="10"/>
  <c r="O24" i="10"/>
  <c r="M23" i="10"/>
  <c r="O23" i="10"/>
  <c r="L23" i="10"/>
  <c r="O20" i="10"/>
  <c r="L20" i="10"/>
  <c r="M29" i="10"/>
  <c r="O29" i="10" s="1"/>
  <c r="L29" i="10"/>
  <c r="O31" i="10"/>
  <c r="L44" i="10"/>
  <c r="O53" i="10"/>
  <c r="L58" i="10"/>
  <c r="O33" i="10"/>
  <c r="L68" i="10"/>
  <c r="O38" i="10"/>
  <c r="O49" i="10"/>
  <c r="O54" i="10"/>
  <c r="O41" i="10"/>
  <c r="O45" i="10"/>
  <c r="O69" i="10"/>
  <c r="L36" i="10"/>
  <c r="O64" i="10"/>
  <c r="O50" i="10"/>
  <c r="O55" i="10"/>
  <c r="O28" i="10"/>
  <c r="M28" i="10"/>
  <c r="O34" i="10"/>
  <c r="L46" i="10"/>
  <c r="O65" i="10"/>
  <c r="L70" i="10"/>
  <c r="O39" i="10"/>
  <c r="L56" i="10"/>
  <c r="L32" i="10"/>
  <c r="O61" i="10"/>
  <c r="O26" i="10"/>
  <c r="L26" i="10"/>
  <c r="O37" i="10"/>
  <c r="O43" i="10"/>
  <c r="O47" i="10"/>
  <c r="O57" i="10"/>
  <c r="O66" i="10"/>
  <c r="O71" i="10"/>
  <c r="O35" i="10"/>
  <c r="L40" i="10"/>
  <c r="O62" i="10"/>
  <c r="O67" i="10"/>
  <c r="L31" i="10"/>
  <c r="O32" i="10"/>
  <c r="L35" i="10"/>
  <c r="O36" i="10"/>
  <c r="L39" i="10"/>
  <c r="O40" i="10"/>
  <c r="L43" i="10"/>
  <c r="O44" i="10"/>
  <c r="O46" i="10"/>
  <c r="L49" i="10"/>
  <c r="M56" i="10"/>
  <c r="O58" i="10"/>
  <c r="L61" i="10"/>
  <c r="M68" i="10"/>
  <c r="O70" i="10"/>
  <c r="C23" i="11"/>
  <c r="F23" i="11"/>
  <c r="L47" i="10"/>
  <c r="O56" i="10"/>
  <c r="L59" i="10"/>
  <c r="O68" i="10"/>
  <c r="L34" i="10"/>
  <c r="L38" i="10"/>
  <c r="L42" i="10"/>
  <c r="M47" i="10"/>
  <c r="L52" i="10"/>
  <c r="M59" i="10"/>
  <c r="O59" i="10" s="1"/>
  <c r="L64" i="10"/>
  <c r="M42" i="10"/>
  <c r="O42" i="10" s="1"/>
  <c r="L45" i="10"/>
  <c r="M52" i="10"/>
  <c r="O52" i="10" s="1"/>
  <c r="M64" i="10"/>
  <c r="L33" i="10"/>
  <c r="L37" i="10"/>
  <c r="L41" i="10"/>
  <c r="L55" i="10"/>
  <c r="L67" i="10"/>
  <c r="M55" i="10"/>
  <c r="M67" i="10"/>
  <c r="C4" i="11"/>
  <c r="F4" i="11"/>
  <c r="F35" i="11"/>
  <c r="F47" i="11"/>
  <c r="F59" i="11"/>
  <c r="AH4" i="9" l="1"/>
  <c r="S4" i="9"/>
  <c r="H4" i="5"/>
  <c r="I4" i="5"/>
  <c r="C84" i="4"/>
  <c r="C54" i="4"/>
  <c r="C43" i="4"/>
  <c r="I7" i="9"/>
  <c r="B23" i="4"/>
  <c r="F11" i="4"/>
  <c r="D11" i="4"/>
  <c r="I11" i="4"/>
  <c r="E11" i="4"/>
  <c r="AH5" i="9"/>
  <c r="S5" i="9"/>
  <c r="L17" i="4"/>
  <c r="E5" i="4"/>
  <c r="B17" i="4"/>
  <c r="I5" i="4"/>
  <c r="F5" i="4"/>
  <c r="D5" i="4"/>
  <c r="D9" i="9"/>
  <c r="F8" i="9"/>
  <c r="E8" i="9"/>
  <c r="H8" i="9"/>
  <c r="G8" i="9"/>
  <c r="L23" i="4"/>
  <c r="I10" i="4"/>
  <c r="B22" i="4"/>
  <c r="E10" i="4"/>
  <c r="D10" i="4"/>
  <c r="F10" i="4"/>
  <c r="F8" i="4"/>
  <c r="E8" i="4"/>
  <c r="B20" i="4"/>
  <c r="D8" i="4"/>
  <c r="I8" i="4"/>
  <c r="C39" i="4"/>
  <c r="I9" i="4"/>
  <c r="B21" i="4"/>
  <c r="E9" i="4"/>
  <c r="D9" i="4"/>
  <c r="F9" i="4"/>
  <c r="D22" i="6" a="1"/>
  <c r="D22" i="6" s="1"/>
  <c r="C22" i="6" a="1"/>
  <c r="C22" i="6" s="1"/>
  <c r="B23" i="6" a="1"/>
  <c r="B23" i="6" s="1"/>
  <c r="L6" i="5"/>
  <c r="L9" i="5"/>
  <c r="L12" i="5"/>
  <c r="L28" i="4"/>
  <c r="L15" i="5"/>
  <c r="I3" i="5"/>
  <c r="R910" i="10"/>
  <c r="R898" i="10"/>
  <c r="R909" i="10"/>
  <c r="R896" i="10"/>
  <c r="R884" i="10"/>
  <c r="R872" i="10"/>
  <c r="R860" i="10"/>
  <c r="R848" i="10"/>
  <c r="R836" i="10"/>
  <c r="R824" i="10"/>
  <c r="R812" i="10"/>
  <c r="R800" i="10"/>
  <c r="R788" i="10"/>
  <c r="R776" i="10"/>
  <c r="R764" i="10"/>
  <c r="R752" i="10"/>
  <c r="R740" i="10"/>
  <c r="R728" i="10"/>
  <c r="R716" i="10"/>
  <c r="R704" i="10"/>
  <c r="R692" i="10"/>
  <c r="R680" i="10"/>
  <c r="R668" i="10"/>
  <c r="R656" i="10"/>
  <c r="R644" i="10"/>
  <c r="R632" i="10"/>
  <c r="R620" i="10"/>
  <c r="R608" i="10"/>
  <c r="R596" i="10"/>
  <c r="R584" i="10"/>
  <c r="R572" i="10"/>
  <c r="R560" i="10"/>
  <c r="R548" i="10"/>
  <c r="R536" i="10"/>
  <c r="R524" i="10"/>
  <c r="R512" i="10"/>
  <c r="R500" i="10"/>
  <c r="R488" i="10"/>
  <c r="R476" i="10"/>
  <c r="R464" i="10"/>
  <c r="R452" i="10"/>
  <c r="R440" i="10"/>
  <c r="R428" i="10"/>
  <c r="R416" i="10"/>
  <c r="R404" i="10"/>
  <c r="R392" i="10"/>
  <c r="R380" i="10"/>
  <c r="R368" i="10"/>
  <c r="R356" i="10"/>
  <c r="R344" i="10"/>
  <c r="R332" i="10"/>
  <c r="R320" i="10"/>
  <c r="R308" i="10"/>
  <c r="R296" i="10"/>
  <c r="R284" i="10"/>
  <c r="R272" i="10"/>
  <c r="R260" i="10"/>
  <c r="R248" i="10"/>
  <c r="R236" i="10"/>
  <c r="R224" i="10"/>
  <c r="R212" i="10"/>
  <c r="R200" i="10"/>
  <c r="R188" i="10"/>
  <c r="R176" i="10"/>
  <c r="R164" i="10"/>
  <c r="R152" i="10"/>
  <c r="R140" i="10"/>
  <c r="R128" i="10"/>
  <c r="R116" i="10"/>
  <c r="R104" i="10"/>
  <c r="R92" i="10"/>
  <c r="R80" i="10"/>
  <c r="R68" i="10"/>
  <c r="R56" i="10"/>
  <c r="R44" i="10"/>
  <c r="R32" i="10"/>
  <c r="R20" i="10"/>
  <c r="R899" i="10"/>
  <c r="R885" i="10"/>
  <c r="R871" i="10"/>
  <c r="R858" i="10"/>
  <c r="R845" i="10"/>
  <c r="R832" i="10"/>
  <c r="R819" i="10"/>
  <c r="R806" i="10"/>
  <c r="R793" i="10"/>
  <c r="R780" i="10"/>
  <c r="R912" i="10"/>
  <c r="R897" i="10"/>
  <c r="R883" i="10"/>
  <c r="R870" i="10"/>
  <c r="R857" i="10"/>
  <c r="R844" i="10"/>
  <c r="R831" i="10"/>
  <c r="R818" i="10"/>
  <c r="R805" i="10"/>
  <c r="R792" i="10"/>
  <c r="R779" i="10"/>
  <c r="R766" i="10"/>
  <c r="R753" i="10"/>
  <c r="R739" i="10"/>
  <c r="R726" i="10"/>
  <c r="R713" i="10"/>
  <c r="R700" i="10"/>
  <c r="R687" i="10"/>
  <c r="R674" i="10"/>
  <c r="R661" i="10"/>
  <c r="R648" i="10"/>
  <c r="R635" i="10"/>
  <c r="R622" i="10"/>
  <c r="R609" i="10"/>
  <c r="R595" i="10"/>
  <c r="R582" i="10"/>
  <c r="R569" i="10"/>
  <c r="R556" i="10"/>
  <c r="R543" i="10"/>
  <c r="R530" i="10"/>
  <c r="R517" i="10"/>
  <c r="R504" i="10"/>
  <c r="R491" i="10"/>
  <c r="R478" i="10"/>
  <c r="R465" i="10"/>
  <c r="R451" i="10"/>
  <c r="R438" i="10"/>
  <c r="R425" i="10"/>
  <c r="R412" i="10"/>
  <c r="R399" i="10"/>
  <c r="R386" i="10"/>
  <c r="R373" i="10"/>
  <c r="R360" i="10"/>
  <c r="R347" i="10"/>
  <c r="R334" i="10"/>
  <c r="R321" i="10"/>
  <c r="R307" i="10"/>
  <c r="R294" i="10"/>
  <c r="R281" i="10"/>
  <c r="R268" i="10"/>
  <c r="R255" i="10"/>
  <c r="R242" i="10"/>
  <c r="R229" i="10"/>
  <c r="R216" i="10"/>
  <c r="R203" i="10"/>
  <c r="R190" i="10"/>
  <c r="R177" i="10"/>
  <c r="R163" i="10"/>
  <c r="R150" i="10"/>
  <c r="R137" i="10"/>
  <c r="R124" i="10"/>
  <c r="R111" i="10"/>
  <c r="R98" i="10"/>
  <c r="R85" i="10"/>
  <c r="R72" i="10"/>
  <c r="R59" i="10"/>
  <c r="R46" i="10"/>
  <c r="R33" i="10"/>
  <c r="R19" i="10"/>
  <c r="R906" i="10"/>
  <c r="R890" i="10"/>
  <c r="R875" i="10"/>
  <c r="R859" i="10"/>
  <c r="R842" i="10"/>
  <c r="R827" i="10"/>
  <c r="R811" i="10"/>
  <c r="R796" i="10"/>
  <c r="R781" i="10"/>
  <c r="R765" i="10"/>
  <c r="R750" i="10"/>
  <c r="R736" i="10"/>
  <c r="R722" i="10"/>
  <c r="R708" i="10"/>
  <c r="R694" i="10"/>
  <c r="R679" i="10"/>
  <c r="R665" i="10"/>
  <c r="R651" i="10"/>
  <c r="R637" i="10"/>
  <c r="R623" i="10"/>
  <c r="R607" i="10"/>
  <c r="R593" i="10"/>
  <c r="R579" i="10"/>
  <c r="R565" i="10"/>
  <c r="R551" i="10"/>
  <c r="R537" i="10"/>
  <c r="R522" i="10"/>
  <c r="R508" i="10"/>
  <c r="R494" i="10"/>
  <c r="R480" i="10"/>
  <c r="R466" i="10"/>
  <c r="R450" i="10"/>
  <c r="R436" i="10"/>
  <c r="R422" i="10"/>
  <c r="R408" i="10"/>
  <c r="R394" i="10"/>
  <c r="R379" i="10"/>
  <c r="R365" i="10"/>
  <c r="R351" i="10"/>
  <c r="R337" i="10"/>
  <c r="R323" i="10"/>
  <c r="R309" i="10"/>
  <c r="R293" i="10"/>
  <c r="R279" i="10"/>
  <c r="R265" i="10"/>
  <c r="R251" i="10"/>
  <c r="R237" i="10"/>
  <c r="R222" i="10"/>
  <c r="R208" i="10"/>
  <c r="R194" i="10"/>
  <c r="R180" i="10"/>
  <c r="R166" i="10"/>
  <c r="R151" i="10"/>
  <c r="R136" i="10"/>
  <c r="R122" i="10"/>
  <c r="R108" i="10"/>
  <c r="R94" i="10"/>
  <c r="R79" i="10"/>
  <c r="R65" i="10"/>
  <c r="R51" i="10"/>
  <c r="R37" i="10"/>
  <c r="R23" i="10"/>
  <c r="R904" i="10"/>
  <c r="R888" i="10"/>
  <c r="R873" i="10"/>
  <c r="R855" i="10"/>
  <c r="R840" i="10"/>
  <c r="R825" i="10"/>
  <c r="R809" i="10"/>
  <c r="R794" i="10"/>
  <c r="R777" i="10"/>
  <c r="R762" i="10"/>
  <c r="R748" i="10"/>
  <c r="R734" i="10"/>
  <c r="R720" i="10"/>
  <c r="R706" i="10"/>
  <c r="R691" i="10"/>
  <c r="R677" i="10"/>
  <c r="R663" i="10"/>
  <c r="R649" i="10"/>
  <c r="R634" i="10"/>
  <c r="R619" i="10"/>
  <c r="R605" i="10"/>
  <c r="R591" i="10"/>
  <c r="R577" i="10"/>
  <c r="R563" i="10"/>
  <c r="R549" i="10"/>
  <c r="R534" i="10"/>
  <c r="R520" i="10"/>
  <c r="R506" i="10"/>
  <c r="R492" i="10"/>
  <c r="R477" i="10"/>
  <c r="R462" i="10"/>
  <c r="R448" i="10"/>
  <c r="R434" i="10"/>
  <c r="R420" i="10"/>
  <c r="R406" i="10"/>
  <c r="R391" i="10"/>
  <c r="R377" i="10"/>
  <c r="R363" i="10"/>
  <c r="R349" i="10"/>
  <c r="R335" i="10"/>
  <c r="R319" i="10"/>
  <c r="R305" i="10"/>
  <c r="R291" i="10"/>
  <c r="R277" i="10"/>
  <c r="R263" i="10"/>
  <c r="R249" i="10"/>
  <c r="R234" i="10"/>
  <c r="R220" i="10"/>
  <c r="R206" i="10"/>
  <c r="R192" i="10"/>
  <c r="R178" i="10"/>
  <c r="R162" i="10"/>
  <c r="R148" i="10"/>
  <c r="R134" i="10"/>
  <c r="R120" i="10"/>
  <c r="R106" i="10"/>
  <c r="R91" i="10"/>
  <c r="R77" i="10"/>
  <c r="R63" i="10"/>
  <c r="R49" i="10"/>
  <c r="R35" i="10"/>
  <c r="R21" i="10"/>
  <c r="R902" i="10"/>
  <c r="R886" i="10"/>
  <c r="R868" i="10"/>
  <c r="R853" i="10"/>
  <c r="R838" i="10"/>
  <c r="R822" i="10"/>
  <c r="R807" i="10"/>
  <c r="R790" i="10"/>
  <c r="R774" i="10"/>
  <c r="R760" i="10"/>
  <c r="R746" i="10"/>
  <c r="R732" i="10"/>
  <c r="R718" i="10"/>
  <c r="R703" i="10"/>
  <c r="R689" i="10"/>
  <c r="R675" i="10"/>
  <c r="R660" i="10"/>
  <c r="R646" i="10"/>
  <c r="R631" i="10"/>
  <c r="R617" i="10"/>
  <c r="R603" i="10"/>
  <c r="R589" i="10"/>
  <c r="R575" i="10"/>
  <c r="R561" i="10"/>
  <c r="R546" i="10"/>
  <c r="R532" i="10"/>
  <c r="R900" i="10"/>
  <c r="R881" i="10"/>
  <c r="R866" i="10"/>
  <c r="R851" i="10"/>
  <c r="R835" i="10"/>
  <c r="R820" i="10"/>
  <c r="R803" i="10"/>
  <c r="R787" i="10"/>
  <c r="R772" i="10"/>
  <c r="R758" i="10"/>
  <c r="R744" i="10"/>
  <c r="R730" i="10"/>
  <c r="R715" i="10"/>
  <c r="R701" i="10"/>
  <c r="R686" i="10"/>
  <c r="R672" i="10"/>
  <c r="R658" i="10"/>
  <c r="R643" i="10"/>
  <c r="R629" i="10"/>
  <c r="R615" i="10"/>
  <c r="R601" i="10"/>
  <c r="R587" i="10"/>
  <c r="R573" i="10"/>
  <c r="R558" i="10"/>
  <c r="R544" i="10"/>
  <c r="R529" i="10"/>
  <c r="R515" i="10"/>
  <c r="R501" i="10"/>
  <c r="R486" i="10"/>
  <c r="R472" i="10"/>
  <c r="R458" i="10"/>
  <c r="R444" i="10"/>
  <c r="R430" i="10"/>
  <c r="R415" i="10"/>
  <c r="R401" i="10"/>
  <c r="R387" i="10"/>
  <c r="R372" i="10"/>
  <c r="R358" i="10"/>
  <c r="R343" i="10"/>
  <c r="R329" i="10"/>
  <c r="R315" i="10"/>
  <c r="R301" i="10"/>
  <c r="R287" i="10"/>
  <c r="R273" i="10"/>
  <c r="R258" i="10"/>
  <c r="R244" i="10"/>
  <c r="R230" i="10"/>
  <c r="R215" i="10"/>
  <c r="R201" i="10"/>
  <c r="R186" i="10"/>
  <c r="R172" i="10"/>
  <c r="R158" i="10"/>
  <c r="R144" i="10"/>
  <c r="R130" i="10"/>
  <c r="R115" i="10"/>
  <c r="R101" i="10"/>
  <c r="R87" i="10"/>
  <c r="R73" i="10"/>
  <c r="R58" i="10"/>
  <c r="R43" i="10"/>
  <c r="R29" i="10"/>
  <c r="R16" i="10"/>
  <c r="R891" i="10"/>
  <c r="R865" i="10"/>
  <c r="R843" i="10"/>
  <c r="R817" i="10"/>
  <c r="R797" i="10"/>
  <c r="R771" i="10"/>
  <c r="R751" i="10"/>
  <c r="R729" i="10"/>
  <c r="R709" i="10"/>
  <c r="R685" i="10"/>
  <c r="R666" i="10"/>
  <c r="R642" i="10"/>
  <c r="R624" i="10"/>
  <c r="R600" i="10"/>
  <c r="R580" i="10"/>
  <c r="R557" i="10"/>
  <c r="R538" i="10"/>
  <c r="R516" i="10"/>
  <c r="R497" i="10"/>
  <c r="R479" i="10"/>
  <c r="R459" i="10"/>
  <c r="R441" i="10"/>
  <c r="R421" i="10"/>
  <c r="R402" i="10"/>
  <c r="R383" i="10"/>
  <c r="R364" i="10"/>
  <c r="R345" i="10"/>
  <c r="R326" i="10"/>
  <c r="R306" i="10"/>
  <c r="R288" i="10"/>
  <c r="R269" i="10"/>
  <c r="R250" i="10"/>
  <c r="R231" i="10"/>
  <c r="R211" i="10"/>
  <c r="R193" i="10"/>
  <c r="R173" i="10"/>
  <c r="R155" i="10"/>
  <c r="R135" i="10"/>
  <c r="R117" i="10"/>
  <c r="R97" i="10"/>
  <c r="R78" i="10"/>
  <c r="R60" i="10"/>
  <c r="R40" i="10"/>
  <c r="R22" i="10"/>
  <c r="R889" i="10"/>
  <c r="R864" i="10"/>
  <c r="R841" i="10"/>
  <c r="R816" i="10"/>
  <c r="R795" i="10"/>
  <c r="R770" i="10"/>
  <c r="R749" i="10"/>
  <c r="R727" i="10"/>
  <c r="R707" i="10"/>
  <c r="R684" i="10"/>
  <c r="R664" i="10"/>
  <c r="R641" i="10"/>
  <c r="R621" i="10"/>
  <c r="R599" i="10"/>
  <c r="R578" i="10"/>
  <c r="R555" i="10"/>
  <c r="R535" i="10"/>
  <c r="R514" i="10"/>
  <c r="R496" i="10"/>
  <c r="R475" i="10"/>
  <c r="R457" i="10"/>
  <c r="R439" i="10"/>
  <c r="R419" i="10"/>
  <c r="R400" i="10"/>
  <c r="R382" i="10"/>
  <c r="R362" i="10"/>
  <c r="R342" i="10"/>
  <c r="R325" i="10"/>
  <c r="R304" i="10"/>
  <c r="R286" i="10"/>
  <c r="R267" i="10"/>
  <c r="R247" i="10"/>
  <c r="R228" i="10"/>
  <c r="R210" i="10"/>
  <c r="R191" i="10"/>
  <c r="R171" i="10"/>
  <c r="R154" i="10"/>
  <c r="R133" i="10"/>
  <c r="R114" i="10"/>
  <c r="R96" i="10"/>
  <c r="R76" i="10"/>
  <c r="R57" i="10"/>
  <c r="R39" i="10"/>
  <c r="R18" i="10"/>
  <c r="R911" i="10"/>
  <c r="R887" i="10"/>
  <c r="R863" i="10"/>
  <c r="R839" i="10"/>
  <c r="R815" i="10"/>
  <c r="R791" i="10"/>
  <c r="R769" i="10"/>
  <c r="R747" i="10"/>
  <c r="R725" i="10"/>
  <c r="R705" i="10"/>
  <c r="R683" i="10"/>
  <c r="R662" i="10"/>
  <c r="R640" i="10"/>
  <c r="R618" i="10"/>
  <c r="R598" i="10"/>
  <c r="R576" i="10"/>
  <c r="R554" i="10"/>
  <c r="R533" i="10"/>
  <c r="R513" i="10"/>
  <c r="R495" i="10"/>
  <c r="R474" i="10"/>
  <c r="R456" i="10"/>
  <c r="R437" i="10"/>
  <c r="R418" i="10"/>
  <c r="R398" i="10"/>
  <c r="R381" i="10"/>
  <c r="R361" i="10"/>
  <c r="R341" i="10"/>
  <c r="R324" i="10"/>
  <c r="R303" i="10"/>
  <c r="R285" i="10"/>
  <c r="R266" i="10"/>
  <c r="R246" i="10"/>
  <c r="R227" i="10"/>
  <c r="R209" i="10"/>
  <c r="R189" i="10"/>
  <c r="R170" i="10"/>
  <c r="R153" i="10"/>
  <c r="R132" i="10"/>
  <c r="R113" i="10"/>
  <c r="R95" i="10"/>
  <c r="R75" i="10"/>
  <c r="R55" i="10"/>
  <c r="R38" i="10"/>
  <c r="R17" i="10"/>
  <c r="R908" i="10"/>
  <c r="R882" i="10"/>
  <c r="R862" i="10"/>
  <c r="R837" i="10"/>
  <c r="R814" i="10"/>
  <c r="R789" i="10"/>
  <c r="R768" i="10"/>
  <c r="R745" i="10"/>
  <c r="R724" i="10"/>
  <c r="R702" i="10"/>
  <c r="R682" i="10"/>
  <c r="R659" i="10"/>
  <c r="R639" i="10"/>
  <c r="R616" i="10"/>
  <c r="R597" i="10"/>
  <c r="R574" i="10"/>
  <c r="R553" i="10"/>
  <c r="R531" i="10"/>
  <c r="R511" i="10"/>
  <c r="R493" i="10"/>
  <c r="R473" i="10"/>
  <c r="R455" i="10"/>
  <c r="R435" i="10"/>
  <c r="R417" i="10"/>
  <c r="R397" i="10"/>
  <c r="R378" i="10"/>
  <c r="R359" i="10"/>
  <c r="R340" i="10"/>
  <c r="R322" i="10"/>
  <c r="R302" i="10"/>
  <c r="R283" i="10"/>
  <c r="R264" i="10"/>
  <c r="R245" i="10"/>
  <c r="R226" i="10"/>
  <c r="R207" i="10"/>
  <c r="R187" i="10"/>
  <c r="R169" i="10"/>
  <c r="R149" i="10"/>
  <c r="R131" i="10"/>
  <c r="R112" i="10"/>
  <c r="R93" i="10"/>
  <c r="R74" i="10"/>
  <c r="R54" i="10"/>
  <c r="R36" i="10"/>
  <c r="R907" i="10"/>
  <c r="R880" i="10"/>
  <c r="R861" i="10"/>
  <c r="R834" i="10"/>
  <c r="R813" i="10"/>
  <c r="R786" i="10"/>
  <c r="R767" i="10"/>
  <c r="R743" i="10"/>
  <c r="R723" i="10"/>
  <c r="R699" i="10"/>
  <c r="R681" i="10"/>
  <c r="R657" i="10"/>
  <c r="R638" i="10"/>
  <c r="R614" i="10"/>
  <c r="R594" i="10"/>
  <c r="R571" i="10"/>
  <c r="R552" i="10"/>
  <c r="R528" i="10"/>
  <c r="R510" i="10"/>
  <c r="R490" i="10"/>
  <c r="R471" i="10"/>
  <c r="R454" i="10"/>
  <c r="R433" i="10"/>
  <c r="R414" i="10"/>
  <c r="R396" i="10"/>
  <c r="R376" i="10"/>
  <c r="R357" i="10"/>
  <c r="R339" i="10"/>
  <c r="R318" i="10"/>
  <c r="R300" i="10"/>
  <c r="R282" i="10"/>
  <c r="R262" i="10"/>
  <c r="R243" i="10"/>
  <c r="R225" i="10"/>
  <c r="R205" i="10"/>
  <c r="R185" i="10"/>
  <c r="R168" i="10"/>
  <c r="R147" i="10"/>
  <c r="R129" i="10"/>
  <c r="R110" i="10"/>
  <c r="R90" i="10"/>
  <c r="R71" i="10"/>
  <c r="R53" i="10"/>
  <c r="R34" i="10"/>
  <c r="R905" i="10"/>
  <c r="R879" i="10"/>
  <c r="R856" i="10"/>
  <c r="R833" i="10"/>
  <c r="R810" i="10"/>
  <c r="R785" i="10"/>
  <c r="R763" i="10"/>
  <c r="R742" i="10"/>
  <c r="R721" i="10"/>
  <c r="R698" i="10"/>
  <c r="R678" i="10"/>
  <c r="R655" i="10"/>
  <c r="R636" i="10"/>
  <c r="R613" i="10"/>
  <c r="R592" i="10"/>
  <c r="R570" i="10"/>
  <c r="R550" i="10"/>
  <c r="R527" i="10"/>
  <c r="R509" i="10"/>
  <c r="R489" i="10"/>
  <c r="R470" i="10"/>
  <c r="R453" i="10"/>
  <c r="R432" i="10"/>
  <c r="R413" i="10"/>
  <c r="R395" i="10"/>
  <c r="R375" i="10"/>
  <c r="R355" i="10"/>
  <c r="R338" i="10"/>
  <c r="R317" i="10"/>
  <c r="R299" i="10"/>
  <c r="R280" i="10"/>
  <c r="R261" i="10"/>
  <c r="R241" i="10"/>
  <c r="R223" i="10"/>
  <c r="R204" i="10"/>
  <c r="R184" i="10"/>
  <c r="R167" i="10"/>
  <c r="R146" i="10"/>
  <c r="R127" i="10"/>
  <c r="R109" i="10"/>
  <c r="R89" i="10"/>
  <c r="R70" i="10"/>
  <c r="R52" i="10"/>
  <c r="R31" i="10"/>
  <c r="R903" i="10"/>
  <c r="R878" i="10"/>
  <c r="R854" i="10"/>
  <c r="R830" i="10"/>
  <c r="R808" i="10"/>
  <c r="R784" i="10"/>
  <c r="R761" i="10"/>
  <c r="R741" i="10"/>
  <c r="R719" i="10"/>
  <c r="R697" i="10"/>
  <c r="R676" i="10"/>
  <c r="R654" i="10"/>
  <c r="R633" i="10"/>
  <c r="R612" i="10"/>
  <c r="R590" i="10"/>
  <c r="R568" i="10"/>
  <c r="R547" i="10"/>
  <c r="R526" i="10"/>
  <c r="R507" i="10"/>
  <c r="R487" i="10"/>
  <c r="R469" i="10"/>
  <c r="R449" i="10"/>
  <c r="R431" i="10"/>
  <c r="R411" i="10"/>
  <c r="R393" i="10"/>
  <c r="R374" i="10"/>
  <c r="R354" i="10"/>
  <c r="R336" i="10"/>
  <c r="R316" i="10"/>
  <c r="R298" i="10"/>
  <c r="R278" i="10"/>
  <c r="R259" i="10"/>
  <c r="R240" i="10"/>
  <c r="R221" i="10"/>
  <c r="R202" i="10"/>
  <c r="R183" i="10"/>
  <c r="R165" i="10"/>
  <c r="R145" i="10"/>
  <c r="R126" i="10"/>
  <c r="R107" i="10"/>
  <c r="R88" i="10"/>
  <c r="R69" i="10"/>
  <c r="R50" i="10"/>
  <c r="R30" i="10"/>
  <c r="R901" i="10"/>
  <c r="R877" i="10"/>
  <c r="R852" i="10"/>
  <c r="R829" i="10"/>
  <c r="R804" i="10"/>
  <c r="R783" i="10"/>
  <c r="R759" i="10"/>
  <c r="R738" i="10"/>
  <c r="R717" i="10"/>
  <c r="R696" i="10"/>
  <c r="R673" i="10"/>
  <c r="R653" i="10"/>
  <c r="R630" i="10"/>
  <c r="R611" i="10"/>
  <c r="R588" i="10"/>
  <c r="R567" i="10"/>
  <c r="R545" i="10"/>
  <c r="R525" i="10"/>
  <c r="R505" i="10"/>
  <c r="R485" i="10"/>
  <c r="R468" i="10"/>
  <c r="R447" i="10"/>
  <c r="R429" i="10"/>
  <c r="R410" i="10"/>
  <c r="R390" i="10"/>
  <c r="R371" i="10"/>
  <c r="R353" i="10"/>
  <c r="R333" i="10"/>
  <c r="R314" i="10"/>
  <c r="R297" i="10"/>
  <c r="R276" i="10"/>
  <c r="R257" i="10"/>
  <c r="R239" i="10"/>
  <c r="R219" i="10"/>
  <c r="R199" i="10"/>
  <c r="R182" i="10"/>
  <c r="R161" i="10"/>
  <c r="R143" i="10"/>
  <c r="R125" i="10"/>
  <c r="R105" i="10"/>
  <c r="R86" i="10"/>
  <c r="R67" i="10"/>
  <c r="R48" i="10"/>
  <c r="R28" i="10"/>
  <c r="R895" i="10"/>
  <c r="R876" i="10"/>
  <c r="R850" i="10"/>
  <c r="R828" i="10"/>
  <c r="R802" i="10"/>
  <c r="R782" i="10"/>
  <c r="R757" i="10"/>
  <c r="R737" i="10"/>
  <c r="R714" i="10"/>
  <c r="R695" i="10"/>
  <c r="R671" i="10"/>
  <c r="R652" i="10"/>
  <c r="R628" i="10"/>
  <c r="R610" i="10"/>
  <c r="R586" i="10"/>
  <c r="R566" i="10"/>
  <c r="R542" i="10"/>
  <c r="R523" i="10"/>
  <c r="R503" i="10"/>
  <c r="R484" i="10"/>
  <c r="R467" i="10"/>
  <c r="R446" i="10"/>
  <c r="R427" i="10"/>
  <c r="R409" i="10"/>
  <c r="R389" i="10"/>
  <c r="R370" i="10"/>
  <c r="R352" i="10"/>
  <c r="R331" i="10"/>
  <c r="R313" i="10"/>
  <c r="R295" i="10"/>
  <c r="R275" i="10"/>
  <c r="R256" i="10"/>
  <c r="R238" i="10"/>
  <c r="R218" i="10"/>
  <c r="R198" i="10"/>
  <c r="R181" i="10"/>
  <c r="R160" i="10"/>
  <c r="R142" i="10"/>
  <c r="R123" i="10"/>
  <c r="R103" i="10"/>
  <c r="R84" i="10"/>
  <c r="R66" i="10"/>
  <c r="R47" i="10"/>
  <c r="R27" i="10"/>
  <c r="R894" i="10"/>
  <c r="R874" i="10"/>
  <c r="R849" i="10"/>
  <c r="R826" i="10"/>
  <c r="R801" i="10"/>
  <c r="R778" i="10"/>
  <c r="R756" i="10"/>
  <c r="R735" i="10"/>
  <c r="R712" i="10"/>
  <c r="R693" i="10"/>
  <c r="R670" i="10"/>
  <c r="R650" i="10"/>
  <c r="R627" i="10"/>
  <c r="R606" i="10"/>
  <c r="R585" i="10"/>
  <c r="R564" i="10"/>
  <c r="R541" i="10"/>
  <c r="R521" i="10"/>
  <c r="R502" i="10"/>
  <c r="R483" i="10"/>
  <c r="R463" i="10"/>
  <c r="R445" i="10"/>
  <c r="R426" i="10"/>
  <c r="R407" i="10"/>
  <c r="R388" i="10"/>
  <c r="R369" i="10"/>
  <c r="R350" i="10"/>
  <c r="R330" i="10"/>
  <c r="R312" i="10"/>
  <c r="R292" i="10"/>
  <c r="R274" i="10"/>
  <c r="R254" i="10"/>
  <c r="R235" i="10"/>
  <c r="R217" i="10"/>
  <c r="R197" i="10"/>
  <c r="R179" i="10"/>
  <c r="R159" i="10"/>
  <c r="R141" i="10"/>
  <c r="R121" i="10"/>
  <c r="R102" i="10"/>
  <c r="R83" i="10"/>
  <c r="R64" i="10"/>
  <c r="R45" i="10"/>
  <c r="R26" i="10"/>
  <c r="R893" i="10"/>
  <c r="R869" i="10"/>
  <c r="R847" i="10"/>
  <c r="R823" i="10"/>
  <c r="R799" i="10"/>
  <c r="R775" i="10"/>
  <c r="R755" i="10"/>
  <c r="R733" i="10"/>
  <c r="R711" i="10"/>
  <c r="R690" i="10"/>
  <c r="R669" i="10"/>
  <c r="R647" i="10"/>
  <c r="R626" i="10"/>
  <c r="R604" i="10"/>
  <c r="R583" i="10"/>
  <c r="R562" i="10"/>
  <c r="R540" i="10"/>
  <c r="R519" i="10"/>
  <c r="R499" i="10"/>
  <c r="R482" i="10"/>
  <c r="R461" i="10"/>
  <c r="R443" i="10"/>
  <c r="R424" i="10"/>
  <c r="R405" i="10"/>
  <c r="R385" i="10"/>
  <c r="R367" i="10"/>
  <c r="R348" i="10"/>
  <c r="R328" i="10"/>
  <c r="R311" i="10"/>
  <c r="R290" i="10"/>
  <c r="R271" i="10"/>
  <c r="R253" i="10"/>
  <c r="R233" i="10"/>
  <c r="R214" i="10"/>
  <c r="R196" i="10"/>
  <c r="R175" i="10"/>
  <c r="R157" i="10"/>
  <c r="R139" i="10"/>
  <c r="R119" i="10"/>
  <c r="R100" i="10"/>
  <c r="R82" i="10"/>
  <c r="R62" i="10"/>
  <c r="R42" i="10"/>
  <c r="R25" i="10"/>
  <c r="R892" i="10"/>
  <c r="R867" i="10"/>
  <c r="R846" i="10"/>
  <c r="R821" i="10"/>
  <c r="R798" i="10"/>
  <c r="R773" i="10"/>
  <c r="R754" i="10"/>
  <c r="R731" i="10"/>
  <c r="R710" i="10"/>
  <c r="R688" i="10"/>
  <c r="R667" i="10"/>
  <c r="R645" i="10"/>
  <c r="R625" i="10"/>
  <c r="R602" i="10"/>
  <c r="R581" i="10"/>
  <c r="R559" i="10"/>
  <c r="R539" i="10"/>
  <c r="R518" i="10"/>
  <c r="R498" i="10"/>
  <c r="R481" i="10"/>
  <c r="R460" i="10"/>
  <c r="R442" i="10"/>
  <c r="R423" i="10"/>
  <c r="R403" i="10"/>
  <c r="R384" i="10"/>
  <c r="R366" i="10"/>
  <c r="R346" i="10"/>
  <c r="R327" i="10"/>
  <c r="R310" i="10"/>
  <c r="R289" i="10"/>
  <c r="R270" i="10"/>
  <c r="R252" i="10"/>
  <c r="R232" i="10"/>
  <c r="R213" i="10"/>
  <c r="R195" i="10"/>
  <c r="R174" i="10"/>
  <c r="R156" i="10"/>
  <c r="R138" i="10"/>
  <c r="R118" i="10"/>
  <c r="R99" i="10"/>
  <c r="R81" i="10"/>
  <c r="R61" i="10"/>
  <c r="R41" i="10"/>
  <c r="R24" i="10"/>
  <c r="I15" i="5"/>
  <c r="H15" i="5"/>
  <c r="B19" i="4"/>
  <c r="D7" i="4"/>
  <c r="F7" i="4"/>
  <c r="E7" i="4"/>
  <c r="I7" i="4"/>
  <c r="AE8" i="4"/>
  <c r="E4" i="4"/>
  <c r="I4" i="4"/>
  <c r="B16" i="4"/>
  <c r="F4" i="4"/>
  <c r="D4" i="4"/>
  <c r="R6" i="9"/>
  <c r="F13" i="4"/>
  <c r="I13" i="4"/>
  <c r="E13" i="4"/>
  <c r="D13" i="4"/>
  <c r="B25" i="4"/>
  <c r="F14" i="4"/>
  <c r="I14" i="4"/>
  <c r="E14" i="4"/>
  <c r="B26" i="4"/>
  <c r="D14" i="4"/>
  <c r="C68" i="4"/>
  <c r="S912" i="10"/>
  <c r="S900" i="10"/>
  <c r="S888" i="10"/>
  <c r="S876" i="10"/>
  <c r="S864" i="10"/>
  <c r="S852" i="10"/>
  <c r="S840" i="10"/>
  <c r="S828" i="10"/>
  <c r="S816" i="10"/>
  <c r="S804" i="10"/>
  <c r="S792" i="10"/>
  <c r="S780" i="10"/>
  <c r="S768" i="10"/>
  <c r="S756" i="10"/>
  <c r="S744" i="10"/>
  <c r="S732" i="10"/>
  <c r="S720" i="10"/>
  <c r="S708" i="10"/>
  <c r="S696" i="10"/>
  <c r="S684" i="10"/>
  <c r="S672" i="10"/>
  <c r="S660" i="10"/>
  <c r="S648" i="10"/>
  <c r="S636" i="10"/>
  <c r="S624" i="10"/>
  <c r="S612" i="10"/>
  <c r="S600" i="10"/>
  <c r="S588" i="10"/>
  <c r="S576" i="10"/>
  <c r="S564" i="10"/>
  <c r="S552" i="10"/>
  <c r="S540" i="10"/>
  <c r="S528" i="10"/>
  <c r="S516" i="10"/>
  <c r="S504" i="10"/>
  <c r="S492" i="10"/>
  <c r="S480" i="10"/>
  <c r="S468" i="10"/>
  <c r="S456" i="10"/>
  <c r="S444" i="10"/>
  <c r="S432" i="10"/>
  <c r="S420" i="10"/>
  <c r="S408" i="10"/>
  <c r="S396" i="10"/>
  <c r="S384" i="10"/>
  <c r="S372" i="10"/>
  <c r="S360" i="10"/>
  <c r="S348" i="10"/>
  <c r="S336" i="10"/>
  <c r="S324" i="10"/>
  <c r="S312" i="10"/>
  <c r="S300" i="10"/>
  <c r="S288" i="10"/>
  <c r="S276" i="10"/>
  <c r="S264" i="10"/>
  <c r="S252" i="10"/>
  <c r="S240" i="10"/>
  <c r="S228" i="10"/>
  <c r="S216" i="10"/>
  <c r="S204" i="10"/>
  <c r="S192" i="10"/>
  <c r="S180" i="10"/>
  <c r="S168" i="10"/>
  <c r="S156" i="10"/>
  <c r="S144" i="10"/>
  <c r="S132" i="10"/>
  <c r="S120" i="10"/>
  <c r="S108" i="10"/>
  <c r="S96" i="10"/>
  <c r="S84" i="10"/>
  <c r="S72" i="10"/>
  <c r="S60" i="10"/>
  <c r="S48" i="10"/>
  <c r="S36" i="10"/>
  <c r="S24" i="10"/>
  <c r="S907" i="10"/>
  <c r="S894" i="10"/>
  <c r="S881" i="10"/>
  <c r="S868" i="10"/>
  <c r="S855" i="10"/>
  <c r="S842" i="10"/>
  <c r="S829" i="10"/>
  <c r="S815" i="10"/>
  <c r="S802" i="10"/>
  <c r="S789" i="10"/>
  <c r="S776" i="10"/>
  <c r="S763" i="10"/>
  <c r="S750" i="10"/>
  <c r="S737" i="10"/>
  <c r="S724" i="10"/>
  <c r="S711" i="10"/>
  <c r="S698" i="10"/>
  <c r="S685" i="10"/>
  <c r="S671" i="10"/>
  <c r="S658" i="10"/>
  <c r="S645" i="10"/>
  <c r="S632" i="10"/>
  <c r="S619" i="10"/>
  <c r="S606" i="10"/>
  <c r="S593" i="10"/>
  <c r="S580" i="10"/>
  <c r="S567" i="10"/>
  <c r="S554" i="10"/>
  <c r="S541" i="10"/>
  <c r="S527" i="10"/>
  <c r="S514" i="10"/>
  <c r="S501" i="10"/>
  <c r="S488" i="10"/>
  <c r="S475" i="10"/>
  <c r="S462" i="10"/>
  <c r="S449" i="10"/>
  <c r="S436" i="10"/>
  <c r="S423" i="10"/>
  <c r="S410" i="10"/>
  <c r="S397" i="10"/>
  <c r="S383" i="10"/>
  <c r="S370" i="10"/>
  <c r="S357" i="10"/>
  <c r="S344" i="10"/>
  <c r="S331" i="10"/>
  <c r="S318" i="10"/>
  <c r="S305" i="10"/>
  <c r="S292" i="10"/>
  <c r="S279" i="10"/>
  <c r="S266" i="10"/>
  <c r="S253" i="10"/>
  <c r="S239" i="10"/>
  <c r="S226" i="10"/>
  <c r="S213" i="10"/>
  <c r="S200" i="10"/>
  <c r="S187" i="10"/>
  <c r="S174" i="10"/>
  <c r="S161" i="10"/>
  <c r="S148" i="10"/>
  <c r="S135" i="10"/>
  <c r="S902" i="10"/>
  <c r="S889" i="10"/>
  <c r="S875" i="10"/>
  <c r="S862" i="10"/>
  <c r="S849" i="10"/>
  <c r="S836" i="10"/>
  <c r="S823" i="10"/>
  <c r="S810" i="10"/>
  <c r="S797" i="10"/>
  <c r="S784" i="10"/>
  <c r="S771" i="10"/>
  <c r="S758" i="10"/>
  <c r="S745" i="10"/>
  <c r="S731" i="10"/>
  <c r="S718" i="10"/>
  <c r="S705" i="10"/>
  <c r="S692" i="10"/>
  <c r="S679" i="10"/>
  <c r="S666" i="10"/>
  <c r="S653" i="10"/>
  <c r="S640" i="10"/>
  <c r="S627" i="10"/>
  <c r="S614" i="10"/>
  <c r="S601" i="10"/>
  <c r="S587" i="10"/>
  <c r="S574" i="10"/>
  <c r="S561" i="10"/>
  <c r="S548" i="10"/>
  <c r="S535" i="10"/>
  <c r="S522" i="10"/>
  <c r="S509" i="10"/>
  <c r="S496" i="10"/>
  <c r="S483" i="10"/>
  <c r="S470" i="10"/>
  <c r="S457" i="10"/>
  <c r="S443" i="10"/>
  <c r="S430" i="10"/>
  <c r="S417" i="10"/>
  <c r="S404" i="10"/>
  <c r="S391" i="10"/>
  <c r="S378" i="10"/>
  <c r="S365" i="10"/>
  <c r="S352" i="10"/>
  <c r="S339" i="10"/>
  <c r="S326" i="10"/>
  <c r="S313" i="10"/>
  <c r="S299" i="10"/>
  <c r="S286" i="10"/>
  <c r="S273" i="10"/>
  <c r="S260" i="10"/>
  <c r="S247" i="10"/>
  <c r="S234" i="10"/>
  <c r="S221" i="10"/>
  <c r="S208" i="10"/>
  <c r="S195" i="10"/>
  <c r="S182" i="10"/>
  <c r="S169" i="10"/>
  <c r="S155" i="10"/>
  <c r="S142" i="10"/>
  <c r="S129" i="10"/>
  <c r="S116" i="10"/>
  <c r="S103" i="10"/>
  <c r="S90" i="10"/>
  <c r="S77" i="10"/>
  <c r="S64" i="10"/>
  <c r="S51" i="10"/>
  <c r="S38" i="10"/>
  <c r="S25" i="10"/>
  <c r="S897" i="10"/>
  <c r="S882" i="10"/>
  <c r="S866" i="10"/>
  <c r="S850" i="10"/>
  <c r="S834" i="10"/>
  <c r="S819" i="10"/>
  <c r="S803" i="10"/>
  <c r="S787" i="10"/>
  <c r="S772" i="10"/>
  <c r="S755" i="10"/>
  <c r="S740" i="10"/>
  <c r="S725" i="10"/>
  <c r="S709" i="10"/>
  <c r="S693" i="10"/>
  <c r="S677" i="10"/>
  <c r="S662" i="10"/>
  <c r="S646" i="10"/>
  <c r="S630" i="10"/>
  <c r="S615" i="10"/>
  <c r="S598" i="10"/>
  <c r="S583" i="10"/>
  <c r="S568" i="10"/>
  <c r="S551" i="10"/>
  <c r="S536" i="10"/>
  <c r="S520" i="10"/>
  <c r="S505" i="10"/>
  <c r="S489" i="10"/>
  <c r="S473" i="10"/>
  <c r="S458" i="10"/>
  <c r="S441" i="10"/>
  <c r="S426" i="10"/>
  <c r="S411" i="10"/>
  <c r="S394" i="10"/>
  <c r="S379" i="10"/>
  <c r="S911" i="10"/>
  <c r="S896" i="10"/>
  <c r="S880" i="10"/>
  <c r="S865" i="10"/>
  <c r="S848" i="10"/>
  <c r="S833" i="10"/>
  <c r="S818" i="10"/>
  <c r="S801" i="10"/>
  <c r="S786" i="10"/>
  <c r="S770" i="10"/>
  <c r="S754" i="10"/>
  <c r="S739" i="10"/>
  <c r="S723" i="10"/>
  <c r="S707" i="10"/>
  <c r="S691" i="10"/>
  <c r="S676" i="10"/>
  <c r="S661" i="10"/>
  <c r="S644" i="10"/>
  <c r="S910" i="10"/>
  <c r="S895" i="10"/>
  <c r="S879" i="10"/>
  <c r="S863" i="10"/>
  <c r="S847" i="10"/>
  <c r="S832" i="10"/>
  <c r="S817" i="10"/>
  <c r="S800" i="10"/>
  <c r="S785" i="10"/>
  <c r="S769" i="10"/>
  <c r="S753" i="10"/>
  <c r="S738" i="10"/>
  <c r="S722" i="10"/>
  <c r="S706" i="10"/>
  <c r="S690" i="10"/>
  <c r="S675" i="10"/>
  <c r="S659" i="10"/>
  <c r="S643" i="10"/>
  <c r="S628" i="10"/>
  <c r="S611" i="10"/>
  <c r="S596" i="10"/>
  <c r="S581" i="10"/>
  <c r="S565" i="10"/>
  <c r="S549" i="10"/>
  <c r="S533" i="10"/>
  <c r="S518" i="10"/>
  <c r="S502" i="10"/>
  <c r="S486" i="10"/>
  <c r="S471" i="10"/>
  <c r="S454" i="10"/>
  <c r="S439" i="10"/>
  <c r="S424" i="10"/>
  <c r="S407" i="10"/>
  <c r="S909" i="10"/>
  <c r="S893" i="10"/>
  <c r="S878" i="10"/>
  <c r="S861" i="10"/>
  <c r="S846" i="10"/>
  <c r="S831" i="10"/>
  <c r="S814" i="10"/>
  <c r="S799" i="10"/>
  <c r="S783" i="10"/>
  <c r="S767" i="10"/>
  <c r="S752" i="10"/>
  <c r="S736" i="10"/>
  <c r="S721" i="10"/>
  <c r="S704" i="10"/>
  <c r="S689" i="10"/>
  <c r="S674" i="10"/>
  <c r="S657" i="10"/>
  <c r="S903" i="10"/>
  <c r="S877" i="10"/>
  <c r="S856" i="10"/>
  <c r="S830" i="10"/>
  <c r="S808" i="10"/>
  <c r="S782" i="10"/>
  <c r="S761" i="10"/>
  <c r="S735" i="10"/>
  <c r="S714" i="10"/>
  <c r="S688" i="10"/>
  <c r="S667" i="10"/>
  <c r="S642" i="10"/>
  <c r="S623" i="10"/>
  <c r="S605" i="10"/>
  <c r="S586" i="10"/>
  <c r="S569" i="10"/>
  <c r="S547" i="10"/>
  <c r="S530" i="10"/>
  <c r="S511" i="10"/>
  <c r="S493" i="10"/>
  <c r="S474" i="10"/>
  <c r="S453" i="10"/>
  <c r="S435" i="10"/>
  <c r="S416" i="10"/>
  <c r="S399" i="10"/>
  <c r="S381" i="10"/>
  <c r="S364" i="10"/>
  <c r="S349" i="10"/>
  <c r="S333" i="10"/>
  <c r="S317" i="10"/>
  <c r="S302" i="10"/>
  <c r="S285" i="10"/>
  <c r="S270" i="10"/>
  <c r="S255" i="10"/>
  <c r="S238" i="10"/>
  <c r="S223" i="10"/>
  <c r="S207" i="10"/>
  <c r="S191" i="10"/>
  <c r="S176" i="10"/>
  <c r="S160" i="10"/>
  <c r="S145" i="10"/>
  <c r="S128" i="10"/>
  <c r="S114" i="10"/>
  <c r="S100" i="10"/>
  <c r="S86" i="10"/>
  <c r="S71" i="10"/>
  <c r="S57" i="10"/>
  <c r="S43" i="10"/>
  <c r="S29" i="10"/>
  <c r="S16" i="10"/>
  <c r="S901" i="10"/>
  <c r="S874" i="10"/>
  <c r="S854" i="10"/>
  <c r="S827" i="10"/>
  <c r="S807" i="10"/>
  <c r="S781" i="10"/>
  <c r="S760" i="10"/>
  <c r="S734" i="10"/>
  <c r="S713" i="10"/>
  <c r="S687" i="10"/>
  <c r="S665" i="10"/>
  <c r="S641" i="10"/>
  <c r="S622" i="10"/>
  <c r="S604" i="10"/>
  <c r="S585" i="10"/>
  <c r="S566" i="10"/>
  <c r="S546" i="10"/>
  <c r="S529" i="10"/>
  <c r="S510" i="10"/>
  <c r="S491" i="10"/>
  <c r="S472" i="10"/>
  <c r="S452" i="10"/>
  <c r="S434" i="10"/>
  <c r="S415" i="10"/>
  <c r="S398" i="10"/>
  <c r="S380" i="10"/>
  <c r="S363" i="10"/>
  <c r="S347" i="10"/>
  <c r="S332" i="10"/>
  <c r="S316" i="10"/>
  <c r="S301" i="10"/>
  <c r="S284" i="10"/>
  <c r="S269" i="10"/>
  <c r="S254" i="10"/>
  <c r="S237" i="10"/>
  <c r="S222" i="10"/>
  <c r="S206" i="10"/>
  <c r="S190" i="10"/>
  <c r="S175" i="10"/>
  <c r="S159" i="10"/>
  <c r="S143" i="10"/>
  <c r="S127" i="10"/>
  <c r="S113" i="10"/>
  <c r="S99" i="10"/>
  <c r="S85" i="10"/>
  <c r="S70" i="10"/>
  <c r="S56" i="10"/>
  <c r="S42" i="10"/>
  <c r="S28" i="10"/>
  <c r="S898" i="10"/>
  <c r="S870" i="10"/>
  <c r="S841" i="10"/>
  <c r="S812" i="10"/>
  <c r="S788" i="10"/>
  <c r="S757" i="10"/>
  <c r="S728" i="10"/>
  <c r="S700" i="10"/>
  <c r="S670" i="10"/>
  <c r="S647" i="10"/>
  <c r="S620" i="10"/>
  <c r="S597" i="10"/>
  <c r="S575" i="10"/>
  <c r="S555" i="10"/>
  <c r="S531" i="10"/>
  <c r="S507" i="10"/>
  <c r="S484" i="10"/>
  <c r="S463" i="10"/>
  <c r="S440" i="10"/>
  <c r="S418" i="10"/>
  <c r="S393" i="10"/>
  <c r="S374" i="10"/>
  <c r="S355" i="10"/>
  <c r="S337" i="10"/>
  <c r="S319" i="10"/>
  <c r="S297" i="10"/>
  <c r="S280" i="10"/>
  <c r="S261" i="10"/>
  <c r="S243" i="10"/>
  <c r="S224" i="10"/>
  <c r="S203" i="10"/>
  <c r="S185" i="10"/>
  <c r="S166" i="10"/>
  <c r="S149" i="10"/>
  <c r="S130" i="10"/>
  <c r="S111" i="10"/>
  <c r="S94" i="10"/>
  <c r="S78" i="10"/>
  <c r="S61" i="10"/>
  <c r="S44" i="10"/>
  <c r="S26" i="10"/>
  <c r="S891" i="10"/>
  <c r="S867" i="10"/>
  <c r="S838" i="10"/>
  <c r="S809" i="10"/>
  <c r="S778" i="10"/>
  <c r="S749" i="10"/>
  <c r="S726" i="10"/>
  <c r="S697" i="10"/>
  <c r="S668" i="10"/>
  <c r="S638" i="10"/>
  <c r="S617" i="10"/>
  <c r="S594" i="10"/>
  <c r="S572" i="10"/>
  <c r="S550" i="10"/>
  <c r="S525" i="10"/>
  <c r="S503" i="10"/>
  <c r="S481" i="10"/>
  <c r="S460" i="10"/>
  <c r="S437" i="10"/>
  <c r="S413" i="10"/>
  <c r="S390" i="10"/>
  <c r="S371" i="10"/>
  <c r="S353" i="10"/>
  <c r="S334" i="10"/>
  <c r="S314" i="10"/>
  <c r="S295" i="10"/>
  <c r="S277" i="10"/>
  <c r="S258" i="10"/>
  <c r="S241" i="10"/>
  <c r="S219" i="10"/>
  <c r="S201" i="10"/>
  <c r="S183" i="10"/>
  <c r="S164" i="10"/>
  <c r="S146" i="10"/>
  <c r="S125" i="10"/>
  <c r="S109" i="10"/>
  <c r="S92" i="10"/>
  <c r="S75" i="10"/>
  <c r="S58" i="10"/>
  <c r="S40" i="10"/>
  <c r="S22" i="10"/>
  <c r="S887" i="10"/>
  <c r="S859" i="10"/>
  <c r="S835" i="10"/>
  <c r="S805" i="10"/>
  <c r="S775" i="10"/>
  <c r="S747" i="10"/>
  <c r="S717" i="10"/>
  <c r="S694" i="10"/>
  <c r="S663" i="10"/>
  <c r="S635" i="10"/>
  <c r="S613" i="10"/>
  <c r="S591" i="10"/>
  <c r="S570" i="10"/>
  <c r="S544" i="10"/>
  <c r="S523" i="10"/>
  <c r="S499" i="10"/>
  <c r="S478" i="10"/>
  <c r="S455" i="10"/>
  <c r="S431" i="10"/>
  <c r="S409" i="10"/>
  <c r="S388" i="10"/>
  <c r="S368" i="10"/>
  <c r="S350" i="10"/>
  <c r="S329" i="10"/>
  <c r="S310" i="10"/>
  <c r="S293" i="10"/>
  <c r="S274" i="10"/>
  <c r="S256" i="10"/>
  <c r="S235" i="10"/>
  <c r="S217" i="10"/>
  <c r="S198" i="10"/>
  <c r="S179" i="10"/>
  <c r="S162" i="10"/>
  <c r="S140" i="10"/>
  <c r="S123" i="10"/>
  <c r="S106" i="10"/>
  <c r="S89" i="10"/>
  <c r="S73" i="10"/>
  <c r="S54" i="10"/>
  <c r="S37" i="10"/>
  <c r="S20" i="10"/>
  <c r="S885" i="10"/>
  <c r="S857" i="10"/>
  <c r="S825" i="10"/>
  <c r="S796" i="10"/>
  <c r="S773" i="10"/>
  <c r="S743" i="10"/>
  <c r="S715" i="10"/>
  <c r="S683" i="10"/>
  <c r="S655" i="10"/>
  <c r="S633" i="10"/>
  <c r="S609" i="10"/>
  <c r="S589" i="10"/>
  <c r="S562" i="10"/>
  <c r="S542" i="10"/>
  <c r="S519" i="10"/>
  <c r="S497" i="10"/>
  <c r="S476" i="10"/>
  <c r="S450" i="10"/>
  <c r="S428" i="10"/>
  <c r="S405" i="10"/>
  <c r="S386" i="10"/>
  <c r="S366" i="10"/>
  <c r="S345" i="10"/>
  <c r="S327" i="10"/>
  <c r="S308" i="10"/>
  <c r="S290" i="10"/>
  <c r="S271" i="10"/>
  <c r="S250" i="10"/>
  <c r="S232" i="10"/>
  <c r="S214" i="10"/>
  <c r="S196" i="10"/>
  <c r="S177" i="10"/>
  <c r="S157" i="10"/>
  <c r="S138" i="10"/>
  <c r="S121" i="10"/>
  <c r="S104" i="10"/>
  <c r="S87" i="10"/>
  <c r="S68" i="10"/>
  <c r="S52" i="10"/>
  <c r="S34" i="10"/>
  <c r="S18" i="10"/>
  <c r="S899" i="10"/>
  <c r="S853" i="10"/>
  <c r="S813" i="10"/>
  <c r="S766" i="10"/>
  <c r="S729" i="10"/>
  <c r="S682" i="10"/>
  <c r="S649" i="10"/>
  <c r="S608" i="10"/>
  <c r="S577" i="10"/>
  <c r="S539" i="10"/>
  <c r="S508" i="10"/>
  <c r="S469" i="10"/>
  <c r="S442" i="10"/>
  <c r="S403" i="10"/>
  <c r="S375" i="10"/>
  <c r="S343" i="10"/>
  <c r="S320" i="10"/>
  <c r="S289" i="10"/>
  <c r="S262" i="10"/>
  <c r="S231" i="10"/>
  <c r="S205" i="10"/>
  <c r="S173" i="10"/>
  <c r="S150" i="10"/>
  <c r="S119" i="10"/>
  <c r="S95" i="10"/>
  <c r="S67" i="10"/>
  <c r="S45" i="10"/>
  <c r="S17" i="10"/>
  <c r="S892" i="10"/>
  <c r="S851" i="10"/>
  <c r="S811" i="10"/>
  <c r="S765" i="10"/>
  <c r="S727" i="10"/>
  <c r="S681" i="10"/>
  <c r="S639" i="10"/>
  <c r="S607" i="10"/>
  <c r="S573" i="10"/>
  <c r="S538" i="10"/>
  <c r="S506" i="10"/>
  <c r="S467" i="10"/>
  <c r="S438" i="10"/>
  <c r="S402" i="10"/>
  <c r="S373" i="10"/>
  <c r="S342" i="10"/>
  <c r="S315" i="10"/>
  <c r="S287" i="10"/>
  <c r="S259" i="10"/>
  <c r="S230" i="10"/>
  <c r="S202" i="10"/>
  <c r="S172" i="10"/>
  <c r="S147" i="10"/>
  <c r="S118" i="10"/>
  <c r="S93" i="10"/>
  <c r="S66" i="10"/>
  <c r="S41" i="10"/>
  <c r="S890" i="10"/>
  <c r="S845" i="10"/>
  <c r="S806" i="10"/>
  <c r="S764" i="10"/>
  <c r="S719" i="10"/>
  <c r="S680" i="10"/>
  <c r="S637" i="10"/>
  <c r="S603" i="10"/>
  <c r="S571" i="10"/>
  <c r="S537" i="10"/>
  <c r="S500" i="10"/>
  <c r="S466" i="10"/>
  <c r="S433" i="10"/>
  <c r="S401" i="10"/>
  <c r="S369" i="10"/>
  <c r="S341" i="10"/>
  <c r="S311" i="10"/>
  <c r="S283" i="10"/>
  <c r="S257" i="10"/>
  <c r="S229" i="10"/>
  <c r="S199" i="10"/>
  <c r="S171" i="10"/>
  <c r="S141" i="10"/>
  <c r="S117" i="10"/>
  <c r="S91" i="10"/>
  <c r="S65" i="10"/>
  <c r="S39" i="10"/>
  <c r="S886" i="10"/>
  <c r="S844" i="10"/>
  <c r="S798" i="10"/>
  <c r="S762" i="10"/>
  <c r="S716" i="10"/>
  <c r="S678" i="10"/>
  <c r="S634" i="10"/>
  <c r="S602" i="10"/>
  <c r="S563" i="10"/>
  <c r="S534" i="10"/>
  <c r="S498" i="10"/>
  <c r="S465" i="10"/>
  <c r="S429" i="10"/>
  <c r="S400" i="10"/>
  <c r="S367" i="10"/>
  <c r="S340" i="10"/>
  <c r="S309" i="10"/>
  <c r="S282" i="10"/>
  <c r="S251" i="10"/>
  <c r="S227" i="10"/>
  <c r="S197" i="10"/>
  <c r="S170" i="10"/>
  <c r="S139" i="10"/>
  <c r="S115" i="10"/>
  <c r="S88" i="10"/>
  <c r="S63" i="10"/>
  <c r="S35" i="10"/>
  <c r="S884" i="10"/>
  <c r="S843" i="10"/>
  <c r="S795" i="10"/>
  <c r="S759" i="10"/>
  <c r="S712" i="10"/>
  <c r="S673" i="10"/>
  <c r="S631" i="10"/>
  <c r="S599" i="10"/>
  <c r="S560" i="10"/>
  <c r="S532" i="10"/>
  <c r="S495" i="10"/>
  <c r="S464" i="10"/>
  <c r="S427" i="10"/>
  <c r="S395" i="10"/>
  <c r="S362" i="10"/>
  <c r="S338" i="10"/>
  <c r="S307" i="10"/>
  <c r="S281" i="10"/>
  <c r="S249" i="10"/>
  <c r="S225" i="10"/>
  <c r="S194" i="10"/>
  <c r="S167" i="10"/>
  <c r="S137" i="10"/>
  <c r="S112" i="10"/>
  <c r="S83" i="10"/>
  <c r="S62" i="10"/>
  <c r="S33" i="10"/>
  <c r="S883" i="10"/>
  <c r="S839" i="10"/>
  <c r="S794" i="10"/>
  <c r="S751" i="10"/>
  <c r="S710" i="10"/>
  <c r="S669" i="10"/>
  <c r="S629" i="10"/>
  <c r="S595" i="10"/>
  <c r="S559" i="10"/>
  <c r="S526" i="10"/>
  <c r="S494" i="10"/>
  <c r="S461" i="10"/>
  <c r="S425" i="10"/>
  <c r="S392" i="10"/>
  <c r="S361" i="10"/>
  <c r="S335" i="10"/>
  <c r="S306" i="10"/>
  <c r="S278" i="10"/>
  <c r="S248" i="10"/>
  <c r="S220" i="10"/>
  <c r="S193" i="10"/>
  <c r="S165" i="10"/>
  <c r="S136" i="10"/>
  <c r="S110" i="10"/>
  <c r="S82" i="10"/>
  <c r="S59" i="10"/>
  <c r="S32" i="10"/>
  <c r="S873" i="10"/>
  <c r="S837" i="10"/>
  <c r="S793" i="10"/>
  <c r="S748" i="10"/>
  <c r="S703" i="10"/>
  <c r="S664" i="10"/>
  <c r="S626" i="10"/>
  <c r="S592" i="10"/>
  <c r="S558" i="10"/>
  <c r="S524" i="10"/>
  <c r="S490" i="10"/>
  <c r="S459" i="10"/>
  <c r="S422" i="10"/>
  <c r="S389" i="10"/>
  <c r="S359" i="10"/>
  <c r="S330" i="10"/>
  <c r="S304" i="10"/>
  <c r="S275" i="10"/>
  <c r="S246" i="10"/>
  <c r="S218" i="10"/>
  <c r="S189" i="10"/>
  <c r="S163" i="10"/>
  <c r="S134" i="10"/>
  <c r="S107" i="10"/>
  <c r="S81" i="10"/>
  <c r="S55" i="10"/>
  <c r="S31" i="10"/>
  <c r="S872" i="10"/>
  <c r="S826" i="10"/>
  <c r="S791" i="10"/>
  <c r="S746" i="10"/>
  <c r="S702" i="10"/>
  <c r="S656" i="10"/>
  <c r="S625" i="10"/>
  <c r="S590" i="10"/>
  <c r="S557" i="10"/>
  <c r="S521" i="10"/>
  <c r="S487" i="10"/>
  <c r="S451" i="10"/>
  <c r="S421" i="10"/>
  <c r="S387" i="10"/>
  <c r="S358" i="10"/>
  <c r="S328" i="10"/>
  <c r="S303" i="10"/>
  <c r="S272" i="10"/>
  <c r="S245" i="10"/>
  <c r="S215" i="10"/>
  <c r="S188" i="10"/>
  <c r="S158" i="10"/>
  <c r="S133" i="10"/>
  <c r="S105" i="10"/>
  <c r="S80" i="10"/>
  <c r="S53" i="10"/>
  <c r="S30" i="10"/>
  <c r="S908" i="10"/>
  <c r="S871" i="10"/>
  <c r="S824" i="10"/>
  <c r="S790" i="10"/>
  <c r="S742" i="10"/>
  <c r="S701" i="10"/>
  <c r="S654" i="10"/>
  <c r="S621" i="10"/>
  <c r="S584" i="10"/>
  <c r="S556" i="10"/>
  <c r="S517" i="10"/>
  <c r="S485" i="10"/>
  <c r="S448" i="10"/>
  <c r="S419" i="10"/>
  <c r="S385" i="10"/>
  <c r="S356" i="10"/>
  <c r="S325" i="10"/>
  <c r="S298" i="10"/>
  <c r="S268" i="10"/>
  <c r="S244" i="10"/>
  <c r="S212" i="10"/>
  <c r="S186" i="10"/>
  <c r="S154" i="10"/>
  <c r="S131" i="10"/>
  <c r="S102" i="10"/>
  <c r="S79" i="10"/>
  <c r="S50" i="10"/>
  <c r="S27" i="10"/>
  <c r="S906" i="10"/>
  <c r="S869" i="10"/>
  <c r="S822" i="10"/>
  <c r="S779" i="10"/>
  <c r="S741" i="10"/>
  <c r="S699" i="10"/>
  <c r="S652" i="10"/>
  <c r="S618" i="10"/>
  <c r="S582" i="10"/>
  <c r="S553" i="10"/>
  <c r="S515" i="10"/>
  <c r="S482" i="10"/>
  <c r="S447" i="10"/>
  <c r="S414" i="10"/>
  <c r="S382" i="10"/>
  <c r="S354" i="10"/>
  <c r="S323" i="10"/>
  <c r="S296" i="10"/>
  <c r="S267" i="10"/>
  <c r="S242" i="10"/>
  <c r="S211" i="10"/>
  <c r="S184" i="10"/>
  <c r="S153" i="10"/>
  <c r="S126" i="10"/>
  <c r="S101" i="10"/>
  <c r="S76" i="10"/>
  <c r="S49" i="10"/>
  <c r="S23" i="10"/>
  <c r="S905" i="10"/>
  <c r="S860" i="10"/>
  <c r="S821" i="10"/>
  <c r="S777" i="10"/>
  <c r="S733" i="10"/>
  <c r="S695" i="10"/>
  <c r="S651" i="10"/>
  <c r="S616" i="10"/>
  <c r="S579" i="10"/>
  <c r="S545" i="10"/>
  <c r="S513" i="10"/>
  <c r="S479" i="10"/>
  <c r="S446" i="10"/>
  <c r="S412" i="10"/>
  <c r="S377" i="10"/>
  <c r="S351" i="10"/>
  <c r="S322" i="10"/>
  <c r="S294" i="10"/>
  <c r="S265" i="10"/>
  <c r="S236" i="10"/>
  <c r="S210" i="10"/>
  <c r="S181" i="10"/>
  <c r="S152" i="10"/>
  <c r="S124" i="10"/>
  <c r="S98" i="10"/>
  <c r="S74" i="10"/>
  <c r="S47" i="10"/>
  <c r="S21" i="10"/>
  <c r="S904" i="10"/>
  <c r="S858" i="10"/>
  <c r="S820" i="10"/>
  <c r="S774" i="10"/>
  <c r="S730" i="10"/>
  <c r="S686" i="10"/>
  <c r="S650" i="10"/>
  <c r="S610" i="10"/>
  <c r="S578" i="10"/>
  <c r="S543" i="10"/>
  <c r="S512" i="10"/>
  <c r="S477" i="10"/>
  <c r="S445" i="10"/>
  <c r="S406" i="10"/>
  <c r="S376" i="10"/>
  <c r="S346" i="10"/>
  <c r="S321" i="10"/>
  <c r="S291" i="10"/>
  <c r="S263" i="10"/>
  <c r="S233" i="10"/>
  <c r="S209" i="10"/>
  <c r="S178" i="10"/>
  <c r="S151" i="10"/>
  <c r="S122" i="10"/>
  <c r="S97" i="10"/>
  <c r="S69" i="10"/>
  <c r="S46" i="10"/>
  <c r="S19" i="10"/>
  <c r="B23" i="7" a="1"/>
  <c r="B23" i="7" s="1"/>
  <c r="D22" i="7" a="1"/>
  <c r="D22" i="7" s="1"/>
  <c r="C22" i="7" a="1"/>
  <c r="C22" i="7" s="1"/>
  <c r="C64" i="4"/>
  <c r="C70" i="4"/>
  <c r="J27" i="5"/>
  <c r="B39" i="5"/>
  <c r="F27" i="5"/>
  <c r="E27" i="5"/>
  <c r="G27" i="5"/>
  <c r="F12" i="4"/>
  <c r="I12" i="4"/>
  <c r="E12" i="4"/>
  <c r="D12" i="4"/>
  <c r="B24" i="4"/>
  <c r="I3" i="4"/>
  <c r="B15" i="4"/>
  <c r="F3" i="4"/>
  <c r="E3" i="4"/>
  <c r="D3" i="4"/>
  <c r="K3" i="4"/>
  <c r="I6" i="10" a="1"/>
  <c r="I6" i="10" s="1"/>
  <c r="T15" i="10" s="1" a="1"/>
  <c r="T15" i="10" s="1"/>
  <c r="X7" i="9"/>
  <c r="W7" i="9"/>
  <c r="V7" i="9"/>
  <c r="AG7" i="9"/>
  <c r="AF7" i="9"/>
  <c r="AE7" i="9"/>
  <c r="Q7" i="9"/>
  <c r="AD7" i="9"/>
  <c r="P7" i="9"/>
  <c r="M8" i="9"/>
  <c r="O7" i="9"/>
  <c r="N7" i="9"/>
  <c r="R7" i="9" s="1"/>
  <c r="Z7" i="9"/>
  <c r="Y7" i="9"/>
  <c r="I16" i="5"/>
  <c r="H16" i="5"/>
  <c r="I5" i="10" a="1"/>
  <c r="I5" i="10" s="1"/>
  <c r="T14" i="10" s="1" a="1"/>
  <c r="T14" i="10" s="1"/>
  <c r="T912" i="10"/>
  <c r="T900" i="10"/>
  <c r="T888" i="10"/>
  <c r="T876" i="10"/>
  <c r="T864" i="10"/>
  <c r="T852" i="10"/>
  <c r="T840" i="10"/>
  <c r="T828" i="10"/>
  <c r="T816" i="10"/>
  <c r="T804" i="10"/>
  <c r="T792" i="10"/>
  <c r="T780" i="10"/>
  <c r="T768" i="10"/>
  <c r="T756" i="10"/>
  <c r="T744" i="10"/>
  <c r="T732" i="10"/>
  <c r="T720" i="10"/>
  <c r="T708" i="10"/>
  <c r="T696" i="10"/>
  <c r="T684" i="10"/>
  <c r="T672" i="10"/>
  <c r="T660" i="10"/>
  <c r="T648" i="10"/>
  <c r="T636" i="10"/>
  <c r="T624" i="10"/>
  <c r="T612" i="10"/>
  <c r="T600" i="10"/>
  <c r="T588" i="10"/>
  <c r="T576" i="10"/>
  <c r="T564" i="10"/>
  <c r="T552" i="10"/>
  <c r="T540" i="10"/>
  <c r="T528" i="10"/>
  <c r="T516" i="10"/>
  <c r="T504" i="10"/>
  <c r="T492" i="10"/>
  <c r="T480" i="10"/>
  <c r="T468" i="10"/>
  <c r="T456" i="10"/>
  <c r="T444" i="10"/>
  <c r="T432" i="10"/>
  <c r="T420" i="10"/>
  <c r="T408" i="10"/>
  <c r="T396" i="10"/>
  <c r="T384" i="10"/>
  <c r="T372" i="10"/>
  <c r="T360" i="10"/>
  <c r="T348" i="10"/>
  <c r="T336" i="10"/>
  <c r="T324" i="10"/>
  <c r="T312" i="10"/>
  <c r="T300" i="10"/>
  <c r="T288" i="10"/>
  <c r="T276" i="10"/>
  <c r="T264" i="10"/>
  <c r="T252" i="10"/>
  <c r="T240" i="10"/>
  <c r="T228" i="10"/>
  <c r="T216" i="10"/>
  <c r="T204" i="10"/>
  <c r="T192" i="10"/>
  <c r="T180" i="10"/>
  <c r="T168" i="10"/>
  <c r="T156" i="10"/>
  <c r="T144" i="10"/>
  <c r="T132" i="10"/>
  <c r="T120" i="10"/>
  <c r="T108" i="10"/>
  <c r="T96" i="10"/>
  <c r="T84" i="10"/>
  <c r="T72" i="10"/>
  <c r="T60" i="10"/>
  <c r="T48" i="10"/>
  <c r="T36" i="10"/>
  <c r="T24" i="10"/>
  <c r="T910" i="10"/>
  <c r="T898" i="10"/>
  <c r="T886" i="10"/>
  <c r="T874" i="10"/>
  <c r="T862" i="10"/>
  <c r="T850" i="10"/>
  <c r="T838" i="10"/>
  <c r="T826" i="10"/>
  <c r="T814" i="10"/>
  <c r="T802" i="10"/>
  <c r="T790" i="10"/>
  <c r="T914" i="10"/>
  <c r="T899" i="10"/>
  <c r="T884" i="10"/>
  <c r="T870" i="10"/>
  <c r="T856" i="10"/>
  <c r="T842" i="10"/>
  <c r="T827" i="10"/>
  <c r="T812" i="10"/>
  <c r="T798" i="10"/>
  <c r="T784" i="10"/>
  <c r="T771" i="10"/>
  <c r="T758" i="10"/>
  <c r="T745" i="10"/>
  <c r="T731" i="10"/>
  <c r="T718" i="10"/>
  <c r="T705" i="10"/>
  <c r="T692" i="10"/>
  <c r="T679" i="10"/>
  <c r="T666" i="10"/>
  <c r="T653" i="10"/>
  <c r="T640" i="10"/>
  <c r="T627" i="10"/>
  <c r="T614" i="10"/>
  <c r="T601" i="10"/>
  <c r="T587" i="10"/>
  <c r="T574" i="10"/>
  <c r="T561" i="10"/>
  <c r="T909" i="10"/>
  <c r="T895" i="10"/>
  <c r="T881" i="10"/>
  <c r="T867" i="10"/>
  <c r="T853" i="10"/>
  <c r="T837" i="10"/>
  <c r="T823" i="10"/>
  <c r="T809" i="10"/>
  <c r="T795" i="10"/>
  <c r="T781" i="10"/>
  <c r="T767" i="10"/>
  <c r="T754" i="10"/>
  <c r="T741" i="10"/>
  <c r="T728" i="10"/>
  <c r="T715" i="10"/>
  <c r="T702" i="10"/>
  <c r="T689" i="10"/>
  <c r="T676" i="10"/>
  <c r="T663" i="10"/>
  <c r="T650" i="10"/>
  <c r="T637" i="10"/>
  <c r="T623" i="10"/>
  <c r="T610" i="10"/>
  <c r="T597" i="10"/>
  <c r="T584" i="10"/>
  <c r="T571" i="10"/>
  <c r="T558" i="10"/>
  <c r="T545" i="10"/>
  <c r="T532" i="10"/>
  <c r="T519" i="10"/>
  <c r="T506" i="10"/>
  <c r="T493" i="10"/>
  <c r="T479" i="10"/>
  <c r="T466" i="10"/>
  <c r="T453" i="10"/>
  <c r="T440" i="10"/>
  <c r="T427" i="10"/>
  <c r="T414" i="10"/>
  <c r="T401" i="10"/>
  <c r="T388" i="10"/>
  <c r="T375" i="10"/>
  <c r="T362" i="10"/>
  <c r="T349" i="10"/>
  <c r="T335" i="10"/>
  <c r="T322" i="10"/>
  <c r="T309" i="10"/>
  <c r="T296" i="10"/>
  <c r="T283" i="10"/>
  <c r="T270" i="10"/>
  <c r="T257" i="10"/>
  <c r="T244" i="10"/>
  <c r="T231" i="10"/>
  <c r="T218" i="10"/>
  <c r="T205" i="10"/>
  <c r="T191" i="10"/>
  <c r="T178" i="10"/>
  <c r="T165" i="10"/>
  <c r="T152" i="10"/>
  <c r="T139" i="10"/>
  <c r="T126" i="10"/>
  <c r="T113" i="10"/>
  <c r="T100" i="10"/>
  <c r="T87" i="10"/>
  <c r="T74" i="10"/>
  <c r="T61" i="10"/>
  <c r="T47" i="10"/>
  <c r="T34" i="10"/>
  <c r="T21" i="10"/>
  <c r="T908" i="10"/>
  <c r="T894" i="10"/>
  <c r="T880" i="10"/>
  <c r="T866" i="10"/>
  <c r="T851" i="10"/>
  <c r="T836" i="10"/>
  <c r="T822" i="10"/>
  <c r="T808" i="10"/>
  <c r="T794" i="10"/>
  <c r="T779" i="10"/>
  <c r="T766" i="10"/>
  <c r="T753" i="10"/>
  <c r="T740" i="10"/>
  <c r="T727" i="10"/>
  <c r="T714" i="10"/>
  <c r="T701" i="10"/>
  <c r="T688" i="10"/>
  <c r="T675" i="10"/>
  <c r="T662" i="10"/>
  <c r="T649" i="10"/>
  <c r="T635" i="10"/>
  <c r="T622" i="10"/>
  <c r="T609" i="10"/>
  <c r="T596" i="10"/>
  <c r="T583" i="10"/>
  <c r="T570" i="10"/>
  <c r="T557" i="10"/>
  <c r="T544" i="10"/>
  <c r="T531" i="10"/>
  <c r="T518" i="10"/>
  <c r="T505" i="10"/>
  <c r="T491" i="10"/>
  <c r="T478" i="10"/>
  <c r="T465" i="10"/>
  <c r="T452" i="10"/>
  <c r="T439" i="10"/>
  <c r="T426" i="10"/>
  <c r="T413" i="10"/>
  <c r="T400" i="10"/>
  <c r="T387" i="10"/>
  <c r="T374" i="10"/>
  <c r="T361" i="10"/>
  <c r="T347" i="10"/>
  <c r="T334" i="10"/>
  <c r="T321" i="10"/>
  <c r="T308" i="10"/>
  <c r="T295" i="10"/>
  <c r="T282" i="10"/>
  <c r="T269" i="10"/>
  <c r="T256" i="10"/>
  <c r="T243" i="10"/>
  <c r="T230" i="10"/>
  <c r="T217" i="10"/>
  <c r="T203" i="10"/>
  <c r="T190" i="10"/>
  <c r="T177" i="10"/>
  <c r="T164" i="10"/>
  <c r="T151" i="10"/>
  <c r="T138" i="10"/>
  <c r="T125" i="10"/>
  <c r="T112" i="10"/>
  <c r="T99" i="10"/>
  <c r="T86" i="10"/>
  <c r="T73" i="10"/>
  <c r="T59" i="10"/>
  <c r="T46" i="10"/>
  <c r="T33" i="10"/>
  <c r="T20" i="10"/>
  <c r="T904" i="10"/>
  <c r="T890" i="10"/>
  <c r="T875" i="10"/>
  <c r="T860" i="10"/>
  <c r="T846" i="10"/>
  <c r="T832" i="10"/>
  <c r="T818" i="10"/>
  <c r="T803" i="10"/>
  <c r="T788" i="10"/>
  <c r="T775" i="10"/>
  <c r="T762" i="10"/>
  <c r="T749" i="10"/>
  <c r="T736" i="10"/>
  <c r="T723" i="10"/>
  <c r="T710" i="10"/>
  <c r="T697" i="10"/>
  <c r="T683" i="10"/>
  <c r="T670" i="10"/>
  <c r="T657" i="10"/>
  <c r="T644" i="10"/>
  <c r="T631" i="10"/>
  <c r="T618" i="10"/>
  <c r="T605" i="10"/>
  <c r="T592" i="10"/>
  <c r="T579" i="10"/>
  <c r="T566" i="10"/>
  <c r="T906" i="10"/>
  <c r="T885" i="10"/>
  <c r="T863" i="10"/>
  <c r="T843" i="10"/>
  <c r="T820" i="10"/>
  <c r="T799" i="10"/>
  <c r="T777" i="10"/>
  <c r="T759" i="10"/>
  <c r="T738" i="10"/>
  <c r="T719" i="10"/>
  <c r="T699" i="10"/>
  <c r="T680" i="10"/>
  <c r="T659" i="10"/>
  <c r="T641" i="10"/>
  <c r="T620" i="10"/>
  <c r="T602" i="10"/>
  <c r="T581" i="10"/>
  <c r="T562" i="10"/>
  <c r="T546" i="10"/>
  <c r="T529" i="10"/>
  <c r="T513" i="10"/>
  <c r="T498" i="10"/>
  <c r="T483" i="10"/>
  <c r="T467" i="10"/>
  <c r="T450" i="10"/>
  <c r="T435" i="10"/>
  <c r="T419" i="10"/>
  <c r="T404" i="10"/>
  <c r="T389" i="10"/>
  <c r="T371" i="10"/>
  <c r="T356" i="10"/>
  <c r="T341" i="10"/>
  <c r="T326" i="10"/>
  <c r="T310" i="10"/>
  <c r="T293" i="10"/>
  <c r="T278" i="10"/>
  <c r="T262" i="10"/>
  <c r="T247" i="10"/>
  <c r="T232" i="10"/>
  <c r="T214" i="10"/>
  <c r="T199" i="10"/>
  <c r="T184" i="10"/>
  <c r="T169" i="10"/>
  <c r="T153" i="10"/>
  <c r="T136" i="10"/>
  <c r="T121" i="10"/>
  <c r="T105" i="10"/>
  <c r="T90" i="10"/>
  <c r="T75" i="10"/>
  <c r="T57" i="10"/>
  <c r="T42" i="10"/>
  <c r="T27" i="10"/>
  <c r="T897" i="10"/>
  <c r="T873" i="10"/>
  <c r="T849" i="10"/>
  <c r="T829" i="10"/>
  <c r="T805" i="10"/>
  <c r="T782" i="10"/>
  <c r="T760" i="10"/>
  <c r="T737" i="10"/>
  <c r="T716" i="10"/>
  <c r="T694" i="10"/>
  <c r="T673" i="10"/>
  <c r="T652" i="10"/>
  <c r="T630" i="10"/>
  <c r="T608" i="10"/>
  <c r="T589" i="10"/>
  <c r="T567" i="10"/>
  <c r="T548" i="10"/>
  <c r="T530" i="10"/>
  <c r="T512" i="10"/>
  <c r="T496" i="10"/>
  <c r="T477" i="10"/>
  <c r="T461" i="10"/>
  <c r="T445" i="10"/>
  <c r="T428" i="10"/>
  <c r="T410" i="10"/>
  <c r="T393" i="10"/>
  <c r="T377" i="10"/>
  <c r="T358" i="10"/>
  <c r="T342" i="10"/>
  <c r="T325" i="10"/>
  <c r="T306" i="10"/>
  <c r="T290" i="10"/>
  <c r="T273" i="10"/>
  <c r="T255" i="10"/>
  <c r="T238" i="10"/>
  <c r="T222" i="10"/>
  <c r="T206" i="10"/>
  <c r="T187" i="10"/>
  <c r="T171" i="10"/>
  <c r="T154" i="10"/>
  <c r="T135" i="10"/>
  <c r="T118" i="10"/>
  <c r="T102" i="10"/>
  <c r="T83" i="10"/>
  <c r="T67" i="10"/>
  <c r="T51" i="10"/>
  <c r="T32" i="10"/>
  <c r="T913" i="10"/>
  <c r="T889" i="10"/>
  <c r="T865" i="10"/>
  <c r="T841" i="10"/>
  <c r="T817" i="10"/>
  <c r="T793" i="10"/>
  <c r="T772" i="10"/>
  <c r="T750" i="10"/>
  <c r="T729" i="10"/>
  <c r="T707" i="10"/>
  <c r="T686" i="10"/>
  <c r="T665" i="10"/>
  <c r="T643" i="10"/>
  <c r="T621" i="10"/>
  <c r="T599" i="10"/>
  <c r="T578" i="10"/>
  <c r="T556" i="10"/>
  <c r="T539" i="10"/>
  <c r="T523" i="10"/>
  <c r="T507" i="10"/>
  <c r="T488" i="10"/>
  <c r="T472" i="10"/>
  <c r="T455" i="10"/>
  <c r="T437" i="10"/>
  <c r="T421" i="10"/>
  <c r="T403" i="10"/>
  <c r="T385" i="10"/>
  <c r="T368" i="10"/>
  <c r="T352" i="10"/>
  <c r="T333" i="10"/>
  <c r="T317" i="10"/>
  <c r="T301" i="10"/>
  <c r="T284" i="10"/>
  <c r="T266" i="10"/>
  <c r="T249" i="10"/>
  <c r="T233" i="10"/>
  <c r="T213" i="10"/>
  <c r="T197" i="10"/>
  <c r="T181" i="10"/>
  <c r="T162" i="10"/>
  <c r="T146" i="10"/>
  <c r="T129" i="10"/>
  <c r="T111" i="10"/>
  <c r="T94" i="10"/>
  <c r="T78" i="10"/>
  <c r="T62" i="10"/>
  <c r="T43" i="10"/>
  <c r="T26" i="10"/>
  <c r="T911" i="10"/>
  <c r="T887" i="10"/>
  <c r="T861" i="10"/>
  <c r="T839" i="10"/>
  <c r="T815" i="10"/>
  <c r="T791" i="10"/>
  <c r="T770" i="10"/>
  <c r="T748" i="10"/>
  <c r="T726" i="10"/>
  <c r="T706" i="10"/>
  <c r="T685" i="10"/>
  <c r="T664" i="10"/>
  <c r="T642" i="10"/>
  <c r="T619" i="10"/>
  <c r="T598" i="10"/>
  <c r="T577" i="10"/>
  <c r="T555" i="10"/>
  <c r="T538" i="10"/>
  <c r="T522" i="10"/>
  <c r="T503" i="10"/>
  <c r="T487" i="10"/>
  <c r="T471" i="10"/>
  <c r="T454" i="10"/>
  <c r="T436" i="10"/>
  <c r="T418" i="10"/>
  <c r="T402" i="10"/>
  <c r="T383" i="10"/>
  <c r="T367" i="10"/>
  <c r="T351" i="10"/>
  <c r="T332" i="10"/>
  <c r="T316" i="10"/>
  <c r="T299" i="10"/>
  <c r="T281" i="10"/>
  <c r="T265" i="10"/>
  <c r="T248" i="10"/>
  <c r="T229" i="10"/>
  <c r="T212" i="10"/>
  <c r="T196" i="10"/>
  <c r="T179" i="10"/>
  <c r="T161" i="10"/>
  <c r="T145" i="10"/>
  <c r="T128" i="10"/>
  <c r="T110" i="10"/>
  <c r="T93" i="10"/>
  <c r="T77" i="10"/>
  <c r="T58" i="10"/>
  <c r="T41" i="10"/>
  <c r="T25" i="10"/>
  <c r="T907" i="10"/>
  <c r="T883" i="10"/>
  <c r="T859" i="10"/>
  <c r="T835" i="10"/>
  <c r="T813" i="10"/>
  <c r="T789" i="10"/>
  <c r="T769" i="10"/>
  <c r="T747" i="10"/>
  <c r="T725" i="10"/>
  <c r="T704" i="10"/>
  <c r="T682" i="10"/>
  <c r="T661" i="10"/>
  <c r="T639" i="10"/>
  <c r="T617" i="10"/>
  <c r="T595" i="10"/>
  <c r="T575" i="10"/>
  <c r="T554" i="10"/>
  <c r="T537" i="10"/>
  <c r="T521" i="10"/>
  <c r="T502" i="10"/>
  <c r="T486" i="10"/>
  <c r="T470" i="10"/>
  <c r="T451" i="10"/>
  <c r="T434" i="10"/>
  <c r="T417" i="10"/>
  <c r="T399" i="10"/>
  <c r="T382" i="10"/>
  <c r="T366" i="10"/>
  <c r="T350" i="10"/>
  <c r="T331" i="10"/>
  <c r="T315" i="10"/>
  <c r="T298" i="10"/>
  <c r="T280" i="10"/>
  <c r="T263" i="10"/>
  <c r="T246" i="10"/>
  <c r="T227" i="10"/>
  <c r="T211" i="10"/>
  <c r="T195" i="10"/>
  <c r="T176" i="10"/>
  <c r="T160" i="10"/>
  <c r="T143" i="10"/>
  <c r="T127" i="10"/>
  <c r="T109" i="10"/>
  <c r="T92" i="10"/>
  <c r="T76" i="10"/>
  <c r="T56" i="10"/>
  <c r="T40" i="10"/>
  <c r="T23" i="10"/>
  <c r="T901" i="10"/>
  <c r="T877" i="10"/>
  <c r="T854" i="10"/>
  <c r="T830" i="10"/>
  <c r="T806" i="10"/>
  <c r="T783" i="10"/>
  <c r="T761" i="10"/>
  <c r="T739" i="10"/>
  <c r="T717" i="10"/>
  <c r="T695" i="10"/>
  <c r="T674" i="10"/>
  <c r="T654" i="10"/>
  <c r="T632" i="10"/>
  <c r="T611" i="10"/>
  <c r="T590" i="10"/>
  <c r="T568" i="10"/>
  <c r="T549" i="10"/>
  <c r="T533" i="10"/>
  <c r="T514" i="10"/>
  <c r="T497" i="10"/>
  <c r="T481" i="10"/>
  <c r="T462" i="10"/>
  <c r="T446" i="10"/>
  <c r="T429" i="10"/>
  <c r="T411" i="10"/>
  <c r="T394" i="10"/>
  <c r="T378" i="10"/>
  <c r="T359" i="10"/>
  <c r="T343" i="10"/>
  <c r="T327" i="10"/>
  <c r="T307" i="10"/>
  <c r="T291" i="10"/>
  <c r="T274" i="10"/>
  <c r="T258" i="10"/>
  <c r="T239" i="10"/>
  <c r="T223" i="10"/>
  <c r="T207" i="10"/>
  <c r="T188" i="10"/>
  <c r="T172" i="10"/>
  <c r="T155" i="10"/>
  <c r="T137" i="10"/>
  <c r="T119" i="10"/>
  <c r="T103" i="10"/>
  <c r="T85" i="10"/>
  <c r="T68" i="10"/>
  <c r="T52" i="10"/>
  <c r="T35" i="10"/>
  <c r="T18" i="10"/>
  <c r="T903" i="10"/>
  <c r="T868" i="10"/>
  <c r="T824" i="10"/>
  <c r="T785" i="10"/>
  <c r="T746" i="10"/>
  <c r="T711" i="10"/>
  <c r="T671" i="10"/>
  <c r="T634" i="10"/>
  <c r="T603" i="10"/>
  <c r="T563" i="10"/>
  <c r="T534" i="10"/>
  <c r="T501" i="10"/>
  <c r="T474" i="10"/>
  <c r="T443" i="10"/>
  <c r="T415" i="10"/>
  <c r="T386" i="10"/>
  <c r="T355" i="10"/>
  <c r="T328" i="10"/>
  <c r="T297" i="10"/>
  <c r="T268" i="10"/>
  <c r="T237" i="10"/>
  <c r="T209" i="10"/>
  <c r="T182" i="10"/>
  <c r="T149" i="10"/>
  <c r="T122" i="10"/>
  <c r="T91" i="10"/>
  <c r="T64" i="10"/>
  <c r="T31" i="10"/>
  <c r="T902" i="10"/>
  <c r="T858" i="10"/>
  <c r="T821" i="10"/>
  <c r="T778" i="10"/>
  <c r="T743" i="10"/>
  <c r="T709" i="10"/>
  <c r="T669" i="10"/>
  <c r="T633" i="10"/>
  <c r="T594" i="10"/>
  <c r="T560" i="10"/>
  <c r="T527" i="10"/>
  <c r="T500" i="10"/>
  <c r="T473" i="10"/>
  <c r="T442" i="10"/>
  <c r="T412" i="10"/>
  <c r="T381" i="10"/>
  <c r="T354" i="10"/>
  <c r="T323" i="10"/>
  <c r="T294" i="10"/>
  <c r="T267" i="10"/>
  <c r="T236" i="10"/>
  <c r="T208" i="10"/>
  <c r="T175" i="10"/>
  <c r="T148" i="10"/>
  <c r="T117" i="10"/>
  <c r="T89" i="10"/>
  <c r="T63" i="10"/>
  <c r="T30" i="10"/>
  <c r="T896" i="10"/>
  <c r="T857" i="10"/>
  <c r="T819" i="10"/>
  <c r="T776" i="10"/>
  <c r="T742" i="10"/>
  <c r="T703" i="10"/>
  <c r="T668" i="10"/>
  <c r="T629" i="10"/>
  <c r="T593" i="10"/>
  <c r="T559" i="10"/>
  <c r="T526" i="10"/>
  <c r="T499" i="10"/>
  <c r="T469" i="10"/>
  <c r="T441" i="10"/>
  <c r="T409" i="10"/>
  <c r="T380" i="10"/>
  <c r="T353" i="10"/>
  <c r="T320" i="10"/>
  <c r="T292" i="10"/>
  <c r="T261" i="10"/>
  <c r="T235" i="10"/>
  <c r="T202" i="10"/>
  <c r="T174" i="10"/>
  <c r="T147" i="10"/>
  <c r="T116" i="10"/>
  <c r="T88" i="10"/>
  <c r="T55" i="10"/>
  <c r="T29" i="10"/>
  <c r="T893" i="10"/>
  <c r="T855" i="10"/>
  <c r="T811" i="10"/>
  <c r="T774" i="10"/>
  <c r="T735" i="10"/>
  <c r="T700" i="10"/>
  <c r="T667" i="10"/>
  <c r="T628" i="10"/>
  <c r="T591" i="10"/>
  <c r="T553" i="10"/>
  <c r="T525" i="10"/>
  <c r="T495" i="10"/>
  <c r="T464" i="10"/>
  <c r="T438" i="10"/>
  <c r="T407" i="10"/>
  <c r="T379" i="10"/>
  <c r="T346" i="10"/>
  <c r="T319" i="10"/>
  <c r="T289" i="10"/>
  <c r="T260" i="10"/>
  <c r="T234" i="10"/>
  <c r="T201" i="10"/>
  <c r="T173" i="10"/>
  <c r="T142" i="10"/>
  <c r="T115" i="10"/>
  <c r="T82" i="10"/>
  <c r="T54" i="10"/>
  <c r="T28" i="10"/>
  <c r="T892" i="10"/>
  <c r="T848" i="10"/>
  <c r="T810" i="10"/>
  <c r="T773" i="10"/>
  <c r="T734" i="10"/>
  <c r="T698" i="10"/>
  <c r="T658" i="10"/>
  <c r="T626" i="10"/>
  <c r="T586" i="10"/>
  <c r="T551" i="10"/>
  <c r="T524" i="10"/>
  <c r="T494" i="10"/>
  <c r="T463" i="10"/>
  <c r="T433" i="10"/>
  <c r="T406" i="10"/>
  <c r="T376" i="10"/>
  <c r="T345" i="10"/>
  <c r="T318" i="10"/>
  <c r="T287" i="10"/>
  <c r="T259" i="10"/>
  <c r="T226" i="10"/>
  <c r="T200" i="10"/>
  <c r="T170" i="10"/>
  <c r="T141" i="10"/>
  <c r="T114" i="10"/>
  <c r="T81" i="10"/>
  <c r="T53" i="10"/>
  <c r="T22" i="10"/>
  <c r="T879" i="10"/>
  <c r="T844" i="10"/>
  <c r="T800" i="10"/>
  <c r="T763" i="10"/>
  <c r="T724" i="10"/>
  <c r="T690" i="10"/>
  <c r="T651" i="10"/>
  <c r="T615" i="10"/>
  <c r="T580" i="10"/>
  <c r="T543" i="10"/>
  <c r="T515" i="10"/>
  <c r="T485" i="10"/>
  <c r="T458" i="10"/>
  <c r="T425" i="10"/>
  <c r="T397" i="10"/>
  <c r="T369" i="10"/>
  <c r="T339" i="10"/>
  <c r="T311" i="10"/>
  <c r="T279" i="10"/>
  <c r="T251" i="10"/>
  <c r="T221" i="10"/>
  <c r="T193" i="10"/>
  <c r="T845" i="10"/>
  <c r="T764" i="10"/>
  <c r="T691" i="10"/>
  <c r="T616" i="10"/>
  <c r="T547" i="10"/>
  <c r="T489" i="10"/>
  <c r="T430" i="10"/>
  <c r="T370" i="10"/>
  <c r="T313" i="10"/>
  <c r="T253" i="10"/>
  <c r="T194" i="10"/>
  <c r="T140" i="10"/>
  <c r="T97" i="10"/>
  <c r="T44" i="10"/>
  <c r="T834" i="10"/>
  <c r="T757" i="10"/>
  <c r="T687" i="10"/>
  <c r="T613" i="10"/>
  <c r="T542" i="10"/>
  <c r="T484" i="10"/>
  <c r="T424" i="10"/>
  <c r="T365" i="10"/>
  <c r="T305" i="10"/>
  <c r="T250" i="10"/>
  <c r="T189" i="10"/>
  <c r="T134" i="10"/>
  <c r="T95" i="10"/>
  <c r="T39" i="10"/>
  <c r="T891" i="10"/>
  <c r="T807" i="10"/>
  <c r="T733" i="10"/>
  <c r="T656" i="10"/>
  <c r="T585" i="10"/>
  <c r="T520" i="10"/>
  <c r="T460" i="10"/>
  <c r="T405" i="10"/>
  <c r="T344" i="10"/>
  <c r="T286" i="10"/>
  <c r="T225" i="10"/>
  <c r="T167" i="10"/>
  <c r="T124" i="10"/>
  <c r="T70" i="10"/>
  <c r="T825" i="10"/>
  <c r="T721" i="10"/>
  <c r="T625" i="10"/>
  <c r="T535" i="10"/>
  <c r="T449" i="10"/>
  <c r="T373" i="10"/>
  <c r="T302" i="10"/>
  <c r="T219" i="10"/>
  <c r="T150" i="10"/>
  <c r="T71" i="10"/>
  <c r="T801" i="10"/>
  <c r="T713" i="10"/>
  <c r="T607" i="10"/>
  <c r="T517" i="10"/>
  <c r="T448" i="10"/>
  <c r="T364" i="10"/>
  <c r="T285" i="10"/>
  <c r="T215" i="10"/>
  <c r="T133" i="10"/>
  <c r="T69" i="10"/>
  <c r="T882" i="10"/>
  <c r="T787" i="10"/>
  <c r="T681" i="10"/>
  <c r="T582" i="10"/>
  <c r="T509" i="10"/>
  <c r="T423" i="10"/>
  <c r="T340" i="10"/>
  <c r="T272" i="10"/>
  <c r="T186" i="10"/>
  <c r="T123" i="10"/>
  <c r="T50" i="10"/>
  <c r="T872" i="10"/>
  <c r="T765" i="10"/>
  <c r="T677" i="10"/>
  <c r="T572" i="10"/>
  <c r="T490" i="10"/>
  <c r="T416" i="10"/>
  <c r="T337" i="10"/>
  <c r="T254" i="10"/>
  <c r="T183" i="10"/>
  <c r="T106" i="10"/>
  <c r="T45" i="10"/>
  <c r="T871" i="10"/>
  <c r="T755" i="10"/>
  <c r="T655" i="10"/>
  <c r="T569" i="10"/>
  <c r="T482" i="10"/>
  <c r="T398" i="10"/>
  <c r="T330" i="10"/>
  <c r="T245" i="10"/>
  <c r="T166" i="10"/>
  <c r="T104" i="10"/>
  <c r="T38" i="10"/>
  <c r="T869" i="10"/>
  <c r="T752" i="10"/>
  <c r="T647" i="10"/>
  <c r="T565" i="10"/>
  <c r="T476" i="10"/>
  <c r="T395" i="10"/>
  <c r="T329" i="10"/>
  <c r="T242" i="10"/>
  <c r="T163" i="10"/>
  <c r="T101" i="10"/>
  <c r="T37" i="10"/>
  <c r="T833" i="10"/>
  <c r="T730" i="10"/>
  <c r="T645" i="10"/>
  <c r="T541" i="10"/>
  <c r="T459" i="10"/>
  <c r="T391" i="10"/>
  <c r="T304" i="10"/>
  <c r="T224" i="10"/>
  <c r="T158" i="10"/>
  <c r="T80" i="10"/>
  <c r="T751" i="10"/>
  <c r="T511" i="10"/>
  <c r="T338" i="10"/>
  <c r="T157" i="10"/>
  <c r="T722" i="10"/>
  <c r="T510" i="10"/>
  <c r="T314" i="10"/>
  <c r="T131" i="10"/>
  <c r="T712" i="10"/>
  <c r="T508" i="10"/>
  <c r="T303" i="10"/>
  <c r="T130" i="10"/>
  <c r="T693" i="10"/>
  <c r="T475" i="10"/>
  <c r="T277" i="10"/>
  <c r="T107" i="10"/>
  <c r="T678" i="10"/>
  <c r="T457" i="10"/>
  <c r="T275" i="10"/>
  <c r="T98" i="10"/>
  <c r="T905" i="10"/>
  <c r="T646" i="10"/>
  <c r="T447" i="10"/>
  <c r="T271" i="10"/>
  <c r="T79" i="10"/>
  <c r="T878" i="10"/>
  <c r="T638" i="10"/>
  <c r="T431" i="10"/>
  <c r="T241" i="10"/>
  <c r="T66" i="10"/>
  <c r="T847" i="10"/>
  <c r="T606" i="10"/>
  <c r="T422" i="10"/>
  <c r="T220" i="10"/>
  <c r="T65" i="10"/>
  <c r="T831" i="10"/>
  <c r="T604" i="10"/>
  <c r="T392" i="10"/>
  <c r="T210" i="10"/>
  <c r="T49" i="10"/>
  <c r="T797" i="10"/>
  <c r="T573" i="10"/>
  <c r="T390" i="10"/>
  <c r="T198" i="10"/>
  <c r="T19" i="10"/>
  <c r="T796" i="10"/>
  <c r="T550" i="10"/>
  <c r="T363" i="10"/>
  <c r="T185" i="10"/>
  <c r="T786" i="10"/>
  <c r="T536" i="10"/>
  <c r="T357" i="10"/>
  <c r="T159" i="10"/>
  <c r="J5" i="5"/>
  <c r="B17" i="5"/>
  <c r="B6" i="5"/>
  <c r="F5" i="5"/>
  <c r="E5" i="5"/>
  <c r="G5" i="5"/>
  <c r="B40" i="5"/>
  <c r="J28" i="5"/>
  <c r="E28" i="5"/>
  <c r="G28" i="5"/>
  <c r="F28" i="5"/>
  <c r="L26" i="4"/>
  <c r="C73" i="4"/>
  <c r="D6" i="4"/>
  <c r="B18" i="4"/>
  <c r="F6" i="4"/>
  <c r="I6" i="4"/>
  <c r="E6" i="4"/>
  <c r="C57" i="4"/>
  <c r="U911" i="10"/>
  <c r="U899" i="10"/>
  <c r="U887" i="10"/>
  <c r="U875" i="10"/>
  <c r="U863" i="10"/>
  <c r="U851" i="10"/>
  <c r="U839" i="10"/>
  <c r="U827" i="10"/>
  <c r="U815" i="10"/>
  <c r="U803" i="10"/>
  <c r="U791" i="10"/>
  <c r="U779" i="10"/>
  <c r="U767" i="10"/>
  <c r="U755" i="10"/>
  <c r="U743" i="10"/>
  <c r="U731" i="10"/>
  <c r="U719" i="10"/>
  <c r="U707" i="10"/>
  <c r="U695" i="10"/>
  <c r="U683" i="10"/>
  <c r="U671" i="10"/>
  <c r="U659" i="10"/>
  <c r="U647" i="10"/>
  <c r="U635" i="10"/>
  <c r="U623" i="10"/>
  <c r="U611" i="10"/>
  <c r="U599" i="10"/>
  <c r="U587" i="10"/>
  <c r="U575" i="10"/>
  <c r="U903" i="10"/>
  <c r="U890" i="10"/>
  <c r="U877" i="10"/>
  <c r="U864" i="10"/>
  <c r="U850" i="10"/>
  <c r="U837" i="10"/>
  <c r="U824" i="10"/>
  <c r="U811" i="10"/>
  <c r="U798" i="10"/>
  <c r="U785" i="10"/>
  <c r="U772" i="10"/>
  <c r="U759" i="10"/>
  <c r="U746" i="10"/>
  <c r="U733" i="10"/>
  <c r="U720" i="10"/>
  <c r="U706" i="10"/>
  <c r="U693" i="10"/>
  <c r="U680" i="10"/>
  <c r="U667" i="10"/>
  <c r="U654" i="10"/>
  <c r="U641" i="10"/>
  <c r="U628" i="10"/>
  <c r="U615" i="10"/>
  <c r="U602" i="10"/>
  <c r="U589" i="10"/>
  <c r="U576" i="10"/>
  <c r="U563" i="10"/>
  <c r="U551" i="10"/>
  <c r="U539" i="10"/>
  <c r="U527" i="10"/>
  <c r="U515" i="10"/>
  <c r="U503" i="10"/>
  <c r="U491" i="10"/>
  <c r="U479" i="10"/>
  <c r="U467" i="10"/>
  <c r="U455" i="10"/>
  <c r="U443" i="10"/>
  <c r="U431" i="10"/>
  <c r="U419" i="10"/>
  <c r="U407" i="10"/>
  <c r="U395" i="10"/>
  <c r="U383" i="10"/>
  <c r="U371" i="10"/>
  <c r="U359" i="10"/>
  <c r="U347" i="10"/>
  <c r="U335" i="10"/>
  <c r="U323" i="10"/>
  <c r="U311" i="10"/>
  <c r="U299" i="10"/>
  <c r="U287" i="10"/>
  <c r="U275" i="10"/>
  <c r="U263" i="10"/>
  <c r="U251" i="10"/>
  <c r="U239" i="10"/>
  <c r="U227" i="10"/>
  <c r="U215" i="10"/>
  <c r="U203" i="10"/>
  <c r="U191" i="10"/>
  <c r="U179" i="10"/>
  <c r="U167" i="10"/>
  <c r="U155" i="10"/>
  <c r="U143" i="10"/>
  <c r="U131" i="10"/>
  <c r="U119" i="10"/>
  <c r="U107" i="10"/>
  <c r="U95" i="10"/>
  <c r="U83" i="10"/>
  <c r="U914" i="10"/>
  <c r="U900" i="10"/>
  <c r="U885" i="10"/>
  <c r="U871" i="10"/>
  <c r="U857" i="10"/>
  <c r="U843" i="10"/>
  <c r="U829" i="10"/>
  <c r="U814" i="10"/>
  <c r="U800" i="10"/>
  <c r="U786" i="10"/>
  <c r="U771" i="10"/>
  <c r="U757" i="10"/>
  <c r="U742" i="10"/>
  <c r="U728" i="10"/>
  <c r="U714" i="10"/>
  <c r="U700" i="10"/>
  <c r="U686" i="10"/>
  <c r="U672" i="10"/>
  <c r="U657" i="10"/>
  <c r="U643" i="10"/>
  <c r="U629" i="10"/>
  <c r="U614" i="10"/>
  <c r="U600" i="10"/>
  <c r="U585" i="10"/>
  <c r="U571" i="10"/>
  <c r="U558" i="10"/>
  <c r="U545" i="10"/>
  <c r="U532" i="10"/>
  <c r="U519" i="10"/>
  <c r="U506" i="10"/>
  <c r="U493" i="10"/>
  <c r="U480" i="10"/>
  <c r="U466" i="10"/>
  <c r="U453" i="10"/>
  <c r="U440" i="10"/>
  <c r="U427" i="10"/>
  <c r="U414" i="10"/>
  <c r="U401" i="10"/>
  <c r="U388" i="10"/>
  <c r="U375" i="10"/>
  <c r="U362" i="10"/>
  <c r="U349" i="10"/>
  <c r="U336" i="10"/>
  <c r="U322" i="10"/>
  <c r="U309" i="10"/>
  <c r="U296" i="10"/>
  <c r="U283" i="10"/>
  <c r="U270" i="10"/>
  <c r="U257" i="10"/>
  <c r="U244" i="10"/>
  <c r="U231" i="10"/>
  <c r="U218" i="10"/>
  <c r="U205" i="10"/>
  <c r="U192" i="10"/>
  <c r="U178" i="10"/>
  <c r="U165" i="10"/>
  <c r="U152" i="10"/>
  <c r="U139" i="10"/>
  <c r="U126" i="10"/>
  <c r="U113" i="10"/>
  <c r="U100" i="10"/>
  <c r="U87" i="10"/>
  <c r="U74" i="10"/>
  <c r="U62" i="10"/>
  <c r="U50" i="10"/>
  <c r="U38" i="10"/>
  <c r="U26" i="10"/>
  <c r="U912" i="10"/>
  <c r="U897" i="10"/>
  <c r="U883" i="10"/>
  <c r="U869" i="10"/>
  <c r="U855" i="10"/>
  <c r="U841" i="10"/>
  <c r="U826" i="10"/>
  <c r="U812" i="10"/>
  <c r="U797" i="10"/>
  <c r="U783" i="10"/>
  <c r="U769" i="10"/>
  <c r="U754" i="10"/>
  <c r="U740" i="10"/>
  <c r="U726" i="10"/>
  <c r="U712" i="10"/>
  <c r="U698" i="10"/>
  <c r="U684" i="10"/>
  <c r="U669" i="10"/>
  <c r="U655" i="10"/>
  <c r="U640" i="10"/>
  <c r="U626" i="10"/>
  <c r="U612" i="10"/>
  <c r="U597" i="10"/>
  <c r="U583" i="10"/>
  <c r="U569" i="10"/>
  <c r="U556" i="10"/>
  <c r="U543" i="10"/>
  <c r="U530" i="10"/>
  <c r="U517" i="10"/>
  <c r="U504" i="10"/>
  <c r="U490" i="10"/>
  <c r="U477" i="10"/>
  <c r="U464" i="10"/>
  <c r="U451" i="10"/>
  <c r="U438" i="10"/>
  <c r="U425" i="10"/>
  <c r="U412" i="10"/>
  <c r="U399" i="10"/>
  <c r="U386" i="10"/>
  <c r="U373" i="10"/>
  <c r="U360" i="10"/>
  <c r="U346" i="10"/>
  <c r="U333" i="10"/>
  <c r="U320" i="10"/>
  <c r="U307" i="10"/>
  <c r="U294" i="10"/>
  <c r="U281" i="10"/>
  <c r="U268" i="10"/>
  <c r="U255" i="10"/>
  <c r="U242" i="10"/>
  <c r="U229" i="10"/>
  <c r="U216" i="10"/>
  <c r="U202" i="10"/>
  <c r="U189" i="10"/>
  <c r="U176" i="10"/>
  <c r="U163" i="10"/>
  <c r="U150" i="10"/>
  <c r="U137" i="10"/>
  <c r="U124" i="10"/>
  <c r="U111" i="10"/>
  <c r="U98" i="10"/>
  <c r="U85" i="10"/>
  <c r="U72" i="10"/>
  <c r="U60" i="10"/>
  <c r="U48" i="10"/>
  <c r="U36" i="10"/>
  <c r="U24" i="10"/>
  <c r="U902" i="10"/>
  <c r="U884" i="10"/>
  <c r="U867" i="10"/>
  <c r="U849" i="10"/>
  <c r="U833" i="10"/>
  <c r="U817" i="10"/>
  <c r="U799" i="10"/>
  <c r="U781" i="10"/>
  <c r="U764" i="10"/>
  <c r="U748" i="10"/>
  <c r="U730" i="10"/>
  <c r="U713" i="10"/>
  <c r="U696" i="10"/>
  <c r="U678" i="10"/>
  <c r="U662" i="10"/>
  <c r="U645" i="10"/>
  <c r="U627" i="10"/>
  <c r="U609" i="10"/>
  <c r="U593" i="10"/>
  <c r="U577" i="10"/>
  <c r="U560" i="10"/>
  <c r="U544" i="10"/>
  <c r="U528" i="10"/>
  <c r="U512" i="10"/>
  <c r="U497" i="10"/>
  <c r="U482" i="10"/>
  <c r="U465" i="10"/>
  <c r="U449" i="10"/>
  <c r="U434" i="10"/>
  <c r="U418" i="10"/>
  <c r="U403" i="10"/>
  <c r="U387" i="10"/>
  <c r="U370" i="10"/>
  <c r="U355" i="10"/>
  <c r="U340" i="10"/>
  <c r="U325" i="10"/>
  <c r="U308" i="10"/>
  <c r="U292" i="10"/>
  <c r="U277" i="10"/>
  <c r="U261" i="10"/>
  <c r="U246" i="10"/>
  <c r="U230" i="10"/>
  <c r="U213" i="10"/>
  <c r="U198" i="10"/>
  <c r="U183" i="10"/>
  <c r="U168" i="10"/>
  <c r="U151" i="10"/>
  <c r="U135" i="10"/>
  <c r="U120" i="10"/>
  <c r="U104" i="10"/>
  <c r="U89" i="10"/>
  <c r="U73" i="10"/>
  <c r="U58" i="10"/>
  <c r="U44" i="10"/>
  <c r="U30" i="10"/>
  <c r="U896" i="10"/>
  <c r="U880" i="10"/>
  <c r="U862" i="10"/>
  <c r="U846" i="10"/>
  <c r="U830" i="10"/>
  <c r="U810" i="10"/>
  <c r="U794" i="10"/>
  <c r="U777" i="10"/>
  <c r="U761" i="10"/>
  <c r="U744" i="10"/>
  <c r="U725" i="10"/>
  <c r="U709" i="10"/>
  <c r="U691" i="10"/>
  <c r="U675" i="10"/>
  <c r="U658" i="10"/>
  <c r="U639" i="10"/>
  <c r="U622" i="10"/>
  <c r="U606" i="10"/>
  <c r="U590" i="10"/>
  <c r="U572" i="10"/>
  <c r="U555" i="10"/>
  <c r="U540" i="10"/>
  <c r="U524" i="10"/>
  <c r="U509" i="10"/>
  <c r="U494" i="10"/>
  <c r="U476" i="10"/>
  <c r="U461" i="10"/>
  <c r="U446" i="10"/>
  <c r="U430" i="10"/>
  <c r="U415" i="10"/>
  <c r="U398" i="10"/>
  <c r="U382" i="10"/>
  <c r="U367" i="10"/>
  <c r="U352" i="10"/>
  <c r="U337" i="10"/>
  <c r="U319" i="10"/>
  <c r="U304" i="10"/>
  <c r="U289" i="10"/>
  <c r="U273" i="10"/>
  <c r="U258" i="10"/>
  <c r="U241" i="10"/>
  <c r="U225" i="10"/>
  <c r="U210" i="10"/>
  <c r="U195" i="10"/>
  <c r="U180" i="10"/>
  <c r="U162" i="10"/>
  <c r="U147" i="10"/>
  <c r="U132" i="10"/>
  <c r="U116" i="10"/>
  <c r="U101" i="10"/>
  <c r="U84" i="10"/>
  <c r="U69" i="10"/>
  <c r="U55" i="10"/>
  <c r="U41" i="10"/>
  <c r="U27" i="10"/>
  <c r="U913" i="10"/>
  <c r="U895" i="10"/>
  <c r="U879" i="10"/>
  <c r="U861" i="10"/>
  <c r="U845" i="10"/>
  <c r="U828" i="10"/>
  <c r="U809" i="10"/>
  <c r="U793" i="10"/>
  <c r="U776" i="10"/>
  <c r="U760" i="10"/>
  <c r="U741" i="10"/>
  <c r="U724" i="10"/>
  <c r="U708" i="10"/>
  <c r="U690" i="10"/>
  <c r="U674" i="10"/>
  <c r="U656" i="10"/>
  <c r="U638" i="10"/>
  <c r="U621" i="10"/>
  <c r="U605" i="10"/>
  <c r="U588" i="10"/>
  <c r="U570" i="10"/>
  <c r="U554" i="10"/>
  <c r="U538" i="10"/>
  <c r="U523" i="10"/>
  <c r="U508" i="10"/>
  <c r="U492" i="10"/>
  <c r="U475" i="10"/>
  <c r="U460" i="10"/>
  <c r="U445" i="10"/>
  <c r="U429" i="10"/>
  <c r="U413" i="10"/>
  <c r="U397" i="10"/>
  <c r="U381" i="10"/>
  <c r="U366" i="10"/>
  <c r="U351" i="10"/>
  <c r="U334" i="10"/>
  <c r="U318" i="10"/>
  <c r="U303" i="10"/>
  <c r="U288" i="10"/>
  <c r="U272" i="10"/>
  <c r="U256" i="10"/>
  <c r="U240" i="10"/>
  <c r="U224" i="10"/>
  <c r="U209" i="10"/>
  <c r="U194" i="10"/>
  <c r="U177" i="10"/>
  <c r="U161" i="10"/>
  <c r="U146" i="10"/>
  <c r="U130" i="10"/>
  <c r="U115" i="10"/>
  <c r="U99" i="10"/>
  <c r="U82" i="10"/>
  <c r="U68" i="10"/>
  <c r="U54" i="10"/>
  <c r="U40" i="10"/>
  <c r="U25" i="10"/>
  <c r="U907" i="10"/>
  <c r="U891" i="10"/>
  <c r="U873" i="10"/>
  <c r="U856" i="10"/>
  <c r="U838" i="10"/>
  <c r="U821" i="10"/>
  <c r="U805" i="10"/>
  <c r="U788" i="10"/>
  <c r="U770" i="10"/>
  <c r="U752" i="10"/>
  <c r="U736" i="10"/>
  <c r="U718" i="10"/>
  <c r="U702" i="10"/>
  <c r="U685" i="10"/>
  <c r="U666" i="10"/>
  <c r="U650" i="10"/>
  <c r="U633" i="10"/>
  <c r="U617" i="10"/>
  <c r="U598" i="10"/>
  <c r="U581" i="10"/>
  <c r="U565" i="10"/>
  <c r="U549" i="10"/>
  <c r="U534" i="10"/>
  <c r="U518" i="10"/>
  <c r="U501" i="10"/>
  <c r="U486" i="10"/>
  <c r="U471" i="10"/>
  <c r="U456" i="10"/>
  <c r="U439" i="10"/>
  <c r="U423" i="10"/>
  <c r="U408" i="10"/>
  <c r="U392" i="10"/>
  <c r="U377" i="10"/>
  <c r="U361" i="10"/>
  <c r="U344" i="10"/>
  <c r="U329" i="10"/>
  <c r="U314" i="10"/>
  <c r="U298" i="10"/>
  <c r="U282" i="10"/>
  <c r="U266" i="10"/>
  <c r="U250" i="10"/>
  <c r="U235" i="10"/>
  <c r="U220" i="10"/>
  <c r="U204" i="10"/>
  <c r="U187" i="10"/>
  <c r="U172" i="10"/>
  <c r="U157" i="10"/>
  <c r="U141" i="10"/>
  <c r="U125" i="10"/>
  <c r="U109" i="10"/>
  <c r="U93" i="10"/>
  <c r="U78" i="10"/>
  <c r="U64" i="10"/>
  <c r="U49" i="10"/>
  <c r="U34" i="10"/>
  <c r="U20" i="10"/>
  <c r="U904" i="10"/>
  <c r="U876" i="10"/>
  <c r="U852" i="10"/>
  <c r="U823" i="10"/>
  <c r="U801" i="10"/>
  <c r="U774" i="10"/>
  <c r="U749" i="10"/>
  <c r="U722" i="10"/>
  <c r="U697" i="10"/>
  <c r="U670" i="10"/>
  <c r="U646" i="10"/>
  <c r="U619" i="10"/>
  <c r="U594" i="10"/>
  <c r="U567" i="10"/>
  <c r="U546" i="10"/>
  <c r="U521" i="10"/>
  <c r="U498" i="10"/>
  <c r="U473" i="10"/>
  <c r="U450" i="10"/>
  <c r="U426" i="10"/>
  <c r="U404" i="10"/>
  <c r="U379" i="10"/>
  <c r="U356" i="10"/>
  <c r="U331" i="10"/>
  <c r="U310" i="10"/>
  <c r="U285" i="10"/>
  <c r="U262" i="10"/>
  <c r="U237" i="10"/>
  <c r="U214" i="10"/>
  <c r="U190" i="10"/>
  <c r="U169" i="10"/>
  <c r="U144" i="10"/>
  <c r="U121" i="10"/>
  <c r="U96" i="10"/>
  <c r="U75" i="10"/>
  <c r="U52" i="10"/>
  <c r="U31" i="10"/>
  <c r="U893" i="10"/>
  <c r="U866" i="10"/>
  <c r="U836" i="10"/>
  <c r="U808" i="10"/>
  <c r="U782" i="10"/>
  <c r="U753" i="10"/>
  <c r="U727" i="10"/>
  <c r="U699" i="10"/>
  <c r="U668" i="10"/>
  <c r="U642" i="10"/>
  <c r="U613" i="10"/>
  <c r="U584" i="10"/>
  <c r="U559" i="10"/>
  <c r="U533" i="10"/>
  <c r="U507" i="10"/>
  <c r="U483" i="10"/>
  <c r="U457" i="10"/>
  <c r="U432" i="10"/>
  <c r="U405" i="10"/>
  <c r="U378" i="10"/>
  <c r="U353" i="10"/>
  <c r="U327" i="10"/>
  <c r="U301" i="10"/>
  <c r="U276" i="10"/>
  <c r="U249" i="10"/>
  <c r="U223" i="10"/>
  <c r="U199" i="10"/>
  <c r="U173" i="10"/>
  <c r="U148" i="10"/>
  <c r="U122" i="10"/>
  <c r="U94" i="10"/>
  <c r="U70" i="10"/>
  <c r="U46" i="10"/>
  <c r="U22" i="10"/>
  <c r="U909" i="10"/>
  <c r="U882" i="10"/>
  <c r="U854" i="10"/>
  <c r="U825" i="10"/>
  <c r="U796" i="10"/>
  <c r="U768" i="10"/>
  <c r="U739" i="10"/>
  <c r="U715" i="10"/>
  <c r="U687" i="10"/>
  <c r="U660" i="10"/>
  <c r="U631" i="10"/>
  <c r="U603" i="10"/>
  <c r="U574" i="10"/>
  <c r="U548" i="10"/>
  <c r="U522" i="10"/>
  <c r="U496" i="10"/>
  <c r="U470" i="10"/>
  <c r="U444" i="10"/>
  <c r="U420" i="10"/>
  <c r="U393" i="10"/>
  <c r="U368" i="10"/>
  <c r="U342" i="10"/>
  <c r="U316" i="10"/>
  <c r="U291" i="10"/>
  <c r="U265" i="10"/>
  <c r="U238" i="10"/>
  <c r="U212" i="10"/>
  <c r="U186" i="10"/>
  <c r="U160" i="10"/>
  <c r="U136" i="10"/>
  <c r="U110" i="10"/>
  <c r="U86" i="10"/>
  <c r="U61" i="10"/>
  <c r="U37" i="10"/>
  <c r="U908" i="10"/>
  <c r="U881" i="10"/>
  <c r="U853" i="10"/>
  <c r="U822" i="10"/>
  <c r="U795" i="10"/>
  <c r="U766" i="10"/>
  <c r="U738" i="10"/>
  <c r="U711" i="10"/>
  <c r="U682" i="10"/>
  <c r="U653" i="10"/>
  <c r="U630" i="10"/>
  <c r="U601" i="10"/>
  <c r="U573" i="10"/>
  <c r="U547" i="10"/>
  <c r="U520" i="10"/>
  <c r="U495" i="10"/>
  <c r="U469" i="10"/>
  <c r="U442" i="10"/>
  <c r="U417" i="10"/>
  <c r="U391" i="10"/>
  <c r="U365" i="10"/>
  <c r="U341" i="10"/>
  <c r="U315" i="10"/>
  <c r="U290" i="10"/>
  <c r="U264" i="10"/>
  <c r="U236" i="10"/>
  <c r="U211" i="10"/>
  <c r="U185" i="10"/>
  <c r="U159" i="10"/>
  <c r="U134" i="10"/>
  <c r="U108" i="10"/>
  <c r="U81" i="10"/>
  <c r="U59" i="10"/>
  <c r="U35" i="10"/>
  <c r="U906" i="10"/>
  <c r="U878" i="10"/>
  <c r="U848" i="10"/>
  <c r="U820" i="10"/>
  <c r="U792" i="10"/>
  <c r="U765" i="10"/>
  <c r="U737" i="10"/>
  <c r="U710" i="10"/>
  <c r="U681" i="10"/>
  <c r="U652" i="10"/>
  <c r="U625" i="10"/>
  <c r="U596" i="10"/>
  <c r="U568" i="10"/>
  <c r="U542" i="10"/>
  <c r="U516" i="10"/>
  <c r="U489" i="10"/>
  <c r="U468" i="10"/>
  <c r="U441" i="10"/>
  <c r="U416" i="10"/>
  <c r="U390" i="10"/>
  <c r="U364" i="10"/>
  <c r="U339" i="10"/>
  <c r="U313" i="10"/>
  <c r="U286" i="10"/>
  <c r="U260" i="10"/>
  <c r="U234" i="10"/>
  <c r="U208" i="10"/>
  <c r="U184" i="10"/>
  <c r="U158" i="10"/>
  <c r="U133" i="10"/>
  <c r="U106" i="10"/>
  <c r="U80" i="10"/>
  <c r="U57" i="10"/>
  <c r="U33" i="10"/>
  <c r="U894" i="10"/>
  <c r="U868" i="10"/>
  <c r="U840" i="10"/>
  <c r="U813" i="10"/>
  <c r="U784" i="10"/>
  <c r="U756" i="10"/>
  <c r="U729" i="10"/>
  <c r="U701" i="10"/>
  <c r="U673" i="10"/>
  <c r="U644" i="10"/>
  <c r="U616" i="10"/>
  <c r="U586" i="10"/>
  <c r="U561" i="10"/>
  <c r="U535" i="10"/>
  <c r="U510" i="10"/>
  <c r="U484" i="10"/>
  <c r="U458" i="10"/>
  <c r="U433" i="10"/>
  <c r="U406" i="10"/>
  <c r="U380" i="10"/>
  <c r="U354" i="10"/>
  <c r="U328" i="10"/>
  <c r="U302" i="10"/>
  <c r="U278" i="10"/>
  <c r="U252" i="10"/>
  <c r="U226" i="10"/>
  <c r="U200" i="10"/>
  <c r="U174" i="10"/>
  <c r="U149" i="10"/>
  <c r="U123" i="10"/>
  <c r="U97" i="10"/>
  <c r="U71" i="10"/>
  <c r="U47" i="10"/>
  <c r="U23" i="10"/>
  <c r="U910" i="10"/>
  <c r="U860" i="10"/>
  <c r="U816" i="10"/>
  <c r="U763" i="10"/>
  <c r="U717" i="10"/>
  <c r="U665" i="10"/>
  <c r="U620" i="10"/>
  <c r="U578" i="10"/>
  <c r="U529" i="10"/>
  <c r="U485" i="10"/>
  <c r="U437" i="10"/>
  <c r="U396" i="10"/>
  <c r="U350" i="10"/>
  <c r="U306" i="10"/>
  <c r="U267" i="10"/>
  <c r="U221" i="10"/>
  <c r="U175" i="10"/>
  <c r="U129" i="10"/>
  <c r="U90" i="10"/>
  <c r="U45" i="10"/>
  <c r="U905" i="10"/>
  <c r="U859" i="10"/>
  <c r="U807" i="10"/>
  <c r="U762" i="10"/>
  <c r="U716" i="10"/>
  <c r="U664" i="10"/>
  <c r="U618" i="10"/>
  <c r="U566" i="10"/>
  <c r="U526" i="10"/>
  <c r="U481" i="10"/>
  <c r="U436" i="10"/>
  <c r="U394" i="10"/>
  <c r="U348" i="10"/>
  <c r="U305" i="10"/>
  <c r="U259" i="10"/>
  <c r="U219" i="10"/>
  <c r="U171" i="10"/>
  <c r="U128" i="10"/>
  <c r="U88" i="10"/>
  <c r="U43" i="10"/>
  <c r="U901" i="10"/>
  <c r="U858" i="10"/>
  <c r="U806" i="10"/>
  <c r="U758" i="10"/>
  <c r="U705" i="10"/>
  <c r="U663" i="10"/>
  <c r="U610" i="10"/>
  <c r="U564" i="10"/>
  <c r="U525" i="10"/>
  <c r="U478" i="10"/>
  <c r="U435" i="10"/>
  <c r="U389" i="10"/>
  <c r="U345" i="10"/>
  <c r="U300" i="10"/>
  <c r="U254" i="10"/>
  <c r="U217" i="10"/>
  <c r="U170" i="10"/>
  <c r="U127" i="10"/>
  <c r="U79" i="10"/>
  <c r="U42" i="10"/>
  <c r="U898" i="10"/>
  <c r="U847" i="10"/>
  <c r="U804" i="10"/>
  <c r="U751" i="10"/>
  <c r="U704" i="10"/>
  <c r="U661" i="10"/>
  <c r="U608" i="10"/>
  <c r="U562" i="10"/>
  <c r="U514" i="10"/>
  <c r="U474" i="10"/>
  <c r="U428" i="10"/>
  <c r="U385" i="10"/>
  <c r="U343" i="10"/>
  <c r="U297" i="10"/>
  <c r="U253" i="10"/>
  <c r="U207" i="10"/>
  <c r="U166" i="10"/>
  <c r="U118" i="10"/>
  <c r="U77" i="10"/>
  <c r="U39" i="10"/>
  <c r="U892" i="10"/>
  <c r="U844" i="10"/>
  <c r="U802" i="10"/>
  <c r="U750" i="10"/>
  <c r="U703" i="10"/>
  <c r="U651" i="10"/>
  <c r="U607" i="10"/>
  <c r="U557" i="10"/>
  <c r="U513" i="10"/>
  <c r="U472" i="10"/>
  <c r="U424" i="10"/>
  <c r="U384" i="10"/>
  <c r="U338" i="10"/>
  <c r="U295" i="10"/>
  <c r="U248" i="10"/>
  <c r="U206" i="10"/>
  <c r="U164" i="10"/>
  <c r="U117" i="10"/>
  <c r="U76" i="10"/>
  <c r="U32" i="10"/>
  <c r="U886" i="10"/>
  <c r="U834" i="10"/>
  <c r="U787" i="10"/>
  <c r="U735" i="10"/>
  <c r="U689" i="10"/>
  <c r="U637" i="10"/>
  <c r="U592" i="10"/>
  <c r="U550" i="10"/>
  <c r="U502" i="10"/>
  <c r="U459" i="10"/>
  <c r="U411" i="10"/>
  <c r="U372" i="10"/>
  <c r="U326" i="10"/>
  <c r="U280" i="10"/>
  <c r="U243" i="10"/>
  <c r="U196" i="10"/>
  <c r="U153" i="10"/>
  <c r="U105" i="10"/>
  <c r="U65" i="10"/>
  <c r="U21" i="10"/>
  <c r="U835" i="10"/>
  <c r="U745" i="10"/>
  <c r="U648" i="10"/>
  <c r="U552" i="10"/>
  <c r="U462" i="10"/>
  <c r="U374" i="10"/>
  <c r="U284" i="10"/>
  <c r="U197" i="10"/>
  <c r="U112" i="10"/>
  <c r="U28" i="10"/>
  <c r="U832" i="10"/>
  <c r="U734" i="10"/>
  <c r="U636" i="10"/>
  <c r="U541" i="10"/>
  <c r="U454" i="10"/>
  <c r="U369" i="10"/>
  <c r="U279" i="10"/>
  <c r="U193" i="10"/>
  <c r="U103" i="10"/>
  <c r="U19" i="10"/>
  <c r="U831" i="10"/>
  <c r="U732" i="10"/>
  <c r="U634" i="10"/>
  <c r="U537" i="10"/>
  <c r="U452" i="10"/>
  <c r="U363" i="10"/>
  <c r="U274" i="10"/>
  <c r="U188" i="10"/>
  <c r="U102" i="10"/>
  <c r="U889" i="10"/>
  <c r="U790" i="10"/>
  <c r="U694" i="10"/>
  <c r="U604" i="10"/>
  <c r="U511" i="10"/>
  <c r="U422" i="10"/>
  <c r="U332" i="10"/>
  <c r="U247" i="10"/>
  <c r="U156" i="10"/>
  <c r="U67" i="10"/>
  <c r="U865" i="10"/>
  <c r="U692" i="10"/>
  <c r="U579" i="10"/>
  <c r="U421" i="10"/>
  <c r="U312" i="10"/>
  <c r="U154" i="10"/>
  <c r="U51" i="10"/>
  <c r="U842" i="10"/>
  <c r="U688" i="10"/>
  <c r="U553" i="10"/>
  <c r="U410" i="10"/>
  <c r="U293" i="10"/>
  <c r="U145" i="10"/>
  <c r="U29" i="10"/>
  <c r="U789" i="10"/>
  <c r="U676" i="10"/>
  <c r="U505" i="10"/>
  <c r="U400" i="10"/>
  <c r="U245" i="10"/>
  <c r="U138" i="10"/>
  <c r="U778" i="10"/>
  <c r="U632" i="10"/>
  <c r="U499" i="10"/>
  <c r="U358" i="10"/>
  <c r="U232" i="10"/>
  <c r="U92" i="10"/>
  <c r="U775" i="10"/>
  <c r="U624" i="10"/>
  <c r="U488" i="10"/>
  <c r="U357" i="10"/>
  <c r="U228" i="10"/>
  <c r="U91" i="10"/>
  <c r="U888" i="10"/>
  <c r="U773" i="10"/>
  <c r="U595" i="10"/>
  <c r="U487" i="10"/>
  <c r="U330" i="10"/>
  <c r="U222" i="10"/>
  <c r="U66" i="10"/>
  <c r="U872" i="10"/>
  <c r="U723" i="10"/>
  <c r="U582" i="10"/>
  <c r="U448" i="10"/>
  <c r="U321" i="10"/>
  <c r="U182" i="10"/>
  <c r="U56" i="10"/>
  <c r="U780" i="10"/>
  <c r="U447" i="10"/>
  <c r="U140" i="10"/>
  <c r="U747" i="10"/>
  <c r="U409" i="10"/>
  <c r="U114" i="10"/>
  <c r="U721" i="10"/>
  <c r="U402" i="10"/>
  <c r="U63" i="10"/>
  <c r="U679" i="10"/>
  <c r="U376" i="10"/>
  <c r="U53" i="10"/>
  <c r="U677" i="10"/>
  <c r="U324" i="10"/>
  <c r="U18" i="10"/>
  <c r="U649" i="10"/>
  <c r="U317" i="10"/>
  <c r="U591" i="10"/>
  <c r="U271" i="10"/>
  <c r="U580" i="10"/>
  <c r="U269" i="10"/>
  <c r="U874" i="10"/>
  <c r="U536" i="10"/>
  <c r="U233" i="10"/>
  <c r="U870" i="10"/>
  <c r="U531" i="10"/>
  <c r="U201" i="10"/>
  <c r="U819" i="10"/>
  <c r="U500" i="10"/>
  <c r="U181" i="10"/>
  <c r="U818" i="10"/>
  <c r="U463" i="10"/>
  <c r="U142" i="10"/>
  <c r="C62" i="4"/>
  <c r="C47" i="4"/>
  <c r="C85" i="4" l="1"/>
  <c r="AH7" i="9"/>
  <c r="S7" i="9"/>
  <c r="I8" i="9"/>
  <c r="B29" i="4"/>
  <c r="D17" i="4"/>
  <c r="E17" i="4"/>
  <c r="I17" i="4"/>
  <c r="F17" i="4"/>
  <c r="D23" i="6" a="1"/>
  <c r="D23" i="6" s="1"/>
  <c r="B24" i="6" a="1"/>
  <c r="B24" i="6" s="1"/>
  <c r="C23" i="6" a="1"/>
  <c r="C23" i="6" s="1"/>
  <c r="B34" i="4"/>
  <c r="I22" i="4"/>
  <c r="F22" i="4"/>
  <c r="D22" i="4"/>
  <c r="E22" i="4"/>
  <c r="H9" i="9"/>
  <c r="G9" i="9"/>
  <c r="D10" i="9"/>
  <c r="F9" i="9"/>
  <c r="E9" i="9"/>
  <c r="G5" i="4"/>
  <c r="H5" i="4"/>
  <c r="C55" i="4"/>
  <c r="I7" i="10" a="1"/>
  <c r="I7" i="10" s="1"/>
  <c r="I8" i="10" s="1" a="1"/>
  <c r="I8" i="10" s="1"/>
  <c r="I5" i="5"/>
  <c r="H5" i="5"/>
  <c r="G3" i="4"/>
  <c r="H3" i="4"/>
  <c r="B51" i="5"/>
  <c r="E39" i="5"/>
  <c r="F39" i="5"/>
  <c r="J39" i="5"/>
  <c r="G39" i="5"/>
  <c r="L19" i="5"/>
  <c r="H11" i="4"/>
  <c r="G11" i="4"/>
  <c r="G14" i="4"/>
  <c r="H14" i="4"/>
  <c r="V8" i="9"/>
  <c r="AG8" i="9"/>
  <c r="AF8" i="9"/>
  <c r="AE8" i="9"/>
  <c r="Q8" i="9"/>
  <c r="AD8" i="9"/>
  <c r="P8" i="9"/>
  <c r="M9" i="9"/>
  <c r="O8" i="9"/>
  <c r="N8" i="9"/>
  <c r="Z8" i="9"/>
  <c r="Y8" i="9"/>
  <c r="X8" i="9"/>
  <c r="W8" i="9"/>
  <c r="C23" i="7" a="1"/>
  <c r="C23" i="7" s="1"/>
  <c r="B24" i="7" a="1"/>
  <c r="B24" i="7" s="1"/>
  <c r="D23" i="7" a="1"/>
  <c r="D23" i="7" s="1"/>
  <c r="B37" i="4"/>
  <c r="D25" i="4"/>
  <c r="I25" i="4"/>
  <c r="E25" i="4"/>
  <c r="F25" i="4"/>
  <c r="E16" i="4"/>
  <c r="D16" i="4"/>
  <c r="B28" i="4"/>
  <c r="I16" i="4"/>
  <c r="F16" i="4"/>
  <c r="H27" i="5"/>
  <c r="I27" i="5"/>
  <c r="C59" i="4"/>
  <c r="C69" i="4"/>
  <c r="L30" i="4"/>
  <c r="G13" i="4"/>
  <c r="H13" i="4"/>
  <c r="H4" i="4"/>
  <c r="G4" i="4"/>
  <c r="C74" i="4"/>
  <c r="H6" i="4"/>
  <c r="G6" i="4"/>
  <c r="I28" i="5"/>
  <c r="H28" i="5"/>
  <c r="C66" i="4"/>
  <c r="L13" i="5"/>
  <c r="L27" i="4"/>
  <c r="E6" i="5"/>
  <c r="J6" i="5"/>
  <c r="G6" i="5"/>
  <c r="B18" i="5"/>
  <c r="F6" i="5"/>
  <c r="B7" i="5"/>
  <c r="K7" i="4"/>
  <c r="K4" i="4"/>
  <c r="V5" i="4"/>
  <c r="H10" i="4"/>
  <c r="G10" i="4"/>
  <c r="J17" i="5"/>
  <c r="G17" i="5"/>
  <c r="E17" i="5"/>
  <c r="B29" i="5"/>
  <c r="F17" i="5"/>
  <c r="E15" i="4"/>
  <c r="I15" i="4"/>
  <c r="D15" i="4"/>
  <c r="B27" i="4"/>
  <c r="F15" i="4"/>
  <c r="C82" i="4"/>
  <c r="C80" i="4"/>
  <c r="AH6" i="9"/>
  <c r="S6" i="9"/>
  <c r="H7" i="4"/>
  <c r="G7" i="4"/>
  <c r="L21" i="4"/>
  <c r="C96" i="4"/>
  <c r="E18" i="4"/>
  <c r="I18" i="4"/>
  <c r="F18" i="4"/>
  <c r="B30" i="4"/>
  <c r="D18" i="4"/>
  <c r="I24" i="4"/>
  <c r="F24" i="4"/>
  <c r="E24" i="4"/>
  <c r="D24" i="4"/>
  <c r="B36" i="4"/>
  <c r="L10" i="5"/>
  <c r="G9" i="4"/>
  <c r="H9" i="4"/>
  <c r="I23" i="4"/>
  <c r="B35" i="4"/>
  <c r="D23" i="4"/>
  <c r="E23" i="4"/>
  <c r="F23" i="4"/>
  <c r="C51" i="4"/>
  <c r="B52" i="5"/>
  <c r="G40" i="5"/>
  <c r="E40" i="5"/>
  <c r="J40" i="5"/>
  <c r="F40" i="5"/>
  <c r="C76" i="4"/>
  <c r="L32" i="4"/>
  <c r="D21" i="4"/>
  <c r="E21" i="4"/>
  <c r="B33" i="4"/>
  <c r="I21" i="4"/>
  <c r="F21" i="4"/>
  <c r="E20" i="4"/>
  <c r="F20" i="4"/>
  <c r="D20" i="4"/>
  <c r="B32" i="4"/>
  <c r="I20" i="4"/>
  <c r="G12" i="4"/>
  <c r="H12" i="4"/>
  <c r="E26" i="4"/>
  <c r="I26" i="4"/>
  <c r="D26" i="4"/>
  <c r="B38" i="4"/>
  <c r="F26" i="4"/>
  <c r="B31" i="4"/>
  <c r="D19" i="4"/>
  <c r="I19" i="4"/>
  <c r="E19" i="4"/>
  <c r="F19" i="4"/>
  <c r="L16" i="5"/>
  <c r="H8" i="4"/>
  <c r="G8" i="4"/>
  <c r="P5" i="10" a="1"/>
  <c r="P5" i="10" s="1"/>
  <c r="P6" i="10" a="1"/>
  <c r="P6" i="10" s="1"/>
  <c r="P8" i="10" l="1" a="1"/>
  <c r="P8" i="10" s="1"/>
  <c r="I9" i="10" a="1"/>
  <c r="I9" i="10" s="1"/>
  <c r="P9" i="10" s="1" a="1"/>
  <c r="P9" i="10" s="1"/>
  <c r="I10" i="10" a="1"/>
  <c r="I10" i="10" s="1"/>
  <c r="P10" i="10" s="1" a="1"/>
  <c r="P10" i="10" s="1"/>
  <c r="C86" i="4"/>
  <c r="AG9" i="9"/>
  <c r="AF9" i="9"/>
  <c r="AE9" i="9"/>
  <c r="Q9" i="9"/>
  <c r="AD9" i="9"/>
  <c r="P9" i="9"/>
  <c r="M10" i="9"/>
  <c r="O9" i="9"/>
  <c r="N9" i="9"/>
  <c r="Z9" i="9"/>
  <c r="Y9" i="9"/>
  <c r="X9" i="9"/>
  <c r="W9" i="9"/>
  <c r="V9" i="9"/>
  <c r="I39" i="5"/>
  <c r="H39" i="5"/>
  <c r="B41" i="4"/>
  <c r="D29" i="4"/>
  <c r="F29" i="4"/>
  <c r="I29" i="4"/>
  <c r="E29" i="4"/>
  <c r="C92" i="4"/>
  <c r="I9" i="9"/>
  <c r="B25" i="6" a="1"/>
  <c r="B25" i="6" s="1"/>
  <c r="D24" i="6" a="1"/>
  <c r="D24" i="6" s="1"/>
  <c r="C24" i="6" a="1"/>
  <c r="C24" i="6" s="1"/>
  <c r="H26" i="4"/>
  <c r="G26" i="4"/>
  <c r="E33" i="4"/>
  <c r="D33" i="4"/>
  <c r="I33" i="4"/>
  <c r="B45" i="4"/>
  <c r="F33" i="4"/>
  <c r="C88" i="4"/>
  <c r="I17" i="5"/>
  <c r="H17" i="5"/>
  <c r="K11" i="4"/>
  <c r="V9" i="4"/>
  <c r="H21" i="4"/>
  <c r="G21" i="4"/>
  <c r="C108" i="4"/>
  <c r="E29" i="5"/>
  <c r="G29" i="5"/>
  <c r="B41" i="5"/>
  <c r="F29" i="5"/>
  <c r="J29" i="5"/>
  <c r="G51" i="5"/>
  <c r="F51" i="5"/>
  <c r="J51" i="5"/>
  <c r="B63" i="5"/>
  <c r="E51" i="5"/>
  <c r="E35" i="4"/>
  <c r="I35" i="4"/>
  <c r="B47" i="4"/>
  <c r="D35" i="4"/>
  <c r="F35" i="4"/>
  <c r="H24" i="4"/>
  <c r="G24" i="4"/>
  <c r="L31" i="4"/>
  <c r="C78" i="4"/>
  <c r="H10" i="9"/>
  <c r="G10" i="9"/>
  <c r="D11" i="9"/>
  <c r="F10" i="9"/>
  <c r="E10" i="9"/>
  <c r="C97" i="4"/>
  <c r="L36" i="4"/>
  <c r="I28" i="4"/>
  <c r="F28" i="4"/>
  <c r="D28" i="4"/>
  <c r="B40" i="4"/>
  <c r="E28" i="4"/>
  <c r="G22" i="4"/>
  <c r="H22" i="4"/>
  <c r="H23" i="4"/>
  <c r="G23" i="4"/>
  <c r="D36" i="4"/>
  <c r="B48" i="4"/>
  <c r="E36" i="4"/>
  <c r="I36" i="4"/>
  <c r="F36" i="4"/>
  <c r="C71" i="4"/>
  <c r="I37" i="4"/>
  <c r="B49" i="4"/>
  <c r="E37" i="4"/>
  <c r="D37" i="4"/>
  <c r="F37" i="4"/>
  <c r="I40" i="5"/>
  <c r="H40" i="5"/>
  <c r="E30" i="4"/>
  <c r="I30" i="4"/>
  <c r="D30" i="4"/>
  <c r="B42" i="4"/>
  <c r="F30" i="4"/>
  <c r="L25" i="4"/>
  <c r="L23" i="5"/>
  <c r="C63" i="4"/>
  <c r="D27" i="4"/>
  <c r="I27" i="4"/>
  <c r="E27" i="4"/>
  <c r="B39" i="4"/>
  <c r="F27" i="4"/>
  <c r="H6" i="5"/>
  <c r="I6" i="5"/>
  <c r="G16" i="4"/>
  <c r="H16" i="4"/>
  <c r="V13" i="10" a="1"/>
  <c r="V13" i="10" s="1"/>
  <c r="V15" i="10" a="1"/>
  <c r="V15" i="10" s="1"/>
  <c r="V14" i="10" a="1"/>
  <c r="V14" i="10" s="1"/>
  <c r="U15" i="10"/>
  <c r="U14" i="10" a="1"/>
  <c r="U14" i="10" s="1"/>
  <c r="U13" i="10" a="1"/>
  <c r="U13" i="10" s="1"/>
  <c r="V12" i="10" a="1"/>
  <c r="V12" i="10" s="1"/>
  <c r="V16" i="10" a="1"/>
  <c r="V16" i="10" s="1"/>
  <c r="U12" i="10" a="1"/>
  <c r="U12" i="10" s="1"/>
  <c r="P7" i="10" a="1"/>
  <c r="P7" i="10" s="1"/>
  <c r="H19" i="4"/>
  <c r="G19" i="4"/>
  <c r="C94" i="4"/>
  <c r="L14" i="5"/>
  <c r="J18" i="5"/>
  <c r="E18" i="5"/>
  <c r="B30" i="5"/>
  <c r="G18" i="5"/>
  <c r="F18" i="5"/>
  <c r="L34" i="4"/>
  <c r="B64" i="5"/>
  <c r="J52" i="5"/>
  <c r="F52" i="5"/>
  <c r="G52" i="5"/>
  <c r="E52" i="5"/>
  <c r="G7" i="5"/>
  <c r="E7" i="5"/>
  <c r="J7" i="5"/>
  <c r="B19" i="5"/>
  <c r="F7" i="5"/>
  <c r="B8" i="5"/>
  <c r="D31" i="4"/>
  <c r="E31" i="4"/>
  <c r="I31" i="4"/>
  <c r="B43" i="4"/>
  <c r="F31" i="4"/>
  <c r="I32" i="4"/>
  <c r="B44" i="4"/>
  <c r="E32" i="4"/>
  <c r="D32" i="4"/>
  <c r="F32" i="4"/>
  <c r="I38" i="4"/>
  <c r="B50" i="4"/>
  <c r="D38" i="4"/>
  <c r="E38" i="4"/>
  <c r="F38" i="4"/>
  <c r="H20" i="4"/>
  <c r="G20" i="4"/>
  <c r="G18" i="4"/>
  <c r="H18" i="4"/>
  <c r="V6" i="4"/>
  <c r="K8" i="4"/>
  <c r="K5" i="4"/>
  <c r="L17" i="5"/>
  <c r="H25" i="4"/>
  <c r="G25" i="4"/>
  <c r="R8" i="9"/>
  <c r="C67" i="4"/>
  <c r="E34" i="4"/>
  <c r="I34" i="4"/>
  <c r="B46" i="4"/>
  <c r="F34" i="4"/>
  <c r="D34" i="4"/>
  <c r="H17" i="4"/>
  <c r="G17" i="4"/>
  <c r="B25" i="7" a="1"/>
  <c r="B25" i="7" s="1"/>
  <c r="C24" i="7" a="1"/>
  <c r="C24" i="7" s="1"/>
  <c r="D24" i="7" a="1"/>
  <c r="D24" i="7" s="1"/>
  <c r="L20" i="5"/>
  <c r="H15" i="4"/>
  <c r="G15" i="4"/>
  <c r="C81" i="4"/>
  <c r="L21" i="5" l="1"/>
  <c r="D44" i="4"/>
  <c r="I44" i="4"/>
  <c r="E44" i="4"/>
  <c r="B56" i="4"/>
  <c r="F44" i="4"/>
  <c r="G19" i="5"/>
  <c r="J19" i="5"/>
  <c r="F19" i="5"/>
  <c r="E19" i="5"/>
  <c r="B31" i="5"/>
  <c r="G27" i="4"/>
  <c r="H27" i="4"/>
  <c r="L29" i="4"/>
  <c r="B76" i="5"/>
  <c r="E64" i="5"/>
  <c r="J64" i="5"/>
  <c r="F64" i="5"/>
  <c r="G64" i="5"/>
  <c r="L27" i="5"/>
  <c r="G28" i="4"/>
  <c r="H28" i="4"/>
  <c r="B75" i="5"/>
  <c r="G63" i="5"/>
  <c r="F63" i="5"/>
  <c r="J63" i="5"/>
  <c r="E63" i="5"/>
  <c r="C100" i="4"/>
  <c r="C98" i="4"/>
  <c r="L18" i="5"/>
  <c r="D40" i="4"/>
  <c r="B52" i="4"/>
  <c r="E40" i="4"/>
  <c r="I40" i="4"/>
  <c r="F40" i="4"/>
  <c r="C104" i="4"/>
  <c r="F8" i="5"/>
  <c r="G8" i="5"/>
  <c r="B20" i="5"/>
  <c r="E8" i="5"/>
  <c r="J8" i="5"/>
  <c r="B9" i="5"/>
  <c r="G30" i="4"/>
  <c r="H30" i="4"/>
  <c r="G36" i="4"/>
  <c r="H36" i="4"/>
  <c r="H51" i="5"/>
  <c r="I51" i="5"/>
  <c r="I10" i="9"/>
  <c r="B57" i="4"/>
  <c r="I45" i="4"/>
  <c r="E45" i="4"/>
  <c r="D45" i="4"/>
  <c r="F45" i="4"/>
  <c r="H29" i="4"/>
  <c r="G29" i="4"/>
  <c r="R9" i="9"/>
  <c r="D48" i="4"/>
  <c r="E48" i="4"/>
  <c r="I48" i="4"/>
  <c r="F48" i="4"/>
  <c r="B60" i="4"/>
  <c r="E46" i="4"/>
  <c r="D46" i="4"/>
  <c r="B58" i="4"/>
  <c r="I46" i="4"/>
  <c r="F46" i="4"/>
  <c r="E39" i="4"/>
  <c r="B51" i="4"/>
  <c r="I39" i="4"/>
  <c r="D39" i="4"/>
  <c r="F39" i="4"/>
  <c r="H11" i="9"/>
  <c r="G11" i="9"/>
  <c r="D12" i="9"/>
  <c r="F11" i="9"/>
  <c r="E11" i="9"/>
  <c r="I11" i="9" s="1"/>
  <c r="AE10" i="9"/>
  <c r="Q10" i="9"/>
  <c r="AD10" i="9"/>
  <c r="P10" i="9"/>
  <c r="M11" i="9"/>
  <c r="O10" i="9"/>
  <c r="N10" i="9"/>
  <c r="R10" i="9" s="1"/>
  <c r="Z10" i="9"/>
  <c r="Y10" i="9"/>
  <c r="X10" i="9"/>
  <c r="W10" i="9"/>
  <c r="V10" i="9"/>
  <c r="AG10" i="9"/>
  <c r="AF10" i="9"/>
  <c r="G33" i="4"/>
  <c r="H33" i="4"/>
  <c r="L24" i="5"/>
  <c r="L38" i="4"/>
  <c r="B55" i="4"/>
  <c r="E43" i="4"/>
  <c r="D43" i="4"/>
  <c r="I43" i="4"/>
  <c r="F43" i="4"/>
  <c r="H18" i="5"/>
  <c r="I18" i="5"/>
  <c r="C106" i="4"/>
  <c r="I29" i="5"/>
  <c r="H29" i="5"/>
  <c r="K15" i="4"/>
  <c r="V13" i="4"/>
  <c r="B53" i="4"/>
  <c r="E41" i="4"/>
  <c r="D41" i="4"/>
  <c r="F41" i="4"/>
  <c r="I41" i="4"/>
  <c r="I7" i="5"/>
  <c r="H7" i="5"/>
  <c r="G37" i="4"/>
  <c r="H37" i="4"/>
  <c r="H38" i="4"/>
  <c r="G38" i="4"/>
  <c r="D47" i="4"/>
  <c r="I47" i="4"/>
  <c r="B59" i="4"/>
  <c r="E47" i="4"/>
  <c r="F47" i="4"/>
  <c r="E41" i="5"/>
  <c r="J41" i="5"/>
  <c r="G41" i="5"/>
  <c r="B53" i="5"/>
  <c r="F41" i="5"/>
  <c r="E49" i="4"/>
  <c r="B61" i="4"/>
  <c r="I49" i="4"/>
  <c r="D49" i="4"/>
  <c r="F49" i="4"/>
  <c r="C93" i="4"/>
  <c r="C79" i="4"/>
  <c r="K9" i="4"/>
  <c r="K6" i="4"/>
  <c r="V7" i="4"/>
  <c r="H31" i="4"/>
  <c r="G31" i="4"/>
  <c r="F30" i="5"/>
  <c r="E30" i="5"/>
  <c r="B42" i="5"/>
  <c r="J30" i="5"/>
  <c r="G30" i="5"/>
  <c r="L40" i="4"/>
  <c r="C90" i="4"/>
  <c r="G32" i="4"/>
  <c r="H32" i="4"/>
  <c r="G34" i="4"/>
  <c r="H34" i="4"/>
  <c r="G35" i="4"/>
  <c r="H35" i="4"/>
  <c r="AH8" i="9"/>
  <c r="S8" i="9"/>
  <c r="B62" i="4"/>
  <c r="I50" i="4"/>
  <c r="E50" i="4"/>
  <c r="D50" i="4"/>
  <c r="F50" i="4"/>
  <c r="H52" i="5"/>
  <c r="I52" i="5"/>
  <c r="C75" i="4"/>
  <c r="C109" i="4"/>
  <c r="L35" i="4"/>
  <c r="B26" i="7" a="1"/>
  <c r="B26" i="7" s="1"/>
  <c r="D25" i="7" a="1"/>
  <c r="D25" i="7" s="1"/>
  <c r="C25" i="7" a="1"/>
  <c r="C25" i="7" s="1"/>
  <c r="K12" i="4"/>
  <c r="V10" i="4"/>
  <c r="E42" i="4"/>
  <c r="D42" i="4"/>
  <c r="I42" i="4"/>
  <c r="B54" i="4"/>
  <c r="F42" i="4"/>
  <c r="C83" i="4"/>
  <c r="B26" i="6" a="1"/>
  <c r="B26" i="6" s="1"/>
  <c r="D25" i="6" a="1"/>
  <c r="D25" i="6" s="1"/>
  <c r="C25" i="6" a="1"/>
  <c r="C25" i="6" s="1"/>
  <c r="I11" i="10" a="1"/>
  <c r="I11" i="10" s="1"/>
  <c r="I41" i="5" l="1"/>
  <c r="H41" i="5"/>
  <c r="M12" i="9"/>
  <c r="O11" i="9"/>
  <c r="N11" i="9"/>
  <c r="Z11" i="9"/>
  <c r="Y11" i="9"/>
  <c r="X11" i="9"/>
  <c r="W11" i="9"/>
  <c r="V11" i="9"/>
  <c r="AG11" i="9"/>
  <c r="AF11" i="9"/>
  <c r="AE11" i="9"/>
  <c r="Q11" i="9"/>
  <c r="AD11" i="9"/>
  <c r="P11" i="9"/>
  <c r="D60" i="4"/>
  <c r="E60" i="4"/>
  <c r="I60" i="4"/>
  <c r="B72" i="4"/>
  <c r="F60" i="4"/>
  <c r="F20" i="5"/>
  <c r="J20" i="5"/>
  <c r="B32" i="5"/>
  <c r="E20" i="5"/>
  <c r="G20" i="5"/>
  <c r="L22" i="5"/>
  <c r="L31" i="5"/>
  <c r="D55" i="4"/>
  <c r="E55" i="4"/>
  <c r="I55" i="4"/>
  <c r="B67" i="4"/>
  <c r="F55" i="4"/>
  <c r="H30" i="5"/>
  <c r="I30" i="5"/>
  <c r="C105" i="4"/>
  <c r="G53" i="5"/>
  <c r="J53" i="5"/>
  <c r="F53" i="5"/>
  <c r="B65" i="5"/>
  <c r="E53" i="5"/>
  <c r="L42" i="4"/>
  <c r="G42" i="5"/>
  <c r="B54" i="5"/>
  <c r="E42" i="5"/>
  <c r="J42" i="5"/>
  <c r="F42" i="5"/>
  <c r="C91" i="4"/>
  <c r="I8" i="5"/>
  <c r="H8" i="5"/>
  <c r="H63" i="5"/>
  <c r="I63" i="5"/>
  <c r="H64" i="5"/>
  <c r="I64" i="5"/>
  <c r="K13" i="4"/>
  <c r="V11" i="4"/>
  <c r="C102" i="4"/>
  <c r="G48" i="4"/>
  <c r="H48" i="4"/>
  <c r="G31" i="5"/>
  <c r="B43" i="5"/>
  <c r="J31" i="5"/>
  <c r="E31" i="5"/>
  <c r="F31" i="5"/>
  <c r="D61" i="4"/>
  <c r="I61" i="4"/>
  <c r="B73" i="4"/>
  <c r="E61" i="4"/>
  <c r="F61" i="4"/>
  <c r="V17" i="4"/>
  <c r="K19" i="4"/>
  <c r="AH10" i="9"/>
  <c r="S10" i="9"/>
  <c r="B27" i="6" a="1"/>
  <c r="B27" i="6" s="1"/>
  <c r="D26" i="6" a="1"/>
  <c r="D26" i="6" s="1"/>
  <c r="C26" i="6" a="1"/>
  <c r="C26" i="6" s="1"/>
  <c r="H19" i="6" s="1"/>
  <c r="C95" i="4"/>
  <c r="V14" i="4"/>
  <c r="K16" i="4"/>
  <c r="C87" i="4"/>
  <c r="I54" i="4"/>
  <c r="B66" i="4"/>
  <c r="D54" i="4"/>
  <c r="E54" i="4"/>
  <c r="F54" i="4"/>
  <c r="G41" i="4"/>
  <c r="H41" i="4"/>
  <c r="B27" i="7" a="1"/>
  <c r="B27" i="7" s="1"/>
  <c r="D26" i="7" a="1"/>
  <c r="D26" i="7" s="1"/>
  <c r="C26" i="7" a="1"/>
  <c r="C26" i="7" s="1"/>
  <c r="H19" i="7" s="1"/>
  <c r="L44" i="4"/>
  <c r="I53" i="4"/>
  <c r="E53" i="4"/>
  <c r="F53" i="4"/>
  <c r="D53" i="4"/>
  <c r="B65" i="4"/>
  <c r="D51" i="4"/>
  <c r="E51" i="4"/>
  <c r="B63" i="4"/>
  <c r="I51" i="4"/>
  <c r="F51" i="4"/>
  <c r="H45" i="4"/>
  <c r="G45" i="4"/>
  <c r="C116" i="4"/>
  <c r="F75" i="5"/>
  <c r="J75" i="5"/>
  <c r="G75" i="5"/>
  <c r="B87" i="5"/>
  <c r="E75" i="5"/>
  <c r="G39" i="4"/>
  <c r="H39" i="4"/>
  <c r="E76" i="5"/>
  <c r="B88" i="5"/>
  <c r="G76" i="5"/>
  <c r="F76" i="5"/>
  <c r="J76" i="5"/>
  <c r="H19" i="5"/>
  <c r="I19" i="5"/>
  <c r="L25" i="5"/>
  <c r="E57" i="4"/>
  <c r="B69" i="4"/>
  <c r="D57" i="4"/>
  <c r="I57" i="4"/>
  <c r="F57" i="4"/>
  <c r="G50" i="4"/>
  <c r="H50" i="4"/>
  <c r="H49" i="4"/>
  <c r="G49" i="4"/>
  <c r="B71" i="4"/>
  <c r="I59" i="4"/>
  <c r="E59" i="4"/>
  <c r="D59" i="4"/>
  <c r="F59" i="4"/>
  <c r="U16" i="10" a="1"/>
  <c r="U16" i="10" s="1"/>
  <c r="P11" i="10" a="1"/>
  <c r="P11" i="10" s="1"/>
  <c r="I12" i="10" a="1"/>
  <c r="I12" i="10" s="1"/>
  <c r="V8" i="4"/>
  <c r="K10" i="4"/>
  <c r="G43" i="4"/>
  <c r="H43" i="4"/>
  <c r="H12" i="9"/>
  <c r="G12" i="9"/>
  <c r="D13" i="9"/>
  <c r="F12" i="9"/>
  <c r="E12" i="9"/>
  <c r="D58" i="4"/>
  <c r="B70" i="4"/>
  <c r="E58" i="4"/>
  <c r="I58" i="4"/>
  <c r="F58" i="4"/>
  <c r="C110" i="4"/>
  <c r="B10" i="5"/>
  <c r="E9" i="5"/>
  <c r="J9" i="5"/>
  <c r="B21" i="5"/>
  <c r="F9" i="5"/>
  <c r="G9" i="5"/>
  <c r="G40" i="4"/>
  <c r="H40" i="4"/>
  <c r="B68" i="4"/>
  <c r="I56" i="4"/>
  <c r="E56" i="4"/>
  <c r="D56" i="4"/>
  <c r="F56" i="4"/>
  <c r="H46" i="4"/>
  <c r="G46" i="4"/>
  <c r="D52" i="4"/>
  <c r="B64" i="4"/>
  <c r="I52" i="4"/>
  <c r="E52" i="4"/>
  <c r="F52" i="4"/>
  <c r="C112" i="4"/>
  <c r="H44" i="4"/>
  <c r="G44" i="4"/>
  <c r="H42" i="4"/>
  <c r="G42" i="4"/>
  <c r="L39" i="4"/>
  <c r="G47" i="4"/>
  <c r="H47" i="4"/>
  <c r="L28" i="5"/>
  <c r="E62" i="4"/>
  <c r="I62" i="4"/>
  <c r="D62" i="4"/>
  <c r="B74" i="4"/>
  <c r="F62" i="4"/>
  <c r="S9" i="9"/>
  <c r="AH9" i="9"/>
  <c r="L33" i="4"/>
  <c r="H56" i="4" l="1"/>
  <c r="G56" i="4"/>
  <c r="H13" i="9"/>
  <c r="G13" i="9"/>
  <c r="D14" i="9"/>
  <c r="F13" i="9"/>
  <c r="E13" i="9"/>
  <c r="D64" i="4"/>
  <c r="I64" i="4"/>
  <c r="E64" i="4"/>
  <c r="B76" i="4"/>
  <c r="F64" i="4"/>
  <c r="H62" i="4"/>
  <c r="G62" i="4"/>
  <c r="I9" i="5"/>
  <c r="H9" i="5"/>
  <c r="H59" i="4"/>
  <c r="G59" i="4"/>
  <c r="D67" i="4"/>
  <c r="E67" i="4"/>
  <c r="B79" i="4"/>
  <c r="I67" i="4"/>
  <c r="F67" i="4"/>
  <c r="L26" i="5"/>
  <c r="R11" i="9"/>
  <c r="G58" i="4"/>
  <c r="H58" i="4"/>
  <c r="K14" i="4"/>
  <c r="V12" i="4"/>
  <c r="E21" i="5"/>
  <c r="J21" i="5"/>
  <c r="G21" i="5"/>
  <c r="B33" i="5"/>
  <c r="F21" i="5"/>
  <c r="D70" i="4"/>
  <c r="I70" i="4"/>
  <c r="B82" i="4"/>
  <c r="E70" i="4"/>
  <c r="F70" i="4"/>
  <c r="I76" i="5"/>
  <c r="H76" i="5"/>
  <c r="H53" i="4"/>
  <c r="G53" i="4"/>
  <c r="B77" i="5"/>
  <c r="E65" i="5"/>
  <c r="J65" i="5"/>
  <c r="F65" i="5"/>
  <c r="G65" i="5"/>
  <c r="L37" i="4"/>
  <c r="D71" i="4"/>
  <c r="I71" i="4"/>
  <c r="E71" i="4"/>
  <c r="B83" i="4"/>
  <c r="F71" i="4"/>
  <c r="H31" i="5"/>
  <c r="I31" i="5"/>
  <c r="C103" i="4"/>
  <c r="I53" i="5"/>
  <c r="H53" i="5"/>
  <c r="G55" i="4"/>
  <c r="H55" i="4"/>
  <c r="Z12" i="9"/>
  <c r="Y12" i="9"/>
  <c r="X12" i="9"/>
  <c r="W12" i="9"/>
  <c r="V12" i="9"/>
  <c r="AG12" i="9"/>
  <c r="AF12" i="9"/>
  <c r="AE12" i="9"/>
  <c r="Q12" i="9"/>
  <c r="AD12" i="9"/>
  <c r="P12" i="9"/>
  <c r="M13" i="9"/>
  <c r="O12" i="9"/>
  <c r="N12" i="9"/>
  <c r="I12" i="9"/>
  <c r="D69" i="4"/>
  <c r="B81" i="4"/>
  <c r="E69" i="4"/>
  <c r="I69" i="4"/>
  <c r="F69" i="4"/>
  <c r="E88" i="5"/>
  <c r="F88" i="5"/>
  <c r="G88" i="5"/>
  <c r="H54" i="4"/>
  <c r="G54" i="4"/>
  <c r="H42" i="5"/>
  <c r="I42" i="5"/>
  <c r="H57" i="4"/>
  <c r="G57" i="4"/>
  <c r="C107" i="4"/>
  <c r="V15" i="4"/>
  <c r="K17" i="4"/>
  <c r="B78" i="4"/>
  <c r="D66" i="4"/>
  <c r="I66" i="4"/>
  <c r="E66" i="4"/>
  <c r="F66" i="4"/>
  <c r="G43" i="5"/>
  <c r="E43" i="5"/>
  <c r="J43" i="5"/>
  <c r="F43" i="5"/>
  <c r="B55" i="5"/>
  <c r="F32" i="5"/>
  <c r="B44" i="5"/>
  <c r="J32" i="5"/>
  <c r="G32" i="5"/>
  <c r="E32" i="5"/>
  <c r="P12" i="10" a="1"/>
  <c r="P12" i="10" s="1"/>
  <c r="I13" i="10" a="1"/>
  <c r="I13" i="10" s="1"/>
  <c r="L48" i="4"/>
  <c r="K23" i="4"/>
  <c r="V21" i="4"/>
  <c r="B66" i="5"/>
  <c r="J54" i="5"/>
  <c r="F54" i="5"/>
  <c r="G54" i="5"/>
  <c r="E54" i="5"/>
  <c r="L29" i="5"/>
  <c r="B75" i="4"/>
  <c r="I63" i="4"/>
  <c r="E63" i="4"/>
  <c r="D63" i="4"/>
  <c r="F63" i="4"/>
  <c r="H20" i="5"/>
  <c r="I20" i="5"/>
  <c r="F87" i="5"/>
  <c r="E87" i="5"/>
  <c r="G87" i="5"/>
  <c r="G51" i="4"/>
  <c r="H51" i="4"/>
  <c r="E74" i="4"/>
  <c r="I74" i="4"/>
  <c r="D74" i="4"/>
  <c r="B86" i="4"/>
  <c r="F74" i="4"/>
  <c r="H52" i="4"/>
  <c r="G52" i="4"/>
  <c r="C99" i="4"/>
  <c r="H61" i="4"/>
  <c r="G61" i="4"/>
  <c r="C114" i="4"/>
  <c r="I72" i="4"/>
  <c r="D72" i="4"/>
  <c r="E72" i="4"/>
  <c r="B84" i="4"/>
  <c r="F72" i="4"/>
  <c r="B22" i="5"/>
  <c r="J10" i="5"/>
  <c r="B11" i="5"/>
  <c r="E10" i="5"/>
  <c r="G10" i="5"/>
  <c r="F10" i="5"/>
  <c r="E68" i="4"/>
  <c r="B80" i="4"/>
  <c r="I68" i="4"/>
  <c r="D68" i="4"/>
  <c r="F68" i="4"/>
  <c r="L43" i="4"/>
  <c r="B77" i="4"/>
  <c r="I65" i="4"/>
  <c r="D65" i="4"/>
  <c r="E65" i="4"/>
  <c r="F65" i="4"/>
  <c r="D73" i="4"/>
  <c r="E73" i="4"/>
  <c r="I73" i="4"/>
  <c r="B85" i="4"/>
  <c r="F73" i="4"/>
  <c r="L32" i="5"/>
  <c r="I75" i="5"/>
  <c r="H75" i="5"/>
  <c r="C27" i="7" a="1"/>
  <c r="C27" i="7" s="1"/>
  <c r="B28" i="7" a="1"/>
  <c r="B28" i="7" s="1"/>
  <c r="D27" i="7" a="1"/>
  <c r="D27" i="7" s="1"/>
  <c r="V18" i="4"/>
  <c r="K20" i="4"/>
  <c r="D27" i="6" a="1"/>
  <c r="D27" i="6" s="1"/>
  <c r="C27" i="6" a="1"/>
  <c r="C27" i="6" s="1"/>
  <c r="B28" i="6" a="1"/>
  <c r="B28" i="6" s="1"/>
  <c r="L46" i="4"/>
  <c r="G60" i="4"/>
  <c r="H60" i="4"/>
  <c r="L30" i="5" l="1"/>
  <c r="H68" i="4"/>
  <c r="G68" i="4"/>
  <c r="E86" i="4"/>
  <c r="B98" i="4"/>
  <c r="D86" i="4"/>
  <c r="I86" i="4"/>
  <c r="F86" i="4"/>
  <c r="B78" i="5"/>
  <c r="J66" i="5"/>
  <c r="F66" i="5"/>
  <c r="E66" i="5"/>
  <c r="G66" i="5"/>
  <c r="E33" i="5"/>
  <c r="J33" i="5"/>
  <c r="G33" i="5"/>
  <c r="B45" i="5"/>
  <c r="F33" i="5"/>
  <c r="I87" i="5"/>
  <c r="H87" i="5"/>
  <c r="L33" i="5"/>
  <c r="B29" i="7" a="1"/>
  <c r="B29" i="7" s="1"/>
  <c r="D28" i="7" a="1"/>
  <c r="D28" i="7" s="1"/>
  <c r="C28" i="7" a="1"/>
  <c r="C28" i="7" s="1"/>
  <c r="D85" i="4"/>
  <c r="E85" i="4"/>
  <c r="I85" i="4"/>
  <c r="B97" i="4"/>
  <c r="F85" i="4"/>
  <c r="P13" i="10" a="1"/>
  <c r="P13" i="10" s="1"/>
  <c r="I14" i="10" a="1"/>
  <c r="I14" i="10" s="1"/>
  <c r="AH11" i="9"/>
  <c r="S11" i="9"/>
  <c r="I13" i="9"/>
  <c r="G44" i="5"/>
  <c r="E44" i="5"/>
  <c r="J44" i="5"/>
  <c r="F44" i="5"/>
  <c r="B56" i="5"/>
  <c r="H66" i="4"/>
  <c r="G66" i="4"/>
  <c r="V19" i="4"/>
  <c r="K21" i="4"/>
  <c r="H69" i="4"/>
  <c r="G69" i="4"/>
  <c r="L41" i="4"/>
  <c r="B23" i="5"/>
  <c r="B12" i="5"/>
  <c r="F11" i="5"/>
  <c r="G11" i="5"/>
  <c r="E11" i="5"/>
  <c r="J11" i="5"/>
  <c r="I32" i="5"/>
  <c r="H32" i="5"/>
  <c r="B93" i="4"/>
  <c r="I81" i="4"/>
  <c r="D81" i="4"/>
  <c r="E81" i="4"/>
  <c r="F81" i="4"/>
  <c r="D15" i="9"/>
  <c r="F14" i="9"/>
  <c r="E14" i="9"/>
  <c r="H14" i="9"/>
  <c r="G14" i="9"/>
  <c r="H74" i="4"/>
  <c r="G74" i="4"/>
  <c r="G70" i="4"/>
  <c r="H70" i="4"/>
  <c r="H43" i="5"/>
  <c r="I43" i="5"/>
  <c r="R12" i="9"/>
  <c r="I65" i="5"/>
  <c r="H65" i="5"/>
  <c r="D82" i="4"/>
  <c r="B94" i="4"/>
  <c r="E82" i="4"/>
  <c r="I82" i="4"/>
  <c r="F82" i="4"/>
  <c r="V16" i="4"/>
  <c r="K18" i="4"/>
  <c r="I10" i="5"/>
  <c r="H10" i="5"/>
  <c r="B96" i="4"/>
  <c r="D84" i="4"/>
  <c r="I84" i="4"/>
  <c r="E84" i="4"/>
  <c r="F84" i="4"/>
  <c r="H63" i="4"/>
  <c r="G63" i="4"/>
  <c r="H88" i="5"/>
  <c r="I88" i="5"/>
  <c r="E83" i="4"/>
  <c r="I83" i="4"/>
  <c r="B95" i="4"/>
  <c r="D83" i="4"/>
  <c r="F83" i="4"/>
  <c r="G73" i="4"/>
  <c r="H73" i="4"/>
  <c r="L47" i="4"/>
  <c r="C111" i="4"/>
  <c r="H65" i="4"/>
  <c r="G65" i="4"/>
  <c r="B34" i="5"/>
  <c r="J22" i="5"/>
  <c r="G22" i="5"/>
  <c r="F22" i="5"/>
  <c r="E22" i="5"/>
  <c r="G55" i="5"/>
  <c r="F55" i="5"/>
  <c r="B67" i="5"/>
  <c r="E55" i="5"/>
  <c r="J55" i="5"/>
  <c r="D78" i="4"/>
  <c r="B90" i="4"/>
  <c r="I78" i="4"/>
  <c r="E78" i="4"/>
  <c r="F78" i="4"/>
  <c r="H72" i="4"/>
  <c r="G72" i="4"/>
  <c r="I54" i="5"/>
  <c r="H54" i="5"/>
  <c r="X13" i="9"/>
  <c r="W13" i="9"/>
  <c r="V13" i="9"/>
  <c r="AG13" i="9"/>
  <c r="AF13" i="9"/>
  <c r="AE13" i="9"/>
  <c r="Q13" i="9"/>
  <c r="AD13" i="9"/>
  <c r="P13" i="9"/>
  <c r="M14" i="9"/>
  <c r="O13" i="9"/>
  <c r="N13" i="9"/>
  <c r="R13" i="9" s="1"/>
  <c r="Z13" i="9"/>
  <c r="Y13" i="9"/>
  <c r="H71" i="4"/>
  <c r="G71" i="4"/>
  <c r="D79" i="4"/>
  <c r="I79" i="4"/>
  <c r="B91" i="4"/>
  <c r="E79" i="4"/>
  <c r="F79" i="4"/>
  <c r="D76" i="4"/>
  <c r="B88" i="4"/>
  <c r="E76" i="4"/>
  <c r="I76" i="4"/>
  <c r="F76" i="4"/>
  <c r="C28" i="6" a="1"/>
  <c r="C28" i="6" s="1"/>
  <c r="B29" i="6" a="1"/>
  <c r="B29" i="6" s="1"/>
  <c r="D28" i="6" a="1"/>
  <c r="D28" i="6" s="1"/>
  <c r="C115" i="4"/>
  <c r="K27" i="4"/>
  <c r="V25" i="4"/>
  <c r="K24" i="4"/>
  <c r="V22" i="4"/>
  <c r="B89" i="4"/>
  <c r="I77" i="4"/>
  <c r="F77" i="4"/>
  <c r="E77" i="4"/>
  <c r="D77" i="4"/>
  <c r="L50" i="4"/>
  <c r="D80" i="4"/>
  <c r="B92" i="4"/>
  <c r="I80" i="4"/>
  <c r="E80" i="4"/>
  <c r="F80" i="4"/>
  <c r="B87" i="4"/>
  <c r="D75" i="4"/>
  <c r="I75" i="4"/>
  <c r="E75" i="4"/>
  <c r="F75" i="4"/>
  <c r="E77" i="5"/>
  <c r="N27" i="5" s="1"/>
  <c r="G77" i="5"/>
  <c r="B89" i="5"/>
  <c r="J77" i="5"/>
  <c r="F77" i="5"/>
  <c r="R27" i="5" s="1"/>
  <c r="I21" i="5"/>
  <c r="H21" i="5"/>
  <c r="H67" i="4"/>
  <c r="G67" i="4"/>
  <c r="H64" i="4"/>
  <c r="G64" i="4"/>
  <c r="I11" i="5" l="1"/>
  <c r="H11" i="5"/>
  <c r="E98" i="4"/>
  <c r="I98" i="4"/>
  <c r="B110" i="4"/>
  <c r="D98" i="4"/>
  <c r="F98" i="4"/>
  <c r="G12" i="5"/>
  <c r="B24" i="5"/>
  <c r="F12" i="5"/>
  <c r="J12" i="5"/>
  <c r="E12" i="5"/>
  <c r="B13" i="5"/>
  <c r="H86" i="4"/>
  <c r="G86" i="4"/>
  <c r="I14" i="9"/>
  <c r="J23" i="5"/>
  <c r="G23" i="5"/>
  <c r="E23" i="5"/>
  <c r="F23" i="5"/>
  <c r="B35" i="5"/>
  <c r="F56" i="5"/>
  <c r="E56" i="5"/>
  <c r="J56" i="5"/>
  <c r="B68" i="5"/>
  <c r="G56" i="5"/>
  <c r="D97" i="4"/>
  <c r="I97" i="4"/>
  <c r="E97" i="4"/>
  <c r="B109" i="4"/>
  <c r="F97" i="4"/>
  <c r="I22" i="5"/>
  <c r="H22" i="5"/>
  <c r="D96" i="4"/>
  <c r="E96" i="4"/>
  <c r="I96" i="4"/>
  <c r="B108" i="4"/>
  <c r="F96" i="4"/>
  <c r="O10" i="4"/>
  <c r="J34" i="5"/>
  <c r="F34" i="5"/>
  <c r="B46" i="5"/>
  <c r="G34" i="5"/>
  <c r="E34" i="5"/>
  <c r="D88" i="4"/>
  <c r="I88" i="4"/>
  <c r="E88" i="4"/>
  <c r="B100" i="4"/>
  <c r="F88" i="4"/>
  <c r="B102" i="4"/>
  <c r="I90" i="4"/>
  <c r="E90" i="4"/>
  <c r="D90" i="4"/>
  <c r="F90" i="4"/>
  <c r="H82" i="4"/>
  <c r="G82" i="4"/>
  <c r="H15" i="9"/>
  <c r="G15" i="9"/>
  <c r="D16" i="9"/>
  <c r="F15" i="9"/>
  <c r="E15" i="9"/>
  <c r="H44" i="5"/>
  <c r="I44" i="5"/>
  <c r="H66" i="5"/>
  <c r="I66" i="5"/>
  <c r="P14" i="10" a="1"/>
  <c r="P14" i="10" s="1"/>
  <c r="I15" i="10" a="1"/>
  <c r="I15" i="10" s="1"/>
  <c r="G85" i="4"/>
  <c r="H85" i="4"/>
  <c r="H78" i="4"/>
  <c r="G78" i="4"/>
  <c r="G75" i="4"/>
  <c r="H75" i="4"/>
  <c r="I95" i="4"/>
  <c r="B107" i="4"/>
  <c r="D95" i="4"/>
  <c r="E95" i="4"/>
  <c r="F95" i="4"/>
  <c r="M6" i="4"/>
  <c r="H81" i="4"/>
  <c r="G81" i="4"/>
  <c r="K25" i="4"/>
  <c r="V23" i="4"/>
  <c r="G78" i="5"/>
  <c r="F78" i="5"/>
  <c r="B90" i="5"/>
  <c r="J78" i="5"/>
  <c r="E78" i="5"/>
  <c r="F89" i="5"/>
  <c r="O31" i="5" s="1"/>
  <c r="E89" i="5"/>
  <c r="G89" i="5"/>
  <c r="P31" i="5" s="1"/>
  <c r="O19" i="5"/>
  <c r="O15" i="5"/>
  <c r="R19" i="5"/>
  <c r="R15" i="5"/>
  <c r="N23" i="5"/>
  <c r="D94" i="4"/>
  <c r="B106" i="4"/>
  <c r="I94" i="4"/>
  <c r="E94" i="4"/>
  <c r="F94" i="4"/>
  <c r="V29" i="4"/>
  <c r="K31" i="4"/>
  <c r="H79" i="4"/>
  <c r="G79" i="4"/>
  <c r="V14" i="9"/>
  <c r="AG14" i="9"/>
  <c r="AF14" i="9"/>
  <c r="AE14" i="9"/>
  <c r="Q14" i="9"/>
  <c r="AD14" i="9"/>
  <c r="P14" i="9"/>
  <c r="M15" i="9"/>
  <c r="O14" i="9"/>
  <c r="N14" i="9"/>
  <c r="R14" i="9" s="1"/>
  <c r="Z14" i="9"/>
  <c r="Y14" i="9"/>
  <c r="X14" i="9"/>
  <c r="W14" i="9"/>
  <c r="L45" i="4"/>
  <c r="H33" i="5"/>
  <c r="I33" i="5"/>
  <c r="P23" i="5"/>
  <c r="AH13" i="9"/>
  <c r="S13" i="9"/>
  <c r="V26" i="4"/>
  <c r="K28" i="4"/>
  <c r="O6" i="4"/>
  <c r="O23" i="5"/>
  <c r="E87" i="4"/>
  <c r="D87" i="4"/>
  <c r="B99" i="4"/>
  <c r="I87" i="4"/>
  <c r="F87" i="4"/>
  <c r="D91" i="4"/>
  <c r="E91" i="4"/>
  <c r="B103" i="4"/>
  <c r="I91" i="4"/>
  <c r="F91" i="4"/>
  <c r="G67" i="5"/>
  <c r="B79" i="5"/>
  <c r="J67" i="5"/>
  <c r="E67" i="5"/>
  <c r="F67" i="5"/>
  <c r="L51" i="4"/>
  <c r="H83" i="4"/>
  <c r="G83" i="4"/>
  <c r="Q6" i="4"/>
  <c r="K22" i="4"/>
  <c r="V20" i="4"/>
  <c r="Q18" i="4"/>
  <c r="N18" i="4"/>
  <c r="O18" i="4"/>
  <c r="M18" i="4"/>
  <c r="R23" i="5"/>
  <c r="E45" i="5"/>
  <c r="G45" i="5"/>
  <c r="F45" i="5"/>
  <c r="B57" i="5"/>
  <c r="J45" i="5"/>
  <c r="L34" i="5"/>
  <c r="G76" i="4"/>
  <c r="H76" i="4"/>
  <c r="N6" i="4"/>
  <c r="H55" i="5"/>
  <c r="I55" i="5"/>
  <c r="M14" i="4"/>
  <c r="B105" i="4"/>
  <c r="Q9" i="4" s="1"/>
  <c r="I93" i="4"/>
  <c r="E93" i="4"/>
  <c r="D93" i="4"/>
  <c r="F93" i="4"/>
  <c r="Q5" i="4"/>
  <c r="M9" i="4"/>
  <c r="M5" i="4"/>
  <c r="N13" i="4"/>
  <c r="C29" i="7" a="1"/>
  <c r="C29" i="7" s="1"/>
  <c r="B30" i="7" a="1"/>
  <c r="B30" i="7" s="1"/>
  <c r="D29" i="7" a="1"/>
  <c r="D29" i="7" s="1"/>
  <c r="E92" i="4"/>
  <c r="D92" i="4"/>
  <c r="B104" i="4"/>
  <c r="I92" i="4"/>
  <c r="F92" i="4"/>
  <c r="E89" i="4"/>
  <c r="B101" i="4"/>
  <c r="I89" i="4"/>
  <c r="D89" i="4"/>
  <c r="F89" i="4"/>
  <c r="H77" i="4"/>
  <c r="G77" i="4"/>
  <c r="H84" i="4"/>
  <c r="G84" i="4"/>
  <c r="O14" i="4"/>
  <c r="I77" i="5"/>
  <c r="H77" i="5"/>
  <c r="O27" i="5"/>
  <c r="H80" i="4"/>
  <c r="G80" i="4"/>
  <c r="B30" i="6" a="1"/>
  <c r="B30" i="6" s="1"/>
  <c r="D29" i="6" a="1"/>
  <c r="D29" i="6" s="1"/>
  <c r="C29" i="6" a="1"/>
  <c r="C29" i="6" s="1"/>
  <c r="N10" i="4"/>
  <c r="N14" i="4"/>
  <c r="AH12" i="9"/>
  <c r="S12" i="9"/>
  <c r="D106" i="4" l="1"/>
  <c r="I106" i="4"/>
  <c r="E106" i="4"/>
  <c r="F106" i="4"/>
  <c r="O5" i="4"/>
  <c r="O21" i="4"/>
  <c r="D107" i="4"/>
  <c r="I107" i="4"/>
  <c r="E107" i="4"/>
  <c r="F107" i="4"/>
  <c r="I108" i="4"/>
  <c r="E108" i="4"/>
  <c r="D108" i="4"/>
  <c r="F108" i="4"/>
  <c r="Q14" i="4"/>
  <c r="H97" i="4"/>
  <c r="G97" i="4"/>
  <c r="I12" i="5"/>
  <c r="H12" i="5"/>
  <c r="P15" i="10" a="1"/>
  <c r="P15" i="10" s="1"/>
  <c r="I16" i="10" a="1"/>
  <c r="I16" i="10" s="1"/>
  <c r="E57" i="5"/>
  <c r="J57" i="5"/>
  <c r="F57" i="5"/>
  <c r="B69" i="5"/>
  <c r="G57" i="5"/>
  <c r="M13" i="4"/>
  <c r="H95" i="4"/>
  <c r="G95" i="4"/>
  <c r="B31" i="6" a="1"/>
  <c r="B31" i="6" s="1"/>
  <c r="C30" i="6" a="1"/>
  <c r="C30" i="6" s="1"/>
  <c r="D30" i="6" a="1"/>
  <c r="D30" i="6" s="1"/>
  <c r="E104" i="4"/>
  <c r="I104" i="4"/>
  <c r="D104" i="4"/>
  <c r="B116" i="4"/>
  <c r="M8" i="4" s="1"/>
  <c r="F104" i="4"/>
  <c r="Q13" i="4"/>
  <c r="G87" i="4"/>
  <c r="H87" i="4"/>
  <c r="Q21" i="4"/>
  <c r="O17" i="4"/>
  <c r="M10" i="4"/>
  <c r="M17" i="4"/>
  <c r="B36" i="5"/>
  <c r="J24" i="5"/>
  <c r="E24" i="5"/>
  <c r="F24" i="5"/>
  <c r="G24" i="5"/>
  <c r="X15" i="4"/>
  <c r="P13" i="4"/>
  <c r="P18" i="4"/>
  <c r="X20" i="4"/>
  <c r="I67" i="5"/>
  <c r="H67" i="5"/>
  <c r="M21" i="4"/>
  <c r="G96" i="4"/>
  <c r="H96" i="4"/>
  <c r="I15" i="9"/>
  <c r="G90" i="4"/>
  <c r="H90" i="4"/>
  <c r="N17" i="4"/>
  <c r="J46" i="5"/>
  <c r="G46" i="5"/>
  <c r="F46" i="5"/>
  <c r="B58" i="5"/>
  <c r="E46" i="5"/>
  <c r="E35" i="5"/>
  <c r="F35" i="5"/>
  <c r="B47" i="5"/>
  <c r="J35" i="5"/>
  <c r="G35" i="5"/>
  <c r="Q17" i="4"/>
  <c r="G94" i="4"/>
  <c r="H94" i="4"/>
  <c r="H89" i="5"/>
  <c r="I89" i="5"/>
  <c r="V27" i="4"/>
  <c r="K29" i="4"/>
  <c r="M25" i="4"/>
  <c r="Q25" i="4"/>
  <c r="O25" i="4"/>
  <c r="N25" i="4"/>
  <c r="I45" i="5"/>
  <c r="H45" i="5"/>
  <c r="V24" i="4"/>
  <c r="K26" i="4"/>
  <c r="N22" i="4"/>
  <c r="O22" i="4"/>
  <c r="M22" i="4"/>
  <c r="Q22" i="4"/>
  <c r="G79" i="5"/>
  <c r="E79" i="5"/>
  <c r="J79" i="5"/>
  <c r="F79" i="5"/>
  <c r="B91" i="5"/>
  <c r="R31" i="5"/>
  <c r="H16" i="9"/>
  <c r="G16" i="9"/>
  <c r="D17" i="9"/>
  <c r="F16" i="9"/>
  <c r="E16" i="9"/>
  <c r="B114" i="4"/>
  <c r="O16" i="4" s="1"/>
  <c r="E102" i="4"/>
  <c r="D102" i="4"/>
  <c r="I102" i="4"/>
  <c r="F102" i="4"/>
  <c r="I34" i="5"/>
  <c r="H34" i="5"/>
  <c r="I23" i="5"/>
  <c r="H23" i="5"/>
  <c r="E110" i="4"/>
  <c r="I110" i="4"/>
  <c r="D110" i="4"/>
  <c r="F110" i="4"/>
  <c r="D100" i="4"/>
  <c r="B112" i="4"/>
  <c r="E100" i="4"/>
  <c r="I100" i="4"/>
  <c r="F100" i="4"/>
  <c r="B80" i="5"/>
  <c r="J68" i="5"/>
  <c r="G68" i="5"/>
  <c r="F68" i="5"/>
  <c r="E68" i="5"/>
  <c r="H98" i="4"/>
  <c r="G98" i="4"/>
  <c r="H92" i="4"/>
  <c r="G92" i="4"/>
  <c r="L49" i="4"/>
  <c r="AG15" i="9"/>
  <c r="AF15" i="9"/>
  <c r="AE15" i="9"/>
  <c r="Q15" i="9"/>
  <c r="AD15" i="9"/>
  <c r="P15" i="9"/>
  <c r="M16" i="9"/>
  <c r="O15" i="9"/>
  <c r="N15" i="9"/>
  <c r="R15" i="9" s="1"/>
  <c r="Z15" i="9"/>
  <c r="Y15" i="9"/>
  <c r="X15" i="9"/>
  <c r="W15" i="9"/>
  <c r="V15" i="9"/>
  <c r="E90" i="5"/>
  <c r="G90" i="5"/>
  <c r="F90" i="5"/>
  <c r="H88" i="4"/>
  <c r="G88" i="4"/>
  <c r="Q20" i="4"/>
  <c r="G93" i="4"/>
  <c r="H93" i="4"/>
  <c r="I78" i="5"/>
  <c r="H78" i="5"/>
  <c r="Q10" i="4"/>
  <c r="E13" i="5"/>
  <c r="J13" i="5"/>
  <c r="B14" i="5"/>
  <c r="F13" i="5"/>
  <c r="B25" i="5"/>
  <c r="G13" i="5"/>
  <c r="AH14" i="9"/>
  <c r="S14" i="9"/>
  <c r="X16" i="4"/>
  <c r="P14" i="4"/>
  <c r="B113" i="4"/>
  <c r="E101" i="4"/>
  <c r="D101" i="4"/>
  <c r="I101" i="4"/>
  <c r="F101" i="4"/>
  <c r="X12" i="4"/>
  <c r="P10" i="4"/>
  <c r="H56" i="5"/>
  <c r="I56" i="5"/>
  <c r="B31" i="7" a="1"/>
  <c r="B31" i="7" s="1"/>
  <c r="D30" i="7" a="1"/>
  <c r="D30" i="7" s="1"/>
  <c r="C30" i="7" a="1"/>
  <c r="C30" i="7" s="1"/>
  <c r="X8" i="4"/>
  <c r="P6" i="4"/>
  <c r="H89" i="4"/>
  <c r="G89" i="4"/>
  <c r="N5" i="4"/>
  <c r="D103" i="4"/>
  <c r="B115" i="4"/>
  <c r="O11" i="4" s="1"/>
  <c r="E103" i="4"/>
  <c r="I103" i="4"/>
  <c r="F103" i="4"/>
  <c r="K32" i="4"/>
  <c r="V30" i="4"/>
  <c r="O28" i="4"/>
  <c r="Q28" i="4"/>
  <c r="N28" i="4"/>
  <c r="P28" i="4" s="1"/>
  <c r="K35" i="4"/>
  <c r="O31" i="4"/>
  <c r="M31" i="4"/>
  <c r="O13" i="4"/>
  <c r="D105" i="4"/>
  <c r="I105" i="4"/>
  <c r="E105" i="4"/>
  <c r="F105" i="4"/>
  <c r="H91" i="4"/>
  <c r="G91" i="4"/>
  <c r="B111" i="4"/>
  <c r="Q27" i="4" s="1"/>
  <c r="E99" i="4"/>
  <c r="I99" i="4"/>
  <c r="D99" i="4"/>
  <c r="F99" i="4"/>
  <c r="N21" i="4"/>
  <c r="M16" i="4"/>
  <c r="O23" i="4"/>
  <c r="E109" i="4"/>
  <c r="I109" i="4"/>
  <c r="D109" i="4"/>
  <c r="F109" i="4"/>
  <c r="H109" i="4" l="1"/>
  <c r="G109" i="4"/>
  <c r="M28" i="4"/>
  <c r="I13" i="5"/>
  <c r="H13" i="5"/>
  <c r="G100" i="4"/>
  <c r="H100" i="4"/>
  <c r="H17" i="9"/>
  <c r="G17" i="9"/>
  <c r="D18" i="9"/>
  <c r="F17" i="9"/>
  <c r="E17" i="9"/>
  <c r="I17" i="9" s="1"/>
  <c r="J58" i="5"/>
  <c r="G58" i="5"/>
  <c r="F58" i="5"/>
  <c r="E58" i="5"/>
  <c r="B70" i="5"/>
  <c r="P22" i="4"/>
  <c r="X24" i="4"/>
  <c r="H46" i="5"/>
  <c r="I46" i="5"/>
  <c r="N11" i="4"/>
  <c r="F36" i="5"/>
  <c r="J36" i="5"/>
  <c r="B48" i="5"/>
  <c r="G36" i="5"/>
  <c r="E36" i="5"/>
  <c r="C31" i="6" a="1"/>
  <c r="C31" i="6" s="1"/>
  <c r="B32" i="6" a="1"/>
  <c r="B32" i="6" s="1"/>
  <c r="D31" i="6" a="1"/>
  <c r="D31" i="6" s="1"/>
  <c r="H107" i="4"/>
  <c r="G107" i="4"/>
  <c r="K30" i="4"/>
  <c r="V28" i="4"/>
  <c r="N26" i="4"/>
  <c r="M26" i="4"/>
  <c r="Q26" i="4"/>
  <c r="O26" i="4"/>
  <c r="Q12" i="4"/>
  <c r="G105" i="4"/>
  <c r="H105" i="4"/>
  <c r="H101" i="4"/>
  <c r="G101" i="4"/>
  <c r="K36" i="4"/>
  <c r="O32" i="4"/>
  <c r="M32" i="4"/>
  <c r="N32" i="4"/>
  <c r="P32" i="4" s="1"/>
  <c r="Q32" i="4"/>
  <c r="E113" i="4"/>
  <c r="I113" i="4"/>
  <c r="F113" i="4"/>
  <c r="N12" i="4"/>
  <c r="N27" i="4"/>
  <c r="P27" i="4" s="1"/>
  <c r="F14" i="5"/>
  <c r="G14" i="5"/>
  <c r="E14" i="5"/>
  <c r="B26" i="5"/>
  <c r="J14" i="5"/>
  <c r="I112" i="4"/>
  <c r="E112" i="4"/>
  <c r="F112" i="4"/>
  <c r="S15" i="9"/>
  <c r="AH15" i="9"/>
  <c r="P21" i="4"/>
  <c r="X23" i="4"/>
  <c r="AE16" i="9"/>
  <c r="Q16" i="9"/>
  <c r="AD16" i="9"/>
  <c r="P16" i="9"/>
  <c r="M17" i="9"/>
  <c r="O16" i="9"/>
  <c r="N16" i="9"/>
  <c r="Z16" i="9"/>
  <c r="Y16" i="9"/>
  <c r="X16" i="9"/>
  <c r="W16" i="9"/>
  <c r="V16" i="9"/>
  <c r="AG16" i="9"/>
  <c r="AF16" i="9"/>
  <c r="M24" i="4"/>
  <c r="H68" i="5"/>
  <c r="I68" i="5"/>
  <c r="M19" i="4"/>
  <c r="P17" i="4"/>
  <c r="X19" i="4"/>
  <c r="J25" i="5"/>
  <c r="F25" i="5"/>
  <c r="E25" i="5"/>
  <c r="B37" i="5"/>
  <c r="G25" i="5"/>
  <c r="Q23" i="4"/>
  <c r="N31" i="4"/>
  <c r="P31" i="4" s="1"/>
  <c r="D31" i="7" a="1"/>
  <c r="D31" i="7" s="1"/>
  <c r="C31" i="7" a="1"/>
  <c r="C31" i="7" s="1"/>
  <c r="B32" i="7" a="1"/>
  <c r="B32" i="7" s="1"/>
  <c r="I90" i="5"/>
  <c r="H90" i="5"/>
  <c r="F91" i="5"/>
  <c r="E91" i="5"/>
  <c r="G91" i="5"/>
  <c r="H103" i="4"/>
  <c r="G103" i="4"/>
  <c r="I79" i="5"/>
  <c r="H79" i="5"/>
  <c r="N23" i="4"/>
  <c r="Q31" i="4"/>
  <c r="I115" i="4"/>
  <c r="E115" i="4"/>
  <c r="F115" i="4"/>
  <c r="J80" i="5"/>
  <c r="B92" i="5"/>
  <c r="F80" i="5"/>
  <c r="G80" i="5"/>
  <c r="E80" i="5"/>
  <c r="O16" i="5"/>
  <c r="X27" i="4"/>
  <c r="P25" i="4"/>
  <c r="E116" i="4"/>
  <c r="I116" i="4"/>
  <c r="Q7" i="4"/>
  <c r="N3" i="4"/>
  <c r="F116" i="4"/>
  <c r="O7" i="4"/>
  <c r="Q3" i="4"/>
  <c r="N9" i="4"/>
  <c r="M4" i="4"/>
  <c r="M12" i="4"/>
  <c r="O9" i="4"/>
  <c r="O12" i="4"/>
  <c r="O4" i="4"/>
  <c r="O8" i="4"/>
  <c r="O15" i="4"/>
  <c r="M3" i="4"/>
  <c r="Q15" i="4"/>
  <c r="Q8" i="4"/>
  <c r="N4" i="4"/>
  <c r="N7" i="4"/>
  <c r="N19" i="4"/>
  <c r="Q4" i="4"/>
  <c r="N8" i="4"/>
  <c r="M11" i="4"/>
  <c r="M7" i="4"/>
  <c r="E69" i="5"/>
  <c r="J69" i="5"/>
  <c r="G69" i="5"/>
  <c r="F69" i="5"/>
  <c r="B81" i="5"/>
  <c r="H106" i="4"/>
  <c r="G106" i="4"/>
  <c r="G99" i="4"/>
  <c r="H99" i="4"/>
  <c r="O20" i="4"/>
  <c r="N24" i="4"/>
  <c r="H102" i="4"/>
  <c r="G102" i="4"/>
  <c r="N28" i="5"/>
  <c r="F47" i="5"/>
  <c r="G47" i="5"/>
  <c r="B59" i="5"/>
  <c r="J47" i="5"/>
  <c r="E47" i="5"/>
  <c r="H57" i="5"/>
  <c r="I57" i="5"/>
  <c r="I111" i="4"/>
  <c r="E111" i="4"/>
  <c r="M15" i="4"/>
  <c r="N15" i="4"/>
  <c r="Q19" i="4"/>
  <c r="F111" i="4"/>
  <c r="O27" i="4"/>
  <c r="Q11" i="4"/>
  <c r="M27" i="4"/>
  <c r="K39" i="4"/>
  <c r="Q35" i="4"/>
  <c r="M35" i="4"/>
  <c r="O35" i="4"/>
  <c r="N35" i="4"/>
  <c r="P35" i="4" s="1"/>
  <c r="P5" i="4"/>
  <c r="X7" i="4"/>
  <c r="O3" i="4"/>
  <c r="M23" i="4"/>
  <c r="G110" i="4"/>
  <c r="H110" i="4"/>
  <c r="I114" i="4"/>
  <c r="E114" i="4"/>
  <c r="F114" i="4"/>
  <c r="O24" i="4"/>
  <c r="Q24" i="4"/>
  <c r="N16" i="4"/>
  <c r="N20" i="4"/>
  <c r="I35" i="5"/>
  <c r="H35" i="5"/>
  <c r="H108" i="4"/>
  <c r="G108" i="4"/>
  <c r="I16" i="9"/>
  <c r="H24" i="5"/>
  <c r="I24" i="5"/>
  <c r="H104" i="4"/>
  <c r="G104" i="4"/>
  <c r="V31" i="4"/>
  <c r="K33" i="4"/>
  <c r="O29" i="4"/>
  <c r="Q29" i="4"/>
  <c r="N29" i="4"/>
  <c r="P29" i="4" s="1"/>
  <c r="M29" i="4"/>
  <c r="P16" i="10" a="1"/>
  <c r="P16" i="10" s="1"/>
  <c r="I17" i="10" a="1"/>
  <c r="I17" i="10" s="1"/>
  <c r="Q16" i="4"/>
  <c r="M20" i="4"/>
  <c r="O19" i="4"/>
  <c r="P15" i="4" l="1"/>
  <c r="X17" i="4"/>
  <c r="G116" i="4"/>
  <c r="H116" i="4"/>
  <c r="K34" i="4"/>
  <c r="V32" i="4"/>
  <c r="N30" i="4"/>
  <c r="P30" i="4" s="1"/>
  <c r="Q30" i="4"/>
  <c r="M30" i="4"/>
  <c r="O30" i="4"/>
  <c r="X13" i="4"/>
  <c r="P11" i="4"/>
  <c r="X18" i="4"/>
  <c r="P16" i="4"/>
  <c r="P24" i="4"/>
  <c r="X26" i="4"/>
  <c r="P23" i="4"/>
  <c r="X25" i="4"/>
  <c r="I25" i="5"/>
  <c r="H25" i="5"/>
  <c r="H18" i="9"/>
  <c r="G18" i="9"/>
  <c r="D19" i="9"/>
  <c r="F18" i="9"/>
  <c r="E18" i="9"/>
  <c r="H113" i="4"/>
  <c r="G113" i="4"/>
  <c r="X21" i="4"/>
  <c r="P19" i="4"/>
  <c r="C32" i="6" a="1"/>
  <c r="C32" i="6" s="1"/>
  <c r="B33" i="6" a="1"/>
  <c r="B33" i="6" s="1"/>
  <c r="D32" i="6" a="1"/>
  <c r="D32" i="6" s="1"/>
  <c r="H36" i="5"/>
  <c r="I36" i="5"/>
  <c r="K37" i="4"/>
  <c r="O33" i="4"/>
  <c r="N33" i="4"/>
  <c r="P33" i="4" s="1"/>
  <c r="Q33" i="4"/>
  <c r="M33" i="4"/>
  <c r="P20" i="4"/>
  <c r="X22" i="4"/>
  <c r="X10" i="4"/>
  <c r="P8" i="4"/>
  <c r="R16" i="9"/>
  <c r="P17" i="10" a="1"/>
  <c r="P17" i="10" s="1"/>
  <c r="I18" i="10" a="1"/>
  <c r="I18" i="10" s="1"/>
  <c r="K43" i="4"/>
  <c r="N39" i="4"/>
  <c r="P39" i="4" s="1"/>
  <c r="M39" i="4"/>
  <c r="Q39" i="4"/>
  <c r="O39" i="4"/>
  <c r="X6" i="4"/>
  <c r="P4" i="4"/>
  <c r="I80" i="5"/>
  <c r="H80" i="5"/>
  <c r="G112" i="4"/>
  <c r="H112" i="4"/>
  <c r="J26" i="5"/>
  <c r="G26" i="5"/>
  <c r="F26" i="5"/>
  <c r="E26" i="5"/>
  <c r="B38" i="5"/>
  <c r="J70" i="5"/>
  <c r="B82" i="5"/>
  <c r="E70" i="5"/>
  <c r="G70" i="5"/>
  <c r="F70" i="5"/>
  <c r="H111" i="4"/>
  <c r="G111" i="4"/>
  <c r="H114" i="4"/>
  <c r="G114" i="4"/>
  <c r="P7" i="4"/>
  <c r="X9" i="4"/>
  <c r="X11" i="4"/>
  <c r="P9" i="4"/>
  <c r="B33" i="7" a="1"/>
  <c r="B33" i="7" s="1"/>
  <c r="D32" i="7" a="1"/>
  <c r="D32" i="7" s="1"/>
  <c r="C32" i="7" a="1"/>
  <c r="C32" i="7" s="1"/>
  <c r="B71" i="5"/>
  <c r="F59" i="5"/>
  <c r="G59" i="5"/>
  <c r="J59" i="5"/>
  <c r="E59" i="5"/>
  <c r="E81" i="5"/>
  <c r="B93" i="5"/>
  <c r="F81" i="5"/>
  <c r="G81" i="5"/>
  <c r="J81" i="5"/>
  <c r="E92" i="5"/>
  <c r="F92" i="5"/>
  <c r="G92" i="5"/>
  <c r="O20" i="5"/>
  <c r="M18" i="9"/>
  <c r="O17" i="9"/>
  <c r="N17" i="9"/>
  <c r="R17" i="9" s="1"/>
  <c r="Z17" i="9"/>
  <c r="Y17" i="9"/>
  <c r="X17" i="9"/>
  <c r="W17" i="9"/>
  <c r="V17" i="9"/>
  <c r="AG17" i="9"/>
  <c r="AF17" i="9"/>
  <c r="AE17" i="9"/>
  <c r="Q17" i="9"/>
  <c r="AD17" i="9"/>
  <c r="P17" i="9"/>
  <c r="X14" i="4"/>
  <c r="P12" i="4"/>
  <c r="I69" i="5"/>
  <c r="H69" i="5"/>
  <c r="K40" i="4"/>
  <c r="Q36" i="4"/>
  <c r="M36" i="4"/>
  <c r="N36" i="4"/>
  <c r="P36" i="4" s="1"/>
  <c r="O36" i="4"/>
  <c r="I58" i="5"/>
  <c r="H58" i="5"/>
  <c r="H91" i="5"/>
  <c r="I91" i="5"/>
  <c r="J37" i="5"/>
  <c r="E37" i="5"/>
  <c r="B49" i="5"/>
  <c r="F37" i="5"/>
  <c r="G37" i="5"/>
  <c r="H47" i="5"/>
  <c r="I47" i="5"/>
  <c r="S8" i="4"/>
  <c r="AC5" i="4" s="1"/>
  <c r="P3" i="4"/>
  <c r="X5" i="4"/>
  <c r="S7" i="4"/>
  <c r="S9" i="4" s="1"/>
  <c r="AC6" i="4" s="1"/>
  <c r="I14" i="5"/>
  <c r="H14" i="5"/>
  <c r="G48" i="5"/>
  <c r="J48" i="5"/>
  <c r="F48" i="5"/>
  <c r="E48" i="5"/>
  <c r="B60" i="5"/>
  <c r="G115" i="4"/>
  <c r="H115" i="4"/>
  <c r="N32" i="5"/>
  <c r="X28" i="4"/>
  <c r="P26" i="4"/>
  <c r="I26" i="5" l="1"/>
  <c r="H26" i="5"/>
  <c r="H48" i="5"/>
  <c r="I48" i="5"/>
  <c r="AH17" i="9"/>
  <c r="S17" i="9"/>
  <c r="H37" i="5"/>
  <c r="I37" i="5"/>
  <c r="J82" i="5"/>
  <c r="B94" i="5"/>
  <c r="F82" i="5"/>
  <c r="E82" i="5"/>
  <c r="G82" i="5"/>
  <c r="P18" i="10" a="1"/>
  <c r="P18" i="10" s="1"/>
  <c r="I19" i="10" a="1"/>
  <c r="I19" i="10" s="1"/>
  <c r="K41" i="4"/>
  <c r="N37" i="4"/>
  <c r="P37" i="4" s="1"/>
  <c r="M37" i="4"/>
  <c r="Q37" i="4"/>
  <c r="O37" i="4"/>
  <c r="E49" i="5"/>
  <c r="G49" i="5"/>
  <c r="J49" i="5"/>
  <c r="F49" i="5"/>
  <c r="B61" i="5"/>
  <c r="K44" i="4"/>
  <c r="Q40" i="4"/>
  <c r="N40" i="4"/>
  <c r="P40" i="4" s="1"/>
  <c r="M40" i="4"/>
  <c r="O40" i="4"/>
  <c r="AH16" i="9"/>
  <c r="S16" i="9"/>
  <c r="F60" i="5"/>
  <c r="J60" i="5"/>
  <c r="E60" i="5"/>
  <c r="B72" i="5"/>
  <c r="G60" i="5"/>
  <c r="D33" i="6" a="1"/>
  <c r="D33" i="6" s="1"/>
  <c r="C33" i="6" a="1"/>
  <c r="C33" i="6" s="1"/>
  <c r="B34" i="6" a="1"/>
  <c r="B34" i="6" s="1"/>
  <c r="E93" i="5"/>
  <c r="F93" i="5"/>
  <c r="G93" i="5"/>
  <c r="I92" i="5"/>
  <c r="H92" i="5"/>
  <c r="Y10" i="4"/>
  <c r="R32" i="5"/>
  <c r="H59" i="5"/>
  <c r="I59" i="5"/>
  <c r="F38" i="5"/>
  <c r="G38" i="5"/>
  <c r="E38" i="5"/>
  <c r="J38" i="5"/>
  <c r="B50" i="5"/>
  <c r="I70" i="5"/>
  <c r="H70" i="5"/>
  <c r="K47" i="4"/>
  <c r="Q43" i="4"/>
  <c r="O43" i="4"/>
  <c r="N43" i="4"/>
  <c r="P43" i="4" s="1"/>
  <c r="M43" i="4"/>
  <c r="Z8" i="4"/>
  <c r="AA9" i="4" s="1"/>
  <c r="AB9" i="4" s="1"/>
  <c r="S11" i="4"/>
  <c r="AC8" i="4" s="1"/>
  <c r="Y12" i="4" s="1"/>
  <c r="S10" i="4"/>
  <c r="AC7" i="4" s="1"/>
  <c r="Y11" i="4" s="1"/>
  <c r="J71" i="5"/>
  <c r="E71" i="5"/>
  <c r="G71" i="5"/>
  <c r="F71" i="5"/>
  <c r="B83" i="5"/>
  <c r="I18" i="9"/>
  <c r="K38" i="4"/>
  <c r="M34" i="4"/>
  <c r="Q34" i="4"/>
  <c r="O34" i="4"/>
  <c r="N34" i="4"/>
  <c r="P34" i="4" s="1"/>
  <c r="I81" i="5"/>
  <c r="H81" i="5"/>
  <c r="D33" i="7" a="1"/>
  <c r="D33" i="7" s="1"/>
  <c r="B34" i="7" a="1"/>
  <c r="B34" i="7" s="1"/>
  <c r="C33" i="7" a="1"/>
  <c r="C33" i="7" s="1"/>
  <c r="H19" i="9"/>
  <c r="G19" i="9"/>
  <c r="D20" i="9"/>
  <c r="F19" i="9"/>
  <c r="E19" i="9"/>
  <c r="Z18" i="9"/>
  <c r="Y18" i="9"/>
  <c r="X18" i="9"/>
  <c r="W18" i="9"/>
  <c r="V18" i="9"/>
  <c r="AG18" i="9"/>
  <c r="AF18" i="9"/>
  <c r="AE18" i="9"/>
  <c r="Q18" i="9"/>
  <c r="AD18" i="9"/>
  <c r="P18" i="9"/>
  <c r="M19" i="9"/>
  <c r="O18" i="9"/>
  <c r="N18" i="9"/>
  <c r="R18" i="9" s="1"/>
  <c r="Y9" i="4"/>
  <c r="Z9" i="4" s="1"/>
  <c r="AA10" i="4" s="1"/>
  <c r="AB10" i="4" s="1"/>
  <c r="AD10" i="4" s="1"/>
  <c r="AE10" i="4" s="1"/>
  <c r="AD9" i="4"/>
  <c r="AE9" i="4" s="1"/>
  <c r="D21" i="9" l="1"/>
  <c r="F20" i="9"/>
  <c r="E20" i="9"/>
  <c r="H20" i="9"/>
  <c r="G20" i="9"/>
  <c r="I93" i="5"/>
  <c r="H93" i="5"/>
  <c r="K42" i="4"/>
  <c r="O38" i="4"/>
  <c r="M38" i="4"/>
  <c r="N38" i="4"/>
  <c r="P38" i="4" s="1"/>
  <c r="Q38" i="4"/>
  <c r="H60" i="5"/>
  <c r="I60" i="5"/>
  <c r="B35" i="7" a="1"/>
  <c r="B35" i="7" s="1"/>
  <c r="D34" i="7" a="1"/>
  <c r="D34" i="7" s="1"/>
  <c r="C34" i="7" a="1"/>
  <c r="C34" i="7" s="1"/>
  <c r="H49" i="5"/>
  <c r="I49" i="5"/>
  <c r="X19" i="9"/>
  <c r="W19" i="9"/>
  <c r="V19" i="9"/>
  <c r="AG19" i="9"/>
  <c r="AF19" i="9"/>
  <c r="AE19" i="9"/>
  <c r="Q19" i="9"/>
  <c r="AD19" i="9"/>
  <c r="P19" i="9"/>
  <c r="M20" i="9"/>
  <c r="O19" i="9"/>
  <c r="N19" i="9"/>
  <c r="Z19" i="9"/>
  <c r="Y19" i="9"/>
  <c r="Z10" i="4"/>
  <c r="D34" i="6" a="1"/>
  <c r="D34" i="6" s="1"/>
  <c r="C34" i="6" a="1"/>
  <c r="C34" i="6" s="1"/>
  <c r="B35" i="6" a="1"/>
  <c r="B35" i="6" s="1"/>
  <c r="F50" i="5"/>
  <c r="G50" i="5"/>
  <c r="B62" i="5"/>
  <c r="J50" i="5"/>
  <c r="E50" i="5"/>
  <c r="AC9" i="4"/>
  <c r="Y13" i="4" s="1"/>
  <c r="I82" i="5"/>
  <c r="H82" i="5"/>
  <c r="I19" i="9"/>
  <c r="F83" i="5"/>
  <c r="G83" i="5"/>
  <c r="E83" i="5"/>
  <c r="B95" i="5"/>
  <c r="J83" i="5"/>
  <c r="K51" i="4"/>
  <c r="O47" i="4"/>
  <c r="M47" i="4"/>
  <c r="N47" i="4"/>
  <c r="P47" i="4" s="1"/>
  <c r="Q47" i="4"/>
  <c r="B84" i="5"/>
  <c r="G72" i="5"/>
  <c r="E72" i="5"/>
  <c r="J72" i="5"/>
  <c r="F72" i="5"/>
  <c r="E94" i="5"/>
  <c r="G94" i="5"/>
  <c r="F94" i="5"/>
  <c r="H71" i="5"/>
  <c r="I71" i="5"/>
  <c r="H38" i="5"/>
  <c r="I38" i="5"/>
  <c r="K48" i="4"/>
  <c r="O44" i="4"/>
  <c r="M44" i="4"/>
  <c r="N44" i="4"/>
  <c r="P44" i="4" s="1"/>
  <c r="Q44" i="4"/>
  <c r="AH18" i="9"/>
  <c r="S18" i="9"/>
  <c r="B73" i="5"/>
  <c r="F61" i="5"/>
  <c r="E61" i="5"/>
  <c r="J61" i="5"/>
  <c r="G61" i="5"/>
  <c r="K45" i="4"/>
  <c r="Q41" i="4"/>
  <c r="O41" i="4"/>
  <c r="M41" i="4"/>
  <c r="N41" i="4"/>
  <c r="P41" i="4" s="1"/>
  <c r="P19" i="10" a="1"/>
  <c r="P19" i="10" s="1"/>
  <c r="I20" i="10" a="1"/>
  <c r="I20" i="10" s="1"/>
  <c r="H50" i="5" l="1"/>
  <c r="I50" i="5"/>
  <c r="H61" i="5"/>
  <c r="I61" i="5"/>
  <c r="R19" i="9"/>
  <c r="K46" i="4"/>
  <c r="Q42" i="4"/>
  <c r="M42" i="4"/>
  <c r="O42" i="4"/>
  <c r="N42" i="4"/>
  <c r="P42" i="4" s="1"/>
  <c r="P20" i="10" a="1"/>
  <c r="P20" i="10" s="1"/>
  <c r="I21" i="10" a="1"/>
  <c r="I21" i="10" s="1"/>
  <c r="H94" i="5"/>
  <c r="Q51" i="4"/>
  <c r="O51" i="4"/>
  <c r="N51" i="4"/>
  <c r="P51" i="4" s="1"/>
  <c r="M51" i="4"/>
  <c r="V20" i="9"/>
  <c r="AG20" i="9"/>
  <c r="AF20" i="9"/>
  <c r="AE20" i="9"/>
  <c r="Q20" i="9"/>
  <c r="AD20" i="9"/>
  <c r="P20" i="9"/>
  <c r="M21" i="9"/>
  <c r="O20" i="9"/>
  <c r="N20" i="9"/>
  <c r="Z20" i="9"/>
  <c r="Y20" i="9"/>
  <c r="X20" i="9"/>
  <c r="W20" i="9"/>
  <c r="I20" i="9"/>
  <c r="G73" i="5"/>
  <c r="J73" i="5"/>
  <c r="F73" i="5"/>
  <c r="E73" i="5"/>
  <c r="B85" i="5"/>
  <c r="F62" i="5"/>
  <c r="E62" i="5"/>
  <c r="J62" i="5"/>
  <c r="B74" i="5"/>
  <c r="G62" i="5"/>
  <c r="H72" i="5"/>
  <c r="I72" i="5"/>
  <c r="H21" i="9"/>
  <c r="G21" i="9"/>
  <c r="D22" i="9"/>
  <c r="F21" i="9"/>
  <c r="E21" i="9"/>
  <c r="I21" i="9" s="1"/>
  <c r="D35" i="6" a="1"/>
  <c r="D35" i="6" s="1"/>
  <c r="C35" i="6" a="1"/>
  <c r="C35" i="6" s="1"/>
  <c r="B36" i="6" a="1"/>
  <c r="B36" i="6" s="1"/>
  <c r="B36" i="7" a="1"/>
  <c r="B36" i="7" s="1"/>
  <c r="D35" i="7" a="1"/>
  <c r="D35" i="7" s="1"/>
  <c r="C35" i="7" a="1"/>
  <c r="C35" i="7" s="1"/>
  <c r="E95" i="5"/>
  <c r="G95" i="5"/>
  <c r="F95" i="5"/>
  <c r="I83" i="5"/>
  <c r="H83" i="5"/>
  <c r="R29" i="5"/>
  <c r="AA11" i="4"/>
  <c r="AB11" i="4" s="1"/>
  <c r="AD11" i="4" s="1"/>
  <c r="AE11" i="4" s="1"/>
  <c r="AC10" i="4"/>
  <c r="Y14" i="4" s="1"/>
  <c r="K49" i="4"/>
  <c r="O45" i="4"/>
  <c r="M45" i="4"/>
  <c r="Q45" i="4"/>
  <c r="N45" i="4"/>
  <c r="P45" i="4" s="1"/>
  <c r="O48" i="4"/>
  <c r="Q48" i="4"/>
  <c r="N48" i="4"/>
  <c r="P48" i="4" s="1"/>
  <c r="M48" i="4"/>
  <c r="J84" i="5"/>
  <c r="E84" i="5"/>
  <c r="G84" i="5"/>
  <c r="B96" i="5"/>
  <c r="F84" i="5"/>
  <c r="Z11" i="4"/>
  <c r="I95" i="5" l="1"/>
  <c r="H95" i="5"/>
  <c r="H73" i="5"/>
  <c r="I73" i="5"/>
  <c r="AA12" i="4"/>
  <c r="AB12" i="4" s="1"/>
  <c r="AD12" i="4" s="1"/>
  <c r="AE12" i="4" s="1"/>
  <c r="AC11" i="4"/>
  <c r="Y15" i="4" s="1"/>
  <c r="Z12" i="4"/>
  <c r="B37" i="6" a="1"/>
  <c r="B37" i="6" s="1"/>
  <c r="C36" i="6" a="1"/>
  <c r="C36" i="6" s="1"/>
  <c r="D36" i="6" a="1"/>
  <c r="D36" i="6" s="1"/>
  <c r="F74" i="5"/>
  <c r="B86" i="5"/>
  <c r="J74" i="5"/>
  <c r="G74" i="5"/>
  <c r="E74" i="5"/>
  <c r="H84" i="5"/>
  <c r="I84" i="5"/>
  <c r="E96" i="5"/>
  <c r="G96" i="5"/>
  <c r="F96" i="5"/>
  <c r="N49" i="4"/>
  <c r="P49" i="4" s="1"/>
  <c r="O49" i="4"/>
  <c r="M49" i="4"/>
  <c r="Q49" i="4"/>
  <c r="D36" i="7" a="1"/>
  <c r="D36" i="7" s="1"/>
  <c r="C36" i="7" a="1"/>
  <c r="C36" i="7" s="1"/>
  <c r="B37" i="7" a="1"/>
  <c r="B37" i="7" s="1"/>
  <c r="K50" i="4"/>
  <c r="O46" i="4"/>
  <c r="M46" i="4"/>
  <c r="Q46" i="4"/>
  <c r="N46" i="4"/>
  <c r="P46" i="4" s="1"/>
  <c r="R20" i="9"/>
  <c r="AH19" i="9"/>
  <c r="S19" i="9"/>
  <c r="I62" i="5"/>
  <c r="H62" i="5"/>
  <c r="F85" i="5"/>
  <c r="B97" i="5"/>
  <c r="J85" i="5"/>
  <c r="G85" i="5"/>
  <c r="E85" i="5"/>
  <c r="AG21" i="9"/>
  <c r="AF21" i="9"/>
  <c r="AE21" i="9"/>
  <c r="Q21" i="9"/>
  <c r="AD21" i="9"/>
  <c r="P21" i="9"/>
  <c r="M22" i="9"/>
  <c r="O21" i="9"/>
  <c r="N21" i="9"/>
  <c r="Z21" i="9"/>
  <c r="Y21" i="9"/>
  <c r="X21" i="9"/>
  <c r="W21" i="9"/>
  <c r="V21" i="9"/>
  <c r="H22" i="9"/>
  <c r="G22" i="9"/>
  <c r="D23" i="9"/>
  <c r="F22" i="9"/>
  <c r="E22" i="9"/>
  <c r="I22" i="9" s="1"/>
  <c r="P21" i="10" a="1"/>
  <c r="P21" i="10" s="1"/>
  <c r="I22" i="10" a="1"/>
  <c r="I22" i="10" s="1"/>
  <c r="H23" i="9" l="1"/>
  <c r="G23" i="9"/>
  <c r="D24" i="9"/>
  <c r="F23" i="9"/>
  <c r="E23" i="9"/>
  <c r="I23" i="9" s="1"/>
  <c r="F86" i="5"/>
  <c r="B98" i="5"/>
  <c r="E86" i="5"/>
  <c r="G86" i="5"/>
  <c r="J86" i="5"/>
  <c r="I74" i="5"/>
  <c r="H74" i="5"/>
  <c r="AH20" i="9"/>
  <c r="S20" i="9"/>
  <c r="I85" i="5"/>
  <c r="H85" i="5"/>
  <c r="I96" i="5"/>
  <c r="H96" i="5"/>
  <c r="B38" i="6" a="1"/>
  <c r="B38" i="6" s="1"/>
  <c r="C37" i="6" a="1"/>
  <c r="C37" i="6" s="1"/>
  <c r="D37" i="6" a="1"/>
  <c r="D37" i="6" s="1"/>
  <c r="AA13" i="4"/>
  <c r="AB13" i="4" s="1"/>
  <c r="AD13" i="4" s="1"/>
  <c r="AE13" i="4" s="1"/>
  <c r="AC12" i="4"/>
  <c r="Y16" i="4" s="1"/>
  <c r="Z13" i="4"/>
  <c r="AE22" i="9"/>
  <c r="Q22" i="9"/>
  <c r="AD22" i="9"/>
  <c r="P22" i="9"/>
  <c r="M23" i="9"/>
  <c r="O22" i="9"/>
  <c r="N22" i="9"/>
  <c r="Z22" i="9"/>
  <c r="Y22" i="9"/>
  <c r="X22" i="9"/>
  <c r="W22" i="9"/>
  <c r="V22" i="9"/>
  <c r="AG22" i="9"/>
  <c r="AF22" i="9"/>
  <c r="B38" i="7" a="1"/>
  <c r="B38" i="7" s="1"/>
  <c r="D37" i="7" a="1"/>
  <c r="D37" i="7" s="1"/>
  <c r="C37" i="7" a="1"/>
  <c r="C37" i="7" s="1"/>
  <c r="N50" i="4"/>
  <c r="P50" i="4" s="1"/>
  <c r="M50" i="4"/>
  <c r="O50" i="4"/>
  <c r="Q50" i="4"/>
  <c r="P22" i="10" a="1"/>
  <c r="P22" i="10" s="1"/>
  <c r="I23" i="10" a="1"/>
  <c r="I23" i="10" s="1"/>
  <c r="R21" i="9"/>
  <c r="F97" i="5"/>
  <c r="G97" i="5"/>
  <c r="E97" i="5"/>
  <c r="I97" i="5" l="1"/>
  <c r="H97" i="5"/>
  <c r="B39" i="7" a="1"/>
  <c r="B39" i="7" s="1"/>
  <c r="D38" i="7" a="1"/>
  <c r="D38" i="7" s="1"/>
  <c r="C38" i="7" a="1"/>
  <c r="C38" i="7" s="1"/>
  <c r="S21" i="9"/>
  <c r="AH21" i="9"/>
  <c r="AA14" i="4"/>
  <c r="AB14" i="4" s="1"/>
  <c r="AD14" i="4" s="1"/>
  <c r="AE14" i="4" s="1"/>
  <c r="AC13" i="4"/>
  <c r="Y17" i="4" s="1"/>
  <c r="Z14" i="4"/>
  <c r="P23" i="10" a="1"/>
  <c r="P23" i="10" s="1"/>
  <c r="I24" i="10" a="1"/>
  <c r="I24" i="10" s="1"/>
  <c r="M24" i="9"/>
  <c r="O23" i="9"/>
  <c r="N23" i="9"/>
  <c r="R23" i="9" s="1"/>
  <c r="Z23" i="9"/>
  <c r="Y23" i="9"/>
  <c r="X23" i="9"/>
  <c r="W23" i="9"/>
  <c r="V23" i="9"/>
  <c r="AG23" i="9"/>
  <c r="AF23" i="9"/>
  <c r="AE23" i="9"/>
  <c r="Q23" i="9"/>
  <c r="AD23" i="9"/>
  <c r="P23" i="9"/>
  <c r="R22" i="9"/>
  <c r="B39" i="6" a="1"/>
  <c r="B39" i="6" s="1"/>
  <c r="D38" i="6" a="1"/>
  <c r="D38" i="6" s="1"/>
  <c r="C38" i="6" a="1"/>
  <c r="C38" i="6" s="1"/>
  <c r="E98" i="5"/>
  <c r="N34" i="5" s="1"/>
  <c r="F98" i="5"/>
  <c r="G98" i="5"/>
  <c r="O8" i="5"/>
  <c r="R7" i="5"/>
  <c r="N7" i="5"/>
  <c r="P3" i="5"/>
  <c r="N3" i="5"/>
  <c r="P11" i="5"/>
  <c r="R3" i="5"/>
  <c r="R11" i="5"/>
  <c r="R12" i="5"/>
  <c r="N11" i="5"/>
  <c r="O7" i="5"/>
  <c r="P4" i="5"/>
  <c r="N17" i="5"/>
  <c r="P19" i="5"/>
  <c r="N12" i="5"/>
  <c r="P7" i="5"/>
  <c r="N19" i="5"/>
  <c r="R16" i="5"/>
  <c r="O11" i="5"/>
  <c r="P15" i="5"/>
  <c r="O3" i="5"/>
  <c r="N15" i="5"/>
  <c r="R4" i="5"/>
  <c r="P8" i="5"/>
  <c r="R17" i="5"/>
  <c r="N21" i="5"/>
  <c r="R5" i="5"/>
  <c r="R8" i="5"/>
  <c r="O12" i="5"/>
  <c r="R20" i="5"/>
  <c r="P20" i="5"/>
  <c r="R21" i="5"/>
  <c r="P18" i="5"/>
  <c r="R9" i="5"/>
  <c r="P21" i="5"/>
  <c r="O18" i="5"/>
  <c r="R18" i="5"/>
  <c r="O33" i="5"/>
  <c r="P30" i="5"/>
  <c r="N26" i="5"/>
  <c r="R22" i="5"/>
  <c r="P22" i="5"/>
  <c r="O14" i="5"/>
  <c r="O26" i="5"/>
  <c r="R34" i="5"/>
  <c r="R26" i="5"/>
  <c r="R6" i="5"/>
  <c r="O10" i="5"/>
  <c r="O6" i="5"/>
  <c r="P26" i="5"/>
  <c r="P34" i="5"/>
  <c r="H86" i="5"/>
  <c r="I86" i="5"/>
  <c r="H24" i="9"/>
  <c r="G24" i="9"/>
  <c r="F24" i="9"/>
  <c r="D25" i="9"/>
  <c r="E24" i="9"/>
  <c r="I24" i="9" s="1"/>
  <c r="P12" i="5" l="1"/>
  <c r="P5" i="5"/>
  <c r="P27" i="5"/>
  <c r="P9" i="5"/>
  <c r="P16" i="5"/>
  <c r="P13" i="5"/>
  <c r="P17" i="5"/>
  <c r="P24" i="5"/>
  <c r="P28" i="5"/>
  <c r="P6" i="5"/>
  <c r="P10" i="5"/>
  <c r="P32" i="5"/>
  <c r="P14" i="5"/>
  <c r="P29" i="5"/>
  <c r="P25" i="5"/>
  <c r="P33" i="5"/>
  <c r="AA15" i="4"/>
  <c r="AB15" i="4" s="1"/>
  <c r="AD15" i="4" s="1"/>
  <c r="AE15" i="4" s="1"/>
  <c r="AC14" i="4"/>
  <c r="Y18" i="4" s="1"/>
  <c r="Z15" i="4"/>
  <c r="H98" i="5"/>
  <c r="I98" i="5"/>
  <c r="O4" i="5"/>
  <c r="O5" i="5"/>
  <c r="O17" i="5"/>
  <c r="R13" i="5"/>
  <c r="R24" i="5"/>
  <c r="O24" i="5"/>
  <c r="O13" i="5"/>
  <c r="R28" i="5"/>
  <c r="O28" i="5"/>
  <c r="O21" i="5"/>
  <c r="R14" i="5"/>
  <c r="R25" i="5"/>
  <c r="O32" i="5"/>
  <c r="R10" i="5"/>
  <c r="O29" i="5"/>
  <c r="O25" i="5"/>
  <c r="O22" i="5"/>
  <c r="R33" i="5"/>
  <c r="O30" i="5"/>
  <c r="R30" i="5"/>
  <c r="N4" i="5"/>
  <c r="N8" i="5"/>
  <c r="N16" i="5"/>
  <c r="N5" i="5"/>
  <c r="N9" i="5"/>
  <c r="N31" i="5"/>
  <c r="N20" i="5"/>
  <c r="N13" i="5"/>
  <c r="N24" i="5"/>
  <c r="N6" i="5"/>
  <c r="N25" i="5"/>
  <c r="N10" i="5"/>
  <c r="N14" i="5"/>
  <c r="N18" i="5"/>
  <c r="N29" i="5"/>
  <c r="N22" i="5"/>
  <c r="N33" i="5"/>
  <c r="N30" i="5"/>
  <c r="O34" i="5"/>
  <c r="U3" i="5"/>
  <c r="Q3" i="5"/>
  <c r="H25" i="9"/>
  <c r="G25" i="9"/>
  <c r="F25" i="9"/>
  <c r="D26" i="9"/>
  <c r="E25" i="9"/>
  <c r="AH23" i="9"/>
  <c r="S23" i="9"/>
  <c r="B40" i="7" a="1"/>
  <c r="B40" i="7" s="1"/>
  <c r="D39" i="7" a="1"/>
  <c r="D39" i="7" s="1"/>
  <c r="C39" i="7" a="1"/>
  <c r="C39" i="7" s="1"/>
  <c r="B40" i="6" a="1"/>
  <c r="B40" i="6" s="1"/>
  <c r="D39" i="6" a="1"/>
  <c r="D39" i="6" s="1"/>
  <c r="C39" i="6" a="1"/>
  <c r="C39" i="6" s="1"/>
  <c r="AH22" i="9"/>
  <c r="S22" i="9"/>
  <c r="Z24" i="9"/>
  <c r="Y24" i="9"/>
  <c r="X24" i="9"/>
  <c r="W24" i="9"/>
  <c r="V24" i="9"/>
  <c r="AG24" i="9"/>
  <c r="AF24" i="9"/>
  <c r="Q24" i="9"/>
  <c r="AE24" i="9"/>
  <c r="P24" i="9"/>
  <c r="AD24" i="9"/>
  <c r="O24" i="9"/>
  <c r="M25" i="9"/>
  <c r="N24" i="9"/>
  <c r="P24" i="10" a="1"/>
  <c r="P24" i="10" s="1"/>
  <c r="I25" i="10" a="1"/>
  <c r="I25" i="10" s="1"/>
  <c r="C40" i="7" l="1" a="1"/>
  <c r="C40" i="7" s="1"/>
  <c r="B41" i="7" a="1"/>
  <c r="B41" i="7" s="1"/>
  <c r="D40" i="7" a="1"/>
  <c r="D40" i="7" s="1"/>
  <c r="P25" i="10" a="1"/>
  <c r="P25" i="10" s="1"/>
  <c r="I26" i="10" a="1"/>
  <c r="I26" i="10" s="1"/>
  <c r="I25" i="9"/>
  <c r="R24" i="9"/>
  <c r="AH24" i="9" s="1"/>
  <c r="Z25" i="9"/>
  <c r="Y25" i="9"/>
  <c r="X25" i="9"/>
  <c r="W25" i="9"/>
  <c r="V25" i="9"/>
  <c r="AG25" i="9"/>
  <c r="AF25" i="9"/>
  <c r="Q25" i="9"/>
  <c r="AE25" i="9"/>
  <c r="P25" i="9"/>
  <c r="AD25" i="9"/>
  <c r="O25" i="9"/>
  <c r="M26" i="9"/>
  <c r="N25" i="9"/>
  <c r="H26" i="9"/>
  <c r="G26" i="9"/>
  <c r="F26" i="9"/>
  <c r="D27" i="9"/>
  <c r="E26" i="9"/>
  <c r="I26" i="9" s="1"/>
  <c r="AA16" i="4"/>
  <c r="AB16" i="4" s="1"/>
  <c r="AD16" i="4" s="1"/>
  <c r="AE16" i="4" s="1"/>
  <c r="AC15" i="4"/>
  <c r="Y19" i="4" s="1"/>
  <c r="Z16" i="4"/>
  <c r="D40" i="6" a="1"/>
  <c r="D40" i="6" s="1"/>
  <c r="B41" i="6" a="1"/>
  <c r="B41" i="6" s="1"/>
  <c r="C40" i="6" a="1"/>
  <c r="C40" i="6" s="1"/>
  <c r="B42" i="6" l="1" a="1"/>
  <c r="B42" i="6" s="1"/>
  <c r="D41" i="6" a="1"/>
  <c r="D41" i="6" s="1"/>
  <c r="C41" i="6" a="1"/>
  <c r="C41" i="6" s="1"/>
  <c r="Y26" i="9"/>
  <c r="X26" i="9"/>
  <c r="W26" i="9"/>
  <c r="V26" i="9"/>
  <c r="AG26" i="9"/>
  <c r="AF26" i="9"/>
  <c r="Q26" i="9"/>
  <c r="AE26" i="9"/>
  <c r="P26" i="9"/>
  <c r="AD26" i="9"/>
  <c r="O26" i="9"/>
  <c r="M27" i="9"/>
  <c r="N26" i="9"/>
  <c r="Z26" i="9"/>
  <c r="G27" i="9"/>
  <c r="F27" i="9"/>
  <c r="D28" i="9"/>
  <c r="E27" i="9"/>
  <c r="H27" i="9"/>
  <c r="R25" i="9"/>
  <c r="AH25" i="9" s="1"/>
  <c r="P26" i="10" a="1"/>
  <c r="P26" i="10" s="1"/>
  <c r="I27" i="10" a="1"/>
  <c r="I27" i="10" s="1"/>
  <c r="AA17" i="4"/>
  <c r="AB17" i="4" s="1"/>
  <c r="AD17" i="4" s="1"/>
  <c r="AE17" i="4" s="1"/>
  <c r="AC16" i="4"/>
  <c r="Y20" i="4" s="1"/>
  <c r="Z17" i="4"/>
  <c r="B42" i="7" a="1"/>
  <c r="B42" i="7" s="1"/>
  <c r="D41" i="7" a="1"/>
  <c r="D41" i="7" s="1"/>
  <c r="C41" i="7" a="1"/>
  <c r="C41" i="7" s="1"/>
  <c r="P27" i="10" l="1" a="1"/>
  <c r="P27" i="10" s="1"/>
  <c r="I28" i="10" a="1"/>
  <c r="I28" i="10" s="1"/>
  <c r="X27" i="9"/>
  <c r="W27" i="9"/>
  <c r="V27" i="9"/>
  <c r="AG27" i="9"/>
  <c r="AF27" i="9"/>
  <c r="Q27" i="9"/>
  <c r="AE27" i="9"/>
  <c r="P27" i="9"/>
  <c r="AD27" i="9"/>
  <c r="O27" i="9"/>
  <c r="M28" i="9"/>
  <c r="N27" i="9"/>
  <c r="Z27" i="9"/>
  <c r="Y27" i="9"/>
  <c r="I27" i="9"/>
  <c r="F28" i="9"/>
  <c r="D29" i="9"/>
  <c r="E28" i="9"/>
  <c r="H28" i="9"/>
  <c r="G28" i="9"/>
  <c r="D42" i="7" a="1"/>
  <c r="D42" i="7" s="1"/>
  <c r="C42" i="7" a="1"/>
  <c r="C42" i="7" s="1"/>
  <c r="AA18" i="4"/>
  <c r="AB18" i="4" s="1"/>
  <c r="AD18" i="4" s="1"/>
  <c r="AE18" i="4" s="1"/>
  <c r="AC17" i="4"/>
  <c r="Y21" i="4" s="1"/>
  <c r="Z18" i="4"/>
  <c r="R26" i="9"/>
  <c r="AH26" i="9" s="1"/>
  <c r="C42" i="6" a="1"/>
  <c r="C42" i="6" s="1"/>
  <c r="D42" i="6" a="1"/>
  <c r="D42" i="6" s="1"/>
  <c r="I28" i="9" l="1"/>
  <c r="W28" i="9"/>
  <c r="V28" i="9"/>
  <c r="AG28" i="9"/>
  <c r="AF28" i="9"/>
  <c r="Q28" i="9"/>
  <c r="AE28" i="9"/>
  <c r="P28" i="9"/>
  <c r="AD28" i="9"/>
  <c r="O28" i="9"/>
  <c r="M29" i="9"/>
  <c r="N28" i="9"/>
  <c r="Z28" i="9"/>
  <c r="Y28" i="9"/>
  <c r="X28" i="9"/>
  <c r="E29" i="9"/>
  <c r="H29" i="9"/>
  <c r="G29" i="9"/>
  <c r="F29" i="9"/>
  <c r="AA19" i="4"/>
  <c r="AB19" i="4" s="1"/>
  <c r="AD19" i="4" s="1"/>
  <c r="AE19" i="4" s="1"/>
  <c r="AC18" i="4"/>
  <c r="Y22" i="4" s="1"/>
  <c r="Z19" i="4"/>
  <c r="R27" i="9"/>
  <c r="AH27" i="9" s="1"/>
  <c r="P28" i="10" a="1"/>
  <c r="P28" i="10" s="1"/>
  <c r="I29" i="10" a="1"/>
  <c r="I29" i="10" s="1"/>
  <c r="R28" i="9" l="1"/>
  <c r="AH28" i="9" s="1"/>
  <c r="P29" i="10" a="1"/>
  <c r="P29" i="10" s="1"/>
  <c r="I30" i="10" a="1"/>
  <c r="I30" i="10" s="1"/>
  <c r="V29" i="9"/>
  <c r="AG29" i="9"/>
  <c r="AF29" i="9"/>
  <c r="Q29" i="9"/>
  <c r="AE29" i="9"/>
  <c r="P29" i="9"/>
  <c r="AD29" i="9"/>
  <c r="O29" i="9"/>
  <c r="N29" i="9"/>
  <c r="Z29" i="9"/>
  <c r="Y29" i="9"/>
  <c r="X29" i="9"/>
  <c r="W29" i="9"/>
  <c r="AA20" i="4"/>
  <c r="AB20" i="4" s="1"/>
  <c r="AD20" i="4" s="1"/>
  <c r="AE20" i="4" s="1"/>
  <c r="AC19" i="4"/>
  <c r="Y23" i="4" s="1"/>
  <c r="Z20" i="4"/>
  <c r="I29" i="9"/>
  <c r="I1" i="9" s="1"/>
  <c r="R29" i="9" l="1"/>
  <c r="AH29" i="9" s="1"/>
  <c r="P30" i="10" a="1"/>
  <c r="P30" i="10" s="1"/>
  <c r="I31" i="10" a="1"/>
  <c r="I31" i="10" s="1"/>
  <c r="AA24" i="9"/>
  <c r="AA23" i="9"/>
  <c r="AA17" i="9"/>
  <c r="AA11" i="9"/>
  <c r="AA5" i="9"/>
  <c r="AA22" i="9"/>
  <c r="AA16" i="9"/>
  <c r="AA10" i="9"/>
  <c r="AA4" i="9"/>
  <c r="AA3" i="9"/>
  <c r="AA21" i="9"/>
  <c r="AA15" i="9"/>
  <c r="AA9" i="9"/>
  <c r="AA29" i="9"/>
  <c r="AA20" i="9"/>
  <c r="AA14" i="9"/>
  <c r="AA8" i="9"/>
  <c r="AA28" i="9"/>
  <c r="AA27" i="9"/>
  <c r="AA19" i="9"/>
  <c r="AA13" i="9"/>
  <c r="AA7" i="9"/>
  <c r="AA26" i="9"/>
  <c r="AA25" i="9"/>
  <c r="AA18" i="9"/>
  <c r="AA12" i="9"/>
  <c r="AA6" i="9"/>
  <c r="AA21" i="4"/>
  <c r="AB21" i="4" s="1"/>
  <c r="AD21" i="4" s="1"/>
  <c r="AE21" i="4" s="1"/>
  <c r="AC20" i="4"/>
  <c r="Y24" i="4" s="1"/>
  <c r="Z21" i="4"/>
  <c r="AA22" i="4" l="1"/>
  <c r="AB22" i="4" s="1"/>
  <c r="AD22" i="4" s="1"/>
  <c r="AE22" i="4" s="1"/>
  <c r="AC21" i="4"/>
  <c r="Y25" i="4" s="1"/>
  <c r="Z22" i="4"/>
  <c r="P31" i="10" a="1"/>
  <c r="P31" i="10" s="1"/>
  <c r="I32" i="10" a="1"/>
  <c r="I32" i="10" s="1"/>
  <c r="P32" i="10" l="1" a="1"/>
  <c r="P32" i="10" s="1"/>
  <c r="I33" i="10" a="1"/>
  <c r="I33" i="10" s="1"/>
  <c r="AA23" i="4"/>
  <c r="AB23" i="4" s="1"/>
  <c r="AD23" i="4" s="1"/>
  <c r="AE23" i="4" s="1"/>
  <c r="AC22" i="4"/>
  <c r="Y26" i="4" s="1"/>
  <c r="Z23" i="4"/>
  <c r="AA24" i="4" l="1"/>
  <c r="AB24" i="4" s="1"/>
  <c r="AD24" i="4" s="1"/>
  <c r="AE24" i="4" s="1"/>
  <c r="AC23" i="4"/>
  <c r="Y27" i="4" s="1"/>
  <c r="Z24" i="4"/>
  <c r="P33" i="10" a="1"/>
  <c r="P33" i="10" s="1"/>
  <c r="I34" i="10" a="1"/>
  <c r="I34" i="10" s="1"/>
  <c r="P34" i="10" l="1" a="1"/>
  <c r="P34" i="10" s="1"/>
  <c r="I35" i="10" a="1"/>
  <c r="I35" i="10" s="1"/>
  <c r="AA25" i="4"/>
  <c r="AB25" i="4" s="1"/>
  <c r="AD25" i="4" s="1"/>
  <c r="AE25" i="4" s="1"/>
  <c r="AC24" i="4"/>
  <c r="Y28" i="4" s="1"/>
  <c r="Z25" i="4"/>
  <c r="AA26" i="4" l="1"/>
  <c r="AB26" i="4" s="1"/>
  <c r="AD26" i="4" s="1"/>
  <c r="AE26" i="4" s="1"/>
  <c r="AC25" i="4"/>
  <c r="Z26" i="4"/>
  <c r="P35" i="10" a="1"/>
  <c r="P35" i="10" s="1"/>
  <c r="I36" i="10" a="1"/>
  <c r="I36" i="10" s="1"/>
  <c r="P36" i="10" l="1" a="1"/>
  <c r="P36" i="10" s="1"/>
  <c r="I37" i="10" a="1"/>
  <c r="I37" i="10" s="1"/>
  <c r="AA27" i="4"/>
  <c r="AB27" i="4" s="1"/>
  <c r="AD27" i="4" s="1"/>
  <c r="AE27" i="4" s="1"/>
  <c r="AC26" i="4"/>
  <c r="Z27" i="4"/>
  <c r="AA28" i="4" l="1"/>
  <c r="AB28" i="4" s="1"/>
  <c r="AD28" i="4" s="1"/>
  <c r="AE28" i="4" s="1"/>
  <c r="AC27" i="4"/>
  <c r="Z28" i="4"/>
  <c r="P37" i="10" a="1"/>
  <c r="P37" i="10" s="1"/>
  <c r="I38" i="10" a="1"/>
  <c r="I38" i="10" s="1"/>
  <c r="AA29" i="4" l="1"/>
  <c r="AC28" i="4"/>
  <c r="P38" i="10" a="1"/>
  <c r="P38" i="10" s="1"/>
  <c r="I39" i="10" a="1"/>
  <c r="I39" i="10" s="1"/>
  <c r="P39" i="10" l="1" a="1"/>
  <c r="P39" i="10" s="1"/>
  <c r="I40" i="10" a="1"/>
  <c r="I40" i="10" s="1"/>
  <c r="AB32" i="4"/>
  <c r="AB30" i="4"/>
  <c r="AB31" i="4"/>
  <c r="AB29" i="4"/>
  <c r="P40" i="10" l="1" a="1"/>
  <c r="P40" i="10" s="1"/>
  <c r="I41" i="10" a="1"/>
  <c r="I41" i="10" s="1"/>
  <c r="P41" i="10" l="1" a="1"/>
  <c r="P41" i="10" s="1"/>
  <c r="I42" i="10" a="1"/>
  <c r="I42" i="10" s="1"/>
  <c r="P42" i="10" l="1" a="1"/>
  <c r="P42" i="10" s="1"/>
  <c r="I43" i="10" a="1"/>
  <c r="I43" i="10" s="1"/>
  <c r="P43" i="10" l="1" a="1"/>
  <c r="P43" i="10" s="1"/>
  <c r="I44" i="10" a="1"/>
  <c r="I44" i="10" s="1"/>
  <c r="P44" i="10" s="1" a="1"/>
  <c r="P44" i="10" s="1"/>
</calcChain>
</file>

<file path=xl/comments1.xml><?xml version="1.0" encoding="utf-8"?>
<comments xmlns="http://schemas.openxmlformats.org/spreadsheetml/2006/main">
  <authors>
    <author>Utilizador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 xml:space="preserve">Utilizador:
</t>
        </r>
      </text>
    </comment>
  </commentList>
</comments>
</file>

<file path=xl/sharedStrings.xml><?xml version="1.0" encoding="utf-8"?>
<sst xmlns="http://schemas.openxmlformats.org/spreadsheetml/2006/main" count="23330" uniqueCount="1034">
  <si>
    <t>id</t>
  </si>
  <si>
    <t>series_animedb_id</t>
  </si>
  <si>
    <t>series_title</t>
  </si>
  <si>
    <t>series_type</t>
  </si>
  <si>
    <t>Coluna1</t>
  </si>
  <si>
    <t>series_episodes</t>
  </si>
  <si>
    <t>my_start_date</t>
  </si>
  <si>
    <t>my_finish_date</t>
  </si>
  <si>
    <t>my_score</t>
  </si>
  <si>
    <t>year</t>
  </si>
  <si>
    <t>season</t>
  </si>
  <si>
    <t>ep</t>
  </si>
  <si>
    <t>ep duration</t>
  </si>
  <si>
    <t>show duration</t>
  </si>
  <si>
    <t>days watching</t>
  </si>
  <si>
    <t>hours a day</t>
  </si>
  <si>
    <t>ep a day</t>
  </si>
  <si>
    <t>genre</t>
  </si>
  <si>
    <t>.hack//Intermezzo</t>
  </si>
  <si>
    <t>special</t>
  </si>
  <si>
    <t>original</t>
  </si>
  <si>
    <t>winter</t>
  </si>
  <si>
    <t>Adventure</t>
  </si>
  <si>
    <t>Fantasy</t>
  </si>
  <si>
    <t>Mystery</t>
  </si>
  <si>
    <t>Sci-Fi</t>
  </si>
  <si>
    <t>Video Game</t>
  </si>
  <si>
    <t>.hack//Sign</t>
  </si>
  <si>
    <t>tv</t>
  </si>
  <si>
    <t>spring</t>
  </si>
  <si>
    <t>.hack//Unison</t>
  </si>
  <si>
    <t>fall</t>
  </si>
  <si>
    <t>Comedy</t>
  </si>
  <si>
    <t>100-man no Inochi no Ue ni Ore wa Tatteiru</t>
  </si>
  <si>
    <t>manga</t>
  </si>
  <si>
    <t>Action</t>
  </si>
  <si>
    <t>Drama</t>
  </si>
  <si>
    <t>Isekai</t>
  </si>
  <si>
    <t>Shounen</t>
  </si>
  <si>
    <t>100-man no Inochi no Ue ni Ore wa Tatteiru 2nd Season</t>
  </si>
  <si>
    <t>summer</t>
  </si>
  <si>
    <t>180 Byou de Kimi no Mimi wo Shiawase ni Dekiru ka?</t>
  </si>
  <si>
    <t>Slice of Life</t>
  </si>
  <si>
    <t>2.43: Seiin Koukou Danshi Volley-bu</t>
  </si>
  <si>
    <t>novel</t>
  </si>
  <si>
    <t>School</t>
  </si>
  <si>
    <t>Sports</t>
  </si>
  <si>
    <t>Team Sports</t>
  </si>
  <si>
    <t>22/7</t>
  </si>
  <si>
    <t>other</t>
  </si>
  <si>
    <t>Idols (Female)</t>
  </si>
  <si>
    <t>Music</t>
  </si>
  <si>
    <t>22/7: 8＋3=?</t>
  </si>
  <si>
    <t>3D Kanojo: Real Girl</t>
  </si>
  <si>
    <t>Romance</t>
  </si>
  <si>
    <t>Shoujo</t>
  </si>
  <si>
    <t>3D Kanojo: Real Girl 2nd Season</t>
  </si>
  <si>
    <t>5-toubun no Hanayome</t>
  </si>
  <si>
    <t>Harem</t>
  </si>
  <si>
    <t>7 Seeds</t>
  </si>
  <si>
    <t>ona</t>
  </si>
  <si>
    <t>Psychological</t>
  </si>
  <si>
    <t>Survival</t>
  </si>
  <si>
    <t>Time Travel</t>
  </si>
  <si>
    <t>A Kite</t>
  </si>
  <si>
    <t>ova</t>
  </si>
  <si>
    <t>Detective</t>
  </si>
  <si>
    <t>Gore</t>
  </si>
  <si>
    <t>Hentai</t>
  </si>
  <si>
    <t>Abenobashi Mahou☆Shoutengai</t>
  </si>
  <si>
    <t>Ecchi</t>
  </si>
  <si>
    <t>Parody</t>
  </si>
  <si>
    <t>Adachi to Shimamura</t>
  </si>
  <si>
    <t>light_novel</t>
  </si>
  <si>
    <t>Girls Love</t>
  </si>
  <si>
    <t>Africa no Salaryman (TV)</t>
  </si>
  <si>
    <t>web_manga</t>
  </si>
  <si>
    <t>Anthropomorphic</t>
  </si>
  <si>
    <t>Workplace</t>
  </si>
  <si>
    <t>Ai Yori Aoshi</t>
  </si>
  <si>
    <t>Seinen</t>
  </si>
  <si>
    <t>Ai Yori Aoshi: Enishi</t>
  </si>
  <si>
    <t>Aisou ze!</t>
  </si>
  <si>
    <t>music</t>
  </si>
  <si>
    <t>Avant Garde</t>
  </si>
  <si>
    <t>Akudama Drive</t>
  </si>
  <si>
    <t>Alien 9</t>
  </si>
  <si>
    <t>Horror</t>
  </si>
  <si>
    <t>Ano Hi no Kokoro wo Toraete</t>
  </si>
  <si>
    <t>Aoi Heya</t>
  </si>
  <si>
    <t>Appare-Ranman!</t>
  </si>
  <si>
    <t>Historical</t>
  </si>
  <si>
    <t>Racing</t>
  </si>
  <si>
    <t>Araburu Kisetsu no Otome-domo yo.</t>
  </si>
  <si>
    <t>Arete Hime</t>
  </si>
  <si>
    <t>movie</t>
  </si>
  <si>
    <t>Argento Soma</t>
  </si>
  <si>
    <t>Mecha</t>
  </si>
  <si>
    <t>Military</t>
  </si>
  <si>
    <t>Argento Soma Special</t>
  </si>
  <si>
    <t>Arifureta Shokugyou de Sekai Saikyou</t>
  </si>
  <si>
    <t>Aru Tabibito no Nikki</t>
  </si>
  <si>
    <t>Ashita Sekai ga Owaru toshitemo</t>
  </si>
  <si>
    <t>Assassins Pride</t>
  </si>
  <si>
    <t>Assault Lily: Bouquet</t>
  </si>
  <si>
    <t>mixed_media</t>
  </si>
  <si>
    <t>Atama Yama</t>
  </si>
  <si>
    <t>Ayashi no Ceres</t>
  </si>
  <si>
    <t>Supernatural</t>
  </si>
  <si>
    <t>Azumanga Daioh</t>
  </si>
  <si>
    <t>4_koma_manga</t>
  </si>
  <si>
    <t>CGDCT</t>
  </si>
  <si>
    <t>Gag Humor</t>
  </si>
  <si>
    <t>Azur Lane</t>
  </si>
  <si>
    <t>game</t>
  </si>
  <si>
    <t>Babylon</t>
  </si>
  <si>
    <t>Suspense</t>
  </si>
  <si>
    <t>Back Arrow</t>
  </si>
  <si>
    <t>Bakemonogatari</t>
  </si>
  <si>
    <t>Vampire</t>
  </si>
  <si>
    <t>Bakuten!!</t>
  </si>
  <si>
    <t>Bem</t>
  </si>
  <si>
    <t>Mythology</t>
  </si>
  <si>
    <t>Bem Movie: Become Human</t>
  </si>
  <si>
    <t>Beyond Creation</t>
  </si>
  <si>
    <t>Birthday Wonderland</t>
  </si>
  <si>
    <t>book</t>
  </si>
  <si>
    <t>Bishounen Tanteidan</t>
  </si>
  <si>
    <t>Visual Arts</t>
  </si>
  <si>
    <t>Black Fox</t>
  </si>
  <si>
    <t>Blood: The Last Vampire</t>
  </si>
  <si>
    <t>Blue: Line Step Brush</t>
  </si>
  <si>
    <t>BNA</t>
  </si>
  <si>
    <t>Super Power</t>
  </si>
  <si>
    <t>Boku no Tonari ni Ankoku Hakaishin ga Imasu.</t>
  </si>
  <si>
    <t>Josei</t>
  </si>
  <si>
    <t>Bokura Mada Underground</t>
  </si>
  <si>
    <t>Bokura no Nanokakan Sensou</t>
  </si>
  <si>
    <t>Bokutachi wa Benkyou ga Dekinai</t>
  </si>
  <si>
    <t>Bokutachi wa Benkyou ga Dekinai!</t>
  </si>
  <si>
    <t>Bokutachi wa Benkyou ga Dekinai: Nagisa ni Usemono Arite Senjin wa Enzen to [X] Suru</t>
  </si>
  <si>
    <t>Boogiepop wa Warawanai</t>
  </si>
  <si>
    <t>Boogiepop wa Warawanai (2019)</t>
  </si>
  <si>
    <t>Boy</t>
  </si>
  <si>
    <t>Boys Be...</t>
  </si>
  <si>
    <t>Breakers</t>
  </si>
  <si>
    <t>Brigadoon: Marin to Melan</t>
  </si>
  <si>
    <t>Build Divide: Code Black</t>
  </si>
  <si>
    <t>Strategy Game</t>
  </si>
  <si>
    <t>Bungou to Alchemist: Shinpan no Haguruma</t>
  </si>
  <si>
    <t>Cannon Busters</t>
  </si>
  <si>
    <t>Carole &amp; Tuesday</t>
  </si>
  <si>
    <t>Carole &amp; Tuesday Specials</t>
  </si>
  <si>
    <t>Cestvs: The Roman Fighter</t>
  </si>
  <si>
    <t>Cheat Kusushi no Slow Life: Isekai ni Tsukurou Drugstore</t>
  </si>
  <si>
    <t>Iyashikei</t>
  </si>
  <si>
    <t>Reincarnation</t>
  </si>
  <si>
    <t>Chikyuu Shoujo Arjuna</t>
  </si>
  <si>
    <t>Chobits</t>
  </si>
  <si>
    <t>Chobits: Chibits</t>
  </si>
  <si>
    <t>Choujin Koukousei-tachi wa Isekai demo Yoyuu de Ikinuku you desu!</t>
  </si>
  <si>
    <t>Choujin Locke</t>
  </si>
  <si>
    <t>Chuubyou Gekihatsu Boy</t>
  </si>
  <si>
    <t>Chuubyou Gekihatsu Boy: Otoko ni Umareta Shukumei Dakara</t>
  </si>
  <si>
    <t>Cop Craft</t>
  </si>
  <si>
    <t>Cosmos Trailer</t>
  </si>
  <si>
    <t>Cowboy Bebop</t>
  </si>
  <si>
    <t>Adult Cast</t>
  </si>
  <si>
    <t>Space</t>
  </si>
  <si>
    <t>Cowboy Bebop: Tengoku no Tobira</t>
  </si>
  <si>
    <t>D.N.Angel</t>
  </si>
  <si>
    <t>Daa! Daa! Daa!</t>
  </si>
  <si>
    <t>Childcare</t>
  </si>
  <si>
    <t>Darwin's Game</t>
  </si>
  <si>
    <t>High Stakes Game</t>
  </si>
  <si>
    <t>Deatte 5-byou de Battle</t>
  </si>
  <si>
    <t>Deca-Dence</t>
  </si>
  <si>
    <t>Deji Meets Girl</t>
  </si>
  <si>
    <t>Digimon Adventure</t>
  </si>
  <si>
    <t>Kids</t>
  </si>
  <si>
    <t>Digimon Adventure 02</t>
  </si>
  <si>
    <t>Digimon Adventure 02 Movies</t>
  </si>
  <si>
    <t>Digimon Adventure 02: Diablomon no Gyakushuu</t>
  </si>
  <si>
    <t>Digimon Adventure: Bokura no War Game!</t>
  </si>
  <si>
    <t>Dogeza de Tanondemita</t>
  </si>
  <si>
    <t>Dogeza de Tanondemita: Isekai-hen</t>
  </si>
  <si>
    <t>Dokyuu Hentai HxEros</t>
  </si>
  <si>
    <t>Dokyuu Hentai HxEros OVA</t>
  </si>
  <si>
    <t>Domestic na Kanojo</t>
  </si>
  <si>
    <t>Love Polygon</t>
  </si>
  <si>
    <t>Dororo</t>
  </si>
  <si>
    <t>Samurai</t>
  </si>
  <si>
    <t>Doukyonin wa Hiza, Tokidoki, Atama no Ue.</t>
  </si>
  <si>
    <t>Pets</t>
  </si>
  <si>
    <t>Dounika Naru Hibi</t>
  </si>
  <si>
    <t>Boys Love</t>
  </si>
  <si>
    <t>Dragon Ball</t>
  </si>
  <si>
    <t>Martial Arts</t>
  </si>
  <si>
    <t>Dragon Ball Z</t>
  </si>
  <si>
    <t>Dragon, Ie wo Kau.</t>
  </si>
  <si>
    <t>Eden (ONA)</t>
  </si>
  <si>
    <t>Eiga Daisuki Pompo-san (Movie)</t>
  </si>
  <si>
    <t>Eizouken ni wa Te wo Dasu na!</t>
  </si>
  <si>
    <t>Otaku Culture</t>
  </si>
  <si>
    <t>Endro~!</t>
  </si>
  <si>
    <t>eX-Driver</t>
  </si>
  <si>
    <t>Fairy Gone</t>
  </si>
  <si>
    <t>Fairy Gone Part 2</t>
  </si>
  <si>
    <t>Fairy Ranmaru: Anata no Kokoro Otasuke Shimasu</t>
  </si>
  <si>
    <t>Five Star Stories</t>
  </si>
  <si>
    <t>FLCL</t>
  </si>
  <si>
    <t>Fragtime</t>
  </si>
  <si>
    <t>Fruits Basket</t>
  </si>
  <si>
    <t>Fue</t>
  </si>
  <si>
    <t>Fugou Keiji: Balance:Unlimited</t>
  </si>
  <si>
    <t>Full Metal Panic!</t>
  </si>
  <si>
    <t>Full Moon wo Sagashite</t>
  </si>
  <si>
    <t>Full Moon wo Sagashite: Kawaii Kawaii Daibouken</t>
  </si>
  <si>
    <t>Fullmetal Alchemist</t>
  </si>
  <si>
    <t>Gakkou no Kaidan</t>
  </si>
  <si>
    <t>Gal to Kyouryuu</t>
  </si>
  <si>
    <t>Ganbare Douki-chan</t>
  </si>
  <si>
    <t>Romantic Subtext</t>
  </si>
  <si>
    <t>Ganbare Douki-chan Special</t>
  </si>
  <si>
    <t>Genjitsu Shugi Yuusha no Oukoku Saikenki</t>
  </si>
  <si>
    <t>Genjitsu Shugi Yuusha no Oukoku Saikenki Part 2</t>
  </si>
  <si>
    <t>Gensoumaden Saiyuuki</t>
  </si>
  <si>
    <t>Gensoumaden Saiyuuki Movie: Requiem - Erabarezaru Mono e no Chinkonka</t>
  </si>
  <si>
    <t>Gensoumaden Saiyuuki: Kibou no Zaika</t>
  </si>
  <si>
    <t>GetBackers</t>
  </si>
  <si>
    <t>Given</t>
  </si>
  <si>
    <t>Gleipnir</t>
  </si>
  <si>
    <t>Godzilla: S.P</t>
  </si>
  <si>
    <t>Gotcha!</t>
  </si>
  <si>
    <t>Granbelm</t>
  </si>
  <si>
    <t>Grappler Baki (TV)</t>
  </si>
  <si>
    <t>Combat Sports</t>
  </si>
  <si>
    <t>Grappler Baki: Saidai Tournament-hen</t>
  </si>
  <si>
    <t>Gyakuten Sekai no Denchi Shoujo</t>
  </si>
  <si>
    <t>Gyokou no Nikuko-chan</t>
  </si>
  <si>
    <t>Hachi-nan tte, Sore wa Nai deshou!</t>
  </si>
  <si>
    <t>Haibane Renmei</t>
  </si>
  <si>
    <t>Hakubo</t>
  </si>
  <si>
    <t>Hakumei no Tsubasa</t>
  </si>
  <si>
    <t>Hanako</t>
  </si>
  <si>
    <t>Hand Maid Mai</t>
  </si>
  <si>
    <t>Hand Maid May</t>
  </si>
  <si>
    <t>Hand Maid May: Akiramemasen</t>
  </si>
  <si>
    <t>Hataage! Kemono Michi</t>
  </si>
  <si>
    <t>Hataraku Maou-sama!</t>
  </si>
  <si>
    <t>Heart Challenger</t>
  </si>
  <si>
    <t>Heion Sedai no Idaten-tachi</t>
  </si>
  <si>
    <t>Hellsing</t>
  </si>
  <si>
    <t>Hellsing: Psalm of the Darkness</t>
  </si>
  <si>
    <t>Hige wo Soru. Soshite Joshikousei wo Hirou.</t>
  </si>
  <si>
    <t>Hikaru no Go</t>
  </si>
  <si>
    <t>Hitoribocchi no Marumaru Seikatsu</t>
  </si>
  <si>
    <t>Home!</t>
  </si>
  <si>
    <t>Honoo no Labyrinth</t>
  </si>
  <si>
    <t>Hoshiai no Sora</t>
  </si>
  <si>
    <t>Hotohashiru</t>
  </si>
  <si>
    <t>Houkago Saikoro Club</t>
  </si>
  <si>
    <t>Houkago Teibou Nisshi</t>
  </si>
  <si>
    <t>Housekishou Richard-shi no Nazo Kantei</t>
  </si>
  <si>
    <t>Hunter x Hunter</t>
  </si>
  <si>
    <t>Hunter x Hunter: Greed Island</t>
  </si>
  <si>
    <t>Hunter x Hunter: Greed Island Final</t>
  </si>
  <si>
    <t>Hunter x Hunter: Original Video Animation</t>
  </si>
  <si>
    <t>Ichiban Chikakute Tooi Hoshi</t>
  </si>
  <si>
    <t>Id:Invaded</t>
  </si>
  <si>
    <t>Idolls!</t>
  </si>
  <si>
    <t>Idoly Pride</t>
  </si>
  <si>
    <t>Ikebukuro PR Anime</t>
  </si>
  <si>
    <t>Ikebukuro West Gate Park</t>
  </si>
  <si>
    <t>Delinquents</t>
  </si>
  <si>
    <t>Infinite Dendrogram</t>
  </si>
  <si>
    <t>Inochi no Tabekata</t>
  </si>
  <si>
    <t>Inu to Neko Docchi mo Katteru to Mainichi Tanoshii</t>
  </si>
  <si>
    <t>Ishuzoku Reviewers</t>
  </si>
  <si>
    <t>It's My Life</t>
  </si>
  <si>
    <t>Iwa Kakeru!: Sport Climbing Girls</t>
  </si>
  <si>
    <t>Iya na Kao sare nagara Opantsu Misete Moraitai</t>
  </si>
  <si>
    <t>Jaku-Chara Tomozaki-kun</t>
  </si>
  <si>
    <t>Jashin-chan Dropkick</t>
  </si>
  <si>
    <t>Jashin-chan Dropkick Episode 12</t>
  </si>
  <si>
    <t>Jashin-chan Dropkick'</t>
  </si>
  <si>
    <t>Jashin-chan Dropkick': Chitose-hen</t>
  </si>
  <si>
    <t>Jin-Rou</t>
  </si>
  <si>
    <t>Joshikousei no Mudazukai</t>
  </si>
  <si>
    <t>Jouran: The Princess of Snow and Blood</t>
  </si>
  <si>
    <t>Jungle wa Itsumo Hare nochi Guu</t>
  </si>
  <si>
    <t>Jungle wa Itsumo Hare nochi Guu Deluxe</t>
  </si>
  <si>
    <t>Jungle wa Itsumo Hare nochi Guu Final</t>
  </si>
  <si>
    <t>Juunenbun no Watashi e</t>
  </si>
  <si>
    <t>Juuni Kokuki</t>
  </si>
  <si>
    <t>Kabukichou Sherlock</t>
  </si>
  <si>
    <t>Kageki Shoujo!!</t>
  </si>
  <si>
    <t>Performing Arts</t>
  </si>
  <si>
    <t>Kaguya-sama wa Kokurasetai: Tensai-tachi no Renai Zunousen</t>
  </si>
  <si>
    <t>Kai Byoui Ramune</t>
  </si>
  <si>
    <t>Medical</t>
  </si>
  <si>
    <t>Kaifuku Jutsushi no Yarinaoshi</t>
  </si>
  <si>
    <t>Kaijuu no Kodomo</t>
  </si>
  <si>
    <t>Kaizoku Oujo</t>
  </si>
  <si>
    <t>Kami-tachi ni Hirowareta Otoko</t>
  </si>
  <si>
    <t>Kamisama ni Natta Hi</t>
  </si>
  <si>
    <t>Kanata no Astra</t>
  </si>
  <si>
    <t>Kanojo mo Kanojo</t>
  </si>
  <si>
    <t>Kanojo to Kanojo no Neko</t>
  </si>
  <si>
    <t>Kanon</t>
  </si>
  <si>
    <t>visual_novel</t>
  </si>
  <si>
    <t>Karakai Jouzu no Takagi-san</t>
  </si>
  <si>
    <t>Karakai Jouzu no Takagi-san 2</t>
  </si>
  <si>
    <t>Karakai Jouzu no Takagi-san: Water Slide</t>
  </si>
  <si>
    <t>Karakuri no Kimi</t>
  </si>
  <si>
    <t>Katsudou Shashin</t>
  </si>
  <si>
    <t>Katsute Kami Datta Kemono-tachi e</t>
  </si>
  <si>
    <t>Kawaikereba Hentai demo Suki ni Natte Kuremasu ka?</t>
  </si>
  <si>
    <t>Kawaki wo Ameku</t>
  </si>
  <si>
    <t>Kaze no Kokyuu: Animation ni Yoru Oufuku Shokan</t>
  </si>
  <si>
    <t>Kaze no Youjinbou</t>
  </si>
  <si>
    <t>Kaze wo Mita Shounen</t>
  </si>
  <si>
    <t>Kazemakase Tsukikage Ran</t>
  </si>
  <si>
    <t>K×Drop!!</t>
  </si>
  <si>
    <t>Keishichou Tokumubu Tokushu Kyouakuhan Taisakushitsu Dainanaka: Tokunana</t>
  </si>
  <si>
    <t>Keishichou Tokumubu Tokushu Kyouakuhan Taisakushitsu Dainanaka: Tokunana OVA</t>
  </si>
  <si>
    <t>Kemono Jihen</t>
  </si>
  <si>
    <t>Kemurikusa (TV)</t>
  </si>
  <si>
    <t>Kengan Ashura</t>
  </si>
  <si>
    <t>Kenja no Mago</t>
  </si>
  <si>
    <t>Kimi dake ni Motetainda.</t>
  </si>
  <si>
    <t>Kimi to Boku no Saigo no Senjou, Aruiwa Sekai ga Hajimaru Seisen</t>
  </si>
  <si>
    <t>Kimi to, Nami ni Noretara</t>
  </si>
  <si>
    <t>Kimi wa Kanata</t>
  </si>
  <si>
    <t>Kino no Tabi: The Beautiful World</t>
  </si>
  <si>
    <t>Kirara</t>
  </si>
  <si>
    <t>Kitsutsuki Tanteidokoro</t>
  </si>
  <si>
    <t>Kochouki: Wakaki Nobunaga</t>
  </si>
  <si>
    <t>Koe no Katachi</t>
  </si>
  <si>
    <t>Koi to Yobu ni wa Kimochi Warui</t>
  </si>
  <si>
    <t>Koisuru Asteroid</t>
  </si>
  <si>
    <t>Kono Oto Tomare!</t>
  </si>
  <si>
    <t>Kono Oto Tomare! Part 2</t>
  </si>
  <si>
    <t>Kono Yo no Hate de Koi wo Utau Shoujo YU-NO</t>
  </si>
  <si>
    <t>Kono Yo no Hate de Koi wo Utau Shoujo YU-NO: Mugen no Heiretsu Sekai</t>
  </si>
  <si>
    <t>Kotonoha no Niwa</t>
  </si>
  <si>
    <t>Kouya no Kotobuki Hikoutai</t>
  </si>
  <si>
    <t>Kumo Desu ga, Nani ka?</t>
  </si>
  <si>
    <t>Kuutei Dragons</t>
  </si>
  <si>
    <t>Kyokou Suiri</t>
  </si>
  <si>
    <t>Kyoshin to Hyouka no Shiro</t>
  </si>
  <si>
    <t>Kyoukai Senki</t>
  </si>
  <si>
    <t>Kyoukai Senki Part 2</t>
  </si>
  <si>
    <t>Kyuukyoku Shinka shita Full Dive RPG ga Genjitsu yori mo Kusoge Dattara</t>
  </si>
  <si>
    <t>Laidbackers</t>
  </si>
  <si>
    <t>Lapis Re:LiGHTs</t>
  </si>
  <si>
    <t>Listeners</t>
  </si>
  <si>
    <t>Love Hina</t>
  </si>
  <si>
    <t>Machikado Mazoku</t>
  </si>
  <si>
    <t>Mahou Shoujo</t>
  </si>
  <si>
    <t>Magatsu Wahrheit: Zuerst</t>
  </si>
  <si>
    <t>Mahou Senshi Louie</t>
  </si>
  <si>
    <t>Mahou Shoujo Tokushusen Asuka</t>
  </si>
  <si>
    <t>Majutsushi Orphen Hagure Tabi</t>
  </si>
  <si>
    <t>Majutsushi Orphen Hagure Tabi: Kimluck-hen</t>
  </si>
  <si>
    <t>Majutsushi Orphen Hagure Tabi: Tennin no Isan</t>
  </si>
  <si>
    <t>Maou Gakuin no Futekigousha: Shijou Saikyou no Maou no Shiso, Tensei shite Shison-tachi no Gakkou e Kayou</t>
  </si>
  <si>
    <t>Maou-sama, Retry!</t>
  </si>
  <si>
    <t>Mars Red</t>
  </si>
  <si>
    <t>Marudase Kintarou</t>
  </si>
  <si>
    <t>Mashiro no Oto</t>
  </si>
  <si>
    <t>Massara</t>
  </si>
  <si>
    <t>Mayonaka no Occult Koumuin</t>
  </si>
  <si>
    <t>Mayonaka no Occult Koumuin: Fukurokouji to Ano Ko to Ore to</t>
  </si>
  <si>
    <t>Mayonaka no Occult Koumuin: Hitoribocchi no Kyuuketsuki</t>
  </si>
  <si>
    <t>Mayonaka wa Junketsu</t>
  </si>
  <si>
    <t>Megami Kouhosei</t>
  </si>
  <si>
    <t>Megami Kouhosei Special Curriculum</t>
  </si>
  <si>
    <t>Megami-ryou no Ryoubo-kun.</t>
  </si>
  <si>
    <t>Megaton-kyuu Musashi</t>
  </si>
  <si>
    <t>Meiji Tokyo Renka</t>
  </si>
  <si>
    <t>Reverse Harem</t>
  </si>
  <si>
    <t>Meikyuu Black Company</t>
  </si>
  <si>
    <t>Metropolis</t>
  </si>
  <si>
    <t>Miami Guns</t>
  </si>
  <si>
    <t>Midara na Ao-chan wa Benkyou ga Dekinai</t>
  </si>
  <si>
    <t>Minegishi-san wa Ootsu-kun ni Tabesasetai</t>
  </si>
  <si>
    <t>Miru Tights</t>
  </si>
  <si>
    <t>Miru Tights: Cosplay Satsuei Tights</t>
  </si>
  <si>
    <t>Mix: Meisei Story</t>
  </si>
  <si>
    <t>Mob Psycho 100</t>
  </si>
  <si>
    <t>Mob Psycho 100 II</t>
  </si>
  <si>
    <t>Mob Psycho 100: Dai Ikkai Rei toka Soudansho Ian Ryokou - Kokoro Mitasu Iyashi no Tabi</t>
  </si>
  <si>
    <t>Mob Psycho 100: Reigen - Shirarezaru Kiseki no Reinouryokusha</t>
  </si>
  <si>
    <t>Mob Psycho Mini</t>
  </si>
  <si>
    <t>Mondaiji-tachi ga Isekai kara Kuru Sou Desu yo?</t>
  </si>
  <si>
    <t>Monogatari Series: Second Season</t>
  </si>
  <si>
    <t>Monster Musume no Oishasan</t>
  </si>
  <si>
    <t>Muhyo to Rouji no Mahouritsu Soudan Jimusho</t>
  </si>
  <si>
    <t>Muhyo to Rouji no Mahouritsu Soudan Jimusho 2nd Season</t>
  </si>
  <si>
    <t>Munto</t>
  </si>
  <si>
    <t>Munto: Toki no Kabe wo Koete</t>
  </si>
  <si>
    <t>Murenase! Seton Gakuen</t>
  </si>
  <si>
    <t>Murenase! Seton Gakuen Special</t>
  </si>
  <si>
    <t>Mushikago no Cagaster</t>
  </si>
  <si>
    <t>Nakanohito Genome [Jikkyouchuu]</t>
  </si>
  <si>
    <t>Nakanohito Genome [Jikkyouchuu]: Knots of Memories</t>
  </si>
  <si>
    <t>Nakitai Watashi wa Neko wo Kaburu</t>
  </si>
  <si>
    <t>Nami yo Kiitekure</t>
  </si>
  <si>
    <t>Showbiz</t>
  </si>
  <si>
    <t>Nande Koko ni Sensei ga!?</t>
  </si>
  <si>
    <t>Nande Koko ni Sensei ga!? Special</t>
  </si>
  <si>
    <t>Naruto</t>
  </si>
  <si>
    <t>Naruto: Shippuuden</t>
  </si>
  <si>
    <t>Naruto: Shippuuden Movie 6 - Road to Ninja</t>
  </si>
  <si>
    <t>Natsu no Niwa</t>
  </si>
  <si>
    <t>Natsunagu!</t>
  </si>
  <si>
    <t>Ndaho Kekkon Omedetou!!</t>
  </si>
  <si>
    <t>Nekomonogatari: Kuro</t>
  </si>
  <si>
    <t>Nekopara</t>
  </si>
  <si>
    <t>NieA Under 7</t>
  </si>
  <si>
    <t>Night Head 2041</t>
  </si>
  <si>
    <t>Nihon Chinbotsu 2020</t>
  </si>
  <si>
    <t>Nisemonogatari</t>
  </si>
  <si>
    <t>Noir</t>
  </si>
  <si>
    <t>Noisy Birth</t>
  </si>
  <si>
    <t>Null Peta</t>
  </si>
  <si>
    <t>Null Peta Special</t>
  </si>
  <si>
    <t>number24</t>
  </si>
  <si>
    <t>Obey Me!</t>
  </si>
  <si>
    <t>Obey Me!: Makai Dai Ryokou!</t>
  </si>
  <si>
    <t>Ochikobore Fruit Tart</t>
  </si>
  <si>
    <t>Oda Cinnamon Nobunaga</t>
  </si>
  <si>
    <t>Ojamajo Doremi</t>
  </si>
  <si>
    <t>Ojamajo Doremi Sharp</t>
  </si>
  <si>
    <t>Oki ni Mesu mama</t>
  </si>
  <si>
    <t>Omoi, Omoware, Furi, Furare</t>
  </si>
  <si>
    <t>One Punch Man</t>
  </si>
  <si>
    <t>One Punch Man 2nd Season</t>
  </si>
  <si>
    <t>One Punch Man 2nd Season Specials</t>
  </si>
  <si>
    <t>One Punch Man Specials</t>
  </si>
  <si>
    <t>One Punch Man: Road to Hero</t>
  </si>
  <si>
    <t>One Room</t>
  </si>
  <si>
    <t>One Room Second Season</t>
  </si>
  <si>
    <t>One Room Second Season: Hanasaka Yui no Prologue</t>
  </si>
  <si>
    <t>One Room Special</t>
  </si>
  <si>
    <t>Onegai☆Teacher</t>
  </si>
  <si>
    <t>Ongaku</t>
  </si>
  <si>
    <t>Ore dake Haireru Kakushi Dungeon</t>
  </si>
  <si>
    <t>Ore wo Suki nano wa Omae dake ka yo</t>
  </si>
  <si>
    <t>Ore, Tsushima</t>
  </si>
  <si>
    <t>Osananajimi ga Zettai ni Makenai Love Comedy</t>
  </si>
  <si>
    <t>Oshi ga Budoukan Ittekuretara Shinu</t>
  </si>
  <si>
    <t>Otona no Bouguya-san</t>
  </si>
  <si>
    <t>Otona no Bouguya-san (Rimen)</t>
  </si>
  <si>
    <t>Palme no Ki</t>
  </si>
  <si>
    <t>Pandora to Akubi</t>
  </si>
  <si>
    <t>Paprika (Music)</t>
  </si>
  <si>
    <t>Patapata Hikousen no Bouken</t>
  </si>
  <si>
    <t>Peach Boy Riverside</t>
  </si>
  <si>
    <t>Pet</t>
  </si>
  <si>
    <t>Peter Grill to Kenja no Jikan</t>
  </si>
  <si>
    <t>Pianoman</t>
  </si>
  <si>
    <t>Platonic Chain</t>
  </si>
  <si>
    <t>Platonic Chain: Web</t>
  </si>
  <si>
    <t>Plunderer</t>
  </si>
  <si>
    <t>Popee the Performer</t>
  </si>
  <si>
    <t>Princess Connect! Re:Dive</t>
  </si>
  <si>
    <t>Princess Tutu</t>
  </si>
  <si>
    <t>Project ARMS</t>
  </si>
  <si>
    <t>Project ARMS: The 2nd Chapter</t>
  </si>
  <si>
    <t>Punch Line</t>
  </si>
  <si>
    <t>Puparia</t>
  </si>
  <si>
    <t>RahXephon</t>
  </si>
  <si>
    <t>Rakudai Kishi no Cavalry</t>
  </si>
  <si>
    <t>Re-Main</t>
  </si>
  <si>
    <t>Revisions</t>
  </si>
  <si>
    <t>Rifle Is Beautiful</t>
  </si>
  <si>
    <t>Rikei ga Koi ni Ochita no de Shoumei shitemita.</t>
  </si>
  <si>
    <t>Rinshi!! Ekoda-chan</t>
  </si>
  <si>
    <t>RobiHachi</t>
  </si>
  <si>
    <t>Runway de Waratte</t>
  </si>
  <si>
    <t>s.CRY.ed</t>
  </si>
  <si>
    <t>Saihate no Paladin</t>
  </si>
  <si>
    <t>Saishuu Heiki Kanojo</t>
  </si>
  <si>
    <t>Saishuu Heiki Kanojo: Another Love Song</t>
  </si>
  <si>
    <t>Saiyuuki Reload</t>
  </si>
  <si>
    <t>Saiyuuki Reload Gunlock</t>
  </si>
  <si>
    <t>Saiyuuki Reload: Burial</t>
  </si>
  <si>
    <t>Sakugan</t>
  </si>
  <si>
    <t>Sakugasaku</t>
  </si>
  <si>
    <t>Sakura Taisen</t>
  </si>
  <si>
    <t>Salaryman Kintarou</t>
  </si>
  <si>
    <t>Sarazanmai</t>
  </si>
  <si>
    <t>Sayonara Watashi no Cramer</t>
  </si>
  <si>
    <t>Sci-fi Harry</t>
  </si>
  <si>
    <t>Scrapped Princess</t>
  </si>
  <si>
    <t>Seijo no Maryoku wa Bannou Desu</t>
  </si>
  <si>
    <t>Seirei Gensouki</t>
  </si>
  <si>
    <t>Senryuu Shoujo</t>
  </si>
  <si>
    <t>Sentouin, Hakenshimasu!</t>
  </si>
  <si>
    <t>Senyoku no Sigrdrifa</t>
  </si>
  <si>
    <t>Sewayaki Kitsune no Senko-san</t>
  </si>
  <si>
    <t>Shakunetsu Kabaddi</t>
  </si>
  <si>
    <t>Shaman King</t>
  </si>
  <si>
    <t>Shichinin no Nana</t>
  </si>
  <si>
    <t>Shichinin no Nana: Oshougatsu Da yo! 7 x 7 = 49-nin no Nana?</t>
  </si>
  <si>
    <t>Shin no Nakama ja Nai to Yuusha no Party wo Oidasareta node, Henkyou de Slow Life suru Koto ni Shimashita</t>
  </si>
  <si>
    <t>Shin Shirayuki-hime Densetsu Prétear</t>
  </si>
  <si>
    <t>Shinchou Yuusha: Kono Yuusha ga Ore Tueee Kuse ni Shinchou Sugiru</t>
  </si>
  <si>
    <t>Shingeki no Kyojin</t>
  </si>
  <si>
    <t>Shiroi Suna no Aquatope</t>
  </si>
  <si>
    <t>Shoubushi Densetsu Tetsuya</t>
  </si>
  <si>
    <t>Shoumetsu Toshi</t>
  </si>
  <si>
    <t>Sign</t>
  </si>
  <si>
    <t>SK∞</t>
  </si>
  <si>
    <t>Soba e</t>
  </si>
  <si>
    <t>Sol Levante</t>
  </si>
  <si>
    <t>Sore dake ga Neck</t>
  </si>
  <si>
    <t>Sounan Desu ka?</t>
  </si>
  <si>
    <t>Strange Dawn</t>
  </si>
  <si>
    <t>Subarashiki Kono Sekai The Animation</t>
  </si>
  <si>
    <t>Sumikko Gurashi Movie 1: Tobidasu Ehon to Himitsu no Ko</t>
  </si>
  <si>
    <t>Summer Ghost</t>
  </si>
  <si>
    <t>Super Cub</t>
  </si>
  <si>
    <t>Taisou Zamurai</t>
  </si>
  <si>
    <t>Tantei wa Mou, Shindeiru.</t>
  </si>
  <si>
    <t>Tate no Yuusha no Nariagari</t>
  </si>
  <si>
    <t>Tatoeba Last Dungeon Mae no Mura no Shounen ga Joban no Machi de Kurasu Youna Monogatari</t>
  </si>
  <si>
    <t>Tejina-senpai</t>
  </si>
  <si>
    <t>Tenchi Souzou Design-bu</t>
  </si>
  <si>
    <t>Tenchi Souzou Design-bu Special</t>
  </si>
  <si>
    <t>Tenki no Ko</t>
  </si>
  <si>
    <t>Tenkuu Shinpan</t>
  </si>
  <si>
    <t>The God of High School</t>
  </si>
  <si>
    <t>The SoulTaker: Tamashii-gari</t>
  </si>
  <si>
    <t>Toe! Space Attendant Aoi</t>
  </si>
  <si>
    <t>Toutotsu ni Egypt Shin</t>
  </si>
  <si>
    <t>Tsuki ga Michibiku Isekai Douchuu</t>
  </si>
  <si>
    <t>Tsuki to Laika to Nosferatu</t>
  </si>
  <si>
    <t>Tsuujou Kougeki ga Zentai Kougeki de Ni-kai Kougeki no Okaasan wa Suki Desu ka?</t>
  </si>
  <si>
    <t>Tsuujou Kougeki ga Zentai Kougeki de Ni-kai Kougeki no Okaasan wa Suki Desu ka? OVA</t>
  </si>
  <si>
    <t>Uchi no Ko no Tame naraba, Ore wa Moshikashitara Maou mo Taoseru kamo Shirenai.</t>
  </si>
  <si>
    <t>Uchi Tama?! Uchi no Tama Shirimasen ka?</t>
  </si>
  <si>
    <t>Ueno-san wa Bukiyou</t>
  </si>
  <si>
    <t>Ultraman</t>
  </si>
  <si>
    <t>Uramichi Oniisan</t>
  </si>
  <si>
    <t>Urasekai Picnic</t>
  </si>
  <si>
    <t>Uzaki-chan wa Asobitai!</t>
  </si>
  <si>
    <t>Val x Love</t>
  </si>
  <si>
    <t>Vampire Hunter D</t>
  </si>
  <si>
    <t>Vampire Hunter D (2000)</t>
  </si>
  <si>
    <t>Vandread</t>
  </si>
  <si>
    <t>Vandread: The Second Stage</t>
  </si>
  <si>
    <t>Visual Prison</t>
  </si>
  <si>
    <t>Vivy: Fluorite Eye's Song</t>
  </si>
  <si>
    <t>Vlad Love</t>
  </si>
  <si>
    <t>Watashi ni Tenshi ga Maiorita!</t>
  </si>
  <si>
    <t>Watashi ni Tenshi ga Maiorita! Special</t>
  </si>
  <si>
    <t>Watashi, Nouryoku wa Heikinchi de tte Itta yo ne!</t>
  </si>
  <si>
    <t>Wei, Kanjian Erduo La!</t>
  </si>
  <si>
    <t>Wei, Kanjian Erduo La! 2</t>
  </si>
  <si>
    <t>Witch Hunter Robin</t>
  </si>
  <si>
    <t>With All Our Hearts</t>
  </si>
  <si>
    <t>Wolf's Rain</t>
  </si>
  <si>
    <t>Wolf's Rain OVA</t>
  </si>
  <si>
    <t>Wonder Egg Priority</t>
  </si>
  <si>
    <t>Yahari Ore no Seishun Love Comedy wa Machigatteiru.</t>
  </si>
  <si>
    <t>Yahari Ore no Seishun Love Comedy wa Machigatteiru. OVA</t>
  </si>
  <si>
    <t>Yahari Ore no Seishun Love Comedy wa Machigatteiru. Zoku</t>
  </si>
  <si>
    <t>Yahari Ore no Seishun Love Comedy wa Machigatteiru. Zoku OVA</t>
  </si>
  <si>
    <t>Yaku nara Mug Cup mo</t>
  </si>
  <si>
    <t>Yaku nara Mug Cup mo: Niban Gama</t>
  </si>
  <si>
    <t>Yami no Matsuei</t>
  </si>
  <si>
    <t>Yamiyo</t>
  </si>
  <si>
    <t>Yatogame-chan Kansatsu Nikki</t>
  </si>
  <si>
    <t>Yatogame-chan Kansatsu Nikki Nisatsume</t>
  </si>
  <si>
    <t>Yatogame-chan Kansatsu Nikki Sansatsume</t>
  </si>
  <si>
    <t>Yes ka No ka Hanbun ka</t>
  </si>
  <si>
    <t>Yesterday wo Utatte</t>
  </si>
  <si>
    <t>Yesterday wo Utatte: Haishin-ban Episode</t>
  </si>
  <si>
    <t>Yoru ni Kakeru</t>
  </si>
  <si>
    <t>Yu☆Gi☆Oh! Duel Monsters</t>
  </si>
  <si>
    <t>Yu☆Gi☆Oh!: Duel Monsters GX</t>
  </si>
  <si>
    <t>Zashiki Warashi no Tatami-chan</t>
  </si>
  <si>
    <t>TV</t>
  </si>
  <si>
    <t>Prostitution</t>
  </si>
  <si>
    <t>Monster Girl</t>
  </si>
  <si>
    <t>Nudity</t>
  </si>
  <si>
    <t>Primarily Adult Cast</t>
  </si>
  <si>
    <t>Male Protagonist</t>
  </si>
  <si>
    <t>Succubus</t>
  </si>
  <si>
    <t>Large Breasts</t>
  </si>
  <si>
    <t>Ahegao</t>
  </si>
  <si>
    <t>Bar</t>
  </si>
  <si>
    <t>Kemonomimi</t>
  </si>
  <si>
    <t>Work</t>
  </si>
  <si>
    <t>Elf</t>
  </si>
  <si>
    <t>Boobjob</t>
  </si>
  <si>
    <t>Heterosexual</t>
  </si>
  <si>
    <t>Episodic</t>
  </si>
  <si>
    <t>Primarily Female Cast</t>
  </si>
  <si>
    <t>Angels</t>
  </si>
  <si>
    <t>Facial</t>
  </si>
  <si>
    <t>Lactation</t>
  </si>
  <si>
    <t>Bondage</t>
  </si>
  <si>
    <t>Magic</t>
  </si>
  <si>
    <t>Demons</t>
  </si>
  <si>
    <t>Gender Bending</t>
  </si>
  <si>
    <t>Cunnilingus</t>
  </si>
  <si>
    <t>Irrumatio</t>
  </si>
  <si>
    <t>Bisexual</t>
  </si>
  <si>
    <t>Crossdressing</t>
  </si>
  <si>
    <t>Witch</t>
  </si>
  <si>
    <t>Futanari</t>
  </si>
  <si>
    <t>Female Harem</t>
  </si>
  <si>
    <t>Age Gap</t>
  </si>
  <si>
    <t>Maids</t>
  </si>
  <si>
    <t>Tentacles</t>
  </si>
  <si>
    <t>Nekomimi</t>
  </si>
  <si>
    <t>Yuri</t>
  </si>
  <si>
    <t>Politics</t>
  </si>
  <si>
    <t>Centaur</t>
  </si>
  <si>
    <t>Zombie</t>
  </si>
  <si>
    <t>Skeleton</t>
  </si>
  <si>
    <t>Exhibitionism</t>
  </si>
  <si>
    <t>Meta</t>
  </si>
  <si>
    <t>Travel</t>
  </si>
  <si>
    <t>Femdom</t>
  </si>
  <si>
    <t>IT'S MY LIFE</t>
  </si>
  <si>
    <t>OVA</t>
  </si>
  <si>
    <t>Economics</t>
  </si>
  <si>
    <t>Slapstick</t>
  </si>
  <si>
    <t>Dragons</t>
  </si>
  <si>
    <t>Drawing</t>
  </si>
  <si>
    <t>POV</t>
  </si>
  <si>
    <t>Nun</t>
  </si>
  <si>
    <t>Shrine Maiden</t>
  </si>
  <si>
    <t>Idol</t>
  </si>
  <si>
    <t>Urban Fantasy</t>
  </si>
  <si>
    <t>Satire</t>
  </si>
  <si>
    <t>Female Protagonist</t>
  </si>
  <si>
    <t>Cute Girls Doing Cute Things</t>
  </si>
  <si>
    <t>Kuudere</t>
  </si>
  <si>
    <t>Gods</t>
  </si>
  <si>
    <t>Bullying</t>
  </si>
  <si>
    <t>Surreal Comedy</t>
  </si>
  <si>
    <t>Food</t>
  </si>
  <si>
    <t>Chuunibyou</t>
  </si>
  <si>
    <t>Tomboy</t>
  </si>
  <si>
    <t>Jashin-chan Dropkick ONA</t>
  </si>
  <si>
    <t>ONA</t>
  </si>
  <si>
    <t>Jashin-chan Dropkick’</t>
  </si>
  <si>
    <t>Mahjong</t>
  </si>
  <si>
    <t>Afterlife</t>
  </si>
  <si>
    <t>Jashin-chan Dropkick’: Chitose-hen</t>
  </si>
  <si>
    <t>SPECIAL</t>
  </si>
  <si>
    <t>JIN-ROH</t>
  </si>
  <si>
    <t>MOVIE</t>
  </si>
  <si>
    <t>Thriller</t>
  </si>
  <si>
    <t>Police</t>
  </si>
  <si>
    <t>Tragedy</t>
  </si>
  <si>
    <t>Philosophy</t>
  </si>
  <si>
    <t>Conspiracy</t>
  </si>
  <si>
    <t>Espionage</t>
  </si>
  <si>
    <t>Dystopian</t>
  </si>
  <si>
    <t>Fairy Tale</t>
  </si>
  <si>
    <t>Guns</t>
  </si>
  <si>
    <t>Cyberpunk</t>
  </si>
  <si>
    <t>Twins</t>
  </si>
  <si>
    <t>Ensemble Cast</t>
  </si>
  <si>
    <t>Video Games</t>
  </si>
  <si>
    <t>Jouran: THE PRINCESS OF SNOW AND BLOOD</t>
  </si>
  <si>
    <t>Revenge</t>
  </si>
  <si>
    <t>Henshin</t>
  </si>
  <si>
    <t>Anachronism</t>
  </si>
  <si>
    <t>Swordplay</t>
  </si>
  <si>
    <t>Tanned Skin</t>
  </si>
  <si>
    <t>Dissociative Identities</t>
  </si>
  <si>
    <t>Ojou-sama</t>
  </si>
  <si>
    <t>Body Swapping</t>
  </si>
  <si>
    <t>Family Life</t>
  </si>
  <si>
    <t>Age Regression</t>
  </si>
  <si>
    <t>Jungle wa Itsumo Hare nochi Guu FINAL</t>
  </si>
  <si>
    <t>Coming of Age</t>
  </si>
  <si>
    <t>Language Barrier</t>
  </si>
  <si>
    <t>Youkai</t>
  </si>
  <si>
    <t>War</t>
  </si>
  <si>
    <t>Shapeshifting</t>
  </si>
  <si>
    <t>Chimera</t>
  </si>
  <si>
    <t>Urban</t>
  </si>
  <si>
    <t>Rakugo</t>
  </si>
  <si>
    <t>Classic Literature</t>
  </si>
  <si>
    <t>Kaguya-sama wa Kokurasetai: Tensaitachi no Renai Zunousen</t>
  </si>
  <si>
    <t>Tsundere</t>
  </si>
  <si>
    <t>School Club</t>
  </si>
  <si>
    <t>Primarily Teen Cast</t>
  </si>
  <si>
    <t>Rotoscoping</t>
  </si>
  <si>
    <t>Villainess</t>
  </si>
  <si>
    <t>Animals</t>
  </si>
  <si>
    <t>Primarily Child Cast</t>
  </si>
  <si>
    <t>Environmental</t>
  </si>
  <si>
    <t>Swimming</t>
  </si>
  <si>
    <t>Cosmic Horror</t>
  </si>
  <si>
    <t>Ships</t>
  </si>
  <si>
    <t>Kaiju</t>
  </si>
  <si>
    <t>CGI</t>
  </si>
  <si>
    <t>Astronomy</t>
  </si>
  <si>
    <t>Monster Boy</t>
  </si>
  <si>
    <t>Amnesia</t>
  </si>
  <si>
    <t>Post-Apocalyptic</t>
  </si>
  <si>
    <t>Crime</t>
  </si>
  <si>
    <t>Assassins</t>
  </si>
  <si>
    <t>Transgender</t>
  </si>
  <si>
    <t>season no defined</t>
  </si>
  <si>
    <t>Achromatic</t>
  </si>
  <si>
    <t>Chibi</t>
  </si>
  <si>
    <t>Rural</t>
  </si>
  <si>
    <t>Outdoor</t>
  </si>
  <si>
    <t>No Dialogue</t>
  </si>
  <si>
    <t>Writing</t>
  </si>
  <si>
    <t>Calligraphy</t>
  </si>
  <si>
    <t>Werewolf</t>
  </si>
  <si>
    <t>Foreign</t>
  </si>
  <si>
    <t>Incest</t>
  </si>
  <si>
    <t>Human Pet</t>
  </si>
  <si>
    <t>Feet</t>
  </si>
  <si>
    <t>Sadism</t>
  </si>
  <si>
    <t>Photography</t>
  </si>
  <si>
    <t>MUSIC</t>
  </si>
  <si>
    <t>WINTER</t>
  </si>
  <si>
    <t>Trains</t>
  </si>
  <si>
    <t>Keishicho Tokumu-bu Tokushu Kyoaku-han Taisaku-Shitsu Dai-Nana-ka: Tokunana</t>
  </si>
  <si>
    <t>Terrorism</t>
  </si>
  <si>
    <t>Primarily Male Cast</t>
  </si>
  <si>
    <t>Keishicho Tokumu-bu Tokushu Kyoaku-han Taisaku-Shitsu Dai-Nana-ka: Tokunana OVA File 0.5</t>
  </si>
  <si>
    <t>Kemurikusa</t>
  </si>
  <si>
    <t>Lost Civilization</t>
  </si>
  <si>
    <t>Full CGI</t>
  </si>
  <si>
    <t>Robots</t>
  </si>
  <si>
    <t>Aliens</t>
  </si>
  <si>
    <t>none</t>
  </si>
  <si>
    <t>Male Harem</t>
  </si>
  <si>
    <t>Surfing</t>
  </si>
  <si>
    <t>Ghost</t>
  </si>
  <si>
    <t>Firefighters</t>
  </si>
  <si>
    <t>College</t>
  </si>
  <si>
    <t>Love Triangle</t>
  </si>
  <si>
    <t>Kino no Tabi: the Beautiful World</t>
  </si>
  <si>
    <t>Motorcycles</t>
  </si>
  <si>
    <t>Achronological Order</t>
  </si>
  <si>
    <t>Agender</t>
  </si>
  <si>
    <t>Steampunk</t>
  </si>
  <si>
    <t>Tanks</t>
  </si>
  <si>
    <t>Cannibalism</t>
  </si>
  <si>
    <t>LGBTQ+ Themes</t>
  </si>
  <si>
    <t>KIRARA</t>
  </si>
  <si>
    <t>Kitsutsuki Tantei Dokoro</t>
  </si>
  <si>
    <t>Kochoki: Wakaki Nobunaga</t>
  </si>
  <si>
    <t>Biographical</t>
  </si>
  <si>
    <t>Time Skip</t>
  </si>
  <si>
    <t>Ninja</t>
  </si>
  <si>
    <t>Disability</t>
  </si>
  <si>
    <t>Rehabilitation</t>
  </si>
  <si>
    <t>Denpa</t>
  </si>
  <si>
    <t>Suicide</t>
  </si>
  <si>
    <t>Educational</t>
  </si>
  <si>
    <t>Kono Oto Tomare! 2</t>
  </si>
  <si>
    <t>Alternate Universe</t>
  </si>
  <si>
    <t>Time Manipulation</t>
  </si>
  <si>
    <t>Memory Manipulation</t>
  </si>
  <si>
    <t>Rape</t>
  </si>
  <si>
    <t>YU-NO: Mugen no Heiretsu Sekai</t>
  </si>
  <si>
    <t>Teacher</t>
  </si>
  <si>
    <t>Aviation</t>
  </si>
  <si>
    <t>Body Horror</t>
  </si>
  <si>
    <t>LAIDBACKERS</t>
  </si>
  <si>
    <t>Athletics</t>
  </si>
  <si>
    <t>LISTENERS</t>
  </si>
  <si>
    <t>Musical</t>
  </si>
  <si>
    <t>Asexual</t>
  </si>
  <si>
    <t>Magatsu Wahrheit: ZUERST</t>
  </si>
  <si>
    <t>Fugitive</t>
  </si>
  <si>
    <t>Torture</t>
  </si>
  <si>
    <t>Anti-Hero</t>
  </si>
  <si>
    <t>Mayonaka no Occult Koumuin OVA</t>
  </si>
  <si>
    <t>Artificial Intelligence</t>
  </si>
  <si>
    <t>TV_SHORT</t>
  </si>
  <si>
    <t>MIX</t>
  </si>
  <si>
    <t>Baseball</t>
  </si>
  <si>
    <t>Fitness</t>
  </si>
  <si>
    <t>Gangs</t>
  </si>
  <si>
    <t>Cult</t>
  </si>
  <si>
    <t>Mob Psycho 100: Daiikkai Rei toka Soudansho Ian Ryokou - Kokoro Mitasu Iyashi no Tabi</t>
  </si>
  <si>
    <t>Mob Psycho 100 REIGEN: Shirarezaru Kiseki Reinouryokusha</t>
  </si>
  <si>
    <t>Mob Psycho mini</t>
  </si>
  <si>
    <t>Gambling</t>
  </si>
  <si>
    <t>Yandere</t>
  </si>
  <si>
    <t>Monster Musume no Oisha-san</t>
  </si>
  <si>
    <t>Medicine</t>
  </si>
  <si>
    <t>Muhyo to Rouji no Mahouritsu Soudan Jimusho 2</t>
  </si>
  <si>
    <t>MUNTO</t>
  </si>
  <si>
    <t>MUNTO: Toki no Kabe wo Koete</t>
  </si>
  <si>
    <t>Scat</t>
  </si>
  <si>
    <t>Murenase! Seton Gakuen EX: Juu Joshi-tachi no Yuzame Chuuihou</t>
  </si>
  <si>
    <t>SUMMER</t>
  </si>
  <si>
    <t>Naka no Hito Genome [Jikkyouchuu]</t>
  </si>
  <si>
    <t>Virtual World</t>
  </si>
  <si>
    <t>Death Game</t>
  </si>
  <si>
    <t>Naka no Hito Genome [Jikkyouchuu]: Knots of Memories</t>
  </si>
  <si>
    <t>NARUTO</t>
  </si>
  <si>
    <t>Cultivation</t>
  </si>
  <si>
    <t>NARUTO: Shippuuden</t>
  </si>
  <si>
    <t>Necromancy</t>
  </si>
  <si>
    <t>ROAD TO NINJA: NARUTO THE MOVIE</t>
  </si>
  <si>
    <t>Nihon Chinbotsu: 2020</t>
  </si>
  <si>
    <t>Drugs</t>
  </si>
  <si>
    <t>E-Sports</t>
  </si>
  <si>
    <t>Religion</t>
  </si>
  <si>
    <t>Agriculture</t>
  </si>
  <si>
    <t>Triads</t>
  </si>
  <si>
    <t>Wrestling</t>
  </si>
  <si>
    <t>Null Peta: Doki♥ Nullnull Petapeta! Mizugi Darake no Onee-chan Taikai!</t>
  </si>
  <si>
    <t>Dancing</t>
  </si>
  <si>
    <t>Superhero</t>
  </si>
  <si>
    <t>Cyborg</t>
  </si>
  <si>
    <t>One Punch Man 2</t>
  </si>
  <si>
    <t>One Punch Man 2 OVA</t>
  </si>
  <si>
    <t>Fishing</t>
  </si>
  <si>
    <t>One Punch Man OVA</t>
  </si>
  <si>
    <t>Yakuza</t>
  </si>
  <si>
    <t>Crossover</t>
  </si>
  <si>
    <t>Butler</t>
  </si>
  <si>
    <t>pet</t>
  </si>
  <si>
    <t>Mafia</t>
  </si>
  <si>
    <t>Slavery</t>
  </si>
  <si>
    <t>PIANOMAN</t>
  </si>
  <si>
    <t>American Football</t>
  </si>
  <si>
    <t>Circus</t>
  </si>
  <si>
    <t>PUPARIA</t>
  </si>
  <si>
    <t>Super Robot</t>
  </si>
  <si>
    <t>Archery</t>
  </si>
  <si>
    <t>Advertisement</t>
  </si>
  <si>
    <t>Real Robot</t>
  </si>
  <si>
    <t>Fashion</t>
  </si>
  <si>
    <t>Scryed</t>
  </si>
  <si>
    <t>Saiyuuki RELOAD</t>
  </si>
  <si>
    <t>Saiyuuki RELOAD GUNLOCK</t>
  </si>
  <si>
    <t>Saiyuuki RELOAD: burial</t>
  </si>
  <si>
    <t>Acting</t>
  </si>
  <si>
    <t>Boys' Love</t>
  </si>
  <si>
    <t>Football</t>
  </si>
  <si>
    <t>Cute Boys Doing Cute Things</t>
  </si>
  <si>
    <t>Software Development</t>
  </si>
  <si>
    <t>Shin Shirayuki-hime Densetsu Pretear</t>
  </si>
  <si>
    <t>Shinchou Yuusha: Kono Yuusha ga Ore TUEEE Kuse ni Shinchou Sugiru</t>
  </si>
  <si>
    <t>Vore</t>
  </si>
  <si>
    <t>Adoption</t>
  </si>
  <si>
    <t>Sounan desu ka?</t>
  </si>
  <si>
    <t>Gyaru</t>
  </si>
  <si>
    <t>Sumikko Gurashi Movie: Tobidasu Ehon to Himitsu no Ko</t>
  </si>
  <si>
    <t>Tejina Senpai</t>
  </si>
  <si>
    <t>The SoulTaker: Tamashiigari</t>
  </si>
  <si>
    <t>Tsuujou Kougeki ga Zentai Kougeki de Ni-kai Kougeki no Okaasan wa Suki desu ka?</t>
  </si>
  <si>
    <t>Uchi no Ko no Tame Naraba, Ore wa Moshikashitara Maou mo Taoseru Kamo Shirenai.</t>
  </si>
  <si>
    <t>Uchitama?! Uchi no Tama Shirimasenka?</t>
  </si>
  <si>
    <t>Watersports</t>
  </si>
  <si>
    <t>ULTRAMAN</t>
  </si>
  <si>
    <t>Tokusatsu</t>
  </si>
  <si>
    <t>Dullahan</t>
  </si>
  <si>
    <t>Space Opera</t>
  </si>
  <si>
    <t>Pirates</t>
  </si>
  <si>
    <t>Vandread: the second stage</t>
  </si>
  <si>
    <t>Vivy: Fluorite Eye’s Song</t>
  </si>
  <si>
    <t>Cosplay</t>
  </si>
  <si>
    <t>Hikikomori</t>
  </si>
  <si>
    <t>Watashi ni Tenshi ga Maiorita! OVA</t>
  </si>
  <si>
    <t>Witch Hunter ROBIN</t>
  </si>
  <si>
    <t>Yahari Ore no Seishun Love Come wa Machigatteiru.</t>
  </si>
  <si>
    <t>Yahari Ore no Seishun Love Come wa Machigatteiru.: Kochira to Shite mo Karera Kanojora no Yukusue ni Sachi Ookaran Koto wo Negawazaru wo Enai.</t>
  </si>
  <si>
    <t>Yahari Ore no Seishun Love Come wa Machigatteiru. Zoku</t>
  </si>
  <si>
    <t>Yahari Ore no Seishun Love Come wa Machigatteiru. Zoku: Kitto, Onnanoko wa Osatou to Spice to Suteki na Nanika de Dekiteiru</t>
  </si>
  <si>
    <t>Table Tennis</t>
  </si>
  <si>
    <t>SPRING</t>
  </si>
  <si>
    <t>Card Battle</t>
  </si>
  <si>
    <t>Yu☆Gi☆Oh! Duel Monsters GX</t>
  </si>
  <si>
    <t>POKÉTOON</t>
  </si>
  <si>
    <t>THE GOD OF HIGH SCHOOL</t>
  </si>
  <si>
    <t>Battle Royale</t>
  </si>
  <si>
    <t>Yesterday wo Utatte Extras</t>
  </si>
  <si>
    <t>Mopeds</t>
  </si>
  <si>
    <t>Tsuujou Kougeki ga Zentai Kougeki de Ni-kai Kougeki no Okaasan wa Suki desu ka? OVA</t>
  </si>
  <si>
    <t>One Room: another</t>
  </si>
  <si>
    <t>One Room: Second Season</t>
  </si>
  <si>
    <t>Kamitachi ni Hirowareta Otoko</t>
  </si>
  <si>
    <t>Arete-hime</t>
  </si>
  <si>
    <t>Zashiki-Warashi no Tatami-chan</t>
  </si>
  <si>
    <t>Anthology</t>
  </si>
  <si>
    <t>Rugby</t>
  </si>
  <si>
    <t>Dungeon</t>
  </si>
  <si>
    <t>Basketball</t>
  </si>
  <si>
    <t>Shichinin no Nana: Oshougatsu Da yo! 7×7 = 49-nin no Nana?</t>
  </si>
  <si>
    <t>Majutsushi Orphen Hagure Tabi: Tenjin no Isan</t>
  </si>
  <si>
    <t>Volleyball</t>
  </si>
  <si>
    <t>Tounen-bun no Watashi e</t>
  </si>
  <si>
    <t>Ura Sekai Picnic</t>
  </si>
  <si>
    <t>Dinosaurs</t>
  </si>
  <si>
    <t>IDOLY PRIDE</t>
  </si>
  <si>
    <t>Tenchi Souzou Design-bu: Tokubetsu-hen</t>
  </si>
  <si>
    <t>Kumo desu ga, Nani ka?</t>
  </si>
  <si>
    <t>Tatakae! Space Attendant Aoi</t>
  </si>
  <si>
    <t>Cosmos</t>
  </si>
  <si>
    <t>Goblin</t>
  </si>
  <si>
    <t>22/7: 8+3=?</t>
  </si>
  <si>
    <t>Assault Lily: BOUQUET</t>
  </si>
  <si>
    <t>Xian Wang De Richang Shenghuo</t>
  </si>
  <si>
    <t>Boxing</t>
  </si>
  <si>
    <t>VTuber</t>
  </si>
  <si>
    <t>Godzilla: Singular Point</t>
  </si>
  <si>
    <t>Kyuukyoku Shinka Shita Full Dive RPG ga Genjitsu yori mo Kusogee Dattara</t>
  </si>
  <si>
    <t>Yakunara Mug Cup Mo</t>
  </si>
  <si>
    <t>Seijo no Maryoku wa Bannou desu</t>
  </si>
  <si>
    <t>Yakunara Mug Cup Mo: Niban Gama</t>
  </si>
  <si>
    <t>MARS RED</t>
  </si>
  <si>
    <t>Osananajimi ga Zettai ni Makenai Love Come</t>
  </si>
  <si>
    <t>Eden</t>
  </si>
  <si>
    <t>Band</t>
  </si>
  <si>
    <t>RE-MAIN</t>
  </si>
  <si>
    <t>Obey Me! Special Anime: Makai Dai Ryokou!</t>
  </si>
  <si>
    <t>Coluna2</t>
  </si>
  <si>
    <t>source</t>
  </si>
  <si>
    <t>mean_score</t>
  </si>
  <si>
    <t>Date</t>
  </si>
  <si>
    <t>Min</t>
  </si>
  <si>
    <t>EP</t>
  </si>
  <si>
    <t>min season</t>
  </si>
  <si>
    <t>finished Shows</t>
  </si>
  <si>
    <t>moth</t>
  </si>
  <si>
    <t>alfa</t>
  </si>
  <si>
    <t>0,1-0,2</t>
  </si>
  <si>
    <t>Ano</t>
  </si>
  <si>
    <t>mês</t>
  </si>
  <si>
    <t>horas</t>
  </si>
  <si>
    <t>anime terminados</t>
  </si>
  <si>
    <t>% tempo season</t>
  </si>
  <si>
    <t>horas dias</t>
  </si>
  <si>
    <t>media</t>
  </si>
  <si>
    <t>Season</t>
  </si>
  <si>
    <t>Horas</t>
  </si>
  <si>
    <t>animes terminados</t>
  </si>
  <si>
    <t>%tempo season</t>
  </si>
  <si>
    <t>Horas season</t>
  </si>
  <si>
    <t>beta</t>
  </si>
  <si>
    <t>alfa/10-alfa/2</t>
  </si>
  <si>
    <t>T</t>
  </si>
  <si>
    <t>Zt</t>
  </si>
  <si>
    <t>Z't</t>
  </si>
  <si>
    <t>Mt</t>
  </si>
  <si>
    <t>Y't</t>
  </si>
  <si>
    <t>Yt</t>
  </si>
  <si>
    <t xml:space="preserve">S </t>
  </si>
  <si>
    <t>|Zt - Yt|</t>
  </si>
  <si>
    <t>At</t>
  </si>
  <si>
    <t>FALL</t>
  </si>
  <si>
    <t>month</t>
  </si>
  <si>
    <t>month2</t>
  </si>
  <si>
    <t>hours spent</t>
  </si>
  <si>
    <t>finished shows</t>
  </si>
  <si>
    <t>% time on seasonal anime</t>
  </si>
  <si>
    <t>avergae</t>
  </si>
  <si>
    <t>hours</t>
  </si>
  <si>
    <t>% time spent on sesonal anime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</si>
  <si>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</si>
  <si>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</si>
  <si>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</si>
  <si>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</si>
  <si>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</si>
  <si>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</si>
  <si>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</si>
  <si>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</si>
  <si>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</si>
  <si>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</si>
  <si>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</si>
  <si>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</si>
  <si>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ARRAY FORMULAS ARE USED HERE WHICH MAY BE A PROBLEM IN NEWER VERSION OF EXCEL AS I BELEIVE THOSE WHERE CHANGE IN NEWER VERSION OF EXCEL</t>
  </si>
  <si>
    <t>Column1</t>
  </si>
  <si>
    <t>score</t>
  </si>
  <si>
    <t>nº animes</t>
  </si>
  <si>
    <t>NOT MUSIC</t>
  </si>
  <si>
    <t>ALL</t>
  </si>
  <si>
    <t>total</t>
  </si>
  <si>
    <t>average</t>
  </si>
  <si>
    <t>anime</t>
  </si>
  <si>
    <t>min</t>
  </si>
  <si>
    <t>Total</t>
  </si>
  <si>
    <t>Average</t>
  </si>
  <si>
    <t>ano</t>
  </si>
  <si>
    <t>tipo</t>
  </si>
  <si>
    <t>Tudo</t>
  </si>
  <si>
    <t>Tipo</t>
  </si>
  <si>
    <t>Series</t>
  </si>
  <si>
    <t>médias</t>
  </si>
  <si>
    <t>Inicio</t>
  </si>
  <si>
    <t>atualizar folha</t>
  </si>
  <si>
    <t>Fim</t>
  </si>
  <si>
    <t>genres</t>
  </si>
  <si>
    <t>TOTAL</t>
  </si>
  <si>
    <t>percentage</t>
  </si>
  <si>
    <t>hours watched</t>
  </si>
  <si>
    <t>weighted mean2</t>
  </si>
  <si>
    <t>Coluna6</t>
  </si>
  <si>
    <t>decade</t>
  </si>
  <si>
    <t>number of animes</t>
  </si>
  <si>
    <t>&lt;1980</t>
  </si>
  <si>
    <t>Films</t>
  </si>
  <si>
    <t>Others</t>
  </si>
  <si>
    <t>time spent</t>
  </si>
  <si>
    <t>h</t>
  </si>
  <si>
    <t>others</t>
  </si>
  <si>
    <t>average hours/Day</t>
  </si>
  <si>
    <t>h/dia</t>
  </si>
  <si>
    <t>average score</t>
  </si>
  <si>
    <t>source average score</t>
  </si>
  <si>
    <t>difference</t>
  </si>
  <si>
    <t>Dif do pontuação anilist</t>
  </si>
  <si>
    <t>Legenda</t>
  </si>
  <si>
    <t>fanboy counter</t>
  </si>
  <si>
    <t>Snob</t>
  </si>
  <si>
    <t>Weeb</t>
  </si>
  <si>
    <t>Casual</t>
  </si>
  <si>
    <t>Fanboy</t>
  </si>
  <si>
    <t>melhores animes</t>
  </si>
  <si>
    <t>GENREs</t>
  </si>
  <si>
    <t>weighted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</si>
</sst>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0"/>
    <numFmt numFmtId="166" formatCode="d/m/yyyy;@"/>
    <numFmt numFmtId="167" formatCode="yyyy\-mm\-dd\ hh:mm:ss"/>
    <numFmt numFmtId="168" formatCode="yyyy\-mm\-dd\ h:mm:ss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70C0"/>
      <name val="Arial"/>
      <family val="2"/>
    </font>
    <font>
      <b/>
      <sz val="10"/>
      <color rgb="FFC00000"/>
      <name val="Arial"/>
      <family val="2"/>
    </font>
    <font>
      <b/>
      <sz val="10"/>
      <color theme="5" tint="-0.249977111117893"/>
      <name val="Arial"/>
      <family val="2"/>
    </font>
    <font>
      <b/>
      <sz val="11"/>
      <name val="Calibri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/>
  </cellStyleXfs>
  <cellXfs count="106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1" fillId="2" borderId="2" xfId="0" applyFont="1" applyFill="1" applyBorder="1"/>
    <xf numFmtId="14" fontId="1" fillId="2" borderId="3" xfId="0" applyNumberFormat="1" applyFont="1" applyFill="1" applyBorder="1"/>
    <xf numFmtId="0" fontId="0" fillId="0" borderId="5" xfId="0" applyBorder="1"/>
    <xf numFmtId="0" fontId="0" fillId="0" borderId="10" xfId="0" applyBorder="1"/>
    <xf numFmtId="1" fontId="0" fillId="0" borderId="5" xfId="0" applyNumberFormat="1" applyBorder="1"/>
    <xf numFmtId="1" fontId="0" fillId="0" borderId="10" xfId="0" applyNumberFormat="1" applyBorder="1"/>
    <xf numFmtId="9" fontId="0" fillId="0" borderId="5" xfId="1" applyFont="1" applyBorder="1"/>
    <xf numFmtId="9" fontId="0" fillId="0" borderId="10" xfId="1" applyFont="1" applyBorder="1"/>
    <xf numFmtId="1" fontId="0" fillId="0" borderId="4" xfId="0" applyNumberFormat="1" applyBorder="1"/>
    <xf numFmtId="1" fontId="0" fillId="0" borderId="7" xfId="0" applyNumberFormat="1" applyBorder="1"/>
    <xf numFmtId="1" fontId="0" fillId="0" borderId="9" xfId="0" applyNumberFormat="1" applyBorder="1"/>
    <xf numFmtId="0" fontId="0" fillId="0" borderId="12" xfId="0" applyBorder="1"/>
    <xf numFmtId="0" fontId="0" fillId="0" borderId="13" xfId="0" applyBorder="1"/>
    <xf numFmtId="9" fontId="0" fillId="0" borderId="13" xfId="1" applyFont="1" applyBorder="1"/>
    <xf numFmtId="0" fontId="0" fillId="3" borderId="0" xfId="0" applyFill="1"/>
    <xf numFmtId="2" fontId="1" fillId="2" borderId="3" xfId="0" applyNumberFormat="1" applyFont="1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7" xfId="0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2" fontId="0" fillId="0" borderId="8" xfId="0" applyNumberFormat="1" applyBorder="1"/>
    <xf numFmtId="0" fontId="0" fillId="0" borderId="10" xfId="0" applyBorder="1" applyAlignment="1">
      <alignment horizontal="center"/>
    </xf>
    <xf numFmtId="2" fontId="0" fillId="0" borderId="10" xfId="0" applyNumberFormat="1" applyBorder="1"/>
    <xf numFmtId="2" fontId="0" fillId="0" borderId="11" xfId="0" applyNumberFormat="1" applyBorder="1"/>
    <xf numFmtId="1" fontId="0" fillId="0" borderId="7" xfId="0" applyNumberFormat="1" applyBorder="1" applyAlignment="1">
      <alignment horizontal="center"/>
    </xf>
    <xf numFmtId="2" fontId="0" fillId="0" borderId="0" xfId="0" applyNumberFormat="1"/>
    <xf numFmtId="1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9" xfId="0" applyNumberFormat="1" applyBorder="1" applyAlignment="1">
      <alignment horizontal="center"/>
    </xf>
    <xf numFmtId="2" fontId="4" fillId="0" borderId="5" xfId="0" applyNumberFormat="1" applyFont="1" applyBorder="1"/>
    <xf numFmtId="2" fontId="0" fillId="0" borderId="5" xfId="0" applyNumberFormat="1" applyBorder="1"/>
    <xf numFmtId="2" fontId="0" fillId="0" borderId="6" xfId="0" applyNumberFormat="1" applyBorder="1"/>
    <xf numFmtId="2" fontId="4" fillId="0" borderId="0" xfId="0" applyNumberFormat="1" applyFont="1"/>
    <xf numFmtId="2" fontId="4" fillId="0" borderId="10" xfId="0" applyNumberFormat="1" applyFont="1" applyBorder="1"/>
    <xf numFmtId="2" fontId="6" fillId="0" borderId="11" xfId="0" applyNumberFormat="1" applyFont="1" applyBorder="1"/>
    <xf numFmtId="0" fontId="1" fillId="2" borderId="3" xfId="0" applyFont="1" applyFill="1" applyBorder="1"/>
    <xf numFmtId="9" fontId="2" fillId="0" borderId="0" xfId="1"/>
    <xf numFmtId="0" fontId="1" fillId="2" borderId="0" xfId="0" applyFont="1" applyFill="1"/>
    <xf numFmtId="0" fontId="7" fillId="0" borderId="19" xfId="0" applyFont="1" applyBorder="1" applyAlignment="1">
      <alignment horizontal="center" vertical="top"/>
    </xf>
    <xf numFmtId="0" fontId="0" fillId="0" borderId="1" xfId="0" applyBorder="1"/>
    <xf numFmtId="0" fontId="0" fillId="6" borderId="1" xfId="0" applyFill="1" applyBorder="1"/>
    <xf numFmtId="1" fontId="0" fillId="0" borderId="0" xfId="0" applyNumberFormat="1"/>
    <xf numFmtId="9" fontId="0" fillId="0" borderId="0" xfId="1" applyFont="1"/>
    <xf numFmtId="9" fontId="8" fillId="0" borderId="5" xfId="1" applyFont="1" applyBorder="1"/>
    <xf numFmtId="9" fontId="8" fillId="0" borderId="0" xfId="1" applyFont="1"/>
    <xf numFmtId="10" fontId="1" fillId="2" borderId="3" xfId="0" applyNumberFormat="1" applyFont="1" applyFill="1" applyBorder="1"/>
    <xf numFmtId="10" fontId="0" fillId="6" borderId="1" xfId="0" applyNumberFormat="1" applyFill="1" applyBorder="1"/>
    <xf numFmtId="0" fontId="0" fillId="0" borderId="18" xfId="0" applyBorder="1"/>
    <xf numFmtId="0" fontId="0" fillId="0" borderId="0" xfId="0" applyAlignment="1">
      <alignment wrapText="1"/>
    </xf>
    <xf numFmtId="0" fontId="10" fillId="0" borderId="20" xfId="0" applyFont="1" applyBorder="1" applyAlignment="1">
      <alignment horizontal="center" vertical="top"/>
    </xf>
    <xf numFmtId="167" fontId="0" fillId="0" borderId="0" xfId="0" applyNumberFormat="1"/>
    <xf numFmtId="168" fontId="0" fillId="0" borderId="0" xfId="0" applyNumberFormat="1"/>
    <xf numFmtId="0" fontId="0" fillId="6" borderId="0" xfId="0" applyFill="1"/>
    <xf numFmtId="10" fontId="0" fillId="6" borderId="0" xfId="0" applyNumberFormat="1" applyFill="1"/>
    <xf numFmtId="10" fontId="0" fillId="0" borderId="0" xfId="0" applyNumberFormat="1"/>
    <xf numFmtId="0" fontId="0" fillId="0" borderId="0" xfId="0"/>
    <xf numFmtId="0" fontId="0" fillId="0" borderId="14" xfId="0" applyBorder="1"/>
    <xf numFmtId="0" fontId="7" fillId="0" borderId="20" xfId="0" applyFont="1" applyBorder="1" applyAlignment="1">
      <alignment horizontal="center" vertical="top"/>
    </xf>
    <xf numFmtId="0" fontId="11" fillId="0" borderId="21" xfId="0" applyFont="1" applyBorder="1" applyAlignment="1">
      <alignment horizontal="center" vertical="top"/>
    </xf>
    <xf numFmtId="167" fontId="0" fillId="0" borderId="0" xfId="0" applyNumberFormat="1"/>
    <xf numFmtId="166" fontId="0" fillId="0" borderId="0" xfId="0" applyNumberFormat="1"/>
    <xf numFmtId="168" fontId="0" fillId="0" borderId="0" xfId="0" applyNumberFormat="1"/>
    <xf numFmtId="164" fontId="0" fillId="0" borderId="0" xfId="0" applyNumberFormat="1"/>
    <xf numFmtId="164" fontId="0" fillId="0" borderId="1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8" xfId="1" applyNumberFormat="1" applyFont="1" applyBorder="1"/>
    <xf numFmtId="164" fontId="0" fillId="0" borderId="5" xfId="0" applyNumberFormat="1" applyBorder="1" applyAlignment="1">
      <alignment horizontal="center"/>
    </xf>
    <xf numFmtId="164" fontId="0" fillId="0" borderId="11" xfId="1" applyNumberFormat="1" applyFont="1" applyBorder="1"/>
    <xf numFmtId="164" fontId="0" fillId="0" borderId="0" xfId="0" applyNumberFormat="1" applyAlignment="1">
      <alignment horizontal="center"/>
    </xf>
    <xf numFmtId="164" fontId="0" fillId="0" borderId="6" xfId="1" applyNumberFormat="1" applyFont="1" applyBorder="1"/>
    <xf numFmtId="164" fontId="0" fillId="0" borderId="10" xfId="0" applyNumberFormat="1" applyBorder="1" applyAlignment="1">
      <alignment horizontal="center"/>
    </xf>
    <xf numFmtId="164" fontId="5" fillId="0" borderId="10" xfId="0" applyNumberFormat="1" applyFont="1" applyBorder="1"/>
    <xf numFmtId="164" fontId="0" fillId="0" borderId="10" xfId="0" applyNumberFormat="1" applyBorder="1"/>
    <xf numFmtId="164" fontId="0" fillId="4" borderId="5" xfId="0" applyNumberFormat="1" applyFill="1" applyBorder="1"/>
    <xf numFmtId="164" fontId="0" fillId="5" borderId="10" xfId="0" applyNumberFormat="1" applyFill="1" applyBorder="1"/>
    <xf numFmtId="164" fontId="0" fillId="5" borderId="5" xfId="0" applyNumberFormat="1" applyFill="1" applyBorder="1"/>
    <xf numFmtId="164" fontId="0" fillId="5" borderId="0" xfId="0" applyNumberFormat="1" applyFill="1"/>
    <xf numFmtId="164" fontId="0" fillId="0" borderId="0" xfId="1" applyNumberFormat="1" applyFont="1"/>
    <xf numFmtId="164" fontId="0" fillId="0" borderId="10" xfId="1" applyNumberFormat="1" applyFont="1" applyBorder="1"/>
    <xf numFmtId="164" fontId="0" fillId="0" borderId="5" xfId="1" applyNumberFormat="1" applyFont="1" applyBorder="1"/>
    <xf numFmtId="164" fontId="8" fillId="0" borderId="0" xfId="1" applyNumberFormat="1" applyFont="1"/>
    <xf numFmtId="164" fontId="0" fillId="0" borderId="8" xfId="0" applyNumberFormat="1" applyBorder="1"/>
    <xf numFmtId="165" fontId="0" fillId="0" borderId="10" xfId="0" applyNumberFormat="1" applyBorder="1"/>
    <xf numFmtId="164" fontId="1" fillId="2" borderId="3" xfId="0" applyNumberFormat="1" applyFont="1" applyFill="1" applyBorder="1"/>
    <xf numFmtId="0" fontId="9" fillId="3" borderId="0" xfId="0" applyFont="1" applyFill="1" applyAlignment="1">
      <alignment horizontal="center" wrapText="1"/>
    </xf>
    <xf numFmtId="0" fontId="0" fillId="0" borderId="0" xfId="0"/>
    <xf numFmtId="0" fontId="0" fillId="0" borderId="17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4" xfId="0" applyBorder="1"/>
  </cellXfs>
  <cellStyles count="2">
    <cellStyle name="Normal" xfId="0" builtinId="0"/>
    <cellStyle name="Percentagem" xfId="1" builtinId="5"/>
  </cellStyles>
  <dxfs count="69">
    <dxf>
      <numFmt numFmtId="2" formatCode="0.00"/>
    </dxf>
    <dxf>
      <numFmt numFmtId="0" formatCode="General"/>
    </dxf>
    <dxf>
      <numFmt numFmtId="0" formatCode="General"/>
    </dxf>
    <dxf>
      <numFmt numFmtId="14" formatCode="0.00%"/>
      <fill>
        <patternFill patternType="solid">
          <fgColor theme="4" tint="0.79998168889431442"/>
          <bgColor theme="4" tint="0.79998168889431442"/>
        </patternFill>
      </fill>
      <border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4" formatCode="0.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numFmt numFmtId="164" formatCode="0.0"/>
      <border>
        <left/>
        <right style="medium">
          <color indexed="64"/>
        </right>
        <top style="medium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3" formatCode="0%"/>
      <border>
        <left/>
        <right/>
        <top style="medium">
          <color indexed="64"/>
        </top>
        <bottom/>
        <vertical/>
        <horizontal/>
      </border>
    </dxf>
    <dxf>
      <numFmt numFmtId="164" formatCode="0.0"/>
      <border>
        <left/>
        <right/>
        <top style="medium">
          <color indexed="64"/>
        </top>
        <bottom/>
        <vertical/>
        <horizontal/>
      </border>
    </dxf>
    <dxf>
      <numFmt numFmtId="164" formatCode="0.0"/>
      <border>
        <left/>
        <right/>
        <top style="medium">
          <color indexed="64"/>
        </top>
        <bottom/>
        <vertical/>
        <horizontal/>
      </border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border outline="0">
        <left style="medium">
          <color indexed="64"/>
        </left>
      </border>
    </dxf>
    <dxf>
      <numFmt numFmtId="168" formatCode="yyyy\-mm\-dd\ h:mm:ss"/>
    </dxf>
    <dxf>
      <numFmt numFmtId="2" formatCode="0.00"/>
    </dxf>
    <dxf>
      <numFmt numFmtId="0" formatCode="General"/>
    </dxf>
    <dxf>
      <numFmt numFmtId="2" formatCode="0.00"/>
    </dxf>
    <dxf>
      <numFmt numFmtId="19" formatCode="dd/mm/yyyy"/>
    </dxf>
    <dxf>
      <numFmt numFmtId="19" formatCode="dd/mm/yyyy"/>
    </dxf>
    <dxf>
      <border outline="0">
        <left/>
        <right/>
        <top/>
        <bottom style="thin">
          <color theme="4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8.2025371828521432E-2"/>
          <c:y val="0.18842592592592591"/>
          <c:w val="0.89019685039370078"/>
          <c:h val="0.4117275444736074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progression!$O$2</c:f>
              <c:strCache>
                <c:ptCount val="1"/>
                <c:pt idx="0">
                  <c:v>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invertIfNegative val="0"/>
          <c:cat>
            <c:multiLvlStrRef>
              <c:f>progression!$L$3:$M$34</c:f>
              <c:multiLvlStrCache>
                <c:ptCount val="32"/>
                <c:lvl>
                  <c:pt idx="0">
                    <c:v>WINTER</c:v>
                  </c:pt>
                  <c:pt idx="1">
                    <c:v>SPRING</c:v>
                  </c:pt>
                  <c:pt idx="2">
                    <c:v>SUMMER</c:v>
                  </c:pt>
                  <c:pt idx="3">
                    <c:v>FALL</c:v>
                  </c:pt>
                  <c:pt idx="4">
                    <c:v>WINTER</c:v>
                  </c:pt>
                  <c:pt idx="5">
                    <c:v>SPRING</c:v>
                  </c:pt>
                  <c:pt idx="6">
                    <c:v>SUMMER</c:v>
                  </c:pt>
                  <c:pt idx="7">
                    <c:v>FALL</c:v>
                  </c:pt>
                  <c:pt idx="8">
                    <c:v>WINTER</c:v>
                  </c:pt>
                  <c:pt idx="9">
                    <c:v>SPRING</c:v>
                  </c:pt>
                  <c:pt idx="10">
                    <c:v>SUMMER</c:v>
                  </c:pt>
                  <c:pt idx="11">
                    <c:v>FALL</c:v>
                  </c:pt>
                  <c:pt idx="12">
                    <c:v>WINTER</c:v>
                  </c:pt>
                  <c:pt idx="13">
                    <c:v>SPRING</c:v>
                  </c:pt>
                  <c:pt idx="14">
                    <c:v>SUMMER</c:v>
                  </c:pt>
                  <c:pt idx="15">
                    <c:v>FALL</c:v>
                  </c:pt>
                  <c:pt idx="16">
                    <c:v>WINTER</c:v>
                  </c:pt>
                  <c:pt idx="17">
                    <c:v>SPRING</c:v>
                  </c:pt>
                  <c:pt idx="18">
                    <c:v>SUMMER</c:v>
                  </c:pt>
                  <c:pt idx="19">
                    <c:v>FALL</c:v>
                  </c:pt>
                  <c:pt idx="20">
                    <c:v>WINTER</c:v>
                  </c:pt>
                  <c:pt idx="21">
                    <c:v>SPRING</c:v>
                  </c:pt>
                  <c:pt idx="22">
                    <c:v>SUMMER</c:v>
                  </c:pt>
                  <c:pt idx="23">
                    <c:v>FALL</c:v>
                  </c:pt>
                  <c:pt idx="24">
                    <c:v>WINTER</c:v>
                  </c:pt>
                  <c:pt idx="25">
                    <c:v>SPRING</c:v>
                  </c:pt>
                  <c:pt idx="26">
                    <c:v>SUMMER</c:v>
                  </c:pt>
                  <c:pt idx="27">
                    <c:v>FALL</c:v>
                  </c:pt>
                  <c:pt idx="28">
                    <c:v>WINTER</c:v>
                  </c:pt>
                  <c:pt idx="29">
                    <c:v>SPRING</c:v>
                  </c:pt>
                  <c:pt idx="30">
                    <c:v>SUMMER</c:v>
                  </c:pt>
                  <c:pt idx="31">
                    <c:v>FALL</c:v>
                  </c:pt>
                </c:lvl>
                <c:lvl>
                  <c:pt idx="0">
                    <c:v>2015</c:v>
                  </c:pt>
                  <c:pt idx="1">
                    <c:v>2015</c:v>
                  </c:pt>
                  <c:pt idx="2">
                    <c:v>2015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2016</c:v>
                  </c:pt>
                  <c:pt idx="6">
                    <c:v>2016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2017</c:v>
                  </c:pt>
                  <c:pt idx="10">
                    <c:v>2017</c:v>
                  </c:pt>
                  <c:pt idx="11">
                    <c:v>2017</c:v>
                  </c:pt>
                  <c:pt idx="12">
                    <c:v>2018</c:v>
                  </c:pt>
                  <c:pt idx="13">
                    <c:v>2018</c:v>
                  </c:pt>
                  <c:pt idx="14">
                    <c:v>2018</c:v>
                  </c:pt>
                  <c:pt idx="15">
                    <c:v>2018</c:v>
                  </c:pt>
                  <c:pt idx="16">
                    <c:v>2019</c:v>
                  </c:pt>
                  <c:pt idx="17">
                    <c:v>2019</c:v>
                  </c:pt>
                  <c:pt idx="18">
                    <c:v>2019</c:v>
                  </c:pt>
                  <c:pt idx="19">
                    <c:v>2019</c:v>
                  </c:pt>
                  <c:pt idx="20">
                    <c:v>2020</c:v>
                  </c:pt>
                  <c:pt idx="21">
                    <c:v>2020</c:v>
                  </c:pt>
                  <c:pt idx="22">
                    <c:v>2020</c:v>
                  </c:pt>
                  <c:pt idx="23">
                    <c:v>2020</c:v>
                  </c:pt>
                  <c:pt idx="24">
                    <c:v>2021</c:v>
                  </c:pt>
                  <c:pt idx="25">
                    <c:v>2021</c:v>
                  </c:pt>
                  <c:pt idx="26">
                    <c:v>2021</c:v>
                  </c:pt>
                  <c:pt idx="27">
                    <c:v>2021</c:v>
                  </c:pt>
                  <c:pt idx="28">
                    <c:v>2022</c:v>
                  </c:pt>
                  <c:pt idx="29">
                    <c:v>2022</c:v>
                  </c:pt>
                  <c:pt idx="30">
                    <c:v>2022</c:v>
                  </c:pt>
                  <c:pt idx="31">
                    <c:v>2022</c:v>
                  </c:pt>
                </c:lvl>
              </c:multiLvlStrCache>
            </c:multiLvlStrRef>
          </c:cat>
          <c:val>
            <c:numRef>
              <c:f>progression!$O$3:$O$34</c:f>
              <c:numCache>
                <c:formatCode>General</c:formatCode>
                <c:ptCount val="32"/>
                <c:pt idx="0">
                  <c:v>52.078494623655885</c:v>
                </c:pt>
                <c:pt idx="1">
                  <c:v>98.679283154121862</c:v>
                </c:pt>
                <c:pt idx="2">
                  <c:v>22.768946786364808</c:v>
                </c:pt>
                <c:pt idx="3">
                  <c:v>69.824770144852067</c:v>
                </c:pt>
                <c:pt idx="4">
                  <c:v>69.065805251973245</c:v>
                </c:pt>
                <c:pt idx="5">
                  <c:v>85.865200039032032</c:v>
                </c:pt>
                <c:pt idx="6">
                  <c:v>32.288888888888891</c:v>
                </c:pt>
                <c:pt idx="7">
                  <c:v>37.71100628930818</c:v>
                </c:pt>
                <c:pt idx="8">
                  <c:v>99.448715932914041</c:v>
                </c:pt>
                <c:pt idx="9">
                  <c:v>12.647575608152533</c:v>
                </c:pt>
                <c:pt idx="10">
                  <c:v>36.760502303045726</c:v>
                </c:pt>
                <c:pt idx="11">
                  <c:v>122.83692208880176</c:v>
                </c:pt>
                <c:pt idx="12">
                  <c:v>46.367690058479553</c:v>
                </c:pt>
                <c:pt idx="13">
                  <c:v>13.082807017543862</c:v>
                </c:pt>
                <c:pt idx="14">
                  <c:v>6.1454385964912239</c:v>
                </c:pt>
                <c:pt idx="15">
                  <c:v>45.706549707602335</c:v>
                </c:pt>
                <c:pt idx="16">
                  <c:v>99.832855228348649</c:v>
                </c:pt>
                <c:pt idx="17">
                  <c:v>197.37104518443141</c:v>
                </c:pt>
                <c:pt idx="18">
                  <c:v>196.79317600494039</c:v>
                </c:pt>
                <c:pt idx="19">
                  <c:v>147.45672066969504</c:v>
                </c:pt>
                <c:pt idx="20">
                  <c:v>113.2779675324675</c:v>
                </c:pt>
                <c:pt idx="21">
                  <c:v>140.20075</c:v>
                </c:pt>
                <c:pt idx="22">
                  <c:v>112.06346011663021</c:v>
                </c:pt>
                <c:pt idx="23">
                  <c:v>130.86481973154096</c:v>
                </c:pt>
                <c:pt idx="24">
                  <c:v>46.796268115942041</c:v>
                </c:pt>
                <c:pt idx="25">
                  <c:v>107.66483668893504</c:v>
                </c:pt>
                <c:pt idx="26">
                  <c:v>70.841550009188808</c:v>
                </c:pt>
                <c:pt idx="27">
                  <c:v>82.397279623477289</c:v>
                </c:pt>
                <c:pt idx="28">
                  <c:v>71.556029249929495</c:v>
                </c:pt>
                <c:pt idx="29">
                  <c:v>116.65087156692744</c:v>
                </c:pt>
                <c:pt idx="30">
                  <c:v>119.96405156409544</c:v>
                </c:pt>
                <c:pt idx="3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0097040"/>
        <c:axId val="380097824"/>
      </c:barChart>
      <c:catAx>
        <c:axId val="38009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97824"/>
        <c:crosses val="autoZero"/>
        <c:auto val="1"/>
        <c:lblAlgn val="ctr"/>
        <c:lblOffset val="100"/>
        <c:noMultiLvlLbl val="0"/>
      </c:catAx>
      <c:valAx>
        <c:axId val="38009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97040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Hours of anime watched</a:t>
            </a:r>
          </a:p>
        </c:rich>
      </c:tx>
      <c:layout>
        <c:manualLayout>
          <c:xMode val="edge"/>
          <c:yMode val="edge"/>
          <c:x val="0.26976238383791401"/>
          <c:y val="3.2407407407407413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geral!$D$18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geral!$B$19:$B$42</c:f>
              <c:numCache>
                <c:formatCode>General</c:formatCode>
                <c:ptCount val="24"/>
                <c:pt idx="0">
                  <c:v>1907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1989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2007</c:v>
                </c:pt>
                <c:pt idx="14">
                  <c:v>2009</c:v>
                </c:pt>
                <c:pt idx="15">
                  <c:v>2012</c:v>
                </c:pt>
                <c:pt idx="16">
                  <c:v>2013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</c:numCache>
            </c:numRef>
          </c:cat>
          <c:val>
            <c:numRef>
              <c:f>geral!$D$19:$D$42</c:f>
              <c:numCache>
                <c:formatCode>0.0</c:formatCode>
                <c:ptCount val="24"/>
                <c:pt idx="0">
                  <c:v>0</c:v>
                </c:pt>
                <c:pt idx="1">
                  <c:v>1.9833333333333329</c:v>
                </c:pt>
                <c:pt idx="2">
                  <c:v>1.333333333333333</c:v>
                </c:pt>
                <c:pt idx="3">
                  <c:v>62.9</c:v>
                </c:pt>
                <c:pt idx="4">
                  <c:v>118.29166666666663</c:v>
                </c:pt>
                <c:pt idx="5">
                  <c:v>11.266666666666667</c:v>
                </c:pt>
                <c:pt idx="6">
                  <c:v>65.936666666666667</c:v>
                </c:pt>
                <c:pt idx="7">
                  <c:v>319.51583333333332</c:v>
                </c:pt>
                <c:pt idx="8">
                  <c:v>199.73833333333337</c:v>
                </c:pt>
                <c:pt idx="9">
                  <c:v>285.62472222222215</c:v>
                </c:pt>
                <c:pt idx="10">
                  <c:v>77.993333333333325</c:v>
                </c:pt>
                <c:pt idx="11">
                  <c:v>89.37777777777778</c:v>
                </c:pt>
                <c:pt idx="12">
                  <c:v>2</c:v>
                </c:pt>
                <c:pt idx="13">
                  <c:v>194.60333333333338</c:v>
                </c:pt>
                <c:pt idx="14">
                  <c:v>6.2833333333333332</c:v>
                </c:pt>
                <c:pt idx="15">
                  <c:v>8.2413888888888884</c:v>
                </c:pt>
                <c:pt idx="16">
                  <c:v>36.620555555555562</c:v>
                </c:pt>
                <c:pt idx="17">
                  <c:v>21.073055555555555</c:v>
                </c:pt>
                <c:pt idx="18">
                  <c:v>8.0619444444444461</c:v>
                </c:pt>
                <c:pt idx="19">
                  <c:v>1.0408333333333333</c:v>
                </c:pt>
                <c:pt idx="20">
                  <c:v>22.98138888888889</c:v>
                </c:pt>
                <c:pt idx="21">
                  <c:v>410.67250000000013</c:v>
                </c:pt>
                <c:pt idx="22">
                  <c:v>315.44666666666677</c:v>
                </c:pt>
                <c:pt idx="23">
                  <c:v>335.5672222222222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0086064"/>
        <c:axId val="380084104"/>
      </c:barChart>
      <c:catAx>
        <c:axId val="38008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84104"/>
        <c:crosses val="autoZero"/>
        <c:auto val="1"/>
        <c:lblAlgn val="ctr"/>
        <c:lblOffset val="100"/>
        <c:noMultiLvlLbl val="0"/>
      </c:catAx>
      <c:valAx>
        <c:axId val="380084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86064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Number anime Watched</a:t>
            </a:r>
          </a:p>
        </c:rich>
      </c:tx>
      <c:layout>
        <c:manualLayout>
          <c:xMode val="edge"/>
          <c:yMode val="edge"/>
          <c:x val="0.2944331367737083"/>
          <c:y val="3.2407407407407413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geral!$C$18</c:f>
              <c:strCache>
                <c:ptCount val="1"/>
                <c:pt idx="0">
                  <c:v>anime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geral!$B$19:$B$43</c:f>
              <c:numCache>
                <c:formatCode>General</c:formatCode>
                <c:ptCount val="25"/>
                <c:pt idx="0">
                  <c:v>1907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1989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2007</c:v>
                </c:pt>
                <c:pt idx="14">
                  <c:v>2009</c:v>
                </c:pt>
                <c:pt idx="15">
                  <c:v>2012</c:v>
                </c:pt>
                <c:pt idx="16">
                  <c:v>2013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</c:numCache>
            </c:numRef>
          </c:cat>
          <c:val>
            <c:numRef>
              <c:f>geral!$C$19:$C$43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36</c:v>
                </c:pt>
                <c:pt idx="8">
                  <c:v>30</c:v>
                </c:pt>
                <c:pt idx="9">
                  <c:v>31</c:v>
                </c:pt>
                <c:pt idx="10">
                  <c:v>16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3</c:v>
                </c:pt>
                <c:pt idx="16">
                  <c:v>7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  <c:pt idx="20">
                  <c:v>13</c:v>
                </c:pt>
                <c:pt idx="21">
                  <c:v>118</c:v>
                </c:pt>
                <c:pt idx="22">
                  <c:v>99</c:v>
                </c:pt>
                <c:pt idx="23">
                  <c:v>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0093904"/>
        <c:axId val="380085280"/>
      </c:barChart>
      <c:catAx>
        <c:axId val="38009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85280"/>
        <c:crosses val="autoZero"/>
        <c:auto val="1"/>
        <c:lblAlgn val="ctr"/>
        <c:lblOffset val="100"/>
        <c:noMultiLvlLbl val="0"/>
      </c:catAx>
      <c:valAx>
        <c:axId val="3800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93904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'geral ano'!$C$18</c:f>
              <c:strCache>
                <c:ptCount val="1"/>
                <c:pt idx="0">
                  <c:v>anime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'geral ano'!$B$19:$B$49</c:f>
              <c:numCache>
                <c:formatCode>General</c:formatCode>
                <c:ptCount val="31"/>
                <c:pt idx="0">
                  <c:v>1907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1989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2007</c:v>
                </c:pt>
                <c:pt idx="14">
                  <c:v>2009</c:v>
                </c:pt>
                <c:pt idx="15">
                  <c:v>2012</c:v>
                </c:pt>
                <c:pt idx="16">
                  <c:v>2013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</c:numCache>
            </c:numRef>
          </c:cat>
          <c:val>
            <c:numRef>
              <c:f>'geral ano'!$C$19:$C$42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0</c:v>
                </c:pt>
                <c:pt idx="22">
                  <c:v>37</c:v>
                </c:pt>
                <c:pt idx="23">
                  <c:v>13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090768"/>
        <c:axId val="380094688"/>
      </c:lineChart>
      <c:catAx>
        <c:axId val="38009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94688"/>
        <c:crosses val="autoZero"/>
        <c:auto val="1"/>
        <c:lblAlgn val="ctr"/>
        <c:lblOffset val="100"/>
        <c:noMultiLvlLbl val="0"/>
      </c:catAx>
      <c:valAx>
        <c:axId val="38009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90768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'geral ano'!$D$18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'geral ano'!$B$19:$B$42</c:f>
              <c:numCache>
                <c:formatCode>General</c:formatCode>
                <c:ptCount val="24"/>
                <c:pt idx="0">
                  <c:v>1907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1989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2007</c:v>
                </c:pt>
                <c:pt idx="14">
                  <c:v>2009</c:v>
                </c:pt>
                <c:pt idx="15">
                  <c:v>2012</c:v>
                </c:pt>
                <c:pt idx="16">
                  <c:v>2013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</c:numCache>
            </c:numRef>
          </c:cat>
          <c:val>
            <c:numRef>
              <c:f>'geral ano'!$D$19:$D$42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12.533333333333333</c:v>
                </c:pt>
                <c:pt idx="10">
                  <c:v>9.9666666666666668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9.3533333333333335</c:v>
                </c:pt>
                <c:pt idx="18">
                  <c:v>0</c:v>
                </c:pt>
                <c:pt idx="19">
                  <c:v>0.8</c:v>
                </c:pt>
                <c:pt idx="20">
                  <c:v>9.9222222222222225</c:v>
                </c:pt>
                <c:pt idx="21">
                  <c:v>0</c:v>
                </c:pt>
                <c:pt idx="22">
                  <c:v>160.4688888888889</c:v>
                </c:pt>
                <c:pt idx="23">
                  <c:v>66.501666666666665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084496"/>
        <c:axId val="380082928"/>
      </c:lineChart>
      <c:catAx>
        <c:axId val="38008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82928"/>
        <c:crosses val="autoZero"/>
        <c:auto val="1"/>
        <c:lblAlgn val="ctr"/>
        <c:lblOffset val="100"/>
        <c:noMultiLvlLbl val="0"/>
      </c:catAx>
      <c:valAx>
        <c:axId val="38008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84496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20669203849518811"/>
          <c:y val="0.1652777777777778"/>
          <c:w val="0.79123403324584429"/>
          <c:h val="0.7041746864975211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challenge!$F$14:$F$23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challenge!$G$14:$G$23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101</c:v>
                </c:pt>
                <c:pt idx="6">
                  <c:v>120</c:v>
                </c:pt>
                <c:pt idx="7">
                  <c:v>104</c:v>
                </c:pt>
                <c:pt idx="8">
                  <c:v>46</c:v>
                </c:pt>
                <c:pt idx="9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380084888"/>
        <c:axId val="380091552"/>
      </c:barChart>
      <c:catAx>
        <c:axId val="380084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91552"/>
        <c:crosses val="autoZero"/>
        <c:auto val="1"/>
        <c:lblAlgn val="ctr"/>
        <c:lblOffset val="100"/>
        <c:noMultiLvlLbl val="0"/>
      </c:catAx>
      <c:valAx>
        <c:axId val="38009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84888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541020</xdr:colOff>
      <xdr:row>5</xdr:row>
      <xdr:rowOff>30486</xdr:rowOff>
    </xdr:from>
    <xdr:to>
      <xdr:col>26</xdr:col>
      <xdr:colOff>236220</xdr:colOff>
      <xdr:row>19</xdr:row>
      <xdr:rowOff>106686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312420</xdr:colOff>
      <xdr:row>1</xdr:row>
      <xdr:rowOff>41910</xdr:rowOff>
    </xdr:from>
    <xdr:to>
      <xdr:col>20</xdr:col>
      <xdr:colOff>571500</xdr:colOff>
      <xdr:row>18</xdr:row>
      <xdr:rowOff>26670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381000</xdr:colOff>
      <xdr:row>19</xdr:row>
      <xdr:rowOff>144780</xdr:rowOff>
    </xdr:from>
    <xdr:to>
      <xdr:col>21</xdr:col>
      <xdr:colOff>30480</xdr:colOff>
      <xdr:row>34</xdr:row>
      <xdr:rowOff>144780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320040</xdr:colOff>
      <xdr:row>1</xdr:row>
      <xdr:rowOff>41910</xdr:rowOff>
    </xdr:from>
    <xdr:to>
      <xdr:col>20</xdr:col>
      <xdr:colOff>579120</xdr:colOff>
      <xdr:row>18</xdr:row>
      <xdr:rowOff>26670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281940</xdr:colOff>
      <xdr:row>18</xdr:row>
      <xdr:rowOff>60960</xdr:rowOff>
    </xdr:from>
    <xdr:to>
      <xdr:col>20</xdr:col>
      <xdr:colOff>541020</xdr:colOff>
      <xdr:row>33</xdr:row>
      <xdr:rowOff>60960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487680</xdr:colOff>
      <xdr:row>1</xdr:row>
      <xdr:rowOff>137160</xdr:rowOff>
    </xdr:from>
    <xdr:to>
      <xdr:col>29</xdr:col>
      <xdr:colOff>182880</xdr:colOff>
      <xdr:row>16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b_anime_genres" displayName="tb_anime_genres" ref="A1:R1828" headerRowDxfId="68">
  <autoFilter ref="A1:R1828"/>
  <sortState ref="A2:V1531">
    <sortCondition ref="I1:I1531"/>
  </sortState>
  <tableColumns count="18">
    <tableColumn id="1" name="id"/>
    <tableColumn id="2" name="series_animedb_id"/>
    <tableColumn id="3" name="series_title"/>
    <tableColumn id="4" name="series_type"/>
    <tableColumn id="17" name="Coluna1"/>
    <tableColumn id="5" name="series_episodes"/>
    <tableColumn id="6" name="my_start_date"/>
    <tableColumn id="7" name="my_finish_date"/>
    <tableColumn id="8" name="my_score"/>
    <tableColumn id="9" name="year"/>
    <tableColumn id="10" name="season"/>
    <tableColumn id="11" name="ep"/>
    <tableColumn id="12" name="ep duration"/>
    <tableColumn id="13" name="show duration"/>
    <tableColumn id="14" name="days watching"/>
    <tableColumn id="15" name="hours a day"/>
    <tableColumn id="16" name="ep a day"/>
    <tableColumn id="21" name="gen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_list" displayName="tb_list" ref="A1:Q479" totalsRowShown="0" headerRowDxfId="67" headerRowBorderDxfId="66">
  <autoFilter ref="A1:Q479"/>
  <sortState ref="A169:U381">
    <sortCondition ref="I1:I393"/>
  </sortState>
  <tableColumns count="17">
    <tableColumn id="1" name="Coluna2"/>
    <tableColumn id="16" name="Coluna1"/>
    <tableColumn id="2" name="series_title"/>
    <tableColumn id="3" name="series_type"/>
    <tableColumn id="17" name="source"/>
    <tableColumn id="4" name="mean_score"/>
    <tableColumn id="5" name="my_start_date" dataDxfId="65"/>
    <tableColumn id="6" name="my_finish_date" dataDxfId="64"/>
    <tableColumn id="7" name="my_score"/>
    <tableColumn id="8" name="year"/>
    <tableColumn id="9" name="season"/>
    <tableColumn id="10" name="ep"/>
    <tableColumn id="11" name="ep duration"/>
    <tableColumn id="12" name="show duration"/>
    <tableColumn id="13" name="days watching" dataDxfId="63">
      <calculatedColumnFormula>tb_list[[#This Row],[my_finish_date]]-tb_list[[#This Row],[my_start_date]]+1</calculatedColumnFormula>
    </tableColumn>
    <tableColumn id="14" name="hours a day" dataDxfId="62">
      <calculatedColumnFormula>tb_list[[#This Row],[show duration]]/tb_list[[#This Row],[days watching]]</calculatedColumnFormula>
    </tableColumn>
    <tableColumn id="15" name="ep a day" dataDxfId="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_days" displayName="tb_days" ref="A1:G2833" totalsRowShown="0">
  <autoFilter ref="A1:G2833"/>
  <tableColumns count="7">
    <tableColumn id="1" name="Date" dataDxfId="60"/>
    <tableColumn id="2" name="Min">
      <calculatedColumnFormula>SUMIFS(user_list!P:P,user_list!G:G,"&lt;="&amp;A2,user_list!H:H,"&gt;="&amp;A2)</calculatedColumnFormula>
    </tableColumn>
    <tableColumn id="3" name="EP">
      <calculatedColumnFormula>SUMIFS(user_list!Q:Q,user_list!G:G,"&lt;="&amp;A2,user_list!H:H,"&gt;="&amp;A2)</calculatedColumnFormula>
    </tableColumn>
    <tableColumn id="4" name="min season">
      <calculatedColumnFormula>SUMIFS(user_list!P:P,user_list!G:G,"&lt;="&amp;A2,user_list!H:H,"&gt;="&amp;A2,user_list!J:J,days!G2)+SUMIFS(user_list!P:P,user_list!G:G,"&lt;="&amp;A2,user_list!H:H,"&gt;="&amp;A2,user_list!J:J,days!G2-1)</calculatedColumnFormula>
    </tableColumn>
    <tableColumn id="5" name="finished Shows">
      <calculatedColumnFormula>COUNTIF(user_list!H:H,A2)</calculatedColumnFormula>
    </tableColumn>
    <tableColumn id="6" name="moth">
      <calculatedColumnFormula>MONTH(A2)</calculatedColumnFormula>
    </tableColumn>
    <tableColumn id="7" name="year">
      <calculatedColumnFormula>YEAR(A2)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_progression_month" displayName="tb_progression_month" ref="B2:J98" totalsRowShown="0" tableBorderDxfId="59">
  <autoFilter ref="B2:J98"/>
  <tableColumns count="9">
    <tableColumn id="1" name="year" dataDxfId="58"/>
    <tableColumn id="9" name="month" dataDxfId="57"/>
    <tableColumn id="2" name="month2" dataDxfId="56"/>
    <tableColumn id="3" name="ep" dataDxfId="55">
      <calculatedColumnFormula>SUMIFS(days!C:C,days!G:G,days!L2,days!F:F,days!M2)</calculatedColumnFormula>
    </tableColumn>
    <tableColumn id="4" name="hours spent" dataDxfId="54">
      <calculatedColumnFormula>SUMIFS(days!B:B,days!G:G,B3,days!F:F,D3)</calculatedColumnFormula>
    </tableColumn>
    <tableColumn id="5" name="finished shows" dataDxfId="53">
      <calculatedColumnFormula>SUMIFS(days!E:E,days!F:F,progression!D3,days!G:G,progression!B3)</calculatedColumnFormula>
    </tableColumn>
    <tableColumn id="6" name="% time on seasonal anime" dataDxfId="52">
      <calculatedColumnFormula>IF(F3&gt;0,SUMIFS(days!D:D,days!G:G,B3,days!F:F,D3)/F3,0)</calculatedColumnFormula>
    </tableColumn>
    <tableColumn id="7" name="hours a day" dataDxfId="51">
      <calculatedColumnFormula>F3/DAY(EOMONTH(DATE(B3,D3,1),0))</calculatedColumnFormula>
    </tableColumn>
    <tableColumn id="8" name="avergae">
      <calculatedColumnFormula>IF(COUNTIFS(user_list!#REF!,progression!B3,user_list!#REF!,progression!D3)&gt;0,AVERAGEIFS(user_list!I:I,user_list!#REF!,progression!B3,user_list!#REF!,progression!D3),0)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_progression_season" displayName="tb_progression_season" ref="L2:R34" totalsRowShown="0" headerRowBorderDxfId="50" tableBorderDxfId="49">
  <autoFilter ref="L2:R34"/>
  <tableColumns count="7">
    <tableColumn id="1" name="year" dataDxfId="48"/>
    <tableColumn id="2" name="Season"/>
    <tableColumn id="3" name="EP" dataDxfId="47">
      <calculatedColumnFormula>SUMIFS(tb_progression_month[ep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4" name="hours" dataDxfId="46">
      <calculatedColumnFormula>SUMIFS(tb_progression_month[hours spent],tb_progression_month[month2],IF(M3="WINTER","&lt;=3",IF(M3="SPRING","&lt;=6",IF(M3="SUMMER","&lt;=9","&lt;=12"))),tb_progression_month[month2],IF(M3="WINTER","&gt;=1",IF(M3="SPRING","&gt;=4",IF(M3="SUMMER","&gt;=7","&gt;=10"))),tb_progression_month[year],L3)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5" name="finished shows" dataDxfId="45">
      <calculatedColumnFormula>SUMIFS(tb_progression_month[finished shows],tb_progression_month[month2],IF(M3="WINTER","&lt;=3",IF(M3="SPRING","&lt;=6",IF(M3="SUMMER","&lt;=9","&lt;=12"))),tb_progression_month[month2],IF(M3="WINTER","&gt;=1",IF(M3="SPRING","&gt;=4",IF(M3="SUMMER","&gt;=7","&gt;=10"))),tb_progression_month[year],L3)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6" name="% time spent on sesonal anime" dataDxfId="44" dataCellStyle="Percentagem">
      <calculatedColumnFormula>IF(O3&gt;0,SUMIFS(days!D:D,days!F:F,IF(M3="WINTER","&lt;=3",IF(M3="SPRING","&lt;=6",IF(M3="SUMMER","&lt;=9","&lt;=12"))),days!F:F,IF(M3="WINTER","&gt;=1",IF(M3="SPRING","&gt;=4",IF(M3="SUMMER","&gt;=7","&gt;=10"))),days!G:G,L3)/O3,0)</calculatedColumnFormula>
    </tableColumn>
    <tableColumn id="7" name="hours a day" dataDxfId="43" dataCellStyle="Percentagem">
      <calculatedColumnFormula>SUMIFS(tb_progression_month[hours spent],tb_progression_month[month2],IF(M3="WINTER","&lt;=3",IF(M3="SPRING","&lt;=6",IF(M3="SUMMER","&lt;=9","&lt;=12"))),tb_progression_month[month2],IF(M3="WINTER","&gt;=1",IF(M3="SPRING","&gt;=4",IF(M3="SUMMER","&gt;=7","&gt;=10"))),tb_progression_month[year],L3)/90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0" displayName="Table10" ref="N2:N11" totalsRowShown="0">
  <autoFilter ref="N2:N11"/>
  <tableColumns count="1">
    <tableColumn id="1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12" displayName="Tabela12" ref="B18:D42" totalsRowShown="0">
  <autoFilter ref="B18:D42"/>
  <tableColumns count="3">
    <tableColumn id="1" name="Coluna1">
      <calculatedColumnFormula array="1">_xlfn.AGGREGATE(15,6,(tb_list[year]&gt;geral!B18)/(tb_list[year]&gt;geral!B18)*tb_list[year],1)</calculatedColumnFormula>
    </tableColumn>
    <tableColumn id="2" name="anime" dataDxfId="42">
      <calculatedColumnFormula array="1">SUMPRODUCT((tb_list[year]=B19)*(IF($B$1="NOT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calculatedColumnFormula>
    </tableColumn>
    <tableColumn id="3" name="min" dataDxfId="41">
      <calculatedColumnFormula array="1">SUMPRODUCT((tb_list[year]=B19)*ISNUMBER(tb_list[show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a13" displayName="Tabela13" ref="B18:D42" totalsRowShown="0">
  <autoFilter ref="B18:D42"/>
  <tableColumns count="3">
    <tableColumn id="1" name="Coluna1">
      <calculatedColumnFormula array="1">_xlfn.AGGREGATE(15,6,(tb_list[year]&gt;'geral ano'!B18)/(tb_list[year]&gt;'geral ano'!B18)*tb_list[year],1)</calculatedColumnFormula>
    </tableColumn>
    <tableColumn id="2" name="anime" dataDxfId="40">
      <calculatedColumnFormula array="1">SUMPRODUCT((tb_list[year]=B19)*(YEAR(tb_list[my_finish_date])='geral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calculatedColumnFormula>
    </tableColumn>
    <tableColumn id="3" name="min" dataDxfId="39">
      <calculatedColumnFormula array="1">SUMPRODUCT((tb_list[year]=B19)*ISNUMBER(tb_list[show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ela3" displayName="Tabela3" ref="D2:I29" totalsRowShown="0">
  <autoFilter ref="D2:I29"/>
  <tableColumns count="6">
    <tableColumn id="1" name="Coluna1">
      <calculatedColumnFormula>D2+1</calculatedColumnFormula>
    </tableColumn>
    <tableColumn id="2" name="WINTER" dataDxfId="37">
      <calculatedColumnFormula>COUNTIFS(user_list!$J:$J,'animes por ano'!$D3,user_list!$K:$K,'animes por ano'!E$2,user_list!$D:$D,"&lt;&gt;MUSIC")</calculatedColumnFormula>
    </tableColumn>
    <tableColumn id="3" name="SPRING" dataDxfId="36">
      <calculatedColumnFormula>COUNTIFS(user_list!$J:$J,'animes por ano'!$D3,user_list!$K:$K,'animes por ano'!F$2,user_list!$D:$D,"&lt;&gt;MUSIC")</calculatedColumnFormula>
    </tableColumn>
    <tableColumn id="4" name="SUMMER" dataDxfId="35">
      <calculatedColumnFormula>COUNTIFS(user_list!$J:$J,'animes por ano'!$D3,user_list!$K:$K,'animes por ano'!G$2,user_list!$D:$D,"&lt;&gt;MUSIC")</calculatedColumnFormula>
    </tableColumn>
    <tableColumn id="5" name="FALL" dataDxfId="34">
      <calculatedColumnFormula>COUNTIFS(user_list!$J:$J,'animes por ano'!$D3,user_list!$K:$K,'animes por ano'!H$2,user_list!$D:$D,"&lt;&gt;MUSIC")</calculatedColumnFormula>
    </tableColumn>
    <tableColumn id="6" name="total" dataDxfId="33">
      <calculatedColumnFormula>SUM(E3:H3)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ela6" displayName="Tabela6" ref="M2:R29" totalsRowShown="0">
  <autoFilter ref="M2:R29"/>
  <tableColumns count="6">
    <tableColumn id="1" name="Coluna1">
      <calculatedColumnFormula>M2+1</calculatedColumnFormula>
    </tableColumn>
    <tableColumn id="2" name="WINTER" dataDxfId="32">
      <calculatedColumnFormula>SUMIFS(user_list!$N:$N,user_list!$J:$J,'animes por ano'!$M3,user_list!$K:$K,'animes por ano'!N$2)</calculatedColumnFormula>
    </tableColumn>
    <tableColumn id="3" name="SPRING" dataDxfId="31">
      <calculatedColumnFormula>SUMIFS(user_list!$N:$N,user_list!$J:$J,'animes por ano'!$M3,user_list!$K:$K,'animes por ano'!O$2)</calculatedColumnFormula>
    </tableColumn>
    <tableColumn id="4" name="SUMMER" dataDxfId="30">
      <calculatedColumnFormula>SUMIFS(user_list!$N:$N,user_list!$J:$J,'animes por ano'!$M3,user_list!$K:$K,'animes por ano'!P$2)</calculatedColumnFormula>
    </tableColumn>
    <tableColumn id="5" name="FALL" dataDxfId="29">
      <calculatedColumnFormula>SUMIFS(user_list!$N:$N,user_list!$J:$J,'animes por ano'!$M3,user_list!$K:$K,'animes por ano'!Q$2)</calculatedColumnFormula>
    </tableColumn>
    <tableColumn id="6" name="total" dataDxfId="28">
      <calculatedColumnFormula>SUM(N3:Q3)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ela7" displayName="Tabela7" ref="U2:AA29" totalsRowShown="0">
  <autoFilter ref="U2:AA29"/>
  <tableColumns count="7">
    <tableColumn id="1" name="Coluna1">
      <calculatedColumnFormula>U2+1</calculatedColumnFormula>
    </tableColumn>
    <tableColumn id="2" name="WINTER" dataDxfId="27">
      <calculatedColumnFormula>AVERAGEIFS(user_list!$I:$I,user_list!$J:$J,'animes por ano'!$M3,user_list!$K:$K,'animes por ano'!V$2)</calculatedColumnFormula>
    </tableColumn>
    <tableColumn id="3" name="SPRING" dataDxfId="26">
      <calculatedColumnFormula>AVERAGEIFS(user_list!$I:$I,user_list!$J:$J,'animes por ano'!$M3,user_list!$K:$K,'animes por ano'!W$2)</calculatedColumnFormula>
    </tableColumn>
    <tableColumn id="4" name="SUMMER" dataDxfId="25">
      <calculatedColumnFormula>AVERAGEIFS(user_list!$I:$I,user_list!$J:$J,'animes por ano'!$M3,user_list!$K:$K,'animes por ano'!X$2)</calculatedColumnFormula>
    </tableColumn>
    <tableColumn id="5" name="FALL" dataDxfId="24">
      <calculatedColumnFormula>AVERAGEIFS(user_list!$I:$I,user_list!$J:$J,'animes por ano'!$M3,user_list!$K:$K,'animes por ano'!Y$2)</calculatedColumnFormula>
    </tableColumn>
    <tableColumn id="6" name="total" dataDxfId="23">
      <calculatedColumnFormula>AVERAGEIFS(user_list!$I:$I,user_list!$J:$J,'animes por ano'!$M3)</calculatedColumnFormula>
    </tableColumn>
    <tableColumn id="7" name="Coluna2" dataDxfId="22">
      <calculatedColumnFormula>Tabela3[[#This Row],[total]]/$I$1*Tabela7[[#This Row],[total]]+($I$1-Tabela3[[#This Row],[total]])/$I$1*$Z$1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ela8" displayName="Tabela8" ref="AC2:AH29" totalsRowShown="0">
  <autoFilter ref="AC2:AH29"/>
  <tableColumns count="6">
    <tableColumn id="1" name="Coluna1">
      <calculatedColumnFormula>AC2+1</calculatedColumnFormula>
    </tableColumn>
    <tableColumn id="2" name="WINTER" dataDxfId="21">
      <calculatedColumnFormula>SUMIFS(user_list!$N:$N,user_list!$J:$J,'animes por ano'!$M3,user_list!$K:$K,'animes por ano'!AD$2)/90</calculatedColumnFormula>
    </tableColumn>
    <tableColumn id="3" name="SPRING" dataDxfId="20">
      <calculatedColumnFormula>SUMIFS(user_list!$N:$N,user_list!$J:$J,'animes por ano'!$M3,user_list!$K:$K,'animes por ano'!AE$2)/60/90</calculatedColumnFormula>
    </tableColumn>
    <tableColumn id="4" name="SUMMER" dataDxfId="19">
      <calculatedColumnFormula>SUMIFS(user_list!$N:$N,user_list!$J:$J,'animes por ano'!$M3,user_list!$K:$K,'animes por ano'!AF$2)/60/90</calculatedColumnFormula>
    </tableColumn>
    <tableColumn id="5" name="FALL" dataDxfId="18">
      <calculatedColumnFormula>SUMIFS(user_list!$N:$N,user_list!$J:$J,'animes por ano'!$M3,user_list!$K:$K,'animes por ano'!AG$2)/60/90</calculatedColumnFormula>
    </tableColumn>
    <tableColumn id="6" name="total" dataDxfId="17">
      <calculatedColumnFormula>R3/365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b_challenge" displayName="tb_challenge" ref="I2:P71" totalsRowShown="0">
  <autoFilter ref="I2:P71"/>
  <sortState ref="I3:P44">
    <sortCondition ref="K2:K44"/>
  </sortState>
  <tableColumns count="8">
    <tableColumn id="1" name="Coluna1" dataDxfId="15">
      <calculatedColumnFormula array="1">INDEX(tb_anime_genres[genre],MATCH(0,COUNTIF($I$2:I2,tb_anime_genres[genre]),0))</calculatedColumnFormula>
    </tableColumn>
    <tableColumn id="8" name="genres"/>
    <tableColumn id="2" name="TOTAL" dataDxfId="14">
      <calculatedColumnFormula>COUNTIFS(tb_anime_genres[genre],tb_challenge[[#This Row],[genres]], tb_anime_genres[my_start_date],"&gt;=" &amp; $B$1,tb_anime_genres[my_finish_date],"&lt;="&amp;$B$2)</calculatedColumnFormula>
    </tableColumn>
    <tableColumn id="9" name="percentage" dataDxfId="13">
      <calculatedColumnFormula>tb_challenge[[#This Row],[TOTAL]]/$C$8</calculatedColumnFormula>
    </tableColumn>
    <tableColumn id="3" name="average" dataDxfId="12">
      <calculatedColumnFormula>AVERAGEIFS(tb_anime_genres[my_score],tb_anime_genres[genre],tb_challenge[[#This Row],[genres]], tb_anime_genres[my_start_date],"&gt;=" &amp; $B$1,tb_anime_genres[my_finish_date],"&lt;="&amp;$B$2)</calculatedColumnFormula>
    </tableColumn>
    <tableColumn id="4" name="hours watched" dataDxfId="11">
      <calculatedColumnFormula>SUMIFS(tb_anime_genres[show duration],tb_anime_genres[genre],tb_challenge[[#This Row],[genres]], tb_anime_genres[my_start_date],"&gt;=" &amp; $B$1,tb_anime_genres[my_finish_date],"&lt;="&amp;$B$2)</calculatedColumnFormula>
    </tableColumn>
    <tableColumn id="5" name="weighted mean2" dataDxfId="10">
      <calculatedColumnFormula>tb_challenge[[#This Row],[average]]*(tb_challenge[[#This Row],[TOTAL]]/$C$8)+$C$17*($C$8-tb_challenge[[#This Row],[TOTAL]])/$C$8</calculatedColumnFormula>
    </tableColumn>
    <tableColumn id="7" name="Coluna6" dataDxfId="9">
      <calculatedColumnFormula array="1">tb_challenge[[#This Row],[weighted mean2]]*LOOKUP(2,1/((#REF!&gt;=#REF!)*(#REF!&lt;=#REF!)),#REF!)+VLOOKUP(tb_challenge[[#This Row],[Coluna1]],#REF!,5,FALSE)*(1-LOOKUP(2,1/((#REF!&gt;=#REF!)*(#REF!&lt;=#REF!)),#REF!))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b_genres" displayName="tb_genres" ref="A1:F70" totalsRowShown="0" headerRowDxfId="8" headerRowBorderDxfId="7" tableBorderDxfId="6">
  <autoFilter ref="A1:F70"/>
  <sortState ref="A2:F296">
    <sortCondition ref="F1:F296"/>
  </sortState>
  <tableColumns count="6">
    <tableColumn id="1" name="GENREs" dataDxfId="5"/>
    <tableColumn id="2" name="TOTAL" dataDxfId="4">
      <calculatedColumnFormula>COUNTIFS(tb_anime_genres[genre],tb_genres[[#This Row],[GENREs]])</calculatedColumnFormula>
    </tableColumn>
    <tableColumn id="6" name="percentage" dataDxfId="3">
      <calculatedColumnFormula>tb_genres[[#This Row],[TOTAL]]/COUNTIF(tb_list[series_title],"&lt;&gt;"&amp;"")</calculatedColumnFormula>
    </tableColumn>
    <tableColumn id="3" name="average" dataDxfId="2">
      <calculatedColumnFormula>AVERAGEIFS(tb_anime_genres[my_score],tb_anime_genres[genre],tb_genres[[#This Row],[GENREs]])</calculatedColumnFormula>
    </tableColumn>
    <tableColumn id="4" name="hours" dataDxfId="1">
      <calculatedColumnFormula>SUMIFS(tb_anime_genres[show duration],tb_anime_genres[genre],tb_genres[[#This Row],[GENREs]])</calculatedColumnFormula>
    </tableColumn>
    <tableColumn id="5" name="weighted mean" dataDxfId="0">
      <calculatedColumnFormula>tb_genres[[#This Row],[average]]*(tb_genres[[#This Row],[TOTAL]]/COUNTIF(tb_list[series_title], "&lt;&gt;"&amp;""))+AVERAGEIF(tb_list[my_score],"&lt;&gt;"&amp;0,tb_list[my_score])*(COUNTIF(tb_list[series_title],"&lt;&gt;"&amp;"")-tb_genres[[#This Row],[TOTAL]])/COUNTIF(tb_list[series_title],"&lt;&gt;"&amp;"")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30"/>
  <sheetViews>
    <sheetView topLeftCell="B1" workbookViewId="0">
      <selection activeCell="E6" sqref="E6"/>
    </sheetView>
  </sheetViews>
  <sheetFormatPr defaultRowHeight="14.4" x14ac:dyDescent="0.3"/>
  <cols>
    <col min="1" max="1" width="5" style="69" bestFit="1" customWidth="1"/>
    <col min="2" max="2" width="21.21875" style="69" bestFit="1" customWidth="1"/>
    <col min="3" max="3" width="92" style="69" bestFit="1" customWidth="1"/>
    <col min="5" max="5" width="8.88671875" style="69" customWidth="1"/>
    <col min="7" max="7" width="18.109375" style="69" bestFit="1" customWidth="1"/>
    <col min="8" max="8" width="18.5546875" style="69" bestFit="1" customWidth="1"/>
  </cols>
  <sheetData>
    <row r="1" spans="1:18" x14ac:dyDescent="0.3">
      <c r="A1" t="s">
        <v>0</v>
      </c>
      <c r="B1" s="52" t="s">
        <v>1</v>
      </c>
      <c r="C1" s="52" t="s">
        <v>2</v>
      </c>
      <c r="D1" s="52" t="s">
        <v>3</v>
      </c>
      <c r="E1" s="71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49" t="s">
        <v>9</v>
      </c>
      <c r="K1" s="49" t="s">
        <v>10</v>
      </c>
      <c r="L1" s="4" t="s">
        <v>11</v>
      </c>
      <c r="M1" s="4" t="s">
        <v>12</v>
      </c>
      <c r="N1" s="49" t="s">
        <v>13</v>
      </c>
      <c r="O1" s="49" t="s">
        <v>14</v>
      </c>
      <c r="P1" s="49" t="s">
        <v>15</v>
      </c>
      <c r="Q1" s="18" t="s">
        <v>16</v>
      </c>
      <c r="R1" s="52" t="s">
        <v>17</v>
      </c>
    </row>
    <row r="2" spans="1:18" x14ac:dyDescent="0.3">
      <c r="A2" s="72">
        <v>0</v>
      </c>
      <c r="B2">
        <v>1143</v>
      </c>
      <c r="C2" t="s">
        <v>18</v>
      </c>
      <c r="D2" t="s">
        <v>19</v>
      </c>
      <c r="E2" t="s">
        <v>20</v>
      </c>
      <c r="F2">
        <v>6.53</v>
      </c>
      <c r="G2" s="73">
        <v>43511</v>
      </c>
      <c r="H2" s="73">
        <v>43511</v>
      </c>
      <c r="I2">
        <v>3</v>
      </c>
      <c r="J2">
        <v>2003</v>
      </c>
      <c r="K2" t="s">
        <v>21</v>
      </c>
      <c r="L2">
        <v>1</v>
      </c>
      <c r="M2">
        <v>0.4</v>
      </c>
      <c r="N2">
        <v>0.4</v>
      </c>
      <c r="O2">
        <v>1</v>
      </c>
      <c r="P2">
        <v>0.4</v>
      </c>
      <c r="Q2">
        <v>1</v>
      </c>
      <c r="R2" t="s">
        <v>22</v>
      </c>
    </row>
    <row r="3" spans="1:18" x14ac:dyDescent="0.3">
      <c r="A3" s="72">
        <v>1</v>
      </c>
      <c r="B3">
        <v>1143</v>
      </c>
      <c r="C3" t="s">
        <v>18</v>
      </c>
      <c r="D3" t="s">
        <v>19</v>
      </c>
      <c r="E3" t="s">
        <v>20</v>
      </c>
      <c r="F3">
        <v>6.53</v>
      </c>
      <c r="G3" s="73">
        <v>43511</v>
      </c>
      <c r="H3" s="73">
        <v>43511</v>
      </c>
      <c r="I3">
        <v>3</v>
      </c>
      <c r="J3">
        <v>2003</v>
      </c>
      <c r="K3" t="s">
        <v>21</v>
      </c>
      <c r="L3">
        <v>1</v>
      </c>
      <c r="M3">
        <v>0.4</v>
      </c>
      <c r="N3">
        <v>0.4</v>
      </c>
      <c r="O3">
        <v>1</v>
      </c>
      <c r="P3">
        <v>0.4</v>
      </c>
      <c r="Q3">
        <v>1</v>
      </c>
      <c r="R3" t="s">
        <v>23</v>
      </c>
    </row>
    <row r="4" spans="1:18" x14ac:dyDescent="0.3">
      <c r="A4" s="72">
        <v>2</v>
      </c>
      <c r="B4">
        <v>1143</v>
      </c>
      <c r="C4" t="s">
        <v>18</v>
      </c>
      <c r="D4" t="s">
        <v>19</v>
      </c>
      <c r="E4" t="s">
        <v>20</v>
      </c>
      <c r="F4">
        <v>6.53</v>
      </c>
      <c r="G4" s="73">
        <v>43511</v>
      </c>
      <c r="H4" s="73">
        <v>43511</v>
      </c>
      <c r="I4">
        <v>3</v>
      </c>
      <c r="J4">
        <v>2003</v>
      </c>
      <c r="K4" t="s">
        <v>21</v>
      </c>
      <c r="L4">
        <v>1</v>
      </c>
      <c r="M4">
        <v>0.4</v>
      </c>
      <c r="N4">
        <v>0.4</v>
      </c>
      <c r="O4">
        <v>1</v>
      </c>
      <c r="P4">
        <v>0.4</v>
      </c>
      <c r="Q4">
        <v>1</v>
      </c>
      <c r="R4" t="s">
        <v>24</v>
      </c>
    </row>
    <row r="5" spans="1:18" x14ac:dyDescent="0.3">
      <c r="A5" s="72">
        <v>3</v>
      </c>
      <c r="B5">
        <v>1143</v>
      </c>
      <c r="C5" t="s">
        <v>18</v>
      </c>
      <c r="D5" t="s">
        <v>19</v>
      </c>
      <c r="E5" t="s">
        <v>20</v>
      </c>
      <c r="F5">
        <v>6.53</v>
      </c>
      <c r="G5" s="73">
        <v>43511</v>
      </c>
      <c r="H5" s="73">
        <v>43511</v>
      </c>
      <c r="I5">
        <v>3</v>
      </c>
      <c r="J5">
        <v>2003</v>
      </c>
      <c r="K5" t="s">
        <v>21</v>
      </c>
      <c r="L5">
        <v>1</v>
      </c>
      <c r="M5">
        <v>0.4</v>
      </c>
      <c r="N5">
        <v>0.4</v>
      </c>
      <c r="O5">
        <v>1</v>
      </c>
      <c r="P5">
        <v>0.4</v>
      </c>
      <c r="Q5">
        <v>1</v>
      </c>
      <c r="R5" t="s">
        <v>25</v>
      </c>
    </row>
    <row r="6" spans="1:18" x14ac:dyDescent="0.3">
      <c r="A6" s="72">
        <v>4</v>
      </c>
      <c r="B6">
        <v>1143</v>
      </c>
      <c r="C6" t="s">
        <v>18</v>
      </c>
      <c r="D6" t="s">
        <v>19</v>
      </c>
      <c r="E6" t="s">
        <v>20</v>
      </c>
      <c r="F6">
        <v>6.53</v>
      </c>
      <c r="G6" s="73">
        <v>43511</v>
      </c>
      <c r="H6" s="73">
        <v>43511</v>
      </c>
      <c r="I6">
        <v>3</v>
      </c>
      <c r="J6">
        <v>2003</v>
      </c>
      <c r="K6" t="s">
        <v>21</v>
      </c>
      <c r="L6">
        <v>1</v>
      </c>
      <c r="M6">
        <v>0.4</v>
      </c>
      <c r="N6">
        <v>0.4</v>
      </c>
      <c r="O6">
        <v>1</v>
      </c>
      <c r="P6">
        <v>0.4</v>
      </c>
      <c r="Q6">
        <v>1</v>
      </c>
      <c r="R6" t="s">
        <v>26</v>
      </c>
    </row>
    <row r="7" spans="1:18" x14ac:dyDescent="0.3">
      <c r="A7" s="72">
        <v>5</v>
      </c>
      <c r="B7">
        <v>48</v>
      </c>
      <c r="C7" t="s">
        <v>27</v>
      </c>
      <c r="D7" t="s">
        <v>28</v>
      </c>
      <c r="E7" t="s">
        <v>20</v>
      </c>
      <c r="F7">
        <v>6.95</v>
      </c>
      <c r="G7" s="73">
        <v>43505</v>
      </c>
      <c r="H7" s="73">
        <v>43511</v>
      </c>
      <c r="I7">
        <v>2</v>
      </c>
      <c r="J7">
        <v>2002</v>
      </c>
      <c r="K7" t="s">
        <v>29</v>
      </c>
      <c r="L7">
        <v>26</v>
      </c>
      <c r="M7">
        <v>0.4</v>
      </c>
      <c r="N7">
        <v>10.4</v>
      </c>
      <c r="O7">
        <v>7</v>
      </c>
      <c r="P7">
        <v>1.485714285714286</v>
      </c>
      <c r="Q7">
        <v>3.714285714285714</v>
      </c>
      <c r="R7" t="s">
        <v>22</v>
      </c>
    </row>
    <row r="8" spans="1:18" x14ac:dyDescent="0.3">
      <c r="A8" s="72">
        <v>6</v>
      </c>
      <c r="B8">
        <v>48</v>
      </c>
      <c r="C8" t="s">
        <v>27</v>
      </c>
      <c r="D8" t="s">
        <v>28</v>
      </c>
      <c r="E8" t="s">
        <v>20</v>
      </c>
      <c r="F8">
        <v>6.95</v>
      </c>
      <c r="G8" s="73">
        <v>43505</v>
      </c>
      <c r="H8" s="73">
        <v>43511</v>
      </c>
      <c r="I8">
        <v>2</v>
      </c>
      <c r="J8">
        <v>2002</v>
      </c>
      <c r="K8" t="s">
        <v>29</v>
      </c>
      <c r="L8">
        <v>26</v>
      </c>
      <c r="M8">
        <v>0.4</v>
      </c>
      <c r="N8">
        <v>10.4</v>
      </c>
      <c r="O8">
        <v>7</v>
      </c>
      <c r="P8">
        <v>1.485714285714286</v>
      </c>
      <c r="Q8">
        <v>3.714285714285714</v>
      </c>
      <c r="R8" t="s">
        <v>23</v>
      </c>
    </row>
    <row r="9" spans="1:18" x14ac:dyDescent="0.3">
      <c r="A9" s="72">
        <v>7</v>
      </c>
      <c r="B9">
        <v>48</v>
      </c>
      <c r="C9" t="s">
        <v>27</v>
      </c>
      <c r="D9" t="s">
        <v>28</v>
      </c>
      <c r="E9" t="s">
        <v>20</v>
      </c>
      <c r="F9">
        <v>6.95</v>
      </c>
      <c r="G9" s="73">
        <v>43505</v>
      </c>
      <c r="H9" s="73">
        <v>43511</v>
      </c>
      <c r="I9">
        <v>2</v>
      </c>
      <c r="J9">
        <v>2002</v>
      </c>
      <c r="K9" t="s">
        <v>29</v>
      </c>
      <c r="L9">
        <v>26</v>
      </c>
      <c r="M9">
        <v>0.4</v>
      </c>
      <c r="N9">
        <v>10.4</v>
      </c>
      <c r="O9">
        <v>7</v>
      </c>
      <c r="P9">
        <v>1.485714285714286</v>
      </c>
      <c r="Q9">
        <v>3.714285714285714</v>
      </c>
      <c r="R9" t="s">
        <v>24</v>
      </c>
    </row>
    <row r="10" spans="1:18" x14ac:dyDescent="0.3">
      <c r="A10" s="72">
        <v>8</v>
      </c>
      <c r="B10">
        <v>48</v>
      </c>
      <c r="C10" t="s">
        <v>27</v>
      </c>
      <c r="D10" t="s">
        <v>28</v>
      </c>
      <c r="E10" t="s">
        <v>20</v>
      </c>
      <c r="F10">
        <v>6.95</v>
      </c>
      <c r="G10" s="73">
        <v>43505</v>
      </c>
      <c r="H10" s="73">
        <v>43511</v>
      </c>
      <c r="I10">
        <v>2</v>
      </c>
      <c r="J10">
        <v>2002</v>
      </c>
      <c r="K10" t="s">
        <v>29</v>
      </c>
      <c r="L10">
        <v>26</v>
      </c>
      <c r="M10">
        <v>0.4</v>
      </c>
      <c r="N10">
        <v>10.4</v>
      </c>
      <c r="O10">
        <v>7</v>
      </c>
      <c r="P10">
        <v>1.485714285714286</v>
      </c>
      <c r="Q10">
        <v>3.714285714285714</v>
      </c>
      <c r="R10" t="s">
        <v>25</v>
      </c>
    </row>
    <row r="11" spans="1:18" x14ac:dyDescent="0.3">
      <c r="A11" s="72">
        <v>9</v>
      </c>
      <c r="B11">
        <v>48</v>
      </c>
      <c r="C11" t="s">
        <v>27</v>
      </c>
      <c r="D11" t="s">
        <v>28</v>
      </c>
      <c r="E11" t="s">
        <v>20</v>
      </c>
      <c r="F11">
        <v>6.95</v>
      </c>
      <c r="G11" s="73">
        <v>43505</v>
      </c>
      <c r="H11" s="73">
        <v>43511</v>
      </c>
      <c r="I11">
        <v>2</v>
      </c>
      <c r="J11">
        <v>2002</v>
      </c>
      <c r="K11" t="s">
        <v>29</v>
      </c>
      <c r="L11">
        <v>26</v>
      </c>
      <c r="M11">
        <v>0.4</v>
      </c>
      <c r="N11">
        <v>10.4</v>
      </c>
      <c r="O11">
        <v>7</v>
      </c>
      <c r="P11">
        <v>1.485714285714286</v>
      </c>
      <c r="Q11">
        <v>3.714285714285714</v>
      </c>
      <c r="R11" t="s">
        <v>26</v>
      </c>
    </row>
    <row r="12" spans="1:18" x14ac:dyDescent="0.3">
      <c r="A12" s="72">
        <v>10</v>
      </c>
      <c r="B12">
        <v>1487</v>
      </c>
      <c r="C12" t="s">
        <v>30</v>
      </c>
      <c r="D12" t="s">
        <v>19</v>
      </c>
      <c r="E12" t="s">
        <v>20</v>
      </c>
      <c r="F12">
        <v>6.64</v>
      </c>
      <c r="G12" s="73">
        <v>43511</v>
      </c>
      <c r="H12" s="73">
        <v>43511</v>
      </c>
      <c r="I12">
        <v>3</v>
      </c>
      <c r="J12">
        <v>2003</v>
      </c>
      <c r="K12" t="s">
        <v>31</v>
      </c>
      <c r="L12">
        <v>1</v>
      </c>
      <c r="M12">
        <v>0.4</v>
      </c>
      <c r="N12">
        <v>0.4</v>
      </c>
      <c r="O12">
        <v>1</v>
      </c>
      <c r="P12">
        <v>0.4</v>
      </c>
      <c r="Q12">
        <v>1</v>
      </c>
      <c r="R12" t="s">
        <v>22</v>
      </c>
    </row>
    <row r="13" spans="1:18" x14ac:dyDescent="0.3">
      <c r="A13" s="72">
        <v>11</v>
      </c>
      <c r="B13">
        <v>1487</v>
      </c>
      <c r="C13" t="s">
        <v>30</v>
      </c>
      <c r="D13" t="s">
        <v>19</v>
      </c>
      <c r="E13" t="s">
        <v>20</v>
      </c>
      <c r="F13">
        <v>6.64</v>
      </c>
      <c r="G13" s="73">
        <v>43511</v>
      </c>
      <c r="H13" s="73">
        <v>43511</v>
      </c>
      <c r="I13">
        <v>3</v>
      </c>
      <c r="J13">
        <v>2003</v>
      </c>
      <c r="K13" t="s">
        <v>31</v>
      </c>
      <c r="L13">
        <v>1</v>
      </c>
      <c r="M13">
        <v>0.4</v>
      </c>
      <c r="N13">
        <v>0.4</v>
      </c>
      <c r="O13">
        <v>1</v>
      </c>
      <c r="P13">
        <v>0.4</v>
      </c>
      <c r="Q13">
        <v>1</v>
      </c>
      <c r="R13" t="s">
        <v>32</v>
      </c>
    </row>
    <row r="14" spans="1:18" x14ac:dyDescent="0.3">
      <c r="A14" s="72">
        <v>12</v>
      </c>
      <c r="B14">
        <v>1487</v>
      </c>
      <c r="C14" t="s">
        <v>30</v>
      </c>
      <c r="D14" t="s">
        <v>19</v>
      </c>
      <c r="E14" t="s">
        <v>20</v>
      </c>
      <c r="F14">
        <v>6.64</v>
      </c>
      <c r="G14" s="73">
        <v>43511</v>
      </c>
      <c r="H14" s="73">
        <v>43511</v>
      </c>
      <c r="I14">
        <v>3</v>
      </c>
      <c r="J14">
        <v>2003</v>
      </c>
      <c r="K14" t="s">
        <v>31</v>
      </c>
      <c r="L14">
        <v>1</v>
      </c>
      <c r="M14">
        <v>0.4</v>
      </c>
      <c r="N14">
        <v>0.4</v>
      </c>
      <c r="O14">
        <v>1</v>
      </c>
      <c r="P14">
        <v>0.4</v>
      </c>
      <c r="Q14">
        <v>1</v>
      </c>
      <c r="R14" t="s">
        <v>23</v>
      </c>
    </row>
    <row r="15" spans="1:18" x14ac:dyDescent="0.3">
      <c r="A15" s="72">
        <v>13</v>
      </c>
      <c r="B15">
        <v>1487</v>
      </c>
      <c r="C15" t="s">
        <v>30</v>
      </c>
      <c r="D15" t="s">
        <v>19</v>
      </c>
      <c r="E15" t="s">
        <v>20</v>
      </c>
      <c r="F15">
        <v>6.64</v>
      </c>
      <c r="G15" s="73">
        <v>43511</v>
      </c>
      <c r="H15" s="73">
        <v>43511</v>
      </c>
      <c r="I15">
        <v>3</v>
      </c>
      <c r="J15">
        <v>2003</v>
      </c>
      <c r="K15" t="s">
        <v>31</v>
      </c>
      <c r="L15">
        <v>1</v>
      </c>
      <c r="M15">
        <v>0.4</v>
      </c>
      <c r="N15">
        <v>0.4</v>
      </c>
      <c r="O15">
        <v>1</v>
      </c>
      <c r="P15">
        <v>0.4</v>
      </c>
      <c r="Q15">
        <v>1</v>
      </c>
      <c r="R15" t="s">
        <v>25</v>
      </c>
    </row>
    <row r="16" spans="1:18" x14ac:dyDescent="0.3">
      <c r="A16" s="72">
        <v>14</v>
      </c>
      <c r="B16">
        <v>1487</v>
      </c>
      <c r="C16" t="s">
        <v>30</v>
      </c>
      <c r="D16" t="s">
        <v>19</v>
      </c>
      <c r="E16" t="s">
        <v>20</v>
      </c>
      <c r="F16">
        <v>6.64</v>
      </c>
      <c r="G16" s="73">
        <v>43511</v>
      </c>
      <c r="H16" s="73">
        <v>43511</v>
      </c>
      <c r="I16">
        <v>3</v>
      </c>
      <c r="J16">
        <v>2003</v>
      </c>
      <c r="K16" t="s">
        <v>31</v>
      </c>
      <c r="L16">
        <v>1</v>
      </c>
      <c r="M16">
        <v>0.4</v>
      </c>
      <c r="N16">
        <v>0.4</v>
      </c>
      <c r="O16">
        <v>1</v>
      </c>
      <c r="P16">
        <v>0.4</v>
      </c>
      <c r="Q16">
        <v>1</v>
      </c>
      <c r="R16" t="s">
        <v>26</v>
      </c>
    </row>
    <row r="17" spans="1:18" x14ac:dyDescent="0.3">
      <c r="A17" s="72">
        <v>15</v>
      </c>
      <c r="B17">
        <v>41380</v>
      </c>
      <c r="C17" t="s">
        <v>33</v>
      </c>
      <c r="D17" t="s">
        <v>28</v>
      </c>
      <c r="E17" t="s">
        <v>34</v>
      </c>
      <c r="F17">
        <v>6.5</v>
      </c>
      <c r="G17" s="73">
        <v>44693</v>
      </c>
      <c r="H17" s="73">
        <v>44698</v>
      </c>
      <c r="I17">
        <v>5</v>
      </c>
      <c r="J17">
        <v>2020</v>
      </c>
      <c r="K17" t="s">
        <v>31</v>
      </c>
      <c r="L17">
        <v>12</v>
      </c>
      <c r="M17">
        <v>0.39444444444444438</v>
      </c>
      <c r="N17">
        <v>4.7333333333333334</v>
      </c>
      <c r="O17">
        <v>6</v>
      </c>
      <c r="P17">
        <v>0.78888888888888886</v>
      </c>
      <c r="Q17">
        <v>2</v>
      </c>
      <c r="R17" t="s">
        <v>35</v>
      </c>
    </row>
    <row r="18" spans="1:18" x14ac:dyDescent="0.3">
      <c r="A18" s="72">
        <v>16</v>
      </c>
      <c r="B18">
        <v>41380</v>
      </c>
      <c r="C18" t="s">
        <v>33</v>
      </c>
      <c r="D18" t="s">
        <v>28</v>
      </c>
      <c r="E18" t="s">
        <v>34</v>
      </c>
      <c r="F18">
        <v>6.5</v>
      </c>
      <c r="G18" s="73">
        <v>44693</v>
      </c>
      <c r="H18" s="73">
        <v>44698</v>
      </c>
      <c r="I18">
        <v>5</v>
      </c>
      <c r="J18">
        <v>2020</v>
      </c>
      <c r="K18" t="s">
        <v>31</v>
      </c>
      <c r="L18">
        <v>12</v>
      </c>
      <c r="M18">
        <v>0.39444444444444438</v>
      </c>
      <c r="N18">
        <v>4.7333333333333334</v>
      </c>
      <c r="O18">
        <v>6</v>
      </c>
      <c r="P18">
        <v>0.78888888888888886</v>
      </c>
      <c r="Q18">
        <v>2</v>
      </c>
      <c r="R18" t="s">
        <v>36</v>
      </c>
    </row>
    <row r="19" spans="1:18" x14ac:dyDescent="0.3">
      <c r="A19" s="72">
        <v>17</v>
      </c>
      <c r="B19">
        <v>41380</v>
      </c>
      <c r="C19" t="s">
        <v>33</v>
      </c>
      <c r="D19" t="s">
        <v>28</v>
      </c>
      <c r="E19" t="s">
        <v>34</v>
      </c>
      <c r="F19">
        <v>6.5</v>
      </c>
      <c r="G19" s="73">
        <v>44693</v>
      </c>
      <c r="H19" s="73">
        <v>44698</v>
      </c>
      <c r="I19">
        <v>5</v>
      </c>
      <c r="J19">
        <v>2020</v>
      </c>
      <c r="K19" t="s">
        <v>31</v>
      </c>
      <c r="L19">
        <v>12</v>
      </c>
      <c r="M19">
        <v>0.39444444444444438</v>
      </c>
      <c r="N19">
        <v>4.7333333333333334</v>
      </c>
      <c r="O19">
        <v>6</v>
      </c>
      <c r="P19">
        <v>0.78888888888888886</v>
      </c>
      <c r="Q19">
        <v>2</v>
      </c>
      <c r="R19" t="s">
        <v>23</v>
      </c>
    </row>
    <row r="20" spans="1:18" x14ac:dyDescent="0.3">
      <c r="A20" s="72">
        <v>18</v>
      </c>
      <c r="B20">
        <v>41380</v>
      </c>
      <c r="C20" t="s">
        <v>33</v>
      </c>
      <c r="D20" t="s">
        <v>28</v>
      </c>
      <c r="E20" t="s">
        <v>34</v>
      </c>
      <c r="F20">
        <v>6.5</v>
      </c>
      <c r="G20" s="73">
        <v>44693</v>
      </c>
      <c r="H20" s="73">
        <v>44698</v>
      </c>
      <c r="I20">
        <v>5</v>
      </c>
      <c r="J20">
        <v>2020</v>
      </c>
      <c r="K20" t="s">
        <v>31</v>
      </c>
      <c r="L20">
        <v>12</v>
      </c>
      <c r="M20">
        <v>0.39444444444444438</v>
      </c>
      <c r="N20">
        <v>4.7333333333333334</v>
      </c>
      <c r="O20">
        <v>6</v>
      </c>
      <c r="P20">
        <v>0.78888888888888886</v>
      </c>
      <c r="Q20">
        <v>2</v>
      </c>
      <c r="R20" t="s">
        <v>37</v>
      </c>
    </row>
    <row r="21" spans="1:18" x14ac:dyDescent="0.3">
      <c r="A21" s="72">
        <v>19</v>
      </c>
      <c r="B21">
        <v>41380</v>
      </c>
      <c r="C21" t="s">
        <v>33</v>
      </c>
      <c r="D21" t="s">
        <v>28</v>
      </c>
      <c r="E21" t="s">
        <v>34</v>
      </c>
      <c r="F21">
        <v>6.5</v>
      </c>
      <c r="G21" s="73">
        <v>44693</v>
      </c>
      <c r="H21" s="73">
        <v>44698</v>
      </c>
      <c r="I21">
        <v>5</v>
      </c>
      <c r="J21">
        <v>2020</v>
      </c>
      <c r="K21" t="s">
        <v>31</v>
      </c>
      <c r="L21">
        <v>12</v>
      </c>
      <c r="M21">
        <v>0.39444444444444438</v>
      </c>
      <c r="N21">
        <v>4.7333333333333334</v>
      </c>
      <c r="O21">
        <v>6</v>
      </c>
      <c r="P21">
        <v>0.78888888888888886</v>
      </c>
      <c r="Q21">
        <v>2</v>
      </c>
      <c r="R21" t="s">
        <v>38</v>
      </c>
    </row>
    <row r="22" spans="1:18" x14ac:dyDescent="0.3">
      <c r="A22" s="72">
        <v>20</v>
      </c>
      <c r="B22">
        <v>41380</v>
      </c>
      <c r="C22" t="s">
        <v>33</v>
      </c>
      <c r="D22" t="s">
        <v>28</v>
      </c>
      <c r="E22" t="s">
        <v>34</v>
      </c>
      <c r="F22">
        <v>6.5</v>
      </c>
      <c r="G22" s="73">
        <v>44693</v>
      </c>
      <c r="H22" s="73">
        <v>44698</v>
      </c>
      <c r="I22">
        <v>5</v>
      </c>
      <c r="J22">
        <v>2020</v>
      </c>
      <c r="K22" t="s">
        <v>31</v>
      </c>
      <c r="L22">
        <v>12</v>
      </c>
      <c r="M22">
        <v>0.39444444444444438</v>
      </c>
      <c r="N22">
        <v>4.7333333333333334</v>
      </c>
      <c r="O22">
        <v>6</v>
      </c>
      <c r="P22">
        <v>0.78888888888888886</v>
      </c>
      <c r="Q22">
        <v>2</v>
      </c>
      <c r="R22" t="s">
        <v>26</v>
      </c>
    </row>
    <row r="23" spans="1:18" x14ac:dyDescent="0.3">
      <c r="A23" s="72">
        <v>21</v>
      </c>
      <c r="B23">
        <v>44881</v>
      </c>
      <c r="C23" t="s">
        <v>39</v>
      </c>
      <c r="D23" t="s">
        <v>28</v>
      </c>
      <c r="E23" t="s">
        <v>34</v>
      </c>
      <c r="F23">
        <v>6.81</v>
      </c>
      <c r="G23" s="73">
        <v>44699</v>
      </c>
      <c r="H23" s="73">
        <v>44701</v>
      </c>
      <c r="I23">
        <v>5</v>
      </c>
      <c r="J23">
        <v>2021</v>
      </c>
      <c r="K23" t="s">
        <v>40</v>
      </c>
      <c r="L23">
        <v>12</v>
      </c>
      <c r="M23">
        <v>0.39444444444444438</v>
      </c>
      <c r="N23">
        <v>4.7333333333333334</v>
      </c>
      <c r="O23">
        <v>3</v>
      </c>
      <c r="P23">
        <v>1.5777777777777779</v>
      </c>
      <c r="Q23">
        <v>4</v>
      </c>
      <c r="R23" t="s">
        <v>36</v>
      </c>
    </row>
    <row r="24" spans="1:18" x14ac:dyDescent="0.3">
      <c r="A24" s="72">
        <v>22</v>
      </c>
      <c r="B24">
        <v>44881</v>
      </c>
      <c r="C24" t="s">
        <v>39</v>
      </c>
      <c r="D24" t="s">
        <v>28</v>
      </c>
      <c r="E24" t="s">
        <v>34</v>
      </c>
      <c r="F24">
        <v>6.81</v>
      </c>
      <c r="G24" s="73">
        <v>44699</v>
      </c>
      <c r="H24" s="73">
        <v>44701</v>
      </c>
      <c r="I24">
        <v>5</v>
      </c>
      <c r="J24">
        <v>2021</v>
      </c>
      <c r="K24" t="s">
        <v>40</v>
      </c>
      <c r="L24">
        <v>12</v>
      </c>
      <c r="M24">
        <v>0.39444444444444438</v>
      </c>
      <c r="N24">
        <v>4.7333333333333334</v>
      </c>
      <c r="O24">
        <v>3</v>
      </c>
      <c r="P24">
        <v>1.5777777777777779</v>
      </c>
      <c r="Q24">
        <v>4</v>
      </c>
      <c r="R24" t="s">
        <v>23</v>
      </c>
    </row>
    <row r="25" spans="1:18" x14ac:dyDescent="0.3">
      <c r="A25" s="72">
        <v>23</v>
      </c>
      <c r="B25">
        <v>44881</v>
      </c>
      <c r="C25" t="s">
        <v>39</v>
      </c>
      <c r="D25" t="s">
        <v>28</v>
      </c>
      <c r="E25" t="s">
        <v>34</v>
      </c>
      <c r="F25">
        <v>6.81</v>
      </c>
      <c r="G25" s="73">
        <v>44699</v>
      </c>
      <c r="H25" s="73">
        <v>44701</v>
      </c>
      <c r="I25">
        <v>5</v>
      </c>
      <c r="J25">
        <v>2021</v>
      </c>
      <c r="K25" t="s">
        <v>40</v>
      </c>
      <c r="L25">
        <v>12</v>
      </c>
      <c r="M25">
        <v>0.39444444444444438</v>
      </c>
      <c r="N25">
        <v>4.7333333333333334</v>
      </c>
      <c r="O25">
        <v>3</v>
      </c>
      <c r="P25">
        <v>1.5777777777777779</v>
      </c>
      <c r="Q25">
        <v>4</v>
      </c>
      <c r="R25" t="s">
        <v>37</v>
      </c>
    </row>
    <row r="26" spans="1:18" x14ac:dyDescent="0.3">
      <c r="A26" s="72">
        <v>24</v>
      </c>
      <c r="B26">
        <v>44881</v>
      </c>
      <c r="C26" t="s">
        <v>39</v>
      </c>
      <c r="D26" t="s">
        <v>28</v>
      </c>
      <c r="E26" t="s">
        <v>34</v>
      </c>
      <c r="F26">
        <v>6.81</v>
      </c>
      <c r="G26" s="73">
        <v>44699</v>
      </c>
      <c r="H26" s="73">
        <v>44701</v>
      </c>
      <c r="I26">
        <v>5</v>
      </c>
      <c r="J26">
        <v>2021</v>
      </c>
      <c r="K26" t="s">
        <v>40</v>
      </c>
      <c r="L26">
        <v>12</v>
      </c>
      <c r="M26">
        <v>0.39444444444444438</v>
      </c>
      <c r="N26">
        <v>4.7333333333333334</v>
      </c>
      <c r="O26">
        <v>3</v>
      </c>
      <c r="P26">
        <v>1.5777777777777779</v>
      </c>
      <c r="Q26">
        <v>4</v>
      </c>
      <c r="R26" t="s">
        <v>38</v>
      </c>
    </row>
    <row r="27" spans="1:18" x14ac:dyDescent="0.3">
      <c r="A27" s="72">
        <v>25</v>
      </c>
      <c r="B27">
        <v>44881</v>
      </c>
      <c r="C27" t="s">
        <v>39</v>
      </c>
      <c r="D27" t="s">
        <v>28</v>
      </c>
      <c r="E27" t="s">
        <v>34</v>
      </c>
      <c r="F27">
        <v>6.81</v>
      </c>
      <c r="G27" s="73">
        <v>44699</v>
      </c>
      <c r="H27" s="73">
        <v>44701</v>
      </c>
      <c r="I27">
        <v>5</v>
      </c>
      <c r="J27">
        <v>2021</v>
      </c>
      <c r="K27" t="s">
        <v>40</v>
      </c>
      <c r="L27">
        <v>12</v>
      </c>
      <c r="M27">
        <v>0.39444444444444438</v>
      </c>
      <c r="N27">
        <v>4.7333333333333334</v>
      </c>
      <c r="O27">
        <v>3</v>
      </c>
      <c r="P27">
        <v>1.5777777777777779</v>
      </c>
      <c r="Q27">
        <v>4</v>
      </c>
      <c r="R27" t="s">
        <v>26</v>
      </c>
    </row>
    <row r="28" spans="1:18" x14ac:dyDescent="0.3">
      <c r="A28" s="72">
        <v>26</v>
      </c>
      <c r="B28">
        <v>48858</v>
      </c>
      <c r="C28" t="s">
        <v>41</v>
      </c>
      <c r="D28" t="s">
        <v>28</v>
      </c>
      <c r="E28" t="s">
        <v>20</v>
      </c>
      <c r="F28">
        <v>5.37</v>
      </c>
      <c r="G28" s="73">
        <v>44731</v>
      </c>
      <c r="H28" s="73">
        <v>44754</v>
      </c>
      <c r="I28">
        <v>6</v>
      </c>
      <c r="J28">
        <v>2021</v>
      </c>
      <c r="K28" t="s">
        <v>31</v>
      </c>
      <c r="L28">
        <v>12</v>
      </c>
      <c r="M28">
        <v>5.8333333333333327E-2</v>
      </c>
      <c r="N28">
        <v>0.7</v>
      </c>
      <c r="O28">
        <v>24</v>
      </c>
      <c r="P28">
        <v>2.916666666666666E-2</v>
      </c>
      <c r="Q28">
        <v>0.5</v>
      </c>
      <c r="R28" t="s">
        <v>42</v>
      </c>
    </row>
    <row r="29" spans="1:18" x14ac:dyDescent="0.3">
      <c r="A29" s="72">
        <v>27</v>
      </c>
      <c r="B29">
        <v>40679</v>
      </c>
      <c r="C29" t="s">
        <v>43</v>
      </c>
      <c r="D29" t="s">
        <v>28</v>
      </c>
      <c r="E29" t="s">
        <v>44</v>
      </c>
      <c r="F29">
        <v>6.15</v>
      </c>
      <c r="G29" s="73">
        <v>44499</v>
      </c>
      <c r="H29" s="73">
        <v>44504</v>
      </c>
      <c r="I29">
        <v>7</v>
      </c>
      <c r="J29">
        <v>2021</v>
      </c>
      <c r="K29" t="s">
        <v>21</v>
      </c>
      <c r="L29">
        <v>12</v>
      </c>
      <c r="M29">
        <v>0.38388888888888889</v>
      </c>
      <c r="N29">
        <v>4.6066666666666656</v>
      </c>
      <c r="O29">
        <v>6</v>
      </c>
      <c r="P29">
        <v>0.76777777777777778</v>
      </c>
      <c r="Q29">
        <v>2</v>
      </c>
      <c r="R29" t="s">
        <v>36</v>
      </c>
    </row>
    <row r="30" spans="1:18" x14ac:dyDescent="0.3">
      <c r="A30" s="72">
        <v>28</v>
      </c>
      <c r="B30">
        <v>40679</v>
      </c>
      <c r="C30" t="s">
        <v>43</v>
      </c>
      <c r="D30" t="s">
        <v>28</v>
      </c>
      <c r="E30" t="s">
        <v>44</v>
      </c>
      <c r="F30">
        <v>6.15</v>
      </c>
      <c r="G30" s="73">
        <v>44499</v>
      </c>
      <c r="H30" s="73">
        <v>44504</v>
      </c>
      <c r="I30">
        <v>7</v>
      </c>
      <c r="J30">
        <v>2021</v>
      </c>
      <c r="K30" t="s">
        <v>21</v>
      </c>
      <c r="L30">
        <v>12</v>
      </c>
      <c r="M30">
        <v>0.38388888888888889</v>
      </c>
      <c r="N30">
        <v>4.6066666666666656</v>
      </c>
      <c r="O30">
        <v>6</v>
      </c>
      <c r="P30">
        <v>0.76777777777777778</v>
      </c>
      <c r="Q30">
        <v>2</v>
      </c>
      <c r="R30" t="s">
        <v>45</v>
      </c>
    </row>
    <row r="31" spans="1:18" x14ac:dyDescent="0.3">
      <c r="A31" s="72">
        <v>29</v>
      </c>
      <c r="B31">
        <v>40679</v>
      </c>
      <c r="C31" t="s">
        <v>43</v>
      </c>
      <c r="D31" t="s">
        <v>28</v>
      </c>
      <c r="E31" t="s">
        <v>44</v>
      </c>
      <c r="F31">
        <v>6.15</v>
      </c>
      <c r="G31" s="73">
        <v>44499</v>
      </c>
      <c r="H31" s="73">
        <v>44504</v>
      </c>
      <c r="I31">
        <v>7</v>
      </c>
      <c r="J31">
        <v>2021</v>
      </c>
      <c r="K31" t="s">
        <v>21</v>
      </c>
      <c r="L31">
        <v>12</v>
      </c>
      <c r="M31">
        <v>0.38388888888888889</v>
      </c>
      <c r="N31">
        <v>4.6066666666666656</v>
      </c>
      <c r="O31">
        <v>6</v>
      </c>
      <c r="P31">
        <v>0.76777777777777778</v>
      </c>
      <c r="Q31">
        <v>2</v>
      </c>
      <c r="R31" t="s">
        <v>42</v>
      </c>
    </row>
    <row r="32" spans="1:18" x14ac:dyDescent="0.3">
      <c r="A32" s="72">
        <v>30</v>
      </c>
      <c r="B32">
        <v>40679</v>
      </c>
      <c r="C32" t="s">
        <v>43</v>
      </c>
      <c r="D32" t="s">
        <v>28</v>
      </c>
      <c r="E32" t="s">
        <v>44</v>
      </c>
      <c r="F32">
        <v>6.15</v>
      </c>
      <c r="G32" s="73">
        <v>44499</v>
      </c>
      <c r="H32" s="73">
        <v>44504</v>
      </c>
      <c r="I32">
        <v>7</v>
      </c>
      <c r="J32">
        <v>2021</v>
      </c>
      <c r="K32" t="s">
        <v>21</v>
      </c>
      <c r="L32">
        <v>12</v>
      </c>
      <c r="M32">
        <v>0.38388888888888889</v>
      </c>
      <c r="N32">
        <v>4.6066666666666656</v>
      </c>
      <c r="O32">
        <v>6</v>
      </c>
      <c r="P32">
        <v>0.76777777777777778</v>
      </c>
      <c r="Q32">
        <v>2</v>
      </c>
      <c r="R32" t="s">
        <v>46</v>
      </c>
    </row>
    <row r="33" spans="1:18" x14ac:dyDescent="0.3">
      <c r="A33" s="72">
        <v>31</v>
      </c>
      <c r="B33">
        <v>40679</v>
      </c>
      <c r="C33" t="s">
        <v>43</v>
      </c>
      <c r="D33" t="s">
        <v>28</v>
      </c>
      <c r="E33" t="s">
        <v>44</v>
      </c>
      <c r="F33">
        <v>6.15</v>
      </c>
      <c r="G33" s="73">
        <v>44499</v>
      </c>
      <c r="H33" s="73">
        <v>44504</v>
      </c>
      <c r="I33">
        <v>7</v>
      </c>
      <c r="J33">
        <v>2021</v>
      </c>
      <c r="K33" t="s">
        <v>21</v>
      </c>
      <c r="L33">
        <v>12</v>
      </c>
      <c r="M33">
        <v>0.38388888888888889</v>
      </c>
      <c r="N33">
        <v>4.6066666666666656</v>
      </c>
      <c r="O33">
        <v>6</v>
      </c>
      <c r="P33">
        <v>0.76777777777777778</v>
      </c>
      <c r="Q33">
        <v>2</v>
      </c>
      <c r="R33" t="s">
        <v>47</v>
      </c>
    </row>
    <row r="34" spans="1:18" x14ac:dyDescent="0.3">
      <c r="A34" s="72">
        <v>32</v>
      </c>
      <c r="B34">
        <v>40148</v>
      </c>
      <c r="C34" t="s">
        <v>48</v>
      </c>
      <c r="D34" t="s">
        <v>28</v>
      </c>
      <c r="E34" t="s">
        <v>49</v>
      </c>
      <c r="F34">
        <v>6.79</v>
      </c>
      <c r="G34" s="73">
        <v>44074</v>
      </c>
      <c r="H34" s="73">
        <v>44089</v>
      </c>
      <c r="I34">
        <v>5</v>
      </c>
      <c r="J34">
        <v>2020</v>
      </c>
      <c r="K34" t="s">
        <v>21</v>
      </c>
      <c r="L34">
        <v>12</v>
      </c>
      <c r="M34">
        <v>0.40333333333333332</v>
      </c>
      <c r="N34">
        <v>4.84</v>
      </c>
      <c r="O34">
        <v>16</v>
      </c>
      <c r="P34">
        <v>0.30249999999999999</v>
      </c>
      <c r="Q34">
        <v>0.75</v>
      </c>
      <c r="R34" t="s">
        <v>50</v>
      </c>
    </row>
    <row r="35" spans="1:18" x14ac:dyDescent="0.3">
      <c r="A35" s="72">
        <v>33</v>
      </c>
      <c r="B35">
        <v>40148</v>
      </c>
      <c r="C35" t="s">
        <v>48</v>
      </c>
      <c r="D35" t="s">
        <v>28</v>
      </c>
      <c r="E35" t="s">
        <v>49</v>
      </c>
      <c r="F35">
        <v>6.79</v>
      </c>
      <c r="G35" s="73">
        <v>44074</v>
      </c>
      <c r="H35" s="73">
        <v>44089</v>
      </c>
      <c r="I35">
        <v>5</v>
      </c>
      <c r="J35">
        <v>2020</v>
      </c>
      <c r="K35" t="s">
        <v>21</v>
      </c>
      <c r="L35">
        <v>12</v>
      </c>
      <c r="M35">
        <v>0.40333333333333332</v>
      </c>
      <c r="N35">
        <v>4.84</v>
      </c>
      <c r="O35">
        <v>16</v>
      </c>
      <c r="P35">
        <v>0.30249999999999999</v>
      </c>
      <c r="Q35">
        <v>0.75</v>
      </c>
      <c r="R35" t="s">
        <v>51</v>
      </c>
    </row>
    <row r="36" spans="1:18" x14ac:dyDescent="0.3">
      <c r="A36" s="72">
        <v>34</v>
      </c>
      <c r="B36">
        <v>40924</v>
      </c>
      <c r="C36" t="s">
        <v>52</v>
      </c>
      <c r="D36" t="s">
        <v>19</v>
      </c>
      <c r="E36" t="s">
        <v>49</v>
      </c>
      <c r="F36">
        <v>6.52</v>
      </c>
      <c r="G36" s="73">
        <v>44542</v>
      </c>
      <c r="H36" s="73">
        <v>44542</v>
      </c>
      <c r="I36">
        <v>5</v>
      </c>
      <c r="J36">
        <v>2020</v>
      </c>
      <c r="K36" t="s">
        <v>40</v>
      </c>
      <c r="L36">
        <v>1</v>
      </c>
      <c r="M36">
        <v>0.40333333333333332</v>
      </c>
      <c r="N36">
        <v>0.40333333333333332</v>
      </c>
      <c r="O36">
        <v>1</v>
      </c>
      <c r="P36">
        <v>0.40333333333333332</v>
      </c>
      <c r="Q36">
        <v>1</v>
      </c>
      <c r="R36" t="s">
        <v>50</v>
      </c>
    </row>
    <row r="37" spans="1:18" x14ac:dyDescent="0.3">
      <c r="A37" s="72">
        <v>35</v>
      </c>
      <c r="B37">
        <v>40924</v>
      </c>
      <c r="C37" t="s">
        <v>52</v>
      </c>
      <c r="D37" t="s">
        <v>19</v>
      </c>
      <c r="E37" t="s">
        <v>49</v>
      </c>
      <c r="F37">
        <v>6.52</v>
      </c>
      <c r="G37" s="73">
        <v>44542</v>
      </c>
      <c r="H37" s="73">
        <v>44542</v>
      </c>
      <c r="I37">
        <v>5</v>
      </c>
      <c r="J37">
        <v>2020</v>
      </c>
      <c r="K37" t="s">
        <v>40</v>
      </c>
      <c r="L37">
        <v>1</v>
      </c>
      <c r="M37">
        <v>0.40333333333333332</v>
      </c>
      <c r="N37">
        <v>0.40333333333333332</v>
      </c>
      <c r="O37">
        <v>1</v>
      </c>
      <c r="P37">
        <v>0.40333333333333332</v>
      </c>
      <c r="Q37">
        <v>1</v>
      </c>
      <c r="R37" t="s">
        <v>51</v>
      </c>
    </row>
    <row r="38" spans="1:18" x14ac:dyDescent="0.3">
      <c r="A38" s="72">
        <v>36</v>
      </c>
      <c r="B38">
        <v>36793</v>
      </c>
      <c r="C38" t="s">
        <v>53</v>
      </c>
      <c r="D38" t="s">
        <v>28</v>
      </c>
      <c r="E38" t="s">
        <v>34</v>
      </c>
      <c r="F38">
        <v>6.84</v>
      </c>
      <c r="G38" s="73">
        <v>43574</v>
      </c>
      <c r="H38" s="73">
        <v>43580</v>
      </c>
      <c r="I38">
        <v>5</v>
      </c>
      <c r="J38">
        <v>2018</v>
      </c>
      <c r="K38" t="s">
        <v>29</v>
      </c>
      <c r="L38">
        <v>12</v>
      </c>
      <c r="M38">
        <v>0.38055555555555548</v>
      </c>
      <c r="N38">
        <v>4.5666666666666664</v>
      </c>
      <c r="O38">
        <v>7</v>
      </c>
      <c r="P38">
        <v>0.65238095238095239</v>
      </c>
      <c r="Q38">
        <v>1.714285714285714</v>
      </c>
      <c r="R38" t="s">
        <v>54</v>
      </c>
    </row>
    <row r="39" spans="1:18" x14ac:dyDescent="0.3">
      <c r="A39" s="72">
        <v>37</v>
      </c>
      <c r="B39">
        <v>36793</v>
      </c>
      <c r="C39" t="s">
        <v>53</v>
      </c>
      <c r="D39" t="s">
        <v>28</v>
      </c>
      <c r="E39" t="s">
        <v>34</v>
      </c>
      <c r="F39">
        <v>6.84</v>
      </c>
      <c r="G39" s="73">
        <v>43574</v>
      </c>
      <c r="H39" s="73">
        <v>43580</v>
      </c>
      <c r="I39">
        <v>5</v>
      </c>
      <c r="J39">
        <v>2018</v>
      </c>
      <c r="K39" t="s">
        <v>29</v>
      </c>
      <c r="L39">
        <v>12</v>
      </c>
      <c r="M39">
        <v>0.38055555555555548</v>
      </c>
      <c r="N39">
        <v>4.5666666666666664</v>
      </c>
      <c r="O39">
        <v>7</v>
      </c>
      <c r="P39">
        <v>0.65238095238095239</v>
      </c>
      <c r="Q39">
        <v>1.714285714285714</v>
      </c>
      <c r="R39" t="s">
        <v>45</v>
      </c>
    </row>
    <row r="40" spans="1:18" x14ac:dyDescent="0.3">
      <c r="A40" s="72">
        <v>38</v>
      </c>
      <c r="B40">
        <v>36793</v>
      </c>
      <c r="C40" t="s">
        <v>53</v>
      </c>
      <c r="D40" t="s">
        <v>28</v>
      </c>
      <c r="E40" t="s">
        <v>34</v>
      </c>
      <c r="F40">
        <v>6.84</v>
      </c>
      <c r="G40" s="73">
        <v>43574</v>
      </c>
      <c r="H40" s="73">
        <v>43580</v>
      </c>
      <c r="I40">
        <v>5</v>
      </c>
      <c r="J40">
        <v>2018</v>
      </c>
      <c r="K40" t="s">
        <v>29</v>
      </c>
      <c r="L40">
        <v>12</v>
      </c>
      <c r="M40">
        <v>0.38055555555555548</v>
      </c>
      <c r="N40">
        <v>4.5666666666666664</v>
      </c>
      <c r="O40">
        <v>7</v>
      </c>
      <c r="P40">
        <v>0.65238095238095239</v>
      </c>
      <c r="Q40">
        <v>1.714285714285714</v>
      </c>
      <c r="R40" t="s">
        <v>55</v>
      </c>
    </row>
    <row r="41" spans="1:18" x14ac:dyDescent="0.3">
      <c r="A41" s="72">
        <v>39</v>
      </c>
      <c r="B41">
        <v>37956</v>
      </c>
      <c r="C41" t="s">
        <v>56</v>
      </c>
      <c r="D41" t="s">
        <v>28</v>
      </c>
      <c r="E41" t="s">
        <v>34</v>
      </c>
      <c r="F41">
        <v>7.67</v>
      </c>
      <c r="G41" s="73">
        <v>43570</v>
      </c>
      <c r="H41" s="73">
        <v>43585</v>
      </c>
      <c r="I41">
        <v>6</v>
      </c>
      <c r="J41">
        <v>2019</v>
      </c>
      <c r="K41" t="s">
        <v>21</v>
      </c>
      <c r="L41">
        <v>12</v>
      </c>
      <c r="M41">
        <v>0.38055555555555548</v>
      </c>
      <c r="N41">
        <v>4.5666666666666664</v>
      </c>
      <c r="O41">
        <v>16</v>
      </c>
      <c r="P41">
        <v>0.28541666666666671</v>
      </c>
      <c r="Q41">
        <v>0.75</v>
      </c>
      <c r="R41" t="s">
        <v>54</v>
      </c>
    </row>
    <row r="42" spans="1:18" x14ac:dyDescent="0.3">
      <c r="A42" s="72">
        <v>40</v>
      </c>
      <c r="B42">
        <v>37956</v>
      </c>
      <c r="C42" t="s">
        <v>56</v>
      </c>
      <c r="D42" t="s">
        <v>28</v>
      </c>
      <c r="E42" t="s">
        <v>34</v>
      </c>
      <c r="F42">
        <v>7.67</v>
      </c>
      <c r="G42" s="73">
        <v>43570</v>
      </c>
      <c r="H42" s="73">
        <v>43585</v>
      </c>
      <c r="I42">
        <v>6</v>
      </c>
      <c r="J42">
        <v>2019</v>
      </c>
      <c r="K42" t="s">
        <v>21</v>
      </c>
      <c r="L42">
        <v>12</v>
      </c>
      <c r="M42">
        <v>0.38055555555555548</v>
      </c>
      <c r="N42">
        <v>4.5666666666666664</v>
      </c>
      <c r="O42">
        <v>16</v>
      </c>
      <c r="P42">
        <v>0.28541666666666671</v>
      </c>
      <c r="Q42">
        <v>0.75</v>
      </c>
      <c r="R42" t="s">
        <v>45</v>
      </c>
    </row>
    <row r="43" spans="1:18" x14ac:dyDescent="0.3">
      <c r="A43" s="72">
        <v>41</v>
      </c>
      <c r="B43">
        <v>37956</v>
      </c>
      <c r="C43" t="s">
        <v>56</v>
      </c>
      <c r="D43" t="s">
        <v>28</v>
      </c>
      <c r="E43" t="s">
        <v>34</v>
      </c>
      <c r="F43">
        <v>7.67</v>
      </c>
      <c r="G43" s="73">
        <v>43570</v>
      </c>
      <c r="H43" s="73">
        <v>43585</v>
      </c>
      <c r="I43">
        <v>6</v>
      </c>
      <c r="J43">
        <v>2019</v>
      </c>
      <c r="K43" t="s">
        <v>21</v>
      </c>
      <c r="L43">
        <v>12</v>
      </c>
      <c r="M43">
        <v>0.38055555555555548</v>
      </c>
      <c r="N43">
        <v>4.5666666666666664</v>
      </c>
      <c r="O43">
        <v>16</v>
      </c>
      <c r="P43">
        <v>0.28541666666666671</v>
      </c>
      <c r="Q43">
        <v>0.75</v>
      </c>
      <c r="R43" t="s">
        <v>55</v>
      </c>
    </row>
    <row r="44" spans="1:18" x14ac:dyDescent="0.3">
      <c r="A44" s="72">
        <v>42</v>
      </c>
      <c r="B44">
        <v>38101</v>
      </c>
      <c r="C44" t="s">
        <v>57</v>
      </c>
      <c r="D44" t="s">
        <v>28</v>
      </c>
      <c r="E44" t="s">
        <v>34</v>
      </c>
      <c r="F44">
        <v>7.67</v>
      </c>
      <c r="G44" s="73">
        <v>43578</v>
      </c>
      <c r="H44" s="73">
        <v>43590</v>
      </c>
      <c r="I44">
        <v>7</v>
      </c>
      <c r="J44">
        <v>2019</v>
      </c>
      <c r="K44" t="s">
        <v>21</v>
      </c>
      <c r="L44">
        <v>12</v>
      </c>
      <c r="M44">
        <v>0.40138888888888891</v>
      </c>
      <c r="N44">
        <v>4.8166666666666664</v>
      </c>
      <c r="O44">
        <v>13</v>
      </c>
      <c r="P44">
        <v>0.37051282051282047</v>
      </c>
      <c r="Q44">
        <v>0.92307692307692313</v>
      </c>
      <c r="R44" t="s">
        <v>32</v>
      </c>
    </row>
    <row r="45" spans="1:18" x14ac:dyDescent="0.3">
      <c r="A45" s="72">
        <v>43</v>
      </c>
      <c r="B45">
        <v>38101</v>
      </c>
      <c r="C45" t="s">
        <v>57</v>
      </c>
      <c r="D45" t="s">
        <v>28</v>
      </c>
      <c r="E45" t="s">
        <v>34</v>
      </c>
      <c r="F45">
        <v>7.67</v>
      </c>
      <c r="G45" s="73">
        <v>43578</v>
      </c>
      <c r="H45" s="73">
        <v>43590</v>
      </c>
      <c r="I45">
        <v>7</v>
      </c>
      <c r="J45">
        <v>2019</v>
      </c>
      <c r="K45" t="s">
        <v>21</v>
      </c>
      <c r="L45">
        <v>12</v>
      </c>
      <c r="M45">
        <v>0.40138888888888891</v>
      </c>
      <c r="N45">
        <v>4.8166666666666664</v>
      </c>
      <c r="O45">
        <v>13</v>
      </c>
      <c r="P45">
        <v>0.37051282051282047</v>
      </c>
      <c r="Q45">
        <v>0.92307692307692313</v>
      </c>
      <c r="R45" t="s">
        <v>58</v>
      </c>
    </row>
    <row r="46" spans="1:18" x14ac:dyDescent="0.3">
      <c r="A46" s="72">
        <v>44</v>
      </c>
      <c r="B46">
        <v>38101</v>
      </c>
      <c r="C46" t="s">
        <v>57</v>
      </c>
      <c r="D46" t="s">
        <v>28</v>
      </c>
      <c r="E46" t="s">
        <v>34</v>
      </c>
      <c r="F46">
        <v>7.67</v>
      </c>
      <c r="G46" s="73">
        <v>43578</v>
      </c>
      <c r="H46" s="73">
        <v>43590</v>
      </c>
      <c r="I46">
        <v>7</v>
      </c>
      <c r="J46">
        <v>2019</v>
      </c>
      <c r="K46" t="s">
        <v>21</v>
      </c>
      <c r="L46">
        <v>12</v>
      </c>
      <c r="M46">
        <v>0.40138888888888891</v>
      </c>
      <c r="N46">
        <v>4.8166666666666664</v>
      </c>
      <c r="O46">
        <v>13</v>
      </c>
      <c r="P46">
        <v>0.37051282051282047</v>
      </c>
      <c r="Q46">
        <v>0.92307692307692313</v>
      </c>
      <c r="R46" t="s">
        <v>54</v>
      </c>
    </row>
    <row r="47" spans="1:18" x14ac:dyDescent="0.3">
      <c r="A47" s="72">
        <v>45</v>
      </c>
      <c r="B47">
        <v>38101</v>
      </c>
      <c r="C47" t="s">
        <v>57</v>
      </c>
      <c r="D47" t="s">
        <v>28</v>
      </c>
      <c r="E47" t="s">
        <v>34</v>
      </c>
      <c r="F47">
        <v>7.67</v>
      </c>
      <c r="G47" s="73">
        <v>43578</v>
      </c>
      <c r="H47" s="73">
        <v>43590</v>
      </c>
      <c r="I47">
        <v>7</v>
      </c>
      <c r="J47">
        <v>2019</v>
      </c>
      <c r="K47" t="s">
        <v>21</v>
      </c>
      <c r="L47">
        <v>12</v>
      </c>
      <c r="M47">
        <v>0.40138888888888891</v>
      </c>
      <c r="N47">
        <v>4.8166666666666664</v>
      </c>
      <c r="O47">
        <v>13</v>
      </c>
      <c r="P47">
        <v>0.37051282051282047</v>
      </c>
      <c r="Q47">
        <v>0.92307692307692313</v>
      </c>
      <c r="R47" t="s">
        <v>45</v>
      </c>
    </row>
    <row r="48" spans="1:18" x14ac:dyDescent="0.3">
      <c r="A48" s="72">
        <v>46</v>
      </c>
      <c r="B48">
        <v>38101</v>
      </c>
      <c r="C48" t="s">
        <v>57</v>
      </c>
      <c r="D48" t="s">
        <v>28</v>
      </c>
      <c r="E48" t="s">
        <v>34</v>
      </c>
      <c r="F48">
        <v>7.67</v>
      </c>
      <c r="G48" s="73">
        <v>43578</v>
      </c>
      <c r="H48" s="73">
        <v>43590</v>
      </c>
      <c r="I48">
        <v>7</v>
      </c>
      <c r="J48">
        <v>2019</v>
      </c>
      <c r="K48" t="s">
        <v>21</v>
      </c>
      <c r="L48">
        <v>12</v>
      </c>
      <c r="M48">
        <v>0.40138888888888891</v>
      </c>
      <c r="N48">
        <v>4.8166666666666664</v>
      </c>
      <c r="O48">
        <v>13</v>
      </c>
      <c r="P48">
        <v>0.37051282051282047</v>
      </c>
      <c r="Q48">
        <v>0.92307692307692313</v>
      </c>
      <c r="R48" t="s">
        <v>38</v>
      </c>
    </row>
    <row r="49" spans="1:18" x14ac:dyDescent="0.3">
      <c r="A49" s="72">
        <v>47</v>
      </c>
      <c r="B49">
        <v>38735</v>
      </c>
      <c r="C49" t="s">
        <v>59</v>
      </c>
      <c r="D49" t="s">
        <v>60</v>
      </c>
      <c r="E49" t="s">
        <v>34</v>
      </c>
      <c r="F49">
        <v>6.56</v>
      </c>
      <c r="G49" s="73">
        <v>43665</v>
      </c>
      <c r="H49" s="73">
        <v>43668</v>
      </c>
      <c r="I49">
        <v>5</v>
      </c>
      <c r="J49">
        <v>2019</v>
      </c>
      <c r="K49" t="s">
        <v>29</v>
      </c>
      <c r="L49">
        <v>12</v>
      </c>
      <c r="M49">
        <v>0.41666666666666669</v>
      </c>
      <c r="N49">
        <v>5</v>
      </c>
      <c r="O49">
        <v>4</v>
      </c>
      <c r="P49">
        <v>1.25</v>
      </c>
      <c r="Q49">
        <v>3</v>
      </c>
      <c r="R49" t="s">
        <v>22</v>
      </c>
    </row>
    <row r="50" spans="1:18" x14ac:dyDescent="0.3">
      <c r="A50" s="72">
        <v>48</v>
      </c>
      <c r="B50">
        <v>38735</v>
      </c>
      <c r="C50" t="s">
        <v>59</v>
      </c>
      <c r="D50" t="s">
        <v>60</v>
      </c>
      <c r="E50" t="s">
        <v>34</v>
      </c>
      <c r="F50">
        <v>6.56</v>
      </c>
      <c r="G50" s="73">
        <v>43665</v>
      </c>
      <c r="H50" s="73">
        <v>43668</v>
      </c>
      <c r="I50">
        <v>5</v>
      </c>
      <c r="J50">
        <v>2019</v>
      </c>
      <c r="K50" t="s">
        <v>29</v>
      </c>
      <c r="L50">
        <v>12</v>
      </c>
      <c r="M50">
        <v>0.41666666666666669</v>
      </c>
      <c r="N50">
        <v>5</v>
      </c>
      <c r="O50">
        <v>4</v>
      </c>
      <c r="P50">
        <v>1.25</v>
      </c>
      <c r="Q50">
        <v>3</v>
      </c>
      <c r="R50" t="s">
        <v>36</v>
      </c>
    </row>
    <row r="51" spans="1:18" x14ac:dyDescent="0.3">
      <c r="A51" s="72">
        <v>49</v>
      </c>
      <c r="B51">
        <v>38735</v>
      </c>
      <c r="C51" t="s">
        <v>59</v>
      </c>
      <c r="D51" t="s">
        <v>60</v>
      </c>
      <c r="E51" t="s">
        <v>34</v>
      </c>
      <c r="F51">
        <v>6.56</v>
      </c>
      <c r="G51" s="73">
        <v>43665</v>
      </c>
      <c r="H51" s="73">
        <v>43668</v>
      </c>
      <c r="I51">
        <v>5</v>
      </c>
      <c r="J51">
        <v>2019</v>
      </c>
      <c r="K51" t="s">
        <v>29</v>
      </c>
      <c r="L51">
        <v>12</v>
      </c>
      <c r="M51">
        <v>0.41666666666666669</v>
      </c>
      <c r="N51">
        <v>5</v>
      </c>
      <c r="O51">
        <v>4</v>
      </c>
      <c r="P51">
        <v>1.25</v>
      </c>
      <c r="Q51">
        <v>3</v>
      </c>
      <c r="R51" t="s">
        <v>24</v>
      </c>
    </row>
    <row r="52" spans="1:18" x14ac:dyDescent="0.3">
      <c r="A52" s="72">
        <v>50</v>
      </c>
      <c r="B52">
        <v>38735</v>
      </c>
      <c r="C52" t="s">
        <v>59</v>
      </c>
      <c r="D52" t="s">
        <v>60</v>
      </c>
      <c r="E52" t="s">
        <v>34</v>
      </c>
      <c r="F52">
        <v>6.56</v>
      </c>
      <c r="G52" s="73">
        <v>43665</v>
      </c>
      <c r="H52" s="73">
        <v>43668</v>
      </c>
      <c r="I52">
        <v>5</v>
      </c>
      <c r="J52">
        <v>2019</v>
      </c>
      <c r="K52" t="s">
        <v>29</v>
      </c>
      <c r="L52">
        <v>12</v>
      </c>
      <c r="M52">
        <v>0.41666666666666669</v>
      </c>
      <c r="N52">
        <v>5</v>
      </c>
      <c r="O52">
        <v>4</v>
      </c>
      <c r="P52">
        <v>1.25</v>
      </c>
      <c r="Q52">
        <v>3</v>
      </c>
      <c r="R52" t="s">
        <v>61</v>
      </c>
    </row>
    <row r="53" spans="1:18" x14ac:dyDescent="0.3">
      <c r="A53" s="72">
        <v>51</v>
      </c>
      <c r="B53">
        <v>38735</v>
      </c>
      <c r="C53" t="s">
        <v>59</v>
      </c>
      <c r="D53" t="s">
        <v>60</v>
      </c>
      <c r="E53" t="s">
        <v>34</v>
      </c>
      <c r="F53">
        <v>6.56</v>
      </c>
      <c r="G53" s="73">
        <v>43665</v>
      </c>
      <c r="H53" s="73">
        <v>43668</v>
      </c>
      <c r="I53">
        <v>5</v>
      </c>
      <c r="J53">
        <v>2019</v>
      </c>
      <c r="K53" t="s">
        <v>29</v>
      </c>
      <c r="L53">
        <v>12</v>
      </c>
      <c r="M53">
        <v>0.41666666666666669</v>
      </c>
      <c r="N53">
        <v>5</v>
      </c>
      <c r="O53">
        <v>4</v>
      </c>
      <c r="P53">
        <v>1.25</v>
      </c>
      <c r="Q53">
        <v>3</v>
      </c>
      <c r="R53" t="s">
        <v>54</v>
      </c>
    </row>
    <row r="54" spans="1:18" x14ac:dyDescent="0.3">
      <c r="A54" s="72">
        <v>52</v>
      </c>
      <c r="B54">
        <v>38735</v>
      </c>
      <c r="C54" t="s">
        <v>59</v>
      </c>
      <c r="D54" t="s">
        <v>60</v>
      </c>
      <c r="E54" t="s">
        <v>34</v>
      </c>
      <c r="F54">
        <v>6.56</v>
      </c>
      <c r="G54" s="73">
        <v>43665</v>
      </c>
      <c r="H54" s="73">
        <v>43668</v>
      </c>
      <c r="I54">
        <v>5</v>
      </c>
      <c r="J54">
        <v>2019</v>
      </c>
      <c r="K54" t="s">
        <v>29</v>
      </c>
      <c r="L54">
        <v>12</v>
      </c>
      <c r="M54">
        <v>0.41666666666666669</v>
      </c>
      <c r="N54">
        <v>5</v>
      </c>
      <c r="O54">
        <v>4</v>
      </c>
      <c r="P54">
        <v>1.25</v>
      </c>
      <c r="Q54">
        <v>3</v>
      </c>
      <c r="R54" t="s">
        <v>25</v>
      </c>
    </row>
    <row r="55" spans="1:18" x14ac:dyDescent="0.3">
      <c r="A55" s="72">
        <v>53</v>
      </c>
      <c r="B55">
        <v>38735</v>
      </c>
      <c r="C55" t="s">
        <v>59</v>
      </c>
      <c r="D55" t="s">
        <v>60</v>
      </c>
      <c r="E55" t="s">
        <v>34</v>
      </c>
      <c r="F55">
        <v>6.56</v>
      </c>
      <c r="G55" s="73">
        <v>43665</v>
      </c>
      <c r="H55" s="73">
        <v>43668</v>
      </c>
      <c r="I55">
        <v>5</v>
      </c>
      <c r="J55">
        <v>2019</v>
      </c>
      <c r="K55" t="s">
        <v>29</v>
      </c>
      <c r="L55">
        <v>12</v>
      </c>
      <c r="M55">
        <v>0.41666666666666669</v>
      </c>
      <c r="N55">
        <v>5</v>
      </c>
      <c r="O55">
        <v>4</v>
      </c>
      <c r="P55">
        <v>1.25</v>
      </c>
      <c r="Q55">
        <v>3</v>
      </c>
      <c r="R55" t="s">
        <v>55</v>
      </c>
    </row>
    <row r="56" spans="1:18" x14ac:dyDescent="0.3">
      <c r="A56" s="72">
        <v>54</v>
      </c>
      <c r="B56">
        <v>38735</v>
      </c>
      <c r="C56" t="s">
        <v>59</v>
      </c>
      <c r="D56" t="s">
        <v>60</v>
      </c>
      <c r="E56" t="s">
        <v>34</v>
      </c>
      <c r="F56">
        <v>6.56</v>
      </c>
      <c r="G56" s="73">
        <v>43665</v>
      </c>
      <c r="H56" s="73">
        <v>43668</v>
      </c>
      <c r="I56">
        <v>5</v>
      </c>
      <c r="J56">
        <v>2019</v>
      </c>
      <c r="K56" t="s">
        <v>29</v>
      </c>
      <c r="L56">
        <v>12</v>
      </c>
      <c r="M56">
        <v>0.41666666666666669</v>
      </c>
      <c r="N56">
        <v>5</v>
      </c>
      <c r="O56">
        <v>4</v>
      </c>
      <c r="P56">
        <v>1.25</v>
      </c>
      <c r="Q56">
        <v>3</v>
      </c>
      <c r="R56" t="s">
        <v>62</v>
      </c>
    </row>
    <row r="57" spans="1:18" x14ac:dyDescent="0.3">
      <c r="A57" s="72">
        <v>55</v>
      </c>
      <c r="B57">
        <v>38735</v>
      </c>
      <c r="C57" t="s">
        <v>59</v>
      </c>
      <c r="D57" t="s">
        <v>60</v>
      </c>
      <c r="E57" t="s">
        <v>34</v>
      </c>
      <c r="F57">
        <v>6.56</v>
      </c>
      <c r="G57" s="73">
        <v>43665</v>
      </c>
      <c r="H57" s="73">
        <v>43668</v>
      </c>
      <c r="I57">
        <v>5</v>
      </c>
      <c r="J57">
        <v>2019</v>
      </c>
      <c r="K57" t="s">
        <v>29</v>
      </c>
      <c r="L57">
        <v>12</v>
      </c>
      <c r="M57">
        <v>0.41666666666666669</v>
      </c>
      <c r="N57">
        <v>5</v>
      </c>
      <c r="O57">
        <v>4</v>
      </c>
      <c r="P57">
        <v>1.25</v>
      </c>
      <c r="Q57">
        <v>3</v>
      </c>
      <c r="R57" t="s">
        <v>63</v>
      </c>
    </row>
    <row r="58" spans="1:18" x14ac:dyDescent="0.3">
      <c r="A58" s="72">
        <v>56</v>
      </c>
      <c r="B58">
        <v>320</v>
      </c>
      <c r="C58" t="s">
        <v>64</v>
      </c>
      <c r="D58" t="s">
        <v>65</v>
      </c>
      <c r="E58" t="s">
        <v>20</v>
      </c>
      <c r="F58">
        <v>6.54</v>
      </c>
      <c r="G58" s="73">
        <v>44127</v>
      </c>
      <c r="H58" s="73">
        <v>44129</v>
      </c>
      <c r="I58">
        <v>6</v>
      </c>
      <c r="J58">
        <v>1998</v>
      </c>
      <c r="K58" t="s">
        <v>21</v>
      </c>
      <c r="L58">
        <v>2</v>
      </c>
      <c r="M58">
        <v>0.43333333333333329</v>
      </c>
      <c r="N58">
        <v>0.8666666666666667</v>
      </c>
      <c r="O58">
        <v>3</v>
      </c>
      <c r="P58">
        <v>0.28888888888888892</v>
      </c>
      <c r="Q58">
        <v>0.66666666666666663</v>
      </c>
      <c r="R58" t="s">
        <v>35</v>
      </c>
    </row>
    <row r="59" spans="1:18" x14ac:dyDescent="0.3">
      <c r="A59" s="72">
        <v>57</v>
      </c>
      <c r="B59">
        <v>320</v>
      </c>
      <c r="C59" t="s">
        <v>64</v>
      </c>
      <c r="D59" t="s">
        <v>65</v>
      </c>
      <c r="E59" t="s">
        <v>20</v>
      </c>
      <c r="F59">
        <v>6.54</v>
      </c>
      <c r="G59" s="73">
        <v>44127</v>
      </c>
      <c r="H59" s="73">
        <v>44129</v>
      </c>
      <c r="I59">
        <v>6</v>
      </c>
      <c r="J59">
        <v>1998</v>
      </c>
      <c r="K59" t="s">
        <v>21</v>
      </c>
      <c r="L59">
        <v>2</v>
      </c>
      <c r="M59">
        <v>0.43333333333333329</v>
      </c>
      <c r="N59">
        <v>0.8666666666666667</v>
      </c>
      <c r="O59">
        <v>3</v>
      </c>
      <c r="P59">
        <v>0.28888888888888892</v>
      </c>
      <c r="Q59">
        <v>0.66666666666666663</v>
      </c>
      <c r="R59" t="s">
        <v>66</v>
      </c>
    </row>
    <row r="60" spans="1:18" x14ac:dyDescent="0.3">
      <c r="A60" s="72">
        <v>58</v>
      </c>
      <c r="B60">
        <v>320</v>
      </c>
      <c r="C60" t="s">
        <v>64</v>
      </c>
      <c r="D60" t="s">
        <v>65</v>
      </c>
      <c r="E60" t="s">
        <v>20</v>
      </c>
      <c r="F60">
        <v>6.54</v>
      </c>
      <c r="G60" s="73">
        <v>44127</v>
      </c>
      <c r="H60" s="73">
        <v>44129</v>
      </c>
      <c r="I60">
        <v>6</v>
      </c>
      <c r="J60">
        <v>1998</v>
      </c>
      <c r="K60" t="s">
        <v>21</v>
      </c>
      <c r="L60">
        <v>2</v>
      </c>
      <c r="M60">
        <v>0.43333333333333329</v>
      </c>
      <c r="N60">
        <v>0.8666666666666667</v>
      </c>
      <c r="O60">
        <v>3</v>
      </c>
      <c r="P60">
        <v>0.28888888888888892</v>
      </c>
      <c r="Q60">
        <v>0.66666666666666663</v>
      </c>
      <c r="R60" t="s">
        <v>36</v>
      </c>
    </row>
    <row r="61" spans="1:18" x14ac:dyDescent="0.3">
      <c r="A61" s="72">
        <v>59</v>
      </c>
      <c r="B61">
        <v>320</v>
      </c>
      <c r="C61" t="s">
        <v>64</v>
      </c>
      <c r="D61" t="s">
        <v>65</v>
      </c>
      <c r="E61" t="s">
        <v>20</v>
      </c>
      <c r="F61">
        <v>6.54</v>
      </c>
      <c r="G61" s="73">
        <v>44127</v>
      </c>
      <c r="H61" s="73">
        <v>44129</v>
      </c>
      <c r="I61">
        <v>6</v>
      </c>
      <c r="J61">
        <v>1998</v>
      </c>
      <c r="K61" t="s">
        <v>21</v>
      </c>
      <c r="L61">
        <v>2</v>
      </c>
      <c r="M61">
        <v>0.43333333333333329</v>
      </c>
      <c r="N61">
        <v>0.8666666666666667</v>
      </c>
      <c r="O61">
        <v>3</v>
      </c>
      <c r="P61">
        <v>0.28888888888888892</v>
      </c>
      <c r="Q61">
        <v>0.66666666666666663</v>
      </c>
      <c r="R61" t="s">
        <v>67</v>
      </c>
    </row>
    <row r="62" spans="1:18" x14ac:dyDescent="0.3">
      <c r="A62" s="72">
        <v>60</v>
      </c>
      <c r="B62">
        <v>320</v>
      </c>
      <c r="C62" t="s">
        <v>64</v>
      </c>
      <c r="D62" t="s">
        <v>65</v>
      </c>
      <c r="E62" t="s">
        <v>20</v>
      </c>
      <c r="F62">
        <v>6.54</v>
      </c>
      <c r="G62" s="73">
        <v>44127</v>
      </c>
      <c r="H62" s="73">
        <v>44129</v>
      </c>
      <c r="I62">
        <v>6</v>
      </c>
      <c r="J62">
        <v>1998</v>
      </c>
      <c r="K62" t="s">
        <v>21</v>
      </c>
      <c r="L62">
        <v>2</v>
      </c>
      <c r="M62">
        <v>0.43333333333333329</v>
      </c>
      <c r="N62">
        <v>0.8666666666666667</v>
      </c>
      <c r="O62">
        <v>3</v>
      </c>
      <c r="P62">
        <v>0.28888888888888892</v>
      </c>
      <c r="Q62">
        <v>0.66666666666666663</v>
      </c>
      <c r="R62" t="s">
        <v>68</v>
      </c>
    </row>
    <row r="63" spans="1:18" x14ac:dyDescent="0.3">
      <c r="A63" s="72">
        <v>61</v>
      </c>
      <c r="B63">
        <v>306</v>
      </c>
      <c r="C63" t="s">
        <v>69</v>
      </c>
      <c r="D63" t="s">
        <v>28</v>
      </c>
      <c r="E63" t="s">
        <v>20</v>
      </c>
      <c r="F63">
        <v>7.23</v>
      </c>
      <c r="G63" s="73">
        <v>43248</v>
      </c>
      <c r="H63" s="73">
        <v>43258</v>
      </c>
      <c r="I63">
        <v>8</v>
      </c>
      <c r="J63">
        <v>2002</v>
      </c>
      <c r="K63" t="s">
        <v>29</v>
      </c>
      <c r="L63">
        <v>13</v>
      </c>
      <c r="M63">
        <v>0.4</v>
      </c>
      <c r="N63">
        <v>5.2</v>
      </c>
      <c r="O63">
        <v>11</v>
      </c>
      <c r="P63">
        <v>0.47272727272727272</v>
      </c>
      <c r="Q63">
        <v>1.1818181818181821</v>
      </c>
      <c r="R63" t="s">
        <v>32</v>
      </c>
    </row>
    <row r="64" spans="1:18" x14ac:dyDescent="0.3">
      <c r="A64" s="72">
        <v>62</v>
      </c>
      <c r="B64">
        <v>306</v>
      </c>
      <c r="C64" t="s">
        <v>69</v>
      </c>
      <c r="D64" t="s">
        <v>28</v>
      </c>
      <c r="E64" t="s">
        <v>20</v>
      </c>
      <c r="F64">
        <v>7.23</v>
      </c>
      <c r="G64" s="73">
        <v>43248</v>
      </c>
      <c r="H64" s="73">
        <v>43258</v>
      </c>
      <c r="I64">
        <v>8</v>
      </c>
      <c r="J64">
        <v>2002</v>
      </c>
      <c r="K64" t="s">
        <v>29</v>
      </c>
      <c r="L64">
        <v>13</v>
      </c>
      <c r="M64">
        <v>0.4</v>
      </c>
      <c r="N64">
        <v>5.2</v>
      </c>
      <c r="O64">
        <v>11</v>
      </c>
      <c r="P64">
        <v>0.47272727272727272</v>
      </c>
      <c r="Q64">
        <v>1.1818181818181821</v>
      </c>
      <c r="R64" t="s">
        <v>70</v>
      </c>
    </row>
    <row r="65" spans="1:18" x14ac:dyDescent="0.3">
      <c r="A65" s="72">
        <v>63</v>
      </c>
      <c r="B65">
        <v>306</v>
      </c>
      <c r="C65" t="s">
        <v>69</v>
      </c>
      <c r="D65" t="s">
        <v>28</v>
      </c>
      <c r="E65" t="s">
        <v>20</v>
      </c>
      <c r="F65">
        <v>7.23</v>
      </c>
      <c r="G65" s="73">
        <v>43248</v>
      </c>
      <c r="H65" s="73">
        <v>43258</v>
      </c>
      <c r="I65">
        <v>8</v>
      </c>
      <c r="J65">
        <v>2002</v>
      </c>
      <c r="K65" t="s">
        <v>29</v>
      </c>
      <c r="L65">
        <v>13</v>
      </c>
      <c r="M65">
        <v>0.4</v>
      </c>
      <c r="N65">
        <v>5.2</v>
      </c>
      <c r="O65">
        <v>11</v>
      </c>
      <c r="P65">
        <v>0.47272727272727272</v>
      </c>
      <c r="Q65">
        <v>1.1818181818181821</v>
      </c>
      <c r="R65" t="s">
        <v>23</v>
      </c>
    </row>
    <row r="66" spans="1:18" x14ac:dyDescent="0.3">
      <c r="A66" s="72">
        <v>64</v>
      </c>
      <c r="B66">
        <v>306</v>
      </c>
      <c r="C66" t="s">
        <v>69</v>
      </c>
      <c r="D66" t="s">
        <v>28</v>
      </c>
      <c r="E66" t="s">
        <v>20</v>
      </c>
      <c r="F66">
        <v>7.23</v>
      </c>
      <c r="G66" s="73">
        <v>43248</v>
      </c>
      <c r="H66" s="73">
        <v>43258</v>
      </c>
      <c r="I66">
        <v>8</v>
      </c>
      <c r="J66">
        <v>2002</v>
      </c>
      <c r="K66" t="s">
        <v>29</v>
      </c>
      <c r="L66">
        <v>13</v>
      </c>
      <c r="M66">
        <v>0.4</v>
      </c>
      <c r="N66">
        <v>5.2</v>
      </c>
      <c r="O66">
        <v>11</v>
      </c>
      <c r="P66">
        <v>0.47272727272727272</v>
      </c>
      <c r="Q66">
        <v>1.1818181818181821</v>
      </c>
      <c r="R66" t="s">
        <v>37</v>
      </c>
    </row>
    <row r="67" spans="1:18" x14ac:dyDescent="0.3">
      <c r="A67" s="72">
        <v>65</v>
      </c>
      <c r="B67">
        <v>306</v>
      </c>
      <c r="C67" t="s">
        <v>69</v>
      </c>
      <c r="D67" t="s">
        <v>28</v>
      </c>
      <c r="E67" t="s">
        <v>20</v>
      </c>
      <c r="F67">
        <v>7.23</v>
      </c>
      <c r="G67" s="73">
        <v>43248</v>
      </c>
      <c r="H67" s="73">
        <v>43258</v>
      </c>
      <c r="I67">
        <v>8</v>
      </c>
      <c r="J67">
        <v>2002</v>
      </c>
      <c r="K67" t="s">
        <v>29</v>
      </c>
      <c r="L67">
        <v>13</v>
      </c>
      <c r="M67">
        <v>0.4</v>
      </c>
      <c r="N67">
        <v>5.2</v>
      </c>
      <c r="O67">
        <v>11</v>
      </c>
      <c r="P67">
        <v>0.47272727272727272</v>
      </c>
      <c r="Q67">
        <v>1.1818181818181821</v>
      </c>
      <c r="R67" t="s">
        <v>71</v>
      </c>
    </row>
    <row r="68" spans="1:18" x14ac:dyDescent="0.3">
      <c r="A68" s="72">
        <v>66</v>
      </c>
      <c r="B68">
        <v>39790</v>
      </c>
      <c r="C68" t="s">
        <v>72</v>
      </c>
      <c r="D68" t="s">
        <v>28</v>
      </c>
      <c r="E68" t="s">
        <v>73</v>
      </c>
      <c r="F68">
        <v>7.1</v>
      </c>
      <c r="G68" s="73">
        <v>44398</v>
      </c>
      <c r="H68" s="73">
        <v>44415</v>
      </c>
      <c r="I68">
        <v>6</v>
      </c>
      <c r="J68">
        <v>2020</v>
      </c>
      <c r="K68" t="s">
        <v>31</v>
      </c>
      <c r="L68">
        <v>12</v>
      </c>
      <c r="M68">
        <v>0.40388888888888891</v>
      </c>
      <c r="N68">
        <v>4.8466666666666667</v>
      </c>
      <c r="O68">
        <v>18</v>
      </c>
      <c r="P68">
        <v>0.26925925925925931</v>
      </c>
      <c r="Q68">
        <v>0.66666666666666663</v>
      </c>
      <c r="R68" t="s">
        <v>74</v>
      </c>
    </row>
    <row r="69" spans="1:18" x14ac:dyDescent="0.3">
      <c r="A69" s="72">
        <v>67</v>
      </c>
      <c r="B69">
        <v>39790</v>
      </c>
      <c r="C69" t="s">
        <v>72</v>
      </c>
      <c r="D69" t="s">
        <v>28</v>
      </c>
      <c r="E69" t="s">
        <v>73</v>
      </c>
      <c r="F69">
        <v>7.1</v>
      </c>
      <c r="G69" s="73">
        <v>44398</v>
      </c>
      <c r="H69" s="73">
        <v>44415</v>
      </c>
      <c r="I69">
        <v>6</v>
      </c>
      <c r="J69">
        <v>2020</v>
      </c>
      <c r="K69" t="s">
        <v>31</v>
      </c>
      <c r="L69">
        <v>12</v>
      </c>
      <c r="M69">
        <v>0.40388888888888891</v>
      </c>
      <c r="N69">
        <v>4.8466666666666667</v>
      </c>
      <c r="O69">
        <v>18</v>
      </c>
      <c r="P69">
        <v>0.26925925925925931</v>
      </c>
      <c r="Q69">
        <v>0.66666666666666663</v>
      </c>
      <c r="R69" t="s">
        <v>54</v>
      </c>
    </row>
    <row r="70" spans="1:18" x14ac:dyDescent="0.3">
      <c r="A70" s="72">
        <v>68</v>
      </c>
      <c r="B70">
        <v>39790</v>
      </c>
      <c r="C70" t="s">
        <v>72</v>
      </c>
      <c r="D70" t="s">
        <v>28</v>
      </c>
      <c r="E70" t="s">
        <v>73</v>
      </c>
      <c r="F70">
        <v>7.1</v>
      </c>
      <c r="G70" s="73">
        <v>44398</v>
      </c>
      <c r="H70" s="73">
        <v>44415</v>
      </c>
      <c r="I70">
        <v>6</v>
      </c>
      <c r="J70">
        <v>2020</v>
      </c>
      <c r="K70" t="s">
        <v>31</v>
      </c>
      <c r="L70">
        <v>12</v>
      </c>
      <c r="M70">
        <v>0.40388888888888891</v>
      </c>
      <c r="N70">
        <v>4.8466666666666667</v>
      </c>
      <c r="O70">
        <v>18</v>
      </c>
      <c r="P70">
        <v>0.26925925925925931</v>
      </c>
      <c r="Q70">
        <v>0.66666666666666663</v>
      </c>
      <c r="R70" t="s">
        <v>45</v>
      </c>
    </row>
    <row r="71" spans="1:18" x14ac:dyDescent="0.3">
      <c r="A71" s="72">
        <v>69</v>
      </c>
      <c r="B71">
        <v>39790</v>
      </c>
      <c r="C71" t="s">
        <v>72</v>
      </c>
      <c r="D71" t="s">
        <v>28</v>
      </c>
      <c r="E71" t="s">
        <v>73</v>
      </c>
      <c r="F71">
        <v>7.1</v>
      </c>
      <c r="G71" s="73">
        <v>44398</v>
      </c>
      <c r="H71" s="73">
        <v>44415</v>
      </c>
      <c r="I71">
        <v>6</v>
      </c>
      <c r="J71">
        <v>2020</v>
      </c>
      <c r="K71" t="s">
        <v>31</v>
      </c>
      <c r="L71">
        <v>12</v>
      </c>
      <c r="M71">
        <v>0.40388888888888891</v>
      </c>
      <c r="N71">
        <v>4.8466666666666667</v>
      </c>
      <c r="O71">
        <v>18</v>
      </c>
      <c r="P71">
        <v>0.26925925925925931</v>
      </c>
      <c r="Q71">
        <v>0.66666666666666663</v>
      </c>
      <c r="R71" t="s">
        <v>42</v>
      </c>
    </row>
    <row r="72" spans="1:18" x14ac:dyDescent="0.3">
      <c r="A72" s="72">
        <v>70</v>
      </c>
      <c r="B72">
        <v>39590</v>
      </c>
      <c r="C72" t="s">
        <v>75</v>
      </c>
      <c r="D72" t="s">
        <v>28</v>
      </c>
      <c r="E72" t="s">
        <v>76</v>
      </c>
      <c r="F72">
        <v>6.56</v>
      </c>
      <c r="G72" s="73">
        <v>43960</v>
      </c>
      <c r="H72" s="73">
        <v>43981</v>
      </c>
      <c r="I72">
        <v>7</v>
      </c>
      <c r="J72">
        <v>2019</v>
      </c>
      <c r="K72" t="s">
        <v>31</v>
      </c>
      <c r="L72">
        <v>12</v>
      </c>
      <c r="M72">
        <v>0.39444444444444438</v>
      </c>
      <c r="N72">
        <v>4.7333333333333334</v>
      </c>
      <c r="O72">
        <v>22</v>
      </c>
      <c r="P72">
        <v>0.21515151515151509</v>
      </c>
      <c r="Q72">
        <v>0.54545454545454541</v>
      </c>
      <c r="R72" t="s">
        <v>77</v>
      </c>
    </row>
    <row r="73" spans="1:18" x14ac:dyDescent="0.3">
      <c r="A73" s="72">
        <v>71</v>
      </c>
      <c r="B73">
        <v>39590</v>
      </c>
      <c r="C73" t="s">
        <v>75</v>
      </c>
      <c r="D73" t="s">
        <v>28</v>
      </c>
      <c r="E73" t="s">
        <v>76</v>
      </c>
      <c r="F73">
        <v>6.56</v>
      </c>
      <c r="G73" s="73">
        <v>43960</v>
      </c>
      <c r="H73" s="73">
        <v>43981</v>
      </c>
      <c r="I73">
        <v>7</v>
      </c>
      <c r="J73">
        <v>2019</v>
      </c>
      <c r="K73" t="s">
        <v>31</v>
      </c>
      <c r="L73">
        <v>12</v>
      </c>
      <c r="M73">
        <v>0.39444444444444438</v>
      </c>
      <c r="N73">
        <v>4.7333333333333334</v>
      </c>
      <c r="O73">
        <v>22</v>
      </c>
      <c r="P73">
        <v>0.21515151515151509</v>
      </c>
      <c r="Q73">
        <v>0.54545454545454541</v>
      </c>
      <c r="R73" t="s">
        <v>32</v>
      </c>
    </row>
    <row r="74" spans="1:18" x14ac:dyDescent="0.3">
      <c r="A74" s="72">
        <v>72</v>
      </c>
      <c r="B74">
        <v>39590</v>
      </c>
      <c r="C74" t="s">
        <v>75</v>
      </c>
      <c r="D74" t="s">
        <v>28</v>
      </c>
      <c r="E74" t="s">
        <v>76</v>
      </c>
      <c r="F74">
        <v>6.56</v>
      </c>
      <c r="G74" s="73">
        <v>43960</v>
      </c>
      <c r="H74" s="73">
        <v>43981</v>
      </c>
      <c r="I74">
        <v>7</v>
      </c>
      <c r="J74">
        <v>2019</v>
      </c>
      <c r="K74" t="s">
        <v>31</v>
      </c>
      <c r="L74">
        <v>12</v>
      </c>
      <c r="M74">
        <v>0.39444444444444438</v>
      </c>
      <c r="N74">
        <v>4.7333333333333334</v>
      </c>
      <c r="O74">
        <v>22</v>
      </c>
      <c r="P74">
        <v>0.21515151515151509</v>
      </c>
      <c r="Q74">
        <v>0.54545454545454541</v>
      </c>
      <c r="R74" t="s">
        <v>42</v>
      </c>
    </row>
    <row r="75" spans="1:18" x14ac:dyDescent="0.3">
      <c r="A75" s="72">
        <v>73</v>
      </c>
      <c r="B75">
        <v>39590</v>
      </c>
      <c r="C75" t="s">
        <v>75</v>
      </c>
      <c r="D75" t="s">
        <v>28</v>
      </c>
      <c r="E75" t="s">
        <v>76</v>
      </c>
      <c r="F75">
        <v>6.56</v>
      </c>
      <c r="G75" s="73">
        <v>43960</v>
      </c>
      <c r="H75" s="73">
        <v>43981</v>
      </c>
      <c r="I75">
        <v>7</v>
      </c>
      <c r="J75">
        <v>2019</v>
      </c>
      <c r="K75" t="s">
        <v>31</v>
      </c>
      <c r="L75">
        <v>12</v>
      </c>
      <c r="M75">
        <v>0.39444444444444438</v>
      </c>
      <c r="N75">
        <v>4.7333333333333334</v>
      </c>
      <c r="O75">
        <v>22</v>
      </c>
      <c r="P75">
        <v>0.21515151515151509</v>
      </c>
      <c r="Q75">
        <v>0.54545454545454541</v>
      </c>
      <c r="R75" t="s">
        <v>78</v>
      </c>
    </row>
    <row r="76" spans="1:18" x14ac:dyDescent="0.3">
      <c r="A76" s="72">
        <v>74</v>
      </c>
      <c r="B76">
        <v>53</v>
      </c>
      <c r="C76" t="s">
        <v>79</v>
      </c>
      <c r="D76" t="s">
        <v>28</v>
      </c>
      <c r="E76" t="s">
        <v>34</v>
      </c>
      <c r="F76">
        <v>7.11</v>
      </c>
      <c r="G76" s="73">
        <v>43505</v>
      </c>
      <c r="H76" s="73">
        <v>43538</v>
      </c>
      <c r="I76">
        <v>3</v>
      </c>
      <c r="J76">
        <v>2002</v>
      </c>
      <c r="K76" t="s">
        <v>29</v>
      </c>
      <c r="L76">
        <v>24</v>
      </c>
      <c r="M76">
        <v>0.38527777777777777</v>
      </c>
      <c r="N76">
        <v>9.2466666666666661</v>
      </c>
      <c r="O76">
        <v>34</v>
      </c>
      <c r="P76">
        <v>0.2719607843137255</v>
      </c>
      <c r="Q76">
        <v>0.70588235294117652</v>
      </c>
      <c r="R76" t="s">
        <v>32</v>
      </c>
    </row>
    <row r="77" spans="1:18" x14ac:dyDescent="0.3">
      <c r="A77" s="72">
        <v>75</v>
      </c>
      <c r="B77">
        <v>53</v>
      </c>
      <c r="C77" t="s">
        <v>79</v>
      </c>
      <c r="D77" t="s">
        <v>28</v>
      </c>
      <c r="E77" t="s">
        <v>34</v>
      </c>
      <c r="F77">
        <v>7.11</v>
      </c>
      <c r="G77" s="73">
        <v>43505</v>
      </c>
      <c r="H77" s="73">
        <v>43538</v>
      </c>
      <c r="I77">
        <v>3</v>
      </c>
      <c r="J77">
        <v>2002</v>
      </c>
      <c r="K77" t="s">
        <v>29</v>
      </c>
      <c r="L77">
        <v>24</v>
      </c>
      <c r="M77">
        <v>0.38527777777777777</v>
      </c>
      <c r="N77">
        <v>9.2466666666666661</v>
      </c>
      <c r="O77">
        <v>34</v>
      </c>
      <c r="P77">
        <v>0.2719607843137255</v>
      </c>
      <c r="Q77">
        <v>0.70588235294117652</v>
      </c>
      <c r="R77" t="s">
        <v>36</v>
      </c>
    </row>
    <row r="78" spans="1:18" x14ac:dyDescent="0.3">
      <c r="A78" s="72">
        <v>76</v>
      </c>
      <c r="B78">
        <v>53</v>
      </c>
      <c r="C78" t="s">
        <v>79</v>
      </c>
      <c r="D78" t="s">
        <v>28</v>
      </c>
      <c r="E78" t="s">
        <v>34</v>
      </c>
      <c r="F78">
        <v>7.11</v>
      </c>
      <c r="G78" s="73">
        <v>43505</v>
      </c>
      <c r="H78" s="73">
        <v>43538</v>
      </c>
      <c r="I78">
        <v>3</v>
      </c>
      <c r="J78">
        <v>2002</v>
      </c>
      <c r="K78" t="s">
        <v>29</v>
      </c>
      <c r="L78">
        <v>24</v>
      </c>
      <c r="M78">
        <v>0.38527777777777777</v>
      </c>
      <c r="N78">
        <v>9.2466666666666661</v>
      </c>
      <c r="O78">
        <v>34</v>
      </c>
      <c r="P78">
        <v>0.2719607843137255</v>
      </c>
      <c r="Q78">
        <v>0.70588235294117652</v>
      </c>
      <c r="R78" t="s">
        <v>58</v>
      </c>
    </row>
    <row r="79" spans="1:18" x14ac:dyDescent="0.3">
      <c r="A79" s="72">
        <v>77</v>
      </c>
      <c r="B79">
        <v>53</v>
      </c>
      <c r="C79" t="s">
        <v>79</v>
      </c>
      <c r="D79" t="s">
        <v>28</v>
      </c>
      <c r="E79" t="s">
        <v>34</v>
      </c>
      <c r="F79">
        <v>7.11</v>
      </c>
      <c r="G79" s="73">
        <v>43505</v>
      </c>
      <c r="H79" s="73">
        <v>43538</v>
      </c>
      <c r="I79">
        <v>3</v>
      </c>
      <c r="J79">
        <v>2002</v>
      </c>
      <c r="K79" t="s">
        <v>29</v>
      </c>
      <c r="L79">
        <v>24</v>
      </c>
      <c r="M79">
        <v>0.38527777777777777</v>
      </c>
      <c r="N79">
        <v>9.2466666666666661</v>
      </c>
      <c r="O79">
        <v>34</v>
      </c>
      <c r="P79">
        <v>0.2719607843137255</v>
      </c>
      <c r="Q79">
        <v>0.70588235294117652</v>
      </c>
      <c r="R79" t="s">
        <v>54</v>
      </c>
    </row>
    <row r="80" spans="1:18" x14ac:dyDescent="0.3">
      <c r="A80" s="72">
        <v>78</v>
      </c>
      <c r="B80">
        <v>53</v>
      </c>
      <c r="C80" t="s">
        <v>79</v>
      </c>
      <c r="D80" t="s">
        <v>28</v>
      </c>
      <c r="E80" t="s">
        <v>34</v>
      </c>
      <c r="F80">
        <v>7.11</v>
      </c>
      <c r="G80" s="73">
        <v>43505</v>
      </c>
      <c r="H80" s="73">
        <v>43538</v>
      </c>
      <c r="I80">
        <v>3</v>
      </c>
      <c r="J80">
        <v>2002</v>
      </c>
      <c r="K80" t="s">
        <v>29</v>
      </c>
      <c r="L80">
        <v>24</v>
      </c>
      <c r="M80">
        <v>0.38527777777777777</v>
      </c>
      <c r="N80">
        <v>9.2466666666666661</v>
      </c>
      <c r="O80">
        <v>34</v>
      </c>
      <c r="P80">
        <v>0.2719607843137255</v>
      </c>
      <c r="Q80">
        <v>0.70588235294117652</v>
      </c>
      <c r="R80" t="s">
        <v>80</v>
      </c>
    </row>
    <row r="81" spans="1:18" x14ac:dyDescent="0.3">
      <c r="A81" s="72">
        <v>79</v>
      </c>
      <c r="B81">
        <v>53</v>
      </c>
      <c r="C81" t="s">
        <v>79</v>
      </c>
      <c r="D81" t="s">
        <v>28</v>
      </c>
      <c r="E81" t="s">
        <v>34</v>
      </c>
      <c r="F81">
        <v>7.11</v>
      </c>
      <c r="G81" s="73">
        <v>43505</v>
      </c>
      <c r="H81" s="73">
        <v>43538</v>
      </c>
      <c r="I81">
        <v>3</v>
      </c>
      <c r="J81">
        <v>2002</v>
      </c>
      <c r="K81" t="s">
        <v>29</v>
      </c>
      <c r="L81">
        <v>24</v>
      </c>
      <c r="M81">
        <v>0.38527777777777777</v>
      </c>
      <c r="N81">
        <v>9.2466666666666661</v>
      </c>
      <c r="O81">
        <v>34</v>
      </c>
      <c r="P81">
        <v>0.2719607843137255</v>
      </c>
      <c r="Q81">
        <v>0.70588235294117652</v>
      </c>
      <c r="R81" t="s">
        <v>42</v>
      </c>
    </row>
    <row r="82" spans="1:18" x14ac:dyDescent="0.3">
      <c r="A82" s="72">
        <v>80</v>
      </c>
      <c r="B82">
        <v>394</v>
      </c>
      <c r="C82" t="s">
        <v>81</v>
      </c>
      <c r="D82" t="s">
        <v>28</v>
      </c>
      <c r="E82" t="s">
        <v>34</v>
      </c>
      <c r="F82">
        <v>7.12</v>
      </c>
      <c r="G82" s="73">
        <v>43542</v>
      </c>
      <c r="H82" s="73">
        <v>43555</v>
      </c>
      <c r="I82">
        <v>3</v>
      </c>
      <c r="J82">
        <v>2003</v>
      </c>
      <c r="K82" t="s">
        <v>31</v>
      </c>
      <c r="L82">
        <v>12</v>
      </c>
      <c r="M82">
        <v>0.38333333333333341</v>
      </c>
      <c r="N82">
        <v>4.6000000000000014</v>
      </c>
      <c r="O82">
        <v>14</v>
      </c>
      <c r="P82">
        <v>0.32857142857142863</v>
      </c>
      <c r="Q82">
        <v>0.8571428571428571</v>
      </c>
      <c r="R82" t="s">
        <v>32</v>
      </c>
    </row>
    <row r="83" spans="1:18" x14ac:dyDescent="0.3">
      <c r="A83" s="72">
        <v>81</v>
      </c>
      <c r="B83">
        <v>394</v>
      </c>
      <c r="C83" t="s">
        <v>81</v>
      </c>
      <c r="D83" t="s">
        <v>28</v>
      </c>
      <c r="E83" t="s">
        <v>34</v>
      </c>
      <c r="F83">
        <v>7.12</v>
      </c>
      <c r="G83" s="73">
        <v>43542</v>
      </c>
      <c r="H83" s="73">
        <v>43555</v>
      </c>
      <c r="I83">
        <v>3</v>
      </c>
      <c r="J83">
        <v>2003</v>
      </c>
      <c r="K83" t="s">
        <v>31</v>
      </c>
      <c r="L83">
        <v>12</v>
      </c>
      <c r="M83">
        <v>0.38333333333333341</v>
      </c>
      <c r="N83">
        <v>4.6000000000000014</v>
      </c>
      <c r="O83">
        <v>14</v>
      </c>
      <c r="P83">
        <v>0.32857142857142863</v>
      </c>
      <c r="Q83">
        <v>0.8571428571428571</v>
      </c>
      <c r="R83" t="s">
        <v>36</v>
      </c>
    </row>
    <row r="84" spans="1:18" x14ac:dyDescent="0.3">
      <c r="A84" s="72">
        <v>82</v>
      </c>
      <c r="B84">
        <v>394</v>
      </c>
      <c r="C84" t="s">
        <v>81</v>
      </c>
      <c r="D84" t="s">
        <v>28</v>
      </c>
      <c r="E84" t="s">
        <v>34</v>
      </c>
      <c r="F84">
        <v>7.12</v>
      </c>
      <c r="G84" s="73">
        <v>43542</v>
      </c>
      <c r="H84" s="73">
        <v>43555</v>
      </c>
      <c r="I84">
        <v>3</v>
      </c>
      <c r="J84">
        <v>2003</v>
      </c>
      <c r="K84" t="s">
        <v>31</v>
      </c>
      <c r="L84">
        <v>12</v>
      </c>
      <c r="M84">
        <v>0.38333333333333341</v>
      </c>
      <c r="N84">
        <v>4.6000000000000014</v>
      </c>
      <c r="O84">
        <v>14</v>
      </c>
      <c r="P84">
        <v>0.32857142857142863</v>
      </c>
      <c r="Q84">
        <v>0.8571428571428571</v>
      </c>
      <c r="R84" t="s">
        <v>58</v>
      </c>
    </row>
    <row r="85" spans="1:18" x14ac:dyDescent="0.3">
      <c r="A85" s="72">
        <v>83</v>
      </c>
      <c r="B85">
        <v>394</v>
      </c>
      <c r="C85" t="s">
        <v>81</v>
      </c>
      <c r="D85" t="s">
        <v>28</v>
      </c>
      <c r="E85" t="s">
        <v>34</v>
      </c>
      <c r="F85">
        <v>7.12</v>
      </c>
      <c r="G85" s="73">
        <v>43542</v>
      </c>
      <c r="H85" s="73">
        <v>43555</v>
      </c>
      <c r="I85">
        <v>3</v>
      </c>
      <c r="J85">
        <v>2003</v>
      </c>
      <c r="K85" t="s">
        <v>31</v>
      </c>
      <c r="L85">
        <v>12</v>
      </c>
      <c r="M85">
        <v>0.38333333333333341</v>
      </c>
      <c r="N85">
        <v>4.6000000000000014</v>
      </c>
      <c r="O85">
        <v>14</v>
      </c>
      <c r="P85">
        <v>0.32857142857142863</v>
      </c>
      <c r="Q85">
        <v>0.8571428571428571</v>
      </c>
      <c r="R85" t="s">
        <v>54</v>
      </c>
    </row>
    <row r="86" spans="1:18" x14ac:dyDescent="0.3">
      <c r="A86" s="72">
        <v>84</v>
      </c>
      <c r="B86">
        <v>394</v>
      </c>
      <c r="C86" t="s">
        <v>81</v>
      </c>
      <c r="D86" t="s">
        <v>28</v>
      </c>
      <c r="E86" t="s">
        <v>34</v>
      </c>
      <c r="F86">
        <v>7.12</v>
      </c>
      <c r="G86" s="73">
        <v>43542</v>
      </c>
      <c r="H86" s="73">
        <v>43555</v>
      </c>
      <c r="I86">
        <v>3</v>
      </c>
      <c r="J86">
        <v>2003</v>
      </c>
      <c r="K86" t="s">
        <v>31</v>
      </c>
      <c r="L86">
        <v>12</v>
      </c>
      <c r="M86">
        <v>0.38333333333333341</v>
      </c>
      <c r="N86">
        <v>4.6000000000000014</v>
      </c>
      <c r="O86">
        <v>14</v>
      </c>
      <c r="P86">
        <v>0.32857142857142863</v>
      </c>
      <c r="Q86">
        <v>0.8571428571428571</v>
      </c>
      <c r="R86" t="s">
        <v>80</v>
      </c>
    </row>
    <row r="87" spans="1:18" x14ac:dyDescent="0.3">
      <c r="A87" s="72">
        <v>85</v>
      </c>
      <c r="B87">
        <v>394</v>
      </c>
      <c r="C87" t="s">
        <v>81</v>
      </c>
      <c r="D87" t="s">
        <v>28</v>
      </c>
      <c r="E87" t="s">
        <v>34</v>
      </c>
      <c r="F87">
        <v>7.12</v>
      </c>
      <c r="G87" s="73">
        <v>43542</v>
      </c>
      <c r="H87" s="73">
        <v>43555</v>
      </c>
      <c r="I87">
        <v>3</v>
      </c>
      <c r="J87">
        <v>2003</v>
      </c>
      <c r="K87" t="s">
        <v>31</v>
      </c>
      <c r="L87">
        <v>12</v>
      </c>
      <c r="M87">
        <v>0.38333333333333341</v>
      </c>
      <c r="N87">
        <v>4.6000000000000014</v>
      </c>
      <c r="O87">
        <v>14</v>
      </c>
      <c r="P87">
        <v>0.32857142857142863</v>
      </c>
      <c r="Q87">
        <v>0.8571428571428571</v>
      </c>
      <c r="R87" t="s">
        <v>42</v>
      </c>
    </row>
    <row r="88" spans="1:18" x14ac:dyDescent="0.3">
      <c r="A88" s="72">
        <v>86</v>
      </c>
      <c r="B88">
        <v>50748</v>
      </c>
      <c r="C88" t="s">
        <v>82</v>
      </c>
      <c r="D88" t="s">
        <v>83</v>
      </c>
      <c r="E88" t="s">
        <v>49</v>
      </c>
      <c r="F88">
        <v>5.67</v>
      </c>
      <c r="G88" s="73">
        <v>44731</v>
      </c>
      <c r="H88" s="73">
        <v>44731</v>
      </c>
      <c r="I88">
        <v>4</v>
      </c>
      <c r="J88">
        <v>2021</v>
      </c>
      <c r="K88" t="s">
        <v>29</v>
      </c>
      <c r="L88">
        <v>1</v>
      </c>
      <c r="M88">
        <v>5.5555555555555552E-2</v>
      </c>
      <c r="N88">
        <v>5.5555555555555552E-2</v>
      </c>
      <c r="O88">
        <v>1</v>
      </c>
      <c r="P88">
        <v>5.5555555555555552E-2</v>
      </c>
      <c r="Q88">
        <v>1</v>
      </c>
      <c r="R88" t="s">
        <v>84</v>
      </c>
    </row>
    <row r="89" spans="1:18" x14ac:dyDescent="0.3">
      <c r="A89" s="72">
        <v>87</v>
      </c>
      <c r="B89">
        <v>50748</v>
      </c>
      <c r="C89" t="s">
        <v>82</v>
      </c>
      <c r="D89" t="s">
        <v>83</v>
      </c>
      <c r="E89" t="s">
        <v>49</v>
      </c>
      <c r="F89">
        <v>5.67</v>
      </c>
      <c r="G89" s="73">
        <v>44731</v>
      </c>
      <c r="H89" s="73">
        <v>44731</v>
      </c>
      <c r="I89">
        <v>4</v>
      </c>
      <c r="J89">
        <v>2021</v>
      </c>
      <c r="K89" t="s">
        <v>29</v>
      </c>
      <c r="L89">
        <v>1</v>
      </c>
      <c r="M89">
        <v>5.5555555555555552E-2</v>
      </c>
      <c r="N89">
        <v>5.5555555555555552E-2</v>
      </c>
      <c r="O89">
        <v>1</v>
      </c>
      <c r="P89">
        <v>5.5555555555555552E-2</v>
      </c>
      <c r="Q89">
        <v>1</v>
      </c>
      <c r="R89" t="s">
        <v>51</v>
      </c>
    </row>
    <row r="90" spans="1:18" x14ac:dyDescent="0.3">
      <c r="A90" s="72">
        <v>88</v>
      </c>
      <c r="B90">
        <v>41433</v>
      </c>
      <c r="C90" t="s">
        <v>85</v>
      </c>
      <c r="D90" t="s">
        <v>28</v>
      </c>
      <c r="E90" t="s">
        <v>20</v>
      </c>
      <c r="F90">
        <v>7.61</v>
      </c>
      <c r="G90" s="73">
        <v>44411</v>
      </c>
      <c r="H90" s="73">
        <v>44424</v>
      </c>
      <c r="I90">
        <v>9</v>
      </c>
      <c r="J90">
        <v>2020</v>
      </c>
      <c r="K90" t="s">
        <v>31</v>
      </c>
      <c r="L90">
        <v>12</v>
      </c>
      <c r="M90">
        <v>0.40805555555555562</v>
      </c>
      <c r="N90">
        <v>4.8966666666666674</v>
      </c>
      <c r="O90">
        <v>14</v>
      </c>
      <c r="P90">
        <v>0.34976190476190477</v>
      </c>
      <c r="Q90">
        <v>0.8571428571428571</v>
      </c>
      <c r="R90" t="s">
        <v>35</v>
      </c>
    </row>
    <row r="91" spans="1:18" x14ac:dyDescent="0.3">
      <c r="A91" s="72">
        <v>89</v>
      </c>
      <c r="B91">
        <v>41433</v>
      </c>
      <c r="C91" t="s">
        <v>85</v>
      </c>
      <c r="D91" t="s">
        <v>28</v>
      </c>
      <c r="E91" t="s">
        <v>20</v>
      </c>
      <c r="F91">
        <v>7.61</v>
      </c>
      <c r="G91" s="73">
        <v>44411</v>
      </c>
      <c r="H91" s="73">
        <v>44424</v>
      </c>
      <c r="I91">
        <v>9</v>
      </c>
      <c r="J91">
        <v>2020</v>
      </c>
      <c r="K91" t="s">
        <v>31</v>
      </c>
      <c r="L91">
        <v>12</v>
      </c>
      <c r="M91">
        <v>0.40805555555555562</v>
      </c>
      <c r="N91">
        <v>4.8966666666666674</v>
      </c>
      <c r="O91">
        <v>14</v>
      </c>
      <c r="P91">
        <v>0.34976190476190477</v>
      </c>
      <c r="Q91">
        <v>0.8571428571428571</v>
      </c>
      <c r="R91" t="s">
        <v>67</v>
      </c>
    </row>
    <row r="92" spans="1:18" x14ac:dyDescent="0.3">
      <c r="A92" s="72">
        <v>90</v>
      </c>
      <c r="B92">
        <v>41433</v>
      </c>
      <c r="C92" t="s">
        <v>85</v>
      </c>
      <c r="D92" t="s">
        <v>28</v>
      </c>
      <c r="E92" t="s">
        <v>20</v>
      </c>
      <c r="F92">
        <v>7.61</v>
      </c>
      <c r="G92" s="73">
        <v>44411</v>
      </c>
      <c r="H92" s="73">
        <v>44424</v>
      </c>
      <c r="I92">
        <v>9</v>
      </c>
      <c r="J92">
        <v>2020</v>
      </c>
      <c r="K92" t="s">
        <v>31</v>
      </c>
      <c r="L92">
        <v>12</v>
      </c>
      <c r="M92">
        <v>0.40805555555555562</v>
      </c>
      <c r="N92">
        <v>4.8966666666666674</v>
      </c>
      <c r="O92">
        <v>14</v>
      </c>
      <c r="P92">
        <v>0.34976190476190477</v>
      </c>
      <c r="Q92">
        <v>0.8571428571428571</v>
      </c>
      <c r="R92" t="s">
        <v>25</v>
      </c>
    </row>
    <row r="93" spans="1:18" x14ac:dyDescent="0.3">
      <c r="A93" s="72">
        <v>91</v>
      </c>
      <c r="B93">
        <v>1177</v>
      </c>
      <c r="C93" t="s">
        <v>86</v>
      </c>
      <c r="D93" t="s">
        <v>65</v>
      </c>
      <c r="E93" t="s">
        <v>34</v>
      </c>
      <c r="F93">
        <v>6.7</v>
      </c>
      <c r="G93" s="73">
        <v>44149</v>
      </c>
      <c r="H93" s="73">
        <v>44153</v>
      </c>
      <c r="I93">
        <v>5</v>
      </c>
      <c r="J93">
        <v>2001</v>
      </c>
      <c r="K93" t="s">
        <v>29</v>
      </c>
      <c r="L93">
        <v>4</v>
      </c>
      <c r="M93">
        <v>0.47083333333333333</v>
      </c>
      <c r="N93">
        <v>1.8833333333333331</v>
      </c>
      <c r="O93">
        <v>5</v>
      </c>
      <c r="P93">
        <v>0.37666666666666659</v>
      </c>
      <c r="Q93">
        <v>0.8</v>
      </c>
      <c r="R93" t="s">
        <v>87</v>
      </c>
    </row>
    <row r="94" spans="1:18" x14ac:dyDescent="0.3">
      <c r="A94" s="72">
        <v>92</v>
      </c>
      <c r="B94">
        <v>1177</v>
      </c>
      <c r="C94" t="s">
        <v>86</v>
      </c>
      <c r="D94" t="s">
        <v>65</v>
      </c>
      <c r="E94" t="s">
        <v>34</v>
      </c>
      <c r="F94">
        <v>6.7</v>
      </c>
      <c r="G94" s="73">
        <v>44149</v>
      </c>
      <c r="H94" s="73">
        <v>44153</v>
      </c>
      <c r="I94">
        <v>5</v>
      </c>
      <c r="J94">
        <v>2001</v>
      </c>
      <c r="K94" t="s">
        <v>29</v>
      </c>
      <c r="L94">
        <v>4</v>
      </c>
      <c r="M94">
        <v>0.47083333333333333</v>
      </c>
      <c r="N94">
        <v>1.8833333333333331</v>
      </c>
      <c r="O94">
        <v>5</v>
      </c>
      <c r="P94">
        <v>0.37666666666666659</v>
      </c>
      <c r="Q94">
        <v>0.8</v>
      </c>
      <c r="R94" t="s">
        <v>61</v>
      </c>
    </row>
    <row r="95" spans="1:18" x14ac:dyDescent="0.3">
      <c r="A95" s="72">
        <v>93</v>
      </c>
      <c r="B95">
        <v>1177</v>
      </c>
      <c r="C95" t="s">
        <v>86</v>
      </c>
      <c r="D95" t="s">
        <v>65</v>
      </c>
      <c r="E95" t="s">
        <v>34</v>
      </c>
      <c r="F95">
        <v>6.7</v>
      </c>
      <c r="G95" s="73">
        <v>44149</v>
      </c>
      <c r="H95" s="73">
        <v>44153</v>
      </c>
      <c r="I95">
        <v>5</v>
      </c>
      <c r="J95">
        <v>2001</v>
      </c>
      <c r="K95" t="s">
        <v>29</v>
      </c>
      <c r="L95">
        <v>4</v>
      </c>
      <c r="M95">
        <v>0.47083333333333333</v>
      </c>
      <c r="N95">
        <v>1.8833333333333331</v>
      </c>
      <c r="O95">
        <v>5</v>
      </c>
      <c r="P95">
        <v>0.37666666666666659</v>
      </c>
      <c r="Q95">
        <v>0.8</v>
      </c>
      <c r="R95" t="s">
        <v>45</v>
      </c>
    </row>
    <row r="96" spans="1:18" x14ac:dyDescent="0.3">
      <c r="A96" s="72">
        <v>94</v>
      </c>
      <c r="B96">
        <v>1177</v>
      </c>
      <c r="C96" t="s">
        <v>86</v>
      </c>
      <c r="D96" t="s">
        <v>65</v>
      </c>
      <c r="E96" t="s">
        <v>34</v>
      </c>
      <c r="F96">
        <v>6.7</v>
      </c>
      <c r="G96" s="73">
        <v>44149</v>
      </c>
      <c r="H96" s="73">
        <v>44153</v>
      </c>
      <c r="I96">
        <v>5</v>
      </c>
      <c r="J96">
        <v>2001</v>
      </c>
      <c r="K96" t="s">
        <v>29</v>
      </c>
      <c r="L96">
        <v>4</v>
      </c>
      <c r="M96">
        <v>0.47083333333333333</v>
      </c>
      <c r="N96">
        <v>1.8833333333333331</v>
      </c>
      <c r="O96">
        <v>5</v>
      </c>
      <c r="P96">
        <v>0.37666666666666659</v>
      </c>
      <c r="Q96">
        <v>0.8</v>
      </c>
      <c r="R96" t="s">
        <v>25</v>
      </c>
    </row>
    <row r="97" spans="1:18" x14ac:dyDescent="0.3">
      <c r="A97" s="72">
        <v>95</v>
      </c>
      <c r="B97">
        <v>40517</v>
      </c>
      <c r="C97" t="s">
        <v>88</v>
      </c>
      <c r="D97" t="s">
        <v>60</v>
      </c>
      <c r="E97" t="s">
        <v>20</v>
      </c>
      <c r="F97">
        <v>5.93</v>
      </c>
      <c r="G97" s="73">
        <v>44042</v>
      </c>
      <c r="H97" s="73">
        <v>44042</v>
      </c>
      <c r="I97">
        <v>5</v>
      </c>
      <c r="J97">
        <v>2019</v>
      </c>
      <c r="K97" t="s">
        <v>31</v>
      </c>
      <c r="L97">
        <v>1</v>
      </c>
      <c r="M97">
        <v>0.1166666666666667</v>
      </c>
      <c r="N97">
        <v>0.1166666666666667</v>
      </c>
      <c r="O97">
        <v>1</v>
      </c>
      <c r="P97">
        <v>0.1166666666666667</v>
      </c>
      <c r="Q97">
        <v>1</v>
      </c>
      <c r="R97" t="s">
        <v>36</v>
      </c>
    </row>
    <row r="98" spans="1:18" x14ac:dyDescent="0.3">
      <c r="A98" s="72">
        <v>96</v>
      </c>
      <c r="B98">
        <v>40517</v>
      </c>
      <c r="C98" t="s">
        <v>88</v>
      </c>
      <c r="D98" t="s">
        <v>60</v>
      </c>
      <c r="E98" t="s">
        <v>20</v>
      </c>
      <c r="F98">
        <v>5.93</v>
      </c>
      <c r="G98" s="73">
        <v>44042</v>
      </c>
      <c r="H98" s="73">
        <v>44042</v>
      </c>
      <c r="I98">
        <v>5</v>
      </c>
      <c r="J98">
        <v>2019</v>
      </c>
      <c r="K98" t="s">
        <v>31</v>
      </c>
      <c r="L98">
        <v>1</v>
      </c>
      <c r="M98">
        <v>0.1166666666666667</v>
      </c>
      <c r="N98">
        <v>0.1166666666666667</v>
      </c>
      <c r="O98">
        <v>1</v>
      </c>
      <c r="P98">
        <v>0.1166666666666667</v>
      </c>
      <c r="Q98">
        <v>1</v>
      </c>
      <c r="R98" t="s">
        <v>25</v>
      </c>
    </row>
    <row r="99" spans="1:18" x14ac:dyDescent="0.3">
      <c r="A99" s="72">
        <v>97</v>
      </c>
      <c r="B99">
        <v>22415</v>
      </c>
      <c r="C99" t="s">
        <v>89</v>
      </c>
      <c r="D99" t="s">
        <v>83</v>
      </c>
      <c r="E99" t="s">
        <v>20</v>
      </c>
      <c r="F99">
        <v>4.45</v>
      </c>
      <c r="G99" s="73">
        <v>44120</v>
      </c>
      <c r="H99" s="73">
        <v>44120</v>
      </c>
      <c r="I99">
        <v>4</v>
      </c>
      <c r="J99">
        <v>2001</v>
      </c>
      <c r="K99" t="s">
        <v>21</v>
      </c>
      <c r="L99">
        <v>1</v>
      </c>
      <c r="M99">
        <v>2.9166666666666671E-2</v>
      </c>
      <c r="N99">
        <v>2.9166666666666671E-2</v>
      </c>
      <c r="O99">
        <v>1</v>
      </c>
      <c r="P99">
        <v>2.9166666666666671E-2</v>
      </c>
      <c r="Q99">
        <v>1</v>
      </c>
      <c r="R99" t="s">
        <v>23</v>
      </c>
    </row>
    <row r="100" spans="1:18" x14ac:dyDescent="0.3">
      <c r="A100" s="72">
        <v>98</v>
      </c>
      <c r="B100">
        <v>22415</v>
      </c>
      <c r="C100" t="s">
        <v>89</v>
      </c>
      <c r="D100" t="s">
        <v>83</v>
      </c>
      <c r="E100" t="s">
        <v>20</v>
      </c>
      <c r="F100">
        <v>4.45</v>
      </c>
      <c r="G100" s="73">
        <v>44120</v>
      </c>
      <c r="H100" s="73">
        <v>44120</v>
      </c>
      <c r="I100">
        <v>4</v>
      </c>
      <c r="J100">
        <v>2001</v>
      </c>
      <c r="K100" t="s">
        <v>21</v>
      </c>
      <c r="L100">
        <v>1</v>
      </c>
      <c r="M100">
        <v>2.9166666666666671E-2</v>
      </c>
      <c r="N100">
        <v>2.9166666666666671E-2</v>
      </c>
      <c r="O100">
        <v>1</v>
      </c>
      <c r="P100">
        <v>2.9166666666666671E-2</v>
      </c>
      <c r="Q100">
        <v>1</v>
      </c>
      <c r="R100" t="s">
        <v>51</v>
      </c>
    </row>
    <row r="101" spans="1:18" x14ac:dyDescent="0.3">
      <c r="A101" s="72">
        <v>99</v>
      </c>
      <c r="B101">
        <v>40532</v>
      </c>
      <c r="C101" t="s">
        <v>90</v>
      </c>
      <c r="D101" t="s">
        <v>28</v>
      </c>
      <c r="E101" t="s">
        <v>20</v>
      </c>
      <c r="F101">
        <v>7.27</v>
      </c>
      <c r="G101" s="73">
        <v>44173</v>
      </c>
      <c r="H101" s="73">
        <v>44194</v>
      </c>
      <c r="I101">
        <v>7</v>
      </c>
      <c r="J101">
        <v>2020</v>
      </c>
      <c r="K101" t="s">
        <v>29</v>
      </c>
      <c r="L101">
        <v>13</v>
      </c>
      <c r="M101">
        <v>0.3972222222222222</v>
      </c>
      <c r="N101">
        <v>5.1638888888888888</v>
      </c>
      <c r="O101">
        <v>22</v>
      </c>
      <c r="P101">
        <v>0.23472222222222219</v>
      </c>
      <c r="Q101">
        <v>0.59090909090909094</v>
      </c>
      <c r="R101" t="s">
        <v>32</v>
      </c>
    </row>
    <row r="102" spans="1:18" x14ac:dyDescent="0.3">
      <c r="A102" s="72">
        <v>100</v>
      </c>
      <c r="B102">
        <v>40532</v>
      </c>
      <c r="C102" t="s">
        <v>90</v>
      </c>
      <c r="D102" t="s">
        <v>28</v>
      </c>
      <c r="E102" t="s">
        <v>20</v>
      </c>
      <c r="F102">
        <v>7.27</v>
      </c>
      <c r="G102" s="73">
        <v>44173</v>
      </c>
      <c r="H102" s="73">
        <v>44194</v>
      </c>
      <c r="I102">
        <v>7</v>
      </c>
      <c r="J102">
        <v>2020</v>
      </c>
      <c r="K102" t="s">
        <v>29</v>
      </c>
      <c r="L102">
        <v>13</v>
      </c>
      <c r="M102">
        <v>0.3972222222222222</v>
      </c>
      <c r="N102">
        <v>5.1638888888888888</v>
      </c>
      <c r="O102">
        <v>22</v>
      </c>
      <c r="P102">
        <v>0.23472222222222219</v>
      </c>
      <c r="Q102">
        <v>0.59090909090909094</v>
      </c>
      <c r="R102" t="s">
        <v>91</v>
      </c>
    </row>
    <row r="103" spans="1:18" x14ac:dyDescent="0.3">
      <c r="A103" s="72">
        <v>101</v>
      </c>
      <c r="B103">
        <v>40532</v>
      </c>
      <c r="C103" t="s">
        <v>90</v>
      </c>
      <c r="D103" t="s">
        <v>28</v>
      </c>
      <c r="E103" t="s">
        <v>20</v>
      </c>
      <c r="F103">
        <v>7.27</v>
      </c>
      <c r="G103" s="73">
        <v>44173</v>
      </c>
      <c r="H103" s="73">
        <v>44194</v>
      </c>
      <c r="I103">
        <v>7</v>
      </c>
      <c r="J103">
        <v>2020</v>
      </c>
      <c r="K103" t="s">
        <v>29</v>
      </c>
      <c r="L103">
        <v>13</v>
      </c>
      <c r="M103">
        <v>0.3972222222222222</v>
      </c>
      <c r="N103">
        <v>5.1638888888888888</v>
      </c>
      <c r="O103">
        <v>22</v>
      </c>
      <c r="P103">
        <v>0.23472222222222219</v>
      </c>
      <c r="Q103">
        <v>0.59090909090909094</v>
      </c>
      <c r="R103" t="s">
        <v>92</v>
      </c>
    </row>
    <row r="104" spans="1:18" x14ac:dyDescent="0.3">
      <c r="A104" s="72">
        <v>102</v>
      </c>
      <c r="B104">
        <v>38753</v>
      </c>
      <c r="C104" t="s">
        <v>93</v>
      </c>
      <c r="D104" t="s">
        <v>28</v>
      </c>
      <c r="E104" t="s">
        <v>34</v>
      </c>
      <c r="F104">
        <v>7.36</v>
      </c>
      <c r="G104" s="73">
        <v>43762</v>
      </c>
      <c r="H104" s="73">
        <v>43765</v>
      </c>
      <c r="I104">
        <v>8</v>
      </c>
      <c r="J104">
        <v>2019</v>
      </c>
      <c r="K104" t="s">
        <v>40</v>
      </c>
      <c r="L104">
        <v>12</v>
      </c>
      <c r="M104">
        <v>0.40111111111111108</v>
      </c>
      <c r="N104">
        <v>4.8133333333333326</v>
      </c>
      <c r="O104">
        <v>4</v>
      </c>
      <c r="P104">
        <v>1.2033333333333329</v>
      </c>
      <c r="Q104">
        <v>3</v>
      </c>
      <c r="R104" t="s">
        <v>32</v>
      </c>
    </row>
    <row r="105" spans="1:18" x14ac:dyDescent="0.3">
      <c r="A105" s="72">
        <v>103</v>
      </c>
      <c r="B105">
        <v>38753</v>
      </c>
      <c r="C105" t="s">
        <v>93</v>
      </c>
      <c r="D105" t="s">
        <v>28</v>
      </c>
      <c r="E105" t="s">
        <v>34</v>
      </c>
      <c r="F105">
        <v>7.36</v>
      </c>
      <c r="G105" s="73">
        <v>43762</v>
      </c>
      <c r="H105" s="73">
        <v>43765</v>
      </c>
      <c r="I105">
        <v>8</v>
      </c>
      <c r="J105">
        <v>2019</v>
      </c>
      <c r="K105" t="s">
        <v>40</v>
      </c>
      <c r="L105">
        <v>12</v>
      </c>
      <c r="M105">
        <v>0.40111111111111108</v>
      </c>
      <c r="N105">
        <v>4.8133333333333326</v>
      </c>
      <c r="O105">
        <v>4</v>
      </c>
      <c r="P105">
        <v>1.2033333333333329</v>
      </c>
      <c r="Q105">
        <v>3</v>
      </c>
      <c r="R105" t="s">
        <v>36</v>
      </c>
    </row>
    <row r="106" spans="1:18" x14ac:dyDescent="0.3">
      <c r="A106" s="72">
        <v>104</v>
      </c>
      <c r="B106">
        <v>38753</v>
      </c>
      <c r="C106" t="s">
        <v>93</v>
      </c>
      <c r="D106" t="s">
        <v>28</v>
      </c>
      <c r="E106" t="s">
        <v>34</v>
      </c>
      <c r="F106">
        <v>7.36</v>
      </c>
      <c r="G106" s="73">
        <v>43762</v>
      </c>
      <c r="H106" s="73">
        <v>43765</v>
      </c>
      <c r="I106">
        <v>8</v>
      </c>
      <c r="J106">
        <v>2019</v>
      </c>
      <c r="K106" t="s">
        <v>40</v>
      </c>
      <c r="L106">
        <v>12</v>
      </c>
      <c r="M106">
        <v>0.40111111111111108</v>
      </c>
      <c r="N106">
        <v>4.8133333333333326</v>
      </c>
      <c r="O106">
        <v>4</v>
      </c>
      <c r="P106">
        <v>1.2033333333333329</v>
      </c>
      <c r="Q106">
        <v>3</v>
      </c>
      <c r="R106" t="s">
        <v>54</v>
      </c>
    </row>
    <row r="107" spans="1:18" x14ac:dyDescent="0.3">
      <c r="A107" s="72">
        <v>105</v>
      </c>
      <c r="B107">
        <v>38753</v>
      </c>
      <c r="C107" t="s">
        <v>93</v>
      </c>
      <c r="D107" t="s">
        <v>28</v>
      </c>
      <c r="E107" t="s">
        <v>34</v>
      </c>
      <c r="F107">
        <v>7.36</v>
      </c>
      <c r="G107" s="73">
        <v>43762</v>
      </c>
      <c r="H107" s="73">
        <v>43765</v>
      </c>
      <c r="I107">
        <v>8</v>
      </c>
      <c r="J107">
        <v>2019</v>
      </c>
      <c r="K107" t="s">
        <v>40</v>
      </c>
      <c r="L107">
        <v>12</v>
      </c>
      <c r="M107">
        <v>0.40111111111111108</v>
      </c>
      <c r="N107">
        <v>4.8133333333333326</v>
      </c>
      <c r="O107">
        <v>4</v>
      </c>
      <c r="P107">
        <v>1.2033333333333329</v>
      </c>
      <c r="Q107">
        <v>3</v>
      </c>
      <c r="R107" t="s">
        <v>45</v>
      </c>
    </row>
    <row r="108" spans="1:18" x14ac:dyDescent="0.3">
      <c r="A108" s="72">
        <v>106</v>
      </c>
      <c r="B108">
        <v>38753</v>
      </c>
      <c r="C108" t="s">
        <v>93</v>
      </c>
      <c r="D108" t="s">
        <v>28</v>
      </c>
      <c r="E108" t="s">
        <v>34</v>
      </c>
      <c r="F108">
        <v>7.36</v>
      </c>
      <c r="G108" s="73">
        <v>43762</v>
      </c>
      <c r="H108" s="73">
        <v>43765</v>
      </c>
      <c r="I108">
        <v>8</v>
      </c>
      <c r="J108">
        <v>2019</v>
      </c>
      <c r="K108" t="s">
        <v>40</v>
      </c>
      <c r="L108">
        <v>12</v>
      </c>
      <c r="M108">
        <v>0.40111111111111108</v>
      </c>
      <c r="N108">
        <v>4.8133333333333326</v>
      </c>
      <c r="O108">
        <v>4</v>
      </c>
      <c r="P108">
        <v>1.2033333333333329</v>
      </c>
      <c r="Q108">
        <v>3</v>
      </c>
      <c r="R108" t="s">
        <v>38</v>
      </c>
    </row>
    <row r="109" spans="1:18" x14ac:dyDescent="0.3">
      <c r="A109" s="72">
        <v>107</v>
      </c>
      <c r="B109">
        <v>1028</v>
      </c>
      <c r="C109" t="s">
        <v>94</v>
      </c>
      <c r="D109" t="s">
        <v>95</v>
      </c>
      <c r="E109" t="s">
        <v>44</v>
      </c>
      <c r="F109">
        <v>6.89</v>
      </c>
      <c r="G109" s="73">
        <v>44376</v>
      </c>
      <c r="H109" s="73">
        <v>44377</v>
      </c>
      <c r="I109">
        <v>6</v>
      </c>
      <c r="J109">
        <v>2001</v>
      </c>
      <c r="K109" t="s">
        <v>40</v>
      </c>
      <c r="L109">
        <v>1</v>
      </c>
      <c r="M109">
        <v>1.75</v>
      </c>
      <c r="N109">
        <v>1.75</v>
      </c>
      <c r="O109">
        <v>2</v>
      </c>
      <c r="P109">
        <v>0.875</v>
      </c>
      <c r="Q109">
        <v>0.5</v>
      </c>
      <c r="R109" t="s">
        <v>23</v>
      </c>
    </row>
    <row r="110" spans="1:18" x14ac:dyDescent="0.3">
      <c r="A110" s="72">
        <v>108</v>
      </c>
      <c r="B110">
        <v>285</v>
      </c>
      <c r="C110" t="s">
        <v>96</v>
      </c>
      <c r="D110" t="s">
        <v>28</v>
      </c>
      <c r="E110" t="s">
        <v>20</v>
      </c>
      <c r="F110">
        <v>6.76</v>
      </c>
      <c r="G110" s="73">
        <v>43606</v>
      </c>
      <c r="H110" s="73">
        <v>43616</v>
      </c>
      <c r="I110">
        <v>6</v>
      </c>
      <c r="J110">
        <v>2000</v>
      </c>
      <c r="K110" t="s">
        <v>31</v>
      </c>
      <c r="L110">
        <v>25</v>
      </c>
      <c r="M110">
        <v>0.41666666666666669</v>
      </c>
      <c r="N110">
        <v>10.41666666666667</v>
      </c>
      <c r="O110">
        <v>11</v>
      </c>
      <c r="P110">
        <v>0.94696969696969713</v>
      </c>
      <c r="Q110">
        <v>2.2727272727272729</v>
      </c>
      <c r="R110" t="s">
        <v>35</v>
      </c>
    </row>
    <row r="111" spans="1:18" x14ac:dyDescent="0.3">
      <c r="A111" s="72">
        <v>109</v>
      </c>
      <c r="B111">
        <v>285</v>
      </c>
      <c r="C111" t="s">
        <v>96</v>
      </c>
      <c r="D111" t="s">
        <v>28</v>
      </c>
      <c r="E111" t="s">
        <v>20</v>
      </c>
      <c r="F111">
        <v>6.76</v>
      </c>
      <c r="G111" s="73">
        <v>43606</v>
      </c>
      <c r="H111" s="73">
        <v>43616</v>
      </c>
      <c r="I111">
        <v>6</v>
      </c>
      <c r="J111">
        <v>2000</v>
      </c>
      <c r="K111" t="s">
        <v>31</v>
      </c>
      <c r="L111">
        <v>25</v>
      </c>
      <c r="M111">
        <v>0.41666666666666669</v>
      </c>
      <c r="N111">
        <v>10.41666666666667</v>
      </c>
      <c r="O111">
        <v>11</v>
      </c>
      <c r="P111">
        <v>0.94696969696969713</v>
      </c>
      <c r="Q111">
        <v>2.2727272727272729</v>
      </c>
      <c r="R111" t="s">
        <v>22</v>
      </c>
    </row>
    <row r="112" spans="1:18" x14ac:dyDescent="0.3">
      <c r="A112" s="72">
        <v>110</v>
      </c>
      <c r="B112">
        <v>285</v>
      </c>
      <c r="C112" t="s">
        <v>96</v>
      </c>
      <c r="D112" t="s">
        <v>28</v>
      </c>
      <c r="E112" t="s">
        <v>20</v>
      </c>
      <c r="F112">
        <v>6.76</v>
      </c>
      <c r="G112" s="73">
        <v>43606</v>
      </c>
      <c r="H112" s="73">
        <v>43616</v>
      </c>
      <c r="I112">
        <v>6</v>
      </c>
      <c r="J112">
        <v>2000</v>
      </c>
      <c r="K112" t="s">
        <v>31</v>
      </c>
      <c r="L112">
        <v>25</v>
      </c>
      <c r="M112">
        <v>0.41666666666666669</v>
      </c>
      <c r="N112">
        <v>10.41666666666667</v>
      </c>
      <c r="O112">
        <v>11</v>
      </c>
      <c r="P112">
        <v>0.94696969696969713</v>
      </c>
      <c r="Q112">
        <v>2.2727272727272729</v>
      </c>
      <c r="R112" t="s">
        <v>36</v>
      </c>
    </row>
    <row r="113" spans="1:18" x14ac:dyDescent="0.3">
      <c r="A113" s="72">
        <v>111</v>
      </c>
      <c r="B113">
        <v>285</v>
      </c>
      <c r="C113" t="s">
        <v>96</v>
      </c>
      <c r="D113" t="s">
        <v>28</v>
      </c>
      <c r="E113" t="s">
        <v>20</v>
      </c>
      <c r="F113">
        <v>6.76</v>
      </c>
      <c r="G113" s="73">
        <v>43606</v>
      </c>
      <c r="H113" s="73">
        <v>43616</v>
      </c>
      <c r="I113">
        <v>6</v>
      </c>
      <c r="J113">
        <v>2000</v>
      </c>
      <c r="K113" t="s">
        <v>31</v>
      </c>
      <c r="L113">
        <v>25</v>
      </c>
      <c r="M113">
        <v>0.41666666666666669</v>
      </c>
      <c r="N113">
        <v>10.41666666666667</v>
      </c>
      <c r="O113">
        <v>11</v>
      </c>
      <c r="P113">
        <v>0.94696969696969713</v>
      </c>
      <c r="Q113">
        <v>2.2727272727272729</v>
      </c>
      <c r="R113" t="s">
        <v>97</v>
      </c>
    </row>
    <row r="114" spans="1:18" x14ac:dyDescent="0.3">
      <c r="A114" s="72">
        <v>112</v>
      </c>
      <c r="B114">
        <v>285</v>
      </c>
      <c r="C114" t="s">
        <v>96</v>
      </c>
      <c r="D114" t="s">
        <v>28</v>
      </c>
      <c r="E114" t="s">
        <v>20</v>
      </c>
      <c r="F114">
        <v>6.76</v>
      </c>
      <c r="G114" s="73">
        <v>43606</v>
      </c>
      <c r="H114" s="73">
        <v>43616</v>
      </c>
      <c r="I114">
        <v>6</v>
      </c>
      <c r="J114">
        <v>2000</v>
      </c>
      <c r="K114" t="s">
        <v>31</v>
      </c>
      <c r="L114">
        <v>25</v>
      </c>
      <c r="M114">
        <v>0.41666666666666669</v>
      </c>
      <c r="N114">
        <v>10.41666666666667</v>
      </c>
      <c r="O114">
        <v>11</v>
      </c>
      <c r="P114">
        <v>0.94696969696969713</v>
      </c>
      <c r="Q114">
        <v>2.2727272727272729</v>
      </c>
      <c r="R114" t="s">
        <v>98</v>
      </c>
    </row>
    <row r="115" spans="1:18" x14ac:dyDescent="0.3">
      <c r="A115" s="72">
        <v>113</v>
      </c>
      <c r="B115">
        <v>285</v>
      </c>
      <c r="C115" t="s">
        <v>96</v>
      </c>
      <c r="D115" t="s">
        <v>28</v>
      </c>
      <c r="E115" t="s">
        <v>20</v>
      </c>
      <c r="F115">
        <v>6.76</v>
      </c>
      <c r="G115" s="73">
        <v>43606</v>
      </c>
      <c r="H115" s="73">
        <v>43616</v>
      </c>
      <c r="I115">
        <v>6</v>
      </c>
      <c r="J115">
        <v>2000</v>
      </c>
      <c r="K115" t="s">
        <v>31</v>
      </c>
      <c r="L115">
        <v>25</v>
      </c>
      <c r="M115">
        <v>0.41666666666666669</v>
      </c>
      <c r="N115">
        <v>10.41666666666667</v>
      </c>
      <c r="O115">
        <v>11</v>
      </c>
      <c r="P115">
        <v>0.94696969696969713</v>
      </c>
      <c r="Q115">
        <v>2.2727272727272729</v>
      </c>
      <c r="R115" t="s">
        <v>25</v>
      </c>
    </row>
    <row r="116" spans="1:18" x14ac:dyDescent="0.3">
      <c r="A116" s="72">
        <v>114</v>
      </c>
      <c r="B116">
        <v>1789</v>
      </c>
      <c r="C116" t="s">
        <v>99</v>
      </c>
      <c r="D116" t="s">
        <v>19</v>
      </c>
      <c r="E116" t="s">
        <v>20</v>
      </c>
      <c r="F116">
        <v>6.35</v>
      </c>
      <c r="G116" s="73">
        <v>43606</v>
      </c>
      <c r="H116" s="73">
        <v>43606</v>
      </c>
      <c r="I116">
        <v>5</v>
      </c>
      <c r="J116">
        <v>2002</v>
      </c>
      <c r="K116" t="s">
        <v>21</v>
      </c>
      <c r="L116">
        <v>1</v>
      </c>
      <c r="M116">
        <v>0.41666666666666669</v>
      </c>
      <c r="N116">
        <v>0.41666666666666669</v>
      </c>
      <c r="O116">
        <v>1</v>
      </c>
      <c r="P116">
        <v>0.41666666666666669</v>
      </c>
      <c r="Q116">
        <v>1</v>
      </c>
      <c r="R116" t="s">
        <v>35</v>
      </c>
    </row>
    <row r="117" spans="1:18" x14ac:dyDescent="0.3">
      <c r="A117" s="72">
        <v>115</v>
      </c>
      <c r="B117">
        <v>1789</v>
      </c>
      <c r="C117" t="s">
        <v>99</v>
      </c>
      <c r="D117" t="s">
        <v>19</v>
      </c>
      <c r="E117" t="s">
        <v>20</v>
      </c>
      <c r="F117">
        <v>6.35</v>
      </c>
      <c r="G117" s="73">
        <v>43606</v>
      </c>
      <c r="H117" s="73">
        <v>43606</v>
      </c>
      <c r="I117">
        <v>5</v>
      </c>
      <c r="J117">
        <v>2002</v>
      </c>
      <c r="K117" t="s">
        <v>21</v>
      </c>
      <c r="L117">
        <v>1</v>
      </c>
      <c r="M117">
        <v>0.41666666666666669</v>
      </c>
      <c r="N117">
        <v>0.41666666666666669</v>
      </c>
      <c r="O117">
        <v>1</v>
      </c>
      <c r="P117">
        <v>0.41666666666666669</v>
      </c>
      <c r="Q117">
        <v>1</v>
      </c>
      <c r="R117" t="s">
        <v>97</v>
      </c>
    </row>
    <row r="118" spans="1:18" x14ac:dyDescent="0.3">
      <c r="A118" s="72">
        <v>116</v>
      </c>
      <c r="B118">
        <v>1789</v>
      </c>
      <c r="C118" t="s">
        <v>99</v>
      </c>
      <c r="D118" t="s">
        <v>19</v>
      </c>
      <c r="E118" t="s">
        <v>20</v>
      </c>
      <c r="F118">
        <v>6.35</v>
      </c>
      <c r="G118" s="73">
        <v>43606</v>
      </c>
      <c r="H118" s="73">
        <v>43606</v>
      </c>
      <c r="I118">
        <v>5</v>
      </c>
      <c r="J118">
        <v>2002</v>
      </c>
      <c r="K118" t="s">
        <v>21</v>
      </c>
      <c r="L118">
        <v>1</v>
      </c>
      <c r="M118">
        <v>0.41666666666666669</v>
      </c>
      <c r="N118">
        <v>0.41666666666666669</v>
      </c>
      <c r="O118">
        <v>1</v>
      </c>
      <c r="P118">
        <v>0.41666666666666669</v>
      </c>
      <c r="Q118">
        <v>1</v>
      </c>
      <c r="R118" t="s">
        <v>25</v>
      </c>
    </row>
    <row r="119" spans="1:18" x14ac:dyDescent="0.3">
      <c r="A119" s="72">
        <v>117</v>
      </c>
      <c r="B119">
        <v>36882</v>
      </c>
      <c r="C119" t="s">
        <v>100</v>
      </c>
      <c r="D119" t="s">
        <v>28</v>
      </c>
      <c r="E119" t="s">
        <v>73</v>
      </c>
      <c r="F119">
        <v>6.68</v>
      </c>
      <c r="G119" s="73">
        <v>43745</v>
      </c>
      <c r="H119" s="73">
        <v>43747</v>
      </c>
      <c r="I119">
        <v>4</v>
      </c>
      <c r="J119">
        <v>2019</v>
      </c>
      <c r="K119" t="s">
        <v>40</v>
      </c>
      <c r="L119">
        <v>13</v>
      </c>
      <c r="M119">
        <v>0.39500000000000002</v>
      </c>
      <c r="N119">
        <v>5.1349999999999998</v>
      </c>
      <c r="O119">
        <v>3</v>
      </c>
      <c r="P119">
        <v>1.7116666666666669</v>
      </c>
      <c r="Q119">
        <v>4.333333333333333</v>
      </c>
      <c r="R119" t="s">
        <v>35</v>
      </c>
    </row>
    <row r="120" spans="1:18" x14ac:dyDescent="0.3">
      <c r="A120" s="72">
        <v>118</v>
      </c>
      <c r="B120">
        <v>36882</v>
      </c>
      <c r="C120" t="s">
        <v>100</v>
      </c>
      <c r="D120" t="s">
        <v>28</v>
      </c>
      <c r="E120" t="s">
        <v>73</v>
      </c>
      <c r="F120">
        <v>6.68</v>
      </c>
      <c r="G120" s="73">
        <v>43745</v>
      </c>
      <c r="H120" s="73">
        <v>43747</v>
      </c>
      <c r="I120">
        <v>4</v>
      </c>
      <c r="J120">
        <v>2019</v>
      </c>
      <c r="K120" t="s">
        <v>40</v>
      </c>
      <c r="L120">
        <v>13</v>
      </c>
      <c r="M120">
        <v>0.39500000000000002</v>
      </c>
      <c r="N120">
        <v>5.1349999999999998</v>
      </c>
      <c r="O120">
        <v>3</v>
      </c>
      <c r="P120">
        <v>1.7116666666666669</v>
      </c>
      <c r="Q120">
        <v>4.333333333333333</v>
      </c>
      <c r="R120" t="s">
        <v>22</v>
      </c>
    </row>
    <row r="121" spans="1:18" x14ac:dyDescent="0.3">
      <c r="A121" s="72">
        <v>119</v>
      </c>
      <c r="B121">
        <v>36882</v>
      </c>
      <c r="C121" t="s">
        <v>100</v>
      </c>
      <c r="D121" t="s">
        <v>28</v>
      </c>
      <c r="E121" t="s">
        <v>73</v>
      </c>
      <c r="F121">
        <v>6.68</v>
      </c>
      <c r="G121" s="73">
        <v>43745</v>
      </c>
      <c r="H121" s="73">
        <v>43747</v>
      </c>
      <c r="I121">
        <v>4</v>
      </c>
      <c r="J121">
        <v>2019</v>
      </c>
      <c r="K121" t="s">
        <v>40</v>
      </c>
      <c r="L121">
        <v>13</v>
      </c>
      <c r="M121">
        <v>0.39500000000000002</v>
      </c>
      <c r="N121">
        <v>5.1349999999999998</v>
      </c>
      <c r="O121">
        <v>3</v>
      </c>
      <c r="P121">
        <v>1.7116666666666669</v>
      </c>
      <c r="Q121">
        <v>4.333333333333333</v>
      </c>
      <c r="R121" t="s">
        <v>23</v>
      </c>
    </row>
    <row r="122" spans="1:18" x14ac:dyDescent="0.3">
      <c r="A122" s="72">
        <v>120</v>
      </c>
      <c r="B122">
        <v>36882</v>
      </c>
      <c r="C122" t="s">
        <v>100</v>
      </c>
      <c r="D122" t="s">
        <v>28</v>
      </c>
      <c r="E122" t="s">
        <v>73</v>
      </c>
      <c r="F122">
        <v>6.68</v>
      </c>
      <c r="G122" s="73">
        <v>43745</v>
      </c>
      <c r="H122" s="73">
        <v>43747</v>
      </c>
      <c r="I122">
        <v>4</v>
      </c>
      <c r="J122">
        <v>2019</v>
      </c>
      <c r="K122" t="s">
        <v>40</v>
      </c>
      <c r="L122">
        <v>13</v>
      </c>
      <c r="M122">
        <v>0.39500000000000002</v>
      </c>
      <c r="N122">
        <v>5.1349999999999998</v>
      </c>
      <c r="O122">
        <v>3</v>
      </c>
      <c r="P122">
        <v>1.7116666666666669</v>
      </c>
      <c r="Q122">
        <v>4.333333333333333</v>
      </c>
      <c r="R122" t="s">
        <v>58</v>
      </c>
    </row>
    <row r="123" spans="1:18" x14ac:dyDescent="0.3">
      <c r="A123" s="72">
        <v>121</v>
      </c>
      <c r="B123">
        <v>36882</v>
      </c>
      <c r="C123" t="s">
        <v>100</v>
      </c>
      <c r="D123" t="s">
        <v>28</v>
      </c>
      <c r="E123" t="s">
        <v>73</v>
      </c>
      <c r="F123">
        <v>6.68</v>
      </c>
      <c r="G123" s="73">
        <v>43745</v>
      </c>
      <c r="H123" s="73">
        <v>43747</v>
      </c>
      <c r="I123">
        <v>4</v>
      </c>
      <c r="J123">
        <v>2019</v>
      </c>
      <c r="K123" t="s">
        <v>40</v>
      </c>
      <c r="L123">
        <v>13</v>
      </c>
      <c r="M123">
        <v>0.39500000000000002</v>
      </c>
      <c r="N123">
        <v>5.1349999999999998</v>
      </c>
      <c r="O123">
        <v>3</v>
      </c>
      <c r="P123">
        <v>1.7116666666666669</v>
      </c>
      <c r="Q123">
        <v>4.333333333333333</v>
      </c>
      <c r="R123" t="s">
        <v>37</v>
      </c>
    </row>
    <row r="124" spans="1:18" x14ac:dyDescent="0.3">
      <c r="A124" s="72">
        <v>122</v>
      </c>
      <c r="B124">
        <v>1205</v>
      </c>
      <c r="C124" t="s">
        <v>101</v>
      </c>
      <c r="D124" t="s">
        <v>60</v>
      </c>
      <c r="E124" t="s">
        <v>20</v>
      </c>
      <c r="F124">
        <v>7.06</v>
      </c>
      <c r="G124" s="73">
        <v>44144</v>
      </c>
      <c r="H124" s="73">
        <v>44144</v>
      </c>
      <c r="I124">
        <v>6</v>
      </c>
      <c r="J124">
        <v>2003</v>
      </c>
      <c r="K124" t="s">
        <v>21</v>
      </c>
      <c r="L124">
        <v>6</v>
      </c>
      <c r="M124">
        <v>0.05</v>
      </c>
      <c r="N124">
        <v>0.3</v>
      </c>
      <c r="O124">
        <v>1</v>
      </c>
      <c r="P124">
        <v>0.3</v>
      </c>
      <c r="Q124">
        <v>6</v>
      </c>
      <c r="R124" t="s">
        <v>22</v>
      </c>
    </row>
    <row r="125" spans="1:18" x14ac:dyDescent="0.3">
      <c r="A125" s="72">
        <v>123</v>
      </c>
      <c r="B125">
        <v>1205</v>
      </c>
      <c r="C125" t="s">
        <v>101</v>
      </c>
      <c r="D125" t="s">
        <v>60</v>
      </c>
      <c r="E125" t="s">
        <v>20</v>
      </c>
      <c r="F125">
        <v>7.06</v>
      </c>
      <c r="G125" s="73">
        <v>44144</v>
      </c>
      <c r="H125" s="73">
        <v>44144</v>
      </c>
      <c r="I125">
        <v>6</v>
      </c>
      <c r="J125">
        <v>2003</v>
      </c>
      <c r="K125" t="s">
        <v>21</v>
      </c>
      <c r="L125">
        <v>6</v>
      </c>
      <c r="M125">
        <v>0.05</v>
      </c>
      <c r="N125">
        <v>0.3</v>
      </c>
      <c r="O125">
        <v>1</v>
      </c>
      <c r="P125">
        <v>0.3</v>
      </c>
      <c r="Q125">
        <v>6</v>
      </c>
      <c r="R125" t="s">
        <v>23</v>
      </c>
    </row>
    <row r="126" spans="1:18" x14ac:dyDescent="0.3">
      <c r="A126" s="72">
        <v>124</v>
      </c>
      <c r="B126">
        <v>38464</v>
      </c>
      <c r="C126" t="s">
        <v>102</v>
      </c>
      <c r="D126" t="s">
        <v>95</v>
      </c>
      <c r="E126" t="s">
        <v>20</v>
      </c>
      <c r="F126">
        <v>6.36</v>
      </c>
      <c r="G126" s="73">
        <v>44044</v>
      </c>
      <c r="H126" s="73">
        <v>44044</v>
      </c>
      <c r="I126">
        <v>6</v>
      </c>
      <c r="J126">
        <v>2019</v>
      </c>
      <c r="K126" t="s">
        <v>21</v>
      </c>
      <c r="L126">
        <v>1</v>
      </c>
      <c r="M126">
        <v>1.555833333333333</v>
      </c>
      <c r="N126">
        <v>1.555833333333333</v>
      </c>
      <c r="O126">
        <v>1</v>
      </c>
      <c r="P126">
        <v>1.555833333333333</v>
      </c>
      <c r="Q126">
        <v>1</v>
      </c>
      <c r="R126" t="s">
        <v>36</v>
      </c>
    </row>
    <row r="127" spans="1:18" x14ac:dyDescent="0.3">
      <c r="A127" s="72">
        <v>125</v>
      </c>
      <c r="B127">
        <v>38464</v>
      </c>
      <c r="C127" t="s">
        <v>102</v>
      </c>
      <c r="D127" t="s">
        <v>95</v>
      </c>
      <c r="E127" t="s">
        <v>20</v>
      </c>
      <c r="F127">
        <v>6.36</v>
      </c>
      <c r="G127" s="73">
        <v>44044</v>
      </c>
      <c r="H127" s="73">
        <v>44044</v>
      </c>
      <c r="I127">
        <v>6</v>
      </c>
      <c r="J127">
        <v>2019</v>
      </c>
      <c r="K127" t="s">
        <v>21</v>
      </c>
      <c r="L127">
        <v>1</v>
      </c>
      <c r="M127">
        <v>1.555833333333333</v>
      </c>
      <c r="N127">
        <v>1.555833333333333</v>
      </c>
      <c r="O127">
        <v>1</v>
      </c>
      <c r="P127">
        <v>1.555833333333333</v>
      </c>
      <c r="Q127">
        <v>1</v>
      </c>
      <c r="R127" t="s">
        <v>54</v>
      </c>
    </row>
    <row r="128" spans="1:18" x14ac:dyDescent="0.3">
      <c r="A128" s="72">
        <v>126</v>
      </c>
      <c r="B128">
        <v>38572</v>
      </c>
      <c r="C128" t="s">
        <v>103</v>
      </c>
      <c r="D128" t="s">
        <v>28</v>
      </c>
      <c r="E128" t="s">
        <v>73</v>
      </c>
      <c r="F128">
        <v>5.93</v>
      </c>
      <c r="G128" s="73">
        <v>43887</v>
      </c>
      <c r="H128" s="73">
        <v>43901</v>
      </c>
      <c r="I128">
        <v>4</v>
      </c>
      <c r="J128">
        <v>2019</v>
      </c>
      <c r="K128" t="s">
        <v>31</v>
      </c>
      <c r="L128">
        <v>12</v>
      </c>
      <c r="M128">
        <v>0.4</v>
      </c>
      <c r="N128">
        <v>4.8000000000000007</v>
      </c>
      <c r="O128">
        <v>15</v>
      </c>
      <c r="P128">
        <v>0.32000000000000012</v>
      </c>
      <c r="Q128">
        <v>0.8</v>
      </c>
      <c r="R128" t="s">
        <v>23</v>
      </c>
    </row>
    <row r="129" spans="1:18" x14ac:dyDescent="0.3">
      <c r="A129" s="72">
        <v>127</v>
      </c>
      <c r="B129">
        <v>40550</v>
      </c>
      <c r="C129" t="s">
        <v>104</v>
      </c>
      <c r="D129" t="s">
        <v>28</v>
      </c>
      <c r="E129" t="s">
        <v>105</v>
      </c>
      <c r="F129">
        <v>6.46</v>
      </c>
      <c r="G129" s="73">
        <v>44542</v>
      </c>
      <c r="H129" s="73">
        <v>44551</v>
      </c>
      <c r="I129">
        <v>5</v>
      </c>
      <c r="J129">
        <v>2020</v>
      </c>
      <c r="K129" t="s">
        <v>31</v>
      </c>
      <c r="L129">
        <v>12</v>
      </c>
      <c r="M129">
        <v>0.4</v>
      </c>
      <c r="N129">
        <v>4.8000000000000007</v>
      </c>
      <c r="O129">
        <v>10</v>
      </c>
      <c r="P129">
        <v>0.48000000000000009</v>
      </c>
      <c r="Q129">
        <v>1.2</v>
      </c>
      <c r="R129" t="s">
        <v>35</v>
      </c>
    </row>
    <row r="130" spans="1:18" x14ac:dyDescent="0.3">
      <c r="A130" s="72">
        <v>128</v>
      </c>
      <c r="B130">
        <v>40550</v>
      </c>
      <c r="C130" t="s">
        <v>104</v>
      </c>
      <c r="D130" t="s">
        <v>28</v>
      </c>
      <c r="E130" t="s">
        <v>105</v>
      </c>
      <c r="F130">
        <v>6.46</v>
      </c>
      <c r="G130" s="73">
        <v>44542</v>
      </c>
      <c r="H130" s="73">
        <v>44551</v>
      </c>
      <c r="I130">
        <v>5</v>
      </c>
      <c r="J130">
        <v>2020</v>
      </c>
      <c r="K130" t="s">
        <v>31</v>
      </c>
      <c r="L130">
        <v>12</v>
      </c>
      <c r="M130">
        <v>0.4</v>
      </c>
      <c r="N130">
        <v>4.8000000000000007</v>
      </c>
      <c r="O130">
        <v>10</v>
      </c>
      <c r="P130">
        <v>0.48000000000000009</v>
      </c>
      <c r="Q130">
        <v>1.2</v>
      </c>
      <c r="R130" t="s">
        <v>23</v>
      </c>
    </row>
    <row r="131" spans="1:18" x14ac:dyDescent="0.3">
      <c r="A131" s="72">
        <v>129</v>
      </c>
      <c r="B131">
        <v>1370</v>
      </c>
      <c r="C131" t="s">
        <v>106</v>
      </c>
      <c r="D131" t="s">
        <v>95</v>
      </c>
      <c r="E131" t="s">
        <v>49</v>
      </c>
      <c r="F131">
        <v>6.39</v>
      </c>
      <c r="G131" s="73">
        <v>44548</v>
      </c>
      <c r="H131" s="73">
        <v>44548</v>
      </c>
      <c r="I131">
        <v>7</v>
      </c>
      <c r="J131">
        <v>2002</v>
      </c>
      <c r="K131" t="s">
        <v>21</v>
      </c>
      <c r="L131">
        <v>1</v>
      </c>
      <c r="M131">
        <v>0.16666666666666671</v>
      </c>
      <c r="N131">
        <v>0.16666666666666671</v>
      </c>
      <c r="O131">
        <v>1</v>
      </c>
      <c r="P131">
        <v>0.16666666666666671</v>
      </c>
      <c r="Q131">
        <v>1</v>
      </c>
      <c r="R131" t="s">
        <v>84</v>
      </c>
    </row>
    <row r="132" spans="1:18" x14ac:dyDescent="0.3">
      <c r="A132" s="72">
        <v>130</v>
      </c>
      <c r="B132">
        <v>1370</v>
      </c>
      <c r="C132" t="s">
        <v>106</v>
      </c>
      <c r="D132" t="s">
        <v>95</v>
      </c>
      <c r="E132" t="s">
        <v>49</v>
      </c>
      <c r="F132">
        <v>6.39</v>
      </c>
      <c r="G132" s="73">
        <v>44548</v>
      </c>
      <c r="H132" s="73">
        <v>44548</v>
      </c>
      <c r="I132">
        <v>7</v>
      </c>
      <c r="J132">
        <v>2002</v>
      </c>
      <c r="K132" t="s">
        <v>21</v>
      </c>
      <c r="L132">
        <v>1</v>
      </c>
      <c r="M132">
        <v>0.16666666666666671</v>
      </c>
      <c r="N132">
        <v>0.16666666666666671</v>
      </c>
      <c r="O132">
        <v>1</v>
      </c>
      <c r="P132">
        <v>0.16666666666666671</v>
      </c>
      <c r="Q132">
        <v>1</v>
      </c>
      <c r="R132" t="s">
        <v>32</v>
      </c>
    </row>
    <row r="133" spans="1:18" x14ac:dyDescent="0.3">
      <c r="A133" s="72">
        <v>131</v>
      </c>
      <c r="B133">
        <v>1370</v>
      </c>
      <c r="C133" t="s">
        <v>106</v>
      </c>
      <c r="D133" t="s">
        <v>95</v>
      </c>
      <c r="E133" t="s">
        <v>49</v>
      </c>
      <c r="F133">
        <v>6.39</v>
      </c>
      <c r="G133" s="73">
        <v>44548</v>
      </c>
      <c r="H133" s="73">
        <v>44548</v>
      </c>
      <c r="I133">
        <v>7</v>
      </c>
      <c r="J133">
        <v>2002</v>
      </c>
      <c r="K133" t="s">
        <v>21</v>
      </c>
      <c r="L133">
        <v>1</v>
      </c>
      <c r="M133">
        <v>0.16666666666666671</v>
      </c>
      <c r="N133">
        <v>0.16666666666666671</v>
      </c>
      <c r="O133">
        <v>1</v>
      </c>
      <c r="P133">
        <v>0.16666666666666671</v>
      </c>
      <c r="Q133">
        <v>1</v>
      </c>
      <c r="R133" t="s">
        <v>23</v>
      </c>
    </row>
    <row r="134" spans="1:18" x14ac:dyDescent="0.3">
      <c r="A134" s="72">
        <v>132</v>
      </c>
      <c r="B134">
        <v>1370</v>
      </c>
      <c r="C134" t="s">
        <v>106</v>
      </c>
      <c r="D134" t="s">
        <v>95</v>
      </c>
      <c r="E134" t="s">
        <v>49</v>
      </c>
      <c r="F134">
        <v>6.39</v>
      </c>
      <c r="G134" s="73">
        <v>44548</v>
      </c>
      <c r="H134" s="73">
        <v>44548</v>
      </c>
      <c r="I134">
        <v>7</v>
      </c>
      <c r="J134">
        <v>2002</v>
      </c>
      <c r="K134" t="s">
        <v>21</v>
      </c>
      <c r="L134">
        <v>1</v>
      </c>
      <c r="M134">
        <v>0.16666666666666671</v>
      </c>
      <c r="N134">
        <v>0.16666666666666671</v>
      </c>
      <c r="O134">
        <v>1</v>
      </c>
      <c r="P134">
        <v>0.16666666666666671</v>
      </c>
      <c r="Q134">
        <v>1</v>
      </c>
      <c r="R134" t="s">
        <v>61</v>
      </c>
    </row>
    <row r="135" spans="1:18" x14ac:dyDescent="0.3">
      <c r="A135" s="72">
        <v>133</v>
      </c>
      <c r="B135">
        <v>104</v>
      </c>
      <c r="C135" t="s">
        <v>107</v>
      </c>
      <c r="D135" t="s">
        <v>28</v>
      </c>
      <c r="E135" t="s">
        <v>34</v>
      </c>
      <c r="F135">
        <v>7.19</v>
      </c>
      <c r="G135" s="73">
        <v>42957</v>
      </c>
      <c r="H135" s="73">
        <v>42983</v>
      </c>
      <c r="I135">
        <v>2</v>
      </c>
      <c r="J135">
        <v>2000</v>
      </c>
      <c r="K135" t="s">
        <v>29</v>
      </c>
      <c r="L135">
        <v>24</v>
      </c>
      <c r="M135">
        <v>0.35555555555555562</v>
      </c>
      <c r="N135">
        <v>8.5333333333333332</v>
      </c>
      <c r="O135">
        <v>27</v>
      </c>
      <c r="P135">
        <v>0.31604938271604938</v>
      </c>
      <c r="Q135">
        <v>0.88888888888888884</v>
      </c>
      <c r="R135" t="s">
        <v>22</v>
      </c>
    </row>
    <row r="136" spans="1:18" x14ac:dyDescent="0.3">
      <c r="A136" s="72">
        <v>134</v>
      </c>
      <c r="B136">
        <v>104</v>
      </c>
      <c r="C136" t="s">
        <v>107</v>
      </c>
      <c r="D136" t="s">
        <v>28</v>
      </c>
      <c r="E136" t="s">
        <v>34</v>
      </c>
      <c r="F136">
        <v>7.19</v>
      </c>
      <c r="G136" s="73">
        <v>42957</v>
      </c>
      <c r="H136" s="73">
        <v>42983</v>
      </c>
      <c r="I136">
        <v>2</v>
      </c>
      <c r="J136">
        <v>2000</v>
      </c>
      <c r="K136" t="s">
        <v>29</v>
      </c>
      <c r="L136">
        <v>24</v>
      </c>
      <c r="M136">
        <v>0.35555555555555562</v>
      </c>
      <c r="N136">
        <v>8.5333333333333332</v>
      </c>
      <c r="O136">
        <v>27</v>
      </c>
      <c r="P136">
        <v>0.31604938271604938</v>
      </c>
      <c r="Q136">
        <v>0.88888888888888884</v>
      </c>
      <c r="R136" t="s">
        <v>36</v>
      </c>
    </row>
    <row r="137" spans="1:18" x14ac:dyDescent="0.3">
      <c r="A137" s="72">
        <v>135</v>
      </c>
      <c r="B137">
        <v>104</v>
      </c>
      <c r="C137" t="s">
        <v>107</v>
      </c>
      <c r="D137" t="s">
        <v>28</v>
      </c>
      <c r="E137" t="s">
        <v>34</v>
      </c>
      <c r="F137">
        <v>7.19</v>
      </c>
      <c r="G137" s="73">
        <v>42957</v>
      </c>
      <c r="H137" s="73">
        <v>42983</v>
      </c>
      <c r="I137">
        <v>2</v>
      </c>
      <c r="J137">
        <v>2000</v>
      </c>
      <c r="K137" t="s">
        <v>29</v>
      </c>
      <c r="L137">
        <v>24</v>
      </c>
      <c r="M137">
        <v>0.35555555555555562</v>
      </c>
      <c r="N137">
        <v>8.5333333333333332</v>
      </c>
      <c r="O137">
        <v>27</v>
      </c>
      <c r="P137">
        <v>0.31604938271604938</v>
      </c>
      <c r="Q137">
        <v>0.88888888888888884</v>
      </c>
      <c r="R137" t="s">
        <v>87</v>
      </c>
    </row>
    <row r="138" spans="1:18" x14ac:dyDescent="0.3">
      <c r="A138" s="72">
        <v>136</v>
      </c>
      <c r="B138">
        <v>104</v>
      </c>
      <c r="C138" t="s">
        <v>107</v>
      </c>
      <c r="D138" t="s">
        <v>28</v>
      </c>
      <c r="E138" t="s">
        <v>34</v>
      </c>
      <c r="F138">
        <v>7.19</v>
      </c>
      <c r="G138" s="73">
        <v>42957</v>
      </c>
      <c r="H138" s="73">
        <v>42983</v>
      </c>
      <c r="I138">
        <v>2</v>
      </c>
      <c r="J138">
        <v>2000</v>
      </c>
      <c r="K138" t="s">
        <v>29</v>
      </c>
      <c r="L138">
        <v>24</v>
      </c>
      <c r="M138">
        <v>0.35555555555555562</v>
      </c>
      <c r="N138">
        <v>8.5333333333333332</v>
      </c>
      <c r="O138">
        <v>27</v>
      </c>
      <c r="P138">
        <v>0.31604938271604938</v>
      </c>
      <c r="Q138">
        <v>0.88888888888888884</v>
      </c>
      <c r="R138" t="s">
        <v>61</v>
      </c>
    </row>
    <row r="139" spans="1:18" x14ac:dyDescent="0.3">
      <c r="A139" s="72">
        <v>137</v>
      </c>
      <c r="B139">
        <v>104</v>
      </c>
      <c r="C139" t="s">
        <v>107</v>
      </c>
      <c r="D139" t="s">
        <v>28</v>
      </c>
      <c r="E139" t="s">
        <v>34</v>
      </c>
      <c r="F139">
        <v>7.19</v>
      </c>
      <c r="G139" s="73">
        <v>42957</v>
      </c>
      <c r="H139" s="73">
        <v>42983</v>
      </c>
      <c r="I139">
        <v>2</v>
      </c>
      <c r="J139">
        <v>2000</v>
      </c>
      <c r="K139" t="s">
        <v>29</v>
      </c>
      <c r="L139">
        <v>24</v>
      </c>
      <c r="M139">
        <v>0.35555555555555562</v>
      </c>
      <c r="N139">
        <v>8.5333333333333332</v>
      </c>
      <c r="O139">
        <v>27</v>
      </c>
      <c r="P139">
        <v>0.31604938271604938</v>
      </c>
      <c r="Q139">
        <v>0.88888888888888884</v>
      </c>
      <c r="R139" t="s">
        <v>54</v>
      </c>
    </row>
    <row r="140" spans="1:18" x14ac:dyDescent="0.3">
      <c r="A140" s="72">
        <v>138</v>
      </c>
      <c r="B140">
        <v>104</v>
      </c>
      <c r="C140" t="s">
        <v>107</v>
      </c>
      <c r="D140" t="s">
        <v>28</v>
      </c>
      <c r="E140" t="s">
        <v>34</v>
      </c>
      <c r="F140">
        <v>7.19</v>
      </c>
      <c r="G140" s="73">
        <v>42957</v>
      </c>
      <c r="H140" s="73">
        <v>42983</v>
      </c>
      <c r="I140">
        <v>2</v>
      </c>
      <c r="J140">
        <v>2000</v>
      </c>
      <c r="K140" t="s">
        <v>29</v>
      </c>
      <c r="L140">
        <v>24</v>
      </c>
      <c r="M140">
        <v>0.35555555555555562</v>
      </c>
      <c r="N140">
        <v>8.5333333333333332</v>
      </c>
      <c r="O140">
        <v>27</v>
      </c>
      <c r="P140">
        <v>0.31604938271604938</v>
      </c>
      <c r="Q140">
        <v>0.88888888888888884</v>
      </c>
      <c r="R140" t="s">
        <v>55</v>
      </c>
    </row>
    <row r="141" spans="1:18" x14ac:dyDescent="0.3">
      <c r="A141" s="72">
        <v>139</v>
      </c>
      <c r="B141">
        <v>104</v>
      </c>
      <c r="C141" t="s">
        <v>107</v>
      </c>
      <c r="D141" t="s">
        <v>28</v>
      </c>
      <c r="E141" t="s">
        <v>34</v>
      </c>
      <c r="F141">
        <v>7.19</v>
      </c>
      <c r="G141" s="73">
        <v>42957</v>
      </c>
      <c r="H141" s="73">
        <v>42983</v>
      </c>
      <c r="I141">
        <v>2</v>
      </c>
      <c r="J141">
        <v>2000</v>
      </c>
      <c r="K141" t="s">
        <v>29</v>
      </c>
      <c r="L141">
        <v>24</v>
      </c>
      <c r="M141">
        <v>0.35555555555555562</v>
      </c>
      <c r="N141">
        <v>8.5333333333333332</v>
      </c>
      <c r="O141">
        <v>27</v>
      </c>
      <c r="P141">
        <v>0.31604938271604938</v>
      </c>
      <c r="Q141">
        <v>0.88888888888888884</v>
      </c>
      <c r="R141" t="s">
        <v>108</v>
      </c>
    </row>
    <row r="142" spans="1:18" x14ac:dyDescent="0.3">
      <c r="A142" s="72">
        <v>140</v>
      </c>
      <c r="B142">
        <v>66</v>
      </c>
      <c r="C142" t="s">
        <v>109</v>
      </c>
      <c r="D142" t="s">
        <v>28</v>
      </c>
      <c r="E142" t="s">
        <v>110</v>
      </c>
      <c r="F142">
        <v>7.97</v>
      </c>
      <c r="G142" s="73">
        <v>43030</v>
      </c>
      <c r="H142" s="73">
        <v>43040</v>
      </c>
      <c r="I142">
        <v>7</v>
      </c>
      <c r="J142">
        <v>2002</v>
      </c>
      <c r="K142" t="s">
        <v>29</v>
      </c>
      <c r="L142">
        <v>26</v>
      </c>
      <c r="M142">
        <v>0.40305555555555561</v>
      </c>
      <c r="N142">
        <v>10.479444444444439</v>
      </c>
      <c r="O142">
        <v>11</v>
      </c>
      <c r="P142">
        <v>0.95267676767676768</v>
      </c>
      <c r="Q142">
        <v>2.3636363636363642</v>
      </c>
      <c r="R142" t="s">
        <v>111</v>
      </c>
    </row>
    <row r="143" spans="1:18" x14ac:dyDescent="0.3">
      <c r="A143" s="72">
        <v>141</v>
      </c>
      <c r="B143">
        <v>66</v>
      </c>
      <c r="C143" t="s">
        <v>109</v>
      </c>
      <c r="D143" t="s">
        <v>28</v>
      </c>
      <c r="E143" t="s">
        <v>110</v>
      </c>
      <c r="F143">
        <v>7.97</v>
      </c>
      <c r="G143" s="73">
        <v>43030</v>
      </c>
      <c r="H143" s="73">
        <v>43040</v>
      </c>
      <c r="I143">
        <v>7</v>
      </c>
      <c r="J143">
        <v>2002</v>
      </c>
      <c r="K143" t="s">
        <v>29</v>
      </c>
      <c r="L143">
        <v>26</v>
      </c>
      <c r="M143">
        <v>0.40305555555555561</v>
      </c>
      <c r="N143">
        <v>10.479444444444439</v>
      </c>
      <c r="O143">
        <v>11</v>
      </c>
      <c r="P143">
        <v>0.95267676767676768</v>
      </c>
      <c r="Q143">
        <v>2.3636363636363642</v>
      </c>
      <c r="R143" t="s">
        <v>32</v>
      </c>
    </row>
    <row r="144" spans="1:18" x14ac:dyDescent="0.3">
      <c r="A144" s="72">
        <v>142</v>
      </c>
      <c r="B144">
        <v>66</v>
      </c>
      <c r="C144" t="s">
        <v>109</v>
      </c>
      <c r="D144" t="s">
        <v>28</v>
      </c>
      <c r="E144" t="s">
        <v>110</v>
      </c>
      <c r="F144">
        <v>7.97</v>
      </c>
      <c r="G144" s="73">
        <v>43030</v>
      </c>
      <c r="H144" s="73">
        <v>43040</v>
      </c>
      <c r="I144">
        <v>7</v>
      </c>
      <c r="J144">
        <v>2002</v>
      </c>
      <c r="K144" t="s">
        <v>29</v>
      </c>
      <c r="L144">
        <v>26</v>
      </c>
      <c r="M144">
        <v>0.40305555555555561</v>
      </c>
      <c r="N144">
        <v>10.479444444444439</v>
      </c>
      <c r="O144">
        <v>11</v>
      </c>
      <c r="P144">
        <v>0.95267676767676768</v>
      </c>
      <c r="Q144">
        <v>2.3636363636363642</v>
      </c>
      <c r="R144" t="s">
        <v>112</v>
      </c>
    </row>
    <row r="145" spans="1:18" x14ac:dyDescent="0.3">
      <c r="A145" s="72">
        <v>143</v>
      </c>
      <c r="B145">
        <v>66</v>
      </c>
      <c r="C145" t="s">
        <v>109</v>
      </c>
      <c r="D145" t="s">
        <v>28</v>
      </c>
      <c r="E145" t="s">
        <v>110</v>
      </c>
      <c r="F145">
        <v>7.97</v>
      </c>
      <c r="G145" s="73">
        <v>43030</v>
      </c>
      <c r="H145" s="73">
        <v>43040</v>
      </c>
      <c r="I145">
        <v>7</v>
      </c>
      <c r="J145">
        <v>2002</v>
      </c>
      <c r="K145" t="s">
        <v>29</v>
      </c>
      <c r="L145">
        <v>26</v>
      </c>
      <c r="M145">
        <v>0.40305555555555561</v>
      </c>
      <c r="N145">
        <v>10.479444444444439</v>
      </c>
      <c r="O145">
        <v>11</v>
      </c>
      <c r="P145">
        <v>0.95267676767676768</v>
      </c>
      <c r="Q145">
        <v>2.3636363636363642</v>
      </c>
      <c r="R145" t="s">
        <v>45</v>
      </c>
    </row>
    <row r="146" spans="1:18" x14ac:dyDescent="0.3">
      <c r="A146" s="72">
        <v>144</v>
      </c>
      <c r="B146">
        <v>66</v>
      </c>
      <c r="C146" t="s">
        <v>109</v>
      </c>
      <c r="D146" t="s">
        <v>28</v>
      </c>
      <c r="E146" t="s">
        <v>110</v>
      </c>
      <c r="F146">
        <v>7.97</v>
      </c>
      <c r="G146" s="73">
        <v>43030</v>
      </c>
      <c r="H146" s="73">
        <v>43040</v>
      </c>
      <c r="I146">
        <v>7</v>
      </c>
      <c r="J146">
        <v>2002</v>
      </c>
      <c r="K146" t="s">
        <v>29</v>
      </c>
      <c r="L146">
        <v>26</v>
      </c>
      <c r="M146">
        <v>0.40305555555555561</v>
      </c>
      <c r="N146">
        <v>10.479444444444439</v>
      </c>
      <c r="O146">
        <v>11</v>
      </c>
      <c r="P146">
        <v>0.95267676767676768</v>
      </c>
      <c r="Q146">
        <v>2.3636363636363642</v>
      </c>
      <c r="R146" t="s">
        <v>42</v>
      </c>
    </row>
    <row r="147" spans="1:18" x14ac:dyDescent="0.3">
      <c r="A147" s="72">
        <v>145</v>
      </c>
      <c r="B147">
        <v>38328</v>
      </c>
      <c r="C147" t="s">
        <v>113</v>
      </c>
      <c r="D147" t="s">
        <v>28</v>
      </c>
      <c r="E147" t="s">
        <v>114</v>
      </c>
      <c r="F147">
        <v>6.29</v>
      </c>
      <c r="G147" s="73">
        <v>43973</v>
      </c>
      <c r="H147" s="73">
        <v>43975</v>
      </c>
      <c r="I147">
        <v>4</v>
      </c>
      <c r="J147">
        <v>2019</v>
      </c>
      <c r="K147" t="s">
        <v>31</v>
      </c>
      <c r="L147">
        <v>12</v>
      </c>
      <c r="M147">
        <v>0.39444444444444438</v>
      </c>
      <c r="N147">
        <v>4.7333333333333334</v>
      </c>
      <c r="O147">
        <v>3</v>
      </c>
      <c r="P147">
        <v>1.5777777777777779</v>
      </c>
      <c r="Q147">
        <v>4</v>
      </c>
      <c r="R147" t="s">
        <v>35</v>
      </c>
    </row>
    <row r="148" spans="1:18" x14ac:dyDescent="0.3">
      <c r="A148" s="72">
        <v>146</v>
      </c>
      <c r="B148">
        <v>38328</v>
      </c>
      <c r="C148" t="s">
        <v>113</v>
      </c>
      <c r="D148" t="s">
        <v>28</v>
      </c>
      <c r="E148" t="s">
        <v>114</v>
      </c>
      <c r="F148">
        <v>6.29</v>
      </c>
      <c r="G148" s="73">
        <v>43973</v>
      </c>
      <c r="H148" s="73">
        <v>43975</v>
      </c>
      <c r="I148">
        <v>4</v>
      </c>
      <c r="J148">
        <v>2019</v>
      </c>
      <c r="K148" t="s">
        <v>31</v>
      </c>
      <c r="L148">
        <v>12</v>
      </c>
      <c r="M148">
        <v>0.39444444444444438</v>
      </c>
      <c r="N148">
        <v>4.7333333333333334</v>
      </c>
      <c r="O148">
        <v>3</v>
      </c>
      <c r="P148">
        <v>1.5777777777777779</v>
      </c>
      <c r="Q148">
        <v>4</v>
      </c>
      <c r="R148" t="s">
        <v>77</v>
      </c>
    </row>
    <row r="149" spans="1:18" x14ac:dyDescent="0.3">
      <c r="A149" s="72">
        <v>147</v>
      </c>
      <c r="B149">
        <v>38328</v>
      </c>
      <c r="C149" t="s">
        <v>113</v>
      </c>
      <c r="D149" t="s">
        <v>28</v>
      </c>
      <c r="E149" t="s">
        <v>114</v>
      </c>
      <c r="F149">
        <v>6.29</v>
      </c>
      <c r="G149" s="73">
        <v>43973</v>
      </c>
      <c r="H149" s="73">
        <v>43975</v>
      </c>
      <c r="I149">
        <v>4</v>
      </c>
      <c r="J149">
        <v>2019</v>
      </c>
      <c r="K149" t="s">
        <v>31</v>
      </c>
      <c r="L149">
        <v>12</v>
      </c>
      <c r="M149">
        <v>0.39444444444444438</v>
      </c>
      <c r="N149">
        <v>4.7333333333333334</v>
      </c>
      <c r="O149">
        <v>3</v>
      </c>
      <c r="P149">
        <v>1.5777777777777779</v>
      </c>
      <c r="Q149">
        <v>4</v>
      </c>
      <c r="R149" t="s">
        <v>98</v>
      </c>
    </row>
    <row r="150" spans="1:18" x14ac:dyDescent="0.3">
      <c r="A150" s="72">
        <v>148</v>
      </c>
      <c r="B150">
        <v>38328</v>
      </c>
      <c r="C150" t="s">
        <v>113</v>
      </c>
      <c r="D150" t="s">
        <v>28</v>
      </c>
      <c r="E150" t="s">
        <v>114</v>
      </c>
      <c r="F150">
        <v>6.29</v>
      </c>
      <c r="G150" s="73">
        <v>43973</v>
      </c>
      <c r="H150" s="73">
        <v>43975</v>
      </c>
      <c r="I150">
        <v>4</v>
      </c>
      <c r="J150">
        <v>2019</v>
      </c>
      <c r="K150" t="s">
        <v>31</v>
      </c>
      <c r="L150">
        <v>12</v>
      </c>
      <c r="M150">
        <v>0.39444444444444438</v>
      </c>
      <c r="N150">
        <v>4.7333333333333334</v>
      </c>
      <c r="O150">
        <v>3</v>
      </c>
      <c r="P150">
        <v>1.5777777777777779</v>
      </c>
      <c r="Q150">
        <v>4</v>
      </c>
      <c r="R150" t="s">
        <v>25</v>
      </c>
    </row>
    <row r="151" spans="1:18" x14ac:dyDescent="0.3">
      <c r="A151" s="72">
        <v>149</v>
      </c>
      <c r="B151">
        <v>37525</v>
      </c>
      <c r="C151" t="s">
        <v>115</v>
      </c>
      <c r="D151" t="s">
        <v>28</v>
      </c>
      <c r="E151" t="s">
        <v>44</v>
      </c>
      <c r="F151">
        <v>6.76</v>
      </c>
      <c r="G151" s="73">
        <v>43955</v>
      </c>
      <c r="H151" s="73">
        <v>43961</v>
      </c>
      <c r="I151">
        <v>6</v>
      </c>
      <c r="J151">
        <v>2019</v>
      </c>
      <c r="K151" t="s">
        <v>31</v>
      </c>
      <c r="L151">
        <v>12</v>
      </c>
      <c r="M151">
        <v>0.4</v>
      </c>
      <c r="N151">
        <v>4.8000000000000007</v>
      </c>
      <c r="O151">
        <v>7</v>
      </c>
      <c r="P151">
        <v>0.68571428571428583</v>
      </c>
      <c r="Q151">
        <v>1.714285714285714</v>
      </c>
      <c r="R151" t="s">
        <v>24</v>
      </c>
    </row>
    <row r="152" spans="1:18" x14ac:dyDescent="0.3">
      <c r="A152" s="72">
        <v>150</v>
      </c>
      <c r="B152">
        <v>37525</v>
      </c>
      <c r="C152" t="s">
        <v>115</v>
      </c>
      <c r="D152" t="s">
        <v>28</v>
      </c>
      <c r="E152" t="s">
        <v>44</v>
      </c>
      <c r="F152">
        <v>6.76</v>
      </c>
      <c r="G152" s="73">
        <v>43955</v>
      </c>
      <c r="H152" s="73">
        <v>43961</v>
      </c>
      <c r="I152">
        <v>6</v>
      </c>
      <c r="J152">
        <v>2019</v>
      </c>
      <c r="K152" t="s">
        <v>31</v>
      </c>
      <c r="L152">
        <v>12</v>
      </c>
      <c r="M152">
        <v>0.4</v>
      </c>
      <c r="N152">
        <v>4.8000000000000007</v>
      </c>
      <c r="O152">
        <v>7</v>
      </c>
      <c r="P152">
        <v>0.68571428571428583</v>
      </c>
      <c r="Q152">
        <v>1.714285714285714</v>
      </c>
      <c r="R152" t="s">
        <v>61</v>
      </c>
    </row>
    <row r="153" spans="1:18" x14ac:dyDescent="0.3">
      <c r="A153" s="72">
        <v>151</v>
      </c>
      <c r="B153">
        <v>37525</v>
      </c>
      <c r="C153" t="s">
        <v>115</v>
      </c>
      <c r="D153" t="s">
        <v>28</v>
      </c>
      <c r="E153" t="s">
        <v>44</v>
      </c>
      <c r="F153">
        <v>6.76</v>
      </c>
      <c r="G153" s="73">
        <v>43955</v>
      </c>
      <c r="H153" s="73">
        <v>43961</v>
      </c>
      <c r="I153">
        <v>6</v>
      </c>
      <c r="J153">
        <v>2019</v>
      </c>
      <c r="K153" t="s">
        <v>31</v>
      </c>
      <c r="L153">
        <v>12</v>
      </c>
      <c r="M153">
        <v>0.4</v>
      </c>
      <c r="N153">
        <v>4.8000000000000007</v>
      </c>
      <c r="O153">
        <v>7</v>
      </c>
      <c r="P153">
        <v>0.68571428571428583</v>
      </c>
      <c r="Q153">
        <v>1.714285714285714</v>
      </c>
      <c r="R153" t="s">
        <v>116</v>
      </c>
    </row>
    <row r="154" spans="1:18" x14ac:dyDescent="0.3">
      <c r="A154" s="72">
        <v>152</v>
      </c>
      <c r="B154">
        <v>40964</v>
      </c>
      <c r="C154" t="s">
        <v>117</v>
      </c>
      <c r="D154" t="s">
        <v>28</v>
      </c>
      <c r="E154" t="s">
        <v>20</v>
      </c>
      <c r="F154">
        <v>6.32</v>
      </c>
      <c r="G154" s="73">
        <v>44454</v>
      </c>
      <c r="H154" s="73">
        <v>44488</v>
      </c>
      <c r="I154">
        <v>6</v>
      </c>
      <c r="J154">
        <v>2021</v>
      </c>
      <c r="K154" t="s">
        <v>21</v>
      </c>
      <c r="L154">
        <v>24</v>
      </c>
      <c r="M154">
        <v>0.39777777777777779</v>
      </c>
      <c r="N154">
        <v>9.5466666666666669</v>
      </c>
      <c r="O154">
        <v>35</v>
      </c>
      <c r="P154">
        <v>0.27276190476190482</v>
      </c>
      <c r="Q154">
        <v>0.68571428571428572</v>
      </c>
      <c r="R154" t="s">
        <v>35</v>
      </c>
    </row>
    <row r="155" spans="1:18" x14ac:dyDescent="0.3">
      <c r="A155" s="72">
        <v>153</v>
      </c>
      <c r="B155">
        <v>40964</v>
      </c>
      <c r="C155" t="s">
        <v>117</v>
      </c>
      <c r="D155" t="s">
        <v>28</v>
      </c>
      <c r="E155" t="s">
        <v>20</v>
      </c>
      <c r="F155">
        <v>6.32</v>
      </c>
      <c r="G155" s="73">
        <v>44454</v>
      </c>
      <c r="H155" s="73">
        <v>44488</v>
      </c>
      <c r="I155">
        <v>6</v>
      </c>
      <c r="J155">
        <v>2021</v>
      </c>
      <c r="K155" t="s">
        <v>21</v>
      </c>
      <c r="L155">
        <v>24</v>
      </c>
      <c r="M155">
        <v>0.39777777777777779</v>
      </c>
      <c r="N155">
        <v>9.5466666666666669</v>
      </c>
      <c r="O155">
        <v>35</v>
      </c>
      <c r="P155">
        <v>0.27276190476190482</v>
      </c>
      <c r="Q155">
        <v>0.68571428571428572</v>
      </c>
      <c r="R155" t="s">
        <v>23</v>
      </c>
    </row>
    <row r="156" spans="1:18" x14ac:dyDescent="0.3">
      <c r="A156" s="72">
        <v>154</v>
      </c>
      <c r="B156">
        <v>40964</v>
      </c>
      <c r="C156" t="s">
        <v>117</v>
      </c>
      <c r="D156" t="s">
        <v>28</v>
      </c>
      <c r="E156" t="s">
        <v>20</v>
      </c>
      <c r="F156">
        <v>6.32</v>
      </c>
      <c r="G156" s="73">
        <v>44454</v>
      </c>
      <c r="H156" s="73">
        <v>44488</v>
      </c>
      <c r="I156">
        <v>6</v>
      </c>
      <c r="J156">
        <v>2021</v>
      </c>
      <c r="K156" t="s">
        <v>21</v>
      </c>
      <c r="L156">
        <v>24</v>
      </c>
      <c r="M156">
        <v>0.39777777777777779</v>
      </c>
      <c r="N156">
        <v>9.5466666666666669</v>
      </c>
      <c r="O156">
        <v>35</v>
      </c>
      <c r="P156">
        <v>0.27276190476190482</v>
      </c>
      <c r="Q156">
        <v>0.68571428571428572</v>
      </c>
      <c r="R156" t="s">
        <v>97</v>
      </c>
    </row>
    <row r="157" spans="1:18" x14ac:dyDescent="0.3">
      <c r="A157" s="72">
        <v>155</v>
      </c>
      <c r="B157">
        <v>5081</v>
      </c>
      <c r="C157" t="s">
        <v>118</v>
      </c>
      <c r="D157" t="s">
        <v>28</v>
      </c>
      <c r="E157" t="s">
        <v>73</v>
      </c>
      <c r="F157">
        <v>8.34</v>
      </c>
      <c r="G157" s="73">
        <v>42522</v>
      </c>
      <c r="H157" s="73">
        <v>42525</v>
      </c>
      <c r="I157">
        <v>10</v>
      </c>
      <c r="J157">
        <v>2009</v>
      </c>
      <c r="K157" t="s">
        <v>40</v>
      </c>
      <c r="L157">
        <v>15</v>
      </c>
      <c r="M157">
        <v>0.41888888888888892</v>
      </c>
      <c r="N157">
        <v>6.2833333333333332</v>
      </c>
      <c r="O157">
        <v>4</v>
      </c>
      <c r="P157">
        <v>1.5708333333333331</v>
      </c>
      <c r="Q157">
        <v>3.75</v>
      </c>
      <c r="R157" t="s">
        <v>24</v>
      </c>
    </row>
    <row r="158" spans="1:18" x14ac:dyDescent="0.3">
      <c r="A158" s="72">
        <v>156</v>
      </c>
      <c r="B158">
        <v>5081</v>
      </c>
      <c r="C158" t="s">
        <v>118</v>
      </c>
      <c r="D158" t="s">
        <v>28</v>
      </c>
      <c r="E158" t="s">
        <v>73</v>
      </c>
      <c r="F158">
        <v>8.34</v>
      </c>
      <c r="G158" s="73">
        <v>42522</v>
      </c>
      <c r="H158" s="73">
        <v>42525</v>
      </c>
      <c r="I158">
        <v>10</v>
      </c>
      <c r="J158">
        <v>2009</v>
      </c>
      <c r="K158" t="s">
        <v>40</v>
      </c>
      <c r="L158">
        <v>15</v>
      </c>
      <c r="M158">
        <v>0.41888888888888892</v>
      </c>
      <c r="N158">
        <v>6.2833333333333332</v>
      </c>
      <c r="O158">
        <v>4</v>
      </c>
      <c r="P158">
        <v>1.5708333333333331</v>
      </c>
      <c r="Q158">
        <v>3.75</v>
      </c>
      <c r="R158" t="s">
        <v>54</v>
      </c>
    </row>
    <row r="159" spans="1:18" x14ac:dyDescent="0.3">
      <c r="A159" s="72">
        <v>157</v>
      </c>
      <c r="B159">
        <v>5081</v>
      </c>
      <c r="C159" t="s">
        <v>118</v>
      </c>
      <c r="D159" t="s">
        <v>28</v>
      </c>
      <c r="E159" t="s">
        <v>73</v>
      </c>
      <c r="F159">
        <v>8.34</v>
      </c>
      <c r="G159" s="73">
        <v>42522</v>
      </c>
      <c r="H159" s="73">
        <v>42525</v>
      </c>
      <c r="I159">
        <v>10</v>
      </c>
      <c r="J159">
        <v>2009</v>
      </c>
      <c r="K159" t="s">
        <v>40</v>
      </c>
      <c r="L159">
        <v>15</v>
      </c>
      <c r="M159">
        <v>0.41888888888888892</v>
      </c>
      <c r="N159">
        <v>6.2833333333333332</v>
      </c>
      <c r="O159">
        <v>4</v>
      </c>
      <c r="P159">
        <v>1.5708333333333331</v>
      </c>
      <c r="Q159">
        <v>3.75</v>
      </c>
      <c r="R159" t="s">
        <v>108</v>
      </c>
    </row>
    <row r="160" spans="1:18" x14ac:dyDescent="0.3">
      <c r="A160" s="72">
        <v>158</v>
      </c>
      <c r="B160">
        <v>5081</v>
      </c>
      <c r="C160" t="s">
        <v>118</v>
      </c>
      <c r="D160" t="s">
        <v>28</v>
      </c>
      <c r="E160" t="s">
        <v>73</v>
      </c>
      <c r="F160">
        <v>8.34</v>
      </c>
      <c r="G160" s="73">
        <v>42522</v>
      </c>
      <c r="H160" s="73">
        <v>42525</v>
      </c>
      <c r="I160">
        <v>10</v>
      </c>
      <c r="J160">
        <v>2009</v>
      </c>
      <c r="K160" t="s">
        <v>40</v>
      </c>
      <c r="L160">
        <v>15</v>
      </c>
      <c r="M160">
        <v>0.41888888888888892</v>
      </c>
      <c r="N160">
        <v>6.2833333333333332</v>
      </c>
      <c r="O160">
        <v>4</v>
      </c>
      <c r="P160">
        <v>1.5708333333333331</v>
      </c>
      <c r="Q160">
        <v>3.75</v>
      </c>
      <c r="R160" t="s">
        <v>119</v>
      </c>
    </row>
    <row r="161" spans="1:18" x14ac:dyDescent="0.3">
      <c r="A161" s="72">
        <v>159</v>
      </c>
      <c r="B161">
        <v>43756</v>
      </c>
      <c r="C161" t="s">
        <v>120</v>
      </c>
      <c r="D161" t="s">
        <v>28</v>
      </c>
      <c r="E161" t="s">
        <v>20</v>
      </c>
      <c r="F161">
        <v>7.55</v>
      </c>
      <c r="G161" s="73">
        <v>44724</v>
      </c>
      <c r="H161" s="73">
        <v>44731</v>
      </c>
      <c r="I161">
        <v>7</v>
      </c>
      <c r="J161">
        <v>2021</v>
      </c>
      <c r="K161" t="s">
        <v>29</v>
      </c>
      <c r="L161">
        <v>12</v>
      </c>
      <c r="M161">
        <v>0.38194444444444442</v>
      </c>
      <c r="N161">
        <v>4.583333333333333</v>
      </c>
      <c r="O161">
        <v>8</v>
      </c>
      <c r="P161">
        <v>0.57291666666666663</v>
      </c>
      <c r="Q161">
        <v>1.5</v>
      </c>
      <c r="R161" t="s">
        <v>46</v>
      </c>
    </row>
    <row r="162" spans="1:18" x14ac:dyDescent="0.3">
      <c r="A162" s="72">
        <v>160</v>
      </c>
      <c r="B162">
        <v>39221</v>
      </c>
      <c r="C162" t="s">
        <v>121</v>
      </c>
      <c r="D162" t="s">
        <v>28</v>
      </c>
      <c r="E162" t="s">
        <v>20</v>
      </c>
      <c r="F162">
        <v>6.06</v>
      </c>
      <c r="G162" s="73">
        <v>43915</v>
      </c>
      <c r="H162" s="73">
        <v>43922</v>
      </c>
      <c r="I162">
        <v>4</v>
      </c>
      <c r="J162">
        <v>2019</v>
      </c>
      <c r="K162" t="s">
        <v>40</v>
      </c>
      <c r="L162">
        <v>12</v>
      </c>
      <c r="M162">
        <v>0.40138888888888891</v>
      </c>
      <c r="N162">
        <v>4.8166666666666664</v>
      </c>
      <c r="O162">
        <v>8</v>
      </c>
      <c r="P162">
        <v>0.6020833333333333</v>
      </c>
      <c r="Q162">
        <v>1.5</v>
      </c>
      <c r="R162" t="s">
        <v>35</v>
      </c>
    </row>
    <row r="163" spans="1:18" x14ac:dyDescent="0.3">
      <c r="A163" s="72">
        <v>161</v>
      </c>
      <c r="B163">
        <v>39221</v>
      </c>
      <c r="C163" t="s">
        <v>121</v>
      </c>
      <c r="D163" t="s">
        <v>28</v>
      </c>
      <c r="E163" t="s">
        <v>20</v>
      </c>
      <c r="F163">
        <v>6.06</v>
      </c>
      <c r="G163" s="73">
        <v>43915</v>
      </c>
      <c r="H163" s="73">
        <v>43922</v>
      </c>
      <c r="I163">
        <v>4</v>
      </c>
      <c r="J163">
        <v>2019</v>
      </c>
      <c r="K163" t="s">
        <v>40</v>
      </c>
      <c r="L163">
        <v>12</v>
      </c>
      <c r="M163">
        <v>0.40138888888888891</v>
      </c>
      <c r="N163">
        <v>4.8166666666666664</v>
      </c>
      <c r="O163">
        <v>8</v>
      </c>
      <c r="P163">
        <v>0.6020833333333333</v>
      </c>
      <c r="Q163">
        <v>1.5</v>
      </c>
      <c r="R163" t="s">
        <v>122</v>
      </c>
    </row>
    <row r="164" spans="1:18" x14ac:dyDescent="0.3">
      <c r="A164" s="72">
        <v>162</v>
      </c>
      <c r="B164">
        <v>39221</v>
      </c>
      <c r="C164" t="s">
        <v>121</v>
      </c>
      <c r="D164" t="s">
        <v>28</v>
      </c>
      <c r="E164" t="s">
        <v>20</v>
      </c>
      <c r="F164">
        <v>6.06</v>
      </c>
      <c r="G164" s="73">
        <v>43915</v>
      </c>
      <c r="H164" s="73">
        <v>43922</v>
      </c>
      <c r="I164">
        <v>4</v>
      </c>
      <c r="J164">
        <v>2019</v>
      </c>
      <c r="K164" t="s">
        <v>40</v>
      </c>
      <c r="L164">
        <v>12</v>
      </c>
      <c r="M164">
        <v>0.40138888888888891</v>
      </c>
      <c r="N164">
        <v>4.8166666666666664</v>
      </c>
      <c r="O164">
        <v>8</v>
      </c>
      <c r="P164">
        <v>0.6020833333333333</v>
      </c>
      <c r="Q164">
        <v>1.5</v>
      </c>
      <c r="R164" t="s">
        <v>108</v>
      </c>
    </row>
    <row r="165" spans="1:18" x14ac:dyDescent="0.3">
      <c r="A165" s="72">
        <v>163</v>
      </c>
      <c r="B165">
        <v>42129</v>
      </c>
      <c r="C165" t="s">
        <v>123</v>
      </c>
      <c r="D165" t="s">
        <v>95</v>
      </c>
      <c r="E165" t="s">
        <v>20</v>
      </c>
      <c r="F165">
        <v>6.8</v>
      </c>
      <c r="G165" s="73">
        <v>44297</v>
      </c>
      <c r="H165" s="73">
        <v>44297</v>
      </c>
      <c r="I165">
        <v>5</v>
      </c>
      <c r="J165">
        <v>2020</v>
      </c>
      <c r="K165" t="s">
        <v>31</v>
      </c>
      <c r="L165">
        <v>1</v>
      </c>
      <c r="M165">
        <v>1.503333333333333</v>
      </c>
      <c r="N165">
        <v>1.503333333333333</v>
      </c>
      <c r="O165">
        <v>1</v>
      </c>
      <c r="P165">
        <v>1.503333333333333</v>
      </c>
      <c r="Q165">
        <v>1</v>
      </c>
      <c r="R165" t="s">
        <v>35</v>
      </c>
    </row>
    <row r="166" spans="1:18" x14ac:dyDescent="0.3">
      <c r="A166" s="72">
        <v>164</v>
      </c>
      <c r="B166">
        <v>42129</v>
      </c>
      <c r="C166" t="s">
        <v>123</v>
      </c>
      <c r="D166" t="s">
        <v>95</v>
      </c>
      <c r="E166" t="s">
        <v>20</v>
      </c>
      <c r="F166">
        <v>6.8</v>
      </c>
      <c r="G166" s="73">
        <v>44297</v>
      </c>
      <c r="H166" s="73">
        <v>44297</v>
      </c>
      <c r="I166">
        <v>5</v>
      </c>
      <c r="J166">
        <v>2020</v>
      </c>
      <c r="K166" t="s">
        <v>31</v>
      </c>
      <c r="L166">
        <v>1</v>
      </c>
      <c r="M166">
        <v>1.503333333333333</v>
      </c>
      <c r="N166">
        <v>1.503333333333333</v>
      </c>
      <c r="O166">
        <v>1</v>
      </c>
      <c r="P166">
        <v>1.503333333333333</v>
      </c>
      <c r="Q166">
        <v>1</v>
      </c>
      <c r="R166" t="s">
        <v>87</v>
      </c>
    </row>
    <row r="167" spans="1:18" x14ac:dyDescent="0.3">
      <c r="A167" s="72">
        <v>165</v>
      </c>
      <c r="B167">
        <v>42129</v>
      </c>
      <c r="C167" t="s">
        <v>123</v>
      </c>
      <c r="D167" t="s">
        <v>95</v>
      </c>
      <c r="E167" t="s">
        <v>20</v>
      </c>
      <c r="F167">
        <v>6.8</v>
      </c>
      <c r="G167" s="73">
        <v>44297</v>
      </c>
      <c r="H167" s="73">
        <v>44297</v>
      </c>
      <c r="I167">
        <v>5</v>
      </c>
      <c r="J167">
        <v>2020</v>
      </c>
      <c r="K167" t="s">
        <v>31</v>
      </c>
      <c r="L167">
        <v>1</v>
      </c>
      <c r="M167">
        <v>1.503333333333333</v>
      </c>
      <c r="N167">
        <v>1.503333333333333</v>
      </c>
      <c r="O167">
        <v>1</v>
      </c>
      <c r="P167">
        <v>1.503333333333333</v>
      </c>
      <c r="Q167">
        <v>1</v>
      </c>
      <c r="R167" t="s">
        <v>122</v>
      </c>
    </row>
    <row r="168" spans="1:18" x14ac:dyDescent="0.3">
      <c r="A168" s="72">
        <v>166</v>
      </c>
      <c r="B168">
        <v>42129</v>
      </c>
      <c r="C168" t="s">
        <v>123</v>
      </c>
      <c r="D168" t="s">
        <v>95</v>
      </c>
      <c r="E168" t="s">
        <v>20</v>
      </c>
      <c r="F168">
        <v>6.8</v>
      </c>
      <c r="G168" s="73">
        <v>44297</v>
      </c>
      <c r="H168" s="73">
        <v>44297</v>
      </c>
      <c r="I168">
        <v>5</v>
      </c>
      <c r="J168">
        <v>2020</v>
      </c>
      <c r="K168" t="s">
        <v>31</v>
      </c>
      <c r="L168">
        <v>1</v>
      </c>
      <c r="M168">
        <v>1.503333333333333</v>
      </c>
      <c r="N168">
        <v>1.503333333333333</v>
      </c>
      <c r="O168">
        <v>1</v>
      </c>
      <c r="P168">
        <v>1.503333333333333</v>
      </c>
      <c r="Q168">
        <v>1</v>
      </c>
      <c r="R168" t="s">
        <v>108</v>
      </c>
    </row>
    <row r="169" spans="1:18" x14ac:dyDescent="0.3">
      <c r="A169" s="72">
        <v>167</v>
      </c>
      <c r="B169">
        <v>39334</v>
      </c>
      <c r="C169" t="s">
        <v>124</v>
      </c>
      <c r="D169" t="s">
        <v>60</v>
      </c>
      <c r="E169" t="s">
        <v>20</v>
      </c>
      <c r="F169">
        <v>6.4</v>
      </c>
      <c r="G169" s="73">
        <v>44034</v>
      </c>
      <c r="H169" s="73">
        <v>44034</v>
      </c>
      <c r="I169">
        <v>5</v>
      </c>
      <c r="J169">
        <v>2019</v>
      </c>
      <c r="K169" t="s">
        <v>21</v>
      </c>
      <c r="L169">
        <v>1</v>
      </c>
      <c r="M169">
        <v>6.7222222222222225E-2</v>
      </c>
      <c r="N169">
        <v>6.7222222222222225E-2</v>
      </c>
      <c r="O169">
        <v>1</v>
      </c>
      <c r="P169">
        <v>6.7222222222222225E-2</v>
      </c>
      <c r="Q169">
        <v>1</v>
      </c>
      <c r="R169" t="s">
        <v>23</v>
      </c>
    </row>
    <row r="170" spans="1:18" x14ac:dyDescent="0.3">
      <c r="A170" s="72">
        <v>168</v>
      </c>
      <c r="B170">
        <v>38985</v>
      </c>
      <c r="C170" t="s">
        <v>125</v>
      </c>
      <c r="D170" t="s">
        <v>95</v>
      </c>
      <c r="E170" t="s">
        <v>126</v>
      </c>
      <c r="F170">
        <v>6.53</v>
      </c>
      <c r="G170" s="73">
        <v>43915</v>
      </c>
      <c r="H170" s="73">
        <v>43916</v>
      </c>
      <c r="I170">
        <v>6</v>
      </c>
      <c r="J170">
        <v>2019</v>
      </c>
      <c r="K170" t="s">
        <v>29</v>
      </c>
      <c r="L170">
        <v>1</v>
      </c>
      <c r="M170">
        <v>1.921944444444444</v>
      </c>
      <c r="N170">
        <v>1.921944444444444</v>
      </c>
      <c r="O170">
        <v>2</v>
      </c>
      <c r="P170">
        <v>0.96097222222222223</v>
      </c>
      <c r="Q170">
        <v>0.5</v>
      </c>
      <c r="R170" t="s">
        <v>22</v>
      </c>
    </row>
    <row r="171" spans="1:18" x14ac:dyDescent="0.3">
      <c r="A171" s="72">
        <v>169</v>
      </c>
      <c r="B171">
        <v>38985</v>
      </c>
      <c r="C171" t="s">
        <v>125</v>
      </c>
      <c r="D171" t="s">
        <v>95</v>
      </c>
      <c r="E171" t="s">
        <v>126</v>
      </c>
      <c r="F171">
        <v>6.53</v>
      </c>
      <c r="G171" s="73">
        <v>43915</v>
      </c>
      <c r="H171" s="73">
        <v>43916</v>
      </c>
      <c r="I171">
        <v>6</v>
      </c>
      <c r="J171">
        <v>2019</v>
      </c>
      <c r="K171" t="s">
        <v>29</v>
      </c>
      <c r="L171">
        <v>1</v>
      </c>
      <c r="M171">
        <v>1.921944444444444</v>
      </c>
      <c r="N171">
        <v>1.921944444444444</v>
      </c>
      <c r="O171">
        <v>2</v>
      </c>
      <c r="P171">
        <v>0.96097222222222223</v>
      </c>
      <c r="Q171">
        <v>0.5</v>
      </c>
      <c r="R171" t="s">
        <v>23</v>
      </c>
    </row>
    <row r="172" spans="1:18" x14ac:dyDescent="0.3">
      <c r="A172" s="72">
        <v>170</v>
      </c>
      <c r="B172">
        <v>40752</v>
      </c>
      <c r="C172" t="s">
        <v>127</v>
      </c>
      <c r="D172" t="s">
        <v>28</v>
      </c>
      <c r="E172" t="s">
        <v>44</v>
      </c>
      <c r="F172">
        <v>7.14</v>
      </c>
      <c r="G172" s="73">
        <v>44579</v>
      </c>
      <c r="H172" s="73">
        <v>44607</v>
      </c>
      <c r="I172">
        <v>7</v>
      </c>
      <c r="J172">
        <v>2021</v>
      </c>
      <c r="K172" t="s">
        <v>29</v>
      </c>
      <c r="L172">
        <v>12</v>
      </c>
      <c r="M172">
        <v>0.3972222222222222</v>
      </c>
      <c r="N172">
        <v>4.7666666666666666</v>
      </c>
      <c r="O172">
        <v>29</v>
      </c>
      <c r="P172">
        <v>0.164367816091954</v>
      </c>
      <c r="Q172">
        <v>0.41379310344827591</v>
      </c>
      <c r="R172" t="s">
        <v>24</v>
      </c>
    </row>
    <row r="173" spans="1:18" x14ac:dyDescent="0.3">
      <c r="A173" s="72">
        <v>171</v>
      </c>
      <c r="B173">
        <v>40752</v>
      </c>
      <c r="C173" t="s">
        <v>127</v>
      </c>
      <c r="D173" t="s">
        <v>28</v>
      </c>
      <c r="E173" t="s">
        <v>44</v>
      </c>
      <c r="F173">
        <v>7.14</v>
      </c>
      <c r="G173" s="73">
        <v>44579</v>
      </c>
      <c r="H173" s="73">
        <v>44607</v>
      </c>
      <c r="I173">
        <v>7</v>
      </c>
      <c r="J173">
        <v>2021</v>
      </c>
      <c r="K173" t="s">
        <v>29</v>
      </c>
      <c r="L173">
        <v>12</v>
      </c>
      <c r="M173">
        <v>0.3972222222222222</v>
      </c>
      <c r="N173">
        <v>4.7666666666666666</v>
      </c>
      <c r="O173">
        <v>29</v>
      </c>
      <c r="P173">
        <v>0.164367816091954</v>
      </c>
      <c r="Q173">
        <v>0.41379310344827591</v>
      </c>
      <c r="R173" t="s">
        <v>45</v>
      </c>
    </row>
    <row r="174" spans="1:18" x14ac:dyDescent="0.3">
      <c r="A174" s="72">
        <v>172</v>
      </c>
      <c r="B174">
        <v>40752</v>
      </c>
      <c r="C174" t="s">
        <v>127</v>
      </c>
      <c r="D174" t="s">
        <v>28</v>
      </c>
      <c r="E174" t="s">
        <v>44</v>
      </c>
      <c r="F174">
        <v>7.14</v>
      </c>
      <c r="G174" s="73">
        <v>44579</v>
      </c>
      <c r="H174" s="73">
        <v>44607</v>
      </c>
      <c r="I174">
        <v>7</v>
      </c>
      <c r="J174">
        <v>2021</v>
      </c>
      <c r="K174" t="s">
        <v>29</v>
      </c>
      <c r="L174">
        <v>12</v>
      </c>
      <c r="M174">
        <v>0.3972222222222222</v>
      </c>
      <c r="N174">
        <v>4.7666666666666666</v>
      </c>
      <c r="O174">
        <v>29</v>
      </c>
      <c r="P174">
        <v>0.164367816091954</v>
      </c>
      <c r="Q174">
        <v>0.41379310344827591</v>
      </c>
      <c r="R174" t="s">
        <v>128</v>
      </c>
    </row>
    <row r="175" spans="1:18" x14ac:dyDescent="0.3">
      <c r="A175" s="72">
        <v>173</v>
      </c>
      <c r="B175">
        <v>37498</v>
      </c>
      <c r="C175" t="s">
        <v>129</v>
      </c>
      <c r="D175" t="s">
        <v>95</v>
      </c>
      <c r="E175" t="s">
        <v>20</v>
      </c>
      <c r="F175">
        <v>6.71</v>
      </c>
      <c r="G175" s="73">
        <v>44116</v>
      </c>
      <c r="H175" s="73">
        <v>44116</v>
      </c>
      <c r="I175">
        <v>6</v>
      </c>
      <c r="J175">
        <v>2019</v>
      </c>
      <c r="K175" t="s">
        <v>31</v>
      </c>
      <c r="L175">
        <v>1</v>
      </c>
      <c r="M175">
        <v>1.5</v>
      </c>
      <c r="N175">
        <v>1.5</v>
      </c>
      <c r="O175">
        <v>1</v>
      </c>
      <c r="P175">
        <v>1.5</v>
      </c>
      <c r="Q175">
        <v>1</v>
      </c>
      <c r="R175" t="s">
        <v>35</v>
      </c>
    </row>
    <row r="176" spans="1:18" x14ac:dyDescent="0.3">
      <c r="A176" s="72">
        <v>174</v>
      </c>
      <c r="B176">
        <v>405</v>
      </c>
      <c r="C176" t="s">
        <v>130</v>
      </c>
      <c r="D176" t="s">
        <v>95</v>
      </c>
      <c r="E176" t="s">
        <v>20</v>
      </c>
      <c r="F176">
        <v>6.88</v>
      </c>
      <c r="G176" s="73">
        <v>42975</v>
      </c>
      <c r="H176" s="73">
        <v>42975</v>
      </c>
      <c r="I176">
        <v>6</v>
      </c>
      <c r="J176">
        <v>2000</v>
      </c>
      <c r="K176" t="s">
        <v>31</v>
      </c>
      <c r="L176">
        <v>1</v>
      </c>
      <c r="M176">
        <v>0.8</v>
      </c>
      <c r="N176">
        <v>0.8</v>
      </c>
      <c r="O176">
        <v>1</v>
      </c>
      <c r="P176">
        <v>0.8</v>
      </c>
      <c r="Q176">
        <v>1</v>
      </c>
      <c r="R176" t="s">
        <v>67</v>
      </c>
    </row>
    <row r="177" spans="1:18" x14ac:dyDescent="0.3">
      <c r="A177" s="72">
        <v>175</v>
      </c>
      <c r="B177">
        <v>405</v>
      </c>
      <c r="C177" t="s">
        <v>130</v>
      </c>
      <c r="D177" t="s">
        <v>95</v>
      </c>
      <c r="E177" t="s">
        <v>20</v>
      </c>
      <c r="F177">
        <v>6.88</v>
      </c>
      <c r="G177" s="73">
        <v>42975</v>
      </c>
      <c r="H177" s="73">
        <v>42975</v>
      </c>
      <c r="I177">
        <v>6</v>
      </c>
      <c r="J177">
        <v>2000</v>
      </c>
      <c r="K177" t="s">
        <v>31</v>
      </c>
      <c r="L177">
        <v>1</v>
      </c>
      <c r="M177">
        <v>0.8</v>
      </c>
      <c r="N177">
        <v>0.8</v>
      </c>
      <c r="O177">
        <v>1</v>
      </c>
      <c r="P177">
        <v>0.8</v>
      </c>
      <c r="Q177">
        <v>1</v>
      </c>
      <c r="R177" t="s">
        <v>87</v>
      </c>
    </row>
    <row r="178" spans="1:18" x14ac:dyDescent="0.3">
      <c r="A178" s="72">
        <v>176</v>
      </c>
      <c r="B178">
        <v>405</v>
      </c>
      <c r="C178" t="s">
        <v>130</v>
      </c>
      <c r="D178" t="s">
        <v>95</v>
      </c>
      <c r="E178" t="s">
        <v>20</v>
      </c>
      <c r="F178">
        <v>6.88</v>
      </c>
      <c r="G178" s="73">
        <v>42975</v>
      </c>
      <c r="H178" s="73">
        <v>42975</v>
      </c>
      <c r="I178">
        <v>6</v>
      </c>
      <c r="J178">
        <v>2000</v>
      </c>
      <c r="K178" t="s">
        <v>31</v>
      </c>
      <c r="L178">
        <v>1</v>
      </c>
      <c r="M178">
        <v>0.8</v>
      </c>
      <c r="N178">
        <v>0.8</v>
      </c>
      <c r="O178">
        <v>1</v>
      </c>
      <c r="P178">
        <v>0.8</v>
      </c>
      <c r="Q178">
        <v>1</v>
      </c>
      <c r="R178" t="s">
        <v>108</v>
      </c>
    </row>
    <row r="179" spans="1:18" x14ac:dyDescent="0.3">
      <c r="A179" s="72">
        <v>177</v>
      </c>
      <c r="B179">
        <v>405</v>
      </c>
      <c r="C179" t="s">
        <v>130</v>
      </c>
      <c r="D179" t="s">
        <v>95</v>
      </c>
      <c r="E179" t="s">
        <v>20</v>
      </c>
      <c r="F179">
        <v>6.88</v>
      </c>
      <c r="G179" s="73">
        <v>42975</v>
      </c>
      <c r="H179" s="73">
        <v>42975</v>
      </c>
      <c r="I179">
        <v>6</v>
      </c>
      <c r="J179">
        <v>2000</v>
      </c>
      <c r="K179" t="s">
        <v>31</v>
      </c>
      <c r="L179">
        <v>1</v>
      </c>
      <c r="M179">
        <v>0.8</v>
      </c>
      <c r="N179">
        <v>0.8</v>
      </c>
      <c r="O179">
        <v>1</v>
      </c>
      <c r="P179">
        <v>0.8</v>
      </c>
      <c r="Q179">
        <v>1</v>
      </c>
      <c r="R179" t="s">
        <v>119</v>
      </c>
    </row>
    <row r="180" spans="1:18" x14ac:dyDescent="0.3">
      <c r="A180" s="72">
        <v>178</v>
      </c>
      <c r="B180">
        <v>41339</v>
      </c>
      <c r="C180" t="s">
        <v>131</v>
      </c>
      <c r="D180" t="s">
        <v>60</v>
      </c>
      <c r="E180" t="s">
        <v>20</v>
      </c>
      <c r="F180">
        <v>5.77</v>
      </c>
      <c r="G180" s="73">
        <v>44192</v>
      </c>
      <c r="H180" s="73">
        <v>44192</v>
      </c>
      <c r="I180">
        <v>5</v>
      </c>
      <c r="J180">
        <v>2020</v>
      </c>
      <c r="K180" t="s">
        <v>21</v>
      </c>
      <c r="L180">
        <v>1</v>
      </c>
      <c r="M180">
        <v>3.0833333333333331E-2</v>
      </c>
      <c r="N180">
        <v>3.0833333333333331E-2</v>
      </c>
      <c r="O180">
        <v>1</v>
      </c>
      <c r="P180">
        <v>3.0833333333333331E-2</v>
      </c>
      <c r="Q180">
        <v>1</v>
      </c>
      <c r="R180" t="s">
        <v>36</v>
      </c>
    </row>
    <row r="181" spans="1:18" x14ac:dyDescent="0.3">
      <c r="A181" s="72">
        <v>179</v>
      </c>
      <c r="B181">
        <v>41339</v>
      </c>
      <c r="C181" t="s">
        <v>131</v>
      </c>
      <c r="D181" t="s">
        <v>60</v>
      </c>
      <c r="E181" t="s">
        <v>20</v>
      </c>
      <c r="F181">
        <v>5.77</v>
      </c>
      <c r="G181" s="73">
        <v>44192</v>
      </c>
      <c r="H181" s="73">
        <v>44192</v>
      </c>
      <c r="I181">
        <v>5</v>
      </c>
      <c r="J181">
        <v>2020</v>
      </c>
      <c r="K181" t="s">
        <v>21</v>
      </c>
      <c r="L181">
        <v>1</v>
      </c>
      <c r="M181">
        <v>3.0833333333333331E-2</v>
      </c>
      <c r="N181">
        <v>3.0833333333333331E-2</v>
      </c>
      <c r="O181">
        <v>1</v>
      </c>
      <c r="P181">
        <v>3.0833333333333331E-2</v>
      </c>
      <c r="Q181">
        <v>1</v>
      </c>
      <c r="R181" t="s">
        <v>42</v>
      </c>
    </row>
    <row r="182" spans="1:18" x14ac:dyDescent="0.3">
      <c r="A182" s="72">
        <v>180</v>
      </c>
      <c r="B182">
        <v>40060</v>
      </c>
      <c r="C182" t="s">
        <v>132</v>
      </c>
      <c r="D182" t="s">
        <v>28</v>
      </c>
      <c r="E182" t="s">
        <v>20</v>
      </c>
      <c r="F182">
        <v>7.36</v>
      </c>
      <c r="G182" s="73">
        <v>44348</v>
      </c>
      <c r="H182" s="73">
        <v>44349</v>
      </c>
      <c r="I182">
        <v>7</v>
      </c>
      <c r="J182">
        <v>2020</v>
      </c>
      <c r="K182" t="s">
        <v>29</v>
      </c>
      <c r="L182">
        <v>12</v>
      </c>
      <c r="M182">
        <v>0.38111111111111112</v>
      </c>
      <c r="N182">
        <v>4.5733333333333333</v>
      </c>
      <c r="O182">
        <v>2</v>
      </c>
      <c r="P182">
        <v>2.2866666666666671</v>
      </c>
      <c r="Q182">
        <v>6</v>
      </c>
      <c r="R182" t="s">
        <v>35</v>
      </c>
    </row>
    <row r="183" spans="1:18" x14ac:dyDescent="0.3">
      <c r="A183" s="72">
        <v>181</v>
      </c>
      <c r="B183">
        <v>40060</v>
      </c>
      <c r="C183" t="s">
        <v>132</v>
      </c>
      <c r="D183" t="s">
        <v>28</v>
      </c>
      <c r="E183" t="s">
        <v>20</v>
      </c>
      <c r="F183">
        <v>7.36</v>
      </c>
      <c r="G183" s="73">
        <v>44348</v>
      </c>
      <c r="H183" s="73">
        <v>44349</v>
      </c>
      <c r="I183">
        <v>7</v>
      </c>
      <c r="J183">
        <v>2020</v>
      </c>
      <c r="K183" t="s">
        <v>29</v>
      </c>
      <c r="L183">
        <v>12</v>
      </c>
      <c r="M183">
        <v>0.38111111111111112</v>
      </c>
      <c r="N183">
        <v>4.5733333333333333</v>
      </c>
      <c r="O183">
        <v>2</v>
      </c>
      <c r="P183">
        <v>2.2866666666666671</v>
      </c>
      <c r="Q183">
        <v>6</v>
      </c>
      <c r="R183" t="s">
        <v>77</v>
      </c>
    </row>
    <row r="184" spans="1:18" x14ac:dyDescent="0.3">
      <c r="A184" s="72">
        <v>182</v>
      </c>
      <c r="B184">
        <v>40060</v>
      </c>
      <c r="C184" t="s">
        <v>132</v>
      </c>
      <c r="D184" t="s">
        <v>28</v>
      </c>
      <c r="E184" t="s">
        <v>20</v>
      </c>
      <c r="F184">
        <v>7.36</v>
      </c>
      <c r="G184" s="73">
        <v>44348</v>
      </c>
      <c r="H184" s="73">
        <v>44349</v>
      </c>
      <c r="I184">
        <v>7</v>
      </c>
      <c r="J184">
        <v>2020</v>
      </c>
      <c r="K184" t="s">
        <v>29</v>
      </c>
      <c r="L184">
        <v>12</v>
      </c>
      <c r="M184">
        <v>0.38111111111111112</v>
      </c>
      <c r="N184">
        <v>4.5733333333333333</v>
      </c>
      <c r="O184">
        <v>2</v>
      </c>
      <c r="P184">
        <v>2.2866666666666671</v>
      </c>
      <c r="Q184">
        <v>6</v>
      </c>
      <c r="R184" t="s">
        <v>23</v>
      </c>
    </row>
    <row r="185" spans="1:18" x14ac:dyDescent="0.3">
      <c r="A185" s="72">
        <v>183</v>
      </c>
      <c r="B185">
        <v>40060</v>
      </c>
      <c r="C185" t="s">
        <v>132</v>
      </c>
      <c r="D185" t="s">
        <v>28</v>
      </c>
      <c r="E185" t="s">
        <v>20</v>
      </c>
      <c r="F185">
        <v>7.36</v>
      </c>
      <c r="G185" s="73">
        <v>44348</v>
      </c>
      <c r="H185" s="73">
        <v>44349</v>
      </c>
      <c r="I185">
        <v>7</v>
      </c>
      <c r="J185">
        <v>2020</v>
      </c>
      <c r="K185" t="s">
        <v>29</v>
      </c>
      <c r="L185">
        <v>12</v>
      </c>
      <c r="M185">
        <v>0.38111111111111112</v>
      </c>
      <c r="N185">
        <v>4.5733333333333333</v>
      </c>
      <c r="O185">
        <v>2</v>
      </c>
      <c r="P185">
        <v>2.2866666666666671</v>
      </c>
      <c r="Q185">
        <v>6</v>
      </c>
      <c r="R185" t="s">
        <v>133</v>
      </c>
    </row>
    <row r="186" spans="1:18" x14ac:dyDescent="0.3">
      <c r="A186" s="72">
        <v>184</v>
      </c>
      <c r="B186">
        <v>38302</v>
      </c>
      <c r="C186" t="s">
        <v>134</v>
      </c>
      <c r="D186" t="s">
        <v>28</v>
      </c>
      <c r="E186" t="s">
        <v>34</v>
      </c>
      <c r="F186">
        <v>6.66</v>
      </c>
      <c r="G186" s="73">
        <v>44065</v>
      </c>
      <c r="H186" s="73">
        <v>44073</v>
      </c>
      <c r="I186">
        <v>6</v>
      </c>
      <c r="J186">
        <v>2020</v>
      </c>
      <c r="K186" t="s">
        <v>21</v>
      </c>
      <c r="L186">
        <v>12</v>
      </c>
      <c r="M186">
        <v>0.39444444444444438</v>
      </c>
      <c r="N186">
        <v>4.7333333333333334</v>
      </c>
      <c r="O186">
        <v>9</v>
      </c>
      <c r="P186">
        <v>0.52592592592592591</v>
      </c>
      <c r="Q186">
        <v>1.333333333333333</v>
      </c>
      <c r="R186" t="s">
        <v>32</v>
      </c>
    </row>
    <row r="187" spans="1:18" x14ac:dyDescent="0.3">
      <c r="A187" s="72">
        <v>185</v>
      </c>
      <c r="B187">
        <v>38302</v>
      </c>
      <c r="C187" t="s">
        <v>134</v>
      </c>
      <c r="D187" t="s">
        <v>28</v>
      </c>
      <c r="E187" t="s">
        <v>34</v>
      </c>
      <c r="F187">
        <v>6.66</v>
      </c>
      <c r="G187" s="73">
        <v>44065</v>
      </c>
      <c r="H187" s="73">
        <v>44073</v>
      </c>
      <c r="I187">
        <v>6</v>
      </c>
      <c r="J187">
        <v>2020</v>
      </c>
      <c r="K187" t="s">
        <v>21</v>
      </c>
      <c r="L187">
        <v>12</v>
      </c>
      <c r="M187">
        <v>0.39444444444444438</v>
      </c>
      <c r="N187">
        <v>4.7333333333333334</v>
      </c>
      <c r="O187">
        <v>9</v>
      </c>
      <c r="P187">
        <v>0.52592592592592591</v>
      </c>
      <c r="Q187">
        <v>1.333333333333333</v>
      </c>
      <c r="R187" t="s">
        <v>135</v>
      </c>
    </row>
    <row r="188" spans="1:18" x14ac:dyDescent="0.3">
      <c r="A188" s="72">
        <v>186</v>
      </c>
      <c r="B188">
        <v>38302</v>
      </c>
      <c r="C188" t="s">
        <v>134</v>
      </c>
      <c r="D188" t="s">
        <v>28</v>
      </c>
      <c r="E188" t="s">
        <v>34</v>
      </c>
      <c r="F188">
        <v>6.66</v>
      </c>
      <c r="G188" s="73">
        <v>44065</v>
      </c>
      <c r="H188" s="73">
        <v>44073</v>
      </c>
      <c r="I188">
        <v>6</v>
      </c>
      <c r="J188">
        <v>2020</v>
      </c>
      <c r="K188" t="s">
        <v>21</v>
      </c>
      <c r="L188">
        <v>12</v>
      </c>
      <c r="M188">
        <v>0.39444444444444438</v>
      </c>
      <c r="N188">
        <v>4.7333333333333334</v>
      </c>
      <c r="O188">
        <v>9</v>
      </c>
      <c r="P188">
        <v>0.52592592592592591</v>
      </c>
      <c r="Q188">
        <v>1.333333333333333</v>
      </c>
      <c r="R188" t="s">
        <v>45</v>
      </c>
    </row>
    <row r="189" spans="1:18" x14ac:dyDescent="0.3">
      <c r="A189" s="72">
        <v>187</v>
      </c>
      <c r="B189">
        <v>38302</v>
      </c>
      <c r="C189" t="s">
        <v>134</v>
      </c>
      <c r="D189" t="s">
        <v>28</v>
      </c>
      <c r="E189" t="s">
        <v>34</v>
      </c>
      <c r="F189">
        <v>6.66</v>
      </c>
      <c r="G189" s="73">
        <v>44065</v>
      </c>
      <c r="H189" s="73">
        <v>44073</v>
      </c>
      <c r="I189">
        <v>6</v>
      </c>
      <c r="J189">
        <v>2020</v>
      </c>
      <c r="K189" t="s">
        <v>21</v>
      </c>
      <c r="L189">
        <v>12</v>
      </c>
      <c r="M189">
        <v>0.39444444444444438</v>
      </c>
      <c r="N189">
        <v>4.7333333333333334</v>
      </c>
      <c r="O189">
        <v>9</v>
      </c>
      <c r="P189">
        <v>0.52592592592592591</v>
      </c>
      <c r="Q189">
        <v>1.333333333333333</v>
      </c>
      <c r="R189" t="s">
        <v>42</v>
      </c>
    </row>
    <row r="190" spans="1:18" x14ac:dyDescent="0.3">
      <c r="A190" s="72">
        <v>188</v>
      </c>
      <c r="B190">
        <v>39065</v>
      </c>
      <c r="C190" t="s">
        <v>136</v>
      </c>
      <c r="D190" t="s">
        <v>83</v>
      </c>
      <c r="E190" t="s">
        <v>20</v>
      </c>
      <c r="F190">
        <v>7.48</v>
      </c>
      <c r="G190" s="73">
        <v>44120</v>
      </c>
      <c r="H190" s="73">
        <v>44120</v>
      </c>
      <c r="I190">
        <v>7</v>
      </c>
      <c r="J190">
        <v>2019</v>
      </c>
      <c r="K190" t="s">
        <v>21</v>
      </c>
      <c r="L190">
        <v>1</v>
      </c>
      <c r="M190">
        <v>8.3888888888888888E-2</v>
      </c>
      <c r="N190">
        <v>8.3888888888888888E-2</v>
      </c>
      <c r="O190">
        <v>1</v>
      </c>
      <c r="P190">
        <v>8.3888888888888888E-2</v>
      </c>
      <c r="Q190">
        <v>1</v>
      </c>
      <c r="R190" t="s">
        <v>51</v>
      </c>
    </row>
    <row r="191" spans="1:18" x14ac:dyDescent="0.3">
      <c r="A191" s="72">
        <v>189</v>
      </c>
      <c r="B191">
        <v>37828</v>
      </c>
      <c r="C191" t="s">
        <v>137</v>
      </c>
      <c r="D191" t="s">
        <v>95</v>
      </c>
      <c r="E191" t="s">
        <v>44</v>
      </c>
      <c r="F191">
        <v>6.66</v>
      </c>
      <c r="G191" s="73">
        <v>44098</v>
      </c>
      <c r="H191" s="73">
        <v>44098</v>
      </c>
      <c r="I191">
        <v>7</v>
      </c>
      <c r="J191">
        <v>2019</v>
      </c>
      <c r="K191" t="s">
        <v>31</v>
      </c>
      <c r="L191">
        <v>1</v>
      </c>
      <c r="M191">
        <v>1.459444444444445</v>
      </c>
      <c r="N191">
        <v>1.459444444444445</v>
      </c>
      <c r="O191">
        <v>1</v>
      </c>
      <c r="P191">
        <v>1.459444444444445</v>
      </c>
      <c r="Q191">
        <v>1</v>
      </c>
      <c r="R191" t="s">
        <v>35</v>
      </c>
    </row>
    <row r="192" spans="1:18" x14ac:dyDescent="0.3">
      <c r="A192" s="72">
        <v>190</v>
      </c>
      <c r="B192">
        <v>37828</v>
      </c>
      <c r="C192" t="s">
        <v>137</v>
      </c>
      <c r="D192" t="s">
        <v>95</v>
      </c>
      <c r="E192" t="s">
        <v>44</v>
      </c>
      <c r="F192">
        <v>6.66</v>
      </c>
      <c r="G192" s="73">
        <v>44098</v>
      </c>
      <c r="H192" s="73">
        <v>44098</v>
      </c>
      <c r="I192">
        <v>7</v>
      </c>
      <c r="J192">
        <v>2019</v>
      </c>
      <c r="K192" t="s">
        <v>31</v>
      </c>
      <c r="L192">
        <v>1</v>
      </c>
      <c r="M192">
        <v>1.459444444444445</v>
      </c>
      <c r="N192">
        <v>1.459444444444445</v>
      </c>
      <c r="O192">
        <v>1</v>
      </c>
      <c r="P192">
        <v>1.459444444444445</v>
      </c>
      <c r="Q192">
        <v>1</v>
      </c>
      <c r="R192" t="s">
        <v>32</v>
      </c>
    </row>
    <row r="193" spans="1:18" x14ac:dyDescent="0.3">
      <c r="A193" s="72">
        <v>191</v>
      </c>
      <c r="B193">
        <v>37828</v>
      </c>
      <c r="C193" t="s">
        <v>137</v>
      </c>
      <c r="D193" t="s">
        <v>95</v>
      </c>
      <c r="E193" t="s">
        <v>44</v>
      </c>
      <c r="F193">
        <v>6.66</v>
      </c>
      <c r="G193" s="73">
        <v>44098</v>
      </c>
      <c r="H193" s="73">
        <v>44098</v>
      </c>
      <c r="I193">
        <v>7</v>
      </c>
      <c r="J193">
        <v>2019</v>
      </c>
      <c r="K193" t="s">
        <v>31</v>
      </c>
      <c r="L193">
        <v>1</v>
      </c>
      <c r="M193">
        <v>1.459444444444445</v>
      </c>
      <c r="N193">
        <v>1.459444444444445</v>
      </c>
      <c r="O193">
        <v>1</v>
      </c>
      <c r="P193">
        <v>1.459444444444445</v>
      </c>
      <c r="Q193">
        <v>1</v>
      </c>
      <c r="R193" t="s">
        <v>36</v>
      </c>
    </row>
    <row r="194" spans="1:18" x14ac:dyDescent="0.3">
      <c r="A194" s="72">
        <v>192</v>
      </c>
      <c r="B194">
        <v>38186</v>
      </c>
      <c r="C194" t="s">
        <v>138</v>
      </c>
      <c r="D194" t="s">
        <v>28</v>
      </c>
      <c r="E194" t="s">
        <v>34</v>
      </c>
      <c r="F194">
        <v>7.29</v>
      </c>
      <c r="G194" s="73">
        <v>43684</v>
      </c>
      <c r="H194" s="73">
        <v>43689</v>
      </c>
      <c r="I194">
        <v>7</v>
      </c>
      <c r="J194">
        <v>2019</v>
      </c>
      <c r="K194" t="s">
        <v>29</v>
      </c>
      <c r="L194">
        <v>13</v>
      </c>
      <c r="M194">
        <v>0.39444444444444438</v>
      </c>
      <c r="N194">
        <v>5.1277777777777773</v>
      </c>
      <c r="O194">
        <v>6</v>
      </c>
      <c r="P194">
        <v>0.85462962962962952</v>
      </c>
      <c r="Q194">
        <v>2.166666666666667</v>
      </c>
      <c r="R194" t="s">
        <v>32</v>
      </c>
    </row>
    <row r="195" spans="1:18" x14ac:dyDescent="0.3">
      <c r="A195" s="72">
        <v>193</v>
      </c>
      <c r="B195">
        <v>38186</v>
      </c>
      <c r="C195" t="s">
        <v>138</v>
      </c>
      <c r="D195" t="s">
        <v>28</v>
      </c>
      <c r="E195" t="s">
        <v>34</v>
      </c>
      <c r="F195">
        <v>7.29</v>
      </c>
      <c r="G195" s="73">
        <v>43684</v>
      </c>
      <c r="H195" s="73">
        <v>43689</v>
      </c>
      <c r="I195">
        <v>7</v>
      </c>
      <c r="J195">
        <v>2019</v>
      </c>
      <c r="K195" t="s">
        <v>29</v>
      </c>
      <c r="L195">
        <v>13</v>
      </c>
      <c r="M195">
        <v>0.39444444444444438</v>
      </c>
      <c r="N195">
        <v>5.1277777777777773</v>
      </c>
      <c r="O195">
        <v>6</v>
      </c>
      <c r="P195">
        <v>0.85462962962962952</v>
      </c>
      <c r="Q195">
        <v>2.166666666666667</v>
      </c>
      <c r="R195" t="s">
        <v>58</v>
      </c>
    </row>
    <row r="196" spans="1:18" x14ac:dyDescent="0.3">
      <c r="A196" s="72">
        <v>194</v>
      </c>
      <c r="B196">
        <v>38186</v>
      </c>
      <c r="C196" t="s">
        <v>138</v>
      </c>
      <c r="D196" t="s">
        <v>28</v>
      </c>
      <c r="E196" t="s">
        <v>34</v>
      </c>
      <c r="F196">
        <v>7.29</v>
      </c>
      <c r="G196" s="73">
        <v>43684</v>
      </c>
      <c r="H196" s="73">
        <v>43689</v>
      </c>
      <c r="I196">
        <v>7</v>
      </c>
      <c r="J196">
        <v>2019</v>
      </c>
      <c r="K196" t="s">
        <v>29</v>
      </c>
      <c r="L196">
        <v>13</v>
      </c>
      <c r="M196">
        <v>0.39444444444444438</v>
      </c>
      <c r="N196">
        <v>5.1277777777777773</v>
      </c>
      <c r="O196">
        <v>6</v>
      </c>
      <c r="P196">
        <v>0.85462962962962952</v>
      </c>
      <c r="Q196">
        <v>2.166666666666667</v>
      </c>
      <c r="R196" t="s">
        <v>54</v>
      </c>
    </row>
    <row r="197" spans="1:18" x14ac:dyDescent="0.3">
      <c r="A197" s="72">
        <v>195</v>
      </c>
      <c r="B197">
        <v>38186</v>
      </c>
      <c r="C197" t="s">
        <v>138</v>
      </c>
      <c r="D197" t="s">
        <v>28</v>
      </c>
      <c r="E197" t="s">
        <v>34</v>
      </c>
      <c r="F197">
        <v>7.29</v>
      </c>
      <c r="G197" s="73">
        <v>43684</v>
      </c>
      <c r="H197" s="73">
        <v>43689</v>
      </c>
      <c r="I197">
        <v>7</v>
      </c>
      <c r="J197">
        <v>2019</v>
      </c>
      <c r="K197" t="s">
        <v>29</v>
      </c>
      <c r="L197">
        <v>13</v>
      </c>
      <c r="M197">
        <v>0.39444444444444438</v>
      </c>
      <c r="N197">
        <v>5.1277777777777773</v>
      </c>
      <c r="O197">
        <v>6</v>
      </c>
      <c r="P197">
        <v>0.85462962962962952</v>
      </c>
      <c r="Q197">
        <v>2.166666666666667</v>
      </c>
      <c r="R197" t="s">
        <v>45</v>
      </c>
    </row>
    <row r="198" spans="1:18" x14ac:dyDescent="0.3">
      <c r="A198" s="72">
        <v>196</v>
      </c>
      <c r="B198">
        <v>38186</v>
      </c>
      <c r="C198" t="s">
        <v>138</v>
      </c>
      <c r="D198" t="s">
        <v>28</v>
      </c>
      <c r="E198" t="s">
        <v>34</v>
      </c>
      <c r="F198">
        <v>7.29</v>
      </c>
      <c r="G198" s="73">
        <v>43684</v>
      </c>
      <c r="H198" s="73">
        <v>43689</v>
      </c>
      <c r="I198">
        <v>7</v>
      </c>
      <c r="J198">
        <v>2019</v>
      </c>
      <c r="K198" t="s">
        <v>29</v>
      </c>
      <c r="L198">
        <v>13</v>
      </c>
      <c r="M198">
        <v>0.39444444444444438</v>
      </c>
      <c r="N198">
        <v>5.1277777777777773</v>
      </c>
      <c r="O198">
        <v>6</v>
      </c>
      <c r="P198">
        <v>0.85462962962962952</v>
      </c>
      <c r="Q198">
        <v>2.166666666666667</v>
      </c>
      <c r="R198" t="s">
        <v>38</v>
      </c>
    </row>
    <row r="199" spans="1:18" x14ac:dyDescent="0.3">
      <c r="A199" s="72">
        <v>197</v>
      </c>
      <c r="B199">
        <v>40004</v>
      </c>
      <c r="C199" t="s">
        <v>139</v>
      </c>
      <c r="D199" t="s">
        <v>28</v>
      </c>
      <c r="E199" t="s">
        <v>34</v>
      </c>
      <c r="F199">
        <v>7.35</v>
      </c>
      <c r="G199" s="73">
        <v>44017</v>
      </c>
      <c r="H199" s="73">
        <v>44026</v>
      </c>
      <c r="I199">
        <v>6</v>
      </c>
      <c r="J199">
        <v>2019</v>
      </c>
      <c r="K199" t="s">
        <v>31</v>
      </c>
      <c r="L199">
        <v>13</v>
      </c>
      <c r="M199">
        <v>0.39444444444444438</v>
      </c>
      <c r="N199">
        <v>5.1277777777777773</v>
      </c>
      <c r="O199">
        <v>10</v>
      </c>
      <c r="P199">
        <v>0.51277777777777778</v>
      </c>
      <c r="Q199">
        <v>1.3</v>
      </c>
      <c r="R199" t="s">
        <v>32</v>
      </c>
    </row>
    <row r="200" spans="1:18" x14ac:dyDescent="0.3">
      <c r="A200" s="72">
        <v>198</v>
      </c>
      <c r="B200">
        <v>40004</v>
      </c>
      <c r="C200" t="s">
        <v>139</v>
      </c>
      <c r="D200" t="s">
        <v>28</v>
      </c>
      <c r="E200" t="s">
        <v>34</v>
      </c>
      <c r="F200">
        <v>7.35</v>
      </c>
      <c r="G200" s="73">
        <v>44017</v>
      </c>
      <c r="H200" s="73">
        <v>44026</v>
      </c>
      <c r="I200">
        <v>6</v>
      </c>
      <c r="J200">
        <v>2019</v>
      </c>
      <c r="K200" t="s">
        <v>31</v>
      </c>
      <c r="L200">
        <v>13</v>
      </c>
      <c r="M200">
        <v>0.39444444444444438</v>
      </c>
      <c r="N200">
        <v>5.1277777777777773</v>
      </c>
      <c r="O200">
        <v>10</v>
      </c>
      <c r="P200">
        <v>0.51277777777777778</v>
      </c>
      <c r="Q200">
        <v>1.3</v>
      </c>
      <c r="R200" t="s">
        <v>58</v>
      </c>
    </row>
    <row r="201" spans="1:18" x14ac:dyDescent="0.3">
      <c r="A201" s="72">
        <v>199</v>
      </c>
      <c r="B201">
        <v>40004</v>
      </c>
      <c r="C201" t="s">
        <v>139</v>
      </c>
      <c r="D201" t="s">
        <v>28</v>
      </c>
      <c r="E201" t="s">
        <v>34</v>
      </c>
      <c r="F201">
        <v>7.35</v>
      </c>
      <c r="G201" s="73">
        <v>44017</v>
      </c>
      <c r="H201" s="73">
        <v>44026</v>
      </c>
      <c r="I201">
        <v>6</v>
      </c>
      <c r="J201">
        <v>2019</v>
      </c>
      <c r="K201" t="s">
        <v>31</v>
      </c>
      <c r="L201">
        <v>13</v>
      </c>
      <c r="M201">
        <v>0.39444444444444438</v>
      </c>
      <c r="N201">
        <v>5.1277777777777773</v>
      </c>
      <c r="O201">
        <v>10</v>
      </c>
      <c r="P201">
        <v>0.51277777777777778</v>
      </c>
      <c r="Q201">
        <v>1.3</v>
      </c>
      <c r="R201" t="s">
        <v>54</v>
      </c>
    </row>
    <row r="202" spans="1:18" x14ac:dyDescent="0.3">
      <c r="A202" s="72">
        <v>200</v>
      </c>
      <c r="B202">
        <v>40004</v>
      </c>
      <c r="C202" t="s">
        <v>139</v>
      </c>
      <c r="D202" t="s">
        <v>28</v>
      </c>
      <c r="E202" t="s">
        <v>34</v>
      </c>
      <c r="F202">
        <v>7.35</v>
      </c>
      <c r="G202" s="73">
        <v>44017</v>
      </c>
      <c r="H202" s="73">
        <v>44026</v>
      </c>
      <c r="I202">
        <v>6</v>
      </c>
      <c r="J202">
        <v>2019</v>
      </c>
      <c r="K202" t="s">
        <v>31</v>
      </c>
      <c r="L202">
        <v>13</v>
      </c>
      <c r="M202">
        <v>0.39444444444444438</v>
      </c>
      <c r="N202">
        <v>5.1277777777777773</v>
      </c>
      <c r="O202">
        <v>10</v>
      </c>
      <c r="P202">
        <v>0.51277777777777778</v>
      </c>
      <c r="Q202">
        <v>1.3</v>
      </c>
      <c r="R202" t="s">
        <v>45</v>
      </c>
    </row>
    <row r="203" spans="1:18" x14ac:dyDescent="0.3">
      <c r="A203" s="72">
        <v>201</v>
      </c>
      <c r="B203">
        <v>40004</v>
      </c>
      <c r="C203" t="s">
        <v>139</v>
      </c>
      <c r="D203" t="s">
        <v>28</v>
      </c>
      <c r="E203" t="s">
        <v>34</v>
      </c>
      <c r="F203">
        <v>7.35</v>
      </c>
      <c r="G203" s="73">
        <v>44017</v>
      </c>
      <c r="H203" s="73">
        <v>44026</v>
      </c>
      <c r="I203">
        <v>6</v>
      </c>
      <c r="J203">
        <v>2019</v>
      </c>
      <c r="K203" t="s">
        <v>31</v>
      </c>
      <c r="L203">
        <v>13</v>
      </c>
      <c r="M203">
        <v>0.39444444444444438</v>
      </c>
      <c r="N203">
        <v>5.1277777777777773</v>
      </c>
      <c r="O203">
        <v>10</v>
      </c>
      <c r="P203">
        <v>0.51277777777777778</v>
      </c>
      <c r="Q203">
        <v>1.3</v>
      </c>
      <c r="R203" t="s">
        <v>38</v>
      </c>
    </row>
    <row r="204" spans="1:18" x14ac:dyDescent="0.3">
      <c r="A204" s="72">
        <v>202</v>
      </c>
      <c r="B204">
        <v>39819</v>
      </c>
      <c r="C204" t="s">
        <v>140</v>
      </c>
      <c r="D204" t="s">
        <v>65</v>
      </c>
      <c r="E204" t="s">
        <v>34</v>
      </c>
      <c r="F204">
        <v>7.28</v>
      </c>
      <c r="G204" s="73">
        <v>44026</v>
      </c>
      <c r="H204" s="73">
        <v>44027</v>
      </c>
      <c r="I204">
        <v>7</v>
      </c>
      <c r="J204">
        <v>2019</v>
      </c>
      <c r="K204" t="s">
        <v>31</v>
      </c>
      <c r="L204">
        <v>1</v>
      </c>
      <c r="M204">
        <v>0.41666666666666669</v>
      </c>
      <c r="N204">
        <v>0.41666666666666669</v>
      </c>
      <c r="O204">
        <v>2</v>
      </c>
      <c r="P204">
        <v>0.20833333333333329</v>
      </c>
      <c r="Q204">
        <v>0.5</v>
      </c>
      <c r="R204" t="s">
        <v>32</v>
      </c>
    </row>
    <row r="205" spans="1:18" x14ac:dyDescent="0.3">
      <c r="A205" s="72">
        <v>203</v>
      </c>
      <c r="B205">
        <v>39819</v>
      </c>
      <c r="C205" t="s">
        <v>140</v>
      </c>
      <c r="D205" t="s">
        <v>65</v>
      </c>
      <c r="E205" t="s">
        <v>34</v>
      </c>
      <c r="F205">
        <v>7.28</v>
      </c>
      <c r="G205" s="73">
        <v>44026</v>
      </c>
      <c r="H205" s="73">
        <v>44027</v>
      </c>
      <c r="I205">
        <v>7</v>
      </c>
      <c r="J205">
        <v>2019</v>
      </c>
      <c r="K205" t="s">
        <v>31</v>
      </c>
      <c r="L205">
        <v>1</v>
      </c>
      <c r="M205">
        <v>0.41666666666666669</v>
      </c>
      <c r="N205">
        <v>0.41666666666666669</v>
      </c>
      <c r="O205">
        <v>2</v>
      </c>
      <c r="P205">
        <v>0.20833333333333329</v>
      </c>
      <c r="Q205">
        <v>0.5</v>
      </c>
      <c r="R205" t="s">
        <v>58</v>
      </c>
    </row>
    <row r="206" spans="1:18" x14ac:dyDescent="0.3">
      <c r="A206" s="72">
        <v>204</v>
      </c>
      <c r="B206">
        <v>39819</v>
      </c>
      <c r="C206" t="s">
        <v>140</v>
      </c>
      <c r="D206" t="s">
        <v>65</v>
      </c>
      <c r="E206" t="s">
        <v>34</v>
      </c>
      <c r="F206">
        <v>7.28</v>
      </c>
      <c r="G206" s="73">
        <v>44026</v>
      </c>
      <c r="H206" s="73">
        <v>44027</v>
      </c>
      <c r="I206">
        <v>7</v>
      </c>
      <c r="J206">
        <v>2019</v>
      </c>
      <c r="K206" t="s">
        <v>31</v>
      </c>
      <c r="L206">
        <v>1</v>
      </c>
      <c r="M206">
        <v>0.41666666666666669</v>
      </c>
      <c r="N206">
        <v>0.41666666666666669</v>
      </c>
      <c r="O206">
        <v>2</v>
      </c>
      <c r="P206">
        <v>0.20833333333333329</v>
      </c>
      <c r="Q206">
        <v>0.5</v>
      </c>
      <c r="R206" t="s">
        <v>54</v>
      </c>
    </row>
    <row r="207" spans="1:18" x14ac:dyDescent="0.3">
      <c r="A207" s="72">
        <v>205</v>
      </c>
      <c r="B207">
        <v>39819</v>
      </c>
      <c r="C207" t="s">
        <v>140</v>
      </c>
      <c r="D207" t="s">
        <v>65</v>
      </c>
      <c r="E207" t="s">
        <v>34</v>
      </c>
      <c r="F207">
        <v>7.28</v>
      </c>
      <c r="G207" s="73">
        <v>44026</v>
      </c>
      <c r="H207" s="73">
        <v>44027</v>
      </c>
      <c r="I207">
        <v>7</v>
      </c>
      <c r="J207">
        <v>2019</v>
      </c>
      <c r="K207" t="s">
        <v>31</v>
      </c>
      <c r="L207">
        <v>1</v>
      </c>
      <c r="M207">
        <v>0.41666666666666669</v>
      </c>
      <c r="N207">
        <v>0.41666666666666669</v>
      </c>
      <c r="O207">
        <v>2</v>
      </c>
      <c r="P207">
        <v>0.20833333333333329</v>
      </c>
      <c r="Q207">
        <v>0.5</v>
      </c>
      <c r="R207" t="s">
        <v>45</v>
      </c>
    </row>
    <row r="208" spans="1:18" x14ac:dyDescent="0.3">
      <c r="A208" s="72">
        <v>206</v>
      </c>
      <c r="B208">
        <v>39819</v>
      </c>
      <c r="C208" t="s">
        <v>140</v>
      </c>
      <c r="D208" t="s">
        <v>65</v>
      </c>
      <c r="E208" t="s">
        <v>34</v>
      </c>
      <c r="F208">
        <v>7.28</v>
      </c>
      <c r="G208" s="73">
        <v>44026</v>
      </c>
      <c r="H208" s="73">
        <v>44027</v>
      </c>
      <c r="I208">
        <v>7</v>
      </c>
      <c r="J208">
        <v>2019</v>
      </c>
      <c r="K208" t="s">
        <v>31</v>
      </c>
      <c r="L208">
        <v>1</v>
      </c>
      <c r="M208">
        <v>0.41666666666666669</v>
      </c>
      <c r="N208">
        <v>0.41666666666666669</v>
      </c>
      <c r="O208">
        <v>2</v>
      </c>
      <c r="P208">
        <v>0.20833333333333329</v>
      </c>
      <c r="Q208">
        <v>0.5</v>
      </c>
      <c r="R208" t="s">
        <v>38</v>
      </c>
    </row>
    <row r="209" spans="1:18" x14ac:dyDescent="0.3">
      <c r="A209" s="72">
        <v>207</v>
      </c>
      <c r="B209">
        <v>369</v>
      </c>
      <c r="C209" t="s">
        <v>141</v>
      </c>
      <c r="D209" t="s">
        <v>28</v>
      </c>
      <c r="E209" t="s">
        <v>73</v>
      </c>
      <c r="F209">
        <v>7.15</v>
      </c>
      <c r="G209" s="73">
        <v>43160</v>
      </c>
      <c r="H209" s="73">
        <v>43539</v>
      </c>
      <c r="I209">
        <v>7</v>
      </c>
      <c r="J209">
        <v>2000</v>
      </c>
      <c r="K209" t="s">
        <v>21</v>
      </c>
      <c r="L209">
        <v>12</v>
      </c>
      <c r="M209">
        <v>0.4</v>
      </c>
      <c r="N209">
        <v>4.8000000000000007</v>
      </c>
      <c r="O209">
        <v>380</v>
      </c>
      <c r="P209">
        <v>1.2631578947368421E-2</v>
      </c>
      <c r="Q209">
        <v>3.1578947368421047E-2</v>
      </c>
      <c r="R209" t="s">
        <v>84</v>
      </c>
    </row>
    <row r="210" spans="1:18" x14ac:dyDescent="0.3">
      <c r="A210" s="72">
        <v>208</v>
      </c>
      <c r="B210">
        <v>369</v>
      </c>
      <c r="C210" t="s">
        <v>141</v>
      </c>
      <c r="D210" t="s">
        <v>28</v>
      </c>
      <c r="E210" t="s">
        <v>73</v>
      </c>
      <c r="F210">
        <v>7.15</v>
      </c>
      <c r="G210" s="73">
        <v>43160</v>
      </c>
      <c r="H210" s="73">
        <v>43539</v>
      </c>
      <c r="I210">
        <v>7</v>
      </c>
      <c r="J210">
        <v>2000</v>
      </c>
      <c r="K210" t="s">
        <v>21</v>
      </c>
      <c r="L210">
        <v>12</v>
      </c>
      <c r="M210">
        <v>0.4</v>
      </c>
      <c r="N210">
        <v>4.8000000000000007</v>
      </c>
      <c r="O210">
        <v>380</v>
      </c>
      <c r="P210">
        <v>1.2631578947368421E-2</v>
      </c>
      <c r="Q210">
        <v>3.1578947368421047E-2</v>
      </c>
      <c r="R210" t="s">
        <v>36</v>
      </c>
    </row>
    <row r="211" spans="1:18" x14ac:dyDescent="0.3">
      <c r="A211" s="72">
        <v>209</v>
      </c>
      <c r="B211">
        <v>369</v>
      </c>
      <c r="C211" t="s">
        <v>141</v>
      </c>
      <c r="D211" t="s">
        <v>28</v>
      </c>
      <c r="E211" t="s">
        <v>73</v>
      </c>
      <c r="F211">
        <v>7.15</v>
      </c>
      <c r="G211" s="73">
        <v>43160</v>
      </c>
      <c r="H211" s="73">
        <v>43539</v>
      </c>
      <c r="I211">
        <v>7</v>
      </c>
      <c r="J211">
        <v>2000</v>
      </c>
      <c r="K211" t="s">
        <v>21</v>
      </c>
      <c r="L211">
        <v>12</v>
      </c>
      <c r="M211">
        <v>0.4</v>
      </c>
      <c r="N211">
        <v>4.8000000000000007</v>
      </c>
      <c r="O211">
        <v>380</v>
      </c>
      <c r="P211">
        <v>1.2631578947368421E-2</v>
      </c>
      <c r="Q211">
        <v>3.1578947368421047E-2</v>
      </c>
      <c r="R211" t="s">
        <v>87</v>
      </c>
    </row>
    <row r="212" spans="1:18" x14ac:dyDescent="0.3">
      <c r="A212" s="72">
        <v>210</v>
      </c>
      <c r="B212">
        <v>369</v>
      </c>
      <c r="C212" t="s">
        <v>141</v>
      </c>
      <c r="D212" t="s">
        <v>28</v>
      </c>
      <c r="E212" t="s">
        <v>73</v>
      </c>
      <c r="F212">
        <v>7.15</v>
      </c>
      <c r="G212" s="73">
        <v>43160</v>
      </c>
      <c r="H212" s="73">
        <v>43539</v>
      </c>
      <c r="I212">
        <v>7</v>
      </c>
      <c r="J212">
        <v>2000</v>
      </c>
      <c r="K212" t="s">
        <v>21</v>
      </c>
      <c r="L212">
        <v>12</v>
      </c>
      <c r="M212">
        <v>0.4</v>
      </c>
      <c r="N212">
        <v>4.8000000000000007</v>
      </c>
      <c r="O212">
        <v>380</v>
      </c>
      <c r="P212">
        <v>1.2631578947368421E-2</v>
      </c>
      <c r="Q212">
        <v>3.1578947368421047E-2</v>
      </c>
      <c r="R212" t="s">
        <v>24</v>
      </c>
    </row>
    <row r="213" spans="1:18" x14ac:dyDescent="0.3">
      <c r="A213" s="72">
        <v>211</v>
      </c>
      <c r="B213">
        <v>369</v>
      </c>
      <c r="C213" t="s">
        <v>141</v>
      </c>
      <c r="D213" t="s">
        <v>28</v>
      </c>
      <c r="E213" t="s">
        <v>73</v>
      </c>
      <c r="F213">
        <v>7.15</v>
      </c>
      <c r="G213" s="73">
        <v>43160</v>
      </c>
      <c r="H213" s="73">
        <v>43539</v>
      </c>
      <c r="I213">
        <v>7</v>
      </c>
      <c r="J213">
        <v>2000</v>
      </c>
      <c r="K213" t="s">
        <v>21</v>
      </c>
      <c r="L213">
        <v>12</v>
      </c>
      <c r="M213">
        <v>0.4</v>
      </c>
      <c r="N213">
        <v>4.8000000000000007</v>
      </c>
      <c r="O213">
        <v>380</v>
      </c>
      <c r="P213">
        <v>1.2631578947368421E-2</v>
      </c>
      <c r="Q213">
        <v>3.1578947368421047E-2</v>
      </c>
      <c r="R213" t="s">
        <v>61</v>
      </c>
    </row>
    <row r="214" spans="1:18" x14ac:dyDescent="0.3">
      <c r="A214" s="72">
        <v>212</v>
      </c>
      <c r="B214">
        <v>369</v>
      </c>
      <c r="C214" t="s">
        <v>141</v>
      </c>
      <c r="D214" t="s">
        <v>28</v>
      </c>
      <c r="E214" t="s">
        <v>73</v>
      </c>
      <c r="F214">
        <v>7.15</v>
      </c>
      <c r="G214" s="73">
        <v>43160</v>
      </c>
      <c r="H214" s="73">
        <v>43539</v>
      </c>
      <c r="I214">
        <v>7</v>
      </c>
      <c r="J214">
        <v>2000</v>
      </c>
      <c r="K214" t="s">
        <v>21</v>
      </c>
      <c r="L214">
        <v>12</v>
      </c>
      <c r="M214">
        <v>0.4</v>
      </c>
      <c r="N214">
        <v>4.8000000000000007</v>
      </c>
      <c r="O214">
        <v>380</v>
      </c>
      <c r="P214">
        <v>1.2631578947368421E-2</v>
      </c>
      <c r="Q214">
        <v>3.1578947368421047E-2</v>
      </c>
      <c r="R214" t="s">
        <v>108</v>
      </c>
    </row>
    <row r="215" spans="1:18" x14ac:dyDescent="0.3">
      <c r="A215" s="72">
        <v>213</v>
      </c>
      <c r="B215">
        <v>37451</v>
      </c>
      <c r="C215" t="s">
        <v>142</v>
      </c>
      <c r="D215" t="s">
        <v>28</v>
      </c>
      <c r="E215" t="s">
        <v>73</v>
      </c>
      <c r="F215">
        <v>7.08</v>
      </c>
      <c r="G215" s="73">
        <v>44136</v>
      </c>
      <c r="H215" s="73">
        <v>44141</v>
      </c>
      <c r="I215">
        <v>8</v>
      </c>
      <c r="J215">
        <v>2019</v>
      </c>
      <c r="K215" t="s">
        <v>21</v>
      </c>
      <c r="L215">
        <v>18</v>
      </c>
      <c r="M215">
        <v>0.39444444444444438</v>
      </c>
      <c r="N215">
        <v>7.1</v>
      </c>
      <c r="O215">
        <v>6</v>
      </c>
      <c r="P215">
        <v>1.1833333333333329</v>
      </c>
      <c r="Q215">
        <v>3</v>
      </c>
      <c r="R215" t="s">
        <v>84</v>
      </c>
    </row>
    <row r="216" spans="1:18" x14ac:dyDescent="0.3">
      <c r="A216" s="72">
        <v>214</v>
      </c>
      <c r="B216">
        <v>37451</v>
      </c>
      <c r="C216" t="s">
        <v>142</v>
      </c>
      <c r="D216" t="s">
        <v>28</v>
      </c>
      <c r="E216" t="s">
        <v>73</v>
      </c>
      <c r="F216">
        <v>7.08</v>
      </c>
      <c r="G216" s="73">
        <v>44136</v>
      </c>
      <c r="H216" s="73">
        <v>44141</v>
      </c>
      <c r="I216">
        <v>8</v>
      </c>
      <c r="J216">
        <v>2019</v>
      </c>
      <c r="K216" t="s">
        <v>21</v>
      </c>
      <c r="L216">
        <v>18</v>
      </c>
      <c r="M216">
        <v>0.39444444444444438</v>
      </c>
      <c r="N216">
        <v>7.1</v>
      </c>
      <c r="O216">
        <v>6</v>
      </c>
      <c r="P216">
        <v>1.1833333333333329</v>
      </c>
      <c r="Q216">
        <v>3</v>
      </c>
      <c r="R216" t="s">
        <v>36</v>
      </c>
    </row>
    <row r="217" spans="1:18" x14ac:dyDescent="0.3">
      <c r="A217" s="72">
        <v>215</v>
      </c>
      <c r="B217">
        <v>37451</v>
      </c>
      <c r="C217" t="s">
        <v>142</v>
      </c>
      <c r="D217" t="s">
        <v>28</v>
      </c>
      <c r="E217" t="s">
        <v>73</v>
      </c>
      <c r="F217">
        <v>7.08</v>
      </c>
      <c r="G217" s="73">
        <v>44136</v>
      </c>
      <c r="H217" s="73">
        <v>44141</v>
      </c>
      <c r="I217">
        <v>8</v>
      </c>
      <c r="J217">
        <v>2019</v>
      </c>
      <c r="K217" t="s">
        <v>21</v>
      </c>
      <c r="L217">
        <v>18</v>
      </c>
      <c r="M217">
        <v>0.39444444444444438</v>
      </c>
      <c r="N217">
        <v>7.1</v>
      </c>
      <c r="O217">
        <v>6</v>
      </c>
      <c r="P217">
        <v>1.1833333333333329</v>
      </c>
      <c r="Q217">
        <v>3</v>
      </c>
      <c r="R217" t="s">
        <v>87</v>
      </c>
    </row>
    <row r="218" spans="1:18" x14ac:dyDescent="0.3">
      <c r="A218" s="72">
        <v>216</v>
      </c>
      <c r="B218">
        <v>37451</v>
      </c>
      <c r="C218" t="s">
        <v>142</v>
      </c>
      <c r="D218" t="s">
        <v>28</v>
      </c>
      <c r="E218" t="s">
        <v>73</v>
      </c>
      <c r="F218">
        <v>7.08</v>
      </c>
      <c r="G218" s="73">
        <v>44136</v>
      </c>
      <c r="H218" s="73">
        <v>44141</v>
      </c>
      <c r="I218">
        <v>8</v>
      </c>
      <c r="J218">
        <v>2019</v>
      </c>
      <c r="K218" t="s">
        <v>21</v>
      </c>
      <c r="L218">
        <v>18</v>
      </c>
      <c r="M218">
        <v>0.39444444444444438</v>
      </c>
      <c r="N218">
        <v>7.1</v>
      </c>
      <c r="O218">
        <v>6</v>
      </c>
      <c r="P218">
        <v>1.1833333333333329</v>
      </c>
      <c r="Q218">
        <v>3</v>
      </c>
      <c r="R218" t="s">
        <v>24</v>
      </c>
    </row>
    <row r="219" spans="1:18" x14ac:dyDescent="0.3">
      <c r="A219" s="72">
        <v>217</v>
      </c>
      <c r="B219">
        <v>37451</v>
      </c>
      <c r="C219" t="s">
        <v>142</v>
      </c>
      <c r="D219" t="s">
        <v>28</v>
      </c>
      <c r="E219" t="s">
        <v>73</v>
      </c>
      <c r="F219">
        <v>7.08</v>
      </c>
      <c r="G219" s="73">
        <v>44136</v>
      </c>
      <c r="H219" s="73">
        <v>44141</v>
      </c>
      <c r="I219">
        <v>8</v>
      </c>
      <c r="J219">
        <v>2019</v>
      </c>
      <c r="K219" t="s">
        <v>21</v>
      </c>
      <c r="L219">
        <v>18</v>
      </c>
      <c r="M219">
        <v>0.39444444444444438</v>
      </c>
      <c r="N219">
        <v>7.1</v>
      </c>
      <c r="O219">
        <v>6</v>
      </c>
      <c r="P219">
        <v>1.1833333333333329</v>
      </c>
      <c r="Q219">
        <v>3</v>
      </c>
      <c r="R219" t="s">
        <v>61</v>
      </c>
    </row>
    <row r="220" spans="1:18" x14ac:dyDescent="0.3">
      <c r="A220" s="72">
        <v>218</v>
      </c>
      <c r="B220">
        <v>37451</v>
      </c>
      <c r="C220" t="s">
        <v>142</v>
      </c>
      <c r="D220" t="s">
        <v>28</v>
      </c>
      <c r="E220" t="s">
        <v>73</v>
      </c>
      <c r="F220">
        <v>7.08</v>
      </c>
      <c r="G220" s="73">
        <v>44136</v>
      </c>
      <c r="H220" s="73">
        <v>44141</v>
      </c>
      <c r="I220">
        <v>8</v>
      </c>
      <c r="J220">
        <v>2019</v>
      </c>
      <c r="K220" t="s">
        <v>21</v>
      </c>
      <c r="L220">
        <v>18</v>
      </c>
      <c r="M220">
        <v>0.39444444444444438</v>
      </c>
      <c r="N220">
        <v>7.1</v>
      </c>
      <c r="O220">
        <v>6</v>
      </c>
      <c r="P220">
        <v>1.1833333333333329</v>
      </c>
      <c r="Q220">
        <v>3</v>
      </c>
      <c r="R220" t="s">
        <v>108</v>
      </c>
    </row>
    <row r="221" spans="1:18" x14ac:dyDescent="0.3">
      <c r="A221" s="72">
        <v>219</v>
      </c>
      <c r="B221">
        <v>48439</v>
      </c>
      <c r="C221" t="s">
        <v>143</v>
      </c>
      <c r="D221" t="s">
        <v>83</v>
      </c>
      <c r="E221" t="s">
        <v>20</v>
      </c>
      <c r="F221">
        <v>6.64</v>
      </c>
      <c r="G221" s="73">
        <v>44787</v>
      </c>
      <c r="H221" s="73">
        <v>44787</v>
      </c>
      <c r="I221">
        <v>6</v>
      </c>
      <c r="J221">
        <v>2021</v>
      </c>
      <c r="K221" t="s">
        <v>21</v>
      </c>
      <c r="L221">
        <v>1</v>
      </c>
      <c r="M221">
        <v>8.7777777777777774E-2</v>
      </c>
      <c r="N221">
        <v>8.7777777777777774E-2</v>
      </c>
      <c r="O221">
        <v>1</v>
      </c>
      <c r="P221">
        <v>8.7777777777777774E-2</v>
      </c>
      <c r="Q221">
        <v>1</v>
      </c>
      <c r="R221" t="s">
        <v>51</v>
      </c>
    </row>
    <row r="222" spans="1:18" x14ac:dyDescent="0.3">
      <c r="A222" s="72">
        <v>220</v>
      </c>
      <c r="B222">
        <v>105</v>
      </c>
      <c r="C222" t="s">
        <v>144</v>
      </c>
      <c r="D222" t="s">
        <v>28</v>
      </c>
      <c r="E222" t="s">
        <v>34</v>
      </c>
      <c r="F222">
        <v>6.41</v>
      </c>
      <c r="G222" s="73">
        <v>43827</v>
      </c>
      <c r="H222" s="73">
        <v>43837</v>
      </c>
      <c r="I222">
        <v>6</v>
      </c>
      <c r="J222">
        <v>2000</v>
      </c>
      <c r="K222" t="s">
        <v>29</v>
      </c>
      <c r="L222">
        <v>13</v>
      </c>
      <c r="M222">
        <v>0.38333333333333341</v>
      </c>
      <c r="N222">
        <v>4.9833333333333334</v>
      </c>
      <c r="O222">
        <v>11</v>
      </c>
      <c r="P222">
        <v>0.45303030303030312</v>
      </c>
      <c r="Q222">
        <v>1.1818181818181821</v>
      </c>
      <c r="R222" t="s">
        <v>32</v>
      </c>
    </row>
    <row r="223" spans="1:18" x14ac:dyDescent="0.3">
      <c r="A223" s="72">
        <v>221</v>
      </c>
      <c r="B223">
        <v>105</v>
      </c>
      <c r="C223" t="s">
        <v>144</v>
      </c>
      <c r="D223" t="s">
        <v>28</v>
      </c>
      <c r="E223" t="s">
        <v>34</v>
      </c>
      <c r="F223">
        <v>6.41</v>
      </c>
      <c r="G223" s="73">
        <v>43827</v>
      </c>
      <c r="H223" s="73">
        <v>43837</v>
      </c>
      <c r="I223">
        <v>6</v>
      </c>
      <c r="J223">
        <v>2000</v>
      </c>
      <c r="K223" t="s">
        <v>29</v>
      </c>
      <c r="L223">
        <v>13</v>
      </c>
      <c r="M223">
        <v>0.38333333333333341</v>
      </c>
      <c r="N223">
        <v>4.9833333333333334</v>
      </c>
      <c r="O223">
        <v>11</v>
      </c>
      <c r="P223">
        <v>0.45303030303030312</v>
      </c>
      <c r="Q223">
        <v>1.1818181818181821</v>
      </c>
      <c r="R223" t="s">
        <v>54</v>
      </c>
    </row>
    <row r="224" spans="1:18" x14ac:dyDescent="0.3">
      <c r="A224" s="72">
        <v>222</v>
      </c>
      <c r="B224">
        <v>105</v>
      </c>
      <c r="C224" t="s">
        <v>144</v>
      </c>
      <c r="D224" t="s">
        <v>28</v>
      </c>
      <c r="E224" t="s">
        <v>34</v>
      </c>
      <c r="F224">
        <v>6.41</v>
      </c>
      <c r="G224" s="73">
        <v>43827</v>
      </c>
      <c r="H224" s="73">
        <v>43837</v>
      </c>
      <c r="I224">
        <v>6</v>
      </c>
      <c r="J224">
        <v>2000</v>
      </c>
      <c r="K224" t="s">
        <v>29</v>
      </c>
      <c r="L224">
        <v>13</v>
      </c>
      <c r="M224">
        <v>0.38333333333333341</v>
      </c>
      <c r="N224">
        <v>4.9833333333333334</v>
      </c>
      <c r="O224">
        <v>11</v>
      </c>
      <c r="P224">
        <v>0.45303030303030312</v>
      </c>
      <c r="Q224">
        <v>1.1818181818181821</v>
      </c>
      <c r="R224" t="s">
        <v>38</v>
      </c>
    </row>
    <row r="225" spans="1:18" x14ac:dyDescent="0.3">
      <c r="A225" s="72">
        <v>223</v>
      </c>
      <c r="B225">
        <v>105</v>
      </c>
      <c r="C225" t="s">
        <v>144</v>
      </c>
      <c r="D225" t="s">
        <v>28</v>
      </c>
      <c r="E225" t="s">
        <v>34</v>
      </c>
      <c r="F225">
        <v>6.41</v>
      </c>
      <c r="G225" s="73">
        <v>43827</v>
      </c>
      <c r="H225" s="73">
        <v>43837</v>
      </c>
      <c r="I225">
        <v>6</v>
      </c>
      <c r="J225">
        <v>2000</v>
      </c>
      <c r="K225" t="s">
        <v>29</v>
      </c>
      <c r="L225">
        <v>13</v>
      </c>
      <c r="M225">
        <v>0.38333333333333341</v>
      </c>
      <c r="N225">
        <v>4.9833333333333334</v>
      </c>
      <c r="O225">
        <v>11</v>
      </c>
      <c r="P225">
        <v>0.45303030303030312</v>
      </c>
      <c r="Q225">
        <v>1.1818181818181821</v>
      </c>
      <c r="R225" t="s">
        <v>42</v>
      </c>
    </row>
    <row r="226" spans="1:18" x14ac:dyDescent="0.3">
      <c r="A226" s="72">
        <v>224</v>
      </c>
      <c r="B226">
        <v>40850</v>
      </c>
      <c r="C226" t="s">
        <v>145</v>
      </c>
      <c r="D226" t="s">
        <v>28</v>
      </c>
      <c r="E226" t="s">
        <v>20</v>
      </c>
      <c r="F226">
        <v>6.35</v>
      </c>
      <c r="G226" s="73">
        <v>44802</v>
      </c>
      <c r="H226" s="73">
        <v>44802</v>
      </c>
      <c r="I226">
        <v>5</v>
      </c>
      <c r="J226">
        <v>2020</v>
      </c>
      <c r="K226" t="s">
        <v>21</v>
      </c>
      <c r="L226">
        <v>16</v>
      </c>
      <c r="M226">
        <v>0.1333333333333333</v>
      </c>
      <c r="N226">
        <v>2.1333333333333329</v>
      </c>
      <c r="O226">
        <v>1</v>
      </c>
      <c r="P226">
        <v>2.1333333333333329</v>
      </c>
      <c r="Q226">
        <v>16</v>
      </c>
      <c r="R226" t="s">
        <v>46</v>
      </c>
    </row>
    <row r="227" spans="1:18" x14ac:dyDescent="0.3">
      <c r="A227" s="72">
        <v>225</v>
      </c>
      <c r="B227">
        <v>40850</v>
      </c>
      <c r="C227" t="s">
        <v>145</v>
      </c>
      <c r="D227" t="s">
        <v>28</v>
      </c>
      <c r="E227" t="s">
        <v>20</v>
      </c>
      <c r="F227">
        <v>6.35</v>
      </c>
      <c r="G227" s="73">
        <v>44802</v>
      </c>
      <c r="H227" s="73">
        <v>44802</v>
      </c>
      <c r="I227">
        <v>5</v>
      </c>
      <c r="J227">
        <v>2020</v>
      </c>
      <c r="K227" t="s">
        <v>21</v>
      </c>
      <c r="L227">
        <v>16</v>
      </c>
      <c r="M227">
        <v>0.1333333333333333</v>
      </c>
      <c r="N227">
        <v>2.1333333333333329</v>
      </c>
      <c r="O227">
        <v>1</v>
      </c>
      <c r="P227">
        <v>2.1333333333333329</v>
      </c>
      <c r="Q227">
        <v>16</v>
      </c>
      <c r="R227" t="s">
        <v>47</v>
      </c>
    </row>
    <row r="228" spans="1:18" x14ac:dyDescent="0.3">
      <c r="A228" s="72">
        <v>226</v>
      </c>
      <c r="B228">
        <v>1450</v>
      </c>
      <c r="C228" t="s">
        <v>146</v>
      </c>
      <c r="D228" t="s">
        <v>28</v>
      </c>
      <c r="E228" t="s">
        <v>20</v>
      </c>
      <c r="F228">
        <v>7.25</v>
      </c>
      <c r="G228" s="73">
        <v>43851</v>
      </c>
      <c r="H228" s="73">
        <v>43915</v>
      </c>
      <c r="I228">
        <v>5</v>
      </c>
      <c r="J228">
        <v>2000</v>
      </c>
      <c r="K228" t="s">
        <v>40</v>
      </c>
      <c r="L228">
        <v>26</v>
      </c>
      <c r="M228">
        <v>0.4</v>
      </c>
      <c r="N228">
        <v>10.4</v>
      </c>
      <c r="O228">
        <v>65</v>
      </c>
      <c r="P228">
        <v>0.16</v>
      </c>
      <c r="Q228">
        <v>0.4</v>
      </c>
      <c r="R228" t="s">
        <v>22</v>
      </c>
    </row>
    <row r="229" spans="1:18" x14ac:dyDescent="0.3">
      <c r="A229" s="72">
        <v>227</v>
      </c>
      <c r="B229">
        <v>1450</v>
      </c>
      <c r="C229" t="s">
        <v>146</v>
      </c>
      <c r="D229" t="s">
        <v>28</v>
      </c>
      <c r="E229" t="s">
        <v>20</v>
      </c>
      <c r="F229">
        <v>7.25</v>
      </c>
      <c r="G229" s="73">
        <v>43851</v>
      </c>
      <c r="H229" s="73">
        <v>43915</v>
      </c>
      <c r="I229">
        <v>5</v>
      </c>
      <c r="J229">
        <v>2000</v>
      </c>
      <c r="K229" t="s">
        <v>40</v>
      </c>
      <c r="L229">
        <v>26</v>
      </c>
      <c r="M229">
        <v>0.4</v>
      </c>
      <c r="N229">
        <v>10.4</v>
      </c>
      <c r="O229">
        <v>65</v>
      </c>
      <c r="P229">
        <v>0.16</v>
      </c>
      <c r="Q229">
        <v>0.4</v>
      </c>
      <c r="R229" t="s">
        <v>32</v>
      </c>
    </row>
    <row r="230" spans="1:18" x14ac:dyDescent="0.3">
      <c r="A230" s="72">
        <v>228</v>
      </c>
      <c r="B230">
        <v>1450</v>
      </c>
      <c r="C230" t="s">
        <v>146</v>
      </c>
      <c r="D230" t="s">
        <v>28</v>
      </c>
      <c r="E230" t="s">
        <v>20</v>
      </c>
      <c r="F230">
        <v>7.25</v>
      </c>
      <c r="G230" s="73">
        <v>43851</v>
      </c>
      <c r="H230" s="73">
        <v>43915</v>
      </c>
      <c r="I230">
        <v>5</v>
      </c>
      <c r="J230">
        <v>2000</v>
      </c>
      <c r="K230" t="s">
        <v>40</v>
      </c>
      <c r="L230">
        <v>26</v>
      </c>
      <c r="M230">
        <v>0.4</v>
      </c>
      <c r="N230">
        <v>10.4</v>
      </c>
      <c r="O230">
        <v>65</v>
      </c>
      <c r="P230">
        <v>0.16</v>
      </c>
      <c r="Q230">
        <v>0.4</v>
      </c>
      <c r="R230" t="s">
        <v>36</v>
      </c>
    </row>
    <row r="231" spans="1:18" x14ac:dyDescent="0.3">
      <c r="A231" s="72">
        <v>229</v>
      </c>
      <c r="B231">
        <v>1450</v>
      </c>
      <c r="C231" t="s">
        <v>146</v>
      </c>
      <c r="D231" t="s">
        <v>28</v>
      </c>
      <c r="E231" t="s">
        <v>20</v>
      </c>
      <c r="F231">
        <v>7.25</v>
      </c>
      <c r="G231" s="73">
        <v>43851</v>
      </c>
      <c r="H231" s="73">
        <v>43915</v>
      </c>
      <c r="I231">
        <v>5</v>
      </c>
      <c r="J231">
        <v>2000</v>
      </c>
      <c r="K231" t="s">
        <v>40</v>
      </c>
      <c r="L231">
        <v>26</v>
      </c>
      <c r="M231">
        <v>0.4</v>
      </c>
      <c r="N231">
        <v>10.4</v>
      </c>
      <c r="O231">
        <v>65</v>
      </c>
      <c r="P231">
        <v>0.16</v>
      </c>
      <c r="Q231">
        <v>0.4</v>
      </c>
      <c r="R231" t="s">
        <v>97</v>
      </c>
    </row>
    <row r="232" spans="1:18" x14ac:dyDescent="0.3">
      <c r="A232" s="72">
        <v>230</v>
      </c>
      <c r="B232">
        <v>1450</v>
      </c>
      <c r="C232" t="s">
        <v>146</v>
      </c>
      <c r="D232" t="s">
        <v>28</v>
      </c>
      <c r="E232" t="s">
        <v>20</v>
      </c>
      <c r="F232">
        <v>7.25</v>
      </c>
      <c r="G232" s="73">
        <v>43851</v>
      </c>
      <c r="H232" s="73">
        <v>43915</v>
      </c>
      <c r="I232">
        <v>5</v>
      </c>
      <c r="J232">
        <v>2000</v>
      </c>
      <c r="K232" t="s">
        <v>40</v>
      </c>
      <c r="L232">
        <v>26</v>
      </c>
      <c r="M232">
        <v>0.4</v>
      </c>
      <c r="N232">
        <v>10.4</v>
      </c>
      <c r="O232">
        <v>65</v>
      </c>
      <c r="P232">
        <v>0.16</v>
      </c>
      <c r="Q232">
        <v>0.4</v>
      </c>
      <c r="R232" t="s">
        <v>25</v>
      </c>
    </row>
    <row r="233" spans="1:18" x14ac:dyDescent="0.3">
      <c r="A233" s="72">
        <v>231</v>
      </c>
      <c r="B233">
        <v>48776</v>
      </c>
      <c r="C233" t="s">
        <v>147</v>
      </c>
      <c r="D233" t="s">
        <v>28</v>
      </c>
      <c r="E233" t="s">
        <v>105</v>
      </c>
      <c r="F233">
        <v>6.39</v>
      </c>
      <c r="G233" s="73">
        <v>44744</v>
      </c>
      <c r="H233" s="73">
        <v>44751</v>
      </c>
      <c r="I233">
        <v>6</v>
      </c>
      <c r="J233">
        <v>2021</v>
      </c>
      <c r="K233" t="s">
        <v>31</v>
      </c>
      <c r="L233">
        <v>12</v>
      </c>
      <c r="M233">
        <v>0.39444444444444438</v>
      </c>
      <c r="N233">
        <v>4.7333333333333334</v>
      </c>
      <c r="O233">
        <v>8</v>
      </c>
      <c r="P233">
        <v>0.59166666666666667</v>
      </c>
      <c r="Q233">
        <v>1.5</v>
      </c>
      <c r="R233" t="s">
        <v>23</v>
      </c>
    </row>
    <row r="234" spans="1:18" x14ac:dyDescent="0.3">
      <c r="A234" s="72">
        <v>232</v>
      </c>
      <c r="B234">
        <v>48776</v>
      </c>
      <c r="C234" t="s">
        <v>147</v>
      </c>
      <c r="D234" t="s">
        <v>28</v>
      </c>
      <c r="E234" t="s">
        <v>105</v>
      </c>
      <c r="F234">
        <v>6.39</v>
      </c>
      <c r="G234" s="73">
        <v>44744</v>
      </c>
      <c r="H234" s="73">
        <v>44751</v>
      </c>
      <c r="I234">
        <v>6</v>
      </c>
      <c r="J234">
        <v>2021</v>
      </c>
      <c r="K234" t="s">
        <v>31</v>
      </c>
      <c r="L234">
        <v>12</v>
      </c>
      <c r="M234">
        <v>0.39444444444444438</v>
      </c>
      <c r="N234">
        <v>4.7333333333333334</v>
      </c>
      <c r="O234">
        <v>8</v>
      </c>
      <c r="P234">
        <v>0.59166666666666667</v>
      </c>
      <c r="Q234">
        <v>1.5</v>
      </c>
      <c r="R234" t="s">
        <v>148</v>
      </c>
    </row>
    <row r="235" spans="1:18" x14ac:dyDescent="0.3">
      <c r="A235" s="72">
        <v>233</v>
      </c>
      <c r="B235">
        <v>40934</v>
      </c>
      <c r="C235" t="s">
        <v>149</v>
      </c>
      <c r="D235" t="s">
        <v>28</v>
      </c>
      <c r="E235" t="s">
        <v>114</v>
      </c>
      <c r="F235">
        <v>6.47</v>
      </c>
      <c r="G235" s="73">
        <v>44383</v>
      </c>
      <c r="H235" s="73">
        <v>44390</v>
      </c>
      <c r="I235">
        <v>5</v>
      </c>
      <c r="J235">
        <v>2020</v>
      </c>
      <c r="K235" t="s">
        <v>29</v>
      </c>
      <c r="L235">
        <v>13</v>
      </c>
      <c r="M235">
        <v>0.4</v>
      </c>
      <c r="N235">
        <v>5.2</v>
      </c>
      <c r="O235">
        <v>8</v>
      </c>
      <c r="P235">
        <v>0.65</v>
      </c>
      <c r="Q235">
        <v>1.625</v>
      </c>
      <c r="R235" t="s">
        <v>22</v>
      </c>
    </row>
    <row r="236" spans="1:18" x14ac:dyDescent="0.3">
      <c r="A236" s="72">
        <v>234</v>
      </c>
      <c r="B236">
        <v>40934</v>
      </c>
      <c r="C236" t="s">
        <v>149</v>
      </c>
      <c r="D236" t="s">
        <v>28</v>
      </c>
      <c r="E236" t="s">
        <v>114</v>
      </c>
      <c r="F236">
        <v>6.47</v>
      </c>
      <c r="G236" s="73">
        <v>44383</v>
      </c>
      <c r="H236" s="73">
        <v>44390</v>
      </c>
      <c r="I236">
        <v>5</v>
      </c>
      <c r="J236">
        <v>2020</v>
      </c>
      <c r="K236" t="s">
        <v>29</v>
      </c>
      <c r="L236">
        <v>13</v>
      </c>
      <c r="M236">
        <v>0.4</v>
      </c>
      <c r="N236">
        <v>5.2</v>
      </c>
      <c r="O236">
        <v>8</v>
      </c>
      <c r="P236">
        <v>0.65</v>
      </c>
      <c r="Q236">
        <v>1.625</v>
      </c>
      <c r="R236" t="s">
        <v>23</v>
      </c>
    </row>
    <row r="237" spans="1:18" x14ac:dyDescent="0.3">
      <c r="A237" s="72">
        <v>235</v>
      </c>
      <c r="B237">
        <v>40256</v>
      </c>
      <c r="C237" t="s">
        <v>150</v>
      </c>
      <c r="D237" t="s">
        <v>60</v>
      </c>
      <c r="E237" t="s">
        <v>49</v>
      </c>
      <c r="F237">
        <v>6.43</v>
      </c>
      <c r="G237" s="73">
        <v>43867</v>
      </c>
      <c r="H237" s="73">
        <v>43912</v>
      </c>
      <c r="I237">
        <v>3</v>
      </c>
      <c r="J237">
        <v>2019</v>
      </c>
      <c r="K237" t="s">
        <v>40</v>
      </c>
      <c r="L237">
        <v>12</v>
      </c>
      <c r="M237">
        <v>0.4</v>
      </c>
      <c r="N237">
        <v>4.8000000000000007</v>
      </c>
      <c r="O237">
        <v>46</v>
      </c>
      <c r="P237">
        <v>0.1043478260869565</v>
      </c>
      <c r="Q237">
        <v>0.2608695652173913</v>
      </c>
      <c r="R237" t="s">
        <v>35</v>
      </c>
    </row>
    <row r="238" spans="1:18" x14ac:dyDescent="0.3">
      <c r="A238" s="72">
        <v>236</v>
      </c>
      <c r="B238">
        <v>40256</v>
      </c>
      <c r="C238" t="s">
        <v>150</v>
      </c>
      <c r="D238" t="s">
        <v>60</v>
      </c>
      <c r="E238" t="s">
        <v>49</v>
      </c>
      <c r="F238">
        <v>6.43</v>
      </c>
      <c r="G238" s="73">
        <v>43867</v>
      </c>
      <c r="H238" s="73">
        <v>43912</v>
      </c>
      <c r="I238">
        <v>3</v>
      </c>
      <c r="J238">
        <v>2019</v>
      </c>
      <c r="K238" t="s">
        <v>40</v>
      </c>
      <c r="L238">
        <v>12</v>
      </c>
      <c r="M238">
        <v>0.4</v>
      </c>
      <c r="N238">
        <v>4.8000000000000007</v>
      </c>
      <c r="O238">
        <v>46</v>
      </c>
      <c r="P238">
        <v>0.1043478260869565</v>
      </c>
      <c r="Q238">
        <v>0.2608695652173913</v>
      </c>
      <c r="R238" t="s">
        <v>22</v>
      </c>
    </row>
    <row r="239" spans="1:18" x14ac:dyDescent="0.3">
      <c r="A239" s="72">
        <v>237</v>
      </c>
      <c r="B239">
        <v>40256</v>
      </c>
      <c r="C239" t="s">
        <v>150</v>
      </c>
      <c r="D239" t="s">
        <v>60</v>
      </c>
      <c r="E239" t="s">
        <v>49</v>
      </c>
      <c r="F239">
        <v>6.43</v>
      </c>
      <c r="G239" s="73">
        <v>43867</v>
      </c>
      <c r="H239" s="73">
        <v>43912</v>
      </c>
      <c r="I239">
        <v>3</v>
      </c>
      <c r="J239">
        <v>2019</v>
      </c>
      <c r="K239" t="s">
        <v>40</v>
      </c>
      <c r="L239">
        <v>12</v>
      </c>
      <c r="M239">
        <v>0.4</v>
      </c>
      <c r="N239">
        <v>4.8000000000000007</v>
      </c>
      <c r="O239">
        <v>46</v>
      </c>
      <c r="P239">
        <v>0.1043478260869565</v>
      </c>
      <c r="Q239">
        <v>0.2608695652173913</v>
      </c>
      <c r="R239" t="s">
        <v>23</v>
      </c>
    </row>
    <row r="240" spans="1:18" x14ac:dyDescent="0.3">
      <c r="A240" s="72">
        <v>238</v>
      </c>
      <c r="B240">
        <v>40256</v>
      </c>
      <c r="C240" t="s">
        <v>150</v>
      </c>
      <c r="D240" t="s">
        <v>60</v>
      </c>
      <c r="E240" t="s">
        <v>49</v>
      </c>
      <c r="F240">
        <v>6.43</v>
      </c>
      <c r="G240" s="73">
        <v>43867</v>
      </c>
      <c r="H240" s="73">
        <v>43912</v>
      </c>
      <c r="I240">
        <v>3</v>
      </c>
      <c r="J240">
        <v>2019</v>
      </c>
      <c r="K240" t="s">
        <v>40</v>
      </c>
      <c r="L240">
        <v>12</v>
      </c>
      <c r="M240">
        <v>0.4</v>
      </c>
      <c r="N240">
        <v>4.8000000000000007</v>
      </c>
      <c r="O240">
        <v>46</v>
      </c>
      <c r="P240">
        <v>0.1043478260869565</v>
      </c>
      <c r="Q240">
        <v>0.2608695652173913</v>
      </c>
      <c r="R240" t="s">
        <v>97</v>
      </c>
    </row>
    <row r="241" spans="1:18" x14ac:dyDescent="0.3">
      <c r="A241" s="72">
        <v>239</v>
      </c>
      <c r="B241">
        <v>40256</v>
      </c>
      <c r="C241" t="s">
        <v>150</v>
      </c>
      <c r="D241" t="s">
        <v>60</v>
      </c>
      <c r="E241" t="s">
        <v>49</v>
      </c>
      <c r="F241">
        <v>6.43</v>
      </c>
      <c r="G241" s="73">
        <v>43867</v>
      </c>
      <c r="H241" s="73">
        <v>43912</v>
      </c>
      <c r="I241">
        <v>3</v>
      </c>
      <c r="J241">
        <v>2019</v>
      </c>
      <c r="K241" t="s">
        <v>40</v>
      </c>
      <c r="L241">
        <v>12</v>
      </c>
      <c r="M241">
        <v>0.4</v>
      </c>
      <c r="N241">
        <v>4.8000000000000007</v>
      </c>
      <c r="O241">
        <v>46</v>
      </c>
      <c r="P241">
        <v>0.1043478260869565</v>
      </c>
      <c r="Q241">
        <v>0.2608695652173913</v>
      </c>
      <c r="R241" t="s">
        <v>25</v>
      </c>
    </row>
    <row r="242" spans="1:18" x14ac:dyDescent="0.3">
      <c r="A242" s="72">
        <v>240</v>
      </c>
      <c r="B242">
        <v>37435</v>
      </c>
      <c r="C242" t="s">
        <v>151</v>
      </c>
      <c r="D242" t="s">
        <v>28</v>
      </c>
      <c r="E242" t="s">
        <v>20</v>
      </c>
      <c r="F242">
        <v>7.88</v>
      </c>
      <c r="G242" s="73">
        <v>43715</v>
      </c>
      <c r="H242" s="73">
        <v>43745</v>
      </c>
      <c r="I242">
        <v>7</v>
      </c>
      <c r="J242">
        <v>2019</v>
      </c>
      <c r="K242" t="s">
        <v>29</v>
      </c>
      <c r="L242">
        <v>24</v>
      </c>
      <c r="M242">
        <v>0.38111111111111112</v>
      </c>
      <c r="N242">
        <v>9.1466666666666665</v>
      </c>
      <c r="O242">
        <v>31</v>
      </c>
      <c r="P242">
        <v>0.29505376344086021</v>
      </c>
      <c r="Q242">
        <v>0.77419354838709675</v>
      </c>
      <c r="R242" t="s">
        <v>36</v>
      </c>
    </row>
    <row r="243" spans="1:18" x14ac:dyDescent="0.3">
      <c r="A243" s="72">
        <v>241</v>
      </c>
      <c r="B243">
        <v>37435</v>
      </c>
      <c r="C243" t="s">
        <v>151</v>
      </c>
      <c r="D243" t="s">
        <v>28</v>
      </c>
      <c r="E243" t="s">
        <v>20</v>
      </c>
      <c r="F243">
        <v>7.88</v>
      </c>
      <c r="G243" s="73">
        <v>43715</v>
      </c>
      <c r="H243" s="73">
        <v>43745</v>
      </c>
      <c r="I243">
        <v>7</v>
      </c>
      <c r="J243">
        <v>2019</v>
      </c>
      <c r="K243" t="s">
        <v>29</v>
      </c>
      <c r="L243">
        <v>24</v>
      </c>
      <c r="M243">
        <v>0.38111111111111112</v>
      </c>
      <c r="N243">
        <v>9.1466666666666665</v>
      </c>
      <c r="O243">
        <v>31</v>
      </c>
      <c r="P243">
        <v>0.29505376344086021</v>
      </c>
      <c r="Q243">
        <v>0.77419354838709675</v>
      </c>
      <c r="R243" t="s">
        <v>51</v>
      </c>
    </row>
    <row r="244" spans="1:18" x14ac:dyDescent="0.3">
      <c r="A244" s="72">
        <v>242</v>
      </c>
      <c r="B244">
        <v>37435</v>
      </c>
      <c r="C244" t="s">
        <v>151</v>
      </c>
      <c r="D244" t="s">
        <v>28</v>
      </c>
      <c r="E244" t="s">
        <v>20</v>
      </c>
      <c r="F244">
        <v>7.88</v>
      </c>
      <c r="G244" s="73">
        <v>43715</v>
      </c>
      <c r="H244" s="73">
        <v>43745</v>
      </c>
      <c r="I244">
        <v>7</v>
      </c>
      <c r="J244">
        <v>2019</v>
      </c>
      <c r="K244" t="s">
        <v>29</v>
      </c>
      <c r="L244">
        <v>24</v>
      </c>
      <c r="M244">
        <v>0.38111111111111112</v>
      </c>
      <c r="N244">
        <v>9.1466666666666665</v>
      </c>
      <c r="O244">
        <v>31</v>
      </c>
      <c r="P244">
        <v>0.29505376344086021</v>
      </c>
      <c r="Q244">
        <v>0.77419354838709675</v>
      </c>
      <c r="R244" t="s">
        <v>25</v>
      </c>
    </row>
    <row r="245" spans="1:18" x14ac:dyDescent="0.3">
      <c r="A245" s="72">
        <v>243</v>
      </c>
      <c r="B245">
        <v>40013</v>
      </c>
      <c r="C245" t="s">
        <v>152</v>
      </c>
      <c r="D245" t="s">
        <v>60</v>
      </c>
      <c r="E245" t="s">
        <v>20</v>
      </c>
      <c r="F245">
        <v>5.79</v>
      </c>
      <c r="G245" s="73">
        <v>44042</v>
      </c>
      <c r="H245" s="73">
        <v>44042</v>
      </c>
      <c r="I245">
        <v>3</v>
      </c>
      <c r="J245">
        <v>2019</v>
      </c>
      <c r="K245" t="s">
        <v>29</v>
      </c>
      <c r="L245">
        <v>8</v>
      </c>
      <c r="M245">
        <v>1.666666666666667E-2</v>
      </c>
      <c r="N245">
        <v>0.1333333333333333</v>
      </c>
      <c r="O245">
        <v>1</v>
      </c>
      <c r="P245">
        <v>0.1333333333333333</v>
      </c>
      <c r="Q245">
        <v>8</v>
      </c>
      <c r="R245" t="s">
        <v>32</v>
      </c>
    </row>
    <row r="246" spans="1:18" x14ac:dyDescent="0.3">
      <c r="A246" s="72">
        <v>244</v>
      </c>
      <c r="B246">
        <v>43763</v>
      </c>
      <c r="C246" t="s">
        <v>153</v>
      </c>
      <c r="D246" t="s">
        <v>28</v>
      </c>
      <c r="E246" t="s">
        <v>34</v>
      </c>
      <c r="F246">
        <v>5.96</v>
      </c>
      <c r="G246" s="73">
        <v>44548</v>
      </c>
      <c r="H246" s="73">
        <v>44557</v>
      </c>
      <c r="I246">
        <v>5</v>
      </c>
      <c r="J246">
        <v>2021</v>
      </c>
      <c r="K246" t="s">
        <v>29</v>
      </c>
      <c r="L246">
        <v>11</v>
      </c>
      <c r="M246">
        <v>0.38194444444444442</v>
      </c>
      <c r="N246">
        <v>4.2013888888888884</v>
      </c>
      <c r="O246">
        <v>10</v>
      </c>
      <c r="P246">
        <v>0.42013888888888878</v>
      </c>
      <c r="Q246">
        <v>1.1000000000000001</v>
      </c>
      <c r="R246" t="s">
        <v>35</v>
      </c>
    </row>
    <row r="247" spans="1:18" x14ac:dyDescent="0.3">
      <c r="A247" s="72">
        <v>245</v>
      </c>
      <c r="B247">
        <v>43763</v>
      </c>
      <c r="C247" t="s">
        <v>153</v>
      </c>
      <c r="D247" t="s">
        <v>28</v>
      </c>
      <c r="E247" t="s">
        <v>34</v>
      </c>
      <c r="F247">
        <v>5.96</v>
      </c>
      <c r="G247" s="73">
        <v>44548</v>
      </c>
      <c r="H247" s="73">
        <v>44557</v>
      </c>
      <c r="I247">
        <v>5</v>
      </c>
      <c r="J247">
        <v>2021</v>
      </c>
      <c r="K247" t="s">
        <v>29</v>
      </c>
      <c r="L247">
        <v>11</v>
      </c>
      <c r="M247">
        <v>0.38194444444444442</v>
      </c>
      <c r="N247">
        <v>4.2013888888888884</v>
      </c>
      <c r="O247">
        <v>10</v>
      </c>
      <c r="P247">
        <v>0.42013888888888878</v>
      </c>
      <c r="Q247">
        <v>1.1000000000000001</v>
      </c>
      <c r="R247" t="s">
        <v>36</v>
      </c>
    </row>
    <row r="248" spans="1:18" x14ac:dyDescent="0.3">
      <c r="A248" s="72">
        <v>246</v>
      </c>
      <c r="B248">
        <v>43763</v>
      </c>
      <c r="C248" t="s">
        <v>153</v>
      </c>
      <c r="D248" t="s">
        <v>28</v>
      </c>
      <c r="E248" t="s">
        <v>34</v>
      </c>
      <c r="F248">
        <v>5.96</v>
      </c>
      <c r="G248" s="73">
        <v>44548</v>
      </c>
      <c r="H248" s="73">
        <v>44557</v>
      </c>
      <c r="I248">
        <v>5</v>
      </c>
      <c r="J248">
        <v>2021</v>
      </c>
      <c r="K248" t="s">
        <v>29</v>
      </c>
      <c r="L248">
        <v>11</v>
      </c>
      <c r="M248">
        <v>0.38194444444444442</v>
      </c>
      <c r="N248">
        <v>4.2013888888888884</v>
      </c>
      <c r="O248">
        <v>10</v>
      </c>
      <c r="P248">
        <v>0.42013888888888878</v>
      </c>
      <c r="Q248">
        <v>1.1000000000000001</v>
      </c>
      <c r="R248" t="s">
        <v>91</v>
      </c>
    </row>
    <row r="249" spans="1:18" x14ac:dyDescent="0.3">
      <c r="A249" s="72">
        <v>247</v>
      </c>
      <c r="B249">
        <v>43763</v>
      </c>
      <c r="C249" t="s">
        <v>153</v>
      </c>
      <c r="D249" t="s">
        <v>28</v>
      </c>
      <c r="E249" t="s">
        <v>34</v>
      </c>
      <c r="F249">
        <v>5.96</v>
      </c>
      <c r="G249" s="73">
        <v>44548</v>
      </c>
      <c r="H249" s="73">
        <v>44557</v>
      </c>
      <c r="I249">
        <v>5</v>
      </c>
      <c r="J249">
        <v>2021</v>
      </c>
      <c r="K249" t="s">
        <v>29</v>
      </c>
      <c r="L249">
        <v>11</v>
      </c>
      <c r="M249">
        <v>0.38194444444444442</v>
      </c>
      <c r="N249">
        <v>4.2013888888888884</v>
      </c>
      <c r="O249">
        <v>10</v>
      </c>
      <c r="P249">
        <v>0.42013888888888878</v>
      </c>
      <c r="Q249">
        <v>1.1000000000000001</v>
      </c>
      <c r="R249" t="s">
        <v>80</v>
      </c>
    </row>
    <row r="250" spans="1:18" x14ac:dyDescent="0.3">
      <c r="A250" s="72">
        <v>248</v>
      </c>
      <c r="B250">
        <v>40960</v>
      </c>
      <c r="C250" t="s">
        <v>154</v>
      </c>
      <c r="D250" t="s">
        <v>28</v>
      </c>
      <c r="E250" t="s">
        <v>73</v>
      </c>
      <c r="F250">
        <v>6.49</v>
      </c>
      <c r="G250" s="73">
        <v>44687</v>
      </c>
      <c r="H250" s="73">
        <v>44702</v>
      </c>
      <c r="I250">
        <v>5</v>
      </c>
      <c r="J250">
        <v>2021</v>
      </c>
      <c r="K250" t="s">
        <v>40</v>
      </c>
      <c r="L250">
        <v>12</v>
      </c>
      <c r="M250">
        <v>0.39416666666666672</v>
      </c>
      <c r="N250">
        <v>4.7300000000000004</v>
      </c>
      <c r="O250">
        <v>16</v>
      </c>
      <c r="P250">
        <v>0.29562500000000003</v>
      </c>
      <c r="Q250">
        <v>0.75</v>
      </c>
      <c r="R250" t="s">
        <v>32</v>
      </c>
    </row>
    <row r="251" spans="1:18" x14ac:dyDescent="0.3">
      <c r="A251" s="72">
        <v>249</v>
      </c>
      <c r="B251">
        <v>40960</v>
      </c>
      <c r="C251" t="s">
        <v>154</v>
      </c>
      <c r="D251" t="s">
        <v>28</v>
      </c>
      <c r="E251" t="s">
        <v>73</v>
      </c>
      <c r="F251">
        <v>6.49</v>
      </c>
      <c r="G251" s="73">
        <v>44687</v>
      </c>
      <c r="H251" s="73">
        <v>44702</v>
      </c>
      <c r="I251">
        <v>5</v>
      </c>
      <c r="J251">
        <v>2021</v>
      </c>
      <c r="K251" t="s">
        <v>40</v>
      </c>
      <c r="L251">
        <v>12</v>
      </c>
      <c r="M251">
        <v>0.39416666666666672</v>
      </c>
      <c r="N251">
        <v>4.7300000000000004</v>
      </c>
      <c r="O251">
        <v>16</v>
      </c>
      <c r="P251">
        <v>0.29562500000000003</v>
      </c>
      <c r="Q251">
        <v>0.75</v>
      </c>
      <c r="R251" t="s">
        <v>23</v>
      </c>
    </row>
    <row r="252" spans="1:18" x14ac:dyDescent="0.3">
      <c r="A252" s="72">
        <v>250</v>
      </c>
      <c r="B252">
        <v>40960</v>
      </c>
      <c r="C252" t="s">
        <v>154</v>
      </c>
      <c r="D252" t="s">
        <v>28</v>
      </c>
      <c r="E252" t="s">
        <v>73</v>
      </c>
      <c r="F252">
        <v>6.49</v>
      </c>
      <c r="G252" s="73">
        <v>44687</v>
      </c>
      <c r="H252" s="73">
        <v>44702</v>
      </c>
      <c r="I252">
        <v>5</v>
      </c>
      <c r="J252">
        <v>2021</v>
      </c>
      <c r="K252" t="s">
        <v>40</v>
      </c>
      <c r="L252">
        <v>12</v>
      </c>
      <c r="M252">
        <v>0.39416666666666672</v>
      </c>
      <c r="N252">
        <v>4.7300000000000004</v>
      </c>
      <c r="O252">
        <v>16</v>
      </c>
      <c r="P252">
        <v>0.29562500000000003</v>
      </c>
      <c r="Q252">
        <v>0.75</v>
      </c>
      <c r="R252" t="s">
        <v>37</v>
      </c>
    </row>
    <row r="253" spans="1:18" x14ac:dyDescent="0.3">
      <c r="A253" s="72">
        <v>251</v>
      </c>
      <c r="B253">
        <v>40960</v>
      </c>
      <c r="C253" t="s">
        <v>154</v>
      </c>
      <c r="D253" t="s">
        <v>28</v>
      </c>
      <c r="E253" t="s">
        <v>73</v>
      </c>
      <c r="F253">
        <v>6.49</v>
      </c>
      <c r="G253" s="73">
        <v>44687</v>
      </c>
      <c r="H253" s="73">
        <v>44702</v>
      </c>
      <c r="I253">
        <v>5</v>
      </c>
      <c r="J253">
        <v>2021</v>
      </c>
      <c r="K253" t="s">
        <v>40</v>
      </c>
      <c r="L253">
        <v>12</v>
      </c>
      <c r="M253">
        <v>0.39416666666666672</v>
      </c>
      <c r="N253">
        <v>4.7300000000000004</v>
      </c>
      <c r="O253">
        <v>16</v>
      </c>
      <c r="P253">
        <v>0.29562500000000003</v>
      </c>
      <c r="Q253">
        <v>0.75</v>
      </c>
      <c r="R253" t="s">
        <v>155</v>
      </c>
    </row>
    <row r="254" spans="1:18" x14ac:dyDescent="0.3">
      <c r="A254" s="72">
        <v>252</v>
      </c>
      <c r="B254">
        <v>40960</v>
      </c>
      <c r="C254" t="s">
        <v>154</v>
      </c>
      <c r="D254" t="s">
        <v>28</v>
      </c>
      <c r="E254" t="s">
        <v>73</v>
      </c>
      <c r="F254">
        <v>6.49</v>
      </c>
      <c r="G254" s="73">
        <v>44687</v>
      </c>
      <c r="H254" s="73">
        <v>44702</v>
      </c>
      <c r="I254">
        <v>5</v>
      </c>
      <c r="J254">
        <v>2021</v>
      </c>
      <c r="K254" t="s">
        <v>40</v>
      </c>
      <c r="L254">
        <v>12</v>
      </c>
      <c r="M254">
        <v>0.39416666666666672</v>
      </c>
      <c r="N254">
        <v>4.7300000000000004</v>
      </c>
      <c r="O254">
        <v>16</v>
      </c>
      <c r="P254">
        <v>0.29562500000000003</v>
      </c>
      <c r="Q254">
        <v>0.75</v>
      </c>
      <c r="R254" t="s">
        <v>156</v>
      </c>
    </row>
    <row r="255" spans="1:18" x14ac:dyDescent="0.3">
      <c r="A255" s="72">
        <v>253</v>
      </c>
      <c r="B255">
        <v>812</v>
      </c>
      <c r="C255" t="s">
        <v>157</v>
      </c>
      <c r="D255" t="s">
        <v>28</v>
      </c>
      <c r="E255" t="s">
        <v>20</v>
      </c>
      <c r="F255">
        <v>6.79</v>
      </c>
      <c r="G255" s="73">
        <v>43610</v>
      </c>
      <c r="H255" s="73">
        <v>43623</v>
      </c>
      <c r="I255">
        <v>5</v>
      </c>
      <c r="J255">
        <v>2001</v>
      </c>
      <c r="K255" t="s">
        <v>21</v>
      </c>
      <c r="L255">
        <v>13</v>
      </c>
      <c r="M255">
        <v>0.43333333333333329</v>
      </c>
      <c r="N255">
        <v>5.6333333333333337</v>
      </c>
      <c r="O255">
        <v>14</v>
      </c>
      <c r="P255">
        <v>0.40238095238095239</v>
      </c>
      <c r="Q255">
        <v>0.9285714285714286</v>
      </c>
      <c r="R255" t="s">
        <v>22</v>
      </c>
    </row>
    <row r="256" spans="1:18" x14ac:dyDescent="0.3">
      <c r="A256" s="72">
        <v>254</v>
      </c>
      <c r="B256">
        <v>812</v>
      </c>
      <c r="C256" t="s">
        <v>157</v>
      </c>
      <c r="D256" t="s">
        <v>28</v>
      </c>
      <c r="E256" t="s">
        <v>20</v>
      </c>
      <c r="F256">
        <v>6.79</v>
      </c>
      <c r="G256" s="73">
        <v>43610</v>
      </c>
      <c r="H256" s="73">
        <v>43623</v>
      </c>
      <c r="I256">
        <v>5</v>
      </c>
      <c r="J256">
        <v>2001</v>
      </c>
      <c r="K256" t="s">
        <v>21</v>
      </c>
      <c r="L256">
        <v>13</v>
      </c>
      <c r="M256">
        <v>0.43333333333333329</v>
      </c>
      <c r="N256">
        <v>5.6333333333333337</v>
      </c>
      <c r="O256">
        <v>14</v>
      </c>
      <c r="P256">
        <v>0.40238095238095239</v>
      </c>
      <c r="Q256">
        <v>0.9285714285714286</v>
      </c>
      <c r="R256" t="s">
        <v>36</v>
      </c>
    </row>
    <row r="257" spans="1:18" x14ac:dyDescent="0.3">
      <c r="A257" s="72">
        <v>255</v>
      </c>
      <c r="B257">
        <v>812</v>
      </c>
      <c r="C257" t="s">
        <v>157</v>
      </c>
      <c r="D257" t="s">
        <v>28</v>
      </c>
      <c r="E257" t="s">
        <v>20</v>
      </c>
      <c r="F257">
        <v>6.79</v>
      </c>
      <c r="G257" s="73">
        <v>43610</v>
      </c>
      <c r="H257" s="73">
        <v>43623</v>
      </c>
      <c r="I257">
        <v>5</v>
      </c>
      <c r="J257">
        <v>2001</v>
      </c>
      <c r="K257" t="s">
        <v>21</v>
      </c>
      <c r="L257">
        <v>13</v>
      </c>
      <c r="M257">
        <v>0.43333333333333329</v>
      </c>
      <c r="N257">
        <v>5.6333333333333337</v>
      </c>
      <c r="O257">
        <v>14</v>
      </c>
      <c r="P257">
        <v>0.40238095238095239</v>
      </c>
      <c r="Q257">
        <v>0.9285714285714286</v>
      </c>
      <c r="R257" t="s">
        <v>25</v>
      </c>
    </row>
    <row r="258" spans="1:18" x14ac:dyDescent="0.3">
      <c r="A258" s="72">
        <v>256</v>
      </c>
      <c r="B258">
        <v>59</v>
      </c>
      <c r="C258" t="s">
        <v>158</v>
      </c>
      <c r="D258" t="s">
        <v>28</v>
      </c>
      <c r="E258" t="s">
        <v>34</v>
      </c>
      <c r="F258">
        <v>7.41</v>
      </c>
      <c r="G258" s="73">
        <v>43036</v>
      </c>
      <c r="H258" s="73">
        <v>43053</v>
      </c>
      <c r="I258">
        <v>4</v>
      </c>
      <c r="J258">
        <v>2002</v>
      </c>
      <c r="K258" t="s">
        <v>29</v>
      </c>
      <c r="L258">
        <v>26</v>
      </c>
      <c r="M258">
        <v>0.4</v>
      </c>
      <c r="N258">
        <v>10.4</v>
      </c>
      <c r="O258">
        <v>18</v>
      </c>
      <c r="P258">
        <v>0.57777777777777783</v>
      </c>
      <c r="Q258">
        <v>1.444444444444444</v>
      </c>
      <c r="R258" t="s">
        <v>32</v>
      </c>
    </row>
    <row r="259" spans="1:18" x14ac:dyDescent="0.3">
      <c r="A259" s="72">
        <v>257</v>
      </c>
      <c r="B259">
        <v>59</v>
      </c>
      <c r="C259" t="s">
        <v>158</v>
      </c>
      <c r="D259" t="s">
        <v>28</v>
      </c>
      <c r="E259" t="s">
        <v>34</v>
      </c>
      <c r="F259">
        <v>7.41</v>
      </c>
      <c r="G259" s="73">
        <v>43036</v>
      </c>
      <c r="H259" s="73">
        <v>43053</v>
      </c>
      <c r="I259">
        <v>4</v>
      </c>
      <c r="J259">
        <v>2002</v>
      </c>
      <c r="K259" t="s">
        <v>29</v>
      </c>
      <c r="L259">
        <v>26</v>
      </c>
      <c r="M259">
        <v>0.4</v>
      </c>
      <c r="N259">
        <v>10.4</v>
      </c>
      <c r="O259">
        <v>18</v>
      </c>
      <c r="P259">
        <v>0.57777777777777783</v>
      </c>
      <c r="Q259">
        <v>1.444444444444444</v>
      </c>
      <c r="R259" t="s">
        <v>36</v>
      </c>
    </row>
    <row r="260" spans="1:18" x14ac:dyDescent="0.3">
      <c r="A260" s="72">
        <v>258</v>
      </c>
      <c r="B260">
        <v>59</v>
      </c>
      <c r="C260" t="s">
        <v>158</v>
      </c>
      <c r="D260" t="s">
        <v>28</v>
      </c>
      <c r="E260" t="s">
        <v>34</v>
      </c>
      <c r="F260">
        <v>7.41</v>
      </c>
      <c r="G260" s="73">
        <v>43036</v>
      </c>
      <c r="H260" s="73">
        <v>43053</v>
      </c>
      <c r="I260">
        <v>4</v>
      </c>
      <c r="J260">
        <v>2002</v>
      </c>
      <c r="K260" t="s">
        <v>29</v>
      </c>
      <c r="L260">
        <v>26</v>
      </c>
      <c r="M260">
        <v>0.4</v>
      </c>
      <c r="N260">
        <v>10.4</v>
      </c>
      <c r="O260">
        <v>18</v>
      </c>
      <c r="P260">
        <v>0.57777777777777783</v>
      </c>
      <c r="Q260">
        <v>1.444444444444444</v>
      </c>
      <c r="R260" t="s">
        <v>70</v>
      </c>
    </row>
    <row r="261" spans="1:18" x14ac:dyDescent="0.3">
      <c r="A261" s="72">
        <v>259</v>
      </c>
      <c r="B261">
        <v>59</v>
      </c>
      <c r="C261" t="s">
        <v>158</v>
      </c>
      <c r="D261" t="s">
        <v>28</v>
      </c>
      <c r="E261" t="s">
        <v>34</v>
      </c>
      <c r="F261">
        <v>7.41</v>
      </c>
      <c r="G261" s="73">
        <v>43036</v>
      </c>
      <c r="H261" s="73">
        <v>43053</v>
      </c>
      <c r="I261">
        <v>4</v>
      </c>
      <c r="J261">
        <v>2002</v>
      </c>
      <c r="K261" t="s">
        <v>29</v>
      </c>
      <c r="L261">
        <v>26</v>
      </c>
      <c r="M261">
        <v>0.4</v>
      </c>
      <c r="N261">
        <v>10.4</v>
      </c>
      <c r="O261">
        <v>18</v>
      </c>
      <c r="P261">
        <v>0.57777777777777783</v>
      </c>
      <c r="Q261">
        <v>1.444444444444444</v>
      </c>
      <c r="R261" t="s">
        <v>54</v>
      </c>
    </row>
    <row r="262" spans="1:18" x14ac:dyDescent="0.3">
      <c r="A262" s="72">
        <v>260</v>
      </c>
      <c r="B262">
        <v>59</v>
      </c>
      <c r="C262" t="s">
        <v>158</v>
      </c>
      <c r="D262" t="s">
        <v>28</v>
      </c>
      <c r="E262" t="s">
        <v>34</v>
      </c>
      <c r="F262">
        <v>7.41</v>
      </c>
      <c r="G262" s="73">
        <v>43036</v>
      </c>
      <c r="H262" s="73">
        <v>43053</v>
      </c>
      <c r="I262">
        <v>4</v>
      </c>
      <c r="J262">
        <v>2002</v>
      </c>
      <c r="K262" t="s">
        <v>29</v>
      </c>
      <c r="L262">
        <v>26</v>
      </c>
      <c r="M262">
        <v>0.4</v>
      </c>
      <c r="N262">
        <v>10.4</v>
      </c>
      <c r="O262">
        <v>18</v>
      </c>
      <c r="P262">
        <v>0.57777777777777783</v>
      </c>
      <c r="Q262">
        <v>1.444444444444444</v>
      </c>
      <c r="R262" t="s">
        <v>25</v>
      </c>
    </row>
    <row r="263" spans="1:18" x14ac:dyDescent="0.3">
      <c r="A263" s="72">
        <v>261</v>
      </c>
      <c r="B263">
        <v>59</v>
      </c>
      <c r="C263" t="s">
        <v>158</v>
      </c>
      <c r="D263" t="s">
        <v>28</v>
      </c>
      <c r="E263" t="s">
        <v>34</v>
      </c>
      <c r="F263">
        <v>7.41</v>
      </c>
      <c r="G263" s="73">
        <v>43036</v>
      </c>
      <c r="H263" s="73">
        <v>43053</v>
      </c>
      <c r="I263">
        <v>4</v>
      </c>
      <c r="J263">
        <v>2002</v>
      </c>
      <c r="K263" t="s">
        <v>29</v>
      </c>
      <c r="L263">
        <v>26</v>
      </c>
      <c r="M263">
        <v>0.4</v>
      </c>
      <c r="N263">
        <v>10.4</v>
      </c>
      <c r="O263">
        <v>18</v>
      </c>
      <c r="P263">
        <v>0.57777777777777783</v>
      </c>
      <c r="Q263">
        <v>1.444444444444444</v>
      </c>
      <c r="R263" t="s">
        <v>80</v>
      </c>
    </row>
    <row r="264" spans="1:18" x14ac:dyDescent="0.3">
      <c r="A264" s="72">
        <v>262</v>
      </c>
      <c r="B264">
        <v>596</v>
      </c>
      <c r="C264" t="s">
        <v>159</v>
      </c>
      <c r="D264" t="s">
        <v>19</v>
      </c>
      <c r="E264" t="s">
        <v>34</v>
      </c>
      <c r="F264">
        <v>6.98</v>
      </c>
      <c r="G264" s="73">
        <v>43056</v>
      </c>
      <c r="H264" s="73">
        <v>43056</v>
      </c>
      <c r="I264">
        <v>4</v>
      </c>
      <c r="J264">
        <v>2003</v>
      </c>
      <c r="K264" t="s">
        <v>29</v>
      </c>
      <c r="L264">
        <v>1</v>
      </c>
      <c r="M264">
        <v>0.1</v>
      </c>
      <c r="N264">
        <v>0.1</v>
      </c>
      <c r="O264">
        <v>1</v>
      </c>
      <c r="P264">
        <v>0.1</v>
      </c>
      <c r="Q264">
        <v>1</v>
      </c>
      <c r="R264" t="s">
        <v>32</v>
      </c>
    </row>
    <row r="265" spans="1:18" x14ac:dyDescent="0.3">
      <c r="A265" s="72">
        <v>263</v>
      </c>
      <c r="B265">
        <v>596</v>
      </c>
      <c r="C265" t="s">
        <v>159</v>
      </c>
      <c r="D265" t="s">
        <v>19</v>
      </c>
      <c r="E265" t="s">
        <v>34</v>
      </c>
      <c r="F265">
        <v>6.98</v>
      </c>
      <c r="G265" s="73">
        <v>43056</v>
      </c>
      <c r="H265" s="73">
        <v>43056</v>
      </c>
      <c r="I265">
        <v>4</v>
      </c>
      <c r="J265">
        <v>2003</v>
      </c>
      <c r="K265" t="s">
        <v>29</v>
      </c>
      <c r="L265">
        <v>1</v>
      </c>
      <c r="M265">
        <v>0.1</v>
      </c>
      <c r="N265">
        <v>0.1</v>
      </c>
      <c r="O265">
        <v>1</v>
      </c>
      <c r="P265">
        <v>0.1</v>
      </c>
      <c r="Q265">
        <v>1</v>
      </c>
      <c r="R265" t="s">
        <v>54</v>
      </c>
    </row>
    <row r="266" spans="1:18" x14ac:dyDescent="0.3">
      <c r="A266" s="72">
        <v>264</v>
      </c>
      <c r="B266">
        <v>39523</v>
      </c>
      <c r="C266" t="s">
        <v>160</v>
      </c>
      <c r="D266" t="s">
        <v>28</v>
      </c>
      <c r="E266" t="s">
        <v>73</v>
      </c>
      <c r="F266">
        <v>6.36</v>
      </c>
      <c r="G266" s="73">
        <v>43981</v>
      </c>
      <c r="H266" s="73">
        <v>43987</v>
      </c>
      <c r="I266">
        <v>4</v>
      </c>
      <c r="J266">
        <v>2019</v>
      </c>
      <c r="K266" t="s">
        <v>31</v>
      </c>
      <c r="L266">
        <v>12</v>
      </c>
      <c r="M266">
        <v>0.39444444444444438</v>
      </c>
      <c r="N266">
        <v>4.7333333333333334</v>
      </c>
      <c r="O266">
        <v>7</v>
      </c>
      <c r="P266">
        <v>0.67619047619047623</v>
      </c>
      <c r="Q266">
        <v>1.714285714285714</v>
      </c>
      <c r="R266" t="s">
        <v>23</v>
      </c>
    </row>
    <row r="267" spans="1:18" x14ac:dyDescent="0.3">
      <c r="A267" s="72">
        <v>265</v>
      </c>
      <c r="B267">
        <v>39523</v>
      </c>
      <c r="C267" t="s">
        <v>160</v>
      </c>
      <c r="D267" t="s">
        <v>28</v>
      </c>
      <c r="E267" t="s">
        <v>73</v>
      </c>
      <c r="F267">
        <v>6.36</v>
      </c>
      <c r="G267" s="73">
        <v>43981</v>
      </c>
      <c r="H267" s="73">
        <v>43987</v>
      </c>
      <c r="I267">
        <v>4</v>
      </c>
      <c r="J267">
        <v>2019</v>
      </c>
      <c r="K267" t="s">
        <v>31</v>
      </c>
      <c r="L267">
        <v>12</v>
      </c>
      <c r="M267">
        <v>0.39444444444444438</v>
      </c>
      <c r="N267">
        <v>4.7333333333333334</v>
      </c>
      <c r="O267">
        <v>7</v>
      </c>
      <c r="P267">
        <v>0.67619047619047623</v>
      </c>
      <c r="Q267">
        <v>1.714285714285714</v>
      </c>
      <c r="R267" t="s">
        <v>37</v>
      </c>
    </row>
    <row r="268" spans="1:18" x14ac:dyDescent="0.3">
      <c r="A268" s="72">
        <v>266</v>
      </c>
      <c r="B268">
        <v>3522</v>
      </c>
      <c r="C268" t="s">
        <v>161</v>
      </c>
      <c r="D268" t="s">
        <v>95</v>
      </c>
      <c r="E268" t="s">
        <v>34</v>
      </c>
      <c r="F268">
        <v>6.36</v>
      </c>
      <c r="G268" s="73">
        <v>44138</v>
      </c>
      <c r="H268" s="73">
        <v>44138</v>
      </c>
      <c r="I268">
        <v>5</v>
      </c>
      <c r="J268">
        <v>1984</v>
      </c>
      <c r="K268" t="s">
        <v>21</v>
      </c>
      <c r="L268">
        <v>1</v>
      </c>
      <c r="M268">
        <v>1.9833333333333329</v>
      </c>
      <c r="N268">
        <v>1.9833333333333329</v>
      </c>
      <c r="O268">
        <v>1</v>
      </c>
      <c r="P268">
        <v>1.9833333333333329</v>
      </c>
      <c r="Q268">
        <v>1</v>
      </c>
      <c r="R268" t="s">
        <v>35</v>
      </c>
    </row>
    <row r="269" spans="1:18" x14ac:dyDescent="0.3">
      <c r="A269" s="72">
        <v>267</v>
      </c>
      <c r="B269">
        <v>3522</v>
      </c>
      <c r="C269" t="s">
        <v>161</v>
      </c>
      <c r="D269" t="s">
        <v>95</v>
      </c>
      <c r="E269" t="s">
        <v>34</v>
      </c>
      <c r="F269">
        <v>6.36</v>
      </c>
      <c r="G269" s="73">
        <v>44138</v>
      </c>
      <c r="H269" s="73">
        <v>44138</v>
      </c>
      <c r="I269">
        <v>5</v>
      </c>
      <c r="J269">
        <v>1984</v>
      </c>
      <c r="K269" t="s">
        <v>21</v>
      </c>
      <c r="L269">
        <v>1</v>
      </c>
      <c r="M269">
        <v>1.9833333333333329</v>
      </c>
      <c r="N269">
        <v>1.9833333333333329</v>
      </c>
      <c r="O269">
        <v>1</v>
      </c>
      <c r="P269">
        <v>1.9833333333333329</v>
      </c>
      <c r="Q269">
        <v>1</v>
      </c>
      <c r="R269" t="s">
        <v>25</v>
      </c>
    </row>
    <row r="270" spans="1:18" x14ac:dyDescent="0.3">
      <c r="A270" s="72">
        <v>268</v>
      </c>
      <c r="B270">
        <v>3522</v>
      </c>
      <c r="C270" t="s">
        <v>161</v>
      </c>
      <c r="D270" t="s">
        <v>95</v>
      </c>
      <c r="E270" t="s">
        <v>34</v>
      </c>
      <c r="F270">
        <v>6.36</v>
      </c>
      <c r="G270" s="73">
        <v>44138</v>
      </c>
      <c r="H270" s="73">
        <v>44138</v>
      </c>
      <c r="I270">
        <v>5</v>
      </c>
      <c r="J270">
        <v>1984</v>
      </c>
      <c r="K270" t="s">
        <v>21</v>
      </c>
      <c r="L270">
        <v>1</v>
      </c>
      <c r="M270">
        <v>1.9833333333333329</v>
      </c>
      <c r="N270">
        <v>1.9833333333333329</v>
      </c>
      <c r="O270">
        <v>1</v>
      </c>
      <c r="P270">
        <v>1.9833333333333329</v>
      </c>
      <c r="Q270">
        <v>1</v>
      </c>
      <c r="R270" t="s">
        <v>133</v>
      </c>
    </row>
    <row r="271" spans="1:18" x14ac:dyDescent="0.3">
      <c r="A271" s="72">
        <v>269</v>
      </c>
      <c r="B271">
        <v>38390</v>
      </c>
      <c r="C271" t="s">
        <v>162</v>
      </c>
      <c r="D271" t="s">
        <v>28</v>
      </c>
      <c r="E271" t="s">
        <v>44</v>
      </c>
      <c r="F271">
        <v>6.76</v>
      </c>
      <c r="G271" s="73">
        <v>43901</v>
      </c>
      <c r="H271" s="73">
        <v>43917</v>
      </c>
      <c r="I271">
        <v>7</v>
      </c>
      <c r="J271">
        <v>2019</v>
      </c>
      <c r="K271" t="s">
        <v>31</v>
      </c>
      <c r="L271">
        <v>11</v>
      </c>
      <c r="M271">
        <v>0.3972222222222222</v>
      </c>
      <c r="N271">
        <v>4.3694444444444436</v>
      </c>
      <c r="O271">
        <v>17</v>
      </c>
      <c r="P271">
        <v>0.25702614379084959</v>
      </c>
      <c r="Q271">
        <v>0.6470588235294118</v>
      </c>
      <c r="R271" t="s">
        <v>32</v>
      </c>
    </row>
    <row r="272" spans="1:18" x14ac:dyDescent="0.3">
      <c r="A272" s="72">
        <v>270</v>
      </c>
      <c r="B272">
        <v>38390</v>
      </c>
      <c r="C272" t="s">
        <v>162</v>
      </c>
      <c r="D272" t="s">
        <v>28</v>
      </c>
      <c r="E272" t="s">
        <v>44</v>
      </c>
      <c r="F272">
        <v>6.76</v>
      </c>
      <c r="G272" s="73">
        <v>43901</v>
      </c>
      <c r="H272" s="73">
        <v>43917</v>
      </c>
      <c r="I272">
        <v>7</v>
      </c>
      <c r="J272">
        <v>2019</v>
      </c>
      <c r="K272" t="s">
        <v>31</v>
      </c>
      <c r="L272">
        <v>11</v>
      </c>
      <c r="M272">
        <v>0.3972222222222222</v>
      </c>
      <c r="N272">
        <v>4.3694444444444436</v>
      </c>
      <c r="O272">
        <v>17</v>
      </c>
      <c r="P272">
        <v>0.25702614379084959</v>
      </c>
      <c r="Q272">
        <v>0.6470588235294118</v>
      </c>
      <c r="R272" t="s">
        <v>45</v>
      </c>
    </row>
    <row r="273" spans="1:18" x14ac:dyDescent="0.3">
      <c r="A273" s="72">
        <v>271</v>
      </c>
      <c r="B273">
        <v>40465</v>
      </c>
      <c r="C273" t="s">
        <v>163</v>
      </c>
      <c r="D273" t="s">
        <v>19</v>
      </c>
      <c r="E273" t="s">
        <v>44</v>
      </c>
      <c r="F273">
        <v>6.89</v>
      </c>
      <c r="G273" s="73">
        <v>44098</v>
      </c>
      <c r="H273" s="73">
        <v>44098</v>
      </c>
      <c r="I273">
        <v>6</v>
      </c>
      <c r="J273">
        <v>2020</v>
      </c>
      <c r="K273" t="s">
        <v>21</v>
      </c>
      <c r="L273">
        <v>1</v>
      </c>
      <c r="M273">
        <v>0.40277777777777779</v>
      </c>
      <c r="N273">
        <v>0.40277777777777779</v>
      </c>
      <c r="O273">
        <v>1</v>
      </c>
      <c r="P273">
        <v>0.40277777777777779</v>
      </c>
      <c r="Q273">
        <v>1</v>
      </c>
      <c r="R273" t="s">
        <v>32</v>
      </c>
    </row>
    <row r="274" spans="1:18" x14ac:dyDescent="0.3">
      <c r="A274" s="72">
        <v>272</v>
      </c>
      <c r="B274">
        <v>40465</v>
      </c>
      <c r="C274" t="s">
        <v>163</v>
      </c>
      <c r="D274" t="s">
        <v>19</v>
      </c>
      <c r="E274" t="s">
        <v>44</v>
      </c>
      <c r="F274">
        <v>6.89</v>
      </c>
      <c r="G274" s="73">
        <v>44098</v>
      </c>
      <c r="H274" s="73">
        <v>44098</v>
      </c>
      <c r="I274">
        <v>6</v>
      </c>
      <c r="J274">
        <v>2020</v>
      </c>
      <c r="K274" t="s">
        <v>21</v>
      </c>
      <c r="L274">
        <v>1</v>
      </c>
      <c r="M274">
        <v>0.40277777777777779</v>
      </c>
      <c r="N274">
        <v>0.40277777777777779</v>
      </c>
      <c r="O274">
        <v>1</v>
      </c>
      <c r="P274">
        <v>0.40277777777777779</v>
      </c>
      <c r="Q274">
        <v>1</v>
      </c>
      <c r="R274" t="s">
        <v>45</v>
      </c>
    </row>
    <row r="275" spans="1:18" x14ac:dyDescent="0.3">
      <c r="A275" s="72">
        <v>273</v>
      </c>
      <c r="B275">
        <v>40465</v>
      </c>
      <c r="C275" t="s">
        <v>163</v>
      </c>
      <c r="D275" t="s">
        <v>19</v>
      </c>
      <c r="E275" t="s">
        <v>44</v>
      </c>
      <c r="F275">
        <v>6.89</v>
      </c>
      <c r="G275" s="73">
        <v>44098</v>
      </c>
      <c r="H275" s="73">
        <v>44098</v>
      </c>
      <c r="I275">
        <v>6</v>
      </c>
      <c r="J275">
        <v>2020</v>
      </c>
      <c r="K275" t="s">
        <v>21</v>
      </c>
      <c r="L275">
        <v>1</v>
      </c>
      <c r="M275">
        <v>0.40277777777777779</v>
      </c>
      <c r="N275">
        <v>0.40277777777777779</v>
      </c>
      <c r="O275">
        <v>1</v>
      </c>
      <c r="P275">
        <v>0.40277777777777779</v>
      </c>
      <c r="Q275">
        <v>1</v>
      </c>
      <c r="R275" t="s">
        <v>42</v>
      </c>
    </row>
    <row r="276" spans="1:18" x14ac:dyDescent="0.3">
      <c r="A276" s="72">
        <v>274</v>
      </c>
      <c r="B276">
        <v>38940</v>
      </c>
      <c r="C276" t="s">
        <v>164</v>
      </c>
      <c r="D276" t="s">
        <v>28</v>
      </c>
      <c r="E276" t="s">
        <v>73</v>
      </c>
      <c r="F276">
        <v>6.71</v>
      </c>
      <c r="G276" s="73">
        <v>43755</v>
      </c>
      <c r="H276" s="73">
        <v>43762</v>
      </c>
      <c r="I276">
        <v>6</v>
      </c>
      <c r="J276">
        <v>2019</v>
      </c>
      <c r="K276" t="s">
        <v>40</v>
      </c>
      <c r="L276">
        <v>12</v>
      </c>
      <c r="M276">
        <v>0.3963888888888889</v>
      </c>
      <c r="N276">
        <v>4.7566666666666668</v>
      </c>
      <c r="O276">
        <v>8</v>
      </c>
      <c r="P276">
        <v>0.59458333333333335</v>
      </c>
      <c r="Q276">
        <v>1.5</v>
      </c>
      <c r="R276" t="s">
        <v>35</v>
      </c>
    </row>
    <row r="277" spans="1:18" x14ac:dyDescent="0.3">
      <c r="A277" s="72">
        <v>275</v>
      </c>
      <c r="B277">
        <v>38940</v>
      </c>
      <c r="C277" t="s">
        <v>164</v>
      </c>
      <c r="D277" t="s">
        <v>28</v>
      </c>
      <c r="E277" t="s">
        <v>73</v>
      </c>
      <c r="F277">
        <v>6.71</v>
      </c>
      <c r="G277" s="73">
        <v>43755</v>
      </c>
      <c r="H277" s="73">
        <v>43762</v>
      </c>
      <c r="I277">
        <v>6</v>
      </c>
      <c r="J277">
        <v>2019</v>
      </c>
      <c r="K277" t="s">
        <v>40</v>
      </c>
      <c r="L277">
        <v>12</v>
      </c>
      <c r="M277">
        <v>0.3963888888888889</v>
      </c>
      <c r="N277">
        <v>4.7566666666666668</v>
      </c>
      <c r="O277">
        <v>8</v>
      </c>
      <c r="P277">
        <v>0.59458333333333335</v>
      </c>
      <c r="Q277">
        <v>1.5</v>
      </c>
      <c r="R277" t="s">
        <v>66</v>
      </c>
    </row>
    <row r="278" spans="1:18" x14ac:dyDescent="0.3">
      <c r="A278" s="72">
        <v>276</v>
      </c>
      <c r="B278">
        <v>38940</v>
      </c>
      <c r="C278" t="s">
        <v>164</v>
      </c>
      <c r="D278" t="s">
        <v>28</v>
      </c>
      <c r="E278" t="s">
        <v>73</v>
      </c>
      <c r="F278">
        <v>6.71</v>
      </c>
      <c r="G278" s="73">
        <v>43755</v>
      </c>
      <c r="H278" s="73">
        <v>43762</v>
      </c>
      <c r="I278">
        <v>6</v>
      </c>
      <c r="J278">
        <v>2019</v>
      </c>
      <c r="K278" t="s">
        <v>40</v>
      </c>
      <c r="L278">
        <v>12</v>
      </c>
      <c r="M278">
        <v>0.3963888888888889</v>
      </c>
      <c r="N278">
        <v>4.7566666666666668</v>
      </c>
      <c r="O278">
        <v>8</v>
      </c>
      <c r="P278">
        <v>0.59458333333333335</v>
      </c>
      <c r="Q278">
        <v>1.5</v>
      </c>
      <c r="R278" t="s">
        <v>23</v>
      </c>
    </row>
    <row r="279" spans="1:18" x14ac:dyDescent="0.3">
      <c r="A279" s="72">
        <v>277</v>
      </c>
      <c r="B279">
        <v>38940</v>
      </c>
      <c r="C279" t="s">
        <v>164</v>
      </c>
      <c r="D279" t="s">
        <v>28</v>
      </c>
      <c r="E279" t="s">
        <v>73</v>
      </c>
      <c r="F279">
        <v>6.71</v>
      </c>
      <c r="G279" s="73">
        <v>43755</v>
      </c>
      <c r="H279" s="73">
        <v>43762</v>
      </c>
      <c r="I279">
        <v>6</v>
      </c>
      <c r="J279">
        <v>2019</v>
      </c>
      <c r="K279" t="s">
        <v>40</v>
      </c>
      <c r="L279">
        <v>12</v>
      </c>
      <c r="M279">
        <v>0.3963888888888889</v>
      </c>
      <c r="N279">
        <v>4.7566666666666668</v>
      </c>
      <c r="O279">
        <v>8</v>
      </c>
      <c r="P279">
        <v>0.59458333333333335</v>
      </c>
      <c r="Q279">
        <v>1.5</v>
      </c>
      <c r="R279" t="s">
        <v>37</v>
      </c>
    </row>
    <row r="280" spans="1:18" x14ac:dyDescent="0.3">
      <c r="A280" s="72">
        <v>278</v>
      </c>
      <c r="B280">
        <v>38940</v>
      </c>
      <c r="C280" t="s">
        <v>164</v>
      </c>
      <c r="D280" t="s">
        <v>28</v>
      </c>
      <c r="E280" t="s">
        <v>73</v>
      </c>
      <c r="F280">
        <v>6.71</v>
      </c>
      <c r="G280" s="73">
        <v>43755</v>
      </c>
      <c r="H280" s="73">
        <v>43762</v>
      </c>
      <c r="I280">
        <v>6</v>
      </c>
      <c r="J280">
        <v>2019</v>
      </c>
      <c r="K280" t="s">
        <v>40</v>
      </c>
      <c r="L280">
        <v>12</v>
      </c>
      <c r="M280">
        <v>0.3963888888888889</v>
      </c>
      <c r="N280">
        <v>4.7566666666666668</v>
      </c>
      <c r="O280">
        <v>8</v>
      </c>
      <c r="P280">
        <v>0.59458333333333335</v>
      </c>
      <c r="Q280">
        <v>1.5</v>
      </c>
      <c r="R280" t="s">
        <v>25</v>
      </c>
    </row>
    <row r="281" spans="1:18" x14ac:dyDescent="0.3">
      <c r="A281" s="72">
        <v>279</v>
      </c>
      <c r="B281">
        <v>42317</v>
      </c>
      <c r="C281" t="s">
        <v>165</v>
      </c>
      <c r="D281" t="s">
        <v>60</v>
      </c>
      <c r="E281" t="s">
        <v>20</v>
      </c>
      <c r="F281">
        <v>6.22</v>
      </c>
      <c r="G281" s="73">
        <v>44539</v>
      </c>
      <c r="H281" s="73">
        <v>44539</v>
      </c>
      <c r="I281">
        <v>7</v>
      </c>
      <c r="J281">
        <v>2019</v>
      </c>
      <c r="K281" t="s">
        <v>29</v>
      </c>
      <c r="L281">
        <v>1</v>
      </c>
      <c r="M281">
        <v>3.3333333333333333E-2</v>
      </c>
      <c r="N281">
        <v>3.3333333333333333E-2</v>
      </c>
      <c r="O281">
        <v>1</v>
      </c>
      <c r="P281">
        <v>3.3333333333333333E-2</v>
      </c>
      <c r="Q281">
        <v>1</v>
      </c>
      <c r="R281" t="s">
        <v>51</v>
      </c>
    </row>
    <row r="282" spans="1:18" x14ac:dyDescent="0.3">
      <c r="A282" s="72">
        <v>280</v>
      </c>
      <c r="B282">
        <v>42317</v>
      </c>
      <c r="C282" t="s">
        <v>165</v>
      </c>
      <c r="D282" t="s">
        <v>60</v>
      </c>
      <c r="E282" t="s">
        <v>20</v>
      </c>
      <c r="F282">
        <v>6.22</v>
      </c>
      <c r="G282" s="73">
        <v>44539</v>
      </c>
      <c r="H282" s="73">
        <v>44539</v>
      </c>
      <c r="I282">
        <v>7</v>
      </c>
      <c r="J282">
        <v>2019</v>
      </c>
      <c r="K282" t="s">
        <v>29</v>
      </c>
      <c r="L282">
        <v>1</v>
      </c>
      <c r="M282">
        <v>3.3333333333333333E-2</v>
      </c>
      <c r="N282">
        <v>3.3333333333333333E-2</v>
      </c>
      <c r="O282">
        <v>1</v>
      </c>
      <c r="P282">
        <v>3.3333333333333333E-2</v>
      </c>
      <c r="Q282">
        <v>1</v>
      </c>
      <c r="R282" t="s">
        <v>42</v>
      </c>
    </row>
    <row r="283" spans="1:18" x14ac:dyDescent="0.3">
      <c r="A283" s="72">
        <v>281</v>
      </c>
      <c r="B283">
        <v>1</v>
      </c>
      <c r="C283" t="s">
        <v>166</v>
      </c>
      <c r="D283" t="s">
        <v>28</v>
      </c>
      <c r="E283" t="s">
        <v>20</v>
      </c>
      <c r="F283">
        <v>8.75</v>
      </c>
      <c r="G283" s="73">
        <v>42579</v>
      </c>
      <c r="H283" s="73">
        <v>42582</v>
      </c>
      <c r="I283">
        <v>8</v>
      </c>
      <c r="J283">
        <v>1998</v>
      </c>
      <c r="K283" t="s">
        <v>29</v>
      </c>
      <c r="L283">
        <v>26</v>
      </c>
      <c r="M283">
        <v>0.4</v>
      </c>
      <c r="N283">
        <v>10.4</v>
      </c>
      <c r="O283">
        <v>4</v>
      </c>
      <c r="P283">
        <v>2.6</v>
      </c>
      <c r="Q283">
        <v>6.5</v>
      </c>
      <c r="R283" t="s">
        <v>35</v>
      </c>
    </row>
    <row r="284" spans="1:18" x14ac:dyDescent="0.3">
      <c r="A284" s="72">
        <v>282</v>
      </c>
      <c r="B284">
        <v>1</v>
      </c>
      <c r="C284" t="s">
        <v>166</v>
      </c>
      <c r="D284" t="s">
        <v>28</v>
      </c>
      <c r="E284" t="s">
        <v>20</v>
      </c>
      <c r="F284">
        <v>8.75</v>
      </c>
      <c r="G284" s="73">
        <v>42579</v>
      </c>
      <c r="H284" s="73">
        <v>42582</v>
      </c>
      <c r="I284">
        <v>8</v>
      </c>
      <c r="J284">
        <v>1998</v>
      </c>
      <c r="K284" t="s">
        <v>29</v>
      </c>
      <c r="L284">
        <v>26</v>
      </c>
      <c r="M284">
        <v>0.4</v>
      </c>
      <c r="N284">
        <v>10.4</v>
      </c>
      <c r="O284">
        <v>4</v>
      </c>
      <c r="P284">
        <v>2.6</v>
      </c>
      <c r="Q284">
        <v>6.5</v>
      </c>
      <c r="R284" t="s">
        <v>167</v>
      </c>
    </row>
    <row r="285" spans="1:18" x14ac:dyDescent="0.3">
      <c r="A285" s="72">
        <v>283</v>
      </c>
      <c r="B285">
        <v>1</v>
      </c>
      <c r="C285" t="s">
        <v>166</v>
      </c>
      <c r="D285" t="s">
        <v>28</v>
      </c>
      <c r="E285" t="s">
        <v>20</v>
      </c>
      <c r="F285">
        <v>8.75</v>
      </c>
      <c r="G285" s="73">
        <v>42579</v>
      </c>
      <c r="H285" s="73">
        <v>42582</v>
      </c>
      <c r="I285">
        <v>8</v>
      </c>
      <c r="J285">
        <v>1998</v>
      </c>
      <c r="K285" t="s">
        <v>29</v>
      </c>
      <c r="L285">
        <v>26</v>
      </c>
      <c r="M285">
        <v>0.4</v>
      </c>
      <c r="N285">
        <v>10.4</v>
      </c>
      <c r="O285">
        <v>4</v>
      </c>
      <c r="P285">
        <v>2.6</v>
      </c>
      <c r="Q285">
        <v>6.5</v>
      </c>
      <c r="R285" t="s">
        <v>25</v>
      </c>
    </row>
    <row r="286" spans="1:18" x14ac:dyDescent="0.3">
      <c r="A286" s="72">
        <v>284</v>
      </c>
      <c r="B286">
        <v>1</v>
      </c>
      <c r="C286" t="s">
        <v>166</v>
      </c>
      <c r="D286" t="s">
        <v>28</v>
      </c>
      <c r="E286" t="s">
        <v>20</v>
      </c>
      <c r="F286">
        <v>8.75</v>
      </c>
      <c r="G286" s="73">
        <v>42579</v>
      </c>
      <c r="H286" s="73">
        <v>42582</v>
      </c>
      <c r="I286">
        <v>8</v>
      </c>
      <c r="J286">
        <v>1998</v>
      </c>
      <c r="K286" t="s">
        <v>29</v>
      </c>
      <c r="L286">
        <v>26</v>
      </c>
      <c r="M286">
        <v>0.4</v>
      </c>
      <c r="N286">
        <v>10.4</v>
      </c>
      <c r="O286">
        <v>4</v>
      </c>
      <c r="P286">
        <v>2.6</v>
      </c>
      <c r="Q286">
        <v>6.5</v>
      </c>
      <c r="R286" t="s">
        <v>168</v>
      </c>
    </row>
    <row r="287" spans="1:18" x14ac:dyDescent="0.3">
      <c r="A287" s="72">
        <v>285</v>
      </c>
      <c r="B287">
        <v>5</v>
      </c>
      <c r="C287" t="s">
        <v>169</v>
      </c>
      <c r="D287" t="s">
        <v>95</v>
      </c>
      <c r="E287" t="s">
        <v>20</v>
      </c>
      <c r="F287">
        <v>8.3800000000000008</v>
      </c>
      <c r="G287" s="73">
        <v>43101</v>
      </c>
      <c r="H287" s="73">
        <v>43101</v>
      </c>
      <c r="I287">
        <v>8</v>
      </c>
      <c r="J287">
        <v>2001</v>
      </c>
      <c r="K287" t="s">
        <v>40</v>
      </c>
      <c r="L287">
        <v>1</v>
      </c>
      <c r="M287">
        <v>1.9197222222222221</v>
      </c>
      <c r="N287">
        <v>1.9197222222222221</v>
      </c>
      <c r="O287">
        <v>1</v>
      </c>
      <c r="P287">
        <v>1.9197222222222221</v>
      </c>
      <c r="Q287">
        <v>1</v>
      </c>
      <c r="R287" t="s">
        <v>35</v>
      </c>
    </row>
    <row r="288" spans="1:18" x14ac:dyDescent="0.3">
      <c r="A288" s="72">
        <v>286</v>
      </c>
      <c r="B288">
        <v>5</v>
      </c>
      <c r="C288" t="s">
        <v>169</v>
      </c>
      <c r="D288" t="s">
        <v>95</v>
      </c>
      <c r="E288" t="s">
        <v>20</v>
      </c>
      <c r="F288">
        <v>8.3800000000000008</v>
      </c>
      <c r="G288" s="73">
        <v>43101</v>
      </c>
      <c r="H288" s="73">
        <v>43101</v>
      </c>
      <c r="I288">
        <v>8</v>
      </c>
      <c r="J288">
        <v>2001</v>
      </c>
      <c r="K288" t="s">
        <v>40</v>
      </c>
      <c r="L288">
        <v>1</v>
      </c>
      <c r="M288">
        <v>1.9197222222222221</v>
      </c>
      <c r="N288">
        <v>1.9197222222222221</v>
      </c>
      <c r="O288">
        <v>1</v>
      </c>
      <c r="P288">
        <v>1.9197222222222221</v>
      </c>
      <c r="Q288">
        <v>1</v>
      </c>
      <c r="R288" t="s">
        <v>167</v>
      </c>
    </row>
    <row r="289" spans="1:18" x14ac:dyDescent="0.3">
      <c r="A289" s="72">
        <v>287</v>
      </c>
      <c r="B289">
        <v>5</v>
      </c>
      <c r="C289" t="s">
        <v>169</v>
      </c>
      <c r="D289" t="s">
        <v>95</v>
      </c>
      <c r="E289" t="s">
        <v>20</v>
      </c>
      <c r="F289">
        <v>8.3800000000000008</v>
      </c>
      <c r="G289" s="73">
        <v>43101</v>
      </c>
      <c r="H289" s="73">
        <v>43101</v>
      </c>
      <c r="I289">
        <v>8</v>
      </c>
      <c r="J289">
        <v>2001</v>
      </c>
      <c r="K289" t="s">
        <v>40</v>
      </c>
      <c r="L289">
        <v>1</v>
      </c>
      <c r="M289">
        <v>1.9197222222222221</v>
      </c>
      <c r="N289">
        <v>1.9197222222222221</v>
      </c>
      <c r="O289">
        <v>1</v>
      </c>
      <c r="P289">
        <v>1.9197222222222221</v>
      </c>
      <c r="Q289">
        <v>1</v>
      </c>
      <c r="R289" t="s">
        <v>25</v>
      </c>
    </row>
    <row r="290" spans="1:18" x14ac:dyDescent="0.3">
      <c r="A290" s="72">
        <v>288</v>
      </c>
      <c r="B290">
        <v>5</v>
      </c>
      <c r="C290" t="s">
        <v>169</v>
      </c>
      <c r="D290" t="s">
        <v>95</v>
      </c>
      <c r="E290" t="s">
        <v>20</v>
      </c>
      <c r="F290">
        <v>8.3800000000000008</v>
      </c>
      <c r="G290" s="73">
        <v>43101</v>
      </c>
      <c r="H290" s="73">
        <v>43101</v>
      </c>
      <c r="I290">
        <v>8</v>
      </c>
      <c r="J290">
        <v>2001</v>
      </c>
      <c r="K290" t="s">
        <v>40</v>
      </c>
      <c r="L290">
        <v>1</v>
      </c>
      <c r="M290">
        <v>1.9197222222222221</v>
      </c>
      <c r="N290">
        <v>1.9197222222222221</v>
      </c>
      <c r="O290">
        <v>1</v>
      </c>
      <c r="P290">
        <v>1.9197222222222221</v>
      </c>
      <c r="Q290">
        <v>1</v>
      </c>
      <c r="R290" t="s">
        <v>168</v>
      </c>
    </row>
    <row r="291" spans="1:18" x14ac:dyDescent="0.3">
      <c r="A291" s="72">
        <v>289</v>
      </c>
      <c r="B291">
        <v>61</v>
      </c>
      <c r="C291" t="s">
        <v>170</v>
      </c>
      <c r="D291" t="s">
        <v>28</v>
      </c>
      <c r="E291" t="s">
        <v>34</v>
      </c>
      <c r="F291">
        <v>7.17</v>
      </c>
      <c r="G291" s="73">
        <v>44352</v>
      </c>
      <c r="H291" s="73">
        <v>44359</v>
      </c>
      <c r="I291">
        <v>4</v>
      </c>
      <c r="J291">
        <v>2003</v>
      </c>
      <c r="K291" t="s">
        <v>29</v>
      </c>
      <c r="L291">
        <v>26</v>
      </c>
      <c r="M291">
        <v>0.38333333333333341</v>
      </c>
      <c r="N291">
        <v>9.9666666666666668</v>
      </c>
      <c r="O291">
        <v>8</v>
      </c>
      <c r="P291">
        <v>1.2458333333333329</v>
      </c>
      <c r="Q291">
        <v>3.25</v>
      </c>
      <c r="R291" t="s">
        <v>35</v>
      </c>
    </row>
    <row r="292" spans="1:18" x14ac:dyDescent="0.3">
      <c r="A292" s="72">
        <v>290</v>
      </c>
      <c r="B292">
        <v>61</v>
      </c>
      <c r="C292" t="s">
        <v>170</v>
      </c>
      <c r="D292" t="s">
        <v>28</v>
      </c>
      <c r="E292" t="s">
        <v>34</v>
      </c>
      <c r="F292">
        <v>7.17</v>
      </c>
      <c r="G292" s="73">
        <v>44352</v>
      </c>
      <c r="H292" s="73">
        <v>44359</v>
      </c>
      <c r="I292">
        <v>4</v>
      </c>
      <c r="J292">
        <v>2003</v>
      </c>
      <c r="K292" t="s">
        <v>29</v>
      </c>
      <c r="L292">
        <v>26</v>
      </c>
      <c r="M292">
        <v>0.38333333333333341</v>
      </c>
      <c r="N292">
        <v>9.9666666666666668</v>
      </c>
      <c r="O292">
        <v>8</v>
      </c>
      <c r="P292">
        <v>1.2458333333333329</v>
      </c>
      <c r="Q292">
        <v>3.25</v>
      </c>
      <c r="R292" t="s">
        <v>32</v>
      </c>
    </row>
    <row r="293" spans="1:18" x14ac:dyDescent="0.3">
      <c r="A293" s="72">
        <v>291</v>
      </c>
      <c r="B293">
        <v>61</v>
      </c>
      <c r="C293" t="s">
        <v>170</v>
      </c>
      <c r="D293" t="s">
        <v>28</v>
      </c>
      <c r="E293" t="s">
        <v>34</v>
      </c>
      <c r="F293">
        <v>7.17</v>
      </c>
      <c r="G293" s="73">
        <v>44352</v>
      </c>
      <c r="H293" s="73">
        <v>44359</v>
      </c>
      <c r="I293">
        <v>4</v>
      </c>
      <c r="J293">
        <v>2003</v>
      </c>
      <c r="K293" t="s">
        <v>29</v>
      </c>
      <c r="L293">
        <v>26</v>
      </c>
      <c r="M293">
        <v>0.38333333333333341</v>
      </c>
      <c r="N293">
        <v>9.9666666666666668</v>
      </c>
      <c r="O293">
        <v>8</v>
      </c>
      <c r="P293">
        <v>1.2458333333333329</v>
      </c>
      <c r="Q293">
        <v>3.25</v>
      </c>
      <c r="R293" t="s">
        <v>23</v>
      </c>
    </row>
    <row r="294" spans="1:18" x14ac:dyDescent="0.3">
      <c r="A294" s="72">
        <v>292</v>
      </c>
      <c r="B294">
        <v>61</v>
      </c>
      <c r="C294" t="s">
        <v>170</v>
      </c>
      <c r="D294" t="s">
        <v>28</v>
      </c>
      <c r="E294" t="s">
        <v>34</v>
      </c>
      <c r="F294">
        <v>7.17</v>
      </c>
      <c r="G294" s="73">
        <v>44352</v>
      </c>
      <c r="H294" s="73">
        <v>44359</v>
      </c>
      <c r="I294">
        <v>4</v>
      </c>
      <c r="J294">
        <v>2003</v>
      </c>
      <c r="K294" t="s">
        <v>29</v>
      </c>
      <c r="L294">
        <v>26</v>
      </c>
      <c r="M294">
        <v>0.38333333333333341</v>
      </c>
      <c r="N294">
        <v>9.9666666666666668</v>
      </c>
      <c r="O294">
        <v>8</v>
      </c>
      <c r="P294">
        <v>1.2458333333333329</v>
      </c>
      <c r="Q294">
        <v>3.25</v>
      </c>
      <c r="R294" t="s">
        <v>54</v>
      </c>
    </row>
    <row r="295" spans="1:18" x14ac:dyDescent="0.3">
      <c r="A295" s="72">
        <v>293</v>
      </c>
      <c r="B295">
        <v>61</v>
      </c>
      <c r="C295" t="s">
        <v>170</v>
      </c>
      <c r="D295" t="s">
        <v>28</v>
      </c>
      <c r="E295" t="s">
        <v>34</v>
      </c>
      <c r="F295">
        <v>7.17</v>
      </c>
      <c r="G295" s="73">
        <v>44352</v>
      </c>
      <c r="H295" s="73">
        <v>44359</v>
      </c>
      <c r="I295">
        <v>4</v>
      </c>
      <c r="J295">
        <v>2003</v>
      </c>
      <c r="K295" t="s">
        <v>29</v>
      </c>
      <c r="L295">
        <v>26</v>
      </c>
      <c r="M295">
        <v>0.38333333333333341</v>
      </c>
      <c r="N295">
        <v>9.9666666666666668</v>
      </c>
      <c r="O295">
        <v>8</v>
      </c>
      <c r="P295">
        <v>1.2458333333333329</v>
      </c>
      <c r="Q295">
        <v>3.25</v>
      </c>
      <c r="R295" t="s">
        <v>45</v>
      </c>
    </row>
    <row r="296" spans="1:18" x14ac:dyDescent="0.3">
      <c r="A296" s="72">
        <v>294</v>
      </c>
      <c r="B296">
        <v>61</v>
      </c>
      <c r="C296" t="s">
        <v>170</v>
      </c>
      <c r="D296" t="s">
        <v>28</v>
      </c>
      <c r="E296" t="s">
        <v>34</v>
      </c>
      <c r="F296">
        <v>7.17</v>
      </c>
      <c r="G296" s="73">
        <v>44352</v>
      </c>
      <c r="H296" s="73">
        <v>44359</v>
      </c>
      <c r="I296">
        <v>4</v>
      </c>
      <c r="J296">
        <v>2003</v>
      </c>
      <c r="K296" t="s">
        <v>29</v>
      </c>
      <c r="L296">
        <v>26</v>
      </c>
      <c r="M296">
        <v>0.38333333333333341</v>
      </c>
      <c r="N296">
        <v>9.9666666666666668</v>
      </c>
      <c r="O296">
        <v>8</v>
      </c>
      <c r="P296">
        <v>1.2458333333333329</v>
      </c>
      <c r="Q296">
        <v>3.25</v>
      </c>
      <c r="R296" t="s">
        <v>55</v>
      </c>
    </row>
    <row r="297" spans="1:18" x14ac:dyDescent="0.3">
      <c r="A297" s="72">
        <v>295</v>
      </c>
      <c r="B297">
        <v>233</v>
      </c>
      <c r="C297" t="s">
        <v>171</v>
      </c>
      <c r="D297" t="s">
        <v>28</v>
      </c>
      <c r="E297" t="s">
        <v>34</v>
      </c>
      <c r="F297">
        <v>7.65</v>
      </c>
      <c r="G297" s="73">
        <v>43709</v>
      </c>
      <c r="H297" s="73">
        <v>43827</v>
      </c>
      <c r="I297">
        <v>5</v>
      </c>
      <c r="J297">
        <v>2000</v>
      </c>
      <c r="K297" t="s">
        <v>29</v>
      </c>
      <c r="L297">
        <v>78</v>
      </c>
      <c r="M297">
        <v>0.41666666666666669</v>
      </c>
      <c r="N297">
        <v>32.5</v>
      </c>
      <c r="O297">
        <v>119</v>
      </c>
      <c r="P297">
        <v>0.27310924369747902</v>
      </c>
      <c r="Q297">
        <v>0.65546218487394958</v>
      </c>
      <c r="R297" t="s">
        <v>172</v>
      </c>
    </row>
    <row r="298" spans="1:18" x14ac:dyDescent="0.3">
      <c r="A298" s="72">
        <v>296</v>
      </c>
      <c r="B298">
        <v>233</v>
      </c>
      <c r="C298" t="s">
        <v>171</v>
      </c>
      <c r="D298" t="s">
        <v>28</v>
      </c>
      <c r="E298" t="s">
        <v>34</v>
      </c>
      <c r="F298">
        <v>7.65</v>
      </c>
      <c r="G298" s="73">
        <v>43709</v>
      </c>
      <c r="H298" s="73">
        <v>43827</v>
      </c>
      <c r="I298">
        <v>5</v>
      </c>
      <c r="J298">
        <v>2000</v>
      </c>
      <c r="K298" t="s">
        <v>29</v>
      </c>
      <c r="L298">
        <v>78</v>
      </c>
      <c r="M298">
        <v>0.41666666666666669</v>
      </c>
      <c r="N298">
        <v>32.5</v>
      </c>
      <c r="O298">
        <v>119</v>
      </c>
      <c r="P298">
        <v>0.27310924369747902</v>
      </c>
      <c r="Q298">
        <v>0.65546218487394958</v>
      </c>
      <c r="R298" t="s">
        <v>32</v>
      </c>
    </row>
    <row r="299" spans="1:18" x14ac:dyDescent="0.3">
      <c r="A299" s="72">
        <v>297</v>
      </c>
      <c r="B299">
        <v>233</v>
      </c>
      <c r="C299" t="s">
        <v>171</v>
      </c>
      <c r="D299" t="s">
        <v>28</v>
      </c>
      <c r="E299" t="s">
        <v>34</v>
      </c>
      <c r="F299">
        <v>7.65</v>
      </c>
      <c r="G299" s="73">
        <v>43709</v>
      </c>
      <c r="H299" s="73">
        <v>43827</v>
      </c>
      <c r="I299">
        <v>5</v>
      </c>
      <c r="J299">
        <v>2000</v>
      </c>
      <c r="K299" t="s">
        <v>29</v>
      </c>
      <c r="L299">
        <v>78</v>
      </c>
      <c r="M299">
        <v>0.41666666666666669</v>
      </c>
      <c r="N299">
        <v>32.5</v>
      </c>
      <c r="O299">
        <v>119</v>
      </c>
      <c r="P299">
        <v>0.27310924369747902</v>
      </c>
      <c r="Q299">
        <v>0.65546218487394958</v>
      </c>
      <c r="R299" t="s">
        <v>25</v>
      </c>
    </row>
    <row r="300" spans="1:18" x14ac:dyDescent="0.3">
      <c r="A300" s="72">
        <v>298</v>
      </c>
      <c r="B300">
        <v>233</v>
      </c>
      <c r="C300" t="s">
        <v>171</v>
      </c>
      <c r="D300" t="s">
        <v>28</v>
      </c>
      <c r="E300" t="s">
        <v>34</v>
      </c>
      <c r="F300">
        <v>7.65</v>
      </c>
      <c r="G300" s="73">
        <v>43709</v>
      </c>
      <c r="H300" s="73">
        <v>43827</v>
      </c>
      <c r="I300">
        <v>5</v>
      </c>
      <c r="J300">
        <v>2000</v>
      </c>
      <c r="K300" t="s">
        <v>29</v>
      </c>
      <c r="L300">
        <v>78</v>
      </c>
      <c r="M300">
        <v>0.41666666666666669</v>
      </c>
      <c r="N300">
        <v>32.5</v>
      </c>
      <c r="O300">
        <v>119</v>
      </c>
      <c r="P300">
        <v>0.27310924369747902</v>
      </c>
      <c r="Q300">
        <v>0.65546218487394958</v>
      </c>
      <c r="R300" t="s">
        <v>55</v>
      </c>
    </row>
    <row r="301" spans="1:18" x14ac:dyDescent="0.3">
      <c r="A301" s="72">
        <v>299</v>
      </c>
      <c r="B301">
        <v>38656</v>
      </c>
      <c r="C301" t="s">
        <v>173</v>
      </c>
      <c r="D301" t="s">
        <v>28</v>
      </c>
      <c r="E301" t="s">
        <v>34</v>
      </c>
      <c r="F301">
        <v>7.25</v>
      </c>
      <c r="G301" s="73">
        <v>44138</v>
      </c>
      <c r="H301" s="73">
        <v>44144</v>
      </c>
      <c r="I301">
        <v>6</v>
      </c>
      <c r="J301">
        <v>2020</v>
      </c>
      <c r="K301" t="s">
        <v>21</v>
      </c>
      <c r="L301">
        <v>11</v>
      </c>
      <c r="M301">
        <v>0.43333333333333329</v>
      </c>
      <c r="N301">
        <v>4.7666666666666666</v>
      </c>
      <c r="O301">
        <v>7</v>
      </c>
      <c r="P301">
        <v>0.68095238095238098</v>
      </c>
      <c r="Q301">
        <v>1.571428571428571</v>
      </c>
      <c r="R301" t="s">
        <v>35</v>
      </c>
    </row>
    <row r="302" spans="1:18" x14ac:dyDescent="0.3">
      <c r="A302" s="72">
        <v>300</v>
      </c>
      <c r="B302">
        <v>38656</v>
      </c>
      <c r="C302" t="s">
        <v>173</v>
      </c>
      <c r="D302" t="s">
        <v>28</v>
      </c>
      <c r="E302" t="s">
        <v>34</v>
      </c>
      <c r="F302">
        <v>7.25</v>
      </c>
      <c r="G302" s="73">
        <v>44138</v>
      </c>
      <c r="H302" s="73">
        <v>44144</v>
      </c>
      <c r="I302">
        <v>6</v>
      </c>
      <c r="J302">
        <v>2020</v>
      </c>
      <c r="K302" t="s">
        <v>21</v>
      </c>
      <c r="L302">
        <v>11</v>
      </c>
      <c r="M302">
        <v>0.43333333333333329</v>
      </c>
      <c r="N302">
        <v>4.7666666666666666</v>
      </c>
      <c r="O302">
        <v>7</v>
      </c>
      <c r="P302">
        <v>0.68095238095238098</v>
      </c>
      <c r="Q302">
        <v>1.571428571428571</v>
      </c>
      <c r="R302" t="s">
        <v>174</v>
      </c>
    </row>
    <row r="303" spans="1:18" x14ac:dyDescent="0.3">
      <c r="A303" s="72">
        <v>301</v>
      </c>
      <c r="B303">
        <v>38656</v>
      </c>
      <c r="C303" t="s">
        <v>173</v>
      </c>
      <c r="D303" t="s">
        <v>28</v>
      </c>
      <c r="E303" t="s">
        <v>34</v>
      </c>
      <c r="F303">
        <v>7.25</v>
      </c>
      <c r="G303" s="73">
        <v>44138</v>
      </c>
      <c r="H303" s="73">
        <v>44144</v>
      </c>
      <c r="I303">
        <v>6</v>
      </c>
      <c r="J303">
        <v>2020</v>
      </c>
      <c r="K303" t="s">
        <v>21</v>
      </c>
      <c r="L303">
        <v>11</v>
      </c>
      <c r="M303">
        <v>0.43333333333333329</v>
      </c>
      <c r="N303">
        <v>4.7666666666666666</v>
      </c>
      <c r="O303">
        <v>7</v>
      </c>
      <c r="P303">
        <v>0.68095238095238098</v>
      </c>
      <c r="Q303">
        <v>1.571428571428571</v>
      </c>
      <c r="R303" t="s">
        <v>24</v>
      </c>
    </row>
    <row r="304" spans="1:18" x14ac:dyDescent="0.3">
      <c r="A304" s="72">
        <v>302</v>
      </c>
      <c r="B304">
        <v>38656</v>
      </c>
      <c r="C304" t="s">
        <v>173</v>
      </c>
      <c r="D304" t="s">
        <v>28</v>
      </c>
      <c r="E304" t="s">
        <v>34</v>
      </c>
      <c r="F304">
        <v>7.25</v>
      </c>
      <c r="G304" s="73">
        <v>44138</v>
      </c>
      <c r="H304" s="73">
        <v>44144</v>
      </c>
      <c r="I304">
        <v>6</v>
      </c>
      <c r="J304">
        <v>2020</v>
      </c>
      <c r="K304" t="s">
        <v>21</v>
      </c>
      <c r="L304">
        <v>11</v>
      </c>
      <c r="M304">
        <v>0.43333333333333329</v>
      </c>
      <c r="N304">
        <v>4.7666666666666666</v>
      </c>
      <c r="O304">
        <v>7</v>
      </c>
      <c r="P304">
        <v>0.68095238095238098</v>
      </c>
      <c r="Q304">
        <v>1.571428571428571</v>
      </c>
      <c r="R304" t="s">
        <v>25</v>
      </c>
    </row>
    <row r="305" spans="1:18" x14ac:dyDescent="0.3">
      <c r="A305" s="72">
        <v>303</v>
      </c>
      <c r="B305">
        <v>38656</v>
      </c>
      <c r="C305" t="s">
        <v>173</v>
      </c>
      <c r="D305" t="s">
        <v>28</v>
      </c>
      <c r="E305" t="s">
        <v>34</v>
      </c>
      <c r="F305">
        <v>7.25</v>
      </c>
      <c r="G305" s="73">
        <v>44138</v>
      </c>
      <c r="H305" s="73">
        <v>44144</v>
      </c>
      <c r="I305">
        <v>6</v>
      </c>
      <c r="J305">
        <v>2020</v>
      </c>
      <c r="K305" t="s">
        <v>21</v>
      </c>
      <c r="L305">
        <v>11</v>
      </c>
      <c r="M305">
        <v>0.43333333333333329</v>
      </c>
      <c r="N305">
        <v>4.7666666666666666</v>
      </c>
      <c r="O305">
        <v>7</v>
      </c>
      <c r="P305">
        <v>0.68095238095238098</v>
      </c>
      <c r="Q305">
        <v>1.571428571428571</v>
      </c>
      <c r="R305" t="s">
        <v>38</v>
      </c>
    </row>
    <row r="306" spans="1:18" x14ac:dyDescent="0.3">
      <c r="A306" s="72">
        <v>304</v>
      </c>
      <c r="B306">
        <v>38656</v>
      </c>
      <c r="C306" t="s">
        <v>173</v>
      </c>
      <c r="D306" t="s">
        <v>28</v>
      </c>
      <c r="E306" t="s">
        <v>34</v>
      </c>
      <c r="F306">
        <v>7.25</v>
      </c>
      <c r="G306" s="73">
        <v>44138</v>
      </c>
      <c r="H306" s="73">
        <v>44144</v>
      </c>
      <c r="I306">
        <v>6</v>
      </c>
      <c r="J306">
        <v>2020</v>
      </c>
      <c r="K306" t="s">
        <v>21</v>
      </c>
      <c r="L306">
        <v>11</v>
      </c>
      <c r="M306">
        <v>0.43333333333333329</v>
      </c>
      <c r="N306">
        <v>4.7666666666666666</v>
      </c>
      <c r="O306">
        <v>7</v>
      </c>
      <c r="P306">
        <v>0.68095238095238098</v>
      </c>
      <c r="Q306">
        <v>1.571428571428571</v>
      </c>
      <c r="R306" t="s">
        <v>133</v>
      </c>
    </row>
    <row r="307" spans="1:18" x14ac:dyDescent="0.3">
      <c r="A307" s="72">
        <v>305</v>
      </c>
      <c r="B307">
        <v>38656</v>
      </c>
      <c r="C307" t="s">
        <v>173</v>
      </c>
      <c r="D307" t="s">
        <v>28</v>
      </c>
      <c r="E307" t="s">
        <v>34</v>
      </c>
      <c r="F307">
        <v>7.25</v>
      </c>
      <c r="G307" s="73">
        <v>44138</v>
      </c>
      <c r="H307" s="73">
        <v>44144</v>
      </c>
      <c r="I307">
        <v>6</v>
      </c>
      <c r="J307">
        <v>2020</v>
      </c>
      <c r="K307" t="s">
        <v>21</v>
      </c>
      <c r="L307">
        <v>11</v>
      </c>
      <c r="M307">
        <v>0.43333333333333329</v>
      </c>
      <c r="N307">
        <v>4.7666666666666666</v>
      </c>
      <c r="O307">
        <v>7</v>
      </c>
      <c r="P307">
        <v>0.68095238095238098</v>
      </c>
      <c r="Q307">
        <v>1.571428571428571</v>
      </c>
      <c r="R307" t="s">
        <v>62</v>
      </c>
    </row>
    <row r="308" spans="1:18" x14ac:dyDescent="0.3">
      <c r="A308" s="72">
        <v>306</v>
      </c>
      <c r="B308">
        <v>43814</v>
      </c>
      <c r="C308" t="s">
        <v>175</v>
      </c>
      <c r="D308" t="s">
        <v>28</v>
      </c>
      <c r="E308" t="s">
        <v>76</v>
      </c>
      <c r="F308">
        <v>6.77</v>
      </c>
      <c r="G308" s="73">
        <v>44698</v>
      </c>
      <c r="H308" s="73">
        <v>44706</v>
      </c>
      <c r="I308">
        <v>4</v>
      </c>
      <c r="J308">
        <v>2021</v>
      </c>
      <c r="K308" t="s">
        <v>40</v>
      </c>
      <c r="L308">
        <v>12</v>
      </c>
      <c r="M308">
        <v>0.39444444444444438</v>
      </c>
      <c r="N308">
        <v>4.7333333333333334</v>
      </c>
      <c r="O308">
        <v>9</v>
      </c>
      <c r="P308">
        <v>0.52592592592592591</v>
      </c>
      <c r="Q308">
        <v>1.333333333333333</v>
      </c>
      <c r="R308" t="s">
        <v>67</v>
      </c>
    </row>
    <row r="309" spans="1:18" x14ac:dyDescent="0.3">
      <c r="A309" s="72">
        <v>307</v>
      </c>
      <c r="B309">
        <v>43814</v>
      </c>
      <c r="C309" t="s">
        <v>175</v>
      </c>
      <c r="D309" t="s">
        <v>28</v>
      </c>
      <c r="E309" t="s">
        <v>76</v>
      </c>
      <c r="F309">
        <v>6.77</v>
      </c>
      <c r="G309" s="73">
        <v>44698</v>
      </c>
      <c r="H309" s="73">
        <v>44706</v>
      </c>
      <c r="I309">
        <v>4</v>
      </c>
      <c r="J309">
        <v>2021</v>
      </c>
      <c r="K309" t="s">
        <v>40</v>
      </c>
      <c r="L309">
        <v>12</v>
      </c>
      <c r="M309">
        <v>0.39444444444444438</v>
      </c>
      <c r="N309">
        <v>4.7333333333333334</v>
      </c>
      <c r="O309">
        <v>9</v>
      </c>
      <c r="P309">
        <v>0.52592592592592591</v>
      </c>
      <c r="Q309">
        <v>1.333333333333333</v>
      </c>
      <c r="R309" t="s">
        <v>174</v>
      </c>
    </row>
    <row r="310" spans="1:18" x14ac:dyDescent="0.3">
      <c r="A310" s="72">
        <v>308</v>
      </c>
      <c r="B310">
        <v>43814</v>
      </c>
      <c r="C310" t="s">
        <v>175</v>
      </c>
      <c r="D310" t="s">
        <v>28</v>
      </c>
      <c r="E310" t="s">
        <v>76</v>
      </c>
      <c r="F310">
        <v>6.77</v>
      </c>
      <c r="G310" s="73">
        <v>44698</v>
      </c>
      <c r="H310" s="73">
        <v>44706</v>
      </c>
      <c r="I310">
        <v>4</v>
      </c>
      <c r="J310">
        <v>2021</v>
      </c>
      <c r="K310" t="s">
        <v>40</v>
      </c>
      <c r="L310">
        <v>12</v>
      </c>
      <c r="M310">
        <v>0.39444444444444438</v>
      </c>
      <c r="N310">
        <v>4.7333333333333334</v>
      </c>
      <c r="O310">
        <v>9</v>
      </c>
      <c r="P310">
        <v>0.52592592592592591</v>
      </c>
      <c r="Q310">
        <v>1.333333333333333</v>
      </c>
      <c r="R310" t="s">
        <v>148</v>
      </c>
    </row>
    <row r="311" spans="1:18" x14ac:dyDescent="0.3">
      <c r="A311" s="72">
        <v>309</v>
      </c>
      <c r="B311">
        <v>43814</v>
      </c>
      <c r="C311" t="s">
        <v>175</v>
      </c>
      <c r="D311" t="s">
        <v>28</v>
      </c>
      <c r="E311" t="s">
        <v>76</v>
      </c>
      <c r="F311">
        <v>6.77</v>
      </c>
      <c r="G311" s="73">
        <v>44698</v>
      </c>
      <c r="H311" s="73">
        <v>44706</v>
      </c>
      <c r="I311">
        <v>4</v>
      </c>
      <c r="J311">
        <v>2021</v>
      </c>
      <c r="K311" t="s">
        <v>40</v>
      </c>
      <c r="L311">
        <v>12</v>
      </c>
      <c r="M311">
        <v>0.39444444444444438</v>
      </c>
      <c r="N311">
        <v>4.7333333333333334</v>
      </c>
      <c r="O311">
        <v>9</v>
      </c>
      <c r="P311">
        <v>0.52592592592592591</v>
      </c>
      <c r="Q311">
        <v>1.333333333333333</v>
      </c>
      <c r="R311" t="s">
        <v>133</v>
      </c>
    </row>
    <row r="312" spans="1:18" x14ac:dyDescent="0.3">
      <c r="A312" s="72">
        <v>310</v>
      </c>
      <c r="B312">
        <v>43814</v>
      </c>
      <c r="C312" t="s">
        <v>175</v>
      </c>
      <c r="D312" t="s">
        <v>28</v>
      </c>
      <c r="E312" t="s">
        <v>76</v>
      </c>
      <c r="F312">
        <v>6.77</v>
      </c>
      <c r="G312" s="73">
        <v>44698</v>
      </c>
      <c r="H312" s="73">
        <v>44706</v>
      </c>
      <c r="I312">
        <v>4</v>
      </c>
      <c r="J312">
        <v>2021</v>
      </c>
      <c r="K312" t="s">
        <v>40</v>
      </c>
      <c r="L312">
        <v>12</v>
      </c>
      <c r="M312">
        <v>0.39444444444444438</v>
      </c>
      <c r="N312">
        <v>4.7333333333333334</v>
      </c>
      <c r="O312">
        <v>9</v>
      </c>
      <c r="P312">
        <v>0.52592592592592591</v>
      </c>
      <c r="Q312">
        <v>1.333333333333333</v>
      </c>
      <c r="R312" t="s">
        <v>108</v>
      </c>
    </row>
    <row r="313" spans="1:18" x14ac:dyDescent="0.3">
      <c r="A313" s="72">
        <v>311</v>
      </c>
      <c r="B313">
        <v>40056</v>
      </c>
      <c r="C313" t="s">
        <v>176</v>
      </c>
      <c r="D313" t="s">
        <v>28</v>
      </c>
      <c r="E313" t="s">
        <v>20</v>
      </c>
      <c r="F313">
        <v>7.39</v>
      </c>
      <c r="G313" s="73">
        <v>44340</v>
      </c>
      <c r="H313" s="73">
        <v>44347</v>
      </c>
      <c r="I313">
        <v>7</v>
      </c>
      <c r="J313">
        <v>2020</v>
      </c>
      <c r="K313" t="s">
        <v>40</v>
      </c>
      <c r="L313">
        <v>12</v>
      </c>
      <c r="M313">
        <v>0.3972222222222222</v>
      </c>
      <c r="N313">
        <v>4.7666666666666666</v>
      </c>
      <c r="O313">
        <v>8</v>
      </c>
      <c r="P313">
        <v>0.59583333333333333</v>
      </c>
      <c r="Q313">
        <v>1.5</v>
      </c>
      <c r="R313" t="s">
        <v>35</v>
      </c>
    </row>
    <row r="314" spans="1:18" x14ac:dyDescent="0.3">
      <c r="A314" s="72">
        <v>312</v>
      </c>
      <c r="B314">
        <v>40056</v>
      </c>
      <c r="C314" t="s">
        <v>176</v>
      </c>
      <c r="D314" t="s">
        <v>28</v>
      </c>
      <c r="E314" t="s">
        <v>20</v>
      </c>
      <c r="F314">
        <v>7.39</v>
      </c>
      <c r="G314" s="73">
        <v>44340</v>
      </c>
      <c r="H314" s="73">
        <v>44347</v>
      </c>
      <c r="I314">
        <v>7</v>
      </c>
      <c r="J314">
        <v>2020</v>
      </c>
      <c r="K314" t="s">
        <v>40</v>
      </c>
      <c r="L314">
        <v>12</v>
      </c>
      <c r="M314">
        <v>0.3972222222222222</v>
      </c>
      <c r="N314">
        <v>4.7666666666666666</v>
      </c>
      <c r="O314">
        <v>8</v>
      </c>
      <c r="P314">
        <v>0.59583333333333333</v>
      </c>
      <c r="Q314">
        <v>1.5</v>
      </c>
      <c r="R314" t="s">
        <v>22</v>
      </c>
    </row>
    <row r="315" spans="1:18" x14ac:dyDescent="0.3">
      <c r="A315" s="72">
        <v>313</v>
      </c>
      <c r="B315">
        <v>40056</v>
      </c>
      <c r="C315" t="s">
        <v>176</v>
      </c>
      <c r="D315" t="s">
        <v>28</v>
      </c>
      <c r="E315" t="s">
        <v>20</v>
      </c>
      <c r="F315">
        <v>7.39</v>
      </c>
      <c r="G315" s="73">
        <v>44340</v>
      </c>
      <c r="H315" s="73">
        <v>44347</v>
      </c>
      <c r="I315">
        <v>7</v>
      </c>
      <c r="J315">
        <v>2020</v>
      </c>
      <c r="K315" t="s">
        <v>40</v>
      </c>
      <c r="L315">
        <v>12</v>
      </c>
      <c r="M315">
        <v>0.3972222222222222</v>
      </c>
      <c r="N315">
        <v>4.7666666666666666</v>
      </c>
      <c r="O315">
        <v>8</v>
      </c>
      <c r="P315">
        <v>0.59583333333333333</v>
      </c>
      <c r="Q315">
        <v>1.5</v>
      </c>
      <c r="R315" t="s">
        <v>25</v>
      </c>
    </row>
    <row r="316" spans="1:18" x14ac:dyDescent="0.3">
      <c r="A316" s="72">
        <v>314</v>
      </c>
      <c r="B316">
        <v>49505</v>
      </c>
      <c r="C316" t="s">
        <v>177</v>
      </c>
      <c r="D316" t="s">
        <v>28</v>
      </c>
      <c r="E316" t="s">
        <v>20</v>
      </c>
      <c r="F316">
        <v>6.15</v>
      </c>
      <c r="G316" s="73">
        <v>44718</v>
      </c>
      <c r="H316" s="73">
        <v>44759</v>
      </c>
      <c r="I316">
        <v>6</v>
      </c>
      <c r="J316">
        <v>2021</v>
      </c>
      <c r="K316" t="s">
        <v>31</v>
      </c>
      <c r="L316">
        <v>12</v>
      </c>
      <c r="M316">
        <v>3.3611111111111112E-2</v>
      </c>
      <c r="N316">
        <v>0.40333333333333332</v>
      </c>
      <c r="O316">
        <v>42</v>
      </c>
      <c r="P316">
        <v>9.6031746031746031E-3</v>
      </c>
      <c r="Q316">
        <v>0.2857142857142857</v>
      </c>
      <c r="R316" t="s">
        <v>42</v>
      </c>
    </row>
    <row r="317" spans="1:18" x14ac:dyDescent="0.3">
      <c r="A317" s="72">
        <v>315</v>
      </c>
      <c r="B317">
        <v>552</v>
      </c>
      <c r="C317" t="s">
        <v>178</v>
      </c>
      <c r="D317" t="s">
        <v>28</v>
      </c>
      <c r="E317" t="s">
        <v>49</v>
      </c>
      <c r="F317">
        <v>7.77</v>
      </c>
      <c r="G317" s="73">
        <v>42471</v>
      </c>
      <c r="H317" s="73">
        <v>42549</v>
      </c>
      <c r="I317">
        <v>7</v>
      </c>
      <c r="J317">
        <v>1999</v>
      </c>
      <c r="K317" t="s">
        <v>29</v>
      </c>
      <c r="L317">
        <v>54</v>
      </c>
      <c r="M317">
        <v>0.4</v>
      </c>
      <c r="N317">
        <v>21.6</v>
      </c>
      <c r="O317">
        <v>79</v>
      </c>
      <c r="P317">
        <v>0.27341772151898741</v>
      </c>
      <c r="Q317">
        <v>0.68354430379746833</v>
      </c>
      <c r="R317" t="s">
        <v>35</v>
      </c>
    </row>
    <row r="318" spans="1:18" x14ac:dyDescent="0.3">
      <c r="A318" s="72">
        <v>316</v>
      </c>
      <c r="B318">
        <v>552</v>
      </c>
      <c r="C318" t="s">
        <v>178</v>
      </c>
      <c r="D318" t="s">
        <v>28</v>
      </c>
      <c r="E318" t="s">
        <v>49</v>
      </c>
      <c r="F318">
        <v>7.77</v>
      </c>
      <c r="G318" s="73">
        <v>42471</v>
      </c>
      <c r="H318" s="73">
        <v>42549</v>
      </c>
      <c r="I318">
        <v>7</v>
      </c>
      <c r="J318">
        <v>1999</v>
      </c>
      <c r="K318" t="s">
        <v>29</v>
      </c>
      <c r="L318">
        <v>54</v>
      </c>
      <c r="M318">
        <v>0.4</v>
      </c>
      <c r="N318">
        <v>21.6</v>
      </c>
      <c r="O318">
        <v>79</v>
      </c>
      <c r="P318">
        <v>0.27341772151898741</v>
      </c>
      <c r="Q318">
        <v>0.68354430379746833</v>
      </c>
      <c r="R318" t="s">
        <v>22</v>
      </c>
    </row>
    <row r="319" spans="1:18" x14ac:dyDescent="0.3">
      <c r="A319" s="72">
        <v>317</v>
      </c>
      <c r="B319">
        <v>552</v>
      </c>
      <c r="C319" t="s">
        <v>178</v>
      </c>
      <c r="D319" t="s">
        <v>28</v>
      </c>
      <c r="E319" t="s">
        <v>49</v>
      </c>
      <c r="F319">
        <v>7.77</v>
      </c>
      <c r="G319" s="73">
        <v>42471</v>
      </c>
      <c r="H319" s="73">
        <v>42549</v>
      </c>
      <c r="I319">
        <v>7</v>
      </c>
      <c r="J319">
        <v>1999</v>
      </c>
      <c r="K319" t="s">
        <v>29</v>
      </c>
      <c r="L319">
        <v>54</v>
      </c>
      <c r="M319">
        <v>0.4</v>
      </c>
      <c r="N319">
        <v>21.6</v>
      </c>
      <c r="O319">
        <v>79</v>
      </c>
      <c r="P319">
        <v>0.27341772151898741</v>
      </c>
      <c r="Q319">
        <v>0.68354430379746833</v>
      </c>
      <c r="R319" t="s">
        <v>32</v>
      </c>
    </row>
    <row r="320" spans="1:18" x14ac:dyDescent="0.3">
      <c r="A320" s="72">
        <v>318</v>
      </c>
      <c r="B320">
        <v>552</v>
      </c>
      <c r="C320" t="s">
        <v>178</v>
      </c>
      <c r="D320" t="s">
        <v>28</v>
      </c>
      <c r="E320" t="s">
        <v>49</v>
      </c>
      <c r="F320">
        <v>7.77</v>
      </c>
      <c r="G320" s="73">
        <v>42471</v>
      </c>
      <c r="H320" s="73">
        <v>42549</v>
      </c>
      <c r="I320">
        <v>7</v>
      </c>
      <c r="J320">
        <v>1999</v>
      </c>
      <c r="K320" t="s">
        <v>29</v>
      </c>
      <c r="L320">
        <v>54</v>
      </c>
      <c r="M320">
        <v>0.4</v>
      </c>
      <c r="N320">
        <v>21.6</v>
      </c>
      <c r="O320">
        <v>79</v>
      </c>
      <c r="P320">
        <v>0.27341772151898741</v>
      </c>
      <c r="Q320">
        <v>0.68354430379746833</v>
      </c>
      <c r="R320" t="s">
        <v>23</v>
      </c>
    </row>
    <row r="321" spans="1:18" x14ac:dyDescent="0.3">
      <c r="A321" s="72">
        <v>319</v>
      </c>
      <c r="B321">
        <v>552</v>
      </c>
      <c r="C321" t="s">
        <v>178</v>
      </c>
      <c r="D321" t="s">
        <v>28</v>
      </c>
      <c r="E321" t="s">
        <v>49</v>
      </c>
      <c r="F321">
        <v>7.77</v>
      </c>
      <c r="G321" s="73">
        <v>42471</v>
      </c>
      <c r="H321" s="73">
        <v>42549</v>
      </c>
      <c r="I321">
        <v>7</v>
      </c>
      <c r="J321">
        <v>1999</v>
      </c>
      <c r="K321" t="s">
        <v>29</v>
      </c>
      <c r="L321">
        <v>54</v>
      </c>
      <c r="M321">
        <v>0.4</v>
      </c>
      <c r="N321">
        <v>21.6</v>
      </c>
      <c r="O321">
        <v>79</v>
      </c>
      <c r="P321">
        <v>0.27341772151898741</v>
      </c>
      <c r="Q321">
        <v>0.68354430379746833</v>
      </c>
      <c r="R321" t="s">
        <v>37</v>
      </c>
    </row>
    <row r="322" spans="1:18" x14ac:dyDescent="0.3">
      <c r="A322" s="72">
        <v>320</v>
      </c>
      <c r="B322">
        <v>552</v>
      </c>
      <c r="C322" t="s">
        <v>178</v>
      </c>
      <c r="D322" t="s">
        <v>28</v>
      </c>
      <c r="E322" t="s">
        <v>49</v>
      </c>
      <c r="F322">
        <v>7.77</v>
      </c>
      <c r="G322" s="73">
        <v>42471</v>
      </c>
      <c r="H322" s="73">
        <v>42549</v>
      </c>
      <c r="I322">
        <v>7</v>
      </c>
      <c r="J322">
        <v>1999</v>
      </c>
      <c r="K322" t="s">
        <v>29</v>
      </c>
      <c r="L322">
        <v>54</v>
      </c>
      <c r="M322">
        <v>0.4</v>
      </c>
      <c r="N322">
        <v>21.6</v>
      </c>
      <c r="O322">
        <v>79</v>
      </c>
      <c r="P322">
        <v>0.27341772151898741</v>
      </c>
      <c r="Q322">
        <v>0.68354430379746833</v>
      </c>
      <c r="R322" t="s">
        <v>179</v>
      </c>
    </row>
    <row r="323" spans="1:18" x14ac:dyDescent="0.3">
      <c r="A323" s="72">
        <v>321</v>
      </c>
      <c r="B323">
        <v>1313</v>
      </c>
      <c r="C323" t="s">
        <v>180</v>
      </c>
      <c r="D323" t="s">
        <v>28</v>
      </c>
      <c r="E323" t="s">
        <v>20</v>
      </c>
      <c r="F323">
        <v>7.23</v>
      </c>
      <c r="G323" s="73">
        <v>43645</v>
      </c>
      <c r="H323" s="73">
        <v>43668</v>
      </c>
      <c r="I323">
        <v>5</v>
      </c>
      <c r="J323">
        <v>2000</v>
      </c>
      <c r="K323" t="s">
        <v>29</v>
      </c>
      <c r="L323">
        <v>50</v>
      </c>
      <c r="M323">
        <v>0.41666666666666669</v>
      </c>
      <c r="N323">
        <v>20.833333333333339</v>
      </c>
      <c r="O323">
        <v>24</v>
      </c>
      <c r="P323">
        <v>0.86805555555555569</v>
      </c>
      <c r="Q323">
        <v>2.083333333333333</v>
      </c>
      <c r="R323" t="s">
        <v>35</v>
      </c>
    </row>
    <row r="324" spans="1:18" x14ac:dyDescent="0.3">
      <c r="A324" s="72">
        <v>322</v>
      </c>
      <c r="B324">
        <v>1313</v>
      </c>
      <c r="C324" t="s">
        <v>180</v>
      </c>
      <c r="D324" t="s">
        <v>28</v>
      </c>
      <c r="E324" t="s">
        <v>20</v>
      </c>
      <c r="F324">
        <v>7.23</v>
      </c>
      <c r="G324" s="73">
        <v>43645</v>
      </c>
      <c r="H324" s="73">
        <v>43668</v>
      </c>
      <c r="I324">
        <v>5</v>
      </c>
      <c r="J324">
        <v>2000</v>
      </c>
      <c r="K324" t="s">
        <v>29</v>
      </c>
      <c r="L324">
        <v>50</v>
      </c>
      <c r="M324">
        <v>0.41666666666666669</v>
      </c>
      <c r="N324">
        <v>20.833333333333339</v>
      </c>
      <c r="O324">
        <v>24</v>
      </c>
      <c r="P324">
        <v>0.86805555555555569</v>
      </c>
      <c r="Q324">
        <v>2.083333333333333</v>
      </c>
      <c r="R324" t="s">
        <v>22</v>
      </c>
    </row>
    <row r="325" spans="1:18" x14ac:dyDescent="0.3">
      <c r="A325" s="72">
        <v>323</v>
      </c>
      <c r="B325">
        <v>1313</v>
      </c>
      <c r="C325" t="s">
        <v>180</v>
      </c>
      <c r="D325" t="s">
        <v>28</v>
      </c>
      <c r="E325" t="s">
        <v>20</v>
      </c>
      <c r="F325">
        <v>7.23</v>
      </c>
      <c r="G325" s="73">
        <v>43645</v>
      </c>
      <c r="H325" s="73">
        <v>43668</v>
      </c>
      <c r="I325">
        <v>5</v>
      </c>
      <c r="J325">
        <v>2000</v>
      </c>
      <c r="K325" t="s">
        <v>29</v>
      </c>
      <c r="L325">
        <v>50</v>
      </c>
      <c r="M325">
        <v>0.41666666666666669</v>
      </c>
      <c r="N325">
        <v>20.833333333333339</v>
      </c>
      <c r="O325">
        <v>24</v>
      </c>
      <c r="P325">
        <v>0.86805555555555569</v>
      </c>
      <c r="Q325">
        <v>2.083333333333333</v>
      </c>
      <c r="R325" t="s">
        <v>32</v>
      </c>
    </row>
    <row r="326" spans="1:18" x14ac:dyDescent="0.3">
      <c r="A326" s="72">
        <v>324</v>
      </c>
      <c r="B326">
        <v>1313</v>
      </c>
      <c r="C326" t="s">
        <v>180</v>
      </c>
      <c r="D326" t="s">
        <v>28</v>
      </c>
      <c r="E326" t="s">
        <v>20</v>
      </c>
      <c r="F326">
        <v>7.23</v>
      </c>
      <c r="G326" s="73">
        <v>43645</v>
      </c>
      <c r="H326" s="73">
        <v>43668</v>
      </c>
      <c r="I326">
        <v>5</v>
      </c>
      <c r="J326">
        <v>2000</v>
      </c>
      <c r="K326" t="s">
        <v>29</v>
      </c>
      <c r="L326">
        <v>50</v>
      </c>
      <c r="M326">
        <v>0.41666666666666669</v>
      </c>
      <c r="N326">
        <v>20.833333333333339</v>
      </c>
      <c r="O326">
        <v>24</v>
      </c>
      <c r="P326">
        <v>0.86805555555555569</v>
      </c>
      <c r="Q326">
        <v>2.083333333333333</v>
      </c>
      <c r="R326" t="s">
        <v>36</v>
      </c>
    </row>
    <row r="327" spans="1:18" x14ac:dyDescent="0.3">
      <c r="A327" s="72">
        <v>325</v>
      </c>
      <c r="B327">
        <v>1313</v>
      </c>
      <c r="C327" t="s">
        <v>180</v>
      </c>
      <c r="D327" t="s">
        <v>28</v>
      </c>
      <c r="E327" t="s">
        <v>20</v>
      </c>
      <c r="F327">
        <v>7.23</v>
      </c>
      <c r="G327" s="73">
        <v>43645</v>
      </c>
      <c r="H327" s="73">
        <v>43668</v>
      </c>
      <c r="I327">
        <v>5</v>
      </c>
      <c r="J327">
        <v>2000</v>
      </c>
      <c r="K327" t="s">
        <v>29</v>
      </c>
      <c r="L327">
        <v>50</v>
      </c>
      <c r="M327">
        <v>0.41666666666666669</v>
      </c>
      <c r="N327">
        <v>20.833333333333339</v>
      </c>
      <c r="O327">
        <v>24</v>
      </c>
      <c r="P327">
        <v>0.86805555555555569</v>
      </c>
      <c r="Q327">
        <v>2.083333333333333</v>
      </c>
      <c r="R327" t="s">
        <v>23</v>
      </c>
    </row>
    <row r="328" spans="1:18" x14ac:dyDescent="0.3">
      <c r="A328" s="72">
        <v>326</v>
      </c>
      <c r="B328">
        <v>1313</v>
      </c>
      <c r="C328" t="s">
        <v>180</v>
      </c>
      <c r="D328" t="s">
        <v>28</v>
      </c>
      <c r="E328" t="s">
        <v>20</v>
      </c>
      <c r="F328">
        <v>7.23</v>
      </c>
      <c r="G328" s="73">
        <v>43645</v>
      </c>
      <c r="H328" s="73">
        <v>43668</v>
      </c>
      <c r="I328">
        <v>5</v>
      </c>
      <c r="J328">
        <v>2000</v>
      </c>
      <c r="K328" t="s">
        <v>29</v>
      </c>
      <c r="L328">
        <v>50</v>
      </c>
      <c r="M328">
        <v>0.41666666666666669</v>
      </c>
      <c r="N328">
        <v>20.833333333333339</v>
      </c>
      <c r="O328">
        <v>24</v>
      </c>
      <c r="P328">
        <v>0.86805555555555569</v>
      </c>
      <c r="Q328">
        <v>2.083333333333333</v>
      </c>
      <c r="R328" t="s">
        <v>37</v>
      </c>
    </row>
    <row r="329" spans="1:18" x14ac:dyDescent="0.3">
      <c r="A329" s="72">
        <v>327</v>
      </c>
      <c r="B329">
        <v>1313</v>
      </c>
      <c r="C329" t="s">
        <v>180</v>
      </c>
      <c r="D329" t="s">
        <v>28</v>
      </c>
      <c r="E329" t="s">
        <v>20</v>
      </c>
      <c r="F329">
        <v>7.23</v>
      </c>
      <c r="G329" s="73">
        <v>43645</v>
      </c>
      <c r="H329" s="73">
        <v>43668</v>
      </c>
      <c r="I329">
        <v>5</v>
      </c>
      <c r="J329">
        <v>2000</v>
      </c>
      <c r="K329" t="s">
        <v>29</v>
      </c>
      <c r="L329">
        <v>50</v>
      </c>
      <c r="M329">
        <v>0.41666666666666669</v>
      </c>
      <c r="N329">
        <v>20.833333333333339</v>
      </c>
      <c r="O329">
        <v>24</v>
      </c>
      <c r="P329">
        <v>0.86805555555555569</v>
      </c>
      <c r="Q329">
        <v>2.083333333333333</v>
      </c>
      <c r="R329" t="s">
        <v>179</v>
      </c>
    </row>
    <row r="330" spans="1:18" x14ac:dyDescent="0.3">
      <c r="A330" s="72">
        <v>328</v>
      </c>
      <c r="B330">
        <v>2962</v>
      </c>
      <c r="C330" t="s">
        <v>181</v>
      </c>
      <c r="D330" t="s">
        <v>95</v>
      </c>
      <c r="E330" t="s">
        <v>20</v>
      </c>
      <c r="F330">
        <v>7.1</v>
      </c>
      <c r="G330" s="73">
        <v>44110</v>
      </c>
      <c r="H330" s="73">
        <v>44110</v>
      </c>
      <c r="I330">
        <v>7</v>
      </c>
      <c r="J330">
        <v>2000</v>
      </c>
      <c r="K330" t="s">
        <v>40</v>
      </c>
      <c r="L330">
        <v>2</v>
      </c>
      <c r="M330">
        <v>0.54166666666666663</v>
      </c>
      <c r="N330">
        <v>1.083333333333333</v>
      </c>
      <c r="O330">
        <v>1</v>
      </c>
      <c r="P330">
        <v>1.083333333333333</v>
      </c>
      <c r="Q330">
        <v>2</v>
      </c>
      <c r="R330" t="s">
        <v>22</v>
      </c>
    </row>
    <row r="331" spans="1:18" x14ac:dyDescent="0.3">
      <c r="A331" s="72">
        <v>329</v>
      </c>
      <c r="B331">
        <v>2962</v>
      </c>
      <c r="C331" t="s">
        <v>181</v>
      </c>
      <c r="D331" t="s">
        <v>95</v>
      </c>
      <c r="E331" t="s">
        <v>20</v>
      </c>
      <c r="F331">
        <v>7.1</v>
      </c>
      <c r="G331" s="73">
        <v>44110</v>
      </c>
      <c r="H331" s="73">
        <v>44110</v>
      </c>
      <c r="I331">
        <v>7</v>
      </c>
      <c r="J331">
        <v>2000</v>
      </c>
      <c r="K331" t="s">
        <v>40</v>
      </c>
      <c r="L331">
        <v>2</v>
      </c>
      <c r="M331">
        <v>0.54166666666666663</v>
      </c>
      <c r="N331">
        <v>1.083333333333333</v>
      </c>
      <c r="O331">
        <v>1</v>
      </c>
      <c r="P331">
        <v>1.083333333333333</v>
      </c>
      <c r="Q331">
        <v>2</v>
      </c>
      <c r="R331" t="s">
        <v>23</v>
      </c>
    </row>
    <row r="332" spans="1:18" x14ac:dyDescent="0.3">
      <c r="A332" s="72">
        <v>330</v>
      </c>
      <c r="B332">
        <v>2962</v>
      </c>
      <c r="C332" t="s">
        <v>181</v>
      </c>
      <c r="D332" t="s">
        <v>95</v>
      </c>
      <c r="E332" t="s">
        <v>20</v>
      </c>
      <c r="F332">
        <v>7.1</v>
      </c>
      <c r="G332" s="73">
        <v>44110</v>
      </c>
      <c r="H332" s="73">
        <v>44110</v>
      </c>
      <c r="I332">
        <v>7</v>
      </c>
      <c r="J332">
        <v>2000</v>
      </c>
      <c r="K332" t="s">
        <v>40</v>
      </c>
      <c r="L332">
        <v>2</v>
      </c>
      <c r="M332">
        <v>0.54166666666666663</v>
      </c>
      <c r="N332">
        <v>1.083333333333333</v>
      </c>
      <c r="O332">
        <v>1</v>
      </c>
      <c r="P332">
        <v>1.083333333333333</v>
      </c>
      <c r="Q332">
        <v>2</v>
      </c>
      <c r="R332" t="s">
        <v>179</v>
      </c>
    </row>
    <row r="333" spans="1:18" x14ac:dyDescent="0.3">
      <c r="A333" s="72">
        <v>331</v>
      </c>
      <c r="B333">
        <v>2962</v>
      </c>
      <c r="C333" t="s">
        <v>181</v>
      </c>
      <c r="D333" t="s">
        <v>95</v>
      </c>
      <c r="E333" t="s">
        <v>20</v>
      </c>
      <c r="F333">
        <v>7.1</v>
      </c>
      <c r="G333" s="73">
        <v>44110</v>
      </c>
      <c r="H333" s="73">
        <v>44110</v>
      </c>
      <c r="I333">
        <v>7</v>
      </c>
      <c r="J333">
        <v>2000</v>
      </c>
      <c r="K333" t="s">
        <v>40</v>
      </c>
      <c r="L333">
        <v>2</v>
      </c>
      <c r="M333">
        <v>0.54166666666666663</v>
      </c>
      <c r="N333">
        <v>1.083333333333333</v>
      </c>
      <c r="O333">
        <v>1</v>
      </c>
      <c r="P333">
        <v>1.083333333333333</v>
      </c>
      <c r="Q333">
        <v>2</v>
      </c>
      <c r="R333" t="s">
        <v>25</v>
      </c>
    </row>
    <row r="334" spans="1:18" x14ac:dyDescent="0.3">
      <c r="A334" s="72">
        <v>332</v>
      </c>
      <c r="B334">
        <v>2398</v>
      </c>
      <c r="C334" t="s">
        <v>182</v>
      </c>
      <c r="D334" t="s">
        <v>95</v>
      </c>
      <c r="E334" t="s">
        <v>20</v>
      </c>
      <c r="F334">
        <v>7.27</v>
      </c>
      <c r="G334" s="73">
        <v>44548</v>
      </c>
      <c r="H334" s="73">
        <v>44548</v>
      </c>
      <c r="I334">
        <v>7</v>
      </c>
      <c r="J334">
        <v>2001</v>
      </c>
      <c r="K334" t="s">
        <v>21</v>
      </c>
      <c r="L334">
        <v>1</v>
      </c>
      <c r="M334">
        <v>0.5</v>
      </c>
      <c r="N334">
        <v>0.5</v>
      </c>
      <c r="O334">
        <v>1</v>
      </c>
      <c r="P334">
        <v>0.5</v>
      </c>
      <c r="Q334">
        <v>1</v>
      </c>
      <c r="R334" t="s">
        <v>22</v>
      </c>
    </row>
    <row r="335" spans="1:18" x14ac:dyDescent="0.3">
      <c r="A335" s="72">
        <v>333</v>
      </c>
      <c r="B335">
        <v>2398</v>
      </c>
      <c r="C335" t="s">
        <v>182</v>
      </c>
      <c r="D335" t="s">
        <v>95</v>
      </c>
      <c r="E335" t="s">
        <v>20</v>
      </c>
      <c r="F335">
        <v>7.27</v>
      </c>
      <c r="G335" s="73">
        <v>44548</v>
      </c>
      <c r="H335" s="73">
        <v>44548</v>
      </c>
      <c r="I335">
        <v>7</v>
      </c>
      <c r="J335">
        <v>2001</v>
      </c>
      <c r="K335" t="s">
        <v>21</v>
      </c>
      <c r="L335">
        <v>1</v>
      </c>
      <c r="M335">
        <v>0.5</v>
      </c>
      <c r="N335">
        <v>0.5</v>
      </c>
      <c r="O335">
        <v>1</v>
      </c>
      <c r="P335">
        <v>0.5</v>
      </c>
      <c r="Q335">
        <v>1</v>
      </c>
      <c r="R335" t="s">
        <v>32</v>
      </c>
    </row>
    <row r="336" spans="1:18" x14ac:dyDescent="0.3">
      <c r="A336" s="72">
        <v>334</v>
      </c>
      <c r="B336">
        <v>2398</v>
      </c>
      <c r="C336" t="s">
        <v>182</v>
      </c>
      <c r="D336" t="s">
        <v>95</v>
      </c>
      <c r="E336" t="s">
        <v>20</v>
      </c>
      <c r="F336">
        <v>7.27</v>
      </c>
      <c r="G336" s="73">
        <v>44548</v>
      </c>
      <c r="H336" s="73">
        <v>44548</v>
      </c>
      <c r="I336">
        <v>7</v>
      </c>
      <c r="J336">
        <v>2001</v>
      </c>
      <c r="K336" t="s">
        <v>21</v>
      </c>
      <c r="L336">
        <v>1</v>
      </c>
      <c r="M336">
        <v>0.5</v>
      </c>
      <c r="N336">
        <v>0.5</v>
      </c>
      <c r="O336">
        <v>1</v>
      </c>
      <c r="P336">
        <v>0.5</v>
      </c>
      <c r="Q336">
        <v>1</v>
      </c>
      <c r="R336" t="s">
        <v>36</v>
      </c>
    </row>
    <row r="337" spans="1:18" x14ac:dyDescent="0.3">
      <c r="A337" s="72">
        <v>335</v>
      </c>
      <c r="B337">
        <v>2398</v>
      </c>
      <c r="C337" t="s">
        <v>182</v>
      </c>
      <c r="D337" t="s">
        <v>95</v>
      </c>
      <c r="E337" t="s">
        <v>20</v>
      </c>
      <c r="F337">
        <v>7.27</v>
      </c>
      <c r="G337" s="73">
        <v>44548</v>
      </c>
      <c r="H337" s="73">
        <v>44548</v>
      </c>
      <c r="I337">
        <v>7</v>
      </c>
      <c r="J337">
        <v>2001</v>
      </c>
      <c r="K337" t="s">
        <v>21</v>
      </c>
      <c r="L337">
        <v>1</v>
      </c>
      <c r="M337">
        <v>0.5</v>
      </c>
      <c r="N337">
        <v>0.5</v>
      </c>
      <c r="O337">
        <v>1</v>
      </c>
      <c r="P337">
        <v>0.5</v>
      </c>
      <c r="Q337">
        <v>1</v>
      </c>
      <c r="R337" t="s">
        <v>179</v>
      </c>
    </row>
    <row r="338" spans="1:18" x14ac:dyDescent="0.3">
      <c r="A338" s="72">
        <v>336</v>
      </c>
      <c r="B338">
        <v>2398</v>
      </c>
      <c r="C338" t="s">
        <v>182</v>
      </c>
      <c r="D338" t="s">
        <v>95</v>
      </c>
      <c r="E338" t="s">
        <v>20</v>
      </c>
      <c r="F338">
        <v>7.27</v>
      </c>
      <c r="G338" s="73">
        <v>44548</v>
      </c>
      <c r="H338" s="73">
        <v>44548</v>
      </c>
      <c r="I338">
        <v>7</v>
      </c>
      <c r="J338">
        <v>2001</v>
      </c>
      <c r="K338" t="s">
        <v>21</v>
      </c>
      <c r="L338">
        <v>1</v>
      </c>
      <c r="M338">
        <v>0.5</v>
      </c>
      <c r="N338">
        <v>0.5</v>
      </c>
      <c r="O338">
        <v>1</v>
      </c>
      <c r="P338">
        <v>0.5</v>
      </c>
      <c r="Q338">
        <v>1</v>
      </c>
      <c r="R338" t="s">
        <v>25</v>
      </c>
    </row>
    <row r="339" spans="1:18" x14ac:dyDescent="0.3">
      <c r="A339" s="72">
        <v>337</v>
      </c>
      <c r="B339">
        <v>2397</v>
      </c>
      <c r="C339" t="s">
        <v>183</v>
      </c>
      <c r="D339" t="s">
        <v>95</v>
      </c>
      <c r="E339" t="s">
        <v>20</v>
      </c>
      <c r="F339">
        <v>7.78</v>
      </c>
      <c r="G339" s="73">
        <v>43526</v>
      </c>
      <c r="H339" s="73">
        <v>43526</v>
      </c>
      <c r="I339">
        <v>7</v>
      </c>
      <c r="J339">
        <v>2000</v>
      </c>
      <c r="K339" t="s">
        <v>21</v>
      </c>
      <c r="L339">
        <v>1</v>
      </c>
      <c r="M339">
        <v>0.68333333333333335</v>
      </c>
      <c r="N339">
        <v>0.68333333333333335</v>
      </c>
      <c r="O339">
        <v>1</v>
      </c>
      <c r="P339">
        <v>0.68333333333333335</v>
      </c>
      <c r="Q339">
        <v>1</v>
      </c>
      <c r="R339" t="s">
        <v>22</v>
      </c>
    </row>
    <row r="340" spans="1:18" x14ac:dyDescent="0.3">
      <c r="A340" s="72">
        <v>338</v>
      </c>
      <c r="B340">
        <v>2397</v>
      </c>
      <c r="C340" t="s">
        <v>183</v>
      </c>
      <c r="D340" t="s">
        <v>95</v>
      </c>
      <c r="E340" t="s">
        <v>20</v>
      </c>
      <c r="F340">
        <v>7.78</v>
      </c>
      <c r="G340" s="73">
        <v>43526</v>
      </c>
      <c r="H340" s="73">
        <v>43526</v>
      </c>
      <c r="I340">
        <v>7</v>
      </c>
      <c r="J340">
        <v>2000</v>
      </c>
      <c r="K340" t="s">
        <v>21</v>
      </c>
      <c r="L340">
        <v>1</v>
      </c>
      <c r="M340">
        <v>0.68333333333333335</v>
      </c>
      <c r="N340">
        <v>0.68333333333333335</v>
      </c>
      <c r="O340">
        <v>1</v>
      </c>
      <c r="P340">
        <v>0.68333333333333335</v>
      </c>
      <c r="Q340">
        <v>1</v>
      </c>
      <c r="R340" t="s">
        <v>32</v>
      </c>
    </row>
    <row r="341" spans="1:18" x14ac:dyDescent="0.3">
      <c r="A341" s="72">
        <v>339</v>
      </c>
      <c r="B341">
        <v>2397</v>
      </c>
      <c r="C341" t="s">
        <v>183</v>
      </c>
      <c r="D341" t="s">
        <v>95</v>
      </c>
      <c r="E341" t="s">
        <v>20</v>
      </c>
      <c r="F341">
        <v>7.78</v>
      </c>
      <c r="G341" s="73">
        <v>43526</v>
      </c>
      <c r="H341" s="73">
        <v>43526</v>
      </c>
      <c r="I341">
        <v>7</v>
      </c>
      <c r="J341">
        <v>2000</v>
      </c>
      <c r="K341" t="s">
        <v>21</v>
      </c>
      <c r="L341">
        <v>1</v>
      </c>
      <c r="M341">
        <v>0.68333333333333335</v>
      </c>
      <c r="N341">
        <v>0.68333333333333335</v>
      </c>
      <c r="O341">
        <v>1</v>
      </c>
      <c r="P341">
        <v>0.68333333333333335</v>
      </c>
      <c r="Q341">
        <v>1</v>
      </c>
      <c r="R341" t="s">
        <v>179</v>
      </c>
    </row>
    <row r="342" spans="1:18" x14ac:dyDescent="0.3">
      <c r="A342" s="72">
        <v>340</v>
      </c>
      <c r="B342">
        <v>2397</v>
      </c>
      <c r="C342" t="s">
        <v>183</v>
      </c>
      <c r="D342" t="s">
        <v>95</v>
      </c>
      <c r="E342" t="s">
        <v>20</v>
      </c>
      <c r="F342">
        <v>7.78</v>
      </c>
      <c r="G342" s="73">
        <v>43526</v>
      </c>
      <c r="H342" s="73">
        <v>43526</v>
      </c>
      <c r="I342">
        <v>7</v>
      </c>
      <c r="J342">
        <v>2000</v>
      </c>
      <c r="K342" t="s">
        <v>21</v>
      </c>
      <c r="L342">
        <v>1</v>
      </c>
      <c r="M342">
        <v>0.68333333333333335</v>
      </c>
      <c r="N342">
        <v>0.68333333333333335</v>
      </c>
      <c r="O342">
        <v>1</v>
      </c>
      <c r="P342">
        <v>0.68333333333333335</v>
      </c>
      <c r="Q342">
        <v>1</v>
      </c>
      <c r="R342" t="s">
        <v>25</v>
      </c>
    </row>
    <row r="343" spans="1:18" x14ac:dyDescent="0.3">
      <c r="A343" s="72">
        <v>341</v>
      </c>
      <c r="B343">
        <v>42571</v>
      </c>
      <c r="C343" t="s">
        <v>184</v>
      </c>
      <c r="D343" t="s">
        <v>28</v>
      </c>
      <c r="E343" t="s">
        <v>76</v>
      </c>
      <c r="F343">
        <v>5.62</v>
      </c>
      <c r="G343" s="73">
        <v>44349</v>
      </c>
      <c r="H343" s="73">
        <v>44363</v>
      </c>
      <c r="I343">
        <v>5</v>
      </c>
      <c r="J343">
        <v>2020</v>
      </c>
      <c r="K343" t="s">
        <v>31</v>
      </c>
      <c r="L343">
        <v>12</v>
      </c>
      <c r="M343">
        <v>5.8333333333333327E-2</v>
      </c>
      <c r="N343">
        <v>0.7</v>
      </c>
      <c r="O343">
        <v>15</v>
      </c>
      <c r="P343">
        <v>4.6666666666666662E-2</v>
      </c>
      <c r="Q343">
        <v>0.8</v>
      </c>
      <c r="R343" t="s">
        <v>32</v>
      </c>
    </row>
    <row r="344" spans="1:18" x14ac:dyDescent="0.3">
      <c r="A344" s="72">
        <v>342</v>
      </c>
      <c r="B344">
        <v>42571</v>
      </c>
      <c r="C344" t="s">
        <v>184</v>
      </c>
      <c r="D344" t="s">
        <v>28</v>
      </c>
      <c r="E344" t="s">
        <v>76</v>
      </c>
      <c r="F344">
        <v>5.62</v>
      </c>
      <c r="G344" s="73">
        <v>44349</v>
      </c>
      <c r="H344" s="73">
        <v>44363</v>
      </c>
      <c r="I344">
        <v>5</v>
      </c>
      <c r="J344">
        <v>2020</v>
      </c>
      <c r="K344" t="s">
        <v>31</v>
      </c>
      <c r="L344">
        <v>12</v>
      </c>
      <c r="M344">
        <v>5.8333333333333327E-2</v>
      </c>
      <c r="N344">
        <v>0.7</v>
      </c>
      <c r="O344">
        <v>15</v>
      </c>
      <c r="P344">
        <v>4.6666666666666662E-2</v>
      </c>
      <c r="Q344">
        <v>0.8</v>
      </c>
      <c r="R344" t="s">
        <v>70</v>
      </c>
    </row>
    <row r="345" spans="1:18" x14ac:dyDescent="0.3">
      <c r="A345" s="72">
        <v>343</v>
      </c>
      <c r="B345">
        <v>42571</v>
      </c>
      <c r="C345" t="s">
        <v>184</v>
      </c>
      <c r="D345" t="s">
        <v>28</v>
      </c>
      <c r="E345" t="s">
        <v>76</v>
      </c>
      <c r="F345">
        <v>5.62</v>
      </c>
      <c r="G345" s="73">
        <v>44349</v>
      </c>
      <c r="H345" s="73">
        <v>44363</v>
      </c>
      <c r="I345">
        <v>5</v>
      </c>
      <c r="J345">
        <v>2020</v>
      </c>
      <c r="K345" t="s">
        <v>31</v>
      </c>
      <c r="L345">
        <v>12</v>
      </c>
      <c r="M345">
        <v>5.8333333333333327E-2</v>
      </c>
      <c r="N345">
        <v>0.7</v>
      </c>
      <c r="O345">
        <v>15</v>
      </c>
      <c r="P345">
        <v>4.6666666666666662E-2</v>
      </c>
      <c r="Q345">
        <v>0.8</v>
      </c>
      <c r="R345" t="s">
        <v>23</v>
      </c>
    </row>
    <row r="346" spans="1:18" x14ac:dyDescent="0.3">
      <c r="A346" s="72">
        <v>344</v>
      </c>
      <c r="B346">
        <v>42990</v>
      </c>
      <c r="C346" t="s">
        <v>185</v>
      </c>
      <c r="D346" t="s">
        <v>19</v>
      </c>
      <c r="E346" t="s">
        <v>76</v>
      </c>
      <c r="F346">
        <v>5.69</v>
      </c>
      <c r="G346" s="73">
        <v>44363</v>
      </c>
      <c r="H346" s="73">
        <v>44363</v>
      </c>
      <c r="I346">
        <v>5</v>
      </c>
      <c r="J346">
        <v>2021</v>
      </c>
      <c r="K346" t="s">
        <v>21</v>
      </c>
      <c r="L346">
        <v>1</v>
      </c>
      <c r="M346">
        <v>5.8333333333333327E-2</v>
      </c>
      <c r="N346">
        <v>5.8333333333333327E-2</v>
      </c>
      <c r="O346">
        <v>1</v>
      </c>
      <c r="P346">
        <v>5.8333333333333327E-2</v>
      </c>
      <c r="Q346">
        <v>1</v>
      </c>
      <c r="R346" t="s">
        <v>32</v>
      </c>
    </row>
    <row r="347" spans="1:18" x14ac:dyDescent="0.3">
      <c r="A347" s="72">
        <v>345</v>
      </c>
      <c r="B347">
        <v>42990</v>
      </c>
      <c r="C347" t="s">
        <v>185</v>
      </c>
      <c r="D347" t="s">
        <v>19</v>
      </c>
      <c r="E347" t="s">
        <v>76</v>
      </c>
      <c r="F347">
        <v>5.69</v>
      </c>
      <c r="G347" s="73">
        <v>44363</v>
      </c>
      <c r="H347" s="73">
        <v>44363</v>
      </c>
      <c r="I347">
        <v>5</v>
      </c>
      <c r="J347">
        <v>2021</v>
      </c>
      <c r="K347" t="s">
        <v>21</v>
      </c>
      <c r="L347">
        <v>1</v>
      </c>
      <c r="M347">
        <v>5.8333333333333327E-2</v>
      </c>
      <c r="N347">
        <v>5.8333333333333327E-2</v>
      </c>
      <c r="O347">
        <v>1</v>
      </c>
      <c r="P347">
        <v>5.8333333333333327E-2</v>
      </c>
      <c r="Q347">
        <v>1</v>
      </c>
      <c r="R347" t="s">
        <v>70</v>
      </c>
    </row>
    <row r="348" spans="1:18" x14ac:dyDescent="0.3">
      <c r="A348" s="72">
        <v>346</v>
      </c>
      <c r="B348">
        <v>42990</v>
      </c>
      <c r="C348" t="s">
        <v>185</v>
      </c>
      <c r="D348" t="s">
        <v>19</v>
      </c>
      <c r="E348" t="s">
        <v>76</v>
      </c>
      <c r="F348">
        <v>5.69</v>
      </c>
      <c r="G348" s="73">
        <v>44363</v>
      </c>
      <c r="H348" s="73">
        <v>44363</v>
      </c>
      <c r="I348">
        <v>5</v>
      </c>
      <c r="J348">
        <v>2021</v>
      </c>
      <c r="K348" t="s">
        <v>21</v>
      </c>
      <c r="L348">
        <v>1</v>
      </c>
      <c r="M348">
        <v>5.8333333333333327E-2</v>
      </c>
      <c r="N348">
        <v>5.8333333333333327E-2</v>
      </c>
      <c r="O348">
        <v>1</v>
      </c>
      <c r="P348">
        <v>5.8333333333333327E-2</v>
      </c>
      <c r="Q348">
        <v>1</v>
      </c>
      <c r="R348" t="s">
        <v>23</v>
      </c>
    </row>
    <row r="349" spans="1:18" x14ac:dyDescent="0.3">
      <c r="A349" s="72">
        <v>347</v>
      </c>
      <c r="B349">
        <v>40623</v>
      </c>
      <c r="C349" t="s">
        <v>186</v>
      </c>
      <c r="D349" t="s">
        <v>28</v>
      </c>
      <c r="E349" t="s">
        <v>34</v>
      </c>
      <c r="F349">
        <v>5.75</v>
      </c>
      <c r="G349" s="73">
        <v>44360</v>
      </c>
      <c r="H349" s="73">
        <v>44369</v>
      </c>
      <c r="I349">
        <v>6</v>
      </c>
      <c r="J349">
        <v>2020</v>
      </c>
      <c r="K349" t="s">
        <v>40</v>
      </c>
      <c r="L349">
        <v>12</v>
      </c>
      <c r="M349">
        <v>0.39777777777777779</v>
      </c>
      <c r="N349">
        <v>4.7733333333333334</v>
      </c>
      <c r="O349">
        <v>10</v>
      </c>
      <c r="P349">
        <v>0.47733333333333328</v>
      </c>
      <c r="Q349">
        <v>1.2</v>
      </c>
      <c r="R349" t="s">
        <v>35</v>
      </c>
    </row>
    <row r="350" spans="1:18" x14ac:dyDescent="0.3">
      <c r="A350" s="72">
        <v>348</v>
      </c>
      <c r="B350">
        <v>40623</v>
      </c>
      <c r="C350" t="s">
        <v>186</v>
      </c>
      <c r="D350" t="s">
        <v>28</v>
      </c>
      <c r="E350" t="s">
        <v>34</v>
      </c>
      <c r="F350">
        <v>5.75</v>
      </c>
      <c r="G350" s="73">
        <v>44360</v>
      </c>
      <c r="H350" s="73">
        <v>44369</v>
      </c>
      <c r="I350">
        <v>6</v>
      </c>
      <c r="J350">
        <v>2020</v>
      </c>
      <c r="K350" t="s">
        <v>40</v>
      </c>
      <c r="L350">
        <v>12</v>
      </c>
      <c r="M350">
        <v>0.39777777777777779</v>
      </c>
      <c r="N350">
        <v>4.7733333333333334</v>
      </c>
      <c r="O350">
        <v>10</v>
      </c>
      <c r="P350">
        <v>0.47733333333333328</v>
      </c>
      <c r="Q350">
        <v>1.2</v>
      </c>
      <c r="R350" t="s">
        <v>32</v>
      </c>
    </row>
    <row r="351" spans="1:18" x14ac:dyDescent="0.3">
      <c r="A351" s="72">
        <v>349</v>
      </c>
      <c r="B351">
        <v>40623</v>
      </c>
      <c r="C351" t="s">
        <v>186</v>
      </c>
      <c r="D351" t="s">
        <v>28</v>
      </c>
      <c r="E351" t="s">
        <v>34</v>
      </c>
      <c r="F351">
        <v>5.75</v>
      </c>
      <c r="G351" s="73">
        <v>44360</v>
      </c>
      <c r="H351" s="73">
        <v>44369</v>
      </c>
      <c r="I351">
        <v>6</v>
      </c>
      <c r="J351">
        <v>2020</v>
      </c>
      <c r="K351" t="s">
        <v>40</v>
      </c>
      <c r="L351">
        <v>12</v>
      </c>
      <c r="M351">
        <v>0.39777777777777779</v>
      </c>
      <c r="N351">
        <v>4.7733333333333334</v>
      </c>
      <c r="O351">
        <v>10</v>
      </c>
      <c r="P351">
        <v>0.47733333333333328</v>
      </c>
      <c r="Q351">
        <v>1.2</v>
      </c>
      <c r="R351" t="s">
        <v>70</v>
      </c>
    </row>
    <row r="352" spans="1:18" x14ac:dyDescent="0.3">
      <c r="A352" s="72">
        <v>350</v>
      </c>
      <c r="B352">
        <v>40623</v>
      </c>
      <c r="C352" t="s">
        <v>186</v>
      </c>
      <c r="D352" t="s">
        <v>28</v>
      </c>
      <c r="E352" t="s">
        <v>34</v>
      </c>
      <c r="F352">
        <v>5.75</v>
      </c>
      <c r="G352" s="73">
        <v>44360</v>
      </c>
      <c r="H352" s="73">
        <v>44369</v>
      </c>
      <c r="I352">
        <v>6</v>
      </c>
      <c r="J352">
        <v>2020</v>
      </c>
      <c r="K352" t="s">
        <v>40</v>
      </c>
      <c r="L352">
        <v>12</v>
      </c>
      <c r="M352">
        <v>0.39777777777777779</v>
      </c>
      <c r="N352">
        <v>4.7733333333333334</v>
      </c>
      <c r="O352">
        <v>10</v>
      </c>
      <c r="P352">
        <v>0.47733333333333328</v>
      </c>
      <c r="Q352">
        <v>1.2</v>
      </c>
      <c r="R352" t="s">
        <v>45</v>
      </c>
    </row>
    <row r="353" spans="1:18" x14ac:dyDescent="0.3">
      <c r="A353" s="72">
        <v>351</v>
      </c>
      <c r="B353">
        <v>40623</v>
      </c>
      <c r="C353" t="s">
        <v>186</v>
      </c>
      <c r="D353" t="s">
        <v>28</v>
      </c>
      <c r="E353" t="s">
        <v>34</v>
      </c>
      <c r="F353">
        <v>5.75</v>
      </c>
      <c r="G353" s="73">
        <v>44360</v>
      </c>
      <c r="H353" s="73">
        <v>44369</v>
      </c>
      <c r="I353">
        <v>6</v>
      </c>
      <c r="J353">
        <v>2020</v>
      </c>
      <c r="K353" t="s">
        <v>40</v>
      </c>
      <c r="L353">
        <v>12</v>
      </c>
      <c r="M353">
        <v>0.39777777777777779</v>
      </c>
      <c r="N353">
        <v>4.7733333333333334</v>
      </c>
      <c r="O353">
        <v>10</v>
      </c>
      <c r="P353">
        <v>0.47733333333333328</v>
      </c>
      <c r="Q353">
        <v>1.2</v>
      </c>
      <c r="R353" t="s">
        <v>38</v>
      </c>
    </row>
    <row r="354" spans="1:18" x14ac:dyDescent="0.3">
      <c r="A354" s="72">
        <v>352</v>
      </c>
      <c r="B354">
        <v>40623</v>
      </c>
      <c r="C354" t="s">
        <v>186</v>
      </c>
      <c r="D354" t="s">
        <v>28</v>
      </c>
      <c r="E354" t="s">
        <v>34</v>
      </c>
      <c r="F354">
        <v>5.75</v>
      </c>
      <c r="G354" s="73">
        <v>44360</v>
      </c>
      <c r="H354" s="73">
        <v>44369</v>
      </c>
      <c r="I354">
        <v>6</v>
      </c>
      <c r="J354">
        <v>2020</v>
      </c>
      <c r="K354" t="s">
        <v>40</v>
      </c>
      <c r="L354">
        <v>12</v>
      </c>
      <c r="M354">
        <v>0.39777777777777779</v>
      </c>
      <c r="N354">
        <v>4.7733333333333334</v>
      </c>
      <c r="O354">
        <v>10</v>
      </c>
      <c r="P354">
        <v>0.47733333333333328</v>
      </c>
      <c r="Q354">
        <v>1.2</v>
      </c>
      <c r="R354" t="s">
        <v>108</v>
      </c>
    </row>
    <row r="355" spans="1:18" x14ac:dyDescent="0.3">
      <c r="A355" s="72">
        <v>353</v>
      </c>
      <c r="B355">
        <v>42803</v>
      </c>
      <c r="C355" t="s">
        <v>187</v>
      </c>
      <c r="D355" t="s">
        <v>65</v>
      </c>
      <c r="E355" t="s">
        <v>34</v>
      </c>
      <c r="F355">
        <v>6.2</v>
      </c>
      <c r="G355" s="73">
        <v>44369</v>
      </c>
      <c r="H355" s="73">
        <v>44409</v>
      </c>
      <c r="I355">
        <v>6</v>
      </c>
      <c r="J355">
        <v>2020</v>
      </c>
      <c r="K355" t="s">
        <v>31</v>
      </c>
      <c r="L355">
        <v>2</v>
      </c>
      <c r="M355">
        <v>0.3947222222222222</v>
      </c>
      <c r="N355">
        <v>0.78944444444444439</v>
      </c>
      <c r="O355">
        <v>41</v>
      </c>
      <c r="P355">
        <v>1.9254742547425471E-2</v>
      </c>
      <c r="Q355">
        <v>4.878048780487805E-2</v>
      </c>
      <c r="R355" t="s">
        <v>35</v>
      </c>
    </row>
    <row r="356" spans="1:18" x14ac:dyDescent="0.3">
      <c r="A356" s="72">
        <v>354</v>
      </c>
      <c r="B356">
        <v>42803</v>
      </c>
      <c r="C356" t="s">
        <v>187</v>
      </c>
      <c r="D356" t="s">
        <v>65</v>
      </c>
      <c r="E356" t="s">
        <v>34</v>
      </c>
      <c r="F356">
        <v>6.2</v>
      </c>
      <c r="G356" s="73">
        <v>44369</v>
      </c>
      <c r="H356" s="73">
        <v>44409</v>
      </c>
      <c r="I356">
        <v>6</v>
      </c>
      <c r="J356">
        <v>2020</v>
      </c>
      <c r="K356" t="s">
        <v>31</v>
      </c>
      <c r="L356">
        <v>2</v>
      </c>
      <c r="M356">
        <v>0.3947222222222222</v>
      </c>
      <c r="N356">
        <v>0.78944444444444439</v>
      </c>
      <c r="O356">
        <v>41</v>
      </c>
      <c r="P356">
        <v>1.9254742547425471E-2</v>
      </c>
      <c r="Q356">
        <v>4.878048780487805E-2</v>
      </c>
      <c r="R356" t="s">
        <v>32</v>
      </c>
    </row>
    <row r="357" spans="1:18" x14ac:dyDescent="0.3">
      <c r="A357" s="72">
        <v>355</v>
      </c>
      <c r="B357">
        <v>42803</v>
      </c>
      <c r="C357" t="s">
        <v>187</v>
      </c>
      <c r="D357" t="s">
        <v>65</v>
      </c>
      <c r="E357" t="s">
        <v>34</v>
      </c>
      <c r="F357">
        <v>6.2</v>
      </c>
      <c r="G357" s="73">
        <v>44369</v>
      </c>
      <c r="H357" s="73">
        <v>44409</v>
      </c>
      <c r="I357">
        <v>6</v>
      </c>
      <c r="J357">
        <v>2020</v>
      </c>
      <c r="K357" t="s">
        <v>31</v>
      </c>
      <c r="L357">
        <v>2</v>
      </c>
      <c r="M357">
        <v>0.3947222222222222</v>
      </c>
      <c r="N357">
        <v>0.78944444444444439</v>
      </c>
      <c r="O357">
        <v>41</v>
      </c>
      <c r="P357">
        <v>1.9254742547425471E-2</v>
      </c>
      <c r="Q357">
        <v>4.878048780487805E-2</v>
      </c>
      <c r="R357" t="s">
        <v>70</v>
      </c>
    </row>
    <row r="358" spans="1:18" x14ac:dyDescent="0.3">
      <c r="A358" s="72">
        <v>356</v>
      </c>
      <c r="B358">
        <v>42803</v>
      </c>
      <c r="C358" t="s">
        <v>187</v>
      </c>
      <c r="D358" t="s">
        <v>65</v>
      </c>
      <c r="E358" t="s">
        <v>34</v>
      </c>
      <c r="F358">
        <v>6.2</v>
      </c>
      <c r="G358" s="73">
        <v>44369</v>
      </c>
      <c r="H358" s="73">
        <v>44409</v>
      </c>
      <c r="I358">
        <v>6</v>
      </c>
      <c r="J358">
        <v>2020</v>
      </c>
      <c r="K358" t="s">
        <v>31</v>
      </c>
      <c r="L358">
        <v>2</v>
      </c>
      <c r="M358">
        <v>0.3947222222222222</v>
      </c>
      <c r="N358">
        <v>0.78944444444444439</v>
      </c>
      <c r="O358">
        <v>41</v>
      </c>
      <c r="P358">
        <v>1.9254742547425471E-2</v>
      </c>
      <c r="Q358">
        <v>4.878048780487805E-2</v>
      </c>
      <c r="R358" t="s">
        <v>45</v>
      </c>
    </row>
    <row r="359" spans="1:18" x14ac:dyDescent="0.3">
      <c r="A359" s="72">
        <v>357</v>
      </c>
      <c r="B359">
        <v>42803</v>
      </c>
      <c r="C359" t="s">
        <v>187</v>
      </c>
      <c r="D359" t="s">
        <v>65</v>
      </c>
      <c r="E359" t="s">
        <v>34</v>
      </c>
      <c r="F359">
        <v>6.2</v>
      </c>
      <c r="G359" s="73">
        <v>44369</v>
      </c>
      <c r="H359" s="73">
        <v>44409</v>
      </c>
      <c r="I359">
        <v>6</v>
      </c>
      <c r="J359">
        <v>2020</v>
      </c>
      <c r="K359" t="s">
        <v>31</v>
      </c>
      <c r="L359">
        <v>2</v>
      </c>
      <c r="M359">
        <v>0.3947222222222222</v>
      </c>
      <c r="N359">
        <v>0.78944444444444439</v>
      </c>
      <c r="O359">
        <v>41</v>
      </c>
      <c r="P359">
        <v>1.9254742547425471E-2</v>
      </c>
      <c r="Q359">
        <v>4.878048780487805E-2</v>
      </c>
      <c r="R359" t="s">
        <v>38</v>
      </c>
    </row>
    <row r="360" spans="1:18" x14ac:dyDescent="0.3">
      <c r="A360" s="72">
        <v>358</v>
      </c>
      <c r="B360">
        <v>42803</v>
      </c>
      <c r="C360" t="s">
        <v>187</v>
      </c>
      <c r="D360" t="s">
        <v>65</v>
      </c>
      <c r="E360" t="s">
        <v>34</v>
      </c>
      <c r="F360">
        <v>6.2</v>
      </c>
      <c r="G360" s="73">
        <v>44369</v>
      </c>
      <c r="H360" s="73">
        <v>44409</v>
      </c>
      <c r="I360">
        <v>6</v>
      </c>
      <c r="J360">
        <v>2020</v>
      </c>
      <c r="K360" t="s">
        <v>31</v>
      </c>
      <c r="L360">
        <v>2</v>
      </c>
      <c r="M360">
        <v>0.3947222222222222</v>
      </c>
      <c r="N360">
        <v>0.78944444444444439</v>
      </c>
      <c r="O360">
        <v>41</v>
      </c>
      <c r="P360">
        <v>1.9254742547425471E-2</v>
      </c>
      <c r="Q360">
        <v>4.878048780487805E-2</v>
      </c>
      <c r="R360" t="s">
        <v>108</v>
      </c>
    </row>
    <row r="361" spans="1:18" x14ac:dyDescent="0.3">
      <c r="A361" s="72">
        <v>359</v>
      </c>
      <c r="B361">
        <v>37982</v>
      </c>
      <c r="C361" t="s">
        <v>188</v>
      </c>
      <c r="D361" t="s">
        <v>28</v>
      </c>
      <c r="E361" t="s">
        <v>34</v>
      </c>
      <c r="F361">
        <v>6.69</v>
      </c>
      <c r="G361" s="73">
        <v>43570</v>
      </c>
      <c r="H361" s="73">
        <v>43578</v>
      </c>
      <c r="I361">
        <v>7</v>
      </c>
      <c r="J361">
        <v>2019</v>
      </c>
      <c r="K361" t="s">
        <v>21</v>
      </c>
      <c r="L361">
        <v>12</v>
      </c>
      <c r="M361">
        <v>0.42</v>
      </c>
      <c r="N361">
        <v>5.04</v>
      </c>
      <c r="O361">
        <v>9</v>
      </c>
      <c r="P361">
        <v>0.56000000000000005</v>
      </c>
      <c r="Q361">
        <v>1.333333333333333</v>
      </c>
      <c r="R361" t="s">
        <v>36</v>
      </c>
    </row>
    <row r="362" spans="1:18" x14ac:dyDescent="0.3">
      <c r="A362" s="72">
        <v>360</v>
      </c>
      <c r="B362">
        <v>37982</v>
      </c>
      <c r="C362" t="s">
        <v>188</v>
      </c>
      <c r="D362" t="s">
        <v>28</v>
      </c>
      <c r="E362" t="s">
        <v>34</v>
      </c>
      <c r="F362">
        <v>6.69</v>
      </c>
      <c r="G362" s="73">
        <v>43570</v>
      </c>
      <c r="H362" s="73">
        <v>43578</v>
      </c>
      <c r="I362">
        <v>7</v>
      </c>
      <c r="J362">
        <v>2019</v>
      </c>
      <c r="K362" t="s">
        <v>21</v>
      </c>
      <c r="L362">
        <v>12</v>
      </c>
      <c r="M362">
        <v>0.42</v>
      </c>
      <c r="N362">
        <v>5.04</v>
      </c>
      <c r="O362">
        <v>9</v>
      </c>
      <c r="P362">
        <v>0.56000000000000005</v>
      </c>
      <c r="Q362">
        <v>1.333333333333333</v>
      </c>
      <c r="R362" t="s">
        <v>189</v>
      </c>
    </row>
    <row r="363" spans="1:18" x14ac:dyDescent="0.3">
      <c r="A363" s="72">
        <v>361</v>
      </c>
      <c r="B363">
        <v>37982</v>
      </c>
      <c r="C363" t="s">
        <v>188</v>
      </c>
      <c r="D363" t="s">
        <v>28</v>
      </c>
      <c r="E363" t="s">
        <v>34</v>
      </c>
      <c r="F363">
        <v>6.69</v>
      </c>
      <c r="G363" s="73">
        <v>43570</v>
      </c>
      <c r="H363" s="73">
        <v>43578</v>
      </c>
      <c r="I363">
        <v>7</v>
      </c>
      <c r="J363">
        <v>2019</v>
      </c>
      <c r="K363" t="s">
        <v>21</v>
      </c>
      <c r="L363">
        <v>12</v>
      </c>
      <c r="M363">
        <v>0.42</v>
      </c>
      <c r="N363">
        <v>5.04</v>
      </c>
      <c r="O363">
        <v>9</v>
      </c>
      <c r="P363">
        <v>0.56000000000000005</v>
      </c>
      <c r="Q363">
        <v>1.333333333333333</v>
      </c>
      <c r="R363" t="s">
        <v>54</v>
      </c>
    </row>
    <row r="364" spans="1:18" x14ac:dyDescent="0.3">
      <c r="A364" s="72">
        <v>362</v>
      </c>
      <c r="B364">
        <v>37982</v>
      </c>
      <c r="C364" t="s">
        <v>188</v>
      </c>
      <c r="D364" t="s">
        <v>28</v>
      </c>
      <c r="E364" t="s">
        <v>34</v>
      </c>
      <c r="F364">
        <v>6.69</v>
      </c>
      <c r="G364" s="73">
        <v>43570</v>
      </c>
      <c r="H364" s="73">
        <v>43578</v>
      </c>
      <c r="I364">
        <v>7</v>
      </c>
      <c r="J364">
        <v>2019</v>
      </c>
      <c r="K364" t="s">
        <v>21</v>
      </c>
      <c r="L364">
        <v>12</v>
      </c>
      <c r="M364">
        <v>0.42</v>
      </c>
      <c r="N364">
        <v>5.04</v>
      </c>
      <c r="O364">
        <v>9</v>
      </c>
      <c r="P364">
        <v>0.56000000000000005</v>
      </c>
      <c r="Q364">
        <v>1.333333333333333</v>
      </c>
      <c r="R364" t="s">
        <v>45</v>
      </c>
    </row>
    <row r="365" spans="1:18" x14ac:dyDescent="0.3">
      <c r="A365" s="72">
        <v>363</v>
      </c>
      <c r="B365">
        <v>37982</v>
      </c>
      <c r="C365" t="s">
        <v>188</v>
      </c>
      <c r="D365" t="s">
        <v>28</v>
      </c>
      <c r="E365" t="s">
        <v>34</v>
      </c>
      <c r="F365">
        <v>6.69</v>
      </c>
      <c r="G365" s="73">
        <v>43570</v>
      </c>
      <c r="H365" s="73">
        <v>43578</v>
      </c>
      <c r="I365">
        <v>7</v>
      </c>
      <c r="J365">
        <v>2019</v>
      </c>
      <c r="K365" t="s">
        <v>21</v>
      </c>
      <c r="L365">
        <v>12</v>
      </c>
      <c r="M365">
        <v>0.42</v>
      </c>
      <c r="N365">
        <v>5.04</v>
      </c>
      <c r="O365">
        <v>9</v>
      </c>
      <c r="P365">
        <v>0.56000000000000005</v>
      </c>
      <c r="Q365">
        <v>1.333333333333333</v>
      </c>
      <c r="R365" t="s">
        <v>38</v>
      </c>
    </row>
    <row r="366" spans="1:18" x14ac:dyDescent="0.3">
      <c r="A366" s="72">
        <v>364</v>
      </c>
      <c r="B366">
        <v>37520</v>
      </c>
      <c r="C366" t="s">
        <v>190</v>
      </c>
      <c r="D366" t="s">
        <v>28</v>
      </c>
      <c r="E366" t="s">
        <v>34</v>
      </c>
      <c r="F366">
        <v>8.24</v>
      </c>
      <c r="G366" s="73">
        <v>43733</v>
      </c>
      <c r="H366" s="73">
        <v>43739</v>
      </c>
      <c r="I366">
        <v>8</v>
      </c>
      <c r="J366">
        <v>2019</v>
      </c>
      <c r="K366" t="s">
        <v>21</v>
      </c>
      <c r="L366">
        <v>24</v>
      </c>
      <c r="M366">
        <v>0.4</v>
      </c>
      <c r="N366">
        <v>9.6000000000000014</v>
      </c>
      <c r="O366">
        <v>7</v>
      </c>
      <c r="P366">
        <v>1.3714285714285721</v>
      </c>
      <c r="Q366">
        <v>3.4285714285714279</v>
      </c>
      <c r="R366" t="s">
        <v>35</v>
      </c>
    </row>
    <row r="367" spans="1:18" x14ac:dyDescent="0.3">
      <c r="A367" s="72">
        <v>365</v>
      </c>
      <c r="B367">
        <v>37520</v>
      </c>
      <c r="C367" t="s">
        <v>190</v>
      </c>
      <c r="D367" t="s">
        <v>28</v>
      </c>
      <c r="E367" t="s">
        <v>34</v>
      </c>
      <c r="F367">
        <v>8.24</v>
      </c>
      <c r="G367" s="73">
        <v>43733</v>
      </c>
      <c r="H367" s="73">
        <v>43739</v>
      </c>
      <c r="I367">
        <v>8</v>
      </c>
      <c r="J367">
        <v>2019</v>
      </c>
      <c r="K367" t="s">
        <v>21</v>
      </c>
      <c r="L367">
        <v>24</v>
      </c>
      <c r="M367">
        <v>0.4</v>
      </c>
      <c r="N367">
        <v>9.6000000000000014</v>
      </c>
      <c r="O367">
        <v>7</v>
      </c>
      <c r="P367">
        <v>1.3714285714285721</v>
      </c>
      <c r="Q367">
        <v>3.4285714285714279</v>
      </c>
      <c r="R367" t="s">
        <v>22</v>
      </c>
    </row>
    <row r="368" spans="1:18" x14ac:dyDescent="0.3">
      <c r="A368" s="72">
        <v>366</v>
      </c>
      <c r="B368">
        <v>37520</v>
      </c>
      <c r="C368" t="s">
        <v>190</v>
      </c>
      <c r="D368" t="s">
        <v>28</v>
      </c>
      <c r="E368" t="s">
        <v>34</v>
      </c>
      <c r="F368">
        <v>8.24</v>
      </c>
      <c r="G368" s="73">
        <v>43733</v>
      </c>
      <c r="H368" s="73">
        <v>43739</v>
      </c>
      <c r="I368">
        <v>8</v>
      </c>
      <c r="J368">
        <v>2019</v>
      </c>
      <c r="K368" t="s">
        <v>21</v>
      </c>
      <c r="L368">
        <v>24</v>
      </c>
      <c r="M368">
        <v>0.4</v>
      </c>
      <c r="N368">
        <v>9.6000000000000014</v>
      </c>
      <c r="O368">
        <v>7</v>
      </c>
      <c r="P368">
        <v>1.3714285714285721</v>
      </c>
      <c r="Q368">
        <v>3.4285714285714279</v>
      </c>
      <c r="R368" t="s">
        <v>91</v>
      </c>
    </row>
    <row r="369" spans="1:18" x14ac:dyDescent="0.3">
      <c r="A369" s="72">
        <v>367</v>
      </c>
      <c r="B369">
        <v>37520</v>
      </c>
      <c r="C369" t="s">
        <v>190</v>
      </c>
      <c r="D369" t="s">
        <v>28</v>
      </c>
      <c r="E369" t="s">
        <v>34</v>
      </c>
      <c r="F369">
        <v>8.24</v>
      </c>
      <c r="G369" s="73">
        <v>43733</v>
      </c>
      <c r="H369" s="73">
        <v>43739</v>
      </c>
      <c r="I369">
        <v>8</v>
      </c>
      <c r="J369">
        <v>2019</v>
      </c>
      <c r="K369" t="s">
        <v>21</v>
      </c>
      <c r="L369">
        <v>24</v>
      </c>
      <c r="M369">
        <v>0.4</v>
      </c>
      <c r="N369">
        <v>9.6000000000000014</v>
      </c>
      <c r="O369">
        <v>7</v>
      </c>
      <c r="P369">
        <v>1.3714285714285721</v>
      </c>
      <c r="Q369">
        <v>3.4285714285714279</v>
      </c>
      <c r="R369" t="s">
        <v>122</v>
      </c>
    </row>
    <row r="370" spans="1:18" x14ac:dyDescent="0.3">
      <c r="A370" s="72">
        <v>368</v>
      </c>
      <c r="B370">
        <v>37520</v>
      </c>
      <c r="C370" t="s">
        <v>190</v>
      </c>
      <c r="D370" t="s">
        <v>28</v>
      </c>
      <c r="E370" t="s">
        <v>34</v>
      </c>
      <c r="F370">
        <v>8.24</v>
      </c>
      <c r="G370" s="73">
        <v>43733</v>
      </c>
      <c r="H370" s="73">
        <v>43739</v>
      </c>
      <c r="I370">
        <v>8</v>
      </c>
      <c r="J370">
        <v>2019</v>
      </c>
      <c r="K370" t="s">
        <v>21</v>
      </c>
      <c r="L370">
        <v>24</v>
      </c>
      <c r="M370">
        <v>0.4</v>
      </c>
      <c r="N370">
        <v>9.6000000000000014</v>
      </c>
      <c r="O370">
        <v>7</v>
      </c>
      <c r="P370">
        <v>1.3714285714285721</v>
      </c>
      <c r="Q370">
        <v>3.4285714285714279</v>
      </c>
      <c r="R370" t="s">
        <v>191</v>
      </c>
    </row>
    <row r="371" spans="1:18" x14ac:dyDescent="0.3">
      <c r="A371" s="72">
        <v>369</v>
      </c>
      <c r="B371">
        <v>37520</v>
      </c>
      <c r="C371" t="s">
        <v>190</v>
      </c>
      <c r="D371" t="s">
        <v>28</v>
      </c>
      <c r="E371" t="s">
        <v>34</v>
      </c>
      <c r="F371">
        <v>8.24</v>
      </c>
      <c r="G371" s="73">
        <v>43733</v>
      </c>
      <c r="H371" s="73">
        <v>43739</v>
      </c>
      <c r="I371">
        <v>8</v>
      </c>
      <c r="J371">
        <v>2019</v>
      </c>
      <c r="K371" t="s">
        <v>21</v>
      </c>
      <c r="L371">
        <v>24</v>
      </c>
      <c r="M371">
        <v>0.4</v>
      </c>
      <c r="N371">
        <v>9.6000000000000014</v>
      </c>
      <c r="O371">
        <v>7</v>
      </c>
      <c r="P371">
        <v>1.3714285714285721</v>
      </c>
      <c r="Q371">
        <v>3.4285714285714279</v>
      </c>
      <c r="R371" t="s">
        <v>38</v>
      </c>
    </row>
    <row r="372" spans="1:18" x14ac:dyDescent="0.3">
      <c r="A372" s="72">
        <v>370</v>
      </c>
      <c r="B372">
        <v>37520</v>
      </c>
      <c r="C372" t="s">
        <v>190</v>
      </c>
      <c r="D372" t="s">
        <v>28</v>
      </c>
      <c r="E372" t="s">
        <v>34</v>
      </c>
      <c r="F372">
        <v>8.24</v>
      </c>
      <c r="G372" s="73">
        <v>43733</v>
      </c>
      <c r="H372" s="73">
        <v>43739</v>
      </c>
      <c r="I372">
        <v>8</v>
      </c>
      <c r="J372">
        <v>2019</v>
      </c>
      <c r="K372" t="s">
        <v>21</v>
      </c>
      <c r="L372">
        <v>24</v>
      </c>
      <c r="M372">
        <v>0.4</v>
      </c>
      <c r="N372">
        <v>9.6000000000000014</v>
      </c>
      <c r="O372">
        <v>7</v>
      </c>
      <c r="P372">
        <v>1.3714285714285721</v>
      </c>
      <c r="Q372">
        <v>3.4285714285714279</v>
      </c>
      <c r="R372" t="s">
        <v>108</v>
      </c>
    </row>
    <row r="373" spans="1:18" x14ac:dyDescent="0.3">
      <c r="A373" s="72">
        <v>371</v>
      </c>
      <c r="B373">
        <v>38145</v>
      </c>
      <c r="C373" t="s">
        <v>192</v>
      </c>
      <c r="D373" t="s">
        <v>28</v>
      </c>
      <c r="E373" t="s">
        <v>76</v>
      </c>
      <c r="F373">
        <v>7.74</v>
      </c>
      <c r="G373" s="73">
        <v>43556</v>
      </c>
      <c r="H373" s="73">
        <v>43562</v>
      </c>
      <c r="I373">
        <v>7</v>
      </c>
      <c r="J373">
        <v>2019</v>
      </c>
      <c r="K373" t="s">
        <v>21</v>
      </c>
      <c r="L373">
        <v>12</v>
      </c>
      <c r="M373">
        <v>0.39305555555555549</v>
      </c>
      <c r="N373">
        <v>4.7166666666666668</v>
      </c>
      <c r="O373">
        <v>7</v>
      </c>
      <c r="P373">
        <v>0.67380952380952386</v>
      </c>
      <c r="Q373">
        <v>1.714285714285714</v>
      </c>
      <c r="R373" t="s">
        <v>32</v>
      </c>
    </row>
    <row r="374" spans="1:18" x14ac:dyDescent="0.3">
      <c r="A374" s="72">
        <v>372</v>
      </c>
      <c r="B374">
        <v>38145</v>
      </c>
      <c r="C374" t="s">
        <v>192</v>
      </c>
      <c r="D374" t="s">
        <v>28</v>
      </c>
      <c r="E374" t="s">
        <v>76</v>
      </c>
      <c r="F374">
        <v>7.74</v>
      </c>
      <c r="G374" s="73">
        <v>43556</v>
      </c>
      <c r="H374" s="73">
        <v>43562</v>
      </c>
      <c r="I374">
        <v>7</v>
      </c>
      <c r="J374">
        <v>2019</v>
      </c>
      <c r="K374" t="s">
        <v>21</v>
      </c>
      <c r="L374">
        <v>12</v>
      </c>
      <c r="M374">
        <v>0.39305555555555549</v>
      </c>
      <c r="N374">
        <v>4.7166666666666668</v>
      </c>
      <c r="O374">
        <v>7</v>
      </c>
      <c r="P374">
        <v>0.67380952380952386</v>
      </c>
      <c r="Q374">
        <v>1.714285714285714</v>
      </c>
      <c r="R374" t="s">
        <v>155</v>
      </c>
    </row>
    <row r="375" spans="1:18" x14ac:dyDescent="0.3">
      <c r="A375" s="72">
        <v>373</v>
      </c>
      <c r="B375">
        <v>38145</v>
      </c>
      <c r="C375" t="s">
        <v>192</v>
      </c>
      <c r="D375" t="s">
        <v>28</v>
      </c>
      <c r="E375" t="s">
        <v>76</v>
      </c>
      <c r="F375">
        <v>7.74</v>
      </c>
      <c r="G375" s="73">
        <v>43556</v>
      </c>
      <c r="H375" s="73">
        <v>43562</v>
      </c>
      <c r="I375">
        <v>7</v>
      </c>
      <c r="J375">
        <v>2019</v>
      </c>
      <c r="K375" t="s">
        <v>21</v>
      </c>
      <c r="L375">
        <v>12</v>
      </c>
      <c r="M375">
        <v>0.39305555555555549</v>
      </c>
      <c r="N375">
        <v>4.7166666666666668</v>
      </c>
      <c r="O375">
        <v>7</v>
      </c>
      <c r="P375">
        <v>0.67380952380952386</v>
      </c>
      <c r="Q375">
        <v>1.714285714285714</v>
      </c>
      <c r="R375" t="s">
        <v>193</v>
      </c>
    </row>
    <row r="376" spans="1:18" x14ac:dyDescent="0.3">
      <c r="A376" s="72">
        <v>374</v>
      </c>
      <c r="B376">
        <v>38145</v>
      </c>
      <c r="C376" t="s">
        <v>192</v>
      </c>
      <c r="D376" t="s">
        <v>28</v>
      </c>
      <c r="E376" t="s">
        <v>76</v>
      </c>
      <c r="F376">
        <v>7.74</v>
      </c>
      <c r="G376" s="73">
        <v>43556</v>
      </c>
      <c r="H376" s="73">
        <v>43562</v>
      </c>
      <c r="I376">
        <v>7</v>
      </c>
      <c r="J376">
        <v>2019</v>
      </c>
      <c r="K376" t="s">
        <v>21</v>
      </c>
      <c r="L376">
        <v>12</v>
      </c>
      <c r="M376">
        <v>0.39305555555555549</v>
      </c>
      <c r="N376">
        <v>4.7166666666666668</v>
      </c>
      <c r="O376">
        <v>7</v>
      </c>
      <c r="P376">
        <v>0.67380952380952386</v>
      </c>
      <c r="Q376">
        <v>1.714285714285714</v>
      </c>
      <c r="R376" t="s">
        <v>42</v>
      </c>
    </row>
    <row r="377" spans="1:18" x14ac:dyDescent="0.3">
      <c r="A377" s="72">
        <v>375</v>
      </c>
      <c r="B377">
        <v>40747</v>
      </c>
      <c r="C377" t="s">
        <v>194</v>
      </c>
      <c r="D377" t="s">
        <v>95</v>
      </c>
      <c r="E377" t="s">
        <v>34</v>
      </c>
      <c r="F377">
        <v>5.4</v>
      </c>
      <c r="G377" s="73">
        <v>44398</v>
      </c>
      <c r="H377" s="73">
        <v>44398</v>
      </c>
      <c r="I377">
        <v>6</v>
      </c>
      <c r="J377">
        <v>2020</v>
      </c>
      <c r="K377" t="s">
        <v>31</v>
      </c>
      <c r="L377">
        <v>1</v>
      </c>
      <c r="M377">
        <v>0.9</v>
      </c>
      <c r="N377">
        <v>0.9</v>
      </c>
      <c r="O377">
        <v>1</v>
      </c>
      <c r="P377">
        <v>0.9</v>
      </c>
      <c r="Q377">
        <v>1</v>
      </c>
      <c r="R377" t="s">
        <v>195</v>
      </c>
    </row>
    <row r="378" spans="1:18" x14ac:dyDescent="0.3">
      <c r="A378" s="72">
        <v>376</v>
      </c>
      <c r="B378">
        <v>40747</v>
      </c>
      <c r="C378" t="s">
        <v>194</v>
      </c>
      <c r="D378" t="s">
        <v>95</v>
      </c>
      <c r="E378" t="s">
        <v>34</v>
      </c>
      <c r="F378">
        <v>5.4</v>
      </c>
      <c r="G378" s="73">
        <v>44398</v>
      </c>
      <c r="H378" s="73">
        <v>44398</v>
      </c>
      <c r="I378">
        <v>6</v>
      </c>
      <c r="J378">
        <v>2020</v>
      </c>
      <c r="K378" t="s">
        <v>31</v>
      </c>
      <c r="L378">
        <v>1</v>
      </c>
      <c r="M378">
        <v>0.9</v>
      </c>
      <c r="N378">
        <v>0.9</v>
      </c>
      <c r="O378">
        <v>1</v>
      </c>
      <c r="P378">
        <v>0.9</v>
      </c>
      <c r="Q378">
        <v>1</v>
      </c>
      <c r="R378" t="s">
        <v>36</v>
      </c>
    </row>
    <row r="379" spans="1:18" x14ac:dyDescent="0.3">
      <c r="A379" s="72">
        <v>377</v>
      </c>
      <c r="B379">
        <v>40747</v>
      </c>
      <c r="C379" t="s">
        <v>194</v>
      </c>
      <c r="D379" t="s">
        <v>95</v>
      </c>
      <c r="E379" t="s">
        <v>34</v>
      </c>
      <c r="F379">
        <v>5.4</v>
      </c>
      <c r="G379" s="73">
        <v>44398</v>
      </c>
      <c r="H379" s="73">
        <v>44398</v>
      </c>
      <c r="I379">
        <v>6</v>
      </c>
      <c r="J379">
        <v>2020</v>
      </c>
      <c r="K379" t="s">
        <v>31</v>
      </c>
      <c r="L379">
        <v>1</v>
      </c>
      <c r="M379">
        <v>0.9</v>
      </c>
      <c r="N379">
        <v>0.9</v>
      </c>
      <c r="O379">
        <v>1</v>
      </c>
      <c r="P379">
        <v>0.9</v>
      </c>
      <c r="Q379">
        <v>1</v>
      </c>
      <c r="R379" t="s">
        <v>74</v>
      </c>
    </row>
    <row r="380" spans="1:18" x14ac:dyDescent="0.3">
      <c r="A380" s="72">
        <v>378</v>
      </c>
      <c r="B380">
        <v>40747</v>
      </c>
      <c r="C380" t="s">
        <v>194</v>
      </c>
      <c r="D380" t="s">
        <v>95</v>
      </c>
      <c r="E380" t="s">
        <v>34</v>
      </c>
      <c r="F380">
        <v>5.4</v>
      </c>
      <c r="G380" s="73">
        <v>44398</v>
      </c>
      <c r="H380" s="73">
        <v>44398</v>
      </c>
      <c r="I380">
        <v>6</v>
      </c>
      <c r="J380">
        <v>2020</v>
      </c>
      <c r="K380" t="s">
        <v>31</v>
      </c>
      <c r="L380">
        <v>1</v>
      </c>
      <c r="M380">
        <v>0.9</v>
      </c>
      <c r="N380">
        <v>0.9</v>
      </c>
      <c r="O380">
        <v>1</v>
      </c>
      <c r="P380">
        <v>0.9</v>
      </c>
      <c r="Q380">
        <v>1</v>
      </c>
      <c r="R380" t="s">
        <v>54</v>
      </c>
    </row>
    <row r="381" spans="1:18" x14ac:dyDescent="0.3">
      <c r="A381" s="72">
        <v>379</v>
      </c>
      <c r="B381">
        <v>40747</v>
      </c>
      <c r="C381" t="s">
        <v>194</v>
      </c>
      <c r="D381" t="s">
        <v>95</v>
      </c>
      <c r="E381" t="s">
        <v>34</v>
      </c>
      <c r="F381">
        <v>5.4</v>
      </c>
      <c r="G381" s="73">
        <v>44398</v>
      </c>
      <c r="H381" s="73">
        <v>44398</v>
      </c>
      <c r="I381">
        <v>6</v>
      </c>
      <c r="J381">
        <v>2020</v>
      </c>
      <c r="K381" t="s">
        <v>31</v>
      </c>
      <c r="L381">
        <v>1</v>
      </c>
      <c r="M381">
        <v>0.9</v>
      </c>
      <c r="N381">
        <v>0.9</v>
      </c>
      <c r="O381">
        <v>1</v>
      </c>
      <c r="P381">
        <v>0.9</v>
      </c>
      <c r="Q381">
        <v>1</v>
      </c>
      <c r="R381" t="s">
        <v>42</v>
      </c>
    </row>
    <row r="382" spans="1:18" x14ac:dyDescent="0.3">
      <c r="A382" s="72">
        <v>380</v>
      </c>
      <c r="B382">
        <v>223</v>
      </c>
      <c r="C382" t="s">
        <v>196</v>
      </c>
      <c r="D382" t="s">
        <v>28</v>
      </c>
      <c r="E382" t="s">
        <v>34</v>
      </c>
      <c r="F382">
        <v>7.96</v>
      </c>
      <c r="G382" s="73">
        <v>42018</v>
      </c>
      <c r="H382" s="73">
        <v>42110</v>
      </c>
      <c r="I382">
        <v>7</v>
      </c>
      <c r="J382">
        <v>1986</v>
      </c>
      <c r="K382" t="s">
        <v>21</v>
      </c>
      <c r="L382">
        <v>153</v>
      </c>
      <c r="M382">
        <v>0.41111111111111109</v>
      </c>
      <c r="N382">
        <v>62.9</v>
      </c>
      <c r="O382">
        <v>93</v>
      </c>
      <c r="P382">
        <v>0.67634408602150531</v>
      </c>
      <c r="Q382">
        <v>1.645161290322581</v>
      </c>
      <c r="R382" t="s">
        <v>22</v>
      </c>
    </row>
    <row r="383" spans="1:18" x14ac:dyDescent="0.3">
      <c r="A383" s="72">
        <v>381</v>
      </c>
      <c r="B383">
        <v>223</v>
      </c>
      <c r="C383" t="s">
        <v>196</v>
      </c>
      <c r="D383" t="s">
        <v>28</v>
      </c>
      <c r="E383" t="s">
        <v>34</v>
      </c>
      <c r="F383">
        <v>7.96</v>
      </c>
      <c r="G383" s="73">
        <v>42018</v>
      </c>
      <c r="H383" s="73">
        <v>42110</v>
      </c>
      <c r="I383">
        <v>7</v>
      </c>
      <c r="J383">
        <v>1986</v>
      </c>
      <c r="K383" t="s">
        <v>21</v>
      </c>
      <c r="L383">
        <v>153</v>
      </c>
      <c r="M383">
        <v>0.41111111111111109</v>
      </c>
      <c r="N383">
        <v>62.9</v>
      </c>
      <c r="O383">
        <v>93</v>
      </c>
      <c r="P383">
        <v>0.67634408602150531</v>
      </c>
      <c r="Q383">
        <v>1.645161290322581</v>
      </c>
      <c r="R383" t="s">
        <v>32</v>
      </c>
    </row>
    <row r="384" spans="1:18" x14ac:dyDescent="0.3">
      <c r="A384" s="72">
        <v>382</v>
      </c>
      <c r="B384">
        <v>223</v>
      </c>
      <c r="C384" t="s">
        <v>196</v>
      </c>
      <c r="D384" t="s">
        <v>28</v>
      </c>
      <c r="E384" t="s">
        <v>34</v>
      </c>
      <c r="F384">
        <v>7.96</v>
      </c>
      <c r="G384" s="73">
        <v>42018</v>
      </c>
      <c r="H384" s="73">
        <v>42110</v>
      </c>
      <c r="I384">
        <v>7</v>
      </c>
      <c r="J384">
        <v>1986</v>
      </c>
      <c r="K384" t="s">
        <v>21</v>
      </c>
      <c r="L384">
        <v>153</v>
      </c>
      <c r="M384">
        <v>0.41111111111111109</v>
      </c>
      <c r="N384">
        <v>62.9</v>
      </c>
      <c r="O384">
        <v>93</v>
      </c>
      <c r="P384">
        <v>0.67634408602150531</v>
      </c>
      <c r="Q384">
        <v>1.645161290322581</v>
      </c>
      <c r="R384" t="s">
        <v>23</v>
      </c>
    </row>
    <row r="385" spans="1:18" x14ac:dyDescent="0.3">
      <c r="A385" s="72">
        <v>383</v>
      </c>
      <c r="B385">
        <v>223</v>
      </c>
      <c r="C385" t="s">
        <v>196</v>
      </c>
      <c r="D385" t="s">
        <v>28</v>
      </c>
      <c r="E385" t="s">
        <v>34</v>
      </c>
      <c r="F385">
        <v>7.96</v>
      </c>
      <c r="G385" s="73">
        <v>42018</v>
      </c>
      <c r="H385" s="73">
        <v>42110</v>
      </c>
      <c r="I385">
        <v>7</v>
      </c>
      <c r="J385">
        <v>1986</v>
      </c>
      <c r="K385" t="s">
        <v>21</v>
      </c>
      <c r="L385">
        <v>153</v>
      </c>
      <c r="M385">
        <v>0.41111111111111109</v>
      </c>
      <c r="N385">
        <v>62.9</v>
      </c>
      <c r="O385">
        <v>93</v>
      </c>
      <c r="P385">
        <v>0.67634408602150531</v>
      </c>
      <c r="Q385">
        <v>1.645161290322581</v>
      </c>
      <c r="R385" t="s">
        <v>197</v>
      </c>
    </row>
    <row r="386" spans="1:18" x14ac:dyDescent="0.3">
      <c r="A386" s="72">
        <v>384</v>
      </c>
      <c r="B386">
        <v>223</v>
      </c>
      <c r="C386" t="s">
        <v>196</v>
      </c>
      <c r="D386" t="s">
        <v>28</v>
      </c>
      <c r="E386" t="s">
        <v>34</v>
      </c>
      <c r="F386">
        <v>7.96</v>
      </c>
      <c r="G386" s="73">
        <v>42018</v>
      </c>
      <c r="H386" s="73">
        <v>42110</v>
      </c>
      <c r="I386">
        <v>7</v>
      </c>
      <c r="J386">
        <v>1986</v>
      </c>
      <c r="K386" t="s">
        <v>21</v>
      </c>
      <c r="L386">
        <v>153</v>
      </c>
      <c r="M386">
        <v>0.41111111111111109</v>
      </c>
      <c r="N386">
        <v>62.9</v>
      </c>
      <c r="O386">
        <v>93</v>
      </c>
      <c r="P386">
        <v>0.67634408602150531</v>
      </c>
      <c r="Q386">
        <v>1.645161290322581</v>
      </c>
      <c r="R386" t="s">
        <v>38</v>
      </c>
    </row>
    <row r="387" spans="1:18" x14ac:dyDescent="0.3">
      <c r="A387" s="72">
        <v>385</v>
      </c>
      <c r="B387">
        <v>223</v>
      </c>
      <c r="C387" t="s">
        <v>196</v>
      </c>
      <c r="D387" t="s">
        <v>28</v>
      </c>
      <c r="E387" t="s">
        <v>34</v>
      </c>
      <c r="F387">
        <v>7.96</v>
      </c>
      <c r="G387" s="73">
        <v>42018</v>
      </c>
      <c r="H387" s="73">
        <v>42110</v>
      </c>
      <c r="I387">
        <v>7</v>
      </c>
      <c r="J387">
        <v>1986</v>
      </c>
      <c r="K387" t="s">
        <v>21</v>
      </c>
      <c r="L387">
        <v>153</v>
      </c>
      <c r="M387">
        <v>0.41111111111111109</v>
      </c>
      <c r="N387">
        <v>62.9</v>
      </c>
      <c r="O387">
        <v>93</v>
      </c>
      <c r="P387">
        <v>0.67634408602150531</v>
      </c>
      <c r="Q387">
        <v>1.645161290322581</v>
      </c>
      <c r="R387" t="s">
        <v>133</v>
      </c>
    </row>
    <row r="388" spans="1:18" x14ac:dyDescent="0.3">
      <c r="A388" s="72">
        <v>386</v>
      </c>
      <c r="B388">
        <v>813</v>
      </c>
      <c r="C388" t="s">
        <v>198</v>
      </c>
      <c r="D388" t="s">
        <v>28</v>
      </c>
      <c r="E388" t="s">
        <v>34</v>
      </c>
      <c r="F388">
        <v>8.15</v>
      </c>
      <c r="G388" s="73">
        <v>42248</v>
      </c>
      <c r="H388" s="73">
        <v>42499</v>
      </c>
      <c r="I388">
        <v>8</v>
      </c>
      <c r="J388">
        <v>1989</v>
      </c>
      <c r="K388" t="s">
        <v>29</v>
      </c>
      <c r="L388">
        <v>291</v>
      </c>
      <c r="M388">
        <v>0.40277777777777779</v>
      </c>
      <c r="N388">
        <v>117.2083333333333</v>
      </c>
      <c r="O388">
        <v>252</v>
      </c>
      <c r="P388">
        <v>0.46511243386243389</v>
      </c>
      <c r="Q388">
        <v>1.1547619047619051</v>
      </c>
      <c r="R388" t="s">
        <v>35</v>
      </c>
    </row>
    <row r="389" spans="1:18" x14ac:dyDescent="0.3">
      <c r="A389" s="72">
        <v>387</v>
      </c>
      <c r="B389">
        <v>813</v>
      </c>
      <c r="C389" t="s">
        <v>198</v>
      </c>
      <c r="D389" t="s">
        <v>28</v>
      </c>
      <c r="E389" t="s">
        <v>34</v>
      </c>
      <c r="F389">
        <v>8.15</v>
      </c>
      <c r="G389" s="73">
        <v>42248</v>
      </c>
      <c r="H389" s="73">
        <v>42499</v>
      </c>
      <c r="I389">
        <v>8</v>
      </c>
      <c r="J389">
        <v>1989</v>
      </c>
      <c r="K389" t="s">
        <v>29</v>
      </c>
      <c r="L389">
        <v>291</v>
      </c>
      <c r="M389">
        <v>0.40277777777777779</v>
      </c>
      <c r="N389">
        <v>117.2083333333333</v>
      </c>
      <c r="O389">
        <v>252</v>
      </c>
      <c r="P389">
        <v>0.46511243386243389</v>
      </c>
      <c r="Q389">
        <v>1.1547619047619051</v>
      </c>
      <c r="R389" t="s">
        <v>22</v>
      </c>
    </row>
    <row r="390" spans="1:18" x14ac:dyDescent="0.3">
      <c r="A390" s="72">
        <v>388</v>
      </c>
      <c r="B390">
        <v>813</v>
      </c>
      <c r="C390" t="s">
        <v>198</v>
      </c>
      <c r="D390" t="s">
        <v>28</v>
      </c>
      <c r="E390" t="s">
        <v>34</v>
      </c>
      <c r="F390">
        <v>8.15</v>
      </c>
      <c r="G390" s="73">
        <v>42248</v>
      </c>
      <c r="H390" s="73">
        <v>42499</v>
      </c>
      <c r="I390">
        <v>8</v>
      </c>
      <c r="J390">
        <v>1989</v>
      </c>
      <c r="K390" t="s">
        <v>29</v>
      </c>
      <c r="L390">
        <v>291</v>
      </c>
      <c r="M390">
        <v>0.40277777777777779</v>
      </c>
      <c r="N390">
        <v>117.2083333333333</v>
      </c>
      <c r="O390">
        <v>252</v>
      </c>
      <c r="P390">
        <v>0.46511243386243389</v>
      </c>
      <c r="Q390">
        <v>1.1547619047619051</v>
      </c>
      <c r="R390" t="s">
        <v>32</v>
      </c>
    </row>
    <row r="391" spans="1:18" x14ac:dyDescent="0.3">
      <c r="A391" s="72">
        <v>389</v>
      </c>
      <c r="B391">
        <v>813</v>
      </c>
      <c r="C391" t="s">
        <v>198</v>
      </c>
      <c r="D391" t="s">
        <v>28</v>
      </c>
      <c r="E391" t="s">
        <v>34</v>
      </c>
      <c r="F391">
        <v>8.15</v>
      </c>
      <c r="G391" s="73">
        <v>42248</v>
      </c>
      <c r="H391" s="73">
        <v>42499</v>
      </c>
      <c r="I391">
        <v>8</v>
      </c>
      <c r="J391">
        <v>1989</v>
      </c>
      <c r="K391" t="s">
        <v>29</v>
      </c>
      <c r="L391">
        <v>291</v>
      </c>
      <c r="M391">
        <v>0.40277777777777779</v>
      </c>
      <c r="N391">
        <v>117.2083333333333</v>
      </c>
      <c r="O391">
        <v>252</v>
      </c>
      <c r="P391">
        <v>0.46511243386243389</v>
      </c>
      <c r="Q391">
        <v>1.1547619047619051</v>
      </c>
      <c r="R391" t="s">
        <v>23</v>
      </c>
    </row>
    <row r="392" spans="1:18" x14ac:dyDescent="0.3">
      <c r="A392" s="72">
        <v>390</v>
      </c>
      <c r="B392">
        <v>813</v>
      </c>
      <c r="C392" t="s">
        <v>198</v>
      </c>
      <c r="D392" t="s">
        <v>28</v>
      </c>
      <c r="E392" t="s">
        <v>34</v>
      </c>
      <c r="F392">
        <v>8.15</v>
      </c>
      <c r="G392" s="73">
        <v>42248</v>
      </c>
      <c r="H392" s="73">
        <v>42499</v>
      </c>
      <c r="I392">
        <v>8</v>
      </c>
      <c r="J392">
        <v>1989</v>
      </c>
      <c r="K392" t="s">
        <v>29</v>
      </c>
      <c r="L392">
        <v>291</v>
      </c>
      <c r="M392">
        <v>0.40277777777777779</v>
      </c>
      <c r="N392">
        <v>117.2083333333333</v>
      </c>
      <c r="O392">
        <v>252</v>
      </c>
      <c r="P392">
        <v>0.46511243386243389</v>
      </c>
      <c r="Q392">
        <v>1.1547619047619051</v>
      </c>
      <c r="R392" t="s">
        <v>197</v>
      </c>
    </row>
    <row r="393" spans="1:18" x14ac:dyDescent="0.3">
      <c r="A393" s="72">
        <v>391</v>
      </c>
      <c r="B393">
        <v>813</v>
      </c>
      <c r="C393" t="s">
        <v>198</v>
      </c>
      <c r="D393" t="s">
        <v>28</v>
      </c>
      <c r="E393" t="s">
        <v>34</v>
      </c>
      <c r="F393">
        <v>8.15</v>
      </c>
      <c r="G393" s="73">
        <v>42248</v>
      </c>
      <c r="H393" s="73">
        <v>42499</v>
      </c>
      <c r="I393">
        <v>8</v>
      </c>
      <c r="J393">
        <v>1989</v>
      </c>
      <c r="K393" t="s">
        <v>29</v>
      </c>
      <c r="L393">
        <v>291</v>
      </c>
      <c r="M393">
        <v>0.40277777777777779</v>
      </c>
      <c r="N393">
        <v>117.2083333333333</v>
      </c>
      <c r="O393">
        <v>252</v>
      </c>
      <c r="P393">
        <v>0.46511243386243389</v>
      </c>
      <c r="Q393">
        <v>1.1547619047619051</v>
      </c>
      <c r="R393" t="s">
        <v>38</v>
      </c>
    </row>
    <row r="394" spans="1:18" x14ac:dyDescent="0.3">
      <c r="A394" s="72">
        <v>392</v>
      </c>
      <c r="B394">
        <v>813</v>
      </c>
      <c r="C394" t="s">
        <v>198</v>
      </c>
      <c r="D394" t="s">
        <v>28</v>
      </c>
      <c r="E394" t="s">
        <v>34</v>
      </c>
      <c r="F394">
        <v>8.15</v>
      </c>
      <c r="G394" s="73">
        <v>42248</v>
      </c>
      <c r="H394" s="73">
        <v>42499</v>
      </c>
      <c r="I394">
        <v>8</v>
      </c>
      <c r="J394">
        <v>1989</v>
      </c>
      <c r="K394" t="s">
        <v>29</v>
      </c>
      <c r="L394">
        <v>291</v>
      </c>
      <c r="M394">
        <v>0.40277777777777779</v>
      </c>
      <c r="N394">
        <v>117.2083333333333</v>
      </c>
      <c r="O394">
        <v>252</v>
      </c>
      <c r="P394">
        <v>0.46511243386243389</v>
      </c>
      <c r="Q394">
        <v>1.1547619047619051</v>
      </c>
      <c r="R394" t="s">
        <v>133</v>
      </c>
    </row>
    <row r="395" spans="1:18" x14ac:dyDescent="0.3">
      <c r="A395" s="72">
        <v>393</v>
      </c>
      <c r="B395">
        <v>40526</v>
      </c>
      <c r="C395" t="s">
        <v>199</v>
      </c>
      <c r="D395" t="s">
        <v>28</v>
      </c>
      <c r="E395" t="s">
        <v>34</v>
      </c>
      <c r="F395">
        <v>6.41</v>
      </c>
      <c r="G395" s="73">
        <v>44576</v>
      </c>
      <c r="H395" s="73">
        <v>44580</v>
      </c>
      <c r="I395">
        <v>5</v>
      </c>
      <c r="J395">
        <v>2021</v>
      </c>
      <c r="K395" t="s">
        <v>29</v>
      </c>
      <c r="L395">
        <v>12</v>
      </c>
      <c r="M395">
        <v>0.39666666666666672</v>
      </c>
      <c r="N395">
        <v>4.76</v>
      </c>
      <c r="O395">
        <v>5</v>
      </c>
      <c r="P395">
        <v>0.95199999999999996</v>
      </c>
      <c r="Q395">
        <v>2.4</v>
      </c>
      <c r="R395" t="s">
        <v>32</v>
      </c>
    </row>
    <row r="396" spans="1:18" x14ac:dyDescent="0.3">
      <c r="A396" s="72">
        <v>394</v>
      </c>
      <c r="B396">
        <v>40526</v>
      </c>
      <c r="C396" t="s">
        <v>199</v>
      </c>
      <c r="D396" t="s">
        <v>28</v>
      </c>
      <c r="E396" t="s">
        <v>34</v>
      </c>
      <c r="F396">
        <v>6.41</v>
      </c>
      <c r="G396" s="73">
        <v>44576</v>
      </c>
      <c r="H396" s="73">
        <v>44580</v>
      </c>
      <c r="I396">
        <v>5</v>
      </c>
      <c r="J396">
        <v>2021</v>
      </c>
      <c r="K396" t="s">
        <v>29</v>
      </c>
      <c r="L396">
        <v>12</v>
      </c>
      <c r="M396">
        <v>0.39666666666666672</v>
      </c>
      <c r="N396">
        <v>4.76</v>
      </c>
      <c r="O396">
        <v>5</v>
      </c>
      <c r="P396">
        <v>0.95199999999999996</v>
      </c>
      <c r="Q396">
        <v>2.4</v>
      </c>
      <c r="R396" t="s">
        <v>23</v>
      </c>
    </row>
    <row r="397" spans="1:18" x14ac:dyDescent="0.3">
      <c r="A397" s="72">
        <v>395</v>
      </c>
      <c r="B397">
        <v>40526</v>
      </c>
      <c r="C397" t="s">
        <v>199</v>
      </c>
      <c r="D397" t="s">
        <v>28</v>
      </c>
      <c r="E397" t="s">
        <v>34</v>
      </c>
      <c r="F397">
        <v>6.41</v>
      </c>
      <c r="G397" s="73">
        <v>44576</v>
      </c>
      <c r="H397" s="73">
        <v>44580</v>
      </c>
      <c r="I397">
        <v>5</v>
      </c>
      <c r="J397">
        <v>2021</v>
      </c>
      <c r="K397" t="s">
        <v>29</v>
      </c>
      <c r="L397">
        <v>12</v>
      </c>
      <c r="M397">
        <v>0.39666666666666672</v>
      </c>
      <c r="N397">
        <v>4.76</v>
      </c>
      <c r="O397">
        <v>5</v>
      </c>
      <c r="P397">
        <v>0.95199999999999996</v>
      </c>
      <c r="Q397">
        <v>2.4</v>
      </c>
      <c r="R397" t="s">
        <v>155</v>
      </c>
    </row>
    <row r="398" spans="1:18" x14ac:dyDescent="0.3">
      <c r="A398" s="72">
        <v>396</v>
      </c>
      <c r="B398">
        <v>40526</v>
      </c>
      <c r="C398" t="s">
        <v>199</v>
      </c>
      <c r="D398" t="s">
        <v>28</v>
      </c>
      <c r="E398" t="s">
        <v>34</v>
      </c>
      <c r="F398">
        <v>6.41</v>
      </c>
      <c r="G398" s="73">
        <v>44576</v>
      </c>
      <c r="H398" s="73">
        <v>44580</v>
      </c>
      <c r="I398">
        <v>5</v>
      </c>
      <c r="J398">
        <v>2021</v>
      </c>
      <c r="K398" t="s">
        <v>29</v>
      </c>
      <c r="L398">
        <v>12</v>
      </c>
      <c r="M398">
        <v>0.39666666666666672</v>
      </c>
      <c r="N398">
        <v>4.76</v>
      </c>
      <c r="O398">
        <v>5</v>
      </c>
      <c r="P398">
        <v>0.95199999999999996</v>
      </c>
      <c r="Q398">
        <v>2.4</v>
      </c>
      <c r="R398" t="s">
        <v>38</v>
      </c>
    </row>
    <row r="399" spans="1:18" x14ac:dyDescent="0.3">
      <c r="A399" s="72">
        <v>397</v>
      </c>
      <c r="B399">
        <v>39728</v>
      </c>
      <c r="C399" t="s">
        <v>200</v>
      </c>
      <c r="D399" t="s">
        <v>60</v>
      </c>
      <c r="E399" t="s">
        <v>20</v>
      </c>
      <c r="F399">
        <v>6.37</v>
      </c>
      <c r="G399" s="73">
        <v>44650</v>
      </c>
      <c r="H399" s="73">
        <v>44670</v>
      </c>
      <c r="I399">
        <v>4</v>
      </c>
      <c r="J399">
        <v>2021</v>
      </c>
      <c r="K399" t="s">
        <v>29</v>
      </c>
      <c r="L399">
        <v>4</v>
      </c>
      <c r="M399">
        <v>0.42749999999999999</v>
      </c>
      <c r="N399">
        <v>1.71</v>
      </c>
      <c r="O399">
        <v>21</v>
      </c>
      <c r="P399">
        <v>8.1428571428571433E-2</v>
      </c>
      <c r="Q399">
        <v>0.19047619047619049</v>
      </c>
      <c r="R399" t="s">
        <v>23</v>
      </c>
    </row>
    <row r="400" spans="1:18" x14ac:dyDescent="0.3">
      <c r="A400" s="72">
        <v>398</v>
      </c>
      <c r="B400">
        <v>39728</v>
      </c>
      <c r="C400" t="s">
        <v>200</v>
      </c>
      <c r="D400" t="s">
        <v>60</v>
      </c>
      <c r="E400" t="s">
        <v>20</v>
      </c>
      <c r="F400">
        <v>6.37</v>
      </c>
      <c r="G400" s="73">
        <v>44650</v>
      </c>
      <c r="H400" s="73">
        <v>44670</v>
      </c>
      <c r="I400">
        <v>4</v>
      </c>
      <c r="J400">
        <v>2021</v>
      </c>
      <c r="K400" t="s">
        <v>29</v>
      </c>
      <c r="L400">
        <v>4</v>
      </c>
      <c r="M400">
        <v>0.42749999999999999</v>
      </c>
      <c r="N400">
        <v>1.71</v>
      </c>
      <c r="O400">
        <v>21</v>
      </c>
      <c r="P400">
        <v>8.1428571428571433E-2</v>
      </c>
      <c r="Q400">
        <v>0.19047619047619049</v>
      </c>
      <c r="R400" t="s">
        <v>25</v>
      </c>
    </row>
    <row r="401" spans="1:18" x14ac:dyDescent="0.3">
      <c r="A401" s="72">
        <v>399</v>
      </c>
      <c r="B401">
        <v>39728</v>
      </c>
      <c r="C401" t="s">
        <v>200</v>
      </c>
      <c r="D401" t="s">
        <v>60</v>
      </c>
      <c r="E401" t="s">
        <v>20</v>
      </c>
      <c r="F401">
        <v>6.37</v>
      </c>
      <c r="G401" s="73">
        <v>44650</v>
      </c>
      <c r="H401" s="73">
        <v>44670</v>
      </c>
      <c r="I401">
        <v>4</v>
      </c>
      <c r="J401">
        <v>2021</v>
      </c>
      <c r="K401" t="s">
        <v>29</v>
      </c>
      <c r="L401">
        <v>4</v>
      </c>
      <c r="M401">
        <v>0.42749999999999999</v>
      </c>
      <c r="N401">
        <v>1.71</v>
      </c>
      <c r="O401">
        <v>21</v>
      </c>
      <c r="P401">
        <v>8.1428571428571433E-2</v>
      </c>
      <c r="Q401">
        <v>0.19047619047619049</v>
      </c>
      <c r="R401" t="s">
        <v>42</v>
      </c>
    </row>
    <row r="402" spans="1:18" x14ac:dyDescent="0.3">
      <c r="A402" s="72">
        <v>400</v>
      </c>
      <c r="B402">
        <v>41361</v>
      </c>
      <c r="C402" t="s">
        <v>201</v>
      </c>
      <c r="D402" t="s">
        <v>95</v>
      </c>
      <c r="E402" t="s">
        <v>76</v>
      </c>
      <c r="F402">
        <v>8.18</v>
      </c>
      <c r="G402" s="73">
        <v>44766</v>
      </c>
      <c r="H402" s="73">
        <v>44766</v>
      </c>
      <c r="I402">
        <v>8</v>
      </c>
      <c r="J402">
        <v>2021</v>
      </c>
      <c r="K402" t="s">
        <v>29</v>
      </c>
      <c r="L402">
        <v>1</v>
      </c>
      <c r="M402">
        <v>1.569166666666667</v>
      </c>
      <c r="N402">
        <v>1.569166666666667</v>
      </c>
      <c r="O402">
        <v>1</v>
      </c>
      <c r="P402">
        <v>1.569166666666667</v>
      </c>
      <c r="Q402">
        <v>1</v>
      </c>
      <c r="R402" t="s">
        <v>32</v>
      </c>
    </row>
    <row r="403" spans="1:18" x14ac:dyDescent="0.3">
      <c r="A403" s="72">
        <v>401</v>
      </c>
      <c r="B403">
        <v>41361</v>
      </c>
      <c r="C403" t="s">
        <v>201</v>
      </c>
      <c r="D403" t="s">
        <v>95</v>
      </c>
      <c r="E403" t="s">
        <v>76</v>
      </c>
      <c r="F403">
        <v>8.18</v>
      </c>
      <c r="G403" s="73">
        <v>44766</v>
      </c>
      <c r="H403" s="73">
        <v>44766</v>
      </c>
      <c r="I403">
        <v>8</v>
      </c>
      <c r="J403">
        <v>2021</v>
      </c>
      <c r="K403" t="s">
        <v>29</v>
      </c>
      <c r="L403">
        <v>1</v>
      </c>
      <c r="M403">
        <v>1.569166666666667</v>
      </c>
      <c r="N403">
        <v>1.569166666666667</v>
      </c>
      <c r="O403">
        <v>1</v>
      </c>
      <c r="P403">
        <v>1.569166666666667</v>
      </c>
      <c r="Q403">
        <v>1</v>
      </c>
      <c r="R403" t="s">
        <v>36</v>
      </c>
    </row>
    <row r="404" spans="1:18" x14ac:dyDescent="0.3">
      <c r="A404" s="72">
        <v>402</v>
      </c>
      <c r="B404">
        <v>39792</v>
      </c>
      <c r="C404" t="s">
        <v>202</v>
      </c>
      <c r="D404" t="s">
        <v>28</v>
      </c>
      <c r="E404" t="s">
        <v>34</v>
      </c>
      <c r="F404">
        <v>8.14</v>
      </c>
      <c r="G404" s="73">
        <v>44495</v>
      </c>
      <c r="H404" s="73">
        <v>44515</v>
      </c>
      <c r="I404">
        <v>8</v>
      </c>
      <c r="J404">
        <v>2020</v>
      </c>
      <c r="K404" t="s">
        <v>21</v>
      </c>
      <c r="L404">
        <v>12</v>
      </c>
      <c r="M404">
        <v>0.41666666666666669</v>
      </c>
      <c r="N404">
        <v>5</v>
      </c>
      <c r="O404">
        <v>21</v>
      </c>
      <c r="P404">
        <v>0.23809523809523811</v>
      </c>
      <c r="Q404">
        <v>0.5714285714285714</v>
      </c>
      <c r="R404" t="s">
        <v>22</v>
      </c>
    </row>
    <row r="405" spans="1:18" x14ac:dyDescent="0.3">
      <c r="A405" s="72">
        <v>403</v>
      </c>
      <c r="B405">
        <v>39792</v>
      </c>
      <c r="C405" t="s">
        <v>202</v>
      </c>
      <c r="D405" t="s">
        <v>28</v>
      </c>
      <c r="E405" t="s">
        <v>34</v>
      </c>
      <c r="F405">
        <v>8.14</v>
      </c>
      <c r="G405" s="73">
        <v>44495</v>
      </c>
      <c r="H405" s="73">
        <v>44515</v>
      </c>
      <c r="I405">
        <v>8</v>
      </c>
      <c r="J405">
        <v>2020</v>
      </c>
      <c r="K405" t="s">
        <v>21</v>
      </c>
      <c r="L405">
        <v>12</v>
      </c>
      <c r="M405">
        <v>0.41666666666666669</v>
      </c>
      <c r="N405">
        <v>5</v>
      </c>
      <c r="O405">
        <v>21</v>
      </c>
      <c r="P405">
        <v>0.23809523809523811</v>
      </c>
      <c r="Q405">
        <v>0.5714285714285714</v>
      </c>
      <c r="R405" t="s">
        <v>32</v>
      </c>
    </row>
    <row r="406" spans="1:18" x14ac:dyDescent="0.3">
      <c r="A406" s="72">
        <v>404</v>
      </c>
      <c r="B406">
        <v>39792</v>
      </c>
      <c r="C406" t="s">
        <v>202</v>
      </c>
      <c r="D406" t="s">
        <v>28</v>
      </c>
      <c r="E406" t="s">
        <v>34</v>
      </c>
      <c r="F406">
        <v>8.14</v>
      </c>
      <c r="G406" s="73">
        <v>44495</v>
      </c>
      <c r="H406" s="73">
        <v>44515</v>
      </c>
      <c r="I406">
        <v>8</v>
      </c>
      <c r="J406">
        <v>2020</v>
      </c>
      <c r="K406" t="s">
        <v>21</v>
      </c>
      <c r="L406">
        <v>12</v>
      </c>
      <c r="M406">
        <v>0.41666666666666669</v>
      </c>
      <c r="N406">
        <v>5</v>
      </c>
      <c r="O406">
        <v>21</v>
      </c>
      <c r="P406">
        <v>0.23809523809523811</v>
      </c>
      <c r="Q406">
        <v>0.5714285714285714</v>
      </c>
      <c r="R406" t="s">
        <v>203</v>
      </c>
    </row>
    <row r="407" spans="1:18" x14ac:dyDescent="0.3">
      <c r="A407" s="72">
        <v>405</v>
      </c>
      <c r="B407">
        <v>39792</v>
      </c>
      <c r="C407" t="s">
        <v>202</v>
      </c>
      <c r="D407" t="s">
        <v>28</v>
      </c>
      <c r="E407" t="s">
        <v>34</v>
      </c>
      <c r="F407">
        <v>8.14</v>
      </c>
      <c r="G407" s="73">
        <v>44495</v>
      </c>
      <c r="H407" s="73">
        <v>44515</v>
      </c>
      <c r="I407">
        <v>8</v>
      </c>
      <c r="J407">
        <v>2020</v>
      </c>
      <c r="K407" t="s">
        <v>21</v>
      </c>
      <c r="L407">
        <v>12</v>
      </c>
      <c r="M407">
        <v>0.41666666666666669</v>
      </c>
      <c r="N407">
        <v>5</v>
      </c>
      <c r="O407">
        <v>21</v>
      </c>
      <c r="P407">
        <v>0.23809523809523811</v>
      </c>
      <c r="Q407">
        <v>0.5714285714285714</v>
      </c>
      <c r="R407" t="s">
        <v>45</v>
      </c>
    </row>
    <row r="408" spans="1:18" x14ac:dyDescent="0.3">
      <c r="A408" s="72">
        <v>406</v>
      </c>
      <c r="B408">
        <v>39792</v>
      </c>
      <c r="C408" t="s">
        <v>202</v>
      </c>
      <c r="D408" t="s">
        <v>28</v>
      </c>
      <c r="E408" t="s">
        <v>34</v>
      </c>
      <c r="F408">
        <v>8.14</v>
      </c>
      <c r="G408" s="73">
        <v>44495</v>
      </c>
      <c r="H408" s="73">
        <v>44515</v>
      </c>
      <c r="I408">
        <v>8</v>
      </c>
      <c r="J408">
        <v>2020</v>
      </c>
      <c r="K408" t="s">
        <v>21</v>
      </c>
      <c r="L408">
        <v>12</v>
      </c>
      <c r="M408">
        <v>0.41666666666666669</v>
      </c>
      <c r="N408">
        <v>5</v>
      </c>
      <c r="O408">
        <v>21</v>
      </c>
      <c r="P408">
        <v>0.23809523809523811</v>
      </c>
      <c r="Q408">
        <v>0.5714285714285714</v>
      </c>
      <c r="R408" t="s">
        <v>80</v>
      </c>
    </row>
    <row r="409" spans="1:18" x14ac:dyDescent="0.3">
      <c r="A409" s="72">
        <v>407</v>
      </c>
      <c r="B409">
        <v>38062</v>
      </c>
      <c r="C409" t="s">
        <v>204</v>
      </c>
      <c r="D409" t="s">
        <v>28</v>
      </c>
      <c r="E409" t="s">
        <v>20</v>
      </c>
      <c r="F409">
        <v>6.91</v>
      </c>
      <c r="G409" s="73">
        <v>43834</v>
      </c>
      <c r="H409" s="73">
        <v>43837</v>
      </c>
      <c r="I409">
        <v>6</v>
      </c>
      <c r="J409">
        <v>2019</v>
      </c>
      <c r="K409" t="s">
        <v>21</v>
      </c>
      <c r="L409">
        <v>12</v>
      </c>
      <c r="M409">
        <v>0.39444444444444438</v>
      </c>
      <c r="N409">
        <v>4.7333333333333334</v>
      </c>
      <c r="O409">
        <v>4</v>
      </c>
      <c r="P409">
        <v>1.1833333333333329</v>
      </c>
      <c r="Q409">
        <v>3</v>
      </c>
      <c r="R409" t="s">
        <v>111</v>
      </c>
    </row>
    <row r="410" spans="1:18" x14ac:dyDescent="0.3">
      <c r="A410" s="72">
        <v>408</v>
      </c>
      <c r="B410">
        <v>38062</v>
      </c>
      <c r="C410" t="s">
        <v>204</v>
      </c>
      <c r="D410" t="s">
        <v>28</v>
      </c>
      <c r="E410" t="s">
        <v>20</v>
      </c>
      <c r="F410">
        <v>6.91</v>
      </c>
      <c r="G410" s="73">
        <v>43834</v>
      </c>
      <c r="H410" s="73">
        <v>43837</v>
      </c>
      <c r="I410">
        <v>6</v>
      </c>
      <c r="J410">
        <v>2019</v>
      </c>
      <c r="K410" t="s">
        <v>21</v>
      </c>
      <c r="L410">
        <v>12</v>
      </c>
      <c r="M410">
        <v>0.39444444444444438</v>
      </c>
      <c r="N410">
        <v>4.7333333333333334</v>
      </c>
      <c r="O410">
        <v>4</v>
      </c>
      <c r="P410">
        <v>1.1833333333333329</v>
      </c>
      <c r="Q410">
        <v>3</v>
      </c>
      <c r="R410" t="s">
        <v>23</v>
      </c>
    </row>
    <row r="411" spans="1:18" x14ac:dyDescent="0.3">
      <c r="A411" s="72">
        <v>409</v>
      </c>
      <c r="B411">
        <v>38062</v>
      </c>
      <c r="C411" t="s">
        <v>204</v>
      </c>
      <c r="D411" t="s">
        <v>28</v>
      </c>
      <c r="E411" t="s">
        <v>20</v>
      </c>
      <c r="F411">
        <v>6.91</v>
      </c>
      <c r="G411" s="73">
        <v>43834</v>
      </c>
      <c r="H411" s="73">
        <v>43837</v>
      </c>
      <c r="I411">
        <v>6</v>
      </c>
      <c r="J411">
        <v>2019</v>
      </c>
      <c r="K411" t="s">
        <v>21</v>
      </c>
      <c r="L411">
        <v>12</v>
      </c>
      <c r="M411">
        <v>0.39444444444444438</v>
      </c>
      <c r="N411">
        <v>4.7333333333333334</v>
      </c>
      <c r="O411">
        <v>4</v>
      </c>
      <c r="P411">
        <v>1.1833333333333329</v>
      </c>
      <c r="Q411">
        <v>3</v>
      </c>
      <c r="R411" t="s">
        <v>42</v>
      </c>
    </row>
    <row r="412" spans="1:18" x14ac:dyDescent="0.3">
      <c r="A412" s="72">
        <v>410</v>
      </c>
      <c r="B412">
        <v>377</v>
      </c>
      <c r="C412" t="s">
        <v>205</v>
      </c>
      <c r="D412" t="s">
        <v>65</v>
      </c>
      <c r="E412" t="s">
        <v>20</v>
      </c>
      <c r="F412">
        <v>6.69</v>
      </c>
      <c r="G412" s="73">
        <v>44110</v>
      </c>
      <c r="H412" s="73">
        <v>44111</v>
      </c>
      <c r="I412">
        <v>3</v>
      </c>
      <c r="J412">
        <v>2000</v>
      </c>
      <c r="K412" t="s">
        <v>40</v>
      </c>
      <c r="L412">
        <v>6</v>
      </c>
      <c r="M412">
        <v>0.4177777777777778</v>
      </c>
      <c r="N412">
        <v>2.5066666666666668</v>
      </c>
      <c r="O412">
        <v>2</v>
      </c>
      <c r="P412">
        <v>1.253333333333333</v>
      </c>
      <c r="Q412">
        <v>3</v>
      </c>
      <c r="R412" t="s">
        <v>35</v>
      </c>
    </row>
    <row r="413" spans="1:18" x14ac:dyDescent="0.3">
      <c r="A413" s="72">
        <v>411</v>
      </c>
      <c r="B413">
        <v>377</v>
      </c>
      <c r="C413" t="s">
        <v>205</v>
      </c>
      <c r="D413" t="s">
        <v>65</v>
      </c>
      <c r="E413" t="s">
        <v>20</v>
      </c>
      <c r="F413">
        <v>6.69</v>
      </c>
      <c r="G413" s="73">
        <v>44110</v>
      </c>
      <c r="H413" s="73">
        <v>44111</v>
      </c>
      <c r="I413">
        <v>3</v>
      </c>
      <c r="J413">
        <v>2000</v>
      </c>
      <c r="K413" t="s">
        <v>40</v>
      </c>
      <c r="L413">
        <v>6</v>
      </c>
      <c r="M413">
        <v>0.4177777777777778</v>
      </c>
      <c r="N413">
        <v>2.5066666666666668</v>
      </c>
      <c r="O413">
        <v>2</v>
      </c>
      <c r="P413">
        <v>1.253333333333333</v>
      </c>
      <c r="Q413">
        <v>3</v>
      </c>
      <c r="R413" t="s">
        <v>22</v>
      </c>
    </row>
    <row r="414" spans="1:18" x14ac:dyDescent="0.3">
      <c r="A414" s="72">
        <v>412</v>
      </c>
      <c r="B414">
        <v>377</v>
      </c>
      <c r="C414" t="s">
        <v>205</v>
      </c>
      <c r="D414" t="s">
        <v>65</v>
      </c>
      <c r="E414" t="s">
        <v>20</v>
      </c>
      <c r="F414">
        <v>6.69</v>
      </c>
      <c r="G414" s="73">
        <v>44110</v>
      </c>
      <c r="H414" s="73">
        <v>44111</v>
      </c>
      <c r="I414">
        <v>3</v>
      </c>
      <c r="J414">
        <v>2000</v>
      </c>
      <c r="K414" t="s">
        <v>40</v>
      </c>
      <c r="L414">
        <v>6</v>
      </c>
      <c r="M414">
        <v>0.4177777777777778</v>
      </c>
      <c r="N414">
        <v>2.5066666666666668</v>
      </c>
      <c r="O414">
        <v>2</v>
      </c>
      <c r="P414">
        <v>1.253333333333333</v>
      </c>
      <c r="Q414">
        <v>3</v>
      </c>
      <c r="R414" t="s">
        <v>32</v>
      </c>
    </row>
    <row r="415" spans="1:18" x14ac:dyDescent="0.3">
      <c r="A415" s="72">
        <v>413</v>
      </c>
      <c r="B415">
        <v>377</v>
      </c>
      <c r="C415" t="s">
        <v>205</v>
      </c>
      <c r="D415" t="s">
        <v>65</v>
      </c>
      <c r="E415" t="s">
        <v>20</v>
      </c>
      <c r="F415">
        <v>6.69</v>
      </c>
      <c r="G415" s="73">
        <v>44110</v>
      </c>
      <c r="H415" s="73">
        <v>44111</v>
      </c>
      <c r="I415">
        <v>3</v>
      </c>
      <c r="J415">
        <v>2000</v>
      </c>
      <c r="K415" t="s">
        <v>40</v>
      </c>
      <c r="L415">
        <v>6</v>
      </c>
      <c r="M415">
        <v>0.4177777777777778</v>
      </c>
      <c r="N415">
        <v>2.5066666666666668</v>
      </c>
      <c r="O415">
        <v>2</v>
      </c>
      <c r="P415">
        <v>1.253333333333333</v>
      </c>
      <c r="Q415">
        <v>3</v>
      </c>
      <c r="R415" t="s">
        <v>92</v>
      </c>
    </row>
    <row r="416" spans="1:18" x14ac:dyDescent="0.3">
      <c r="A416" s="72">
        <v>414</v>
      </c>
      <c r="B416">
        <v>377</v>
      </c>
      <c r="C416" t="s">
        <v>205</v>
      </c>
      <c r="D416" t="s">
        <v>65</v>
      </c>
      <c r="E416" t="s">
        <v>20</v>
      </c>
      <c r="F416">
        <v>6.69</v>
      </c>
      <c r="G416" s="73">
        <v>44110</v>
      </c>
      <c r="H416" s="73">
        <v>44111</v>
      </c>
      <c r="I416">
        <v>3</v>
      </c>
      <c r="J416">
        <v>2000</v>
      </c>
      <c r="K416" t="s">
        <v>40</v>
      </c>
      <c r="L416">
        <v>6</v>
      </c>
      <c r="M416">
        <v>0.4177777777777778</v>
      </c>
      <c r="N416">
        <v>2.5066666666666668</v>
      </c>
      <c r="O416">
        <v>2</v>
      </c>
      <c r="P416">
        <v>1.253333333333333</v>
      </c>
      <c r="Q416">
        <v>3</v>
      </c>
      <c r="R416" t="s">
        <v>25</v>
      </c>
    </row>
    <row r="417" spans="1:18" x14ac:dyDescent="0.3">
      <c r="A417" s="72">
        <v>415</v>
      </c>
      <c r="B417">
        <v>377</v>
      </c>
      <c r="C417" t="s">
        <v>205</v>
      </c>
      <c r="D417" t="s">
        <v>65</v>
      </c>
      <c r="E417" t="s">
        <v>20</v>
      </c>
      <c r="F417">
        <v>6.69</v>
      </c>
      <c r="G417" s="73">
        <v>44110</v>
      </c>
      <c r="H417" s="73">
        <v>44111</v>
      </c>
      <c r="I417">
        <v>3</v>
      </c>
      <c r="J417">
        <v>2000</v>
      </c>
      <c r="K417" t="s">
        <v>40</v>
      </c>
      <c r="L417">
        <v>6</v>
      </c>
      <c r="M417">
        <v>0.4177777777777778</v>
      </c>
      <c r="N417">
        <v>2.5066666666666668</v>
      </c>
      <c r="O417">
        <v>2</v>
      </c>
      <c r="P417">
        <v>1.253333333333333</v>
      </c>
      <c r="Q417">
        <v>3</v>
      </c>
      <c r="R417" t="s">
        <v>38</v>
      </c>
    </row>
    <row r="418" spans="1:18" x14ac:dyDescent="0.3">
      <c r="A418" s="72">
        <v>416</v>
      </c>
      <c r="B418">
        <v>39063</v>
      </c>
      <c r="C418" t="s">
        <v>206</v>
      </c>
      <c r="D418" t="s">
        <v>28</v>
      </c>
      <c r="E418" t="s">
        <v>20</v>
      </c>
      <c r="F418">
        <v>5.79</v>
      </c>
      <c r="G418" s="73">
        <v>43996</v>
      </c>
      <c r="H418" s="73">
        <v>43997</v>
      </c>
      <c r="I418">
        <v>7</v>
      </c>
      <c r="J418">
        <v>2019</v>
      </c>
      <c r="K418" t="s">
        <v>29</v>
      </c>
      <c r="L418">
        <v>12</v>
      </c>
      <c r="M418">
        <v>0.39444444444444438</v>
      </c>
      <c r="N418">
        <v>4.7333333333333334</v>
      </c>
      <c r="O418">
        <v>2</v>
      </c>
      <c r="P418">
        <v>2.3666666666666671</v>
      </c>
      <c r="Q418">
        <v>6</v>
      </c>
      <c r="R418" t="s">
        <v>35</v>
      </c>
    </row>
    <row r="419" spans="1:18" x14ac:dyDescent="0.3">
      <c r="A419" s="72">
        <v>417</v>
      </c>
      <c r="B419">
        <v>39063</v>
      </c>
      <c r="C419" t="s">
        <v>206</v>
      </c>
      <c r="D419" t="s">
        <v>28</v>
      </c>
      <c r="E419" t="s">
        <v>20</v>
      </c>
      <c r="F419">
        <v>5.79</v>
      </c>
      <c r="G419" s="73">
        <v>43996</v>
      </c>
      <c r="H419" s="73">
        <v>43997</v>
      </c>
      <c r="I419">
        <v>7</v>
      </c>
      <c r="J419">
        <v>2019</v>
      </c>
      <c r="K419" t="s">
        <v>29</v>
      </c>
      <c r="L419">
        <v>12</v>
      </c>
      <c r="M419">
        <v>0.39444444444444438</v>
      </c>
      <c r="N419">
        <v>4.7333333333333334</v>
      </c>
      <c r="O419">
        <v>2</v>
      </c>
      <c r="P419">
        <v>2.3666666666666671</v>
      </c>
      <c r="Q419">
        <v>6</v>
      </c>
      <c r="R419" t="s">
        <v>23</v>
      </c>
    </row>
    <row r="420" spans="1:18" x14ac:dyDescent="0.3">
      <c r="A420" s="72">
        <v>418</v>
      </c>
      <c r="B420">
        <v>39063</v>
      </c>
      <c r="C420" t="s">
        <v>206</v>
      </c>
      <c r="D420" t="s">
        <v>28</v>
      </c>
      <c r="E420" t="s">
        <v>20</v>
      </c>
      <c r="F420">
        <v>5.79</v>
      </c>
      <c r="G420" s="73">
        <v>43996</v>
      </c>
      <c r="H420" s="73">
        <v>43997</v>
      </c>
      <c r="I420">
        <v>7</v>
      </c>
      <c r="J420">
        <v>2019</v>
      </c>
      <c r="K420" t="s">
        <v>29</v>
      </c>
      <c r="L420">
        <v>12</v>
      </c>
      <c r="M420">
        <v>0.39444444444444438</v>
      </c>
      <c r="N420">
        <v>4.7333333333333334</v>
      </c>
      <c r="O420">
        <v>2</v>
      </c>
      <c r="P420">
        <v>2.3666666666666671</v>
      </c>
      <c r="Q420">
        <v>6</v>
      </c>
      <c r="R420" t="s">
        <v>122</v>
      </c>
    </row>
    <row r="421" spans="1:18" x14ac:dyDescent="0.3">
      <c r="A421" s="72">
        <v>419</v>
      </c>
      <c r="B421">
        <v>39063</v>
      </c>
      <c r="C421" t="s">
        <v>206</v>
      </c>
      <c r="D421" t="s">
        <v>28</v>
      </c>
      <c r="E421" t="s">
        <v>20</v>
      </c>
      <c r="F421">
        <v>5.79</v>
      </c>
      <c r="G421" s="73">
        <v>43996</v>
      </c>
      <c r="H421" s="73">
        <v>43997</v>
      </c>
      <c r="I421">
        <v>7</v>
      </c>
      <c r="J421">
        <v>2019</v>
      </c>
      <c r="K421" t="s">
        <v>29</v>
      </c>
      <c r="L421">
        <v>12</v>
      </c>
      <c r="M421">
        <v>0.39444444444444438</v>
      </c>
      <c r="N421">
        <v>4.7333333333333334</v>
      </c>
      <c r="O421">
        <v>2</v>
      </c>
      <c r="P421">
        <v>2.3666666666666671</v>
      </c>
      <c r="Q421">
        <v>6</v>
      </c>
      <c r="R421" t="s">
        <v>108</v>
      </c>
    </row>
    <row r="422" spans="1:18" x14ac:dyDescent="0.3">
      <c r="A422" s="72">
        <v>420</v>
      </c>
      <c r="B422">
        <v>39811</v>
      </c>
      <c r="C422" t="s">
        <v>207</v>
      </c>
      <c r="D422" t="s">
        <v>28</v>
      </c>
      <c r="E422" t="s">
        <v>20</v>
      </c>
      <c r="F422">
        <v>6.35</v>
      </c>
      <c r="G422" s="73">
        <v>44004</v>
      </c>
      <c r="H422" s="73">
        <v>44007</v>
      </c>
      <c r="I422">
        <v>6</v>
      </c>
      <c r="J422">
        <v>2019</v>
      </c>
      <c r="K422" t="s">
        <v>31</v>
      </c>
      <c r="L422">
        <v>12</v>
      </c>
      <c r="M422">
        <v>0.39666666666666672</v>
      </c>
      <c r="N422">
        <v>4.76</v>
      </c>
      <c r="O422">
        <v>4</v>
      </c>
      <c r="P422">
        <v>1.19</v>
      </c>
      <c r="Q422">
        <v>3</v>
      </c>
      <c r="R422" t="s">
        <v>35</v>
      </c>
    </row>
    <row r="423" spans="1:18" x14ac:dyDescent="0.3">
      <c r="A423" s="72">
        <v>421</v>
      </c>
      <c r="B423">
        <v>39811</v>
      </c>
      <c r="C423" t="s">
        <v>207</v>
      </c>
      <c r="D423" t="s">
        <v>28</v>
      </c>
      <c r="E423" t="s">
        <v>20</v>
      </c>
      <c r="F423">
        <v>6.35</v>
      </c>
      <c r="G423" s="73">
        <v>44004</v>
      </c>
      <c r="H423" s="73">
        <v>44007</v>
      </c>
      <c r="I423">
        <v>6</v>
      </c>
      <c r="J423">
        <v>2019</v>
      </c>
      <c r="K423" t="s">
        <v>31</v>
      </c>
      <c r="L423">
        <v>12</v>
      </c>
      <c r="M423">
        <v>0.39666666666666672</v>
      </c>
      <c r="N423">
        <v>4.76</v>
      </c>
      <c r="O423">
        <v>4</v>
      </c>
      <c r="P423">
        <v>1.19</v>
      </c>
      <c r="Q423">
        <v>3</v>
      </c>
      <c r="R423" t="s">
        <v>23</v>
      </c>
    </row>
    <row r="424" spans="1:18" x14ac:dyDescent="0.3">
      <c r="A424" s="72">
        <v>422</v>
      </c>
      <c r="B424">
        <v>39811</v>
      </c>
      <c r="C424" t="s">
        <v>207</v>
      </c>
      <c r="D424" t="s">
        <v>28</v>
      </c>
      <c r="E424" t="s">
        <v>20</v>
      </c>
      <c r="F424">
        <v>6.35</v>
      </c>
      <c r="G424" s="73">
        <v>44004</v>
      </c>
      <c r="H424" s="73">
        <v>44007</v>
      </c>
      <c r="I424">
        <v>6</v>
      </c>
      <c r="J424">
        <v>2019</v>
      </c>
      <c r="K424" t="s">
        <v>31</v>
      </c>
      <c r="L424">
        <v>12</v>
      </c>
      <c r="M424">
        <v>0.39666666666666672</v>
      </c>
      <c r="N424">
        <v>4.76</v>
      </c>
      <c r="O424">
        <v>4</v>
      </c>
      <c r="P424">
        <v>1.19</v>
      </c>
      <c r="Q424">
        <v>3</v>
      </c>
      <c r="R424" t="s">
        <v>122</v>
      </c>
    </row>
    <row r="425" spans="1:18" x14ac:dyDescent="0.3">
      <c r="A425" s="72">
        <v>423</v>
      </c>
      <c r="B425">
        <v>39811</v>
      </c>
      <c r="C425" t="s">
        <v>207</v>
      </c>
      <c r="D425" t="s">
        <v>28</v>
      </c>
      <c r="E425" t="s">
        <v>20</v>
      </c>
      <c r="F425">
        <v>6.35</v>
      </c>
      <c r="G425" s="73">
        <v>44004</v>
      </c>
      <c r="H425" s="73">
        <v>44007</v>
      </c>
      <c r="I425">
        <v>6</v>
      </c>
      <c r="J425">
        <v>2019</v>
      </c>
      <c r="K425" t="s">
        <v>31</v>
      </c>
      <c r="L425">
        <v>12</v>
      </c>
      <c r="M425">
        <v>0.39666666666666672</v>
      </c>
      <c r="N425">
        <v>4.76</v>
      </c>
      <c r="O425">
        <v>4</v>
      </c>
      <c r="P425">
        <v>1.19</v>
      </c>
      <c r="Q425">
        <v>3</v>
      </c>
      <c r="R425" t="s">
        <v>108</v>
      </c>
    </row>
    <row r="426" spans="1:18" x14ac:dyDescent="0.3">
      <c r="A426" s="72">
        <v>424</v>
      </c>
      <c r="B426">
        <v>45665</v>
      </c>
      <c r="C426" t="s">
        <v>208</v>
      </c>
      <c r="D426" t="s">
        <v>28</v>
      </c>
      <c r="E426" t="s">
        <v>20</v>
      </c>
      <c r="F426">
        <v>5.89</v>
      </c>
      <c r="G426" s="73">
        <v>44565</v>
      </c>
      <c r="H426" s="73">
        <v>44574</v>
      </c>
      <c r="I426">
        <v>5</v>
      </c>
      <c r="J426">
        <v>2021</v>
      </c>
      <c r="K426" t="s">
        <v>29</v>
      </c>
      <c r="L426">
        <v>12</v>
      </c>
      <c r="M426">
        <v>0.39500000000000002</v>
      </c>
      <c r="N426">
        <v>4.74</v>
      </c>
      <c r="O426">
        <v>10</v>
      </c>
      <c r="P426">
        <v>0.47399999999999998</v>
      </c>
      <c r="Q426">
        <v>1.2</v>
      </c>
      <c r="R426" t="s">
        <v>35</v>
      </c>
    </row>
    <row r="427" spans="1:18" x14ac:dyDescent="0.3">
      <c r="A427" s="72">
        <v>425</v>
      </c>
      <c r="B427">
        <v>45665</v>
      </c>
      <c r="C427" t="s">
        <v>208</v>
      </c>
      <c r="D427" t="s">
        <v>28</v>
      </c>
      <c r="E427" t="s">
        <v>20</v>
      </c>
      <c r="F427">
        <v>5.89</v>
      </c>
      <c r="G427" s="73">
        <v>44565</v>
      </c>
      <c r="H427" s="73">
        <v>44574</v>
      </c>
      <c r="I427">
        <v>5</v>
      </c>
      <c r="J427">
        <v>2021</v>
      </c>
      <c r="K427" t="s">
        <v>29</v>
      </c>
      <c r="L427">
        <v>12</v>
      </c>
      <c r="M427">
        <v>0.39500000000000002</v>
      </c>
      <c r="N427">
        <v>4.74</v>
      </c>
      <c r="O427">
        <v>10</v>
      </c>
      <c r="P427">
        <v>0.47399999999999998</v>
      </c>
      <c r="Q427">
        <v>1.2</v>
      </c>
      <c r="R427" t="s">
        <v>42</v>
      </c>
    </row>
    <row r="428" spans="1:18" x14ac:dyDescent="0.3">
      <c r="A428" s="72">
        <v>426</v>
      </c>
      <c r="B428">
        <v>2042</v>
      </c>
      <c r="C428" t="s">
        <v>209</v>
      </c>
      <c r="D428" t="s">
        <v>95</v>
      </c>
      <c r="E428" t="s">
        <v>34</v>
      </c>
      <c r="F428">
        <v>6.58</v>
      </c>
      <c r="G428" s="73">
        <v>43971</v>
      </c>
      <c r="H428" s="73">
        <v>43971</v>
      </c>
      <c r="I428">
        <v>7</v>
      </c>
      <c r="J428">
        <v>1989</v>
      </c>
      <c r="K428" t="s">
        <v>21</v>
      </c>
      <c r="L428">
        <v>1</v>
      </c>
      <c r="M428">
        <v>1.083333333333333</v>
      </c>
      <c r="N428">
        <v>1.083333333333333</v>
      </c>
      <c r="O428">
        <v>1</v>
      </c>
      <c r="P428">
        <v>1.083333333333333</v>
      </c>
      <c r="Q428">
        <v>1</v>
      </c>
      <c r="R428" t="s">
        <v>35</v>
      </c>
    </row>
    <row r="429" spans="1:18" x14ac:dyDescent="0.3">
      <c r="A429" s="72">
        <v>427</v>
      </c>
      <c r="B429">
        <v>2042</v>
      </c>
      <c r="C429" t="s">
        <v>209</v>
      </c>
      <c r="D429" t="s">
        <v>95</v>
      </c>
      <c r="E429" t="s">
        <v>34</v>
      </c>
      <c r="F429">
        <v>6.58</v>
      </c>
      <c r="G429" s="73">
        <v>43971</v>
      </c>
      <c r="H429" s="73">
        <v>43971</v>
      </c>
      <c r="I429">
        <v>7</v>
      </c>
      <c r="J429">
        <v>1989</v>
      </c>
      <c r="K429" t="s">
        <v>21</v>
      </c>
      <c r="L429">
        <v>1</v>
      </c>
      <c r="M429">
        <v>1.083333333333333</v>
      </c>
      <c r="N429">
        <v>1.083333333333333</v>
      </c>
      <c r="O429">
        <v>1</v>
      </c>
      <c r="P429">
        <v>1.083333333333333</v>
      </c>
      <c r="Q429">
        <v>1</v>
      </c>
      <c r="R429" t="s">
        <v>36</v>
      </c>
    </row>
    <row r="430" spans="1:18" x14ac:dyDescent="0.3">
      <c r="A430" s="72">
        <v>428</v>
      </c>
      <c r="B430">
        <v>2042</v>
      </c>
      <c r="C430" t="s">
        <v>209</v>
      </c>
      <c r="D430" t="s">
        <v>95</v>
      </c>
      <c r="E430" t="s">
        <v>34</v>
      </c>
      <c r="F430">
        <v>6.58</v>
      </c>
      <c r="G430" s="73">
        <v>43971</v>
      </c>
      <c r="H430" s="73">
        <v>43971</v>
      </c>
      <c r="I430">
        <v>7</v>
      </c>
      <c r="J430">
        <v>1989</v>
      </c>
      <c r="K430" t="s">
        <v>21</v>
      </c>
      <c r="L430">
        <v>1</v>
      </c>
      <c r="M430">
        <v>1.083333333333333</v>
      </c>
      <c r="N430">
        <v>1.083333333333333</v>
      </c>
      <c r="O430">
        <v>1</v>
      </c>
      <c r="P430">
        <v>1.083333333333333</v>
      </c>
      <c r="Q430">
        <v>1</v>
      </c>
      <c r="R430" t="s">
        <v>23</v>
      </c>
    </row>
    <row r="431" spans="1:18" x14ac:dyDescent="0.3">
      <c r="A431" s="72">
        <v>429</v>
      </c>
      <c r="B431">
        <v>2042</v>
      </c>
      <c r="C431" t="s">
        <v>209</v>
      </c>
      <c r="D431" t="s">
        <v>95</v>
      </c>
      <c r="E431" t="s">
        <v>34</v>
      </c>
      <c r="F431">
        <v>6.58</v>
      </c>
      <c r="G431" s="73">
        <v>43971</v>
      </c>
      <c r="H431" s="73">
        <v>43971</v>
      </c>
      <c r="I431">
        <v>7</v>
      </c>
      <c r="J431">
        <v>1989</v>
      </c>
      <c r="K431" t="s">
        <v>21</v>
      </c>
      <c r="L431">
        <v>1</v>
      </c>
      <c r="M431">
        <v>1.083333333333333</v>
      </c>
      <c r="N431">
        <v>1.083333333333333</v>
      </c>
      <c r="O431">
        <v>1</v>
      </c>
      <c r="P431">
        <v>1.083333333333333</v>
      </c>
      <c r="Q431">
        <v>1</v>
      </c>
      <c r="R431" t="s">
        <v>97</v>
      </c>
    </row>
    <row r="432" spans="1:18" x14ac:dyDescent="0.3">
      <c r="A432" s="72">
        <v>430</v>
      </c>
      <c r="B432">
        <v>2042</v>
      </c>
      <c r="C432" t="s">
        <v>209</v>
      </c>
      <c r="D432" t="s">
        <v>95</v>
      </c>
      <c r="E432" t="s">
        <v>34</v>
      </c>
      <c r="F432">
        <v>6.58</v>
      </c>
      <c r="G432" s="73">
        <v>43971</v>
      </c>
      <c r="H432" s="73">
        <v>43971</v>
      </c>
      <c r="I432">
        <v>7</v>
      </c>
      <c r="J432">
        <v>1989</v>
      </c>
      <c r="K432" t="s">
        <v>21</v>
      </c>
      <c r="L432">
        <v>1</v>
      </c>
      <c r="M432">
        <v>1.083333333333333</v>
      </c>
      <c r="N432">
        <v>1.083333333333333</v>
      </c>
      <c r="O432">
        <v>1</v>
      </c>
      <c r="P432">
        <v>1.083333333333333</v>
      </c>
      <c r="Q432">
        <v>1</v>
      </c>
      <c r="R432" t="s">
        <v>25</v>
      </c>
    </row>
    <row r="433" spans="1:18" x14ac:dyDescent="0.3">
      <c r="A433" s="72">
        <v>431</v>
      </c>
      <c r="B433">
        <v>227</v>
      </c>
      <c r="C433" t="s">
        <v>210</v>
      </c>
      <c r="D433" t="s">
        <v>65</v>
      </c>
      <c r="E433" t="s">
        <v>20</v>
      </c>
      <c r="F433">
        <v>8.02</v>
      </c>
      <c r="G433" s="73">
        <v>42685</v>
      </c>
      <c r="H433" s="73">
        <v>42694</v>
      </c>
      <c r="I433">
        <v>8</v>
      </c>
      <c r="J433">
        <v>2000</v>
      </c>
      <c r="K433" t="s">
        <v>29</v>
      </c>
      <c r="L433">
        <v>6</v>
      </c>
      <c r="M433">
        <v>0.41666666666666669</v>
      </c>
      <c r="N433">
        <v>2.5</v>
      </c>
      <c r="O433">
        <v>10</v>
      </c>
      <c r="P433">
        <v>0.25</v>
      </c>
      <c r="Q433">
        <v>0.6</v>
      </c>
      <c r="R433" t="s">
        <v>35</v>
      </c>
    </row>
    <row r="434" spans="1:18" x14ac:dyDescent="0.3">
      <c r="A434" s="72">
        <v>432</v>
      </c>
      <c r="B434">
        <v>227</v>
      </c>
      <c r="C434" t="s">
        <v>210</v>
      </c>
      <c r="D434" t="s">
        <v>65</v>
      </c>
      <c r="E434" t="s">
        <v>20</v>
      </c>
      <c r="F434">
        <v>8.02</v>
      </c>
      <c r="G434" s="73">
        <v>42685</v>
      </c>
      <c r="H434" s="73">
        <v>42694</v>
      </c>
      <c r="I434">
        <v>8</v>
      </c>
      <c r="J434">
        <v>2000</v>
      </c>
      <c r="K434" t="s">
        <v>29</v>
      </c>
      <c r="L434">
        <v>6</v>
      </c>
      <c r="M434">
        <v>0.41666666666666669</v>
      </c>
      <c r="N434">
        <v>2.5</v>
      </c>
      <c r="O434">
        <v>10</v>
      </c>
      <c r="P434">
        <v>0.25</v>
      </c>
      <c r="Q434">
        <v>0.6</v>
      </c>
      <c r="R434" t="s">
        <v>84</v>
      </c>
    </row>
    <row r="435" spans="1:18" x14ac:dyDescent="0.3">
      <c r="A435" s="72">
        <v>433</v>
      </c>
      <c r="B435">
        <v>227</v>
      </c>
      <c r="C435" t="s">
        <v>210</v>
      </c>
      <c r="D435" t="s">
        <v>65</v>
      </c>
      <c r="E435" t="s">
        <v>20</v>
      </c>
      <c r="F435">
        <v>8.02</v>
      </c>
      <c r="G435" s="73">
        <v>42685</v>
      </c>
      <c r="H435" s="73">
        <v>42694</v>
      </c>
      <c r="I435">
        <v>8</v>
      </c>
      <c r="J435">
        <v>2000</v>
      </c>
      <c r="K435" t="s">
        <v>29</v>
      </c>
      <c r="L435">
        <v>6</v>
      </c>
      <c r="M435">
        <v>0.41666666666666669</v>
      </c>
      <c r="N435">
        <v>2.5</v>
      </c>
      <c r="O435">
        <v>10</v>
      </c>
      <c r="P435">
        <v>0.25</v>
      </c>
      <c r="Q435">
        <v>0.6</v>
      </c>
      <c r="R435" t="s">
        <v>32</v>
      </c>
    </row>
    <row r="436" spans="1:18" x14ac:dyDescent="0.3">
      <c r="A436" s="72">
        <v>434</v>
      </c>
      <c r="B436">
        <v>227</v>
      </c>
      <c r="C436" t="s">
        <v>210</v>
      </c>
      <c r="D436" t="s">
        <v>65</v>
      </c>
      <c r="E436" t="s">
        <v>20</v>
      </c>
      <c r="F436">
        <v>8.02</v>
      </c>
      <c r="G436" s="73">
        <v>42685</v>
      </c>
      <c r="H436" s="73">
        <v>42694</v>
      </c>
      <c r="I436">
        <v>8</v>
      </c>
      <c r="J436">
        <v>2000</v>
      </c>
      <c r="K436" t="s">
        <v>29</v>
      </c>
      <c r="L436">
        <v>6</v>
      </c>
      <c r="M436">
        <v>0.41666666666666669</v>
      </c>
      <c r="N436">
        <v>2.5</v>
      </c>
      <c r="O436">
        <v>10</v>
      </c>
      <c r="P436">
        <v>0.25</v>
      </c>
      <c r="Q436">
        <v>0.6</v>
      </c>
      <c r="R436" t="s">
        <v>97</v>
      </c>
    </row>
    <row r="437" spans="1:18" x14ac:dyDescent="0.3">
      <c r="A437" s="72">
        <v>435</v>
      </c>
      <c r="B437">
        <v>227</v>
      </c>
      <c r="C437" t="s">
        <v>210</v>
      </c>
      <c r="D437" t="s">
        <v>65</v>
      </c>
      <c r="E437" t="s">
        <v>20</v>
      </c>
      <c r="F437">
        <v>8.02</v>
      </c>
      <c r="G437" s="73">
        <v>42685</v>
      </c>
      <c r="H437" s="73">
        <v>42694</v>
      </c>
      <c r="I437">
        <v>8</v>
      </c>
      <c r="J437">
        <v>2000</v>
      </c>
      <c r="K437" t="s">
        <v>29</v>
      </c>
      <c r="L437">
        <v>6</v>
      </c>
      <c r="M437">
        <v>0.41666666666666669</v>
      </c>
      <c r="N437">
        <v>2.5</v>
      </c>
      <c r="O437">
        <v>10</v>
      </c>
      <c r="P437">
        <v>0.25</v>
      </c>
      <c r="Q437">
        <v>0.6</v>
      </c>
      <c r="R437" t="s">
        <v>71</v>
      </c>
    </row>
    <row r="438" spans="1:18" x14ac:dyDescent="0.3">
      <c r="A438" s="72">
        <v>436</v>
      </c>
      <c r="B438">
        <v>227</v>
      </c>
      <c r="C438" t="s">
        <v>210</v>
      </c>
      <c r="D438" t="s">
        <v>65</v>
      </c>
      <c r="E438" t="s">
        <v>20</v>
      </c>
      <c r="F438">
        <v>8.02</v>
      </c>
      <c r="G438" s="73">
        <v>42685</v>
      </c>
      <c r="H438" s="73">
        <v>42694</v>
      </c>
      <c r="I438">
        <v>8</v>
      </c>
      <c r="J438">
        <v>2000</v>
      </c>
      <c r="K438" t="s">
        <v>29</v>
      </c>
      <c r="L438">
        <v>6</v>
      </c>
      <c r="M438">
        <v>0.41666666666666669</v>
      </c>
      <c r="N438">
        <v>2.5</v>
      </c>
      <c r="O438">
        <v>10</v>
      </c>
      <c r="P438">
        <v>0.25</v>
      </c>
      <c r="Q438">
        <v>0.6</v>
      </c>
      <c r="R438" t="s">
        <v>61</v>
      </c>
    </row>
    <row r="439" spans="1:18" x14ac:dyDescent="0.3">
      <c r="A439" s="72">
        <v>437</v>
      </c>
      <c r="B439">
        <v>227</v>
      </c>
      <c r="C439" t="s">
        <v>210</v>
      </c>
      <c r="D439" t="s">
        <v>65</v>
      </c>
      <c r="E439" t="s">
        <v>20</v>
      </c>
      <c r="F439">
        <v>8.02</v>
      </c>
      <c r="G439" s="73">
        <v>42685</v>
      </c>
      <c r="H439" s="73">
        <v>42694</v>
      </c>
      <c r="I439">
        <v>8</v>
      </c>
      <c r="J439">
        <v>2000</v>
      </c>
      <c r="K439" t="s">
        <v>29</v>
      </c>
      <c r="L439">
        <v>6</v>
      </c>
      <c r="M439">
        <v>0.41666666666666669</v>
      </c>
      <c r="N439">
        <v>2.5</v>
      </c>
      <c r="O439">
        <v>10</v>
      </c>
      <c r="P439">
        <v>0.25</v>
      </c>
      <c r="Q439">
        <v>0.6</v>
      </c>
      <c r="R439" t="s">
        <v>25</v>
      </c>
    </row>
    <row r="440" spans="1:18" x14ac:dyDescent="0.3">
      <c r="A440" s="72">
        <v>438</v>
      </c>
      <c r="B440">
        <v>39545</v>
      </c>
      <c r="C440" t="s">
        <v>211</v>
      </c>
      <c r="D440" t="s">
        <v>95</v>
      </c>
      <c r="E440" t="s">
        <v>34</v>
      </c>
      <c r="F440">
        <v>6.54</v>
      </c>
      <c r="G440" s="73">
        <v>44103</v>
      </c>
      <c r="H440" s="73">
        <v>44103</v>
      </c>
      <c r="I440">
        <v>7</v>
      </c>
      <c r="J440">
        <v>2019</v>
      </c>
      <c r="K440" t="s">
        <v>31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 t="s">
        <v>74</v>
      </c>
    </row>
    <row r="441" spans="1:18" x14ac:dyDescent="0.3">
      <c r="A441" s="72">
        <v>439</v>
      </c>
      <c r="B441">
        <v>39545</v>
      </c>
      <c r="C441" t="s">
        <v>211</v>
      </c>
      <c r="D441" t="s">
        <v>95</v>
      </c>
      <c r="E441" t="s">
        <v>34</v>
      </c>
      <c r="F441">
        <v>6.54</v>
      </c>
      <c r="G441" s="73">
        <v>44103</v>
      </c>
      <c r="H441" s="73">
        <v>44103</v>
      </c>
      <c r="I441">
        <v>7</v>
      </c>
      <c r="J441">
        <v>2019</v>
      </c>
      <c r="K441" t="s">
        <v>31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 t="s">
        <v>54</v>
      </c>
    </row>
    <row r="442" spans="1:18" x14ac:dyDescent="0.3">
      <c r="A442" s="72">
        <v>440</v>
      </c>
      <c r="B442">
        <v>39545</v>
      </c>
      <c r="C442" t="s">
        <v>211</v>
      </c>
      <c r="D442" t="s">
        <v>95</v>
      </c>
      <c r="E442" t="s">
        <v>34</v>
      </c>
      <c r="F442">
        <v>6.54</v>
      </c>
      <c r="G442" s="73">
        <v>44103</v>
      </c>
      <c r="H442" s="73">
        <v>44103</v>
      </c>
      <c r="I442">
        <v>7</v>
      </c>
      <c r="J442">
        <v>2019</v>
      </c>
      <c r="K442" t="s">
        <v>31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 t="s">
        <v>45</v>
      </c>
    </row>
    <row r="443" spans="1:18" x14ac:dyDescent="0.3">
      <c r="A443" s="72">
        <v>441</v>
      </c>
      <c r="B443">
        <v>39545</v>
      </c>
      <c r="C443" t="s">
        <v>211</v>
      </c>
      <c r="D443" t="s">
        <v>95</v>
      </c>
      <c r="E443" t="s">
        <v>34</v>
      </c>
      <c r="F443">
        <v>6.54</v>
      </c>
      <c r="G443" s="73">
        <v>44103</v>
      </c>
      <c r="H443" s="73">
        <v>44103</v>
      </c>
      <c r="I443">
        <v>7</v>
      </c>
      <c r="J443">
        <v>2019</v>
      </c>
      <c r="K443" t="s">
        <v>31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 t="s">
        <v>25</v>
      </c>
    </row>
    <row r="444" spans="1:18" x14ac:dyDescent="0.3">
      <c r="A444" s="72">
        <v>442</v>
      </c>
      <c r="B444">
        <v>39545</v>
      </c>
      <c r="C444" t="s">
        <v>211</v>
      </c>
      <c r="D444" t="s">
        <v>95</v>
      </c>
      <c r="E444" t="s">
        <v>34</v>
      </c>
      <c r="F444">
        <v>6.54</v>
      </c>
      <c r="G444" s="73">
        <v>44103</v>
      </c>
      <c r="H444" s="73">
        <v>44103</v>
      </c>
      <c r="I444">
        <v>7</v>
      </c>
      <c r="J444">
        <v>2019</v>
      </c>
      <c r="K444" t="s">
        <v>31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 t="s">
        <v>42</v>
      </c>
    </row>
    <row r="445" spans="1:18" x14ac:dyDescent="0.3">
      <c r="A445" s="72">
        <v>443</v>
      </c>
      <c r="B445">
        <v>120</v>
      </c>
      <c r="C445" t="s">
        <v>212</v>
      </c>
      <c r="D445" t="s">
        <v>28</v>
      </c>
      <c r="E445" t="s">
        <v>34</v>
      </c>
      <c r="F445">
        <v>7.68</v>
      </c>
      <c r="G445" s="73">
        <v>42638</v>
      </c>
      <c r="H445" s="73">
        <v>42669</v>
      </c>
      <c r="I445">
        <v>6</v>
      </c>
      <c r="J445">
        <v>2001</v>
      </c>
      <c r="K445" t="s">
        <v>40</v>
      </c>
      <c r="L445">
        <v>26</v>
      </c>
      <c r="M445">
        <v>0.4</v>
      </c>
      <c r="N445">
        <v>10.4</v>
      </c>
      <c r="O445">
        <v>32</v>
      </c>
      <c r="P445">
        <v>0.32500000000000001</v>
      </c>
      <c r="Q445">
        <v>0.8125</v>
      </c>
      <c r="R445" t="s">
        <v>36</v>
      </c>
    </row>
    <row r="446" spans="1:18" x14ac:dyDescent="0.3">
      <c r="A446" s="72">
        <v>444</v>
      </c>
      <c r="B446">
        <v>120</v>
      </c>
      <c r="C446" t="s">
        <v>212</v>
      </c>
      <c r="D446" t="s">
        <v>28</v>
      </c>
      <c r="E446" t="s">
        <v>34</v>
      </c>
      <c r="F446">
        <v>7.68</v>
      </c>
      <c r="G446" s="73">
        <v>42638</v>
      </c>
      <c r="H446" s="73">
        <v>42669</v>
      </c>
      <c r="I446">
        <v>6</v>
      </c>
      <c r="J446">
        <v>2001</v>
      </c>
      <c r="K446" t="s">
        <v>40</v>
      </c>
      <c r="L446">
        <v>26</v>
      </c>
      <c r="M446">
        <v>0.4</v>
      </c>
      <c r="N446">
        <v>10.4</v>
      </c>
      <c r="O446">
        <v>32</v>
      </c>
      <c r="P446">
        <v>0.32500000000000001</v>
      </c>
      <c r="Q446">
        <v>0.8125</v>
      </c>
      <c r="R446" t="s">
        <v>23</v>
      </c>
    </row>
    <row r="447" spans="1:18" x14ac:dyDescent="0.3">
      <c r="A447" s="72">
        <v>445</v>
      </c>
      <c r="B447">
        <v>120</v>
      </c>
      <c r="C447" t="s">
        <v>212</v>
      </c>
      <c r="D447" t="s">
        <v>28</v>
      </c>
      <c r="E447" t="s">
        <v>34</v>
      </c>
      <c r="F447">
        <v>7.68</v>
      </c>
      <c r="G447" s="73">
        <v>42638</v>
      </c>
      <c r="H447" s="73">
        <v>42669</v>
      </c>
      <c r="I447">
        <v>6</v>
      </c>
      <c r="J447">
        <v>2001</v>
      </c>
      <c r="K447" t="s">
        <v>40</v>
      </c>
      <c r="L447">
        <v>26</v>
      </c>
      <c r="M447">
        <v>0.4</v>
      </c>
      <c r="N447">
        <v>10.4</v>
      </c>
      <c r="O447">
        <v>32</v>
      </c>
      <c r="P447">
        <v>0.32500000000000001</v>
      </c>
      <c r="Q447">
        <v>0.8125</v>
      </c>
      <c r="R447" t="s">
        <v>189</v>
      </c>
    </row>
    <row r="448" spans="1:18" x14ac:dyDescent="0.3">
      <c r="A448" s="72">
        <v>446</v>
      </c>
      <c r="B448">
        <v>120</v>
      </c>
      <c r="C448" t="s">
        <v>212</v>
      </c>
      <c r="D448" t="s">
        <v>28</v>
      </c>
      <c r="E448" t="s">
        <v>34</v>
      </c>
      <c r="F448">
        <v>7.68</v>
      </c>
      <c r="G448" s="73">
        <v>42638</v>
      </c>
      <c r="H448" s="73">
        <v>42669</v>
      </c>
      <c r="I448">
        <v>6</v>
      </c>
      <c r="J448">
        <v>2001</v>
      </c>
      <c r="K448" t="s">
        <v>40</v>
      </c>
      <c r="L448">
        <v>26</v>
      </c>
      <c r="M448">
        <v>0.4</v>
      </c>
      <c r="N448">
        <v>10.4</v>
      </c>
      <c r="O448">
        <v>32</v>
      </c>
      <c r="P448">
        <v>0.32500000000000001</v>
      </c>
      <c r="Q448">
        <v>0.8125</v>
      </c>
      <c r="R448" t="s">
        <v>54</v>
      </c>
    </row>
    <row r="449" spans="1:18" x14ac:dyDescent="0.3">
      <c r="A449" s="72">
        <v>447</v>
      </c>
      <c r="B449">
        <v>120</v>
      </c>
      <c r="C449" t="s">
        <v>212</v>
      </c>
      <c r="D449" t="s">
        <v>28</v>
      </c>
      <c r="E449" t="s">
        <v>34</v>
      </c>
      <c r="F449">
        <v>7.68</v>
      </c>
      <c r="G449" s="73">
        <v>42638</v>
      </c>
      <c r="H449" s="73">
        <v>42669</v>
      </c>
      <c r="I449">
        <v>6</v>
      </c>
      <c r="J449">
        <v>2001</v>
      </c>
      <c r="K449" t="s">
        <v>40</v>
      </c>
      <c r="L449">
        <v>26</v>
      </c>
      <c r="M449">
        <v>0.4</v>
      </c>
      <c r="N449">
        <v>10.4</v>
      </c>
      <c r="O449">
        <v>32</v>
      </c>
      <c r="P449">
        <v>0.32500000000000001</v>
      </c>
      <c r="Q449">
        <v>0.8125</v>
      </c>
      <c r="R449" t="s">
        <v>55</v>
      </c>
    </row>
    <row r="450" spans="1:18" x14ac:dyDescent="0.3">
      <c r="A450" s="72">
        <v>448</v>
      </c>
      <c r="B450">
        <v>29907</v>
      </c>
      <c r="C450" t="s">
        <v>213</v>
      </c>
      <c r="D450" t="s">
        <v>95</v>
      </c>
      <c r="E450" t="s">
        <v>49</v>
      </c>
      <c r="F450">
        <v>4.22</v>
      </c>
      <c r="G450" s="73">
        <v>44548</v>
      </c>
      <c r="H450" s="73">
        <v>44548</v>
      </c>
      <c r="I450">
        <v>4</v>
      </c>
      <c r="J450">
        <v>2002</v>
      </c>
      <c r="K450" t="s">
        <v>21</v>
      </c>
      <c r="L450">
        <v>1</v>
      </c>
      <c r="M450">
        <v>9.4444444444444442E-2</v>
      </c>
      <c r="N450">
        <v>9.4444444444444442E-2</v>
      </c>
      <c r="O450">
        <v>1</v>
      </c>
      <c r="P450">
        <v>9.4444444444444442E-2</v>
      </c>
      <c r="Q450">
        <v>1</v>
      </c>
      <c r="R450" t="s">
        <v>84</v>
      </c>
    </row>
    <row r="451" spans="1:18" x14ac:dyDescent="0.3">
      <c r="A451" s="72">
        <v>449</v>
      </c>
      <c r="B451">
        <v>41120</v>
      </c>
      <c r="C451" t="s">
        <v>214</v>
      </c>
      <c r="D451" t="s">
        <v>28</v>
      </c>
      <c r="E451" t="s">
        <v>44</v>
      </c>
      <c r="F451">
        <v>7.54</v>
      </c>
      <c r="G451" s="73">
        <v>44234</v>
      </c>
      <c r="H451" s="73">
        <v>44245</v>
      </c>
      <c r="I451">
        <v>8</v>
      </c>
      <c r="J451">
        <v>2020</v>
      </c>
      <c r="K451" t="s">
        <v>29</v>
      </c>
      <c r="L451">
        <v>11</v>
      </c>
      <c r="M451">
        <v>0.38333333333333341</v>
      </c>
      <c r="N451">
        <v>4.2166666666666668</v>
      </c>
      <c r="O451">
        <v>12</v>
      </c>
      <c r="P451">
        <v>0.35138888888888892</v>
      </c>
      <c r="Q451">
        <v>0.91666666666666663</v>
      </c>
      <c r="R451" t="s">
        <v>32</v>
      </c>
    </row>
    <row r="452" spans="1:18" x14ac:dyDescent="0.3">
      <c r="A452" s="72">
        <v>450</v>
      </c>
      <c r="B452">
        <v>41120</v>
      </c>
      <c r="C452" t="s">
        <v>214</v>
      </c>
      <c r="D452" t="s">
        <v>28</v>
      </c>
      <c r="E452" t="s">
        <v>44</v>
      </c>
      <c r="F452">
        <v>7.54</v>
      </c>
      <c r="G452" s="73">
        <v>44234</v>
      </c>
      <c r="H452" s="73">
        <v>44245</v>
      </c>
      <c r="I452">
        <v>8</v>
      </c>
      <c r="J452">
        <v>2020</v>
      </c>
      <c r="K452" t="s">
        <v>29</v>
      </c>
      <c r="L452">
        <v>11</v>
      </c>
      <c r="M452">
        <v>0.38333333333333341</v>
      </c>
      <c r="N452">
        <v>4.2166666666666668</v>
      </c>
      <c r="O452">
        <v>12</v>
      </c>
      <c r="P452">
        <v>0.35138888888888892</v>
      </c>
      <c r="Q452">
        <v>0.91666666666666663</v>
      </c>
      <c r="R452" t="s">
        <v>66</v>
      </c>
    </row>
    <row r="453" spans="1:18" x14ac:dyDescent="0.3">
      <c r="A453" s="72">
        <v>451</v>
      </c>
      <c r="B453">
        <v>41120</v>
      </c>
      <c r="C453" t="s">
        <v>214</v>
      </c>
      <c r="D453" t="s">
        <v>28</v>
      </c>
      <c r="E453" t="s">
        <v>44</v>
      </c>
      <c r="F453">
        <v>7.54</v>
      </c>
      <c r="G453" s="73">
        <v>44234</v>
      </c>
      <c r="H453" s="73">
        <v>44245</v>
      </c>
      <c r="I453">
        <v>8</v>
      </c>
      <c r="J453">
        <v>2020</v>
      </c>
      <c r="K453" t="s">
        <v>29</v>
      </c>
      <c r="L453">
        <v>11</v>
      </c>
      <c r="M453">
        <v>0.38333333333333341</v>
      </c>
      <c r="N453">
        <v>4.2166666666666668</v>
      </c>
      <c r="O453">
        <v>12</v>
      </c>
      <c r="P453">
        <v>0.35138888888888892</v>
      </c>
      <c r="Q453">
        <v>0.91666666666666663</v>
      </c>
      <c r="R453" t="s">
        <v>24</v>
      </c>
    </row>
    <row r="454" spans="1:18" x14ac:dyDescent="0.3">
      <c r="A454" s="72">
        <v>452</v>
      </c>
      <c r="B454">
        <v>71</v>
      </c>
      <c r="C454" t="s">
        <v>215</v>
      </c>
      <c r="D454" t="s">
        <v>28</v>
      </c>
      <c r="E454" t="s">
        <v>73</v>
      </c>
      <c r="F454">
        <v>7.61</v>
      </c>
      <c r="G454" s="73">
        <v>43009</v>
      </c>
      <c r="H454" s="73">
        <v>43019</v>
      </c>
      <c r="I454">
        <v>7</v>
      </c>
      <c r="J454">
        <v>2002</v>
      </c>
      <c r="K454" t="s">
        <v>21</v>
      </c>
      <c r="L454">
        <v>24</v>
      </c>
      <c r="M454">
        <v>0.4</v>
      </c>
      <c r="N454">
        <v>9.6000000000000014</v>
      </c>
      <c r="O454">
        <v>11</v>
      </c>
      <c r="P454">
        <v>0.87272727272727291</v>
      </c>
      <c r="Q454">
        <v>2.1818181818181821</v>
      </c>
      <c r="R454" t="s">
        <v>35</v>
      </c>
    </row>
    <row r="455" spans="1:18" x14ac:dyDescent="0.3">
      <c r="A455" s="72">
        <v>453</v>
      </c>
      <c r="B455">
        <v>71</v>
      </c>
      <c r="C455" t="s">
        <v>215</v>
      </c>
      <c r="D455" t="s">
        <v>28</v>
      </c>
      <c r="E455" t="s">
        <v>73</v>
      </c>
      <c r="F455">
        <v>7.61</v>
      </c>
      <c r="G455" s="73">
        <v>43009</v>
      </c>
      <c r="H455" s="73">
        <v>43019</v>
      </c>
      <c r="I455">
        <v>7</v>
      </c>
      <c r="J455">
        <v>2002</v>
      </c>
      <c r="K455" t="s">
        <v>21</v>
      </c>
      <c r="L455">
        <v>24</v>
      </c>
      <c r="M455">
        <v>0.4</v>
      </c>
      <c r="N455">
        <v>9.6000000000000014</v>
      </c>
      <c r="O455">
        <v>11</v>
      </c>
      <c r="P455">
        <v>0.87272727272727291</v>
      </c>
      <c r="Q455">
        <v>2.1818181818181821</v>
      </c>
      <c r="R455" t="s">
        <v>32</v>
      </c>
    </row>
    <row r="456" spans="1:18" x14ac:dyDescent="0.3">
      <c r="A456" s="72">
        <v>454</v>
      </c>
      <c r="B456">
        <v>71</v>
      </c>
      <c r="C456" t="s">
        <v>215</v>
      </c>
      <c r="D456" t="s">
        <v>28</v>
      </c>
      <c r="E456" t="s">
        <v>73</v>
      </c>
      <c r="F456">
        <v>7.61</v>
      </c>
      <c r="G456" s="73">
        <v>43009</v>
      </c>
      <c r="H456" s="73">
        <v>43019</v>
      </c>
      <c r="I456">
        <v>7</v>
      </c>
      <c r="J456">
        <v>2002</v>
      </c>
      <c r="K456" t="s">
        <v>21</v>
      </c>
      <c r="L456">
        <v>24</v>
      </c>
      <c r="M456">
        <v>0.4</v>
      </c>
      <c r="N456">
        <v>9.6000000000000014</v>
      </c>
      <c r="O456">
        <v>11</v>
      </c>
      <c r="P456">
        <v>0.87272727272727291</v>
      </c>
      <c r="Q456">
        <v>2.1818181818181821</v>
      </c>
      <c r="R456" t="s">
        <v>97</v>
      </c>
    </row>
    <row r="457" spans="1:18" x14ac:dyDescent="0.3">
      <c r="A457" s="72">
        <v>455</v>
      </c>
      <c r="B457">
        <v>71</v>
      </c>
      <c r="C457" t="s">
        <v>215</v>
      </c>
      <c r="D457" t="s">
        <v>28</v>
      </c>
      <c r="E457" t="s">
        <v>73</v>
      </c>
      <c r="F457">
        <v>7.61</v>
      </c>
      <c r="G457" s="73">
        <v>43009</v>
      </c>
      <c r="H457" s="73">
        <v>43019</v>
      </c>
      <c r="I457">
        <v>7</v>
      </c>
      <c r="J457">
        <v>2002</v>
      </c>
      <c r="K457" t="s">
        <v>21</v>
      </c>
      <c r="L457">
        <v>24</v>
      </c>
      <c r="M457">
        <v>0.4</v>
      </c>
      <c r="N457">
        <v>9.6000000000000014</v>
      </c>
      <c r="O457">
        <v>11</v>
      </c>
      <c r="P457">
        <v>0.87272727272727291</v>
      </c>
      <c r="Q457">
        <v>2.1818181818181821</v>
      </c>
      <c r="R457" t="s">
        <v>98</v>
      </c>
    </row>
    <row r="458" spans="1:18" x14ac:dyDescent="0.3">
      <c r="A458" s="72">
        <v>456</v>
      </c>
      <c r="B458">
        <v>71</v>
      </c>
      <c r="C458" t="s">
        <v>215</v>
      </c>
      <c r="D458" t="s">
        <v>28</v>
      </c>
      <c r="E458" t="s">
        <v>73</v>
      </c>
      <c r="F458">
        <v>7.61</v>
      </c>
      <c r="G458" s="73">
        <v>43009</v>
      </c>
      <c r="H458" s="73">
        <v>43019</v>
      </c>
      <c r="I458">
        <v>7</v>
      </c>
      <c r="J458">
        <v>2002</v>
      </c>
      <c r="K458" t="s">
        <v>21</v>
      </c>
      <c r="L458">
        <v>24</v>
      </c>
      <c r="M458">
        <v>0.4</v>
      </c>
      <c r="N458">
        <v>9.6000000000000014</v>
      </c>
      <c r="O458">
        <v>11</v>
      </c>
      <c r="P458">
        <v>0.87272727272727291</v>
      </c>
      <c r="Q458">
        <v>2.1818181818181821</v>
      </c>
      <c r="R458" t="s">
        <v>25</v>
      </c>
    </row>
    <row r="459" spans="1:18" x14ac:dyDescent="0.3">
      <c r="A459" s="72">
        <v>457</v>
      </c>
      <c r="B459">
        <v>122</v>
      </c>
      <c r="C459" t="s">
        <v>216</v>
      </c>
      <c r="D459" t="s">
        <v>28</v>
      </c>
      <c r="E459" t="s">
        <v>34</v>
      </c>
      <c r="F459">
        <v>7.94</v>
      </c>
      <c r="G459" s="73">
        <v>43623</v>
      </c>
      <c r="H459" s="73">
        <v>43655</v>
      </c>
      <c r="I459">
        <v>3</v>
      </c>
      <c r="J459">
        <v>2002</v>
      </c>
      <c r="K459" t="s">
        <v>29</v>
      </c>
      <c r="L459">
        <v>52</v>
      </c>
      <c r="M459">
        <v>0.4</v>
      </c>
      <c r="N459">
        <v>20.8</v>
      </c>
      <c r="O459">
        <v>33</v>
      </c>
      <c r="P459">
        <v>0.63030303030303036</v>
      </c>
      <c r="Q459">
        <v>1.5757575757575759</v>
      </c>
      <c r="R459" t="s">
        <v>32</v>
      </c>
    </row>
    <row r="460" spans="1:18" x14ac:dyDescent="0.3">
      <c r="A460" s="72">
        <v>458</v>
      </c>
      <c r="B460">
        <v>122</v>
      </c>
      <c r="C460" t="s">
        <v>216</v>
      </c>
      <c r="D460" t="s">
        <v>28</v>
      </c>
      <c r="E460" t="s">
        <v>34</v>
      </c>
      <c r="F460">
        <v>7.94</v>
      </c>
      <c r="G460" s="73">
        <v>43623</v>
      </c>
      <c r="H460" s="73">
        <v>43655</v>
      </c>
      <c r="I460">
        <v>3</v>
      </c>
      <c r="J460">
        <v>2002</v>
      </c>
      <c r="K460" t="s">
        <v>29</v>
      </c>
      <c r="L460">
        <v>52</v>
      </c>
      <c r="M460">
        <v>0.4</v>
      </c>
      <c r="N460">
        <v>20.8</v>
      </c>
      <c r="O460">
        <v>33</v>
      </c>
      <c r="P460">
        <v>0.63030303030303036</v>
      </c>
      <c r="Q460">
        <v>1.5757575757575759</v>
      </c>
      <c r="R460" t="s">
        <v>36</v>
      </c>
    </row>
    <row r="461" spans="1:18" x14ac:dyDescent="0.3">
      <c r="A461" s="72">
        <v>459</v>
      </c>
      <c r="B461">
        <v>122</v>
      </c>
      <c r="C461" t="s">
        <v>216</v>
      </c>
      <c r="D461" t="s">
        <v>28</v>
      </c>
      <c r="E461" t="s">
        <v>34</v>
      </c>
      <c r="F461">
        <v>7.94</v>
      </c>
      <c r="G461" s="73">
        <v>43623</v>
      </c>
      <c r="H461" s="73">
        <v>43655</v>
      </c>
      <c r="I461">
        <v>3</v>
      </c>
      <c r="J461">
        <v>2002</v>
      </c>
      <c r="K461" t="s">
        <v>29</v>
      </c>
      <c r="L461">
        <v>52</v>
      </c>
      <c r="M461">
        <v>0.4</v>
      </c>
      <c r="N461">
        <v>20.8</v>
      </c>
      <c r="O461">
        <v>33</v>
      </c>
      <c r="P461">
        <v>0.63030303030303036</v>
      </c>
      <c r="Q461">
        <v>1.5757575757575759</v>
      </c>
      <c r="R461" t="s">
        <v>51</v>
      </c>
    </row>
    <row r="462" spans="1:18" x14ac:dyDescent="0.3">
      <c r="A462" s="72">
        <v>460</v>
      </c>
      <c r="B462">
        <v>122</v>
      </c>
      <c r="C462" t="s">
        <v>216</v>
      </c>
      <c r="D462" t="s">
        <v>28</v>
      </c>
      <c r="E462" t="s">
        <v>34</v>
      </c>
      <c r="F462">
        <v>7.94</v>
      </c>
      <c r="G462" s="73">
        <v>43623</v>
      </c>
      <c r="H462" s="73">
        <v>43655</v>
      </c>
      <c r="I462">
        <v>3</v>
      </c>
      <c r="J462">
        <v>2002</v>
      </c>
      <c r="K462" t="s">
        <v>29</v>
      </c>
      <c r="L462">
        <v>52</v>
      </c>
      <c r="M462">
        <v>0.4</v>
      </c>
      <c r="N462">
        <v>20.8</v>
      </c>
      <c r="O462">
        <v>33</v>
      </c>
      <c r="P462">
        <v>0.63030303030303036</v>
      </c>
      <c r="Q462">
        <v>1.5757575757575759</v>
      </c>
      <c r="R462" t="s">
        <v>54</v>
      </c>
    </row>
    <row r="463" spans="1:18" x14ac:dyDescent="0.3">
      <c r="A463" s="72">
        <v>461</v>
      </c>
      <c r="B463">
        <v>122</v>
      </c>
      <c r="C463" t="s">
        <v>216</v>
      </c>
      <c r="D463" t="s">
        <v>28</v>
      </c>
      <c r="E463" t="s">
        <v>34</v>
      </c>
      <c r="F463">
        <v>7.94</v>
      </c>
      <c r="G463" s="73">
        <v>43623</v>
      </c>
      <c r="H463" s="73">
        <v>43655</v>
      </c>
      <c r="I463">
        <v>3</v>
      </c>
      <c r="J463">
        <v>2002</v>
      </c>
      <c r="K463" t="s">
        <v>29</v>
      </c>
      <c r="L463">
        <v>52</v>
      </c>
      <c r="M463">
        <v>0.4</v>
      </c>
      <c r="N463">
        <v>20.8</v>
      </c>
      <c r="O463">
        <v>33</v>
      </c>
      <c r="P463">
        <v>0.63030303030303036</v>
      </c>
      <c r="Q463">
        <v>1.5757575757575759</v>
      </c>
      <c r="R463" t="s">
        <v>55</v>
      </c>
    </row>
    <row r="464" spans="1:18" x14ac:dyDescent="0.3">
      <c r="A464" s="72">
        <v>462</v>
      </c>
      <c r="B464">
        <v>122</v>
      </c>
      <c r="C464" t="s">
        <v>216</v>
      </c>
      <c r="D464" t="s">
        <v>28</v>
      </c>
      <c r="E464" t="s">
        <v>34</v>
      </c>
      <c r="F464">
        <v>7.94</v>
      </c>
      <c r="G464" s="73">
        <v>43623</v>
      </c>
      <c r="H464" s="73">
        <v>43655</v>
      </c>
      <c r="I464">
        <v>3</v>
      </c>
      <c r="J464">
        <v>2002</v>
      </c>
      <c r="K464" t="s">
        <v>29</v>
      </c>
      <c r="L464">
        <v>52</v>
      </c>
      <c r="M464">
        <v>0.4</v>
      </c>
      <c r="N464">
        <v>20.8</v>
      </c>
      <c r="O464">
        <v>33</v>
      </c>
      <c r="P464">
        <v>0.63030303030303036</v>
      </c>
      <c r="Q464">
        <v>1.5757575757575759</v>
      </c>
      <c r="R464" t="s">
        <v>108</v>
      </c>
    </row>
    <row r="465" spans="1:18" x14ac:dyDescent="0.3">
      <c r="A465" s="72">
        <v>463</v>
      </c>
      <c r="B465">
        <v>1996</v>
      </c>
      <c r="C465" t="s">
        <v>217</v>
      </c>
      <c r="D465" t="s">
        <v>19</v>
      </c>
      <c r="E465" t="s">
        <v>34</v>
      </c>
      <c r="F465">
        <v>6.71</v>
      </c>
      <c r="G465" s="73">
        <v>44310</v>
      </c>
      <c r="H465" s="73">
        <v>44310</v>
      </c>
      <c r="I465">
        <v>3</v>
      </c>
      <c r="J465">
        <v>2002</v>
      </c>
      <c r="K465" t="s">
        <v>31</v>
      </c>
      <c r="L465">
        <v>1</v>
      </c>
      <c r="M465">
        <v>0.17222222222222219</v>
      </c>
      <c r="N465">
        <v>0.17222222222222219</v>
      </c>
      <c r="O465">
        <v>1</v>
      </c>
      <c r="P465">
        <v>0.17222222222222219</v>
      </c>
      <c r="Q465">
        <v>1</v>
      </c>
      <c r="R465" t="s">
        <v>32</v>
      </c>
    </row>
    <row r="466" spans="1:18" x14ac:dyDescent="0.3">
      <c r="A466" s="72">
        <v>464</v>
      </c>
      <c r="B466">
        <v>1996</v>
      </c>
      <c r="C466" t="s">
        <v>217</v>
      </c>
      <c r="D466" t="s">
        <v>19</v>
      </c>
      <c r="E466" t="s">
        <v>34</v>
      </c>
      <c r="F466">
        <v>6.71</v>
      </c>
      <c r="G466" s="73">
        <v>44310</v>
      </c>
      <c r="H466" s="73">
        <v>44310</v>
      </c>
      <c r="I466">
        <v>3</v>
      </c>
      <c r="J466">
        <v>2002</v>
      </c>
      <c r="K466" t="s">
        <v>31</v>
      </c>
      <c r="L466">
        <v>1</v>
      </c>
      <c r="M466">
        <v>0.17222222222222219</v>
      </c>
      <c r="N466">
        <v>0.17222222222222219</v>
      </c>
      <c r="O466">
        <v>1</v>
      </c>
      <c r="P466">
        <v>0.17222222222222219</v>
      </c>
      <c r="Q466">
        <v>1</v>
      </c>
      <c r="R466" t="s">
        <v>23</v>
      </c>
    </row>
    <row r="467" spans="1:18" x14ac:dyDescent="0.3">
      <c r="A467" s="72">
        <v>465</v>
      </c>
      <c r="B467">
        <v>1996</v>
      </c>
      <c r="C467" t="s">
        <v>217</v>
      </c>
      <c r="D467" t="s">
        <v>19</v>
      </c>
      <c r="E467" t="s">
        <v>34</v>
      </c>
      <c r="F467">
        <v>6.71</v>
      </c>
      <c r="G467" s="73">
        <v>44310</v>
      </c>
      <c r="H467" s="73">
        <v>44310</v>
      </c>
      <c r="I467">
        <v>3</v>
      </c>
      <c r="J467">
        <v>2002</v>
      </c>
      <c r="K467" t="s">
        <v>31</v>
      </c>
      <c r="L467">
        <v>1</v>
      </c>
      <c r="M467">
        <v>0.17222222222222219</v>
      </c>
      <c r="N467">
        <v>0.17222222222222219</v>
      </c>
      <c r="O467">
        <v>1</v>
      </c>
      <c r="P467">
        <v>0.17222222222222219</v>
      </c>
      <c r="Q467">
        <v>1</v>
      </c>
      <c r="R467" t="s">
        <v>55</v>
      </c>
    </row>
    <row r="468" spans="1:18" x14ac:dyDescent="0.3">
      <c r="A468" s="72">
        <v>466</v>
      </c>
      <c r="B468">
        <v>1996</v>
      </c>
      <c r="C468" t="s">
        <v>217</v>
      </c>
      <c r="D468" t="s">
        <v>19</v>
      </c>
      <c r="E468" t="s">
        <v>34</v>
      </c>
      <c r="F468">
        <v>6.71</v>
      </c>
      <c r="G468" s="73">
        <v>44310</v>
      </c>
      <c r="H468" s="73">
        <v>44310</v>
      </c>
      <c r="I468">
        <v>3</v>
      </c>
      <c r="J468">
        <v>2002</v>
      </c>
      <c r="K468" t="s">
        <v>31</v>
      </c>
      <c r="L468">
        <v>1</v>
      </c>
      <c r="M468">
        <v>0.17222222222222219</v>
      </c>
      <c r="N468">
        <v>0.17222222222222219</v>
      </c>
      <c r="O468">
        <v>1</v>
      </c>
      <c r="P468">
        <v>0.17222222222222219</v>
      </c>
      <c r="Q468">
        <v>1</v>
      </c>
      <c r="R468" t="s">
        <v>108</v>
      </c>
    </row>
    <row r="469" spans="1:18" x14ac:dyDescent="0.3">
      <c r="A469" s="72">
        <v>467</v>
      </c>
      <c r="B469">
        <v>121</v>
      </c>
      <c r="C469" t="s">
        <v>218</v>
      </c>
      <c r="D469" t="s">
        <v>28</v>
      </c>
      <c r="E469" t="s">
        <v>34</v>
      </c>
      <c r="F469">
        <v>8.1199999999999992</v>
      </c>
      <c r="G469" s="73">
        <v>44144</v>
      </c>
      <c r="H469" s="73">
        <v>44167</v>
      </c>
      <c r="I469">
        <v>7</v>
      </c>
      <c r="J469">
        <v>2003</v>
      </c>
      <c r="K469" t="s">
        <v>31</v>
      </c>
      <c r="L469">
        <v>51</v>
      </c>
      <c r="M469">
        <v>0.4</v>
      </c>
      <c r="N469">
        <v>20.399999999999999</v>
      </c>
      <c r="O469">
        <v>24</v>
      </c>
      <c r="P469">
        <v>0.85000000000000009</v>
      </c>
      <c r="Q469">
        <v>2.125</v>
      </c>
      <c r="R469" t="s">
        <v>35</v>
      </c>
    </row>
    <row r="470" spans="1:18" x14ac:dyDescent="0.3">
      <c r="A470" s="72">
        <v>468</v>
      </c>
      <c r="B470">
        <v>121</v>
      </c>
      <c r="C470" t="s">
        <v>218</v>
      </c>
      <c r="D470" t="s">
        <v>28</v>
      </c>
      <c r="E470" t="s">
        <v>34</v>
      </c>
      <c r="F470">
        <v>8.1199999999999992</v>
      </c>
      <c r="G470" s="73">
        <v>44144</v>
      </c>
      <c r="H470" s="73">
        <v>44167</v>
      </c>
      <c r="I470">
        <v>7</v>
      </c>
      <c r="J470">
        <v>2003</v>
      </c>
      <c r="K470" t="s">
        <v>31</v>
      </c>
      <c r="L470">
        <v>51</v>
      </c>
      <c r="M470">
        <v>0.4</v>
      </c>
      <c r="N470">
        <v>20.399999999999999</v>
      </c>
      <c r="O470">
        <v>24</v>
      </c>
      <c r="P470">
        <v>0.85000000000000009</v>
      </c>
      <c r="Q470">
        <v>2.125</v>
      </c>
      <c r="R470" t="s">
        <v>22</v>
      </c>
    </row>
    <row r="471" spans="1:18" x14ac:dyDescent="0.3">
      <c r="A471" s="72">
        <v>469</v>
      </c>
      <c r="B471">
        <v>121</v>
      </c>
      <c r="C471" t="s">
        <v>218</v>
      </c>
      <c r="D471" t="s">
        <v>28</v>
      </c>
      <c r="E471" t="s">
        <v>34</v>
      </c>
      <c r="F471">
        <v>8.1199999999999992</v>
      </c>
      <c r="G471" s="73">
        <v>44144</v>
      </c>
      <c r="H471" s="73">
        <v>44167</v>
      </c>
      <c r="I471">
        <v>7</v>
      </c>
      <c r="J471">
        <v>2003</v>
      </c>
      <c r="K471" t="s">
        <v>31</v>
      </c>
      <c r="L471">
        <v>51</v>
      </c>
      <c r="M471">
        <v>0.4</v>
      </c>
      <c r="N471">
        <v>20.399999999999999</v>
      </c>
      <c r="O471">
        <v>24</v>
      </c>
      <c r="P471">
        <v>0.85000000000000009</v>
      </c>
      <c r="Q471">
        <v>2.125</v>
      </c>
      <c r="R471" t="s">
        <v>36</v>
      </c>
    </row>
    <row r="472" spans="1:18" x14ac:dyDescent="0.3">
      <c r="A472" s="72">
        <v>470</v>
      </c>
      <c r="B472">
        <v>121</v>
      </c>
      <c r="C472" t="s">
        <v>218</v>
      </c>
      <c r="D472" t="s">
        <v>28</v>
      </c>
      <c r="E472" t="s">
        <v>34</v>
      </c>
      <c r="F472">
        <v>8.1199999999999992</v>
      </c>
      <c r="G472" s="73">
        <v>44144</v>
      </c>
      <c r="H472" s="73">
        <v>44167</v>
      </c>
      <c r="I472">
        <v>7</v>
      </c>
      <c r="J472">
        <v>2003</v>
      </c>
      <c r="K472" t="s">
        <v>31</v>
      </c>
      <c r="L472">
        <v>51</v>
      </c>
      <c r="M472">
        <v>0.4</v>
      </c>
      <c r="N472">
        <v>20.399999999999999</v>
      </c>
      <c r="O472">
        <v>24</v>
      </c>
      <c r="P472">
        <v>0.85000000000000009</v>
      </c>
      <c r="Q472">
        <v>2.125</v>
      </c>
      <c r="R472" t="s">
        <v>23</v>
      </c>
    </row>
    <row r="473" spans="1:18" x14ac:dyDescent="0.3">
      <c r="A473" s="72">
        <v>471</v>
      </c>
      <c r="B473">
        <v>121</v>
      </c>
      <c r="C473" t="s">
        <v>218</v>
      </c>
      <c r="D473" t="s">
        <v>28</v>
      </c>
      <c r="E473" t="s">
        <v>34</v>
      </c>
      <c r="F473">
        <v>8.1199999999999992</v>
      </c>
      <c r="G473" s="73">
        <v>44144</v>
      </c>
      <c r="H473" s="73">
        <v>44167</v>
      </c>
      <c r="I473">
        <v>7</v>
      </c>
      <c r="J473">
        <v>2003</v>
      </c>
      <c r="K473" t="s">
        <v>31</v>
      </c>
      <c r="L473">
        <v>51</v>
      </c>
      <c r="M473">
        <v>0.4</v>
      </c>
      <c r="N473">
        <v>20.399999999999999</v>
      </c>
      <c r="O473">
        <v>24</v>
      </c>
      <c r="P473">
        <v>0.85000000000000009</v>
      </c>
      <c r="Q473">
        <v>2.125</v>
      </c>
      <c r="R473" t="s">
        <v>98</v>
      </c>
    </row>
    <row r="474" spans="1:18" x14ac:dyDescent="0.3">
      <c r="A474" s="72">
        <v>472</v>
      </c>
      <c r="B474">
        <v>121</v>
      </c>
      <c r="C474" t="s">
        <v>218</v>
      </c>
      <c r="D474" t="s">
        <v>28</v>
      </c>
      <c r="E474" t="s">
        <v>34</v>
      </c>
      <c r="F474">
        <v>8.1199999999999992</v>
      </c>
      <c r="G474" s="73">
        <v>44144</v>
      </c>
      <c r="H474" s="73">
        <v>44167</v>
      </c>
      <c r="I474">
        <v>7</v>
      </c>
      <c r="J474">
        <v>2003</v>
      </c>
      <c r="K474" t="s">
        <v>31</v>
      </c>
      <c r="L474">
        <v>51</v>
      </c>
      <c r="M474">
        <v>0.4</v>
      </c>
      <c r="N474">
        <v>20.399999999999999</v>
      </c>
      <c r="O474">
        <v>24</v>
      </c>
      <c r="P474">
        <v>0.85000000000000009</v>
      </c>
      <c r="Q474">
        <v>2.125</v>
      </c>
      <c r="R474" t="s">
        <v>38</v>
      </c>
    </row>
    <row r="475" spans="1:18" x14ac:dyDescent="0.3">
      <c r="A475" s="72">
        <v>473</v>
      </c>
      <c r="B475">
        <v>1281</v>
      </c>
      <c r="C475" t="s">
        <v>219</v>
      </c>
      <c r="D475" t="s">
        <v>28</v>
      </c>
      <c r="E475" t="s">
        <v>20</v>
      </c>
      <c r="F475">
        <v>7.72</v>
      </c>
      <c r="G475" s="73">
        <v>43497</v>
      </c>
      <c r="H475" s="73">
        <v>43512</v>
      </c>
      <c r="I475">
        <v>3</v>
      </c>
      <c r="J475">
        <v>2000</v>
      </c>
      <c r="K475" t="s">
        <v>31</v>
      </c>
      <c r="L475">
        <v>19</v>
      </c>
      <c r="M475">
        <v>0.4</v>
      </c>
      <c r="N475">
        <v>7.6000000000000014</v>
      </c>
      <c r="O475">
        <v>16</v>
      </c>
      <c r="P475">
        <v>0.47499999999999998</v>
      </c>
      <c r="Q475">
        <v>1.1875</v>
      </c>
      <c r="R475" t="s">
        <v>87</v>
      </c>
    </row>
    <row r="476" spans="1:18" x14ac:dyDescent="0.3">
      <c r="A476" s="72">
        <v>474</v>
      </c>
      <c r="B476">
        <v>1281</v>
      </c>
      <c r="C476" t="s">
        <v>219</v>
      </c>
      <c r="D476" t="s">
        <v>28</v>
      </c>
      <c r="E476" t="s">
        <v>20</v>
      </c>
      <c r="F476">
        <v>7.72</v>
      </c>
      <c r="G476" s="73">
        <v>43497</v>
      </c>
      <c r="H476" s="73">
        <v>43512</v>
      </c>
      <c r="I476">
        <v>3</v>
      </c>
      <c r="J476">
        <v>2000</v>
      </c>
      <c r="K476" t="s">
        <v>31</v>
      </c>
      <c r="L476">
        <v>19</v>
      </c>
      <c r="M476">
        <v>0.4</v>
      </c>
      <c r="N476">
        <v>7.6000000000000014</v>
      </c>
      <c r="O476">
        <v>16</v>
      </c>
      <c r="P476">
        <v>0.47499999999999998</v>
      </c>
      <c r="Q476">
        <v>1.1875</v>
      </c>
      <c r="R476" t="s">
        <v>24</v>
      </c>
    </row>
    <row r="477" spans="1:18" x14ac:dyDescent="0.3">
      <c r="A477" s="72">
        <v>475</v>
      </c>
      <c r="B477">
        <v>1281</v>
      </c>
      <c r="C477" t="s">
        <v>219</v>
      </c>
      <c r="D477" t="s">
        <v>28</v>
      </c>
      <c r="E477" t="s">
        <v>20</v>
      </c>
      <c r="F477">
        <v>7.72</v>
      </c>
      <c r="G477" s="73">
        <v>43497</v>
      </c>
      <c r="H477" s="73">
        <v>43512</v>
      </c>
      <c r="I477">
        <v>3</v>
      </c>
      <c r="J477">
        <v>2000</v>
      </c>
      <c r="K477" t="s">
        <v>31</v>
      </c>
      <c r="L477">
        <v>19</v>
      </c>
      <c r="M477">
        <v>0.4</v>
      </c>
      <c r="N477">
        <v>7.6000000000000014</v>
      </c>
      <c r="O477">
        <v>16</v>
      </c>
      <c r="P477">
        <v>0.47499999999999998</v>
      </c>
      <c r="Q477">
        <v>1.1875</v>
      </c>
      <c r="R477" t="s">
        <v>108</v>
      </c>
    </row>
    <row r="478" spans="1:18" x14ac:dyDescent="0.3">
      <c r="A478" s="72">
        <v>476</v>
      </c>
      <c r="B478">
        <v>40358</v>
      </c>
      <c r="C478" t="s">
        <v>220</v>
      </c>
      <c r="D478" t="s">
        <v>28</v>
      </c>
      <c r="E478" t="s">
        <v>34</v>
      </c>
      <c r="F478">
        <v>6.45</v>
      </c>
      <c r="G478" s="73">
        <v>44305</v>
      </c>
      <c r="H478" s="73">
        <v>44334</v>
      </c>
      <c r="I478">
        <v>3</v>
      </c>
      <c r="J478">
        <v>2020</v>
      </c>
      <c r="K478" t="s">
        <v>29</v>
      </c>
      <c r="L478">
        <v>12</v>
      </c>
      <c r="M478">
        <v>0.18333333333333329</v>
      </c>
      <c r="N478">
        <v>2.2000000000000002</v>
      </c>
      <c r="O478">
        <v>30</v>
      </c>
      <c r="P478">
        <v>7.333333333333332E-2</v>
      </c>
      <c r="Q478">
        <v>0.4</v>
      </c>
      <c r="R478" t="s">
        <v>32</v>
      </c>
    </row>
    <row r="479" spans="1:18" x14ac:dyDescent="0.3">
      <c r="A479" s="72">
        <v>477</v>
      </c>
      <c r="B479">
        <v>40358</v>
      </c>
      <c r="C479" t="s">
        <v>220</v>
      </c>
      <c r="D479" t="s">
        <v>28</v>
      </c>
      <c r="E479" t="s">
        <v>34</v>
      </c>
      <c r="F479">
        <v>6.45</v>
      </c>
      <c r="G479" s="73">
        <v>44305</v>
      </c>
      <c r="H479" s="73">
        <v>44334</v>
      </c>
      <c r="I479">
        <v>3</v>
      </c>
      <c r="J479">
        <v>2020</v>
      </c>
      <c r="K479" t="s">
        <v>29</v>
      </c>
      <c r="L479">
        <v>12</v>
      </c>
      <c r="M479">
        <v>0.18333333333333329</v>
      </c>
      <c r="N479">
        <v>2.2000000000000002</v>
      </c>
      <c r="O479">
        <v>30</v>
      </c>
      <c r="P479">
        <v>7.333333333333332E-2</v>
      </c>
      <c r="Q479">
        <v>0.4</v>
      </c>
      <c r="R479" t="s">
        <v>80</v>
      </c>
    </row>
    <row r="480" spans="1:18" x14ac:dyDescent="0.3">
      <c r="A480" s="72">
        <v>478</v>
      </c>
      <c r="B480">
        <v>40358</v>
      </c>
      <c r="C480" t="s">
        <v>220</v>
      </c>
      <c r="D480" t="s">
        <v>28</v>
      </c>
      <c r="E480" t="s">
        <v>34</v>
      </c>
      <c r="F480">
        <v>6.45</v>
      </c>
      <c r="G480" s="73">
        <v>44305</v>
      </c>
      <c r="H480" s="73">
        <v>44334</v>
      </c>
      <c r="I480">
        <v>3</v>
      </c>
      <c r="J480">
        <v>2020</v>
      </c>
      <c r="K480" t="s">
        <v>29</v>
      </c>
      <c r="L480">
        <v>12</v>
      </c>
      <c r="M480">
        <v>0.18333333333333329</v>
      </c>
      <c r="N480">
        <v>2.2000000000000002</v>
      </c>
      <c r="O480">
        <v>30</v>
      </c>
      <c r="P480">
        <v>7.333333333333332E-2</v>
      </c>
      <c r="Q480">
        <v>0.4</v>
      </c>
      <c r="R480" t="s">
        <v>42</v>
      </c>
    </row>
    <row r="481" spans="1:18" x14ac:dyDescent="0.3">
      <c r="A481" s="72">
        <v>479</v>
      </c>
      <c r="B481">
        <v>49605</v>
      </c>
      <c r="C481" t="s">
        <v>221</v>
      </c>
      <c r="D481" t="s">
        <v>60</v>
      </c>
      <c r="E481" t="s">
        <v>76</v>
      </c>
      <c r="F481">
        <v>6.55</v>
      </c>
      <c r="G481" s="73">
        <v>44776</v>
      </c>
      <c r="H481" s="73">
        <v>44787</v>
      </c>
      <c r="I481">
        <v>6</v>
      </c>
      <c r="J481">
        <v>2021</v>
      </c>
      <c r="K481" t="s">
        <v>40</v>
      </c>
      <c r="L481">
        <v>12</v>
      </c>
      <c r="M481">
        <v>8.8611111111111113E-2</v>
      </c>
      <c r="N481">
        <v>1.063333333333333</v>
      </c>
      <c r="O481">
        <v>12</v>
      </c>
      <c r="P481">
        <v>8.8611111111111127E-2</v>
      </c>
      <c r="Q481">
        <v>1</v>
      </c>
      <c r="R481" t="s">
        <v>32</v>
      </c>
    </row>
    <row r="482" spans="1:18" x14ac:dyDescent="0.3">
      <c r="A482" s="72">
        <v>480</v>
      </c>
      <c r="B482">
        <v>49605</v>
      </c>
      <c r="C482" t="s">
        <v>221</v>
      </c>
      <c r="D482" t="s">
        <v>60</v>
      </c>
      <c r="E482" t="s">
        <v>76</v>
      </c>
      <c r="F482">
        <v>6.55</v>
      </c>
      <c r="G482" s="73">
        <v>44776</v>
      </c>
      <c r="H482" s="73">
        <v>44787</v>
      </c>
      <c r="I482">
        <v>6</v>
      </c>
      <c r="J482">
        <v>2021</v>
      </c>
      <c r="K482" t="s">
        <v>40</v>
      </c>
      <c r="L482">
        <v>12</v>
      </c>
      <c r="M482">
        <v>8.8611111111111113E-2</v>
      </c>
      <c r="N482">
        <v>1.063333333333333</v>
      </c>
      <c r="O482">
        <v>12</v>
      </c>
      <c r="P482">
        <v>8.8611111111111127E-2</v>
      </c>
      <c r="Q482">
        <v>1</v>
      </c>
      <c r="R482" t="s">
        <v>70</v>
      </c>
    </row>
    <row r="483" spans="1:18" x14ac:dyDescent="0.3">
      <c r="A483" s="72">
        <v>481</v>
      </c>
      <c r="B483">
        <v>49605</v>
      </c>
      <c r="C483" t="s">
        <v>221</v>
      </c>
      <c r="D483" t="s">
        <v>60</v>
      </c>
      <c r="E483" t="s">
        <v>76</v>
      </c>
      <c r="F483">
        <v>6.55</v>
      </c>
      <c r="G483" s="73">
        <v>44776</v>
      </c>
      <c r="H483" s="73">
        <v>44787</v>
      </c>
      <c r="I483">
        <v>6</v>
      </c>
      <c r="J483">
        <v>2021</v>
      </c>
      <c r="K483" t="s">
        <v>40</v>
      </c>
      <c r="L483">
        <v>12</v>
      </c>
      <c r="M483">
        <v>8.8611111111111113E-2</v>
      </c>
      <c r="N483">
        <v>1.063333333333333</v>
      </c>
      <c r="O483">
        <v>12</v>
      </c>
      <c r="P483">
        <v>8.8611111111111127E-2</v>
      </c>
      <c r="Q483">
        <v>1</v>
      </c>
      <c r="R483" t="s">
        <v>222</v>
      </c>
    </row>
    <row r="484" spans="1:18" x14ac:dyDescent="0.3">
      <c r="A484" s="72">
        <v>482</v>
      </c>
      <c r="B484">
        <v>49605</v>
      </c>
      <c r="C484" t="s">
        <v>221</v>
      </c>
      <c r="D484" t="s">
        <v>60</v>
      </c>
      <c r="E484" t="s">
        <v>76</v>
      </c>
      <c r="F484">
        <v>6.55</v>
      </c>
      <c r="G484" s="73">
        <v>44776</v>
      </c>
      <c r="H484" s="73">
        <v>44787</v>
      </c>
      <c r="I484">
        <v>6</v>
      </c>
      <c r="J484">
        <v>2021</v>
      </c>
      <c r="K484" t="s">
        <v>40</v>
      </c>
      <c r="L484">
        <v>12</v>
      </c>
      <c r="M484">
        <v>8.8611111111111113E-2</v>
      </c>
      <c r="N484">
        <v>1.063333333333333</v>
      </c>
      <c r="O484">
        <v>12</v>
      </c>
      <c r="P484">
        <v>8.8611111111111127E-2</v>
      </c>
      <c r="Q484">
        <v>1</v>
      </c>
      <c r="R484" t="s">
        <v>78</v>
      </c>
    </row>
    <row r="485" spans="1:18" x14ac:dyDescent="0.3">
      <c r="A485" s="72">
        <v>483</v>
      </c>
      <c r="B485">
        <v>49869</v>
      </c>
      <c r="C485" t="s">
        <v>223</v>
      </c>
      <c r="D485" t="s">
        <v>19</v>
      </c>
      <c r="E485" t="s">
        <v>76</v>
      </c>
      <c r="F485">
        <v>6.44</v>
      </c>
      <c r="G485" s="73">
        <v>44787</v>
      </c>
      <c r="H485" s="73">
        <v>44787</v>
      </c>
      <c r="I485">
        <v>6</v>
      </c>
      <c r="J485">
        <v>2021</v>
      </c>
      <c r="K485" t="s">
        <v>31</v>
      </c>
      <c r="L485">
        <v>1</v>
      </c>
      <c r="M485">
        <v>8.611111111111111E-2</v>
      </c>
      <c r="N485">
        <v>8.611111111111111E-2</v>
      </c>
      <c r="O485">
        <v>1</v>
      </c>
      <c r="P485">
        <v>8.611111111111111E-2</v>
      </c>
      <c r="Q485">
        <v>1</v>
      </c>
      <c r="R485" t="s">
        <v>32</v>
      </c>
    </row>
    <row r="486" spans="1:18" x14ac:dyDescent="0.3">
      <c r="A486" s="72">
        <v>484</v>
      </c>
      <c r="B486">
        <v>49869</v>
      </c>
      <c r="C486" t="s">
        <v>223</v>
      </c>
      <c r="D486" t="s">
        <v>19</v>
      </c>
      <c r="E486" t="s">
        <v>76</v>
      </c>
      <c r="F486">
        <v>6.44</v>
      </c>
      <c r="G486" s="73">
        <v>44787</v>
      </c>
      <c r="H486" s="73">
        <v>44787</v>
      </c>
      <c r="I486">
        <v>6</v>
      </c>
      <c r="J486">
        <v>2021</v>
      </c>
      <c r="K486" t="s">
        <v>31</v>
      </c>
      <c r="L486">
        <v>1</v>
      </c>
      <c r="M486">
        <v>8.611111111111111E-2</v>
      </c>
      <c r="N486">
        <v>8.611111111111111E-2</v>
      </c>
      <c r="O486">
        <v>1</v>
      </c>
      <c r="P486">
        <v>8.611111111111111E-2</v>
      </c>
      <c r="Q486">
        <v>1</v>
      </c>
      <c r="R486" t="s">
        <v>70</v>
      </c>
    </row>
    <row r="487" spans="1:18" x14ac:dyDescent="0.3">
      <c r="A487" s="72">
        <v>485</v>
      </c>
      <c r="B487">
        <v>49869</v>
      </c>
      <c r="C487" t="s">
        <v>223</v>
      </c>
      <c r="D487" t="s">
        <v>19</v>
      </c>
      <c r="E487" t="s">
        <v>76</v>
      </c>
      <c r="F487">
        <v>6.44</v>
      </c>
      <c r="G487" s="73">
        <v>44787</v>
      </c>
      <c r="H487" s="73">
        <v>44787</v>
      </c>
      <c r="I487">
        <v>6</v>
      </c>
      <c r="J487">
        <v>2021</v>
      </c>
      <c r="K487" t="s">
        <v>31</v>
      </c>
      <c r="L487">
        <v>1</v>
      </c>
      <c r="M487">
        <v>8.611111111111111E-2</v>
      </c>
      <c r="N487">
        <v>8.611111111111111E-2</v>
      </c>
      <c r="O487">
        <v>1</v>
      </c>
      <c r="P487">
        <v>8.611111111111111E-2</v>
      </c>
      <c r="Q487">
        <v>1</v>
      </c>
      <c r="R487" t="s">
        <v>222</v>
      </c>
    </row>
    <row r="488" spans="1:18" x14ac:dyDescent="0.3">
      <c r="A488" s="72">
        <v>486</v>
      </c>
      <c r="B488">
        <v>49869</v>
      </c>
      <c r="C488" t="s">
        <v>223</v>
      </c>
      <c r="D488" t="s">
        <v>19</v>
      </c>
      <c r="E488" t="s">
        <v>76</v>
      </c>
      <c r="F488">
        <v>6.44</v>
      </c>
      <c r="G488" s="73">
        <v>44787</v>
      </c>
      <c r="H488" s="73">
        <v>44787</v>
      </c>
      <c r="I488">
        <v>6</v>
      </c>
      <c r="J488">
        <v>2021</v>
      </c>
      <c r="K488" t="s">
        <v>31</v>
      </c>
      <c r="L488">
        <v>1</v>
      </c>
      <c r="M488">
        <v>8.611111111111111E-2</v>
      </c>
      <c r="N488">
        <v>8.611111111111111E-2</v>
      </c>
      <c r="O488">
        <v>1</v>
      </c>
      <c r="P488">
        <v>8.611111111111111E-2</v>
      </c>
      <c r="Q488">
        <v>1</v>
      </c>
      <c r="R488" t="s">
        <v>78</v>
      </c>
    </row>
    <row r="489" spans="1:18" x14ac:dyDescent="0.3">
      <c r="A489" s="72">
        <v>487</v>
      </c>
      <c r="B489">
        <v>41710</v>
      </c>
      <c r="C489" t="s">
        <v>224</v>
      </c>
      <c r="D489" t="s">
        <v>28</v>
      </c>
      <c r="E489" t="s">
        <v>73</v>
      </c>
      <c r="F489">
        <v>7.23</v>
      </c>
      <c r="G489" s="73">
        <v>44710</v>
      </c>
      <c r="H489" s="73">
        <v>44717</v>
      </c>
      <c r="I489">
        <v>6</v>
      </c>
      <c r="J489">
        <v>2021</v>
      </c>
      <c r="K489" t="s">
        <v>40</v>
      </c>
      <c r="L489">
        <v>13</v>
      </c>
      <c r="M489">
        <v>0.4</v>
      </c>
      <c r="N489">
        <v>5.2</v>
      </c>
      <c r="O489">
        <v>8</v>
      </c>
      <c r="P489">
        <v>0.65</v>
      </c>
      <c r="Q489">
        <v>1.625</v>
      </c>
      <c r="R489" t="s">
        <v>35</v>
      </c>
    </row>
    <row r="490" spans="1:18" x14ac:dyDescent="0.3">
      <c r="A490" s="72">
        <v>488</v>
      </c>
      <c r="B490">
        <v>41710</v>
      </c>
      <c r="C490" t="s">
        <v>224</v>
      </c>
      <c r="D490" t="s">
        <v>28</v>
      </c>
      <c r="E490" t="s">
        <v>73</v>
      </c>
      <c r="F490">
        <v>7.23</v>
      </c>
      <c r="G490" s="73">
        <v>44710</v>
      </c>
      <c r="H490" s="73">
        <v>44717</v>
      </c>
      <c r="I490">
        <v>6</v>
      </c>
      <c r="J490">
        <v>2021</v>
      </c>
      <c r="K490" t="s">
        <v>40</v>
      </c>
      <c r="L490">
        <v>13</v>
      </c>
      <c r="M490">
        <v>0.4</v>
      </c>
      <c r="N490">
        <v>5.2</v>
      </c>
      <c r="O490">
        <v>8</v>
      </c>
      <c r="P490">
        <v>0.65</v>
      </c>
      <c r="Q490">
        <v>1.625</v>
      </c>
      <c r="R490" t="s">
        <v>23</v>
      </c>
    </row>
    <row r="491" spans="1:18" x14ac:dyDescent="0.3">
      <c r="A491" s="72">
        <v>489</v>
      </c>
      <c r="B491">
        <v>41710</v>
      </c>
      <c r="C491" t="s">
        <v>224</v>
      </c>
      <c r="D491" t="s">
        <v>28</v>
      </c>
      <c r="E491" t="s">
        <v>73</v>
      </c>
      <c r="F491">
        <v>7.23</v>
      </c>
      <c r="G491" s="73">
        <v>44710</v>
      </c>
      <c r="H491" s="73">
        <v>44717</v>
      </c>
      <c r="I491">
        <v>6</v>
      </c>
      <c r="J491">
        <v>2021</v>
      </c>
      <c r="K491" t="s">
        <v>40</v>
      </c>
      <c r="L491">
        <v>13</v>
      </c>
      <c r="M491">
        <v>0.4</v>
      </c>
      <c r="N491">
        <v>5.2</v>
      </c>
      <c r="O491">
        <v>8</v>
      </c>
      <c r="P491">
        <v>0.65</v>
      </c>
      <c r="Q491">
        <v>1.625</v>
      </c>
      <c r="R491" t="s">
        <v>58</v>
      </c>
    </row>
    <row r="492" spans="1:18" x14ac:dyDescent="0.3">
      <c r="A492" s="72">
        <v>490</v>
      </c>
      <c r="B492">
        <v>41710</v>
      </c>
      <c r="C492" t="s">
        <v>224</v>
      </c>
      <c r="D492" t="s">
        <v>28</v>
      </c>
      <c r="E492" t="s">
        <v>73</v>
      </c>
      <c r="F492">
        <v>7.23</v>
      </c>
      <c r="G492" s="73">
        <v>44710</v>
      </c>
      <c r="H492" s="73">
        <v>44717</v>
      </c>
      <c r="I492">
        <v>6</v>
      </c>
      <c r="J492">
        <v>2021</v>
      </c>
      <c r="K492" t="s">
        <v>40</v>
      </c>
      <c r="L492">
        <v>13</v>
      </c>
      <c r="M492">
        <v>0.4</v>
      </c>
      <c r="N492">
        <v>5.2</v>
      </c>
      <c r="O492">
        <v>8</v>
      </c>
      <c r="P492">
        <v>0.65</v>
      </c>
      <c r="Q492">
        <v>1.625</v>
      </c>
      <c r="R492" t="s">
        <v>37</v>
      </c>
    </row>
    <row r="493" spans="1:18" x14ac:dyDescent="0.3">
      <c r="A493" s="72">
        <v>491</v>
      </c>
      <c r="B493">
        <v>41710</v>
      </c>
      <c r="C493" t="s">
        <v>224</v>
      </c>
      <c r="D493" t="s">
        <v>28</v>
      </c>
      <c r="E493" t="s">
        <v>73</v>
      </c>
      <c r="F493">
        <v>7.23</v>
      </c>
      <c r="G493" s="73">
        <v>44710</v>
      </c>
      <c r="H493" s="73">
        <v>44717</v>
      </c>
      <c r="I493">
        <v>6</v>
      </c>
      <c r="J493">
        <v>2021</v>
      </c>
      <c r="K493" t="s">
        <v>40</v>
      </c>
      <c r="L493">
        <v>13</v>
      </c>
      <c r="M493">
        <v>0.4</v>
      </c>
      <c r="N493">
        <v>5.2</v>
      </c>
      <c r="O493">
        <v>8</v>
      </c>
      <c r="P493">
        <v>0.65</v>
      </c>
      <c r="Q493">
        <v>1.625</v>
      </c>
      <c r="R493" t="s">
        <v>98</v>
      </c>
    </row>
    <row r="494" spans="1:18" x14ac:dyDescent="0.3">
      <c r="A494" s="72">
        <v>492</v>
      </c>
      <c r="B494">
        <v>41710</v>
      </c>
      <c r="C494" t="s">
        <v>224</v>
      </c>
      <c r="D494" t="s">
        <v>28</v>
      </c>
      <c r="E494" t="s">
        <v>73</v>
      </c>
      <c r="F494">
        <v>7.23</v>
      </c>
      <c r="G494" s="73">
        <v>44710</v>
      </c>
      <c r="H494" s="73">
        <v>44717</v>
      </c>
      <c r="I494">
        <v>6</v>
      </c>
      <c r="J494">
        <v>2021</v>
      </c>
      <c r="K494" t="s">
        <v>40</v>
      </c>
      <c r="L494">
        <v>13</v>
      </c>
      <c r="M494">
        <v>0.4</v>
      </c>
      <c r="N494">
        <v>5.2</v>
      </c>
      <c r="O494">
        <v>8</v>
      </c>
      <c r="P494">
        <v>0.65</v>
      </c>
      <c r="Q494">
        <v>1.625</v>
      </c>
      <c r="R494" t="s">
        <v>54</v>
      </c>
    </row>
    <row r="495" spans="1:18" x14ac:dyDescent="0.3">
      <c r="A495" s="72">
        <v>493</v>
      </c>
      <c r="B495">
        <v>49930</v>
      </c>
      <c r="C495" t="s">
        <v>225</v>
      </c>
      <c r="D495" t="s">
        <v>28</v>
      </c>
      <c r="E495" t="s">
        <v>73</v>
      </c>
      <c r="F495">
        <v>7.45</v>
      </c>
      <c r="G495" s="73">
        <v>44728</v>
      </c>
      <c r="H495" s="73">
        <v>44730</v>
      </c>
      <c r="I495">
        <v>5</v>
      </c>
      <c r="J495">
        <v>2022</v>
      </c>
      <c r="K495" t="s">
        <v>21</v>
      </c>
      <c r="L495">
        <v>13</v>
      </c>
      <c r="M495">
        <v>0.4</v>
      </c>
      <c r="N495">
        <v>5.2</v>
      </c>
      <c r="O495">
        <v>3</v>
      </c>
      <c r="P495">
        <v>1.7333333333333329</v>
      </c>
      <c r="Q495">
        <v>4.333333333333333</v>
      </c>
      <c r="R495" t="s">
        <v>35</v>
      </c>
    </row>
    <row r="496" spans="1:18" x14ac:dyDescent="0.3">
      <c r="A496" s="72">
        <v>494</v>
      </c>
      <c r="B496">
        <v>49930</v>
      </c>
      <c r="C496" t="s">
        <v>225</v>
      </c>
      <c r="D496" t="s">
        <v>28</v>
      </c>
      <c r="E496" t="s">
        <v>73</v>
      </c>
      <c r="F496">
        <v>7.45</v>
      </c>
      <c r="G496" s="73">
        <v>44728</v>
      </c>
      <c r="H496" s="73">
        <v>44730</v>
      </c>
      <c r="I496">
        <v>5</v>
      </c>
      <c r="J496">
        <v>2022</v>
      </c>
      <c r="K496" t="s">
        <v>21</v>
      </c>
      <c r="L496">
        <v>13</v>
      </c>
      <c r="M496">
        <v>0.4</v>
      </c>
      <c r="N496">
        <v>5.2</v>
      </c>
      <c r="O496">
        <v>3</v>
      </c>
      <c r="P496">
        <v>1.7333333333333329</v>
      </c>
      <c r="Q496">
        <v>4.333333333333333</v>
      </c>
      <c r="R496" t="s">
        <v>23</v>
      </c>
    </row>
    <row r="497" spans="1:18" x14ac:dyDescent="0.3">
      <c r="A497" s="72">
        <v>495</v>
      </c>
      <c r="B497">
        <v>49930</v>
      </c>
      <c r="C497" t="s">
        <v>225</v>
      </c>
      <c r="D497" t="s">
        <v>28</v>
      </c>
      <c r="E497" t="s">
        <v>73</v>
      </c>
      <c r="F497">
        <v>7.45</v>
      </c>
      <c r="G497" s="73">
        <v>44728</v>
      </c>
      <c r="H497" s="73">
        <v>44730</v>
      </c>
      <c r="I497">
        <v>5</v>
      </c>
      <c r="J497">
        <v>2022</v>
      </c>
      <c r="K497" t="s">
        <v>21</v>
      </c>
      <c r="L497">
        <v>13</v>
      </c>
      <c r="M497">
        <v>0.4</v>
      </c>
      <c r="N497">
        <v>5.2</v>
      </c>
      <c r="O497">
        <v>3</v>
      </c>
      <c r="P497">
        <v>1.7333333333333329</v>
      </c>
      <c r="Q497">
        <v>4.333333333333333</v>
      </c>
      <c r="R497" t="s">
        <v>58</v>
      </c>
    </row>
    <row r="498" spans="1:18" x14ac:dyDescent="0.3">
      <c r="A498" s="72">
        <v>496</v>
      </c>
      <c r="B498">
        <v>49930</v>
      </c>
      <c r="C498" t="s">
        <v>225</v>
      </c>
      <c r="D498" t="s">
        <v>28</v>
      </c>
      <c r="E498" t="s">
        <v>73</v>
      </c>
      <c r="F498">
        <v>7.45</v>
      </c>
      <c r="G498" s="73">
        <v>44728</v>
      </c>
      <c r="H498" s="73">
        <v>44730</v>
      </c>
      <c r="I498">
        <v>5</v>
      </c>
      <c r="J498">
        <v>2022</v>
      </c>
      <c r="K498" t="s">
        <v>21</v>
      </c>
      <c r="L498">
        <v>13</v>
      </c>
      <c r="M498">
        <v>0.4</v>
      </c>
      <c r="N498">
        <v>5.2</v>
      </c>
      <c r="O498">
        <v>3</v>
      </c>
      <c r="P498">
        <v>1.7333333333333329</v>
      </c>
      <c r="Q498">
        <v>4.333333333333333</v>
      </c>
      <c r="R498" t="s">
        <v>37</v>
      </c>
    </row>
    <row r="499" spans="1:18" x14ac:dyDescent="0.3">
      <c r="A499" s="72">
        <v>497</v>
      </c>
      <c r="B499">
        <v>49930</v>
      </c>
      <c r="C499" t="s">
        <v>225</v>
      </c>
      <c r="D499" t="s">
        <v>28</v>
      </c>
      <c r="E499" t="s">
        <v>73</v>
      </c>
      <c r="F499">
        <v>7.45</v>
      </c>
      <c r="G499" s="73">
        <v>44728</v>
      </c>
      <c r="H499" s="73">
        <v>44730</v>
      </c>
      <c r="I499">
        <v>5</v>
      </c>
      <c r="J499">
        <v>2022</v>
      </c>
      <c r="K499" t="s">
        <v>21</v>
      </c>
      <c r="L499">
        <v>13</v>
      </c>
      <c r="M499">
        <v>0.4</v>
      </c>
      <c r="N499">
        <v>5.2</v>
      </c>
      <c r="O499">
        <v>3</v>
      </c>
      <c r="P499">
        <v>1.7333333333333329</v>
      </c>
      <c r="Q499">
        <v>4.333333333333333</v>
      </c>
      <c r="R499" t="s">
        <v>98</v>
      </c>
    </row>
    <row r="500" spans="1:18" x14ac:dyDescent="0.3">
      <c r="A500" s="72">
        <v>498</v>
      </c>
      <c r="B500">
        <v>49930</v>
      </c>
      <c r="C500" t="s">
        <v>225</v>
      </c>
      <c r="D500" t="s">
        <v>28</v>
      </c>
      <c r="E500" t="s">
        <v>73</v>
      </c>
      <c r="F500">
        <v>7.45</v>
      </c>
      <c r="G500" s="73">
        <v>44728</v>
      </c>
      <c r="H500" s="73">
        <v>44730</v>
      </c>
      <c r="I500">
        <v>5</v>
      </c>
      <c r="J500">
        <v>2022</v>
      </c>
      <c r="K500" t="s">
        <v>21</v>
      </c>
      <c r="L500">
        <v>13</v>
      </c>
      <c r="M500">
        <v>0.4</v>
      </c>
      <c r="N500">
        <v>5.2</v>
      </c>
      <c r="O500">
        <v>3</v>
      </c>
      <c r="P500">
        <v>1.7333333333333329</v>
      </c>
      <c r="Q500">
        <v>4.333333333333333</v>
      </c>
      <c r="R500" t="s">
        <v>54</v>
      </c>
    </row>
    <row r="501" spans="1:18" x14ac:dyDescent="0.3">
      <c r="A501" s="72">
        <v>499</v>
      </c>
      <c r="B501">
        <v>129</v>
      </c>
      <c r="C501" t="s">
        <v>226</v>
      </c>
      <c r="D501" t="s">
        <v>28</v>
      </c>
      <c r="E501" t="s">
        <v>34</v>
      </c>
      <c r="F501">
        <v>7.56</v>
      </c>
      <c r="G501" s="73">
        <v>43003</v>
      </c>
      <c r="H501" s="73">
        <v>43033</v>
      </c>
      <c r="I501">
        <v>7</v>
      </c>
      <c r="J501">
        <v>2000</v>
      </c>
      <c r="K501" t="s">
        <v>29</v>
      </c>
      <c r="L501">
        <v>50</v>
      </c>
      <c r="M501">
        <v>0.3888888888888889</v>
      </c>
      <c r="N501">
        <v>19.44444444444445</v>
      </c>
      <c r="O501">
        <v>31</v>
      </c>
      <c r="P501">
        <v>0.62724014336917566</v>
      </c>
      <c r="Q501">
        <v>1.612903225806452</v>
      </c>
      <c r="R501" t="s">
        <v>35</v>
      </c>
    </row>
    <row r="502" spans="1:18" x14ac:dyDescent="0.3">
      <c r="A502" s="72">
        <v>500</v>
      </c>
      <c r="B502">
        <v>129</v>
      </c>
      <c r="C502" t="s">
        <v>226</v>
      </c>
      <c r="D502" t="s">
        <v>28</v>
      </c>
      <c r="E502" t="s">
        <v>34</v>
      </c>
      <c r="F502">
        <v>7.56</v>
      </c>
      <c r="G502" s="73">
        <v>43003</v>
      </c>
      <c r="H502" s="73">
        <v>43033</v>
      </c>
      <c r="I502">
        <v>7</v>
      </c>
      <c r="J502">
        <v>2000</v>
      </c>
      <c r="K502" t="s">
        <v>29</v>
      </c>
      <c r="L502">
        <v>50</v>
      </c>
      <c r="M502">
        <v>0.3888888888888889</v>
      </c>
      <c r="N502">
        <v>19.44444444444445</v>
      </c>
      <c r="O502">
        <v>31</v>
      </c>
      <c r="P502">
        <v>0.62724014336917566</v>
      </c>
      <c r="Q502">
        <v>1.612903225806452</v>
      </c>
      <c r="R502" t="s">
        <v>22</v>
      </c>
    </row>
    <row r="503" spans="1:18" x14ac:dyDescent="0.3">
      <c r="A503" s="72">
        <v>501</v>
      </c>
      <c r="B503">
        <v>129</v>
      </c>
      <c r="C503" t="s">
        <v>226</v>
      </c>
      <c r="D503" t="s">
        <v>28</v>
      </c>
      <c r="E503" t="s">
        <v>34</v>
      </c>
      <c r="F503">
        <v>7.56</v>
      </c>
      <c r="G503" s="73">
        <v>43003</v>
      </c>
      <c r="H503" s="73">
        <v>43033</v>
      </c>
      <c r="I503">
        <v>7</v>
      </c>
      <c r="J503">
        <v>2000</v>
      </c>
      <c r="K503" t="s">
        <v>29</v>
      </c>
      <c r="L503">
        <v>50</v>
      </c>
      <c r="M503">
        <v>0.3888888888888889</v>
      </c>
      <c r="N503">
        <v>19.44444444444445</v>
      </c>
      <c r="O503">
        <v>31</v>
      </c>
      <c r="P503">
        <v>0.62724014336917566</v>
      </c>
      <c r="Q503">
        <v>1.612903225806452</v>
      </c>
      <c r="R503" t="s">
        <v>32</v>
      </c>
    </row>
    <row r="504" spans="1:18" x14ac:dyDescent="0.3">
      <c r="A504" s="72">
        <v>502</v>
      </c>
      <c r="B504">
        <v>129</v>
      </c>
      <c r="C504" t="s">
        <v>226</v>
      </c>
      <c r="D504" t="s">
        <v>28</v>
      </c>
      <c r="E504" t="s">
        <v>34</v>
      </c>
      <c r="F504">
        <v>7.56</v>
      </c>
      <c r="G504" s="73">
        <v>43003</v>
      </c>
      <c r="H504" s="73">
        <v>43033</v>
      </c>
      <c r="I504">
        <v>7</v>
      </c>
      <c r="J504">
        <v>2000</v>
      </c>
      <c r="K504" t="s">
        <v>29</v>
      </c>
      <c r="L504">
        <v>50</v>
      </c>
      <c r="M504">
        <v>0.3888888888888889</v>
      </c>
      <c r="N504">
        <v>19.44444444444445</v>
      </c>
      <c r="O504">
        <v>31</v>
      </c>
      <c r="P504">
        <v>0.62724014336917566</v>
      </c>
      <c r="Q504">
        <v>1.612903225806452</v>
      </c>
      <c r="R504" t="s">
        <v>36</v>
      </c>
    </row>
    <row r="505" spans="1:18" x14ac:dyDescent="0.3">
      <c r="A505" s="72">
        <v>503</v>
      </c>
      <c r="B505">
        <v>129</v>
      </c>
      <c r="C505" t="s">
        <v>226</v>
      </c>
      <c r="D505" t="s">
        <v>28</v>
      </c>
      <c r="E505" t="s">
        <v>34</v>
      </c>
      <c r="F505">
        <v>7.56</v>
      </c>
      <c r="G505" s="73">
        <v>43003</v>
      </c>
      <c r="H505" s="73">
        <v>43033</v>
      </c>
      <c r="I505">
        <v>7</v>
      </c>
      <c r="J505">
        <v>2000</v>
      </c>
      <c r="K505" t="s">
        <v>29</v>
      </c>
      <c r="L505">
        <v>50</v>
      </c>
      <c r="M505">
        <v>0.3888888888888889</v>
      </c>
      <c r="N505">
        <v>19.44444444444445</v>
      </c>
      <c r="O505">
        <v>31</v>
      </c>
      <c r="P505">
        <v>0.62724014336917566</v>
      </c>
      <c r="Q505">
        <v>1.612903225806452</v>
      </c>
      <c r="R505" t="s">
        <v>122</v>
      </c>
    </row>
    <row r="506" spans="1:18" x14ac:dyDescent="0.3">
      <c r="A506" s="72">
        <v>504</v>
      </c>
      <c r="B506">
        <v>129</v>
      </c>
      <c r="C506" t="s">
        <v>226</v>
      </c>
      <c r="D506" t="s">
        <v>28</v>
      </c>
      <c r="E506" t="s">
        <v>34</v>
      </c>
      <c r="F506">
        <v>7.56</v>
      </c>
      <c r="G506" s="73">
        <v>43003</v>
      </c>
      <c r="H506" s="73">
        <v>43033</v>
      </c>
      <c r="I506">
        <v>7</v>
      </c>
      <c r="J506">
        <v>2000</v>
      </c>
      <c r="K506" t="s">
        <v>29</v>
      </c>
      <c r="L506">
        <v>50</v>
      </c>
      <c r="M506">
        <v>0.3888888888888889</v>
      </c>
      <c r="N506">
        <v>19.44444444444445</v>
      </c>
      <c r="O506">
        <v>31</v>
      </c>
      <c r="P506">
        <v>0.62724014336917566</v>
      </c>
      <c r="Q506">
        <v>1.612903225806452</v>
      </c>
      <c r="R506" t="s">
        <v>38</v>
      </c>
    </row>
    <row r="507" spans="1:18" x14ac:dyDescent="0.3">
      <c r="A507" s="72">
        <v>505</v>
      </c>
      <c r="B507">
        <v>129</v>
      </c>
      <c r="C507" t="s">
        <v>226</v>
      </c>
      <c r="D507" t="s">
        <v>28</v>
      </c>
      <c r="E507" t="s">
        <v>34</v>
      </c>
      <c r="F507">
        <v>7.56</v>
      </c>
      <c r="G507" s="73">
        <v>43003</v>
      </c>
      <c r="H507" s="73">
        <v>43033</v>
      </c>
      <c r="I507">
        <v>7</v>
      </c>
      <c r="J507">
        <v>2000</v>
      </c>
      <c r="K507" t="s">
        <v>29</v>
      </c>
      <c r="L507">
        <v>50</v>
      </c>
      <c r="M507">
        <v>0.3888888888888889</v>
      </c>
      <c r="N507">
        <v>19.44444444444445</v>
      </c>
      <c r="O507">
        <v>31</v>
      </c>
      <c r="P507">
        <v>0.62724014336917566</v>
      </c>
      <c r="Q507">
        <v>1.612903225806452</v>
      </c>
      <c r="R507" t="s">
        <v>108</v>
      </c>
    </row>
    <row r="508" spans="1:18" x14ac:dyDescent="0.3">
      <c r="A508" s="72">
        <v>506</v>
      </c>
      <c r="B508">
        <v>484</v>
      </c>
      <c r="C508" t="s">
        <v>227</v>
      </c>
      <c r="D508" t="s">
        <v>95</v>
      </c>
      <c r="E508" t="s">
        <v>34</v>
      </c>
      <c r="F508">
        <v>7.32</v>
      </c>
      <c r="G508" s="73">
        <v>44144</v>
      </c>
      <c r="H508" s="73">
        <v>44144</v>
      </c>
      <c r="I508">
        <v>6</v>
      </c>
      <c r="J508">
        <v>2001</v>
      </c>
      <c r="K508" t="s">
        <v>40</v>
      </c>
      <c r="L508">
        <v>1</v>
      </c>
      <c r="M508">
        <v>1.583333333333333</v>
      </c>
      <c r="N508">
        <v>1.583333333333333</v>
      </c>
      <c r="O508">
        <v>1</v>
      </c>
      <c r="P508">
        <v>1.583333333333333</v>
      </c>
      <c r="Q508">
        <v>1</v>
      </c>
      <c r="R508" t="s">
        <v>22</v>
      </c>
    </row>
    <row r="509" spans="1:18" x14ac:dyDescent="0.3">
      <c r="A509" s="72">
        <v>507</v>
      </c>
      <c r="B509">
        <v>484</v>
      </c>
      <c r="C509" t="s">
        <v>227</v>
      </c>
      <c r="D509" t="s">
        <v>95</v>
      </c>
      <c r="E509" t="s">
        <v>34</v>
      </c>
      <c r="F509">
        <v>7.32</v>
      </c>
      <c r="G509" s="73">
        <v>44144</v>
      </c>
      <c r="H509" s="73">
        <v>44144</v>
      </c>
      <c r="I509">
        <v>6</v>
      </c>
      <c r="J509">
        <v>2001</v>
      </c>
      <c r="K509" t="s">
        <v>40</v>
      </c>
      <c r="L509">
        <v>1</v>
      </c>
      <c r="M509">
        <v>1.583333333333333</v>
      </c>
      <c r="N509">
        <v>1.583333333333333</v>
      </c>
      <c r="O509">
        <v>1</v>
      </c>
      <c r="P509">
        <v>1.583333333333333</v>
      </c>
      <c r="Q509">
        <v>1</v>
      </c>
      <c r="R509" t="s">
        <v>122</v>
      </c>
    </row>
    <row r="510" spans="1:18" x14ac:dyDescent="0.3">
      <c r="A510" s="72">
        <v>508</v>
      </c>
      <c r="B510">
        <v>484</v>
      </c>
      <c r="C510" t="s">
        <v>227</v>
      </c>
      <c r="D510" t="s">
        <v>95</v>
      </c>
      <c r="E510" t="s">
        <v>34</v>
      </c>
      <c r="F510">
        <v>7.32</v>
      </c>
      <c r="G510" s="73">
        <v>44144</v>
      </c>
      <c r="H510" s="73">
        <v>44144</v>
      </c>
      <c r="I510">
        <v>6</v>
      </c>
      <c r="J510">
        <v>2001</v>
      </c>
      <c r="K510" t="s">
        <v>40</v>
      </c>
      <c r="L510">
        <v>1</v>
      </c>
      <c r="M510">
        <v>1.583333333333333</v>
      </c>
      <c r="N510">
        <v>1.583333333333333</v>
      </c>
      <c r="O510">
        <v>1</v>
      </c>
      <c r="P510">
        <v>1.583333333333333</v>
      </c>
      <c r="Q510">
        <v>1</v>
      </c>
      <c r="R510" t="s">
        <v>38</v>
      </c>
    </row>
    <row r="511" spans="1:18" x14ac:dyDescent="0.3">
      <c r="A511" s="72">
        <v>509</v>
      </c>
      <c r="B511">
        <v>484</v>
      </c>
      <c r="C511" t="s">
        <v>227</v>
      </c>
      <c r="D511" t="s">
        <v>95</v>
      </c>
      <c r="E511" t="s">
        <v>34</v>
      </c>
      <c r="F511">
        <v>7.32</v>
      </c>
      <c r="G511" s="73">
        <v>44144</v>
      </c>
      <c r="H511" s="73">
        <v>44144</v>
      </c>
      <c r="I511">
        <v>6</v>
      </c>
      <c r="J511">
        <v>2001</v>
      </c>
      <c r="K511" t="s">
        <v>40</v>
      </c>
      <c r="L511">
        <v>1</v>
      </c>
      <c r="M511">
        <v>1.583333333333333</v>
      </c>
      <c r="N511">
        <v>1.583333333333333</v>
      </c>
      <c r="O511">
        <v>1</v>
      </c>
      <c r="P511">
        <v>1.583333333333333</v>
      </c>
      <c r="Q511">
        <v>1</v>
      </c>
      <c r="R511" t="s">
        <v>108</v>
      </c>
    </row>
    <row r="512" spans="1:18" x14ac:dyDescent="0.3">
      <c r="A512" s="72">
        <v>510</v>
      </c>
      <c r="B512">
        <v>4476</v>
      </c>
      <c r="C512" t="s">
        <v>228</v>
      </c>
      <c r="D512" t="s">
        <v>65</v>
      </c>
      <c r="E512" t="s">
        <v>34</v>
      </c>
      <c r="F512">
        <v>6.9</v>
      </c>
      <c r="G512" s="73">
        <v>44144</v>
      </c>
      <c r="H512" s="73">
        <v>44144</v>
      </c>
      <c r="I512">
        <v>4</v>
      </c>
      <c r="J512">
        <v>2002</v>
      </c>
      <c r="K512" t="s">
        <v>40</v>
      </c>
      <c r="L512">
        <v>1</v>
      </c>
      <c r="M512">
        <v>0.76666666666666672</v>
      </c>
      <c r="N512">
        <v>0.76666666666666672</v>
      </c>
      <c r="O512">
        <v>1</v>
      </c>
      <c r="P512">
        <v>0.76666666666666672</v>
      </c>
      <c r="Q512">
        <v>1</v>
      </c>
      <c r="R512" t="s">
        <v>22</v>
      </c>
    </row>
    <row r="513" spans="1:18" x14ac:dyDescent="0.3">
      <c r="A513" s="72">
        <v>511</v>
      </c>
      <c r="B513">
        <v>4476</v>
      </c>
      <c r="C513" t="s">
        <v>228</v>
      </c>
      <c r="D513" t="s">
        <v>65</v>
      </c>
      <c r="E513" t="s">
        <v>34</v>
      </c>
      <c r="F513">
        <v>6.9</v>
      </c>
      <c r="G513" s="73">
        <v>44144</v>
      </c>
      <c r="H513" s="73">
        <v>44144</v>
      </c>
      <c r="I513">
        <v>4</v>
      </c>
      <c r="J513">
        <v>2002</v>
      </c>
      <c r="K513" t="s">
        <v>40</v>
      </c>
      <c r="L513">
        <v>1</v>
      </c>
      <c r="M513">
        <v>0.76666666666666672</v>
      </c>
      <c r="N513">
        <v>0.76666666666666672</v>
      </c>
      <c r="O513">
        <v>1</v>
      </c>
      <c r="P513">
        <v>0.76666666666666672</v>
      </c>
      <c r="Q513">
        <v>1</v>
      </c>
      <c r="R513" t="s">
        <v>23</v>
      </c>
    </row>
    <row r="514" spans="1:18" x14ac:dyDescent="0.3">
      <c r="A514" s="72">
        <v>512</v>
      </c>
      <c r="B514">
        <v>4476</v>
      </c>
      <c r="C514" t="s">
        <v>228</v>
      </c>
      <c r="D514" t="s">
        <v>65</v>
      </c>
      <c r="E514" t="s">
        <v>34</v>
      </c>
      <c r="F514">
        <v>6.9</v>
      </c>
      <c r="G514" s="73">
        <v>44144</v>
      </c>
      <c r="H514" s="73">
        <v>44144</v>
      </c>
      <c r="I514">
        <v>4</v>
      </c>
      <c r="J514">
        <v>2002</v>
      </c>
      <c r="K514" t="s">
        <v>40</v>
      </c>
      <c r="L514">
        <v>1</v>
      </c>
      <c r="M514">
        <v>0.76666666666666672</v>
      </c>
      <c r="N514">
        <v>0.76666666666666672</v>
      </c>
      <c r="O514">
        <v>1</v>
      </c>
      <c r="P514">
        <v>0.76666666666666672</v>
      </c>
      <c r="Q514">
        <v>1</v>
      </c>
      <c r="R514" t="s">
        <v>122</v>
      </c>
    </row>
    <row r="515" spans="1:18" x14ac:dyDescent="0.3">
      <c r="A515" s="72">
        <v>513</v>
      </c>
      <c r="B515">
        <v>132</v>
      </c>
      <c r="C515" t="s">
        <v>229</v>
      </c>
      <c r="D515" t="s">
        <v>28</v>
      </c>
      <c r="E515" t="s">
        <v>34</v>
      </c>
      <c r="F515">
        <v>7.59</v>
      </c>
      <c r="G515" s="73">
        <v>43010</v>
      </c>
      <c r="H515" s="73">
        <v>43022</v>
      </c>
      <c r="I515">
        <v>7</v>
      </c>
      <c r="J515">
        <v>2002</v>
      </c>
      <c r="K515" t="s">
        <v>31</v>
      </c>
      <c r="L515">
        <v>49</v>
      </c>
      <c r="M515">
        <v>0.4</v>
      </c>
      <c r="N515">
        <v>19.600000000000001</v>
      </c>
      <c r="O515">
        <v>13</v>
      </c>
      <c r="P515">
        <v>1.5076923076923081</v>
      </c>
      <c r="Q515">
        <v>3.7692307692307692</v>
      </c>
      <c r="R515" t="s">
        <v>35</v>
      </c>
    </row>
    <row r="516" spans="1:18" x14ac:dyDescent="0.3">
      <c r="A516" s="72">
        <v>514</v>
      </c>
      <c r="B516">
        <v>132</v>
      </c>
      <c r="C516" t="s">
        <v>229</v>
      </c>
      <c r="D516" t="s">
        <v>28</v>
      </c>
      <c r="E516" t="s">
        <v>34</v>
      </c>
      <c r="F516">
        <v>7.59</v>
      </c>
      <c r="G516" s="73">
        <v>43010</v>
      </c>
      <c r="H516" s="73">
        <v>43022</v>
      </c>
      <c r="I516">
        <v>7</v>
      </c>
      <c r="J516">
        <v>2002</v>
      </c>
      <c r="K516" t="s">
        <v>31</v>
      </c>
      <c r="L516">
        <v>49</v>
      </c>
      <c r="M516">
        <v>0.4</v>
      </c>
      <c r="N516">
        <v>19.600000000000001</v>
      </c>
      <c r="O516">
        <v>13</v>
      </c>
      <c r="P516">
        <v>1.5076923076923081</v>
      </c>
      <c r="Q516">
        <v>3.7692307692307692</v>
      </c>
      <c r="R516" t="s">
        <v>32</v>
      </c>
    </row>
    <row r="517" spans="1:18" x14ac:dyDescent="0.3">
      <c r="A517" s="72">
        <v>515</v>
      </c>
      <c r="B517">
        <v>132</v>
      </c>
      <c r="C517" t="s">
        <v>229</v>
      </c>
      <c r="D517" t="s">
        <v>28</v>
      </c>
      <c r="E517" t="s">
        <v>34</v>
      </c>
      <c r="F517">
        <v>7.59</v>
      </c>
      <c r="G517" s="73">
        <v>43010</v>
      </c>
      <c r="H517" s="73">
        <v>43022</v>
      </c>
      <c r="I517">
        <v>7</v>
      </c>
      <c r="J517">
        <v>2002</v>
      </c>
      <c r="K517" t="s">
        <v>31</v>
      </c>
      <c r="L517">
        <v>49</v>
      </c>
      <c r="M517">
        <v>0.4</v>
      </c>
      <c r="N517">
        <v>19.600000000000001</v>
      </c>
      <c r="O517">
        <v>13</v>
      </c>
      <c r="P517">
        <v>1.5076923076923081</v>
      </c>
      <c r="Q517">
        <v>3.7692307692307692</v>
      </c>
      <c r="R517" t="s">
        <v>36</v>
      </c>
    </row>
    <row r="518" spans="1:18" x14ac:dyDescent="0.3">
      <c r="A518" s="72">
        <v>516</v>
      </c>
      <c r="B518">
        <v>132</v>
      </c>
      <c r="C518" t="s">
        <v>229</v>
      </c>
      <c r="D518" t="s">
        <v>28</v>
      </c>
      <c r="E518" t="s">
        <v>34</v>
      </c>
      <c r="F518">
        <v>7.59</v>
      </c>
      <c r="G518" s="73">
        <v>43010</v>
      </c>
      <c r="H518" s="73">
        <v>43022</v>
      </c>
      <c r="I518">
        <v>7</v>
      </c>
      <c r="J518">
        <v>2002</v>
      </c>
      <c r="K518" t="s">
        <v>31</v>
      </c>
      <c r="L518">
        <v>49</v>
      </c>
      <c r="M518">
        <v>0.4</v>
      </c>
      <c r="N518">
        <v>19.600000000000001</v>
      </c>
      <c r="O518">
        <v>13</v>
      </c>
      <c r="P518">
        <v>1.5076923076923081</v>
      </c>
      <c r="Q518">
        <v>3.7692307692307692</v>
      </c>
      <c r="R518" t="s">
        <v>24</v>
      </c>
    </row>
    <row r="519" spans="1:18" x14ac:dyDescent="0.3">
      <c r="A519" s="72">
        <v>517</v>
      </c>
      <c r="B519">
        <v>132</v>
      </c>
      <c r="C519" t="s">
        <v>229</v>
      </c>
      <c r="D519" t="s">
        <v>28</v>
      </c>
      <c r="E519" t="s">
        <v>34</v>
      </c>
      <c r="F519">
        <v>7.59</v>
      </c>
      <c r="G519" s="73">
        <v>43010</v>
      </c>
      <c r="H519" s="73">
        <v>43022</v>
      </c>
      <c r="I519">
        <v>7</v>
      </c>
      <c r="J519">
        <v>2002</v>
      </c>
      <c r="K519" t="s">
        <v>31</v>
      </c>
      <c r="L519">
        <v>49</v>
      </c>
      <c r="M519">
        <v>0.4</v>
      </c>
      <c r="N519">
        <v>19.600000000000001</v>
      </c>
      <c r="O519">
        <v>13</v>
      </c>
      <c r="P519">
        <v>1.5076923076923081</v>
      </c>
      <c r="Q519">
        <v>3.7692307692307692</v>
      </c>
      <c r="R519" t="s">
        <v>38</v>
      </c>
    </row>
    <row r="520" spans="1:18" x14ac:dyDescent="0.3">
      <c r="A520" s="72">
        <v>518</v>
      </c>
      <c r="B520">
        <v>132</v>
      </c>
      <c r="C520" t="s">
        <v>229</v>
      </c>
      <c r="D520" t="s">
        <v>28</v>
      </c>
      <c r="E520" t="s">
        <v>34</v>
      </c>
      <c r="F520">
        <v>7.59</v>
      </c>
      <c r="G520" s="73">
        <v>43010</v>
      </c>
      <c r="H520" s="73">
        <v>43022</v>
      </c>
      <c r="I520">
        <v>7</v>
      </c>
      <c r="J520">
        <v>2002</v>
      </c>
      <c r="K520" t="s">
        <v>31</v>
      </c>
      <c r="L520">
        <v>49</v>
      </c>
      <c r="M520">
        <v>0.4</v>
      </c>
      <c r="N520">
        <v>19.600000000000001</v>
      </c>
      <c r="O520">
        <v>13</v>
      </c>
      <c r="P520">
        <v>1.5076923076923081</v>
      </c>
      <c r="Q520">
        <v>3.7692307692307692</v>
      </c>
      <c r="R520" t="s">
        <v>133</v>
      </c>
    </row>
    <row r="521" spans="1:18" x14ac:dyDescent="0.3">
      <c r="A521" s="72">
        <v>519</v>
      </c>
      <c r="B521">
        <v>132</v>
      </c>
      <c r="C521" t="s">
        <v>229</v>
      </c>
      <c r="D521" t="s">
        <v>28</v>
      </c>
      <c r="E521" t="s">
        <v>34</v>
      </c>
      <c r="F521">
        <v>7.59</v>
      </c>
      <c r="G521" s="73">
        <v>43010</v>
      </c>
      <c r="H521" s="73">
        <v>43022</v>
      </c>
      <c r="I521">
        <v>7</v>
      </c>
      <c r="J521">
        <v>2002</v>
      </c>
      <c r="K521" t="s">
        <v>31</v>
      </c>
      <c r="L521">
        <v>49</v>
      </c>
      <c r="M521">
        <v>0.4</v>
      </c>
      <c r="N521">
        <v>19.600000000000001</v>
      </c>
      <c r="O521">
        <v>13</v>
      </c>
      <c r="P521">
        <v>1.5076923076923081</v>
      </c>
      <c r="Q521">
        <v>3.7692307692307692</v>
      </c>
      <c r="R521" t="s">
        <v>108</v>
      </c>
    </row>
    <row r="522" spans="1:18" x14ac:dyDescent="0.3">
      <c r="A522" s="72">
        <v>520</v>
      </c>
      <c r="B522">
        <v>39533</v>
      </c>
      <c r="C522" t="s">
        <v>230</v>
      </c>
      <c r="D522" t="s">
        <v>28</v>
      </c>
      <c r="E522" t="s">
        <v>34</v>
      </c>
      <c r="F522">
        <v>8.34</v>
      </c>
      <c r="G522" s="73">
        <v>43860</v>
      </c>
      <c r="H522" s="73">
        <v>43866</v>
      </c>
      <c r="I522">
        <v>8</v>
      </c>
      <c r="J522">
        <v>2019</v>
      </c>
      <c r="K522" t="s">
        <v>40</v>
      </c>
      <c r="L522">
        <v>11</v>
      </c>
      <c r="M522">
        <v>0.37916666666666671</v>
      </c>
      <c r="N522">
        <v>4.1708333333333334</v>
      </c>
      <c r="O522">
        <v>7</v>
      </c>
      <c r="P522">
        <v>0.59583333333333333</v>
      </c>
      <c r="Q522">
        <v>1.571428571428571</v>
      </c>
      <c r="R522" t="s">
        <v>195</v>
      </c>
    </row>
    <row r="523" spans="1:18" x14ac:dyDescent="0.3">
      <c r="A523" s="72">
        <v>521</v>
      </c>
      <c r="B523">
        <v>39533</v>
      </c>
      <c r="C523" t="s">
        <v>230</v>
      </c>
      <c r="D523" t="s">
        <v>28</v>
      </c>
      <c r="E523" t="s">
        <v>34</v>
      </c>
      <c r="F523">
        <v>8.34</v>
      </c>
      <c r="G523" s="73">
        <v>43860</v>
      </c>
      <c r="H523" s="73">
        <v>43866</v>
      </c>
      <c r="I523">
        <v>8</v>
      </c>
      <c r="J523">
        <v>2019</v>
      </c>
      <c r="K523" t="s">
        <v>40</v>
      </c>
      <c r="L523">
        <v>11</v>
      </c>
      <c r="M523">
        <v>0.37916666666666671</v>
      </c>
      <c r="N523">
        <v>4.1708333333333334</v>
      </c>
      <c r="O523">
        <v>7</v>
      </c>
      <c r="P523">
        <v>0.59583333333333333</v>
      </c>
      <c r="Q523">
        <v>1.571428571428571</v>
      </c>
      <c r="R523" t="s">
        <v>36</v>
      </c>
    </row>
    <row r="524" spans="1:18" x14ac:dyDescent="0.3">
      <c r="A524" s="72">
        <v>522</v>
      </c>
      <c r="B524">
        <v>39533</v>
      </c>
      <c r="C524" t="s">
        <v>230</v>
      </c>
      <c r="D524" t="s">
        <v>28</v>
      </c>
      <c r="E524" t="s">
        <v>34</v>
      </c>
      <c r="F524">
        <v>8.34</v>
      </c>
      <c r="G524" s="73">
        <v>43860</v>
      </c>
      <c r="H524" s="73">
        <v>43866</v>
      </c>
      <c r="I524">
        <v>8</v>
      </c>
      <c r="J524">
        <v>2019</v>
      </c>
      <c r="K524" t="s">
        <v>40</v>
      </c>
      <c r="L524">
        <v>11</v>
      </c>
      <c r="M524">
        <v>0.37916666666666671</v>
      </c>
      <c r="N524">
        <v>4.1708333333333334</v>
      </c>
      <c r="O524">
        <v>7</v>
      </c>
      <c r="P524">
        <v>0.59583333333333333</v>
      </c>
      <c r="Q524">
        <v>1.571428571428571</v>
      </c>
      <c r="R524" t="s">
        <v>51</v>
      </c>
    </row>
    <row r="525" spans="1:18" x14ac:dyDescent="0.3">
      <c r="A525" s="72">
        <v>523</v>
      </c>
      <c r="B525">
        <v>39533</v>
      </c>
      <c r="C525" t="s">
        <v>230</v>
      </c>
      <c r="D525" t="s">
        <v>28</v>
      </c>
      <c r="E525" t="s">
        <v>34</v>
      </c>
      <c r="F525">
        <v>8.34</v>
      </c>
      <c r="G525" s="73">
        <v>43860</v>
      </c>
      <c r="H525" s="73">
        <v>43866</v>
      </c>
      <c r="I525">
        <v>8</v>
      </c>
      <c r="J525">
        <v>2019</v>
      </c>
      <c r="K525" t="s">
        <v>40</v>
      </c>
      <c r="L525">
        <v>11</v>
      </c>
      <c r="M525">
        <v>0.37916666666666671</v>
      </c>
      <c r="N525">
        <v>4.1708333333333334</v>
      </c>
      <c r="O525">
        <v>7</v>
      </c>
      <c r="P525">
        <v>0.59583333333333333</v>
      </c>
      <c r="Q525">
        <v>1.571428571428571</v>
      </c>
      <c r="R525" t="s">
        <v>54</v>
      </c>
    </row>
    <row r="526" spans="1:18" x14ac:dyDescent="0.3">
      <c r="A526" s="72">
        <v>524</v>
      </c>
      <c r="B526">
        <v>39533</v>
      </c>
      <c r="C526" t="s">
        <v>230</v>
      </c>
      <c r="D526" t="s">
        <v>28</v>
      </c>
      <c r="E526" t="s">
        <v>34</v>
      </c>
      <c r="F526">
        <v>8.34</v>
      </c>
      <c r="G526" s="73">
        <v>43860</v>
      </c>
      <c r="H526" s="73">
        <v>43866</v>
      </c>
      <c r="I526">
        <v>8</v>
      </c>
      <c r="J526">
        <v>2019</v>
      </c>
      <c r="K526" t="s">
        <v>40</v>
      </c>
      <c r="L526">
        <v>11</v>
      </c>
      <c r="M526">
        <v>0.37916666666666671</v>
      </c>
      <c r="N526">
        <v>4.1708333333333334</v>
      </c>
      <c r="O526">
        <v>7</v>
      </c>
      <c r="P526">
        <v>0.59583333333333333</v>
      </c>
      <c r="Q526">
        <v>1.571428571428571</v>
      </c>
      <c r="R526" t="s">
        <v>42</v>
      </c>
    </row>
    <row r="527" spans="1:18" x14ac:dyDescent="0.3">
      <c r="A527" s="72">
        <v>525</v>
      </c>
      <c r="B527">
        <v>39463</v>
      </c>
      <c r="C527" t="s">
        <v>231</v>
      </c>
      <c r="D527" t="s">
        <v>28</v>
      </c>
      <c r="E527" t="s">
        <v>34</v>
      </c>
      <c r="F527">
        <v>7</v>
      </c>
      <c r="G527" s="73">
        <v>44134</v>
      </c>
      <c r="H527" s="73">
        <v>44136</v>
      </c>
      <c r="I527">
        <v>7</v>
      </c>
      <c r="J527">
        <v>2020</v>
      </c>
      <c r="K527" t="s">
        <v>29</v>
      </c>
      <c r="L527">
        <v>13</v>
      </c>
      <c r="M527">
        <v>0.3963888888888889</v>
      </c>
      <c r="N527">
        <v>5.1530555555555564</v>
      </c>
      <c r="O527">
        <v>3</v>
      </c>
      <c r="P527">
        <v>1.7176851851851851</v>
      </c>
      <c r="Q527">
        <v>4.333333333333333</v>
      </c>
      <c r="R527" t="s">
        <v>35</v>
      </c>
    </row>
    <row r="528" spans="1:18" x14ac:dyDescent="0.3">
      <c r="A528" s="72">
        <v>526</v>
      </c>
      <c r="B528">
        <v>39463</v>
      </c>
      <c r="C528" t="s">
        <v>231</v>
      </c>
      <c r="D528" t="s">
        <v>28</v>
      </c>
      <c r="E528" t="s">
        <v>34</v>
      </c>
      <c r="F528">
        <v>7</v>
      </c>
      <c r="G528" s="73">
        <v>44134</v>
      </c>
      <c r="H528" s="73">
        <v>44136</v>
      </c>
      <c r="I528">
        <v>7</v>
      </c>
      <c r="J528">
        <v>2020</v>
      </c>
      <c r="K528" t="s">
        <v>29</v>
      </c>
      <c r="L528">
        <v>13</v>
      </c>
      <c r="M528">
        <v>0.3963888888888889</v>
      </c>
      <c r="N528">
        <v>5.1530555555555564</v>
      </c>
      <c r="O528">
        <v>3</v>
      </c>
      <c r="P528">
        <v>1.7176851851851851</v>
      </c>
      <c r="Q528">
        <v>4.333333333333333</v>
      </c>
      <c r="R528" t="s">
        <v>70</v>
      </c>
    </row>
    <row r="529" spans="1:18" x14ac:dyDescent="0.3">
      <c r="A529" s="72">
        <v>527</v>
      </c>
      <c r="B529">
        <v>39463</v>
      </c>
      <c r="C529" t="s">
        <v>231</v>
      </c>
      <c r="D529" t="s">
        <v>28</v>
      </c>
      <c r="E529" t="s">
        <v>34</v>
      </c>
      <c r="F529">
        <v>7</v>
      </c>
      <c r="G529" s="73">
        <v>44134</v>
      </c>
      <c r="H529" s="73">
        <v>44136</v>
      </c>
      <c r="I529">
        <v>7</v>
      </c>
      <c r="J529">
        <v>2020</v>
      </c>
      <c r="K529" t="s">
        <v>29</v>
      </c>
      <c r="L529">
        <v>13</v>
      </c>
      <c r="M529">
        <v>0.3963888888888889</v>
      </c>
      <c r="N529">
        <v>5.1530555555555564</v>
      </c>
      <c r="O529">
        <v>3</v>
      </c>
      <c r="P529">
        <v>1.7176851851851851</v>
      </c>
      <c r="Q529">
        <v>4.333333333333333</v>
      </c>
      <c r="R529" t="s">
        <v>24</v>
      </c>
    </row>
    <row r="530" spans="1:18" x14ac:dyDescent="0.3">
      <c r="A530" s="72">
        <v>528</v>
      </c>
      <c r="B530">
        <v>39463</v>
      </c>
      <c r="C530" t="s">
        <v>231</v>
      </c>
      <c r="D530" t="s">
        <v>28</v>
      </c>
      <c r="E530" t="s">
        <v>34</v>
      </c>
      <c r="F530">
        <v>7</v>
      </c>
      <c r="G530" s="73">
        <v>44134</v>
      </c>
      <c r="H530" s="73">
        <v>44136</v>
      </c>
      <c r="I530">
        <v>7</v>
      </c>
      <c r="J530">
        <v>2020</v>
      </c>
      <c r="K530" t="s">
        <v>29</v>
      </c>
      <c r="L530">
        <v>13</v>
      </c>
      <c r="M530">
        <v>0.3963888888888889</v>
      </c>
      <c r="N530">
        <v>5.1530555555555564</v>
      </c>
      <c r="O530">
        <v>3</v>
      </c>
      <c r="P530">
        <v>1.7176851851851851</v>
      </c>
      <c r="Q530">
        <v>4.333333333333333</v>
      </c>
      <c r="R530" t="s">
        <v>80</v>
      </c>
    </row>
    <row r="531" spans="1:18" x14ac:dyDescent="0.3">
      <c r="A531" s="72">
        <v>529</v>
      </c>
      <c r="B531">
        <v>39463</v>
      </c>
      <c r="C531" t="s">
        <v>231</v>
      </c>
      <c r="D531" t="s">
        <v>28</v>
      </c>
      <c r="E531" t="s">
        <v>34</v>
      </c>
      <c r="F531">
        <v>7</v>
      </c>
      <c r="G531" s="73">
        <v>44134</v>
      </c>
      <c r="H531" s="73">
        <v>44136</v>
      </c>
      <c r="I531">
        <v>7</v>
      </c>
      <c r="J531">
        <v>2020</v>
      </c>
      <c r="K531" t="s">
        <v>29</v>
      </c>
      <c r="L531">
        <v>13</v>
      </c>
      <c r="M531">
        <v>0.3963888888888889</v>
      </c>
      <c r="N531">
        <v>5.1530555555555564</v>
      </c>
      <c r="O531">
        <v>3</v>
      </c>
      <c r="P531">
        <v>1.7176851851851851</v>
      </c>
      <c r="Q531">
        <v>4.333333333333333</v>
      </c>
      <c r="R531" t="s">
        <v>108</v>
      </c>
    </row>
    <row r="532" spans="1:18" x14ac:dyDescent="0.3">
      <c r="A532" s="72">
        <v>530</v>
      </c>
      <c r="B532">
        <v>43229</v>
      </c>
      <c r="C532" t="s">
        <v>232</v>
      </c>
      <c r="D532" t="s">
        <v>28</v>
      </c>
      <c r="E532" t="s">
        <v>20</v>
      </c>
      <c r="F532">
        <v>6.65</v>
      </c>
      <c r="G532" s="73">
        <v>44565</v>
      </c>
      <c r="H532" s="73">
        <v>44578</v>
      </c>
      <c r="I532">
        <v>5</v>
      </c>
      <c r="J532">
        <v>2021</v>
      </c>
      <c r="K532" t="s">
        <v>29</v>
      </c>
      <c r="L532">
        <v>13</v>
      </c>
      <c r="M532">
        <v>0.39305555555555549</v>
      </c>
      <c r="N532">
        <v>5.1097222222222216</v>
      </c>
      <c r="O532">
        <v>14</v>
      </c>
      <c r="P532">
        <v>0.36498015873015882</v>
      </c>
      <c r="Q532">
        <v>0.9285714285714286</v>
      </c>
      <c r="R532" t="s">
        <v>35</v>
      </c>
    </row>
    <row r="533" spans="1:18" x14ac:dyDescent="0.3">
      <c r="A533" s="72">
        <v>531</v>
      </c>
      <c r="B533">
        <v>43229</v>
      </c>
      <c r="C533" t="s">
        <v>232</v>
      </c>
      <c r="D533" t="s">
        <v>28</v>
      </c>
      <c r="E533" t="s">
        <v>20</v>
      </c>
      <c r="F533">
        <v>6.65</v>
      </c>
      <c r="G533" s="73">
        <v>44565</v>
      </c>
      <c r="H533" s="73">
        <v>44578</v>
      </c>
      <c r="I533">
        <v>5</v>
      </c>
      <c r="J533">
        <v>2021</v>
      </c>
      <c r="K533" t="s">
        <v>29</v>
      </c>
      <c r="L533">
        <v>13</v>
      </c>
      <c r="M533">
        <v>0.39305555555555549</v>
      </c>
      <c r="N533">
        <v>5.1097222222222216</v>
      </c>
      <c r="O533">
        <v>14</v>
      </c>
      <c r="P533">
        <v>0.36498015873015882</v>
      </c>
      <c r="Q533">
        <v>0.9285714285714286</v>
      </c>
      <c r="R533" t="s">
        <v>97</v>
      </c>
    </row>
    <row r="534" spans="1:18" x14ac:dyDescent="0.3">
      <c r="A534" s="72">
        <v>532</v>
      </c>
      <c r="B534">
        <v>43229</v>
      </c>
      <c r="C534" t="s">
        <v>232</v>
      </c>
      <c r="D534" t="s">
        <v>28</v>
      </c>
      <c r="E534" t="s">
        <v>20</v>
      </c>
      <c r="F534">
        <v>6.65</v>
      </c>
      <c r="G534" s="73">
        <v>44565</v>
      </c>
      <c r="H534" s="73">
        <v>44578</v>
      </c>
      <c r="I534">
        <v>5</v>
      </c>
      <c r="J534">
        <v>2021</v>
      </c>
      <c r="K534" t="s">
        <v>29</v>
      </c>
      <c r="L534">
        <v>13</v>
      </c>
      <c r="M534">
        <v>0.39305555555555549</v>
      </c>
      <c r="N534">
        <v>5.1097222222222216</v>
      </c>
      <c r="O534">
        <v>14</v>
      </c>
      <c r="P534">
        <v>0.36498015873015882</v>
      </c>
      <c r="Q534">
        <v>0.9285714285714286</v>
      </c>
      <c r="R534" t="s">
        <v>24</v>
      </c>
    </row>
    <row r="535" spans="1:18" x14ac:dyDescent="0.3">
      <c r="A535" s="72">
        <v>533</v>
      </c>
      <c r="B535">
        <v>43229</v>
      </c>
      <c r="C535" t="s">
        <v>232</v>
      </c>
      <c r="D535" t="s">
        <v>28</v>
      </c>
      <c r="E535" t="s">
        <v>20</v>
      </c>
      <c r="F535">
        <v>6.65</v>
      </c>
      <c r="G535" s="73">
        <v>44565</v>
      </c>
      <c r="H535" s="73">
        <v>44578</v>
      </c>
      <c r="I535">
        <v>5</v>
      </c>
      <c r="J535">
        <v>2021</v>
      </c>
      <c r="K535" t="s">
        <v>29</v>
      </c>
      <c r="L535">
        <v>13</v>
      </c>
      <c r="M535">
        <v>0.39305555555555549</v>
      </c>
      <c r="N535">
        <v>5.1097222222222216</v>
      </c>
      <c r="O535">
        <v>14</v>
      </c>
      <c r="P535">
        <v>0.36498015873015882</v>
      </c>
      <c r="Q535">
        <v>0.9285714285714286</v>
      </c>
      <c r="R535" t="s">
        <v>25</v>
      </c>
    </row>
    <row r="536" spans="1:18" x14ac:dyDescent="0.3">
      <c r="A536" s="72">
        <v>534</v>
      </c>
      <c r="B536">
        <v>42984</v>
      </c>
      <c r="C536" t="s">
        <v>233</v>
      </c>
      <c r="D536" t="s">
        <v>83</v>
      </c>
      <c r="E536" t="s">
        <v>114</v>
      </c>
      <c r="F536">
        <v>8.34</v>
      </c>
      <c r="G536" s="73">
        <v>44256</v>
      </c>
      <c r="H536" s="73">
        <v>44256</v>
      </c>
      <c r="I536">
        <v>8</v>
      </c>
      <c r="J536">
        <v>2020</v>
      </c>
      <c r="K536" t="s">
        <v>40</v>
      </c>
      <c r="L536">
        <v>1</v>
      </c>
      <c r="M536">
        <v>5.3888888888888889E-2</v>
      </c>
      <c r="N536">
        <v>5.3888888888888889E-2</v>
      </c>
      <c r="O536">
        <v>1</v>
      </c>
      <c r="P536">
        <v>5.3888888888888889E-2</v>
      </c>
      <c r="Q536">
        <v>1</v>
      </c>
      <c r="R536" t="s">
        <v>23</v>
      </c>
    </row>
    <row r="537" spans="1:18" x14ac:dyDescent="0.3">
      <c r="A537" s="72">
        <v>535</v>
      </c>
      <c r="B537">
        <v>42984</v>
      </c>
      <c r="C537" t="s">
        <v>233</v>
      </c>
      <c r="D537" t="s">
        <v>83</v>
      </c>
      <c r="E537" t="s">
        <v>114</v>
      </c>
      <c r="F537">
        <v>8.34</v>
      </c>
      <c r="G537" s="73">
        <v>44256</v>
      </c>
      <c r="H537" s="73">
        <v>44256</v>
      </c>
      <c r="I537">
        <v>8</v>
      </c>
      <c r="J537">
        <v>2020</v>
      </c>
      <c r="K537" t="s">
        <v>40</v>
      </c>
      <c r="L537">
        <v>1</v>
      </c>
      <c r="M537">
        <v>5.3888888888888889E-2</v>
      </c>
      <c r="N537">
        <v>5.3888888888888889E-2</v>
      </c>
      <c r="O537">
        <v>1</v>
      </c>
      <c r="P537">
        <v>5.3888888888888889E-2</v>
      </c>
      <c r="Q537">
        <v>1</v>
      </c>
      <c r="R537" t="s">
        <v>51</v>
      </c>
    </row>
    <row r="538" spans="1:18" x14ac:dyDescent="0.3">
      <c r="A538" s="72">
        <v>536</v>
      </c>
      <c r="B538">
        <v>39417</v>
      </c>
      <c r="C538" t="s">
        <v>234</v>
      </c>
      <c r="D538" t="s">
        <v>28</v>
      </c>
      <c r="E538" t="s">
        <v>20</v>
      </c>
      <c r="F538">
        <v>6.69</v>
      </c>
      <c r="G538" s="73">
        <v>43787</v>
      </c>
      <c r="H538" s="73">
        <v>43791</v>
      </c>
      <c r="I538">
        <v>5</v>
      </c>
      <c r="J538">
        <v>2019</v>
      </c>
      <c r="K538" t="s">
        <v>40</v>
      </c>
      <c r="L538">
        <v>13</v>
      </c>
      <c r="M538">
        <v>0.40833333333333333</v>
      </c>
      <c r="N538">
        <v>5.3083333333333336</v>
      </c>
      <c r="O538">
        <v>5</v>
      </c>
      <c r="P538">
        <v>1.061666666666667</v>
      </c>
      <c r="Q538">
        <v>2.6</v>
      </c>
      <c r="R538" t="s">
        <v>23</v>
      </c>
    </row>
    <row r="539" spans="1:18" x14ac:dyDescent="0.3">
      <c r="A539" s="72">
        <v>537</v>
      </c>
      <c r="B539">
        <v>39417</v>
      </c>
      <c r="C539" t="s">
        <v>234</v>
      </c>
      <c r="D539" t="s">
        <v>28</v>
      </c>
      <c r="E539" t="s">
        <v>20</v>
      </c>
      <c r="F539">
        <v>6.69</v>
      </c>
      <c r="G539" s="73">
        <v>43787</v>
      </c>
      <c r="H539" s="73">
        <v>43791</v>
      </c>
      <c r="I539">
        <v>5</v>
      </c>
      <c r="J539">
        <v>2019</v>
      </c>
      <c r="K539" t="s">
        <v>40</v>
      </c>
      <c r="L539">
        <v>13</v>
      </c>
      <c r="M539">
        <v>0.40833333333333333</v>
      </c>
      <c r="N539">
        <v>5.3083333333333336</v>
      </c>
      <c r="O539">
        <v>5</v>
      </c>
      <c r="P539">
        <v>1.061666666666667</v>
      </c>
      <c r="Q539">
        <v>2.6</v>
      </c>
      <c r="R539" t="s">
        <v>97</v>
      </c>
    </row>
    <row r="540" spans="1:18" x14ac:dyDescent="0.3">
      <c r="A540" s="72">
        <v>538</v>
      </c>
      <c r="B540">
        <v>287</v>
      </c>
      <c r="C540" t="s">
        <v>235</v>
      </c>
      <c r="D540" t="s">
        <v>28</v>
      </c>
      <c r="E540" t="s">
        <v>34</v>
      </c>
      <c r="F540">
        <v>7.46</v>
      </c>
      <c r="G540" s="73">
        <v>43374</v>
      </c>
      <c r="H540" s="73">
        <v>43388</v>
      </c>
      <c r="I540">
        <v>7</v>
      </c>
      <c r="J540">
        <v>2001</v>
      </c>
      <c r="K540" t="s">
        <v>21</v>
      </c>
      <c r="L540">
        <v>24</v>
      </c>
      <c r="M540">
        <v>0.41666666666666669</v>
      </c>
      <c r="N540">
        <v>10</v>
      </c>
      <c r="O540">
        <v>15</v>
      </c>
      <c r="P540">
        <v>0.66666666666666663</v>
      </c>
      <c r="Q540">
        <v>1.6</v>
      </c>
      <c r="R540" t="s">
        <v>35</v>
      </c>
    </row>
    <row r="541" spans="1:18" x14ac:dyDescent="0.3">
      <c r="A541" s="72">
        <v>539</v>
      </c>
      <c r="B541">
        <v>287</v>
      </c>
      <c r="C541" t="s">
        <v>235</v>
      </c>
      <c r="D541" t="s">
        <v>28</v>
      </c>
      <c r="E541" t="s">
        <v>34</v>
      </c>
      <c r="F541">
        <v>7.46</v>
      </c>
      <c r="G541" s="73">
        <v>43374</v>
      </c>
      <c r="H541" s="73">
        <v>43388</v>
      </c>
      <c r="I541">
        <v>7</v>
      </c>
      <c r="J541">
        <v>2001</v>
      </c>
      <c r="K541" t="s">
        <v>21</v>
      </c>
      <c r="L541">
        <v>24</v>
      </c>
      <c r="M541">
        <v>0.41666666666666669</v>
      </c>
      <c r="N541">
        <v>10</v>
      </c>
      <c r="O541">
        <v>15</v>
      </c>
      <c r="P541">
        <v>0.66666666666666663</v>
      </c>
      <c r="Q541">
        <v>1.6</v>
      </c>
      <c r="R541" t="s">
        <v>236</v>
      </c>
    </row>
    <row r="542" spans="1:18" x14ac:dyDescent="0.3">
      <c r="A542" s="72">
        <v>540</v>
      </c>
      <c r="B542">
        <v>287</v>
      </c>
      <c r="C542" t="s">
        <v>235</v>
      </c>
      <c r="D542" t="s">
        <v>28</v>
      </c>
      <c r="E542" t="s">
        <v>34</v>
      </c>
      <c r="F542">
        <v>7.46</v>
      </c>
      <c r="G542" s="73">
        <v>43374</v>
      </c>
      <c r="H542" s="73">
        <v>43388</v>
      </c>
      <c r="I542">
        <v>7</v>
      </c>
      <c r="J542">
        <v>2001</v>
      </c>
      <c r="K542" t="s">
        <v>21</v>
      </c>
      <c r="L542">
        <v>24</v>
      </c>
      <c r="M542">
        <v>0.41666666666666669</v>
      </c>
      <c r="N542">
        <v>10</v>
      </c>
      <c r="O542">
        <v>15</v>
      </c>
      <c r="P542">
        <v>0.66666666666666663</v>
      </c>
      <c r="Q542">
        <v>1.6</v>
      </c>
      <c r="R542" t="s">
        <v>67</v>
      </c>
    </row>
    <row r="543" spans="1:18" x14ac:dyDescent="0.3">
      <c r="A543" s="72">
        <v>541</v>
      </c>
      <c r="B543">
        <v>287</v>
      </c>
      <c r="C543" t="s">
        <v>235</v>
      </c>
      <c r="D543" t="s">
        <v>28</v>
      </c>
      <c r="E543" t="s">
        <v>34</v>
      </c>
      <c r="F543">
        <v>7.46</v>
      </c>
      <c r="G543" s="73">
        <v>43374</v>
      </c>
      <c r="H543" s="73">
        <v>43388</v>
      </c>
      <c r="I543">
        <v>7</v>
      </c>
      <c r="J543">
        <v>2001</v>
      </c>
      <c r="K543" t="s">
        <v>21</v>
      </c>
      <c r="L543">
        <v>24</v>
      </c>
      <c r="M543">
        <v>0.41666666666666669</v>
      </c>
      <c r="N543">
        <v>10</v>
      </c>
      <c r="O543">
        <v>15</v>
      </c>
      <c r="P543">
        <v>0.66666666666666663</v>
      </c>
      <c r="Q543">
        <v>1.6</v>
      </c>
      <c r="R543" t="s">
        <v>197</v>
      </c>
    </row>
    <row r="544" spans="1:18" x14ac:dyDescent="0.3">
      <c r="A544" s="72">
        <v>542</v>
      </c>
      <c r="B544">
        <v>287</v>
      </c>
      <c r="C544" t="s">
        <v>235</v>
      </c>
      <c r="D544" t="s">
        <v>28</v>
      </c>
      <c r="E544" t="s">
        <v>34</v>
      </c>
      <c r="F544">
        <v>7.46</v>
      </c>
      <c r="G544" s="73">
        <v>43374</v>
      </c>
      <c r="H544" s="73">
        <v>43388</v>
      </c>
      <c r="I544">
        <v>7</v>
      </c>
      <c r="J544">
        <v>2001</v>
      </c>
      <c r="K544" t="s">
        <v>21</v>
      </c>
      <c r="L544">
        <v>24</v>
      </c>
      <c r="M544">
        <v>0.41666666666666669</v>
      </c>
      <c r="N544">
        <v>10</v>
      </c>
      <c r="O544">
        <v>15</v>
      </c>
      <c r="P544">
        <v>0.66666666666666663</v>
      </c>
      <c r="Q544">
        <v>1.6</v>
      </c>
      <c r="R544" t="s">
        <v>38</v>
      </c>
    </row>
    <row r="545" spans="1:18" x14ac:dyDescent="0.3">
      <c r="A545" s="72">
        <v>543</v>
      </c>
      <c r="B545">
        <v>287</v>
      </c>
      <c r="C545" t="s">
        <v>235</v>
      </c>
      <c r="D545" t="s">
        <v>28</v>
      </c>
      <c r="E545" t="s">
        <v>34</v>
      </c>
      <c r="F545">
        <v>7.46</v>
      </c>
      <c r="G545" s="73">
        <v>43374</v>
      </c>
      <c r="H545" s="73">
        <v>43388</v>
      </c>
      <c r="I545">
        <v>7</v>
      </c>
      <c r="J545">
        <v>2001</v>
      </c>
      <c r="K545" t="s">
        <v>21</v>
      </c>
      <c r="L545">
        <v>24</v>
      </c>
      <c r="M545">
        <v>0.41666666666666669</v>
      </c>
      <c r="N545">
        <v>10</v>
      </c>
      <c r="O545">
        <v>15</v>
      </c>
      <c r="P545">
        <v>0.66666666666666663</v>
      </c>
      <c r="Q545">
        <v>1.6</v>
      </c>
      <c r="R545" t="s">
        <v>46</v>
      </c>
    </row>
    <row r="546" spans="1:18" x14ac:dyDescent="0.3">
      <c r="A546" s="72">
        <v>544</v>
      </c>
      <c r="B546">
        <v>551</v>
      </c>
      <c r="C546" t="s">
        <v>237</v>
      </c>
      <c r="D546" t="s">
        <v>28</v>
      </c>
      <c r="E546" t="s">
        <v>34</v>
      </c>
      <c r="F546">
        <v>7.48</v>
      </c>
      <c r="G546" s="73">
        <v>43388</v>
      </c>
      <c r="H546" s="73">
        <v>43404</v>
      </c>
      <c r="I546">
        <v>7</v>
      </c>
      <c r="J546">
        <v>2001</v>
      </c>
      <c r="K546" t="s">
        <v>40</v>
      </c>
      <c r="L546">
        <v>24</v>
      </c>
      <c r="M546">
        <v>0.40555555555555561</v>
      </c>
      <c r="N546">
        <v>9.7333333333333343</v>
      </c>
      <c r="O546">
        <v>17</v>
      </c>
      <c r="P546">
        <v>0.57254901960784321</v>
      </c>
      <c r="Q546">
        <v>1.411764705882353</v>
      </c>
      <c r="R546" t="s">
        <v>35</v>
      </c>
    </row>
    <row r="547" spans="1:18" x14ac:dyDescent="0.3">
      <c r="A547" s="72">
        <v>545</v>
      </c>
      <c r="B547">
        <v>551</v>
      </c>
      <c r="C547" t="s">
        <v>237</v>
      </c>
      <c r="D547" t="s">
        <v>28</v>
      </c>
      <c r="E547" t="s">
        <v>34</v>
      </c>
      <c r="F547">
        <v>7.48</v>
      </c>
      <c r="G547" s="73">
        <v>43388</v>
      </c>
      <c r="H547" s="73">
        <v>43404</v>
      </c>
      <c r="I547">
        <v>7</v>
      </c>
      <c r="J547">
        <v>2001</v>
      </c>
      <c r="K547" t="s">
        <v>40</v>
      </c>
      <c r="L547">
        <v>24</v>
      </c>
      <c r="M547">
        <v>0.40555555555555561</v>
      </c>
      <c r="N547">
        <v>9.7333333333333343</v>
      </c>
      <c r="O547">
        <v>17</v>
      </c>
      <c r="P547">
        <v>0.57254901960784321</v>
      </c>
      <c r="Q547">
        <v>1.411764705882353</v>
      </c>
      <c r="R547" t="s">
        <v>236</v>
      </c>
    </row>
    <row r="548" spans="1:18" x14ac:dyDescent="0.3">
      <c r="A548" s="72">
        <v>546</v>
      </c>
      <c r="B548">
        <v>551</v>
      </c>
      <c r="C548" t="s">
        <v>237</v>
      </c>
      <c r="D548" t="s">
        <v>28</v>
      </c>
      <c r="E548" t="s">
        <v>34</v>
      </c>
      <c r="F548">
        <v>7.48</v>
      </c>
      <c r="G548" s="73">
        <v>43388</v>
      </c>
      <c r="H548" s="73">
        <v>43404</v>
      </c>
      <c r="I548">
        <v>7</v>
      </c>
      <c r="J548">
        <v>2001</v>
      </c>
      <c r="K548" t="s">
        <v>40</v>
      </c>
      <c r="L548">
        <v>24</v>
      </c>
      <c r="M548">
        <v>0.40555555555555561</v>
      </c>
      <c r="N548">
        <v>9.7333333333333343</v>
      </c>
      <c r="O548">
        <v>17</v>
      </c>
      <c r="P548">
        <v>0.57254901960784321</v>
      </c>
      <c r="Q548">
        <v>1.411764705882353</v>
      </c>
      <c r="R548" t="s">
        <v>67</v>
      </c>
    </row>
    <row r="549" spans="1:18" x14ac:dyDescent="0.3">
      <c r="A549" s="72">
        <v>547</v>
      </c>
      <c r="B549">
        <v>551</v>
      </c>
      <c r="C549" t="s">
        <v>237</v>
      </c>
      <c r="D549" t="s">
        <v>28</v>
      </c>
      <c r="E549" t="s">
        <v>34</v>
      </c>
      <c r="F549">
        <v>7.48</v>
      </c>
      <c r="G549" s="73">
        <v>43388</v>
      </c>
      <c r="H549" s="73">
        <v>43404</v>
      </c>
      <c r="I549">
        <v>7</v>
      </c>
      <c r="J549">
        <v>2001</v>
      </c>
      <c r="K549" t="s">
        <v>40</v>
      </c>
      <c r="L549">
        <v>24</v>
      </c>
      <c r="M549">
        <v>0.40555555555555561</v>
      </c>
      <c r="N549">
        <v>9.7333333333333343</v>
      </c>
      <c r="O549">
        <v>17</v>
      </c>
      <c r="P549">
        <v>0.57254901960784321</v>
      </c>
      <c r="Q549">
        <v>1.411764705882353</v>
      </c>
      <c r="R549" t="s">
        <v>197</v>
      </c>
    </row>
    <row r="550" spans="1:18" x14ac:dyDescent="0.3">
      <c r="A550" s="72">
        <v>548</v>
      </c>
      <c r="B550">
        <v>551</v>
      </c>
      <c r="C550" t="s">
        <v>237</v>
      </c>
      <c r="D550" t="s">
        <v>28</v>
      </c>
      <c r="E550" t="s">
        <v>34</v>
      </c>
      <c r="F550">
        <v>7.48</v>
      </c>
      <c r="G550" s="73">
        <v>43388</v>
      </c>
      <c r="H550" s="73">
        <v>43404</v>
      </c>
      <c r="I550">
        <v>7</v>
      </c>
      <c r="J550">
        <v>2001</v>
      </c>
      <c r="K550" t="s">
        <v>40</v>
      </c>
      <c r="L550">
        <v>24</v>
      </c>
      <c r="M550">
        <v>0.40555555555555561</v>
      </c>
      <c r="N550">
        <v>9.7333333333333343</v>
      </c>
      <c r="O550">
        <v>17</v>
      </c>
      <c r="P550">
        <v>0.57254901960784321</v>
      </c>
      <c r="Q550">
        <v>1.411764705882353</v>
      </c>
      <c r="R550" t="s">
        <v>38</v>
      </c>
    </row>
    <row r="551" spans="1:18" x14ac:dyDescent="0.3">
      <c r="A551" s="72">
        <v>549</v>
      </c>
      <c r="B551">
        <v>551</v>
      </c>
      <c r="C551" t="s">
        <v>237</v>
      </c>
      <c r="D551" t="s">
        <v>28</v>
      </c>
      <c r="E551" t="s">
        <v>34</v>
      </c>
      <c r="F551">
        <v>7.48</v>
      </c>
      <c r="G551" s="73">
        <v>43388</v>
      </c>
      <c r="H551" s="73">
        <v>43404</v>
      </c>
      <c r="I551">
        <v>7</v>
      </c>
      <c r="J551">
        <v>2001</v>
      </c>
      <c r="K551" t="s">
        <v>40</v>
      </c>
      <c r="L551">
        <v>24</v>
      </c>
      <c r="M551">
        <v>0.40555555555555561</v>
      </c>
      <c r="N551">
        <v>9.7333333333333343</v>
      </c>
      <c r="O551">
        <v>17</v>
      </c>
      <c r="P551">
        <v>0.57254901960784321</v>
      </c>
      <c r="Q551">
        <v>1.411764705882353</v>
      </c>
      <c r="R551" t="s">
        <v>46</v>
      </c>
    </row>
    <row r="552" spans="1:18" x14ac:dyDescent="0.3">
      <c r="A552" s="72">
        <v>550</v>
      </c>
      <c r="B552">
        <v>48644</v>
      </c>
      <c r="C552" t="s">
        <v>238</v>
      </c>
      <c r="D552" t="s">
        <v>28</v>
      </c>
      <c r="E552" t="s">
        <v>20</v>
      </c>
      <c r="F552">
        <v>6.3</v>
      </c>
      <c r="G552" s="73">
        <v>44741</v>
      </c>
      <c r="H552" s="73">
        <v>44759</v>
      </c>
      <c r="I552">
        <v>6</v>
      </c>
      <c r="J552">
        <v>2021</v>
      </c>
      <c r="K552" t="s">
        <v>31</v>
      </c>
      <c r="L552">
        <v>12</v>
      </c>
      <c r="M552">
        <v>0.39444444444444438</v>
      </c>
      <c r="N552">
        <v>4.7333333333333334</v>
      </c>
      <c r="O552">
        <v>19</v>
      </c>
      <c r="P552">
        <v>0.24912280701754391</v>
      </c>
      <c r="Q552">
        <v>0.63157894736842102</v>
      </c>
      <c r="R552" t="s">
        <v>35</v>
      </c>
    </row>
    <row r="553" spans="1:18" x14ac:dyDescent="0.3">
      <c r="A553" s="72">
        <v>551</v>
      </c>
      <c r="B553">
        <v>48644</v>
      </c>
      <c r="C553" t="s">
        <v>238</v>
      </c>
      <c r="D553" t="s">
        <v>28</v>
      </c>
      <c r="E553" t="s">
        <v>20</v>
      </c>
      <c r="F553">
        <v>6.3</v>
      </c>
      <c r="G553" s="73">
        <v>44741</v>
      </c>
      <c r="H553" s="73">
        <v>44759</v>
      </c>
      <c r="I553">
        <v>6</v>
      </c>
      <c r="J553">
        <v>2021</v>
      </c>
      <c r="K553" t="s">
        <v>31</v>
      </c>
      <c r="L553">
        <v>12</v>
      </c>
      <c r="M553">
        <v>0.39444444444444438</v>
      </c>
      <c r="N553">
        <v>4.7333333333333334</v>
      </c>
      <c r="O553">
        <v>19</v>
      </c>
      <c r="P553">
        <v>0.24912280701754391</v>
      </c>
      <c r="Q553">
        <v>0.63157894736842102</v>
      </c>
      <c r="R553" t="s">
        <v>32</v>
      </c>
    </row>
    <row r="554" spans="1:18" x14ac:dyDescent="0.3">
      <c r="A554" s="72">
        <v>552</v>
      </c>
      <c r="B554">
        <v>48644</v>
      </c>
      <c r="C554" t="s">
        <v>238</v>
      </c>
      <c r="D554" t="s">
        <v>28</v>
      </c>
      <c r="E554" t="s">
        <v>20</v>
      </c>
      <c r="F554">
        <v>6.3</v>
      </c>
      <c r="G554" s="73">
        <v>44741</v>
      </c>
      <c r="H554" s="73">
        <v>44759</v>
      </c>
      <c r="I554">
        <v>6</v>
      </c>
      <c r="J554">
        <v>2021</v>
      </c>
      <c r="K554" t="s">
        <v>31</v>
      </c>
      <c r="L554">
        <v>12</v>
      </c>
      <c r="M554">
        <v>0.39444444444444438</v>
      </c>
      <c r="N554">
        <v>4.7333333333333334</v>
      </c>
      <c r="O554">
        <v>19</v>
      </c>
      <c r="P554">
        <v>0.24912280701754391</v>
      </c>
      <c r="Q554">
        <v>0.63157894736842102</v>
      </c>
      <c r="R554" t="s">
        <v>97</v>
      </c>
    </row>
    <row r="555" spans="1:18" x14ac:dyDescent="0.3">
      <c r="A555" s="72">
        <v>553</v>
      </c>
      <c r="B555">
        <v>48644</v>
      </c>
      <c r="C555" t="s">
        <v>238</v>
      </c>
      <c r="D555" t="s">
        <v>28</v>
      </c>
      <c r="E555" t="s">
        <v>20</v>
      </c>
      <c r="F555">
        <v>6.3</v>
      </c>
      <c r="G555" s="73">
        <v>44741</v>
      </c>
      <c r="H555" s="73">
        <v>44759</v>
      </c>
      <c r="I555">
        <v>6</v>
      </c>
      <c r="J555">
        <v>2021</v>
      </c>
      <c r="K555" t="s">
        <v>31</v>
      </c>
      <c r="L555">
        <v>12</v>
      </c>
      <c r="M555">
        <v>0.39444444444444438</v>
      </c>
      <c r="N555">
        <v>4.7333333333333334</v>
      </c>
      <c r="O555">
        <v>19</v>
      </c>
      <c r="P555">
        <v>0.24912280701754391</v>
      </c>
      <c r="Q555">
        <v>0.63157894736842102</v>
      </c>
      <c r="R555" t="s">
        <v>25</v>
      </c>
    </row>
    <row r="556" spans="1:18" x14ac:dyDescent="0.3">
      <c r="A556" s="72">
        <v>554</v>
      </c>
      <c r="B556">
        <v>45620</v>
      </c>
      <c r="C556" t="s">
        <v>239</v>
      </c>
      <c r="D556" t="s">
        <v>95</v>
      </c>
      <c r="E556" t="s">
        <v>44</v>
      </c>
      <c r="F556">
        <v>7.1</v>
      </c>
      <c r="G556" s="73">
        <v>44786</v>
      </c>
      <c r="H556" s="73">
        <v>44786</v>
      </c>
      <c r="I556">
        <v>7</v>
      </c>
      <c r="J556">
        <v>2021</v>
      </c>
      <c r="K556" t="s">
        <v>29</v>
      </c>
      <c r="L556">
        <v>1</v>
      </c>
      <c r="M556">
        <v>1.6055555555555561</v>
      </c>
      <c r="N556">
        <v>1.6055555555555561</v>
      </c>
      <c r="O556">
        <v>1</v>
      </c>
      <c r="P556">
        <v>1.6055555555555561</v>
      </c>
      <c r="Q556">
        <v>1</v>
      </c>
      <c r="R556" t="s">
        <v>36</v>
      </c>
    </row>
    <row r="557" spans="1:18" x14ac:dyDescent="0.3">
      <c r="A557" s="72">
        <v>555</v>
      </c>
      <c r="B557">
        <v>38830</v>
      </c>
      <c r="C557" t="s">
        <v>240</v>
      </c>
      <c r="D557" t="s">
        <v>28</v>
      </c>
      <c r="E557" t="s">
        <v>73</v>
      </c>
      <c r="F557">
        <v>6.25</v>
      </c>
      <c r="G557" s="73">
        <v>44203</v>
      </c>
      <c r="H557" s="73">
        <v>44207</v>
      </c>
      <c r="I557">
        <v>5</v>
      </c>
      <c r="J557">
        <v>2020</v>
      </c>
      <c r="K557" t="s">
        <v>29</v>
      </c>
      <c r="L557">
        <v>12</v>
      </c>
      <c r="M557">
        <v>0.39444444444444438</v>
      </c>
      <c r="N557">
        <v>4.7333333333333334</v>
      </c>
      <c r="O557">
        <v>5</v>
      </c>
      <c r="P557">
        <v>0.94666666666666666</v>
      </c>
      <c r="Q557">
        <v>2.4</v>
      </c>
      <c r="R557" t="s">
        <v>35</v>
      </c>
    </row>
    <row r="558" spans="1:18" x14ac:dyDescent="0.3">
      <c r="A558" s="72">
        <v>556</v>
      </c>
      <c r="B558">
        <v>38830</v>
      </c>
      <c r="C558" t="s">
        <v>240</v>
      </c>
      <c r="D558" t="s">
        <v>28</v>
      </c>
      <c r="E558" t="s">
        <v>73</v>
      </c>
      <c r="F558">
        <v>6.25</v>
      </c>
      <c r="G558" s="73">
        <v>44203</v>
      </c>
      <c r="H558" s="73">
        <v>44207</v>
      </c>
      <c r="I558">
        <v>5</v>
      </c>
      <c r="J558">
        <v>2020</v>
      </c>
      <c r="K558" t="s">
        <v>29</v>
      </c>
      <c r="L558">
        <v>12</v>
      </c>
      <c r="M558">
        <v>0.39444444444444438</v>
      </c>
      <c r="N558">
        <v>4.7333333333333334</v>
      </c>
      <c r="O558">
        <v>5</v>
      </c>
      <c r="P558">
        <v>0.94666666666666666</v>
      </c>
      <c r="Q558">
        <v>2.4</v>
      </c>
      <c r="R558" t="s">
        <v>23</v>
      </c>
    </row>
    <row r="559" spans="1:18" x14ac:dyDescent="0.3">
      <c r="A559" s="72">
        <v>557</v>
      </c>
      <c r="B559">
        <v>38830</v>
      </c>
      <c r="C559" t="s">
        <v>240</v>
      </c>
      <c r="D559" t="s">
        <v>28</v>
      </c>
      <c r="E559" t="s">
        <v>73</v>
      </c>
      <c r="F559">
        <v>6.25</v>
      </c>
      <c r="G559" s="73">
        <v>44203</v>
      </c>
      <c r="H559" s="73">
        <v>44207</v>
      </c>
      <c r="I559">
        <v>5</v>
      </c>
      <c r="J559">
        <v>2020</v>
      </c>
      <c r="K559" t="s">
        <v>29</v>
      </c>
      <c r="L559">
        <v>12</v>
      </c>
      <c r="M559">
        <v>0.39444444444444438</v>
      </c>
      <c r="N559">
        <v>4.7333333333333334</v>
      </c>
      <c r="O559">
        <v>5</v>
      </c>
      <c r="P559">
        <v>0.94666666666666666</v>
      </c>
      <c r="Q559">
        <v>2.4</v>
      </c>
      <c r="R559" t="s">
        <v>37</v>
      </c>
    </row>
    <row r="560" spans="1:18" x14ac:dyDescent="0.3">
      <c r="A560" s="72">
        <v>558</v>
      </c>
      <c r="B560">
        <v>38830</v>
      </c>
      <c r="C560" t="s">
        <v>240</v>
      </c>
      <c r="D560" t="s">
        <v>28</v>
      </c>
      <c r="E560" t="s">
        <v>73</v>
      </c>
      <c r="F560">
        <v>6.25</v>
      </c>
      <c r="G560" s="73">
        <v>44203</v>
      </c>
      <c r="H560" s="73">
        <v>44207</v>
      </c>
      <c r="I560">
        <v>5</v>
      </c>
      <c r="J560">
        <v>2020</v>
      </c>
      <c r="K560" t="s">
        <v>29</v>
      </c>
      <c r="L560">
        <v>12</v>
      </c>
      <c r="M560">
        <v>0.39444444444444438</v>
      </c>
      <c r="N560">
        <v>4.7333333333333334</v>
      </c>
      <c r="O560">
        <v>5</v>
      </c>
      <c r="P560">
        <v>0.94666666666666666</v>
      </c>
      <c r="Q560">
        <v>2.4</v>
      </c>
      <c r="R560" t="s">
        <v>156</v>
      </c>
    </row>
    <row r="561" spans="1:18" x14ac:dyDescent="0.3">
      <c r="A561" s="72">
        <v>559</v>
      </c>
      <c r="B561">
        <v>387</v>
      </c>
      <c r="C561" t="s">
        <v>241</v>
      </c>
      <c r="D561" t="s">
        <v>28</v>
      </c>
      <c r="E561" t="s">
        <v>49</v>
      </c>
      <c r="F561">
        <v>7.97</v>
      </c>
      <c r="G561" s="73">
        <v>43040</v>
      </c>
      <c r="H561" s="73">
        <v>43054</v>
      </c>
      <c r="I561">
        <v>8</v>
      </c>
      <c r="J561">
        <v>2002</v>
      </c>
      <c r="K561" t="s">
        <v>31</v>
      </c>
      <c r="L561">
        <v>13</v>
      </c>
      <c r="M561">
        <v>0.4</v>
      </c>
      <c r="N561">
        <v>5.2</v>
      </c>
      <c r="O561">
        <v>15</v>
      </c>
      <c r="P561">
        <v>0.34666666666666668</v>
      </c>
      <c r="Q561">
        <v>0.8666666666666667</v>
      </c>
      <c r="R561" t="s">
        <v>36</v>
      </c>
    </row>
    <row r="562" spans="1:18" x14ac:dyDescent="0.3">
      <c r="A562" s="72">
        <v>560</v>
      </c>
      <c r="B562">
        <v>387</v>
      </c>
      <c r="C562" t="s">
        <v>241</v>
      </c>
      <c r="D562" t="s">
        <v>28</v>
      </c>
      <c r="E562" t="s">
        <v>49</v>
      </c>
      <c r="F562">
        <v>7.97</v>
      </c>
      <c r="G562" s="73">
        <v>43040</v>
      </c>
      <c r="H562" s="73">
        <v>43054</v>
      </c>
      <c r="I562">
        <v>8</v>
      </c>
      <c r="J562">
        <v>2002</v>
      </c>
      <c r="K562" t="s">
        <v>31</v>
      </c>
      <c r="L562">
        <v>13</v>
      </c>
      <c r="M562">
        <v>0.4</v>
      </c>
      <c r="N562">
        <v>5.2</v>
      </c>
      <c r="O562">
        <v>15</v>
      </c>
      <c r="P562">
        <v>0.34666666666666668</v>
      </c>
      <c r="Q562">
        <v>0.8666666666666667</v>
      </c>
      <c r="R562" t="s">
        <v>23</v>
      </c>
    </row>
    <row r="563" spans="1:18" x14ac:dyDescent="0.3">
      <c r="A563" s="72">
        <v>561</v>
      </c>
      <c r="B563">
        <v>387</v>
      </c>
      <c r="C563" t="s">
        <v>241</v>
      </c>
      <c r="D563" t="s">
        <v>28</v>
      </c>
      <c r="E563" t="s">
        <v>49</v>
      </c>
      <c r="F563">
        <v>7.97</v>
      </c>
      <c r="G563" s="73">
        <v>43040</v>
      </c>
      <c r="H563" s="73">
        <v>43054</v>
      </c>
      <c r="I563">
        <v>8</v>
      </c>
      <c r="J563">
        <v>2002</v>
      </c>
      <c r="K563" t="s">
        <v>31</v>
      </c>
      <c r="L563">
        <v>13</v>
      </c>
      <c r="M563">
        <v>0.4</v>
      </c>
      <c r="N563">
        <v>5.2</v>
      </c>
      <c r="O563">
        <v>15</v>
      </c>
      <c r="P563">
        <v>0.34666666666666668</v>
      </c>
      <c r="Q563">
        <v>0.8666666666666667</v>
      </c>
      <c r="R563" t="s">
        <v>24</v>
      </c>
    </row>
    <row r="564" spans="1:18" x14ac:dyDescent="0.3">
      <c r="A564" s="72">
        <v>562</v>
      </c>
      <c r="B564">
        <v>387</v>
      </c>
      <c r="C564" t="s">
        <v>241</v>
      </c>
      <c r="D564" t="s">
        <v>28</v>
      </c>
      <c r="E564" t="s">
        <v>49</v>
      </c>
      <c r="F564">
        <v>7.97</v>
      </c>
      <c r="G564" s="73">
        <v>43040</v>
      </c>
      <c r="H564" s="73">
        <v>43054</v>
      </c>
      <c r="I564">
        <v>8</v>
      </c>
      <c r="J564">
        <v>2002</v>
      </c>
      <c r="K564" t="s">
        <v>31</v>
      </c>
      <c r="L564">
        <v>13</v>
      </c>
      <c r="M564">
        <v>0.4</v>
      </c>
      <c r="N564">
        <v>5.2</v>
      </c>
      <c r="O564">
        <v>15</v>
      </c>
      <c r="P564">
        <v>0.34666666666666668</v>
      </c>
      <c r="Q564">
        <v>0.8666666666666667</v>
      </c>
      <c r="R564" t="s">
        <v>61</v>
      </c>
    </row>
    <row r="565" spans="1:18" x14ac:dyDescent="0.3">
      <c r="A565" s="72">
        <v>563</v>
      </c>
      <c r="B565">
        <v>387</v>
      </c>
      <c r="C565" t="s">
        <v>241</v>
      </c>
      <c r="D565" t="s">
        <v>28</v>
      </c>
      <c r="E565" t="s">
        <v>49</v>
      </c>
      <c r="F565">
        <v>7.97</v>
      </c>
      <c r="G565" s="73">
        <v>43040</v>
      </c>
      <c r="H565" s="73">
        <v>43054</v>
      </c>
      <c r="I565">
        <v>8</v>
      </c>
      <c r="J565">
        <v>2002</v>
      </c>
      <c r="K565" t="s">
        <v>31</v>
      </c>
      <c r="L565">
        <v>13</v>
      </c>
      <c r="M565">
        <v>0.4</v>
      </c>
      <c r="N565">
        <v>5.2</v>
      </c>
      <c r="O565">
        <v>15</v>
      </c>
      <c r="P565">
        <v>0.34666666666666668</v>
      </c>
      <c r="Q565">
        <v>0.8666666666666667</v>
      </c>
      <c r="R565" t="s">
        <v>42</v>
      </c>
    </row>
    <row r="566" spans="1:18" x14ac:dyDescent="0.3">
      <c r="A566" s="72">
        <v>564</v>
      </c>
      <c r="B566">
        <v>34972</v>
      </c>
      <c r="C566" t="s">
        <v>242</v>
      </c>
      <c r="D566" t="s">
        <v>95</v>
      </c>
      <c r="E566" t="s">
        <v>20</v>
      </c>
      <c r="F566">
        <v>6.5</v>
      </c>
      <c r="G566" s="73">
        <v>44042</v>
      </c>
      <c r="H566" s="73">
        <v>44042</v>
      </c>
      <c r="I566">
        <v>6</v>
      </c>
      <c r="J566">
        <v>2019</v>
      </c>
      <c r="K566" t="s">
        <v>29</v>
      </c>
      <c r="L566">
        <v>1</v>
      </c>
      <c r="M566">
        <v>0.87277777777777776</v>
      </c>
      <c r="N566">
        <v>0.87277777777777776</v>
      </c>
      <c r="O566">
        <v>1</v>
      </c>
      <c r="P566">
        <v>0.87277777777777776</v>
      </c>
      <c r="Q566">
        <v>1</v>
      </c>
      <c r="R566" t="s">
        <v>54</v>
      </c>
    </row>
    <row r="567" spans="1:18" x14ac:dyDescent="0.3">
      <c r="A567" s="72">
        <v>565</v>
      </c>
      <c r="B567">
        <v>34972</v>
      </c>
      <c r="C567" t="s">
        <v>242</v>
      </c>
      <c r="D567" t="s">
        <v>95</v>
      </c>
      <c r="E567" t="s">
        <v>20</v>
      </c>
      <c r="F567">
        <v>6.5</v>
      </c>
      <c r="G567" s="73">
        <v>44042</v>
      </c>
      <c r="H567" s="73">
        <v>44042</v>
      </c>
      <c r="I567">
        <v>6</v>
      </c>
      <c r="J567">
        <v>2019</v>
      </c>
      <c r="K567" t="s">
        <v>29</v>
      </c>
      <c r="L567">
        <v>1</v>
      </c>
      <c r="M567">
        <v>0.87277777777777776</v>
      </c>
      <c r="N567">
        <v>0.87277777777777776</v>
      </c>
      <c r="O567">
        <v>1</v>
      </c>
      <c r="P567">
        <v>0.87277777777777776</v>
      </c>
      <c r="Q567">
        <v>1</v>
      </c>
      <c r="R567" t="s">
        <v>45</v>
      </c>
    </row>
    <row r="568" spans="1:18" x14ac:dyDescent="0.3">
      <c r="A568" s="72">
        <v>566</v>
      </c>
      <c r="B568">
        <v>40861</v>
      </c>
      <c r="C568" t="s">
        <v>243</v>
      </c>
      <c r="D568" t="s">
        <v>60</v>
      </c>
      <c r="E568" t="s">
        <v>114</v>
      </c>
      <c r="F568">
        <v>7.54</v>
      </c>
      <c r="G568" s="73">
        <v>44208</v>
      </c>
      <c r="H568" s="73">
        <v>44209</v>
      </c>
      <c r="I568">
        <v>6</v>
      </c>
      <c r="J568">
        <v>2020</v>
      </c>
      <c r="K568" t="s">
        <v>21</v>
      </c>
      <c r="L568">
        <v>7</v>
      </c>
      <c r="M568">
        <v>0.1</v>
      </c>
      <c r="N568">
        <v>0.70000000000000007</v>
      </c>
      <c r="O568">
        <v>2</v>
      </c>
      <c r="P568">
        <v>0.35</v>
      </c>
      <c r="Q568">
        <v>3.5</v>
      </c>
      <c r="R568" t="s">
        <v>35</v>
      </c>
    </row>
    <row r="569" spans="1:18" x14ac:dyDescent="0.3">
      <c r="A569" s="72">
        <v>567</v>
      </c>
      <c r="B569">
        <v>40861</v>
      </c>
      <c r="C569" t="s">
        <v>243</v>
      </c>
      <c r="D569" t="s">
        <v>60</v>
      </c>
      <c r="E569" t="s">
        <v>114</v>
      </c>
      <c r="F569">
        <v>7.54</v>
      </c>
      <c r="G569" s="73">
        <v>44208</v>
      </c>
      <c r="H569" s="73">
        <v>44209</v>
      </c>
      <c r="I569">
        <v>6</v>
      </c>
      <c r="J569">
        <v>2020</v>
      </c>
      <c r="K569" t="s">
        <v>21</v>
      </c>
      <c r="L569">
        <v>7</v>
      </c>
      <c r="M569">
        <v>0.1</v>
      </c>
      <c r="N569">
        <v>0.70000000000000007</v>
      </c>
      <c r="O569">
        <v>2</v>
      </c>
      <c r="P569">
        <v>0.35</v>
      </c>
      <c r="Q569">
        <v>3.5</v>
      </c>
      <c r="R569" t="s">
        <v>22</v>
      </c>
    </row>
    <row r="570" spans="1:18" x14ac:dyDescent="0.3">
      <c r="A570" s="72">
        <v>568</v>
      </c>
      <c r="B570">
        <v>40861</v>
      </c>
      <c r="C570" t="s">
        <v>243</v>
      </c>
      <c r="D570" t="s">
        <v>60</v>
      </c>
      <c r="E570" t="s">
        <v>114</v>
      </c>
      <c r="F570">
        <v>7.54</v>
      </c>
      <c r="G570" s="73">
        <v>44208</v>
      </c>
      <c r="H570" s="73">
        <v>44209</v>
      </c>
      <c r="I570">
        <v>6</v>
      </c>
      <c r="J570">
        <v>2020</v>
      </c>
      <c r="K570" t="s">
        <v>21</v>
      </c>
      <c r="L570">
        <v>7</v>
      </c>
      <c r="M570">
        <v>0.1</v>
      </c>
      <c r="N570">
        <v>0.70000000000000007</v>
      </c>
      <c r="O570">
        <v>2</v>
      </c>
      <c r="P570">
        <v>0.35</v>
      </c>
      <c r="Q570">
        <v>3.5</v>
      </c>
      <c r="R570" t="s">
        <v>32</v>
      </c>
    </row>
    <row r="571" spans="1:18" x14ac:dyDescent="0.3">
      <c r="A571" s="72">
        <v>569</v>
      </c>
      <c r="B571">
        <v>40861</v>
      </c>
      <c r="C571" t="s">
        <v>243</v>
      </c>
      <c r="D571" t="s">
        <v>60</v>
      </c>
      <c r="E571" t="s">
        <v>114</v>
      </c>
      <c r="F571">
        <v>7.54</v>
      </c>
      <c r="G571" s="73">
        <v>44208</v>
      </c>
      <c r="H571" s="73">
        <v>44209</v>
      </c>
      <c r="I571">
        <v>6</v>
      </c>
      <c r="J571">
        <v>2020</v>
      </c>
      <c r="K571" t="s">
        <v>21</v>
      </c>
      <c r="L571">
        <v>7</v>
      </c>
      <c r="M571">
        <v>0.1</v>
      </c>
      <c r="N571">
        <v>0.70000000000000007</v>
      </c>
      <c r="O571">
        <v>2</v>
      </c>
      <c r="P571">
        <v>0.35</v>
      </c>
      <c r="Q571">
        <v>3.5</v>
      </c>
      <c r="R571" t="s">
        <v>23</v>
      </c>
    </row>
    <row r="572" spans="1:18" x14ac:dyDescent="0.3">
      <c r="A572" s="72">
        <v>570</v>
      </c>
      <c r="B572">
        <v>40861</v>
      </c>
      <c r="C572" t="s">
        <v>243</v>
      </c>
      <c r="D572" t="s">
        <v>60</v>
      </c>
      <c r="E572" t="s">
        <v>114</v>
      </c>
      <c r="F572">
        <v>7.54</v>
      </c>
      <c r="G572" s="73">
        <v>44208</v>
      </c>
      <c r="H572" s="73">
        <v>44209</v>
      </c>
      <c r="I572">
        <v>6</v>
      </c>
      <c r="J572">
        <v>2020</v>
      </c>
      <c r="K572" t="s">
        <v>21</v>
      </c>
      <c r="L572">
        <v>7</v>
      </c>
      <c r="M572">
        <v>0.1</v>
      </c>
      <c r="N572">
        <v>0.70000000000000007</v>
      </c>
      <c r="O572">
        <v>2</v>
      </c>
      <c r="P572">
        <v>0.35</v>
      </c>
      <c r="Q572">
        <v>3.5</v>
      </c>
      <c r="R572" t="s">
        <v>179</v>
      </c>
    </row>
    <row r="573" spans="1:18" x14ac:dyDescent="0.3">
      <c r="A573" s="72">
        <v>571</v>
      </c>
      <c r="B573">
        <v>50740</v>
      </c>
      <c r="C573" t="s">
        <v>244</v>
      </c>
      <c r="D573" t="s">
        <v>95</v>
      </c>
      <c r="E573" t="s">
        <v>20</v>
      </c>
      <c r="F573">
        <v>5.97</v>
      </c>
      <c r="G573" s="73">
        <v>44731</v>
      </c>
      <c r="H573" s="73">
        <v>44731</v>
      </c>
      <c r="I573">
        <v>6</v>
      </c>
      <c r="L573">
        <v>1</v>
      </c>
      <c r="M573">
        <v>6.6666666666666666E-2</v>
      </c>
      <c r="N573">
        <v>6.6666666666666666E-2</v>
      </c>
      <c r="O573">
        <v>1</v>
      </c>
      <c r="P573">
        <v>6.6666666666666666E-2</v>
      </c>
      <c r="Q573">
        <v>1</v>
      </c>
      <c r="R573" t="s">
        <v>45</v>
      </c>
    </row>
    <row r="574" spans="1:18" x14ac:dyDescent="0.3">
      <c r="A574" s="72">
        <v>572</v>
      </c>
      <c r="B574">
        <v>50740</v>
      </c>
      <c r="C574" t="s">
        <v>244</v>
      </c>
      <c r="D574" t="s">
        <v>95</v>
      </c>
      <c r="E574" t="s">
        <v>20</v>
      </c>
      <c r="F574">
        <v>5.97</v>
      </c>
      <c r="G574" s="73">
        <v>44731</v>
      </c>
      <c r="H574" s="73">
        <v>44731</v>
      </c>
      <c r="I574">
        <v>6</v>
      </c>
      <c r="L574">
        <v>1</v>
      </c>
      <c r="M574">
        <v>6.6666666666666666E-2</v>
      </c>
      <c r="N574">
        <v>6.6666666666666666E-2</v>
      </c>
      <c r="O574">
        <v>1</v>
      </c>
      <c r="P574">
        <v>6.6666666666666666E-2</v>
      </c>
      <c r="Q574">
        <v>1</v>
      </c>
      <c r="R574" t="s">
        <v>108</v>
      </c>
    </row>
    <row r="575" spans="1:18" x14ac:dyDescent="0.3">
      <c r="A575" s="72">
        <v>573</v>
      </c>
      <c r="B575">
        <v>1234</v>
      </c>
      <c r="C575" t="s">
        <v>245</v>
      </c>
      <c r="D575" t="s">
        <v>65</v>
      </c>
      <c r="E575" t="s">
        <v>20</v>
      </c>
      <c r="F575">
        <v>6.01</v>
      </c>
      <c r="G575" s="73">
        <v>43953</v>
      </c>
      <c r="H575" s="73">
        <v>43953</v>
      </c>
      <c r="I575">
        <v>3</v>
      </c>
      <c r="J575">
        <v>2003</v>
      </c>
      <c r="K575" t="s">
        <v>21</v>
      </c>
      <c r="L575">
        <v>1</v>
      </c>
      <c r="M575">
        <v>0.42305555555555557</v>
      </c>
      <c r="N575">
        <v>0.42305555555555557</v>
      </c>
      <c r="O575">
        <v>1</v>
      </c>
      <c r="P575">
        <v>0.42305555555555557</v>
      </c>
      <c r="Q575">
        <v>1</v>
      </c>
      <c r="R575" t="s">
        <v>32</v>
      </c>
    </row>
    <row r="576" spans="1:18" x14ac:dyDescent="0.3">
      <c r="A576" s="72">
        <v>574</v>
      </c>
      <c r="B576">
        <v>1234</v>
      </c>
      <c r="C576" t="s">
        <v>245</v>
      </c>
      <c r="D576" t="s">
        <v>65</v>
      </c>
      <c r="E576" t="s">
        <v>20</v>
      </c>
      <c r="F576">
        <v>6.01</v>
      </c>
      <c r="G576" s="73">
        <v>43953</v>
      </c>
      <c r="H576" s="73">
        <v>43953</v>
      </c>
      <c r="I576">
        <v>3</v>
      </c>
      <c r="J576">
        <v>2003</v>
      </c>
      <c r="K576" t="s">
        <v>21</v>
      </c>
      <c r="L576">
        <v>1</v>
      </c>
      <c r="M576">
        <v>0.42305555555555557</v>
      </c>
      <c r="N576">
        <v>0.42305555555555557</v>
      </c>
      <c r="O576">
        <v>1</v>
      </c>
      <c r="P576">
        <v>0.42305555555555557</v>
      </c>
      <c r="Q576">
        <v>1</v>
      </c>
      <c r="R576" t="s">
        <v>70</v>
      </c>
    </row>
    <row r="577" spans="1:18" x14ac:dyDescent="0.3">
      <c r="A577" s="72">
        <v>575</v>
      </c>
      <c r="B577">
        <v>1234</v>
      </c>
      <c r="C577" t="s">
        <v>245</v>
      </c>
      <c r="D577" t="s">
        <v>65</v>
      </c>
      <c r="E577" t="s">
        <v>20</v>
      </c>
      <c r="F577">
        <v>6.01</v>
      </c>
      <c r="G577" s="73">
        <v>43953</v>
      </c>
      <c r="H577" s="73">
        <v>43953</v>
      </c>
      <c r="I577">
        <v>3</v>
      </c>
      <c r="J577">
        <v>2003</v>
      </c>
      <c r="K577" t="s">
        <v>21</v>
      </c>
      <c r="L577">
        <v>1</v>
      </c>
      <c r="M577">
        <v>0.42305555555555557</v>
      </c>
      <c r="N577">
        <v>0.42305555555555557</v>
      </c>
      <c r="O577">
        <v>1</v>
      </c>
      <c r="P577">
        <v>0.42305555555555557</v>
      </c>
      <c r="Q577">
        <v>1</v>
      </c>
      <c r="R577" t="s">
        <v>54</v>
      </c>
    </row>
    <row r="578" spans="1:18" x14ac:dyDescent="0.3">
      <c r="A578" s="72">
        <v>576</v>
      </c>
      <c r="B578">
        <v>1234</v>
      </c>
      <c r="C578" t="s">
        <v>245</v>
      </c>
      <c r="D578" t="s">
        <v>65</v>
      </c>
      <c r="E578" t="s">
        <v>20</v>
      </c>
      <c r="F578">
        <v>6.01</v>
      </c>
      <c r="G578" s="73">
        <v>43953</v>
      </c>
      <c r="H578" s="73">
        <v>43953</v>
      </c>
      <c r="I578">
        <v>3</v>
      </c>
      <c r="J578">
        <v>2003</v>
      </c>
      <c r="K578" t="s">
        <v>21</v>
      </c>
      <c r="L578">
        <v>1</v>
      </c>
      <c r="M578">
        <v>0.42305555555555557</v>
      </c>
      <c r="N578">
        <v>0.42305555555555557</v>
      </c>
      <c r="O578">
        <v>1</v>
      </c>
      <c r="P578">
        <v>0.42305555555555557</v>
      </c>
      <c r="Q578">
        <v>1</v>
      </c>
      <c r="R578" t="s">
        <v>25</v>
      </c>
    </row>
    <row r="579" spans="1:18" x14ac:dyDescent="0.3">
      <c r="A579" s="72">
        <v>577</v>
      </c>
      <c r="B579">
        <v>318</v>
      </c>
      <c r="C579" t="s">
        <v>246</v>
      </c>
      <c r="D579" t="s">
        <v>28</v>
      </c>
      <c r="E579" t="s">
        <v>20</v>
      </c>
      <c r="F579">
        <v>6.7</v>
      </c>
      <c r="G579" s="73">
        <v>43950</v>
      </c>
      <c r="H579" s="73">
        <v>43953</v>
      </c>
      <c r="I579">
        <v>3</v>
      </c>
      <c r="J579">
        <v>2000</v>
      </c>
      <c r="K579" t="s">
        <v>40</v>
      </c>
      <c r="L579">
        <v>10</v>
      </c>
      <c r="M579">
        <v>0.38333333333333341</v>
      </c>
      <c r="N579">
        <v>3.833333333333333</v>
      </c>
      <c r="O579">
        <v>4</v>
      </c>
      <c r="P579">
        <v>0.95833333333333337</v>
      </c>
      <c r="Q579">
        <v>2.5</v>
      </c>
      <c r="R579" t="s">
        <v>32</v>
      </c>
    </row>
    <row r="580" spans="1:18" x14ac:dyDescent="0.3">
      <c r="A580" s="72">
        <v>578</v>
      </c>
      <c r="B580">
        <v>318</v>
      </c>
      <c r="C580" t="s">
        <v>246</v>
      </c>
      <c r="D580" t="s">
        <v>28</v>
      </c>
      <c r="E580" t="s">
        <v>20</v>
      </c>
      <c r="F580">
        <v>6.7</v>
      </c>
      <c r="G580" s="73">
        <v>43950</v>
      </c>
      <c r="H580" s="73">
        <v>43953</v>
      </c>
      <c r="I580">
        <v>3</v>
      </c>
      <c r="J580">
        <v>2000</v>
      </c>
      <c r="K580" t="s">
        <v>40</v>
      </c>
      <c r="L580">
        <v>10</v>
      </c>
      <c r="M580">
        <v>0.38333333333333341</v>
      </c>
      <c r="N580">
        <v>3.833333333333333</v>
      </c>
      <c r="O580">
        <v>4</v>
      </c>
      <c r="P580">
        <v>0.95833333333333337</v>
      </c>
      <c r="Q580">
        <v>2.5</v>
      </c>
      <c r="R580" t="s">
        <v>70</v>
      </c>
    </row>
    <row r="581" spans="1:18" x14ac:dyDescent="0.3">
      <c r="A581" s="72">
        <v>579</v>
      </c>
      <c r="B581">
        <v>318</v>
      </c>
      <c r="C581" t="s">
        <v>246</v>
      </c>
      <c r="D581" t="s">
        <v>28</v>
      </c>
      <c r="E581" t="s">
        <v>20</v>
      </c>
      <c r="F581">
        <v>6.7</v>
      </c>
      <c r="G581" s="73">
        <v>43950</v>
      </c>
      <c r="H581" s="73">
        <v>43953</v>
      </c>
      <c r="I581">
        <v>3</v>
      </c>
      <c r="J581">
        <v>2000</v>
      </c>
      <c r="K581" t="s">
        <v>40</v>
      </c>
      <c r="L581">
        <v>10</v>
      </c>
      <c r="M581">
        <v>0.38333333333333341</v>
      </c>
      <c r="N581">
        <v>3.833333333333333</v>
      </c>
      <c r="O581">
        <v>4</v>
      </c>
      <c r="P581">
        <v>0.95833333333333337</v>
      </c>
      <c r="Q581">
        <v>2.5</v>
      </c>
      <c r="R581" t="s">
        <v>58</v>
      </c>
    </row>
    <row r="582" spans="1:18" x14ac:dyDescent="0.3">
      <c r="A582" s="72">
        <v>580</v>
      </c>
      <c r="B582">
        <v>318</v>
      </c>
      <c r="C582" t="s">
        <v>246</v>
      </c>
      <c r="D582" t="s">
        <v>28</v>
      </c>
      <c r="E582" t="s">
        <v>20</v>
      </c>
      <c r="F582">
        <v>6.7</v>
      </c>
      <c r="G582" s="73">
        <v>43950</v>
      </c>
      <c r="H582" s="73">
        <v>43953</v>
      </c>
      <c r="I582">
        <v>3</v>
      </c>
      <c r="J582">
        <v>2000</v>
      </c>
      <c r="K582" t="s">
        <v>40</v>
      </c>
      <c r="L582">
        <v>10</v>
      </c>
      <c r="M582">
        <v>0.38333333333333341</v>
      </c>
      <c r="N582">
        <v>3.833333333333333</v>
      </c>
      <c r="O582">
        <v>4</v>
      </c>
      <c r="P582">
        <v>0.95833333333333337</v>
      </c>
      <c r="Q582">
        <v>2.5</v>
      </c>
      <c r="R582" t="s">
        <v>54</v>
      </c>
    </row>
    <row r="583" spans="1:18" x14ac:dyDescent="0.3">
      <c r="A583" s="72">
        <v>581</v>
      </c>
      <c r="B583">
        <v>318</v>
      </c>
      <c r="C583" t="s">
        <v>246</v>
      </c>
      <c r="D583" t="s">
        <v>28</v>
      </c>
      <c r="E583" t="s">
        <v>20</v>
      </c>
      <c r="F583">
        <v>6.7</v>
      </c>
      <c r="G583" s="73">
        <v>43950</v>
      </c>
      <c r="H583" s="73">
        <v>43953</v>
      </c>
      <c r="I583">
        <v>3</v>
      </c>
      <c r="J583">
        <v>2000</v>
      </c>
      <c r="K583" t="s">
        <v>40</v>
      </c>
      <c r="L583">
        <v>10</v>
      </c>
      <c r="M583">
        <v>0.38333333333333341</v>
      </c>
      <c r="N583">
        <v>3.833333333333333</v>
      </c>
      <c r="O583">
        <v>4</v>
      </c>
      <c r="P583">
        <v>0.95833333333333337</v>
      </c>
      <c r="Q583">
        <v>2.5</v>
      </c>
      <c r="R583" t="s">
        <v>25</v>
      </c>
    </row>
    <row r="584" spans="1:18" x14ac:dyDescent="0.3">
      <c r="A584" s="72">
        <v>582</v>
      </c>
      <c r="B584">
        <v>2217</v>
      </c>
      <c r="C584" t="s">
        <v>247</v>
      </c>
      <c r="D584" t="s">
        <v>19</v>
      </c>
      <c r="E584"/>
      <c r="F584">
        <v>6.71</v>
      </c>
      <c r="G584" s="73">
        <v>43953</v>
      </c>
      <c r="H584" s="73">
        <v>43953</v>
      </c>
      <c r="I584">
        <v>4</v>
      </c>
      <c r="J584">
        <v>2001</v>
      </c>
      <c r="K584" t="s">
        <v>21</v>
      </c>
      <c r="L584">
        <v>1</v>
      </c>
      <c r="M584">
        <v>0.46666666666666667</v>
      </c>
      <c r="N584">
        <v>0.46666666666666667</v>
      </c>
      <c r="O584">
        <v>1</v>
      </c>
      <c r="P584">
        <v>0.46666666666666667</v>
      </c>
      <c r="Q584">
        <v>1</v>
      </c>
      <c r="R584" t="s">
        <v>32</v>
      </c>
    </row>
    <row r="585" spans="1:18" x14ac:dyDescent="0.3">
      <c r="A585" s="72">
        <v>583</v>
      </c>
      <c r="B585">
        <v>2217</v>
      </c>
      <c r="C585" t="s">
        <v>247</v>
      </c>
      <c r="D585" t="s">
        <v>19</v>
      </c>
      <c r="E585"/>
      <c r="F585">
        <v>6.71</v>
      </c>
      <c r="G585" s="73">
        <v>43953</v>
      </c>
      <c r="H585" s="73">
        <v>43953</v>
      </c>
      <c r="I585">
        <v>4</v>
      </c>
      <c r="J585">
        <v>2001</v>
      </c>
      <c r="K585" t="s">
        <v>21</v>
      </c>
      <c r="L585">
        <v>1</v>
      </c>
      <c r="M585">
        <v>0.46666666666666667</v>
      </c>
      <c r="N585">
        <v>0.46666666666666667</v>
      </c>
      <c r="O585">
        <v>1</v>
      </c>
      <c r="P585">
        <v>0.46666666666666667</v>
      </c>
      <c r="Q585">
        <v>1</v>
      </c>
      <c r="R585" t="s">
        <v>70</v>
      </c>
    </row>
    <row r="586" spans="1:18" x14ac:dyDescent="0.3">
      <c r="A586" s="72">
        <v>584</v>
      </c>
      <c r="B586">
        <v>2217</v>
      </c>
      <c r="C586" t="s">
        <v>247</v>
      </c>
      <c r="D586" t="s">
        <v>19</v>
      </c>
      <c r="E586"/>
      <c r="F586">
        <v>6.71</v>
      </c>
      <c r="G586" s="73">
        <v>43953</v>
      </c>
      <c r="H586" s="73">
        <v>43953</v>
      </c>
      <c r="I586">
        <v>4</v>
      </c>
      <c r="J586">
        <v>2001</v>
      </c>
      <c r="K586" t="s">
        <v>21</v>
      </c>
      <c r="L586">
        <v>1</v>
      </c>
      <c r="M586">
        <v>0.46666666666666667</v>
      </c>
      <c r="N586">
        <v>0.46666666666666667</v>
      </c>
      <c r="O586">
        <v>1</v>
      </c>
      <c r="P586">
        <v>0.46666666666666667</v>
      </c>
      <c r="Q586">
        <v>1</v>
      </c>
      <c r="R586" t="s">
        <v>58</v>
      </c>
    </row>
    <row r="587" spans="1:18" x14ac:dyDescent="0.3">
      <c r="A587" s="72">
        <v>585</v>
      </c>
      <c r="B587">
        <v>2217</v>
      </c>
      <c r="C587" t="s">
        <v>247</v>
      </c>
      <c r="D587" t="s">
        <v>19</v>
      </c>
      <c r="E587"/>
      <c r="F587">
        <v>6.71</v>
      </c>
      <c r="G587" s="73">
        <v>43953</v>
      </c>
      <c r="H587" s="73">
        <v>43953</v>
      </c>
      <c r="I587">
        <v>4</v>
      </c>
      <c r="J587">
        <v>2001</v>
      </c>
      <c r="K587" t="s">
        <v>21</v>
      </c>
      <c r="L587">
        <v>1</v>
      </c>
      <c r="M587">
        <v>0.46666666666666667</v>
      </c>
      <c r="N587">
        <v>0.46666666666666667</v>
      </c>
      <c r="O587">
        <v>1</v>
      </c>
      <c r="P587">
        <v>0.46666666666666667</v>
      </c>
      <c r="Q587">
        <v>1</v>
      </c>
      <c r="R587" t="s">
        <v>54</v>
      </c>
    </row>
    <row r="588" spans="1:18" x14ac:dyDescent="0.3">
      <c r="A588" s="72">
        <v>586</v>
      </c>
      <c r="B588">
        <v>2217</v>
      </c>
      <c r="C588" t="s">
        <v>247</v>
      </c>
      <c r="D588" t="s">
        <v>19</v>
      </c>
      <c r="E588"/>
      <c r="F588">
        <v>6.71</v>
      </c>
      <c r="G588" s="73">
        <v>43953</v>
      </c>
      <c r="H588" s="73">
        <v>43953</v>
      </c>
      <c r="I588">
        <v>4</v>
      </c>
      <c r="J588">
        <v>2001</v>
      </c>
      <c r="K588" t="s">
        <v>21</v>
      </c>
      <c r="L588">
        <v>1</v>
      </c>
      <c r="M588">
        <v>0.46666666666666667</v>
      </c>
      <c r="N588">
        <v>0.46666666666666667</v>
      </c>
      <c r="O588">
        <v>1</v>
      </c>
      <c r="P588">
        <v>0.46666666666666667</v>
      </c>
      <c r="Q588">
        <v>1</v>
      </c>
      <c r="R588" t="s">
        <v>25</v>
      </c>
    </row>
    <row r="589" spans="1:18" x14ac:dyDescent="0.3">
      <c r="A589" s="72">
        <v>587</v>
      </c>
      <c r="B589">
        <v>39030</v>
      </c>
      <c r="C589" t="s">
        <v>248</v>
      </c>
      <c r="D589" t="s">
        <v>28</v>
      </c>
      <c r="E589" t="s">
        <v>34</v>
      </c>
      <c r="F589">
        <v>6.62</v>
      </c>
      <c r="G589" s="73">
        <v>43957</v>
      </c>
      <c r="H589" s="73">
        <v>43960</v>
      </c>
      <c r="I589">
        <v>6</v>
      </c>
      <c r="J589">
        <v>2019</v>
      </c>
      <c r="K589" t="s">
        <v>31</v>
      </c>
      <c r="L589">
        <v>12</v>
      </c>
      <c r="M589">
        <v>0.3972222222222222</v>
      </c>
      <c r="N589">
        <v>4.7666666666666666</v>
      </c>
      <c r="O589">
        <v>4</v>
      </c>
      <c r="P589">
        <v>1.1916666666666671</v>
      </c>
      <c r="Q589">
        <v>3</v>
      </c>
      <c r="R589" t="s">
        <v>32</v>
      </c>
    </row>
    <row r="590" spans="1:18" x14ac:dyDescent="0.3">
      <c r="A590" s="72">
        <v>588</v>
      </c>
      <c r="B590">
        <v>39030</v>
      </c>
      <c r="C590" t="s">
        <v>248</v>
      </c>
      <c r="D590" t="s">
        <v>28</v>
      </c>
      <c r="E590" t="s">
        <v>34</v>
      </c>
      <c r="F590">
        <v>6.62</v>
      </c>
      <c r="G590" s="73">
        <v>43957</v>
      </c>
      <c r="H590" s="73">
        <v>43960</v>
      </c>
      <c r="I590">
        <v>6</v>
      </c>
      <c r="J590">
        <v>2019</v>
      </c>
      <c r="K590" t="s">
        <v>31</v>
      </c>
      <c r="L590">
        <v>12</v>
      </c>
      <c r="M590">
        <v>0.3972222222222222</v>
      </c>
      <c r="N590">
        <v>4.7666666666666666</v>
      </c>
      <c r="O590">
        <v>4</v>
      </c>
      <c r="P590">
        <v>1.1916666666666671</v>
      </c>
      <c r="Q590">
        <v>3</v>
      </c>
      <c r="R590" t="s">
        <v>23</v>
      </c>
    </row>
    <row r="591" spans="1:18" x14ac:dyDescent="0.3">
      <c r="A591" s="72">
        <v>589</v>
      </c>
      <c r="B591">
        <v>39030</v>
      </c>
      <c r="C591" t="s">
        <v>248</v>
      </c>
      <c r="D591" t="s">
        <v>28</v>
      </c>
      <c r="E591" t="s">
        <v>34</v>
      </c>
      <c r="F591">
        <v>6.62</v>
      </c>
      <c r="G591" s="73">
        <v>43957</v>
      </c>
      <c r="H591" s="73">
        <v>43960</v>
      </c>
      <c r="I591">
        <v>6</v>
      </c>
      <c r="J591">
        <v>2019</v>
      </c>
      <c r="K591" t="s">
        <v>31</v>
      </c>
      <c r="L591">
        <v>12</v>
      </c>
      <c r="M591">
        <v>0.3972222222222222</v>
      </c>
      <c r="N591">
        <v>4.7666666666666666</v>
      </c>
      <c r="O591">
        <v>4</v>
      </c>
      <c r="P591">
        <v>1.1916666666666671</v>
      </c>
      <c r="Q591">
        <v>3</v>
      </c>
      <c r="R591" t="s">
        <v>37</v>
      </c>
    </row>
    <row r="592" spans="1:18" x14ac:dyDescent="0.3">
      <c r="A592" s="72">
        <v>590</v>
      </c>
      <c r="B592">
        <v>39030</v>
      </c>
      <c r="C592" t="s">
        <v>248</v>
      </c>
      <c r="D592" t="s">
        <v>28</v>
      </c>
      <c r="E592" t="s">
        <v>34</v>
      </c>
      <c r="F592">
        <v>6.62</v>
      </c>
      <c r="G592" s="73">
        <v>43957</v>
      </c>
      <c r="H592" s="73">
        <v>43960</v>
      </c>
      <c r="I592">
        <v>6</v>
      </c>
      <c r="J592">
        <v>2019</v>
      </c>
      <c r="K592" t="s">
        <v>31</v>
      </c>
      <c r="L592">
        <v>12</v>
      </c>
      <c r="M592">
        <v>0.3972222222222222</v>
      </c>
      <c r="N592">
        <v>4.7666666666666666</v>
      </c>
      <c r="O592">
        <v>4</v>
      </c>
      <c r="P592">
        <v>1.1916666666666671</v>
      </c>
      <c r="Q592">
        <v>3</v>
      </c>
      <c r="R592" t="s">
        <v>38</v>
      </c>
    </row>
    <row r="593" spans="1:18" x14ac:dyDescent="0.3">
      <c r="A593" s="72">
        <v>591</v>
      </c>
      <c r="B593">
        <v>15809</v>
      </c>
      <c r="C593" t="s">
        <v>249</v>
      </c>
      <c r="D593" t="s">
        <v>28</v>
      </c>
      <c r="E593" t="s">
        <v>73</v>
      </c>
      <c r="F593">
        <v>7.77</v>
      </c>
      <c r="G593" s="73">
        <v>42566</v>
      </c>
      <c r="H593" s="73">
        <v>42570</v>
      </c>
      <c r="I593">
        <v>9</v>
      </c>
      <c r="J593">
        <v>2013</v>
      </c>
      <c r="K593" t="s">
        <v>29</v>
      </c>
      <c r="L593">
        <v>13</v>
      </c>
      <c r="M593">
        <v>0.4</v>
      </c>
      <c r="N593">
        <v>5.2</v>
      </c>
      <c r="O593">
        <v>5</v>
      </c>
      <c r="P593">
        <v>1.04</v>
      </c>
      <c r="Q593">
        <v>2.6</v>
      </c>
      <c r="R593" t="s">
        <v>32</v>
      </c>
    </row>
    <row r="594" spans="1:18" x14ac:dyDescent="0.3">
      <c r="A594" s="72">
        <v>592</v>
      </c>
      <c r="B594">
        <v>15809</v>
      </c>
      <c r="C594" t="s">
        <v>249</v>
      </c>
      <c r="D594" t="s">
        <v>28</v>
      </c>
      <c r="E594" t="s">
        <v>73</v>
      </c>
      <c r="F594">
        <v>7.77</v>
      </c>
      <c r="G594" s="73">
        <v>42566</v>
      </c>
      <c r="H594" s="73">
        <v>42570</v>
      </c>
      <c r="I594">
        <v>9</v>
      </c>
      <c r="J594">
        <v>2013</v>
      </c>
      <c r="K594" t="s">
        <v>29</v>
      </c>
      <c r="L594">
        <v>13</v>
      </c>
      <c r="M594">
        <v>0.4</v>
      </c>
      <c r="N594">
        <v>5.2</v>
      </c>
      <c r="O594">
        <v>5</v>
      </c>
      <c r="P594">
        <v>1.04</v>
      </c>
      <c r="Q594">
        <v>2.6</v>
      </c>
      <c r="R594" t="s">
        <v>23</v>
      </c>
    </row>
    <row r="595" spans="1:18" x14ac:dyDescent="0.3">
      <c r="A595" s="72">
        <v>593</v>
      </c>
      <c r="B595">
        <v>15809</v>
      </c>
      <c r="C595" t="s">
        <v>249</v>
      </c>
      <c r="D595" t="s">
        <v>28</v>
      </c>
      <c r="E595" t="s">
        <v>73</v>
      </c>
      <c r="F595">
        <v>7.77</v>
      </c>
      <c r="G595" s="73">
        <v>42566</v>
      </c>
      <c r="H595" s="73">
        <v>42570</v>
      </c>
      <c r="I595">
        <v>9</v>
      </c>
      <c r="J595">
        <v>2013</v>
      </c>
      <c r="K595" t="s">
        <v>29</v>
      </c>
      <c r="L595">
        <v>13</v>
      </c>
      <c r="M595">
        <v>0.4</v>
      </c>
      <c r="N595">
        <v>5.2</v>
      </c>
      <c r="O595">
        <v>5</v>
      </c>
      <c r="P595">
        <v>1.04</v>
      </c>
      <c r="Q595">
        <v>2.6</v>
      </c>
      <c r="R595" t="s">
        <v>122</v>
      </c>
    </row>
    <row r="596" spans="1:18" x14ac:dyDescent="0.3">
      <c r="A596" s="72">
        <v>594</v>
      </c>
      <c r="B596">
        <v>15809</v>
      </c>
      <c r="C596" t="s">
        <v>249</v>
      </c>
      <c r="D596" t="s">
        <v>28</v>
      </c>
      <c r="E596" t="s">
        <v>73</v>
      </c>
      <c r="F596">
        <v>7.77</v>
      </c>
      <c r="G596" s="73">
        <v>42566</v>
      </c>
      <c r="H596" s="73">
        <v>42570</v>
      </c>
      <c r="I596">
        <v>9</v>
      </c>
      <c r="J596">
        <v>2013</v>
      </c>
      <c r="K596" t="s">
        <v>29</v>
      </c>
      <c r="L596">
        <v>13</v>
      </c>
      <c r="M596">
        <v>0.4</v>
      </c>
      <c r="N596">
        <v>5.2</v>
      </c>
      <c r="O596">
        <v>5</v>
      </c>
      <c r="P596">
        <v>1.04</v>
      </c>
      <c r="Q596">
        <v>2.6</v>
      </c>
      <c r="R596" t="s">
        <v>54</v>
      </c>
    </row>
    <row r="597" spans="1:18" x14ac:dyDescent="0.3">
      <c r="A597" s="72">
        <v>595</v>
      </c>
      <c r="B597">
        <v>15809</v>
      </c>
      <c r="C597" t="s">
        <v>249</v>
      </c>
      <c r="D597" t="s">
        <v>28</v>
      </c>
      <c r="E597" t="s">
        <v>73</v>
      </c>
      <c r="F597">
        <v>7.77</v>
      </c>
      <c r="G597" s="73">
        <v>42566</v>
      </c>
      <c r="H597" s="73">
        <v>42570</v>
      </c>
      <c r="I597">
        <v>9</v>
      </c>
      <c r="J597">
        <v>2013</v>
      </c>
      <c r="K597" t="s">
        <v>29</v>
      </c>
      <c r="L597">
        <v>13</v>
      </c>
      <c r="M597">
        <v>0.4</v>
      </c>
      <c r="N597">
        <v>5.2</v>
      </c>
      <c r="O597">
        <v>5</v>
      </c>
      <c r="P597">
        <v>1.04</v>
      </c>
      <c r="Q597">
        <v>2.6</v>
      </c>
      <c r="R597" t="s">
        <v>108</v>
      </c>
    </row>
    <row r="598" spans="1:18" x14ac:dyDescent="0.3">
      <c r="A598" s="72">
        <v>596</v>
      </c>
      <c r="B598">
        <v>50113</v>
      </c>
      <c r="C598" t="s">
        <v>250</v>
      </c>
      <c r="D598" t="s">
        <v>83</v>
      </c>
      <c r="E598" t="s">
        <v>20</v>
      </c>
      <c r="F598">
        <v>6.35</v>
      </c>
      <c r="G598" s="73">
        <v>44731</v>
      </c>
      <c r="H598" s="73">
        <v>44731</v>
      </c>
      <c r="I598">
        <v>5</v>
      </c>
      <c r="J598">
        <v>2021</v>
      </c>
      <c r="K598" t="s">
        <v>21</v>
      </c>
      <c r="L598">
        <v>1</v>
      </c>
      <c r="M598">
        <v>8.0555555555555561E-2</v>
      </c>
      <c r="N598">
        <v>8.0555555555555561E-2</v>
      </c>
      <c r="O598">
        <v>1</v>
      </c>
      <c r="P598">
        <v>8.0555555555555561E-2</v>
      </c>
      <c r="Q598">
        <v>1</v>
      </c>
      <c r="R598" t="s">
        <v>51</v>
      </c>
    </row>
    <row r="599" spans="1:18" x14ac:dyDescent="0.3">
      <c r="A599" s="72">
        <v>597</v>
      </c>
      <c r="B599">
        <v>42625</v>
      </c>
      <c r="C599" t="s">
        <v>251</v>
      </c>
      <c r="D599" t="s">
        <v>28</v>
      </c>
      <c r="E599" t="s">
        <v>76</v>
      </c>
      <c r="F599">
        <v>7.65</v>
      </c>
      <c r="G599" s="73">
        <v>44731</v>
      </c>
      <c r="H599" s="73">
        <v>44748</v>
      </c>
      <c r="I599">
        <v>8</v>
      </c>
      <c r="J599">
        <v>2021</v>
      </c>
      <c r="K599" t="s">
        <v>40</v>
      </c>
      <c r="L599">
        <v>11</v>
      </c>
      <c r="M599">
        <v>0.38194444444444442</v>
      </c>
      <c r="N599">
        <v>4.2013888888888884</v>
      </c>
      <c r="O599">
        <v>18</v>
      </c>
      <c r="P599">
        <v>0.2334104938271605</v>
      </c>
      <c r="Q599">
        <v>0.61111111111111116</v>
      </c>
      <c r="R599" t="s">
        <v>22</v>
      </c>
    </row>
    <row r="600" spans="1:18" x14ac:dyDescent="0.3">
      <c r="A600" s="72">
        <v>598</v>
      </c>
      <c r="B600">
        <v>42625</v>
      </c>
      <c r="C600" t="s">
        <v>251</v>
      </c>
      <c r="D600" t="s">
        <v>28</v>
      </c>
      <c r="E600" t="s">
        <v>76</v>
      </c>
      <c r="F600">
        <v>7.65</v>
      </c>
      <c r="G600" s="73">
        <v>44731</v>
      </c>
      <c r="H600" s="73">
        <v>44748</v>
      </c>
      <c r="I600">
        <v>8</v>
      </c>
      <c r="J600">
        <v>2021</v>
      </c>
      <c r="K600" t="s">
        <v>40</v>
      </c>
      <c r="L600">
        <v>11</v>
      </c>
      <c r="M600">
        <v>0.38194444444444442</v>
      </c>
      <c r="N600">
        <v>4.2013888888888884</v>
      </c>
      <c r="O600">
        <v>18</v>
      </c>
      <c r="P600">
        <v>0.2334104938271605</v>
      </c>
      <c r="Q600">
        <v>0.61111111111111116</v>
      </c>
      <c r="R600" t="s">
        <v>23</v>
      </c>
    </row>
    <row r="601" spans="1:18" x14ac:dyDescent="0.3">
      <c r="A601" s="72">
        <v>599</v>
      </c>
      <c r="B601">
        <v>42625</v>
      </c>
      <c r="C601" t="s">
        <v>251</v>
      </c>
      <c r="D601" t="s">
        <v>28</v>
      </c>
      <c r="E601" t="s">
        <v>76</v>
      </c>
      <c r="F601">
        <v>7.65</v>
      </c>
      <c r="G601" s="73">
        <v>44731</v>
      </c>
      <c r="H601" s="73">
        <v>44748</v>
      </c>
      <c r="I601">
        <v>8</v>
      </c>
      <c r="J601">
        <v>2021</v>
      </c>
      <c r="K601" t="s">
        <v>40</v>
      </c>
      <c r="L601">
        <v>11</v>
      </c>
      <c r="M601">
        <v>0.38194444444444442</v>
      </c>
      <c r="N601">
        <v>4.2013888888888884</v>
      </c>
      <c r="O601">
        <v>18</v>
      </c>
      <c r="P601">
        <v>0.2334104938271605</v>
      </c>
      <c r="Q601">
        <v>0.61111111111111116</v>
      </c>
      <c r="R601" t="s">
        <v>122</v>
      </c>
    </row>
    <row r="602" spans="1:18" x14ac:dyDescent="0.3">
      <c r="A602" s="72">
        <v>600</v>
      </c>
      <c r="B602">
        <v>42625</v>
      </c>
      <c r="C602" t="s">
        <v>251</v>
      </c>
      <c r="D602" t="s">
        <v>28</v>
      </c>
      <c r="E602" t="s">
        <v>76</v>
      </c>
      <c r="F602">
        <v>7.65</v>
      </c>
      <c r="G602" s="73">
        <v>44731</v>
      </c>
      <c r="H602" s="73">
        <v>44748</v>
      </c>
      <c r="I602">
        <v>8</v>
      </c>
      <c r="J602">
        <v>2021</v>
      </c>
      <c r="K602" t="s">
        <v>40</v>
      </c>
      <c r="L602">
        <v>11</v>
      </c>
      <c r="M602">
        <v>0.38194444444444442</v>
      </c>
      <c r="N602">
        <v>4.2013888888888884</v>
      </c>
      <c r="O602">
        <v>18</v>
      </c>
      <c r="P602">
        <v>0.2334104938271605</v>
      </c>
      <c r="Q602">
        <v>0.61111111111111116</v>
      </c>
      <c r="R602" t="s">
        <v>80</v>
      </c>
    </row>
    <row r="603" spans="1:18" x14ac:dyDescent="0.3">
      <c r="A603" s="72">
        <v>601</v>
      </c>
      <c r="B603">
        <v>270</v>
      </c>
      <c r="C603" t="s">
        <v>252</v>
      </c>
      <c r="D603" t="s">
        <v>28</v>
      </c>
      <c r="E603" t="s">
        <v>34</v>
      </c>
      <c r="F603">
        <v>7.49</v>
      </c>
      <c r="G603" s="73">
        <v>42821</v>
      </c>
      <c r="H603" s="73">
        <v>42832</v>
      </c>
      <c r="I603">
        <v>6</v>
      </c>
      <c r="J603">
        <v>2001</v>
      </c>
      <c r="K603" t="s">
        <v>31</v>
      </c>
      <c r="L603">
        <v>13</v>
      </c>
      <c r="M603">
        <v>0.38333333333333341</v>
      </c>
      <c r="N603">
        <v>4.9833333333333334</v>
      </c>
      <c r="O603">
        <v>12</v>
      </c>
      <c r="P603">
        <v>0.4152777777777778</v>
      </c>
      <c r="Q603">
        <v>1.083333333333333</v>
      </c>
      <c r="R603" t="s">
        <v>35</v>
      </c>
    </row>
    <row r="604" spans="1:18" x14ac:dyDescent="0.3">
      <c r="A604" s="72">
        <v>602</v>
      </c>
      <c r="B604">
        <v>270</v>
      </c>
      <c r="C604" t="s">
        <v>252</v>
      </c>
      <c r="D604" t="s">
        <v>28</v>
      </c>
      <c r="E604" t="s">
        <v>34</v>
      </c>
      <c r="F604">
        <v>7.49</v>
      </c>
      <c r="G604" s="73">
        <v>42821</v>
      </c>
      <c r="H604" s="73">
        <v>42832</v>
      </c>
      <c r="I604">
        <v>6</v>
      </c>
      <c r="J604">
        <v>2001</v>
      </c>
      <c r="K604" t="s">
        <v>31</v>
      </c>
      <c r="L604">
        <v>13</v>
      </c>
      <c r="M604">
        <v>0.38333333333333341</v>
      </c>
      <c r="N604">
        <v>4.9833333333333334</v>
      </c>
      <c r="O604">
        <v>12</v>
      </c>
      <c r="P604">
        <v>0.4152777777777778</v>
      </c>
      <c r="Q604">
        <v>1.083333333333333</v>
      </c>
      <c r="R604" t="s">
        <v>167</v>
      </c>
    </row>
    <row r="605" spans="1:18" x14ac:dyDescent="0.3">
      <c r="A605" s="72">
        <v>603</v>
      </c>
      <c r="B605">
        <v>270</v>
      </c>
      <c r="C605" t="s">
        <v>252</v>
      </c>
      <c r="D605" t="s">
        <v>28</v>
      </c>
      <c r="E605" t="s">
        <v>34</v>
      </c>
      <c r="F605">
        <v>7.49</v>
      </c>
      <c r="G605" s="73">
        <v>42821</v>
      </c>
      <c r="H605" s="73">
        <v>42832</v>
      </c>
      <c r="I605">
        <v>6</v>
      </c>
      <c r="J605">
        <v>2001</v>
      </c>
      <c r="K605" t="s">
        <v>31</v>
      </c>
      <c r="L605">
        <v>13</v>
      </c>
      <c r="M605">
        <v>0.38333333333333341</v>
      </c>
      <c r="N605">
        <v>4.9833333333333334</v>
      </c>
      <c r="O605">
        <v>12</v>
      </c>
      <c r="P605">
        <v>0.4152777777777778</v>
      </c>
      <c r="Q605">
        <v>1.083333333333333</v>
      </c>
      <c r="R605" t="s">
        <v>67</v>
      </c>
    </row>
    <row r="606" spans="1:18" x14ac:dyDescent="0.3">
      <c r="A606" s="72">
        <v>604</v>
      </c>
      <c r="B606">
        <v>270</v>
      </c>
      <c r="C606" t="s">
        <v>252</v>
      </c>
      <c r="D606" t="s">
        <v>28</v>
      </c>
      <c r="E606" t="s">
        <v>34</v>
      </c>
      <c r="F606">
        <v>7.49</v>
      </c>
      <c r="G606" s="73">
        <v>42821</v>
      </c>
      <c r="H606" s="73">
        <v>42832</v>
      </c>
      <c r="I606">
        <v>6</v>
      </c>
      <c r="J606">
        <v>2001</v>
      </c>
      <c r="K606" t="s">
        <v>31</v>
      </c>
      <c r="L606">
        <v>13</v>
      </c>
      <c r="M606">
        <v>0.38333333333333341</v>
      </c>
      <c r="N606">
        <v>4.9833333333333334</v>
      </c>
      <c r="O606">
        <v>12</v>
      </c>
      <c r="P606">
        <v>0.4152777777777778</v>
      </c>
      <c r="Q606">
        <v>1.083333333333333</v>
      </c>
      <c r="R606" t="s">
        <v>87</v>
      </c>
    </row>
    <row r="607" spans="1:18" x14ac:dyDescent="0.3">
      <c r="A607" s="72">
        <v>605</v>
      </c>
      <c r="B607">
        <v>270</v>
      </c>
      <c r="C607" t="s">
        <v>252</v>
      </c>
      <c r="D607" t="s">
        <v>28</v>
      </c>
      <c r="E607" t="s">
        <v>34</v>
      </c>
      <c r="F607">
        <v>7.49</v>
      </c>
      <c r="G607" s="73">
        <v>42821</v>
      </c>
      <c r="H607" s="73">
        <v>42832</v>
      </c>
      <c r="I607">
        <v>6</v>
      </c>
      <c r="J607">
        <v>2001</v>
      </c>
      <c r="K607" t="s">
        <v>31</v>
      </c>
      <c r="L607">
        <v>13</v>
      </c>
      <c r="M607">
        <v>0.38333333333333341</v>
      </c>
      <c r="N607">
        <v>4.9833333333333334</v>
      </c>
      <c r="O607">
        <v>12</v>
      </c>
      <c r="P607">
        <v>0.4152777777777778</v>
      </c>
      <c r="Q607">
        <v>1.083333333333333</v>
      </c>
      <c r="R607" t="s">
        <v>80</v>
      </c>
    </row>
    <row r="608" spans="1:18" x14ac:dyDescent="0.3">
      <c r="A608" s="72">
        <v>606</v>
      </c>
      <c r="B608">
        <v>270</v>
      </c>
      <c r="C608" t="s">
        <v>252</v>
      </c>
      <c r="D608" t="s">
        <v>28</v>
      </c>
      <c r="E608" t="s">
        <v>34</v>
      </c>
      <c r="F608">
        <v>7.49</v>
      </c>
      <c r="G608" s="73">
        <v>42821</v>
      </c>
      <c r="H608" s="73">
        <v>42832</v>
      </c>
      <c r="I608">
        <v>6</v>
      </c>
      <c r="J608">
        <v>2001</v>
      </c>
      <c r="K608" t="s">
        <v>31</v>
      </c>
      <c r="L608">
        <v>13</v>
      </c>
      <c r="M608">
        <v>0.38333333333333341</v>
      </c>
      <c r="N608">
        <v>4.9833333333333334</v>
      </c>
      <c r="O608">
        <v>12</v>
      </c>
      <c r="P608">
        <v>0.4152777777777778</v>
      </c>
      <c r="Q608">
        <v>1.083333333333333</v>
      </c>
      <c r="R608" t="s">
        <v>108</v>
      </c>
    </row>
    <row r="609" spans="1:18" x14ac:dyDescent="0.3">
      <c r="A609" s="72">
        <v>607</v>
      </c>
      <c r="B609">
        <v>270</v>
      </c>
      <c r="C609" t="s">
        <v>252</v>
      </c>
      <c r="D609" t="s">
        <v>28</v>
      </c>
      <c r="E609" t="s">
        <v>34</v>
      </c>
      <c r="F609">
        <v>7.49</v>
      </c>
      <c r="G609" s="73">
        <v>42821</v>
      </c>
      <c r="H609" s="73">
        <v>42832</v>
      </c>
      <c r="I609">
        <v>6</v>
      </c>
      <c r="J609">
        <v>2001</v>
      </c>
      <c r="K609" t="s">
        <v>31</v>
      </c>
      <c r="L609">
        <v>13</v>
      </c>
      <c r="M609">
        <v>0.38333333333333341</v>
      </c>
      <c r="N609">
        <v>4.9833333333333334</v>
      </c>
      <c r="O609">
        <v>12</v>
      </c>
      <c r="P609">
        <v>0.4152777777777778</v>
      </c>
      <c r="Q609">
        <v>1.083333333333333</v>
      </c>
      <c r="R609" t="s">
        <v>119</v>
      </c>
    </row>
    <row r="610" spans="1:18" x14ac:dyDescent="0.3">
      <c r="A610" s="72">
        <v>608</v>
      </c>
      <c r="B610">
        <v>7728</v>
      </c>
      <c r="C610" t="s">
        <v>253</v>
      </c>
      <c r="D610" t="s">
        <v>19</v>
      </c>
      <c r="E610" t="s">
        <v>34</v>
      </c>
      <c r="F610">
        <v>6.91</v>
      </c>
      <c r="G610" s="73">
        <v>43954</v>
      </c>
      <c r="H610" s="73">
        <v>43954</v>
      </c>
      <c r="I610">
        <v>5</v>
      </c>
      <c r="J610">
        <v>2001</v>
      </c>
      <c r="K610" t="s">
        <v>40</v>
      </c>
      <c r="L610">
        <v>1</v>
      </c>
      <c r="M610">
        <v>5.6944444444444443E-2</v>
      </c>
      <c r="N610">
        <v>5.6944444444444443E-2</v>
      </c>
      <c r="O610">
        <v>1</v>
      </c>
      <c r="P610">
        <v>5.6944444444444443E-2</v>
      </c>
      <c r="Q610">
        <v>1</v>
      </c>
      <c r="R610" t="s">
        <v>35</v>
      </c>
    </row>
    <row r="611" spans="1:18" x14ac:dyDescent="0.3">
      <c r="A611" s="72">
        <v>609</v>
      </c>
      <c r="B611">
        <v>7728</v>
      </c>
      <c r="C611" t="s">
        <v>253</v>
      </c>
      <c r="D611" t="s">
        <v>19</v>
      </c>
      <c r="E611" t="s">
        <v>34</v>
      </c>
      <c r="F611">
        <v>6.91</v>
      </c>
      <c r="G611" s="73">
        <v>43954</v>
      </c>
      <c r="H611" s="73">
        <v>43954</v>
      </c>
      <c r="I611">
        <v>5</v>
      </c>
      <c r="J611">
        <v>2001</v>
      </c>
      <c r="K611" t="s">
        <v>40</v>
      </c>
      <c r="L611">
        <v>1</v>
      </c>
      <c r="M611">
        <v>5.6944444444444443E-2</v>
      </c>
      <c r="N611">
        <v>5.6944444444444443E-2</v>
      </c>
      <c r="O611">
        <v>1</v>
      </c>
      <c r="P611">
        <v>5.6944444444444443E-2</v>
      </c>
      <c r="Q611">
        <v>1</v>
      </c>
      <c r="R611" t="s">
        <v>80</v>
      </c>
    </row>
    <row r="612" spans="1:18" x14ac:dyDescent="0.3">
      <c r="A612" s="72">
        <v>610</v>
      </c>
      <c r="B612">
        <v>7728</v>
      </c>
      <c r="C612" t="s">
        <v>253</v>
      </c>
      <c r="D612" t="s">
        <v>19</v>
      </c>
      <c r="E612" t="s">
        <v>34</v>
      </c>
      <c r="F612">
        <v>6.91</v>
      </c>
      <c r="G612" s="73">
        <v>43954</v>
      </c>
      <c r="H612" s="73">
        <v>43954</v>
      </c>
      <c r="I612">
        <v>5</v>
      </c>
      <c r="J612">
        <v>2001</v>
      </c>
      <c r="K612" t="s">
        <v>40</v>
      </c>
      <c r="L612">
        <v>1</v>
      </c>
      <c r="M612">
        <v>5.6944444444444443E-2</v>
      </c>
      <c r="N612">
        <v>5.6944444444444443E-2</v>
      </c>
      <c r="O612">
        <v>1</v>
      </c>
      <c r="P612">
        <v>5.6944444444444443E-2</v>
      </c>
      <c r="Q612">
        <v>1</v>
      </c>
      <c r="R612" t="s">
        <v>108</v>
      </c>
    </row>
    <row r="613" spans="1:18" x14ac:dyDescent="0.3">
      <c r="A613" s="72">
        <v>611</v>
      </c>
      <c r="B613">
        <v>7728</v>
      </c>
      <c r="C613" t="s">
        <v>253</v>
      </c>
      <c r="D613" t="s">
        <v>19</v>
      </c>
      <c r="E613" t="s">
        <v>34</v>
      </c>
      <c r="F613">
        <v>6.91</v>
      </c>
      <c r="G613" s="73">
        <v>43954</v>
      </c>
      <c r="H613" s="73">
        <v>43954</v>
      </c>
      <c r="I613">
        <v>5</v>
      </c>
      <c r="J613">
        <v>2001</v>
      </c>
      <c r="K613" t="s">
        <v>40</v>
      </c>
      <c r="L613">
        <v>1</v>
      </c>
      <c r="M613">
        <v>5.6944444444444443E-2</v>
      </c>
      <c r="N613">
        <v>5.6944444444444443E-2</v>
      </c>
      <c r="O613">
        <v>1</v>
      </c>
      <c r="P613">
        <v>5.6944444444444443E-2</v>
      </c>
      <c r="Q613">
        <v>1</v>
      </c>
      <c r="R613" t="s">
        <v>119</v>
      </c>
    </row>
    <row r="614" spans="1:18" x14ac:dyDescent="0.3">
      <c r="A614" s="72">
        <v>612</v>
      </c>
      <c r="B614">
        <v>40938</v>
      </c>
      <c r="C614" t="s">
        <v>254</v>
      </c>
      <c r="D614" t="s">
        <v>28</v>
      </c>
      <c r="E614" t="s">
        <v>73</v>
      </c>
      <c r="F614">
        <v>7.29</v>
      </c>
      <c r="G614" s="73">
        <v>44687</v>
      </c>
      <c r="H614" s="73">
        <v>44690</v>
      </c>
      <c r="I614">
        <v>7</v>
      </c>
      <c r="J614">
        <v>2021</v>
      </c>
      <c r="K614" t="s">
        <v>29</v>
      </c>
      <c r="L614">
        <v>13</v>
      </c>
      <c r="M614">
        <v>0.39444444444444438</v>
      </c>
      <c r="N614">
        <v>5.1277777777777773</v>
      </c>
      <c r="O614">
        <v>4</v>
      </c>
      <c r="P614">
        <v>1.2819444444444441</v>
      </c>
      <c r="Q614">
        <v>3.25</v>
      </c>
      <c r="R614" t="s">
        <v>36</v>
      </c>
    </row>
    <row r="615" spans="1:18" x14ac:dyDescent="0.3">
      <c r="A615" s="72">
        <v>613</v>
      </c>
      <c r="B615">
        <v>40938</v>
      </c>
      <c r="C615" t="s">
        <v>254</v>
      </c>
      <c r="D615" t="s">
        <v>28</v>
      </c>
      <c r="E615" t="s">
        <v>73</v>
      </c>
      <c r="F615">
        <v>7.29</v>
      </c>
      <c r="G615" s="73">
        <v>44687</v>
      </c>
      <c r="H615" s="73">
        <v>44690</v>
      </c>
      <c r="I615">
        <v>7</v>
      </c>
      <c r="J615">
        <v>2021</v>
      </c>
      <c r="K615" t="s">
        <v>29</v>
      </c>
      <c r="L615">
        <v>13</v>
      </c>
      <c r="M615">
        <v>0.39444444444444438</v>
      </c>
      <c r="N615">
        <v>5.1277777777777773</v>
      </c>
      <c r="O615">
        <v>4</v>
      </c>
      <c r="P615">
        <v>1.2819444444444441</v>
      </c>
      <c r="Q615">
        <v>3.25</v>
      </c>
      <c r="R615" t="s">
        <v>54</v>
      </c>
    </row>
    <row r="616" spans="1:18" x14ac:dyDescent="0.3">
      <c r="A616" s="72">
        <v>614</v>
      </c>
      <c r="B616">
        <v>135</v>
      </c>
      <c r="C616" t="s">
        <v>255</v>
      </c>
      <c r="D616" t="s">
        <v>28</v>
      </c>
      <c r="E616" t="s">
        <v>34</v>
      </c>
      <c r="F616">
        <v>8.08</v>
      </c>
      <c r="G616" s="73">
        <v>42861</v>
      </c>
      <c r="H616" s="73">
        <v>43029</v>
      </c>
      <c r="I616">
        <v>7</v>
      </c>
      <c r="J616">
        <v>2001</v>
      </c>
      <c r="K616" t="s">
        <v>31</v>
      </c>
      <c r="L616">
        <v>75</v>
      </c>
      <c r="M616">
        <v>0.39194444444444437</v>
      </c>
      <c r="N616">
        <v>29.395833333333329</v>
      </c>
      <c r="O616">
        <v>169</v>
      </c>
      <c r="P616">
        <v>0.17393984220907299</v>
      </c>
      <c r="Q616">
        <v>0.4437869822485207</v>
      </c>
      <c r="R616" t="s">
        <v>32</v>
      </c>
    </row>
    <row r="617" spans="1:18" x14ac:dyDescent="0.3">
      <c r="A617" s="72">
        <v>615</v>
      </c>
      <c r="B617">
        <v>135</v>
      </c>
      <c r="C617" t="s">
        <v>255</v>
      </c>
      <c r="D617" t="s">
        <v>28</v>
      </c>
      <c r="E617" t="s">
        <v>34</v>
      </c>
      <c r="F617">
        <v>8.08</v>
      </c>
      <c r="G617" s="73">
        <v>42861</v>
      </c>
      <c r="H617" s="73">
        <v>43029</v>
      </c>
      <c r="I617">
        <v>7</v>
      </c>
      <c r="J617">
        <v>2001</v>
      </c>
      <c r="K617" t="s">
        <v>31</v>
      </c>
      <c r="L617">
        <v>75</v>
      </c>
      <c r="M617">
        <v>0.39194444444444437</v>
      </c>
      <c r="N617">
        <v>29.395833333333329</v>
      </c>
      <c r="O617">
        <v>169</v>
      </c>
      <c r="P617">
        <v>0.17393984220907299</v>
      </c>
      <c r="Q617">
        <v>0.4437869822485207</v>
      </c>
      <c r="R617" t="s">
        <v>38</v>
      </c>
    </row>
    <row r="618" spans="1:18" x14ac:dyDescent="0.3">
      <c r="A618" s="72">
        <v>616</v>
      </c>
      <c r="B618">
        <v>135</v>
      </c>
      <c r="C618" t="s">
        <v>255</v>
      </c>
      <c r="D618" t="s">
        <v>28</v>
      </c>
      <c r="E618" t="s">
        <v>34</v>
      </c>
      <c r="F618">
        <v>8.08</v>
      </c>
      <c r="G618" s="73">
        <v>42861</v>
      </c>
      <c r="H618" s="73">
        <v>43029</v>
      </c>
      <c r="I618">
        <v>7</v>
      </c>
      <c r="J618">
        <v>2001</v>
      </c>
      <c r="K618" t="s">
        <v>31</v>
      </c>
      <c r="L618">
        <v>75</v>
      </c>
      <c r="M618">
        <v>0.39194444444444437</v>
      </c>
      <c r="N618">
        <v>29.395833333333329</v>
      </c>
      <c r="O618">
        <v>169</v>
      </c>
      <c r="P618">
        <v>0.17393984220907299</v>
      </c>
      <c r="Q618">
        <v>0.4437869822485207</v>
      </c>
      <c r="R618" t="s">
        <v>148</v>
      </c>
    </row>
    <row r="619" spans="1:18" x14ac:dyDescent="0.3">
      <c r="A619" s="72">
        <v>617</v>
      </c>
      <c r="B619">
        <v>135</v>
      </c>
      <c r="C619" t="s">
        <v>255</v>
      </c>
      <c r="D619" t="s">
        <v>28</v>
      </c>
      <c r="E619" t="s">
        <v>34</v>
      </c>
      <c r="F619">
        <v>8.08</v>
      </c>
      <c r="G619" s="73">
        <v>42861</v>
      </c>
      <c r="H619" s="73">
        <v>43029</v>
      </c>
      <c r="I619">
        <v>7</v>
      </c>
      <c r="J619">
        <v>2001</v>
      </c>
      <c r="K619" t="s">
        <v>31</v>
      </c>
      <c r="L619">
        <v>75</v>
      </c>
      <c r="M619">
        <v>0.39194444444444437</v>
      </c>
      <c r="N619">
        <v>29.395833333333329</v>
      </c>
      <c r="O619">
        <v>169</v>
      </c>
      <c r="P619">
        <v>0.17393984220907299</v>
      </c>
      <c r="Q619">
        <v>0.4437869822485207</v>
      </c>
      <c r="R619" t="s">
        <v>108</v>
      </c>
    </row>
    <row r="620" spans="1:18" x14ac:dyDescent="0.3">
      <c r="A620" s="72">
        <v>618</v>
      </c>
      <c r="B620">
        <v>37614</v>
      </c>
      <c r="C620" t="s">
        <v>256</v>
      </c>
      <c r="D620" t="s">
        <v>28</v>
      </c>
      <c r="E620" t="s">
        <v>110</v>
      </c>
      <c r="F620">
        <v>7.48</v>
      </c>
      <c r="G620" s="73">
        <v>43676</v>
      </c>
      <c r="H620" s="73">
        <v>43681</v>
      </c>
      <c r="I620">
        <v>6</v>
      </c>
      <c r="J620">
        <v>2019</v>
      </c>
      <c r="K620" t="s">
        <v>29</v>
      </c>
      <c r="L620">
        <v>12</v>
      </c>
      <c r="M620">
        <v>0.3988888888888889</v>
      </c>
      <c r="N620">
        <v>4.7866666666666671</v>
      </c>
      <c r="O620">
        <v>6</v>
      </c>
      <c r="P620">
        <v>0.79777777777777781</v>
      </c>
      <c r="Q620">
        <v>2</v>
      </c>
      <c r="R620" t="s">
        <v>32</v>
      </c>
    </row>
    <row r="621" spans="1:18" x14ac:dyDescent="0.3">
      <c r="A621" s="72">
        <v>619</v>
      </c>
      <c r="B621">
        <v>37614</v>
      </c>
      <c r="C621" t="s">
        <v>256</v>
      </c>
      <c r="D621" t="s">
        <v>28</v>
      </c>
      <c r="E621" t="s">
        <v>110</v>
      </c>
      <c r="F621">
        <v>7.48</v>
      </c>
      <c r="G621" s="73">
        <v>43676</v>
      </c>
      <c r="H621" s="73">
        <v>43681</v>
      </c>
      <c r="I621">
        <v>6</v>
      </c>
      <c r="J621">
        <v>2019</v>
      </c>
      <c r="K621" t="s">
        <v>29</v>
      </c>
      <c r="L621">
        <v>12</v>
      </c>
      <c r="M621">
        <v>0.3988888888888889</v>
      </c>
      <c r="N621">
        <v>4.7866666666666671</v>
      </c>
      <c r="O621">
        <v>6</v>
      </c>
      <c r="P621">
        <v>0.79777777777777781</v>
      </c>
      <c r="Q621">
        <v>2</v>
      </c>
      <c r="R621" t="s">
        <v>45</v>
      </c>
    </row>
    <row r="622" spans="1:18" x14ac:dyDescent="0.3">
      <c r="A622" s="72">
        <v>620</v>
      </c>
      <c r="B622">
        <v>37614</v>
      </c>
      <c r="C622" t="s">
        <v>256</v>
      </c>
      <c r="D622" t="s">
        <v>28</v>
      </c>
      <c r="E622" t="s">
        <v>110</v>
      </c>
      <c r="F622">
        <v>7.48</v>
      </c>
      <c r="G622" s="73">
        <v>43676</v>
      </c>
      <c r="H622" s="73">
        <v>43681</v>
      </c>
      <c r="I622">
        <v>6</v>
      </c>
      <c r="J622">
        <v>2019</v>
      </c>
      <c r="K622" t="s">
        <v>29</v>
      </c>
      <c r="L622">
        <v>12</v>
      </c>
      <c r="M622">
        <v>0.3988888888888889</v>
      </c>
      <c r="N622">
        <v>4.7866666666666671</v>
      </c>
      <c r="O622">
        <v>6</v>
      </c>
      <c r="P622">
        <v>0.79777777777777781</v>
      </c>
      <c r="Q622">
        <v>2</v>
      </c>
      <c r="R622" t="s">
        <v>38</v>
      </c>
    </row>
    <row r="623" spans="1:18" x14ac:dyDescent="0.3">
      <c r="A623" s="72">
        <v>621</v>
      </c>
      <c r="B623">
        <v>37614</v>
      </c>
      <c r="C623" t="s">
        <v>256</v>
      </c>
      <c r="D623" t="s">
        <v>28</v>
      </c>
      <c r="E623" t="s">
        <v>110</v>
      </c>
      <c r="F623">
        <v>7.48</v>
      </c>
      <c r="G623" s="73">
        <v>43676</v>
      </c>
      <c r="H623" s="73">
        <v>43681</v>
      </c>
      <c r="I623">
        <v>6</v>
      </c>
      <c r="J623">
        <v>2019</v>
      </c>
      <c r="K623" t="s">
        <v>29</v>
      </c>
      <c r="L623">
        <v>12</v>
      </c>
      <c r="M623">
        <v>0.3988888888888889</v>
      </c>
      <c r="N623">
        <v>4.7866666666666671</v>
      </c>
      <c r="O623">
        <v>6</v>
      </c>
      <c r="P623">
        <v>0.79777777777777781</v>
      </c>
      <c r="Q623">
        <v>2</v>
      </c>
      <c r="R623" t="s">
        <v>42</v>
      </c>
    </row>
    <row r="624" spans="1:18" x14ac:dyDescent="0.3">
      <c r="A624" s="72">
        <v>622</v>
      </c>
      <c r="B624">
        <v>48577</v>
      </c>
      <c r="C624" t="s">
        <v>257</v>
      </c>
      <c r="D624" t="s">
        <v>60</v>
      </c>
      <c r="E624" t="s">
        <v>20</v>
      </c>
      <c r="F624">
        <v>6.67</v>
      </c>
      <c r="G624" s="73">
        <v>44787</v>
      </c>
      <c r="H624" s="73">
        <v>44787</v>
      </c>
      <c r="I624">
        <v>6</v>
      </c>
      <c r="J624">
        <v>2021</v>
      </c>
      <c r="K624" t="s">
        <v>21</v>
      </c>
      <c r="L624">
        <v>1</v>
      </c>
      <c r="M624">
        <v>0.1258333333333333</v>
      </c>
      <c r="N624">
        <v>0.1258333333333333</v>
      </c>
      <c r="O624">
        <v>1</v>
      </c>
      <c r="P624">
        <v>0.1258333333333333</v>
      </c>
      <c r="Q624">
        <v>1</v>
      </c>
      <c r="R624" t="s">
        <v>25</v>
      </c>
    </row>
    <row r="625" spans="1:18" x14ac:dyDescent="0.3">
      <c r="A625" s="72">
        <v>623</v>
      </c>
      <c r="B625">
        <v>48577</v>
      </c>
      <c r="C625" t="s">
        <v>257</v>
      </c>
      <c r="D625" t="s">
        <v>60</v>
      </c>
      <c r="E625" t="s">
        <v>20</v>
      </c>
      <c r="F625">
        <v>6.67</v>
      </c>
      <c r="G625" s="73">
        <v>44787</v>
      </c>
      <c r="H625" s="73">
        <v>44787</v>
      </c>
      <c r="I625">
        <v>6</v>
      </c>
      <c r="J625">
        <v>2021</v>
      </c>
      <c r="K625" t="s">
        <v>21</v>
      </c>
      <c r="L625">
        <v>1</v>
      </c>
      <c r="M625">
        <v>0.1258333333333333</v>
      </c>
      <c r="N625">
        <v>0.1258333333333333</v>
      </c>
      <c r="O625">
        <v>1</v>
      </c>
      <c r="P625">
        <v>0.1258333333333333</v>
      </c>
      <c r="Q625">
        <v>1</v>
      </c>
      <c r="R625" t="s">
        <v>108</v>
      </c>
    </row>
    <row r="626" spans="1:18" x14ac:dyDescent="0.3">
      <c r="A626" s="72">
        <v>624</v>
      </c>
      <c r="B626">
        <v>581</v>
      </c>
      <c r="C626" t="s">
        <v>258</v>
      </c>
      <c r="D626" t="s">
        <v>65</v>
      </c>
      <c r="E626" t="s">
        <v>20</v>
      </c>
      <c r="F626">
        <v>6.21</v>
      </c>
      <c r="G626" s="73">
        <v>44109</v>
      </c>
      <c r="H626" s="73">
        <v>44110</v>
      </c>
      <c r="I626">
        <v>5</v>
      </c>
      <c r="J626">
        <v>2000</v>
      </c>
      <c r="K626" t="s">
        <v>40</v>
      </c>
      <c r="L626">
        <v>2</v>
      </c>
      <c r="M626">
        <v>0.55000000000000004</v>
      </c>
      <c r="N626">
        <v>1.1000000000000001</v>
      </c>
      <c r="O626">
        <v>2</v>
      </c>
      <c r="P626">
        <v>0.55000000000000004</v>
      </c>
      <c r="Q626">
        <v>1</v>
      </c>
      <c r="R626" t="s">
        <v>22</v>
      </c>
    </row>
    <row r="627" spans="1:18" x14ac:dyDescent="0.3">
      <c r="A627" s="72">
        <v>625</v>
      </c>
      <c r="B627">
        <v>581</v>
      </c>
      <c r="C627" t="s">
        <v>258</v>
      </c>
      <c r="D627" t="s">
        <v>65</v>
      </c>
      <c r="E627" t="s">
        <v>20</v>
      </c>
      <c r="F627">
        <v>6.21</v>
      </c>
      <c r="G627" s="73">
        <v>44109</v>
      </c>
      <c r="H627" s="73">
        <v>44110</v>
      </c>
      <c r="I627">
        <v>5</v>
      </c>
      <c r="J627">
        <v>2000</v>
      </c>
      <c r="K627" t="s">
        <v>40</v>
      </c>
      <c r="L627">
        <v>2</v>
      </c>
      <c r="M627">
        <v>0.55000000000000004</v>
      </c>
      <c r="N627">
        <v>1.1000000000000001</v>
      </c>
      <c r="O627">
        <v>2</v>
      </c>
      <c r="P627">
        <v>0.55000000000000004</v>
      </c>
      <c r="Q627">
        <v>1</v>
      </c>
      <c r="R627" t="s">
        <v>32</v>
      </c>
    </row>
    <row r="628" spans="1:18" x14ac:dyDescent="0.3">
      <c r="A628" s="72">
        <v>626</v>
      </c>
      <c r="B628">
        <v>581</v>
      </c>
      <c r="C628" t="s">
        <v>258</v>
      </c>
      <c r="D628" t="s">
        <v>65</v>
      </c>
      <c r="E628" t="s">
        <v>20</v>
      </c>
      <c r="F628">
        <v>6.21</v>
      </c>
      <c r="G628" s="73">
        <v>44109</v>
      </c>
      <c r="H628" s="73">
        <v>44110</v>
      </c>
      <c r="I628">
        <v>5</v>
      </c>
      <c r="J628">
        <v>2000</v>
      </c>
      <c r="K628" t="s">
        <v>40</v>
      </c>
      <c r="L628">
        <v>2</v>
      </c>
      <c r="M628">
        <v>0.55000000000000004</v>
      </c>
      <c r="N628">
        <v>1.1000000000000001</v>
      </c>
      <c r="O628">
        <v>2</v>
      </c>
      <c r="P628">
        <v>0.55000000000000004</v>
      </c>
      <c r="Q628">
        <v>1</v>
      </c>
      <c r="R628" t="s">
        <v>70</v>
      </c>
    </row>
    <row r="629" spans="1:18" x14ac:dyDescent="0.3">
      <c r="A629" s="72">
        <v>627</v>
      </c>
      <c r="B629">
        <v>581</v>
      </c>
      <c r="C629" t="s">
        <v>258</v>
      </c>
      <c r="D629" t="s">
        <v>65</v>
      </c>
      <c r="E629" t="s">
        <v>20</v>
      </c>
      <c r="F629">
        <v>6.21</v>
      </c>
      <c r="G629" s="73">
        <v>44109</v>
      </c>
      <c r="H629" s="73">
        <v>44110</v>
      </c>
      <c r="I629">
        <v>5</v>
      </c>
      <c r="J629">
        <v>2000</v>
      </c>
      <c r="K629" t="s">
        <v>40</v>
      </c>
      <c r="L629">
        <v>2</v>
      </c>
      <c r="M629">
        <v>0.55000000000000004</v>
      </c>
      <c r="N629">
        <v>1.1000000000000001</v>
      </c>
      <c r="O629">
        <v>2</v>
      </c>
      <c r="P629">
        <v>0.55000000000000004</v>
      </c>
      <c r="Q629">
        <v>1</v>
      </c>
      <c r="R629" t="s">
        <v>191</v>
      </c>
    </row>
    <row r="630" spans="1:18" x14ac:dyDescent="0.3">
      <c r="A630" s="72">
        <v>628</v>
      </c>
      <c r="B630">
        <v>37972</v>
      </c>
      <c r="C630" t="s">
        <v>259</v>
      </c>
      <c r="D630" t="s">
        <v>28</v>
      </c>
      <c r="E630" t="s">
        <v>20</v>
      </c>
      <c r="F630">
        <v>7.59</v>
      </c>
      <c r="G630" s="73">
        <v>43961</v>
      </c>
      <c r="H630" s="73">
        <v>43972</v>
      </c>
      <c r="I630">
        <v>7</v>
      </c>
      <c r="J630">
        <v>2019</v>
      </c>
      <c r="K630" t="s">
        <v>31</v>
      </c>
      <c r="L630">
        <v>12</v>
      </c>
      <c r="M630">
        <v>0.40333333333333332</v>
      </c>
      <c r="N630">
        <v>4.84</v>
      </c>
      <c r="O630">
        <v>12</v>
      </c>
      <c r="P630">
        <v>0.40333333333333332</v>
      </c>
      <c r="Q630">
        <v>1</v>
      </c>
      <c r="R630" t="s">
        <v>36</v>
      </c>
    </row>
    <row r="631" spans="1:18" x14ac:dyDescent="0.3">
      <c r="A631" s="72">
        <v>629</v>
      </c>
      <c r="B631">
        <v>37972</v>
      </c>
      <c r="C631" t="s">
        <v>259</v>
      </c>
      <c r="D631" t="s">
        <v>28</v>
      </c>
      <c r="E631" t="s">
        <v>20</v>
      </c>
      <c r="F631">
        <v>7.59</v>
      </c>
      <c r="G631" s="73">
        <v>43961</v>
      </c>
      <c r="H631" s="73">
        <v>43972</v>
      </c>
      <c r="I631">
        <v>7</v>
      </c>
      <c r="J631">
        <v>2019</v>
      </c>
      <c r="K631" t="s">
        <v>31</v>
      </c>
      <c r="L631">
        <v>12</v>
      </c>
      <c r="M631">
        <v>0.40333333333333332</v>
      </c>
      <c r="N631">
        <v>4.84</v>
      </c>
      <c r="O631">
        <v>12</v>
      </c>
      <c r="P631">
        <v>0.40333333333333332</v>
      </c>
      <c r="Q631">
        <v>1</v>
      </c>
      <c r="R631" t="s">
        <v>45</v>
      </c>
    </row>
    <row r="632" spans="1:18" x14ac:dyDescent="0.3">
      <c r="A632" s="72">
        <v>630</v>
      </c>
      <c r="B632">
        <v>37972</v>
      </c>
      <c r="C632" t="s">
        <v>259</v>
      </c>
      <c r="D632" t="s">
        <v>28</v>
      </c>
      <c r="E632" t="s">
        <v>20</v>
      </c>
      <c r="F632">
        <v>7.59</v>
      </c>
      <c r="G632" s="73">
        <v>43961</v>
      </c>
      <c r="H632" s="73">
        <v>43972</v>
      </c>
      <c r="I632">
        <v>7</v>
      </c>
      <c r="J632">
        <v>2019</v>
      </c>
      <c r="K632" t="s">
        <v>31</v>
      </c>
      <c r="L632">
        <v>12</v>
      </c>
      <c r="M632">
        <v>0.40333333333333332</v>
      </c>
      <c r="N632">
        <v>4.84</v>
      </c>
      <c r="O632">
        <v>12</v>
      </c>
      <c r="P632">
        <v>0.40333333333333332</v>
      </c>
      <c r="Q632">
        <v>1</v>
      </c>
      <c r="R632" t="s">
        <v>46</v>
      </c>
    </row>
    <row r="633" spans="1:18" x14ac:dyDescent="0.3">
      <c r="A633" s="72">
        <v>631</v>
      </c>
      <c r="B633">
        <v>38106</v>
      </c>
      <c r="C633" t="s">
        <v>260</v>
      </c>
      <c r="D633" t="s">
        <v>83</v>
      </c>
      <c r="E633" t="s">
        <v>34</v>
      </c>
      <c r="F633">
        <v>6.15</v>
      </c>
      <c r="G633" s="73">
        <v>44353</v>
      </c>
      <c r="H633" s="73">
        <v>44353</v>
      </c>
      <c r="I633">
        <v>0</v>
      </c>
      <c r="J633">
        <v>2018</v>
      </c>
      <c r="K633" t="s">
        <v>40</v>
      </c>
      <c r="L633">
        <v>1</v>
      </c>
      <c r="M633">
        <v>6.7222222222222225E-2</v>
      </c>
      <c r="N633">
        <v>6.7222222222222225E-2</v>
      </c>
      <c r="O633">
        <v>1</v>
      </c>
      <c r="P633">
        <v>6.7222222222222225E-2</v>
      </c>
      <c r="Q633">
        <v>1</v>
      </c>
      <c r="R633" t="s">
        <v>51</v>
      </c>
    </row>
    <row r="634" spans="1:18" x14ac:dyDescent="0.3">
      <c r="A634" s="72">
        <v>632</v>
      </c>
      <c r="B634">
        <v>38106</v>
      </c>
      <c r="C634" t="s">
        <v>260</v>
      </c>
      <c r="D634" t="s">
        <v>83</v>
      </c>
      <c r="E634" t="s">
        <v>34</v>
      </c>
      <c r="F634">
        <v>6.15</v>
      </c>
      <c r="G634" s="73">
        <v>44353</v>
      </c>
      <c r="H634" s="73">
        <v>44353</v>
      </c>
      <c r="I634">
        <v>0</v>
      </c>
      <c r="J634">
        <v>2018</v>
      </c>
      <c r="K634" t="s">
        <v>40</v>
      </c>
      <c r="L634">
        <v>1</v>
      </c>
      <c r="M634">
        <v>6.7222222222222225E-2</v>
      </c>
      <c r="N634">
        <v>6.7222222222222225E-2</v>
      </c>
      <c r="O634">
        <v>1</v>
      </c>
      <c r="P634">
        <v>6.7222222222222225E-2</v>
      </c>
      <c r="Q634">
        <v>1</v>
      </c>
      <c r="R634" t="s">
        <v>108</v>
      </c>
    </row>
    <row r="635" spans="1:18" x14ac:dyDescent="0.3">
      <c r="A635" s="72">
        <v>633</v>
      </c>
      <c r="B635">
        <v>38276</v>
      </c>
      <c r="C635" t="s">
        <v>261</v>
      </c>
      <c r="D635" t="s">
        <v>28</v>
      </c>
      <c r="E635" t="s">
        <v>34</v>
      </c>
      <c r="F635">
        <v>6.7</v>
      </c>
      <c r="G635" s="73">
        <v>43913</v>
      </c>
      <c r="H635" s="73">
        <v>43939</v>
      </c>
      <c r="I635">
        <v>5</v>
      </c>
      <c r="J635">
        <v>2019</v>
      </c>
      <c r="K635" t="s">
        <v>31</v>
      </c>
      <c r="L635">
        <v>12</v>
      </c>
      <c r="M635">
        <v>0.39444444444444438</v>
      </c>
      <c r="N635">
        <v>4.7333333333333334</v>
      </c>
      <c r="O635">
        <v>27</v>
      </c>
      <c r="P635">
        <v>0.17530864197530871</v>
      </c>
      <c r="Q635">
        <v>0.44444444444444442</v>
      </c>
      <c r="R635" t="s">
        <v>111</v>
      </c>
    </row>
    <row r="636" spans="1:18" x14ac:dyDescent="0.3">
      <c r="A636" s="72">
        <v>634</v>
      </c>
      <c r="B636">
        <v>38276</v>
      </c>
      <c r="C636" t="s">
        <v>261</v>
      </c>
      <c r="D636" t="s">
        <v>28</v>
      </c>
      <c r="E636" t="s">
        <v>34</v>
      </c>
      <c r="F636">
        <v>6.7</v>
      </c>
      <c r="G636" s="73">
        <v>43913</v>
      </c>
      <c r="H636" s="73">
        <v>43939</v>
      </c>
      <c r="I636">
        <v>5</v>
      </c>
      <c r="J636">
        <v>2019</v>
      </c>
      <c r="K636" t="s">
        <v>31</v>
      </c>
      <c r="L636">
        <v>12</v>
      </c>
      <c r="M636">
        <v>0.39444444444444438</v>
      </c>
      <c r="N636">
        <v>4.7333333333333334</v>
      </c>
      <c r="O636">
        <v>27</v>
      </c>
      <c r="P636">
        <v>0.17530864197530871</v>
      </c>
      <c r="Q636">
        <v>0.44444444444444442</v>
      </c>
      <c r="R636" t="s">
        <v>32</v>
      </c>
    </row>
    <row r="637" spans="1:18" x14ac:dyDescent="0.3">
      <c r="A637" s="72">
        <v>635</v>
      </c>
      <c r="B637">
        <v>38276</v>
      </c>
      <c r="C637" t="s">
        <v>261</v>
      </c>
      <c r="D637" t="s">
        <v>28</v>
      </c>
      <c r="E637" t="s">
        <v>34</v>
      </c>
      <c r="F637">
        <v>6.7</v>
      </c>
      <c r="G637" s="73">
        <v>43913</v>
      </c>
      <c r="H637" s="73">
        <v>43939</v>
      </c>
      <c r="I637">
        <v>5</v>
      </c>
      <c r="J637">
        <v>2019</v>
      </c>
      <c r="K637" t="s">
        <v>31</v>
      </c>
      <c r="L637">
        <v>12</v>
      </c>
      <c r="M637">
        <v>0.39444444444444438</v>
      </c>
      <c r="N637">
        <v>4.7333333333333334</v>
      </c>
      <c r="O637">
        <v>27</v>
      </c>
      <c r="P637">
        <v>0.17530864197530871</v>
      </c>
      <c r="Q637">
        <v>0.44444444444444442</v>
      </c>
      <c r="R637" t="s">
        <v>45</v>
      </c>
    </row>
    <row r="638" spans="1:18" x14ac:dyDescent="0.3">
      <c r="A638" s="72">
        <v>636</v>
      </c>
      <c r="B638">
        <v>38276</v>
      </c>
      <c r="C638" t="s">
        <v>261</v>
      </c>
      <c r="D638" t="s">
        <v>28</v>
      </c>
      <c r="E638" t="s">
        <v>34</v>
      </c>
      <c r="F638">
        <v>6.7</v>
      </c>
      <c r="G638" s="73">
        <v>43913</v>
      </c>
      <c r="H638" s="73">
        <v>43939</v>
      </c>
      <c r="I638">
        <v>5</v>
      </c>
      <c r="J638">
        <v>2019</v>
      </c>
      <c r="K638" t="s">
        <v>31</v>
      </c>
      <c r="L638">
        <v>12</v>
      </c>
      <c r="M638">
        <v>0.39444444444444438</v>
      </c>
      <c r="N638">
        <v>4.7333333333333334</v>
      </c>
      <c r="O638">
        <v>27</v>
      </c>
      <c r="P638">
        <v>0.17530864197530871</v>
      </c>
      <c r="Q638">
        <v>0.44444444444444442</v>
      </c>
      <c r="R638" t="s">
        <v>38</v>
      </c>
    </row>
    <row r="639" spans="1:18" x14ac:dyDescent="0.3">
      <c r="A639" s="72">
        <v>637</v>
      </c>
      <c r="B639">
        <v>38276</v>
      </c>
      <c r="C639" t="s">
        <v>261</v>
      </c>
      <c r="D639" t="s">
        <v>28</v>
      </c>
      <c r="E639" t="s">
        <v>34</v>
      </c>
      <c r="F639">
        <v>6.7</v>
      </c>
      <c r="G639" s="73">
        <v>43913</v>
      </c>
      <c r="H639" s="73">
        <v>43939</v>
      </c>
      <c r="I639">
        <v>5</v>
      </c>
      <c r="J639">
        <v>2019</v>
      </c>
      <c r="K639" t="s">
        <v>31</v>
      </c>
      <c r="L639">
        <v>12</v>
      </c>
      <c r="M639">
        <v>0.39444444444444438</v>
      </c>
      <c r="N639">
        <v>4.7333333333333334</v>
      </c>
      <c r="O639">
        <v>27</v>
      </c>
      <c r="P639">
        <v>0.17530864197530871</v>
      </c>
      <c r="Q639">
        <v>0.44444444444444442</v>
      </c>
      <c r="R639" t="s">
        <v>148</v>
      </c>
    </row>
    <row r="640" spans="1:18" x14ac:dyDescent="0.3">
      <c r="A640" s="72">
        <v>638</v>
      </c>
      <c r="B640">
        <v>39730</v>
      </c>
      <c r="C640" t="s">
        <v>262</v>
      </c>
      <c r="D640" t="s">
        <v>28</v>
      </c>
      <c r="E640" t="s">
        <v>34</v>
      </c>
      <c r="F640">
        <v>7.41</v>
      </c>
      <c r="G640" s="73">
        <v>44171</v>
      </c>
      <c r="H640" s="73">
        <v>44183</v>
      </c>
      <c r="I640">
        <v>5</v>
      </c>
      <c r="J640">
        <v>2020</v>
      </c>
      <c r="K640" t="s">
        <v>29</v>
      </c>
      <c r="L640">
        <v>12</v>
      </c>
      <c r="M640">
        <v>0.3972222222222222</v>
      </c>
      <c r="N640">
        <v>4.7666666666666666</v>
      </c>
      <c r="O640">
        <v>13</v>
      </c>
      <c r="P640">
        <v>0.36666666666666659</v>
      </c>
      <c r="Q640">
        <v>0.92307692307692313</v>
      </c>
      <c r="R640" t="s">
        <v>111</v>
      </c>
    </row>
    <row r="641" spans="1:18" x14ac:dyDescent="0.3">
      <c r="A641" s="72">
        <v>639</v>
      </c>
      <c r="B641">
        <v>39730</v>
      </c>
      <c r="C641" t="s">
        <v>262</v>
      </c>
      <c r="D641" t="s">
        <v>28</v>
      </c>
      <c r="E641" t="s">
        <v>34</v>
      </c>
      <c r="F641">
        <v>7.41</v>
      </c>
      <c r="G641" s="73">
        <v>44171</v>
      </c>
      <c r="H641" s="73">
        <v>44183</v>
      </c>
      <c r="I641">
        <v>5</v>
      </c>
      <c r="J641">
        <v>2020</v>
      </c>
      <c r="K641" t="s">
        <v>29</v>
      </c>
      <c r="L641">
        <v>12</v>
      </c>
      <c r="M641">
        <v>0.3972222222222222</v>
      </c>
      <c r="N641">
        <v>4.7666666666666666</v>
      </c>
      <c r="O641">
        <v>13</v>
      </c>
      <c r="P641">
        <v>0.36666666666666659</v>
      </c>
      <c r="Q641">
        <v>0.92307692307692313</v>
      </c>
      <c r="R641" t="s">
        <v>32</v>
      </c>
    </row>
    <row r="642" spans="1:18" x14ac:dyDescent="0.3">
      <c r="A642" s="72">
        <v>640</v>
      </c>
      <c r="B642">
        <v>39730</v>
      </c>
      <c r="C642" t="s">
        <v>262</v>
      </c>
      <c r="D642" t="s">
        <v>28</v>
      </c>
      <c r="E642" t="s">
        <v>34</v>
      </c>
      <c r="F642">
        <v>7.41</v>
      </c>
      <c r="G642" s="73">
        <v>44171</v>
      </c>
      <c r="H642" s="73">
        <v>44183</v>
      </c>
      <c r="I642">
        <v>5</v>
      </c>
      <c r="J642">
        <v>2020</v>
      </c>
      <c r="K642" t="s">
        <v>29</v>
      </c>
      <c r="L642">
        <v>12</v>
      </c>
      <c r="M642">
        <v>0.3972222222222222</v>
      </c>
      <c r="N642">
        <v>4.7666666666666666</v>
      </c>
      <c r="O642">
        <v>13</v>
      </c>
      <c r="P642">
        <v>0.36666666666666659</v>
      </c>
      <c r="Q642">
        <v>0.92307692307692313</v>
      </c>
      <c r="R642" t="s">
        <v>155</v>
      </c>
    </row>
    <row r="643" spans="1:18" x14ac:dyDescent="0.3">
      <c r="A643" s="72">
        <v>641</v>
      </c>
      <c r="B643">
        <v>39730</v>
      </c>
      <c r="C643" t="s">
        <v>262</v>
      </c>
      <c r="D643" t="s">
        <v>28</v>
      </c>
      <c r="E643" t="s">
        <v>34</v>
      </c>
      <c r="F643">
        <v>7.41</v>
      </c>
      <c r="G643" s="73">
        <v>44171</v>
      </c>
      <c r="H643" s="73">
        <v>44183</v>
      </c>
      <c r="I643">
        <v>5</v>
      </c>
      <c r="J643">
        <v>2020</v>
      </c>
      <c r="K643" t="s">
        <v>29</v>
      </c>
      <c r="L643">
        <v>12</v>
      </c>
      <c r="M643">
        <v>0.3972222222222222</v>
      </c>
      <c r="N643">
        <v>4.7666666666666666</v>
      </c>
      <c r="O643">
        <v>13</v>
      </c>
      <c r="P643">
        <v>0.36666666666666659</v>
      </c>
      <c r="Q643">
        <v>0.92307692307692313</v>
      </c>
      <c r="R643" t="s">
        <v>45</v>
      </c>
    </row>
    <row r="644" spans="1:18" x14ac:dyDescent="0.3">
      <c r="A644" s="72">
        <v>642</v>
      </c>
      <c r="B644">
        <v>39730</v>
      </c>
      <c r="C644" t="s">
        <v>262</v>
      </c>
      <c r="D644" t="s">
        <v>28</v>
      </c>
      <c r="E644" t="s">
        <v>34</v>
      </c>
      <c r="F644">
        <v>7.41</v>
      </c>
      <c r="G644" s="73">
        <v>44171</v>
      </c>
      <c r="H644" s="73">
        <v>44183</v>
      </c>
      <c r="I644">
        <v>5</v>
      </c>
      <c r="J644">
        <v>2020</v>
      </c>
      <c r="K644" t="s">
        <v>29</v>
      </c>
      <c r="L644">
        <v>12</v>
      </c>
      <c r="M644">
        <v>0.3972222222222222</v>
      </c>
      <c r="N644">
        <v>4.7666666666666666</v>
      </c>
      <c r="O644">
        <v>13</v>
      </c>
      <c r="P644">
        <v>0.36666666666666659</v>
      </c>
      <c r="Q644">
        <v>0.92307692307692313</v>
      </c>
      <c r="R644" t="s">
        <v>80</v>
      </c>
    </row>
    <row r="645" spans="1:18" x14ac:dyDescent="0.3">
      <c r="A645" s="72">
        <v>643</v>
      </c>
      <c r="B645">
        <v>39730</v>
      </c>
      <c r="C645" t="s">
        <v>262</v>
      </c>
      <c r="D645" t="s">
        <v>28</v>
      </c>
      <c r="E645" t="s">
        <v>34</v>
      </c>
      <c r="F645">
        <v>7.41</v>
      </c>
      <c r="G645" s="73">
        <v>44171</v>
      </c>
      <c r="H645" s="73">
        <v>44183</v>
      </c>
      <c r="I645">
        <v>5</v>
      </c>
      <c r="J645">
        <v>2020</v>
      </c>
      <c r="K645" t="s">
        <v>29</v>
      </c>
      <c r="L645">
        <v>12</v>
      </c>
      <c r="M645">
        <v>0.3972222222222222</v>
      </c>
      <c r="N645">
        <v>4.7666666666666666</v>
      </c>
      <c r="O645">
        <v>13</v>
      </c>
      <c r="P645">
        <v>0.36666666666666659</v>
      </c>
      <c r="Q645">
        <v>0.92307692307692313</v>
      </c>
      <c r="R645" t="s">
        <v>42</v>
      </c>
    </row>
    <row r="646" spans="1:18" x14ac:dyDescent="0.3">
      <c r="A646" s="72">
        <v>644</v>
      </c>
      <c r="B646">
        <v>39730</v>
      </c>
      <c r="C646" t="s">
        <v>262</v>
      </c>
      <c r="D646" t="s">
        <v>28</v>
      </c>
      <c r="E646" t="s">
        <v>34</v>
      </c>
      <c r="F646">
        <v>7.41</v>
      </c>
      <c r="G646" s="73">
        <v>44171</v>
      </c>
      <c r="H646" s="73">
        <v>44183</v>
      </c>
      <c r="I646">
        <v>5</v>
      </c>
      <c r="J646">
        <v>2020</v>
      </c>
      <c r="K646" t="s">
        <v>29</v>
      </c>
      <c r="L646">
        <v>12</v>
      </c>
      <c r="M646">
        <v>0.3972222222222222</v>
      </c>
      <c r="N646">
        <v>4.7666666666666666</v>
      </c>
      <c r="O646">
        <v>13</v>
      </c>
      <c r="P646">
        <v>0.36666666666666659</v>
      </c>
      <c r="Q646">
        <v>0.92307692307692313</v>
      </c>
      <c r="R646" t="s">
        <v>46</v>
      </c>
    </row>
    <row r="647" spans="1:18" x14ac:dyDescent="0.3">
      <c r="A647" s="72">
        <v>645</v>
      </c>
      <c r="B647">
        <v>40230</v>
      </c>
      <c r="C647" t="s">
        <v>263</v>
      </c>
      <c r="D647" t="s">
        <v>28</v>
      </c>
      <c r="E647" t="s">
        <v>44</v>
      </c>
      <c r="F647">
        <v>7.19</v>
      </c>
      <c r="G647" s="73">
        <v>44108</v>
      </c>
      <c r="H647" s="73">
        <v>44117</v>
      </c>
      <c r="I647">
        <v>6</v>
      </c>
      <c r="J647">
        <v>2020</v>
      </c>
      <c r="K647" t="s">
        <v>21</v>
      </c>
      <c r="L647">
        <v>12</v>
      </c>
      <c r="M647">
        <v>0.39444444444444438</v>
      </c>
      <c r="N647">
        <v>4.7333333333333334</v>
      </c>
      <c r="O647">
        <v>10</v>
      </c>
      <c r="P647">
        <v>0.47333333333333327</v>
      </c>
      <c r="Q647">
        <v>1.2</v>
      </c>
      <c r="R647" t="s">
        <v>36</v>
      </c>
    </row>
    <row r="648" spans="1:18" x14ac:dyDescent="0.3">
      <c r="A648" s="72">
        <v>646</v>
      </c>
      <c r="B648">
        <v>40230</v>
      </c>
      <c r="C648" t="s">
        <v>263</v>
      </c>
      <c r="D648" t="s">
        <v>28</v>
      </c>
      <c r="E648" t="s">
        <v>44</v>
      </c>
      <c r="F648">
        <v>7.19</v>
      </c>
      <c r="G648" s="73">
        <v>44108</v>
      </c>
      <c r="H648" s="73">
        <v>44117</v>
      </c>
      <c r="I648">
        <v>6</v>
      </c>
      <c r="J648">
        <v>2020</v>
      </c>
      <c r="K648" t="s">
        <v>21</v>
      </c>
      <c r="L648">
        <v>12</v>
      </c>
      <c r="M648">
        <v>0.39444444444444438</v>
      </c>
      <c r="N648">
        <v>4.7333333333333334</v>
      </c>
      <c r="O648">
        <v>10</v>
      </c>
      <c r="P648">
        <v>0.47333333333333327</v>
      </c>
      <c r="Q648">
        <v>1.2</v>
      </c>
      <c r="R648" t="s">
        <v>24</v>
      </c>
    </row>
    <row r="649" spans="1:18" x14ac:dyDescent="0.3">
      <c r="A649" s="72">
        <v>647</v>
      </c>
      <c r="B649">
        <v>40230</v>
      </c>
      <c r="C649" t="s">
        <v>263</v>
      </c>
      <c r="D649" t="s">
        <v>28</v>
      </c>
      <c r="E649" t="s">
        <v>44</v>
      </c>
      <c r="F649">
        <v>7.19</v>
      </c>
      <c r="G649" s="73">
        <v>44108</v>
      </c>
      <c r="H649" s="73">
        <v>44117</v>
      </c>
      <c r="I649">
        <v>6</v>
      </c>
      <c r="J649">
        <v>2020</v>
      </c>
      <c r="K649" t="s">
        <v>21</v>
      </c>
      <c r="L649">
        <v>12</v>
      </c>
      <c r="M649">
        <v>0.39444444444444438</v>
      </c>
      <c r="N649">
        <v>4.7333333333333334</v>
      </c>
      <c r="O649">
        <v>10</v>
      </c>
      <c r="P649">
        <v>0.47333333333333327</v>
      </c>
      <c r="Q649">
        <v>1.2</v>
      </c>
      <c r="R649" t="s">
        <v>42</v>
      </c>
    </row>
    <row r="650" spans="1:18" x14ac:dyDescent="0.3">
      <c r="A650" s="72">
        <v>648</v>
      </c>
      <c r="B650">
        <v>136</v>
      </c>
      <c r="C650" t="s">
        <v>264</v>
      </c>
      <c r="D650" t="s">
        <v>28</v>
      </c>
      <c r="E650" t="s">
        <v>34</v>
      </c>
      <c r="F650">
        <v>8.4</v>
      </c>
      <c r="G650" s="73">
        <v>43597</v>
      </c>
      <c r="H650" s="73">
        <v>43612</v>
      </c>
      <c r="I650">
        <v>7</v>
      </c>
      <c r="J650">
        <v>1999</v>
      </c>
      <c r="K650" t="s">
        <v>31</v>
      </c>
      <c r="L650">
        <v>62</v>
      </c>
      <c r="M650">
        <v>0.38333333333333341</v>
      </c>
      <c r="N650">
        <v>23.766666666666669</v>
      </c>
      <c r="O650">
        <v>16</v>
      </c>
      <c r="P650">
        <v>1.4854166666666671</v>
      </c>
      <c r="Q650">
        <v>3.875</v>
      </c>
      <c r="R650" t="s">
        <v>35</v>
      </c>
    </row>
    <row r="651" spans="1:18" x14ac:dyDescent="0.3">
      <c r="A651" s="72">
        <v>649</v>
      </c>
      <c r="B651">
        <v>136</v>
      </c>
      <c r="C651" t="s">
        <v>264</v>
      </c>
      <c r="D651" t="s">
        <v>28</v>
      </c>
      <c r="E651" t="s">
        <v>34</v>
      </c>
      <c r="F651">
        <v>8.4</v>
      </c>
      <c r="G651" s="73">
        <v>43597</v>
      </c>
      <c r="H651" s="73">
        <v>43612</v>
      </c>
      <c r="I651">
        <v>7</v>
      </c>
      <c r="J651">
        <v>1999</v>
      </c>
      <c r="K651" t="s">
        <v>31</v>
      </c>
      <c r="L651">
        <v>62</v>
      </c>
      <c r="M651">
        <v>0.38333333333333341</v>
      </c>
      <c r="N651">
        <v>23.766666666666669</v>
      </c>
      <c r="O651">
        <v>16</v>
      </c>
      <c r="P651">
        <v>1.4854166666666671</v>
      </c>
      <c r="Q651">
        <v>3.875</v>
      </c>
      <c r="R651" t="s">
        <v>22</v>
      </c>
    </row>
    <row r="652" spans="1:18" x14ac:dyDescent="0.3">
      <c r="A652" s="72">
        <v>650</v>
      </c>
      <c r="B652">
        <v>136</v>
      </c>
      <c r="C652" t="s">
        <v>264</v>
      </c>
      <c r="D652" t="s">
        <v>28</v>
      </c>
      <c r="E652" t="s">
        <v>34</v>
      </c>
      <c r="F652">
        <v>8.4</v>
      </c>
      <c r="G652" s="73">
        <v>43597</v>
      </c>
      <c r="H652" s="73">
        <v>43612</v>
      </c>
      <c r="I652">
        <v>7</v>
      </c>
      <c r="J652">
        <v>1999</v>
      </c>
      <c r="K652" t="s">
        <v>31</v>
      </c>
      <c r="L652">
        <v>62</v>
      </c>
      <c r="M652">
        <v>0.38333333333333341</v>
      </c>
      <c r="N652">
        <v>23.766666666666669</v>
      </c>
      <c r="O652">
        <v>16</v>
      </c>
      <c r="P652">
        <v>1.4854166666666671</v>
      </c>
      <c r="Q652">
        <v>3.875</v>
      </c>
      <c r="R652" t="s">
        <v>23</v>
      </c>
    </row>
    <row r="653" spans="1:18" x14ac:dyDescent="0.3">
      <c r="A653" s="72">
        <v>651</v>
      </c>
      <c r="B653">
        <v>136</v>
      </c>
      <c r="C653" t="s">
        <v>264</v>
      </c>
      <c r="D653" t="s">
        <v>28</v>
      </c>
      <c r="E653" t="s">
        <v>34</v>
      </c>
      <c r="F653">
        <v>8.4</v>
      </c>
      <c r="G653" s="73">
        <v>43597</v>
      </c>
      <c r="H653" s="73">
        <v>43612</v>
      </c>
      <c r="I653">
        <v>7</v>
      </c>
      <c r="J653">
        <v>1999</v>
      </c>
      <c r="K653" t="s">
        <v>31</v>
      </c>
      <c r="L653">
        <v>62</v>
      </c>
      <c r="M653">
        <v>0.38333333333333341</v>
      </c>
      <c r="N653">
        <v>23.766666666666669</v>
      </c>
      <c r="O653">
        <v>16</v>
      </c>
      <c r="P653">
        <v>1.4854166666666671</v>
      </c>
      <c r="Q653">
        <v>3.875</v>
      </c>
      <c r="R653" t="s">
        <v>38</v>
      </c>
    </row>
    <row r="654" spans="1:18" x14ac:dyDescent="0.3">
      <c r="A654" s="72">
        <v>652</v>
      </c>
      <c r="B654">
        <v>138</v>
      </c>
      <c r="C654" t="s">
        <v>265</v>
      </c>
      <c r="D654" t="s">
        <v>65</v>
      </c>
      <c r="E654" t="s">
        <v>34</v>
      </c>
      <c r="F654">
        <v>8.19</v>
      </c>
      <c r="G654" s="73">
        <v>43620</v>
      </c>
      <c r="H654" s="73">
        <v>43636</v>
      </c>
      <c r="I654">
        <v>7</v>
      </c>
      <c r="J654">
        <v>2003</v>
      </c>
      <c r="K654" t="s">
        <v>21</v>
      </c>
      <c r="L654">
        <v>8</v>
      </c>
      <c r="M654">
        <v>0.38055555555555548</v>
      </c>
      <c r="N654">
        <v>3.0444444444444438</v>
      </c>
      <c r="O654">
        <v>17</v>
      </c>
      <c r="P654">
        <v>0.17908496732026141</v>
      </c>
      <c r="Q654">
        <v>0.47058823529411759</v>
      </c>
      <c r="R654" t="s">
        <v>35</v>
      </c>
    </row>
    <row r="655" spans="1:18" x14ac:dyDescent="0.3">
      <c r="A655" s="72">
        <v>653</v>
      </c>
      <c r="B655">
        <v>138</v>
      </c>
      <c r="C655" t="s">
        <v>265</v>
      </c>
      <c r="D655" t="s">
        <v>65</v>
      </c>
      <c r="E655" t="s">
        <v>34</v>
      </c>
      <c r="F655">
        <v>8.19</v>
      </c>
      <c r="G655" s="73">
        <v>43620</v>
      </c>
      <c r="H655" s="73">
        <v>43636</v>
      </c>
      <c r="I655">
        <v>7</v>
      </c>
      <c r="J655">
        <v>2003</v>
      </c>
      <c r="K655" t="s">
        <v>21</v>
      </c>
      <c r="L655">
        <v>8</v>
      </c>
      <c r="M655">
        <v>0.38055555555555548</v>
      </c>
      <c r="N655">
        <v>3.0444444444444438</v>
      </c>
      <c r="O655">
        <v>17</v>
      </c>
      <c r="P655">
        <v>0.17908496732026141</v>
      </c>
      <c r="Q655">
        <v>0.47058823529411759</v>
      </c>
      <c r="R655" t="s">
        <v>22</v>
      </c>
    </row>
    <row r="656" spans="1:18" x14ac:dyDescent="0.3">
      <c r="A656" s="72">
        <v>654</v>
      </c>
      <c r="B656">
        <v>138</v>
      </c>
      <c r="C656" t="s">
        <v>265</v>
      </c>
      <c r="D656" t="s">
        <v>65</v>
      </c>
      <c r="E656" t="s">
        <v>34</v>
      </c>
      <c r="F656">
        <v>8.19</v>
      </c>
      <c r="G656" s="73">
        <v>43620</v>
      </c>
      <c r="H656" s="73">
        <v>43636</v>
      </c>
      <c r="I656">
        <v>7</v>
      </c>
      <c r="J656">
        <v>2003</v>
      </c>
      <c r="K656" t="s">
        <v>21</v>
      </c>
      <c r="L656">
        <v>8</v>
      </c>
      <c r="M656">
        <v>0.38055555555555548</v>
      </c>
      <c r="N656">
        <v>3.0444444444444438</v>
      </c>
      <c r="O656">
        <v>17</v>
      </c>
      <c r="P656">
        <v>0.17908496732026141</v>
      </c>
      <c r="Q656">
        <v>0.47058823529411759</v>
      </c>
      <c r="R656" t="s">
        <v>23</v>
      </c>
    </row>
    <row r="657" spans="1:18" x14ac:dyDescent="0.3">
      <c r="A657" s="72">
        <v>655</v>
      </c>
      <c r="B657">
        <v>138</v>
      </c>
      <c r="C657" t="s">
        <v>265</v>
      </c>
      <c r="D657" t="s">
        <v>65</v>
      </c>
      <c r="E657" t="s">
        <v>34</v>
      </c>
      <c r="F657">
        <v>8.19</v>
      </c>
      <c r="G657" s="73">
        <v>43620</v>
      </c>
      <c r="H657" s="73">
        <v>43636</v>
      </c>
      <c r="I657">
        <v>7</v>
      </c>
      <c r="J657">
        <v>2003</v>
      </c>
      <c r="K657" t="s">
        <v>21</v>
      </c>
      <c r="L657">
        <v>8</v>
      </c>
      <c r="M657">
        <v>0.38055555555555548</v>
      </c>
      <c r="N657">
        <v>3.0444444444444438</v>
      </c>
      <c r="O657">
        <v>17</v>
      </c>
      <c r="P657">
        <v>0.17908496732026141</v>
      </c>
      <c r="Q657">
        <v>0.47058823529411759</v>
      </c>
      <c r="R657" t="s">
        <v>38</v>
      </c>
    </row>
    <row r="658" spans="1:18" x14ac:dyDescent="0.3">
      <c r="A658" s="72">
        <v>656</v>
      </c>
      <c r="B658">
        <v>139</v>
      </c>
      <c r="C658" t="s">
        <v>266</v>
      </c>
      <c r="D658" t="s">
        <v>65</v>
      </c>
      <c r="E658" t="s">
        <v>34</v>
      </c>
      <c r="F658">
        <v>8.26</v>
      </c>
      <c r="G658" s="73">
        <v>43638</v>
      </c>
      <c r="H658" s="73">
        <v>43640</v>
      </c>
      <c r="I658">
        <v>7</v>
      </c>
      <c r="J658">
        <v>2004</v>
      </c>
      <c r="K658" t="s">
        <v>21</v>
      </c>
      <c r="L658">
        <v>14</v>
      </c>
      <c r="M658">
        <v>0.4</v>
      </c>
      <c r="N658">
        <v>5.6000000000000014</v>
      </c>
      <c r="O658">
        <v>3</v>
      </c>
      <c r="P658">
        <v>1.8666666666666669</v>
      </c>
      <c r="Q658">
        <v>4.666666666666667</v>
      </c>
      <c r="R658" t="s">
        <v>35</v>
      </c>
    </row>
    <row r="659" spans="1:18" x14ac:dyDescent="0.3">
      <c r="A659" s="72">
        <v>657</v>
      </c>
      <c r="B659">
        <v>139</v>
      </c>
      <c r="C659" t="s">
        <v>266</v>
      </c>
      <c r="D659" t="s">
        <v>65</v>
      </c>
      <c r="E659" t="s">
        <v>34</v>
      </c>
      <c r="F659">
        <v>8.26</v>
      </c>
      <c r="G659" s="73">
        <v>43638</v>
      </c>
      <c r="H659" s="73">
        <v>43640</v>
      </c>
      <c r="I659">
        <v>7</v>
      </c>
      <c r="J659">
        <v>2004</v>
      </c>
      <c r="K659" t="s">
        <v>21</v>
      </c>
      <c r="L659">
        <v>14</v>
      </c>
      <c r="M659">
        <v>0.4</v>
      </c>
      <c r="N659">
        <v>5.6000000000000014</v>
      </c>
      <c r="O659">
        <v>3</v>
      </c>
      <c r="P659">
        <v>1.8666666666666669</v>
      </c>
      <c r="Q659">
        <v>4.666666666666667</v>
      </c>
      <c r="R659" t="s">
        <v>22</v>
      </c>
    </row>
    <row r="660" spans="1:18" x14ac:dyDescent="0.3">
      <c r="A660" s="72">
        <v>658</v>
      </c>
      <c r="B660">
        <v>139</v>
      </c>
      <c r="C660" t="s">
        <v>266</v>
      </c>
      <c r="D660" t="s">
        <v>65</v>
      </c>
      <c r="E660" t="s">
        <v>34</v>
      </c>
      <c r="F660">
        <v>8.26</v>
      </c>
      <c r="G660" s="73">
        <v>43638</v>
      </c>
      <c r="H660" s="73">
        <v>43640</v>
      </c>
      <c r="I660">
        <v>7</v>
      </c>
      <c r="J660">
        <v>2004</v>
      </c>
      <c r="K660" t="s">
        <v>21</v>
      </c>
      <c r="L660">
        <v>14</v>
      </c>
      <c r="M660">
        <v>0.4</v>
      </c>
      <c r="N660">
        <v>5.6000000000000014</v>
      </c>
      <c r="O660">
        <v>3</v>
      </c>
      <c r="P660">
        <v>1.8666666666666669</v>
      </c>
      <c r="Q660">
        <v>4.666666666666667</v>
      </c>
      <c r="R660" t="s">
        <v>23</v>
      </c>
    </row>
    <row r="661" spans="1:18" x14ac:dyDescent="0.3">
      <c r="A661" s="72">
        <v>659</v>
      </c>
      <c r="B661">
        <v>139</v>
      </c>
      <c r="C661" t="s">
        <v>266</v>
      </c>
      <c r="D661" t="s">
        <v>65</v>
      </c>
      <c r="E661" t="s">
        <v>34</v>
      </c>
      <c r="F661">
        <v>8.26</v>
      </c>
      <c r="G661" s="73">
        <v>43638</v>
      </c>
      <c r="H661" s="73">
        <v>43640</v>
      </c>
      <c r="I661">
        <v>7</v>
      </c>
      <c r="J661">
        <v>2004</v>
      </c>
      <c r="K661" t="s">
        <v>21</v>
      </c>
      <c r="L661">
        <v>14</v>
      </c>
      <c r="M661">
        <v>0.4</v>
      </c>
      <c r="N661">
        <v>5.6000000000000014</v>
      </c>
      <c r="O661">
        <v>3</v>
      </c>
      <c r="P661">
        <v>1.8666666666666669</v>
      </c>
      <c r="Q661">
        <v>4.666666666666667</v>
      </c>
      <c r="R661" t="s">
        <v>38</v>
      </c>
    </row>
    <row r="662" spans="1:18" x14ac:dyDescent="0.3">
      <c r="A662" s="72">
        <v>660</v>
      </c>
      <c r="B662">
        <v>137</v>
      </c>
      <c r="C662" t="s">
        <v>267</v>
      </c>
      <c r="D662" t="s">
        <v>65</v>
      </c>
      <c r="E662" t="s">
        <v>34</v>
      </c>
      <c r="F662">
        <v>8.31</v>
      </c>
      <c r="G662" s="73">
        <v>43613</v>
      </c>
      <c r="H662" s="73">
        <v>43617</v>
      </c>
      <c r="I662">
        <v>8</v>
      </c>
      <c r="J662">
        <v>2002</v>
      </c>
      <c r="K662" t="s">
        <v>21</v>
      </c>
      <c r="L662">
        <v>8</v>
      </c>
      <c r="M662">
        <v>0.4</v>
      </c>
      <c r="N662">
        <v>3.2</v>
      </c>
      <c r="O662">
        <v>5</v>
      </c>
      <c r="P662">
        <v>0.64</v>
      </c>
      <c r="Q662">
        <v>1.6</v>
      </c>
      <c r="R662" t="s">
        <v>35</v>
      </c>
    </row>
    <row r="663" spans="1:18" x14ac:dyDescent="0.3">
      <c r="A663" s="72">
        <v>661</v>
      </c>
      <c r="B663">
        <v>137</v>
      </c>
      <c r="C663" t="s">
        <v>267</v>
      </c>
      <c r="D663" t="s">
        <v>65</v>
      </c>
      <c r="E663" t="s">
        <v>34</v>
      </c>
      <c r="F663">
        <v>8.31</v>
      </c>
      <c r="G663" s="73">
        <v>43613</v>
      </c>
      <c r="H663" s="73">
        <v>43617</v>
      </c>
      <c r="I663">
        <v>8</v>
      </c>
      <c r="J663">
        <v>2002</v>
      </c>
      <c r="K663" t="s">
        <v>21</v>
      </c>
      <c r="L663">
        <v>8</v>
      </c>
      <c r="M663">
        <v>0.4</v>
      </c>
      <c r="N663">
        <v>3.2</v>
      </c>
      <c r="O663">
        <v>5</v>
      </c>
      <c r="P663">
        <v>0.64</v>
      </c>
      <c r="Q663">
        <v>1.6</v>
      </c>
      <c r="R663" t="s">
        <v>22</v>
      </c>
    </row>
    <row r="664" spans="1:18" x14ac:dyDescent="0.3">
      <c r="A664" s="72">
        <v>662</v>
      </c>
      <c r="B664">
        <v>137</v>
      </c>
      <c r="C664" t="s">
        <v>267</v>
      </c>
      <c r="D664" t="s">
        <v>65</v>
      </c>
      <c r="E664" t="s">
        <v>34</v>
      </c>
      <c r="F664">
        <v>8.31</v>
      </c>
      <c r="G664" s="73">
        <v>43613</v>
      </c>
      <c r="H664" s="73">
        <v>43617</v>
      </c>
      <c r="I664">
        <v>8</v>
      </c>
      <c r="J664">
        <v>2002</v>
      </c>
      <c r="K664" t="s">
        <v>21</v>
      </c>
      <c r="L664">
        <v>8</v>
      </c>
      <c r="M664">
        <v>0.4</v>
      </c>
      <c r="N664">
        <v>3.2</v>
      </c>
      <c r="O664">
        <v>5</v>
      </c>
      <c r="P664">
        <v>0.64</v>
      </c>
      <c r="Q664">
        <v>1.6</v>
      </c>
      <c r="R664" t="s">
        <v>23</v>
      </c>
    </row>
    <row r="665" spans="1:18" x14ac:dyDescent="0.3">
      <c r="A665" s="72">
        <v>663</v>
      </c>
      <c r="B665">
        <v>137</v>
      </c>
      <c r="C665" t="s">
        <v>267</v>
      </c>
      <c r="D665" t="s">
        <v>65</v>
      </c>
      <c r="E665" t="s">
        <v>34</v>
      </c>
      <c r="F665">
        <v>8.31</v>
      </c>
      <c r="G665" s="73">
        <v>43613</v>
      </c>
      <c r="H665" s="73">
        <v>43617</v>
      </c>
      <c r="I665">
        <v>8</v>
      </c>
      <c r="J665">
        <v>2002</v>
      </c>
      <c r="K665" t="s">
        <v>21</v>
      </c>
      <c r="L665">
        <v>8</v>
      </c>
      <c r="M665">
        <v>0.4</v>
      </c>
      <c r="N665">
        <v>3.2</v>
      </c>
      <c r="O665">
        <v>5</v>
      </c>
      <c r="P665">
        <v>0.64</v>
      </c>
      <c r="Q665">
        <v>1.6</v>
      </c>
      <c r="R665" t="s">
        <v>38</v>
      </c>
    </row>
    <row r="666" spans="1:18" x14ac:dyDescent="0.3">
      <c r="A666" s="72">
        <v>664</v>
      </c>
      <c r="B666">
        <v>48177</v>
      </c>
      <c r="C666" t="s">
        <v>268</v>
      </c>
      <c r="D666" t="s">
        <v>60</v>
      </c>
      <c r="E666" t="s">
        <v>105</v>
      </c>
      <c r="F666">
        <v>6.23</v>
      </c>
      <c r="G666" s="73">
        <v>44787</v>
      </c>
      <c r="H666" s="73">
        <v>44787</v>
      </c>
      <c r="I666">
        <v>7</v>
      </c>
      <c r="J666">
        <v>2021</v>
      </c>
      <c r="K666" t="s">
        <v>40</v>
      </c>
      <c r="L666">
        <v>1</v>
      </c>
      <c r="M666">
        <v>6.805555555555555E-2</v>
      </c>
      <c r="N666">
        <v>6.805555555555555E-2</v>
      </c>
      <c r="O666">
        <v>1</v>
      </c>
      <c r="P666">
        <v>6.805555555555555E-2</v>
      </c>
      <c r="Q666">
        <v>1</v>
      </c>
      <c r="R666" t="s">
        <v>36</v>
      </c>
    </row>
    <row r="667" spans="1:18" x14ac:dyDescent="0.3">
      <c r="A667" s="72">
        <v>665</v>
      </c>
      <c r="B667">
        <v>48177</v>
      </c>
      <c r="C667" t="s">
        <v>268</v>
      </c>
      <c r="D667" t="s">
        <v>60</v>
      </c>
      <c r="E667" t="s">
        <v>105</v>
      </c>
      <c r="F667">
        <v>6.23</v>
      </c>
      <c r="G667" s="73">
        <v>44787</v>
      </c>
      <c r="H667" s="73">
        <v>44787</v>
      </c>
      <c r="I667">
        <v>7</v>
      </c>
      <c r="J667">
        <v>2021</v>
      </c>
      <c r="K667" t="s">
        <v>40</v>
      </c>
      <c r="L667">
        <v>1</v>
      </c>
      <c r="M667">
        <v>6.805555555555555E-2</v>
      </c>
      <c r="N667">
        <v>6.805555555555555E-2</v>
      </c>
      <c r="O667">
        <v>1</v>
      </c>
      <c r="P667">
        <v>6.805555555555555E-2</v>
      </c>
      <c r="Q667">
        <v>1</v>
      </c>
      <c r="R667" t="s">
        <v>51</v>
      </c>
    </row>
    <row r="668" spans="1:18" x14ac:dyDescent="0.3">
      <c r="A668" s="72">
        <v>666</v>
      </c>
      <c r="B668">
        <v>40046</v>
      </c>
      <c r="C668" t="s">
        <v>269</v>
      </c>
      <c r="D668" t="s">
        <v>28</v>
      </c>
      <c r="E668" t="s">
        <v>20</v>
      </c>
      <c r="F668">
        <v>7.85</v>
      </c>
      <c r="G668" s="73">
        <v>44103</v>
      </c>
      <c r="H668" s="73">
        <v>44112</v>
      </c>
      <c r="I668">
        <v>8</v>
      </c>
      <c r="J668">
        <v>2020</v>
      </c>
      <c r="K668" t="s">
        <v>21</v>
      </c>
      <c r="L668">
        <v>13</v>
      </c>
      <c r="M668">
        <v>0.41388888888888892</v>
      </c>
      <c r="N668">
        <v>5.3805555555555564</v>
      </c>
      <c r="O668">
        <v>10</v>
      </c>
      <c r="P668">
        <v>0.53805555555555551</v>
      </c>
      <c r="Q668">
        <v>1.3</v>
      </c>
      <c r="R668" t="s">
        <v>66</v>
      </c>
    </row>
    <row r="669" spans="1:18" x14ac:dyDescent="0.3">
      <c r="A669" s="72">
        <v>667</v>
      </c>
      <c r="B669">
        <v>40046</v>
      </c>
      <c r="C669" t="s">
        <v>269</v>
      </c>
      <c r="D669" t="s">
        <v>28</v>
      </c>
      <c r="E669" t="s">
        <v>20</v>
      </c>
      <c r="F669">
        <v>7.85</v>
      </c>
      <c r="G669" s="73">
        <v>44103</v>
      </c>
      <c r="H669" s="73">
        <v>44112</v>
      </c>
      <c r="I669">
        <v>8</v>
      </c>
      <c r="J669">
        <v>2020</v>
      </c>
      <c r="K669" t="s">
        <v>21</v>
      </c>
      <c r="L669">
        <v>13</v>
      </c>
      <c r="M669">
        <v>0.41388888888888892</v>
      </c>
      <c r="N669">
        <v>5.3805555555555564</v>
      </c>
      <c r="O669">
        <v>10</v>
      </c>
      <c r="P669">
        <v>0.53805555555555551</v>
      </c>
      <c r="Q669">
        <v>1.3</v>
      </c>
      <c r="R669" t="s">
        <v>24</v>
      </c>
    </row>
    <row r="670" spans="1:18" x14ac:dyDescent="0.3">
      <c r="A670" s="72">
        <v>668</v>
      </c>
      <c r="B670">
        <v>40046</v>
      </c>
      <c r="C670" t="s">
        <v>269</v>
      </c>
      <c r="D670" t="s">
        <v>28</v>
      </c>
      <c r="E670" t="s">
        <v>20</v>
      </c>
      <c r="F670">
        <v>7.85</v>
      </c>
      <c r="G670" s="73">
        <v>44103</v>
      </c>
      <c r="H670" s="73">
        <v>44112</v>
      </c>
      <c r="I670">
        <v>8</v>
      </c>
      <c r="J670">
        <v>2020</v>
      </c>
      <c r="K670" t="s">
        <v>21</v>
      </c>
      <c r="L670">
        <v>13</v>
      </c>
      <c r="M670">
        <v>0.41388888888888892</v>
      </c>
      <c r="N670">
        <v>5.3805555555555564</v>
      </c>
      <c r="O670">
        <v>10</v>
      </c>
      <c r="P670">
        <v>0.53805555555555551</v>
      </c>
      <c r="Q670">
        <v>1.3</v>
      </c>
      <c r="R670" t="s">
        <v>61</v>
      </c>
    </row>
    <row r="671" spans="1:18" x14ac:dyDescent="0.3">
      <c r="A671" s="72">
        <v>669</v>
      </c>
      <c r="B671">
        <v>40046</v>
      </c>
      <c r="C671" t="s">
        <v>269</v>
      </c>
      <c r="D671" t="s">
        <v>28</v>
      </c>
      <c r="E671" t="s">
        <v>20</v>
      </c>
      <c r="F671">
        <v>7.85</v>
      </c>
      <c r="G671" s="73">
        <v>44103</v>
      </c>
      <c r="H671" s="73">
        <v>44112</v>
      </c>
      <c r="I671">
        <v>8</v>
      </c>
      <c r="J671">
        <v>2020</v>
      </c>
      <c r="K671" t="s">
        <v>21</v>
      </c>
      <c r="L671">
        <v>13</v>
      </c>
      <c r="M671">
        <v>0.41388888888888892</v>
      </c>
      <c r="N671">
        <v>5.3805555555555564</v>
      </c>
      <c r="O671">
        <v>10</v>
      </c>
      <c r="P671">
        <v>0.53805555555555551</v>
      </c>
      <c r="Q671">
        <v>1.3</v>
      </c>
      <c r="R671" t="s">
        <v>25</v>
      </c>
    </row>
    <row r="672" spans="1:18" x14ac:dyDescent="0.3">
      <c r="A672" s="72">
        <v>670</v>
      </c>
      <c r="B672">
        <v>42981</v>
      </c>
      <c r="C672" t="s">
        <v>270</v>
      </c>
      <c r="D672" t="s">
        <v>28</v>
      </c>
      <c r="E672" t="s">
        <v>20</v>
      </c>
      <c r="F672">
        <v>5.07</v>
      </c>
      <c r="G672" s="73">
        <v>44564</v>
      </c>
      <c r="H672" s="73">
        <v>44613</v>
      </c>
      <c r="I672">
        <v>4</v>
      </c>
      <c r="J672">
        <v>2021</v>
      </c>
      <c r="K672" t="s">
        <v>21</v>
      </c>
      <c r="L672">
        <v>10</v>
      </c>
      <c r="M672">
        <v>0.1333333333333333</v>
      </c>
      <c r="N672">
        <v>1.333333333333333</v>
      </c>
      <c r="O672">
        <v>50</v>
      </c>
      <c r="P672">
        <v>2.6666666666666661E-2</v>
      </c>
      <c r="Q672">
        <v>0.2</v>
      </c>
      <c r="R672" t="s">
        <v>50</v>
      </c>
    </row>
    <row r="673" spans="1:18" x14ac:dyDescent="0.3">
      <c r="A673" s="72">
        <v>671</v>
      </c>
      <c r="B673">
        <v>42981</v>
      </c>
      <c r="C673" t="s">
        <v>270</v>
      </c>
      <c r="D673" t="s">
        <v>28</v>
      </c>
      <c r="E673" t="s">
        <v>20</v>
      </c>
      <c r="F673">
        <v>5.07</v>
      </c>
      <c r="G673" s="73">
        <v>44564</v>
      </c>
      <c r="H673" s="73">
        <v>44613</v>
      </c>
      <c r="I673">
        <v>4</v>
      </c>
      <c r="J673">
        <v>2021</v>
      </c>
      <c r="K673" t="s">
        <v>21</v>
      </c>
      <c r="L673">
        <v>10</v>
      </c>
      <c r="M673">
        <v>0.1333333333333333</v>
      </c>
      <c r="N673">
        <v>1.333333333333333</v>
      </c>
      <c r="O673">
        <v>50</v>
      </c>
      <c r="P673">
        <v>2.6666666666666661E-2</v>
      </c>
      <c r="Q673">
        <v>0.2</v>
      </c>
      <c r="R673" t="s">
        <v>51</v>
      </c>
    </row>
    <row r="674" spans="1:18" x14ac:dyDescent="0.3">
      <c r="A674" s="72">
        <v>672</v>
      </c>
      <c r="B674">
        <v>40842</v>
      </c>
      <c r="C674" t="s">
        <v>271</v>
      </c>
      <c r="D674" t="s">
        <v>28</v>
      </c>
      <c r="E674" t="s">
        <v>105</v>
      </c>
      <c r="F674">
        <v>7.43</v>
      </c>
      <c r="G674" s="73">
        <v>44525</v>
      </c>
      <c r="H674" s="73">
        <v>44537</v>
      </c>
      <c r="I674">
        <v>5</v>
      </c>
      <c r="J674">
        <v>2021</v>
      </c>
      <c r="K674" t="s">
        <v>21</v>
      </c>
      <c r="L674">
        <v>12</v>
      </c>
      <c r="M674">
        <v>0.3963888888888889</v>
      </c>
      <c r="N674">
        <v>4.7566666666666668</v>
      </c>
      <c r="O674">
        <v>13</v>
      </c>
      <c r="P674">
        <v>0.3658974358974359</v>
      </c>
      <c r="Q674">
        <v>0.92307692307692313</v>
      </c>
      <c r="R674" t="s">
        <v>50</v>
      </c>
    </row>
    <row r="675" spans="1:18" x14ac:dyDescent="0.3">
      <c r="A675" s="72">
        <v>673</v>
      </c>
      <c r="B675">
        <v>40842</v>
      </c>
      <c r="C675" t="s">
        <v>271</v>
      </c>
      <c r="D675" t="s">
        <v>28</v>
      </c>
      <c r="E675" t="s">
        <v>105</v>
      </c>
      <c r="F675">
        <v>7.43</v>
      </c>
      <c r="G675" s="73">
        <v>44525</v>
      </c>
      <c r="H675" s="73">
        <v>44537</v>
      </c>
      <c r="I675">
        <v>5</v>
      </c>
      <c r="J675">
        <v>2021</v>
      </c>
      <c r="K675" t="s">
        <v>21</v>
      </c>
      <c r="L675">
        <v>12</v>
      </c>
      <c r="M675">
        <v>0.3963888888888889</v>
      </c>
      <c r="N675">
        <v>4.7566666666666668</v>
      </c>
      <c r="O675">
        <v>13</v>
      </c>
      <c r="P675">
        <v>0.3658974358974359</v>
      </c>
      <c r="Q675">
        <v>0.92307692307692313</v>
      </c>
      <c r="R675" t="s">
        <v>51</v>
      </c>
    </row>
    <row r="676" spans="1:18" x14ac:dyDescent="0.3">
      <c r="A676" s="72">
        <v>674</v>
      </c>
      <c r="B676">
        <v>38783</v>
      </c>
      <c r="C676" t="s">
        <v>272</v>
      </c>
      <c r="D676" t="s">
        <v>60</v>
      </c>
      <c r="E676" t="s">
        <v>20</v>
      </c>
      <c r="F676">
        <v>5.99</v>
      </c>
      <c r="G676" s="73">
        <v>44034</v>
      </c>
      <c r="H676" s="73">
        <v>44034</v>
      </c>
      <c r="I676">
        <v>5</v>
      </c>
      <c r="J676">
        <v>2019</v>
      </c>
      <c r="K676" t="s">
        <v>21</v>
      </c>
      <c r="L676">
        <v>1</v>
      </c>
      <c r="M676">
        <v>6.1111111111111109E-2</v>
      </c>
      <c r="N676">
        <v>6.1111111111111109E-2</v>
      </c>
      <c r="O676">
        <v>1</v>
      </c>
      <c r="P676">
        <v>6.1111111111111109E-2</v>
      </c>
      <c r="Q676">
        <v>1</v>
      </c>
      <c r="R676" t="s">
        <v>23</v>
      </c>
    </row>
    <row r="677" spans="1:18" x14ac:dyDescent="0.3">
      <c r="A677" s="72">
        <v>675</v>
      </c>
      <c r="B677">
        <v>40359</v>
      </c>
      <c r="C677" t="s">
        <v>273</v>
      </c>
      <c r="D677" t="s">
        <v>28</v>
      </c>
      <c r="E677" t="s">
        <v>44</v>
      </c>
      <c r="F677">
        <v>6.87</v>
      </c>
      <c r="G677" s="73">
        <v>44357</v>
      </c>
      <c r="H677" s="73">
        <v>44364</v>
      </c>
      <c r="I677">
        <v>7</v>
      </c>
      <c r="J677">
        <v>2020</v>
      </c>
      <c r="K677" t="s">
        <v>31</v>
      </c>
      <c r="L677">
        <v>12</v>
      </c>
      <c r="M677">
        <v>0.3972222222222222</v>
      </c>
      <c r="N677">
        <v>4.7666666666666666</v>
      </c>
      <c r="O677">
        <v>8</v>
      </c>
      <c r="P677">
        <v>0.59583333333333333</v>
      </c>
      <c r="Q677">
        <v>1.5</v>
      </c>
      <c r="R677" t="s">
        <v>274</v>
      </c>
    </row>
    <row r="678" spans="1:18" x14ac:dyDescent="0.3">
      <c r="A678" s="72">
        <v>676</v>
      </c>
      <c r="B678">
        <v>40359</v>
      </c>
      <c r="C678" t="s">
        <v>273</v>
      </c>
      <c r="D678" t="s">
        <v>28</v>
      </c>
      <c r="E678" t="s">
        <v>44</v>
      </c>
      <c r="F678">
        <v>6.87</v>
      </c>
      <c r="G678" s="73">
        <v>44357</v>
      </c>
      <c r="H678" s="73">
        <v>44364</v>
      </c>
      <c r="I678">
        <v>7</v>
      </c>
      <c r="J678">
        <v>2020</v>
      </c>
      <c r="K678" t="s">
        <v>31</v>
      </c>
      <c r="L678">
        <v>12</v>
      </c>
      <c r="M678">
        <v>0.3972222222222222</v>
      </c>
      <c r="N678">
        <v>4.7666666666666666</v>
      </c>
      <c r="O678">
        <v>8</v>
      </c>
      <c r="P678">
        <v>0.59583333333333333</v>
      </c>
      <c r="Q678">
        <v>1.5</v>
      </c>
      <c r="R678" t="s">
        <v>36</v>
      </c>
    </row>
    <row r="679" spans="1:18" x14ac:dyDescent="0.3">
      <c r="A679" s="72">
        <v>677</v>
      </c>
      <c r="B679">
        <v>40359</v>
      </c>
      <c r="C679" t="s">
        <v>273</v>
      </c>
      <c r="D679" t="s">
        <v>28</v>
      </c>
      <c r="E679" t="s">
        <v>44</v>
      </c>
      <c r="F679">
        <v>6.87</v>
      </c>
      <c r="G679" s="73">
        <v>44357</v>
      </c>
      <c r="H679" s="73">
        <v>44364</v>
      </c>
      <c r="I679">
        <v>7</v>
      </c>
      <c r="J679">
        <v>2020</v>
      </c>
      <c r="K679" t="s">
        <v>31</v>
      </c>
      <c r="L679">
        <v>12</v>
      </c>
      <c r="M679">
        <v>0.3972222222222222</v>
      </c>
      <c r="N679">
        <v>4.7666666666666666</v>
      </c>
      <c r="O679">
        <v>8</v>
      </c>
      <c r="P679">
        <v>0.59583333333333333</v>
      </c>
      <c r="Q679">
        <v>1.5</v>
      </c>
      <c r="R679" t="s">
        <v>24</v>
      </c>
    </row>
    <row r="680" spans="1:18" x14ac:dyDescent="0.3">
      <c r="A680" s="72">
        <v>678</v>
      </c>
      <c r="B680">
        <v>38909</v>
      </c>
      <c r="C680" t="s">
        <v>275</v>
      </c>
      <c r="D680" t="s">
        <v>28</v>
      </c>
      <c r="E680" t="s">
        <v>73</v>
      </c>
      <c r="F680">
        <v>6.19</v>
      </c>
      <c r="G680" s="73">
        <v>44093</v>
      </c>
      <c r="H680" s="73">
        <v>44097</v>
      </c>
      <c r="I680">
        <v>5</v>
      </c>
      <c r="J680">
        <v>2020</v>
      </c>
      <c r="K680" t="s">
        <v>21</v>
      </c>
      <c r="L680">
        <v>13</v>
      </c>
      <c r="M680">
        <v>0.39666666666666672</v>
      </c>
      <c r="N680">
        <v>5.1566666666666663</v>
      </c>
      <c r="O680">
        <v>5</v>
      </c>
      <c r="P680">
        <v>1.031333333333333</v>
      </c>
      <c r="Q680">
        <v>2.6</v>
      </c>
      <c r="R680" t="s">
        <v>23</v>
      </c>
    </row>
    <row r="681" spans="1:18" x14ac:dyDescent="0.3">
      <c r="A681" s="72">
        <v>679</v>
      </c>
      <c r="B681">
        <v>38909</v>
      </c>
      <c r="C681" t="s">
        <v>275</v>
      </c>
      <c r="D681" t="s">
        <v>28</v>
      </c>
      <c r="E681" t="s">
        <v>73</v>
      </c>
      <c r="F681">
        <v>6.19</v>
      </c>
      <c r="G681" s="73">
        <v>44093</v>
      </c>
      <c r="H681" s="73">
        <v>44097</v>
      </c>
      <c r="I681">
        <v>5</v>
      </c>
      <c r="J681">
        <v>2020</v>
      </c>
      <c r="K681" t="s">
        <v>21</v>
      </c>
      <c r="L681">
        <v>13</v>
      </c>
      <c r="M681">
        <v>0.39666666666666672</v>
      </c>
      <c r="N681">
        <v>5.1566666666666663</v>
      </c>
      <c r="O681">
        <v>5</v>
      </c>
      <c r="P681">
        <v>1.031333333333333</v>
      </c>
      <c r="Q681">
        <v>2.6</v>
      </c>
      <c r="R681" t="s">
        <v>26</v>
      </c>
    </row>
    <row r="682" spans="1:18" x14ac:dyDescent="0.3">
      <c r="A682" s="72">
        <v>680</v>
      </c>
      <c r="B682">
        <v>42076</v>
      </c>
      <c r="C682" t="s">
        <v>276</v>
      </c>
      <c r="D682" t="s">
        <v>83</v>
      </c>
      <c r="E682" t="s">
        <v>83</v>
      </c>
      <c r="F682">
        <v>7.85</v>
      </c>
      <c r="G682" s="73">
        <v>44329</v>
      </c>
      <c r="H682" s="73">
        <v>44329</v>
      </c>
      <c r="I682">
        <v>7</v>
      </c>
      <c r="J682">
        <v>2020</v>
      </c>
      <c r="K682" t="s">
        <v>29</v>
      </c>
      <c r="L682">
        <v>1</v>
      </c>
      <c r="M682">
        <v>6.3888888888888884E-2</v>
      </c>
      <c r="N682">
        <v>6.3888888888888884E-2</v>
      </c>
      <c r="O682">
        <v>1</v>
      </c>
      <c r="P682">
        <v>6.3888888888888884E-2</v>
      </c>
      <c r="Q682">
        <v>1</v>
      </c>
      <c r="R682" t="s">
        <v>87</v>
      </c>
    </row>
    <row r="683" spans="1:18" x14ac:dyDescent="0.3">
      <c r="A683" s="72">
        <v>681</v>
      </c>
      <c r="B683">
        <v>42076</v>
      </c>
      <c r="C683" t="s">
        <v>276</v>
      </c>
      <c r="D683" t="s">
        <v>83</v>
      </c>
      <c r="E683" t="s">
        <v>83</v>
      </c>
      <c r="F683">
        <v>7.85</v>
      </c>
      <c r="G683" s="73">
        <v>44329</v>
      </c>
      <c r="H683" s="73">
        <v>44329</v>
      </c>
      <c r="I683">
        <v>7</v>
      </c>
      <c r="J683">
        <v>2020</v>
      </c>
      <c r="K683" t="s">
        <v>29</v>
      </c>
      <c r="L683">
        <v>1</v>
      </c>
      <c r="M683">
        <v>6.3888888888888884E-2</v>
      </c>
      <c r="N683">
        <v>6.3888888888888884E-2</v>
      </c>
      <c r="O683">
        <v>1</v>
      </c>
      <c r="P683">
        <v>6.3888888888888884E-2</v>
      </c>
      <c r="Q683">
        <v>1</v>
      </c>
      <c r="R683" t="s">
        <v>51</v>
      </c>
    </row>
    <row r="684" spans="1:18" x14ac:dyDescent="0.3">
      <c r="A684" s="72">
        <v>682</v>
      </c>
      <c r="B684">
        <v>42076</v>
      </c>
      <c r="C684" t="s">
        <v>276</v>
      </c>
      <c r="D684" t="s">
        <v>83</v>
      </c>
      <c r="E684" t="s">
        <v>83</v>
      </c>
      <c r="F684">
        <v>7.85</v>
      </c>
      <c r="G684" s="73">
        <v>44329</v>
      </c>
      <c r="H684" s="73">
        <v>44329</v>
      </c>
      <c r="I684">
        <v>7</v>
      </c>
      <c r="J684">
        <v>2020</v>
      </c>
      <c r="K684" t="s">
        <v>29</v>
      </c>
      <c r="L684">
        <v>1</v>
      </c>
      <c r="M684">
        <v>6.3888888888888884E-2</v>
      </c>
      <c r="N684">
        <v>6.3888888888888884E-2</v>
      </c>
      <c r="O684">
        <v>1</v>
      </c>
      <c r="P684">
        <v>6.3888888888888884E-2</v>
      </c>
      <c r="Q684">
        <v>1</v>
      </c>
      <c r="R684" t="s">
        <v>108</v>
      </c>
    </row>
    <row r="685" spans="1:18" x14ac:dyDescent="0.3">
      <c r="A685" s="72">
        <v>683</v>
      </c>
      <c r="B685">
        <v>40833</v>
      </c>
      <c r="C685" t="s">
        <v>277</v>
      </c>
      <c r="D685" t="s">
        <v>28</v>
      </c>
      <c r="E685" t="s">
        <v>34</v>
      </c>
      <c r="F685">
        <v>7.24</v>
      </c>
      <c r="G685" s="73">
        <v>44383</v>
      </c>
      <c r="H685" s="73">
        <v>44445</v>
      </c>
      <c r="I685">
        <v>7</v>
      </c>
      <c r="J685">
        <v>2020</v>
      </c>
      <c r="K685" t="s">
        <v>31</v>
      </c>
      <c r="L685">
        <v>24</v>
      </c>
      <c r="M685">
        <v>2.361111111111111E-2</v>
      </c>
      <c r="N685">
        <v>0.56666666666666665</v>
      </c>
      <c r="O685">
        <v>63</v>
      </c>
      <c r="P685">
        <v>8.9947089947089946E-3</v>
      </c>
      <c r="Q685">
        <v>0.38095238095238088</v>
      </c>
      <c r="R685" t="s">
        <v>32</v>
      </c>
    </row>
    <row r="686" spans="1:18" x14ac:dyDescent="0.3">
      <c r="A686" s="72">
        <v>684</v>
      </c>
      <c r="B686">
        <v>40833</v>
      </c>
      <c r="C686" t="s">
        <v>277</v>
      </c>
      <c r="D686" t="s">
        <v>28</v>
      </c>
      <c r="E686" t="s">
        <v>34</v>
      </c>
      <c r="F686">
        <v>7.24</v>
      </c>
      <c r="G686" s="73">
        <v>44383</v>
      </c>
      <c r="H686" s="73">
        <v>44445</v>
      </c>
      <c r="I686">
        <v>7</v>
      </c>
      <c r="J686">
        <v>2020</v>
      </c>
      <c r="K686" t="s">
        <v>31</v>
      </c>
      <c r="L686">
        <v>24</v>
      </c>
      <c r="M686">
        <v>2.361111111111111E-2</v>
      </c>
      <c r="N686">
        <v>0.56666666666666665</v>
      </c>
      <c r="O686">
        <v>63</v>
      </c>
      <c r="P686">
        <v>8.9947089947089946E-3</v>
      </c>
      <c r="Q686">
        <v>0.38095238095238088</v>
      </c>
      <c r="R686" t="s">
        <v>193</v>
      </c>
    </row>
    <row r="687" spans="1:18" x14ac:dyDescent="0.3">
      <c r="A687" s="72">
        <v>685</v>
      </c>
      <c r="B687">
        <v>40833</v>
      </c>
      <c r="C687" t="s">
        <v>277</v>
      </c>
      <c r="D687" t="s">
        <v>28</v>
      </c>
      <c r="E687" t="s">
        <v>34</v>
      </c>
      <c r="F687">
        <v>7.24</v>
      </c>
      <c r="G687" s="73">
        <v>44383</v>
      </c>
      <c r="H687" s="73">
        <v>44445</v>
      </c>
      <c r="I687">
        <v>7</v>
      </c>
      <c r="J687">
        <v>2020</v>
      </c>
      <c r="K687" t="s">
        <v>31</v>
      </c>
      <c r="L687">
        <v>24</v>
      </c>
      <c r="M687">
        <v>2.361111111111111E-2</v>
      </c>
      <c r="N687">
        <v>0.56666666666666665</v>
      </c>
      <c r="O687">
        <v>63</v>
      </c>
      <c r="P687">
        <v>8.9947089947089946E-3</v>
      </c>
      <c r="Q687">
        <v>0.38095238095238088</v>
      </c>
      <c r="R687" t="s">
        <v>42</v>
      </c>
    </row>
    <row r="688" spans="1:18" x14ac:dyDescent="0.3">
      <c r="A688" s="72">
        <v>686</v>
      </c>
      <c r="B688">
        <v>40010</v>
      </c>
      <c r="C688" t="s">
        <v>278</v>
      </c>
      <c r="D688" t="s">
        <v>28</v>
      </c>
      <c r="E688" t="s">
        <v>34</v>
      </c>
      <c r="F688">
        <v>7.45</v>
      </c>
      <c r="G688" s="73">
        <v>44126</v>
      </c>
      <c r="H688" s="73">
        <v>44138</v>
      </c>
      <c r="I688">
        <v>7</v>
      </c>
      <c r="J688">
        <v>2020</v>
      </c>
      <c r="K688" t="s">
        <v>21</v>
      </c>
      <c r="L688">
        <v>12</v>
      </c>
      <c r="M688">
        <v>0.3913888888888889</v>
      </c>
      <c r="N688">
        <v>4.6966666666666672</v>
      </c>
      <c r="O688">
        <v>13</v>
      </c>
      <c r="P688">
        <v>0.36128205128205132</v>
      </c>
      <c r="Q688">
        <v>0.92307692307692313</v>
      </c>
      <c r="R688" t="s">
        <v>77</v>
      </c>
    </row>
    <row r="689" spans="1:18" x14ac:dyDescent="0.3">
      <c r="A689" s="72">
        <v>687</v>
      </c>
      <c r="B689">
        <v>40010</v>
      </c>
      <c r="C689" t="s">
        <v>278</v>
      </c>
      <c r="D689" t="s">
        <v>28</v>
      </c>
      <c r="E689" t="s">
        <v>34</v>
      </c>
      <c r="F689">
        <v>7.45</v>
      </c>
      <c r="G689" s="73">
        <v>44126</v>
      </c>
      <c r="H689" s="73">
        <v>44138</v>
      </c>
      <c r="I689">
        <v>7</v>
      </c>
      <c r="J689">
        <v>2020</v>
      </c>
      <c r="K689" t="s">
        <v>21</v>
      </c>
      <c r="L689">
        <v>12</v>
      </c>
      <c r="M689">
        <v>0.3913888888888889</v>
      </c>
      <c r="N689">
        <v>4.6966666666666672</v>
      </c>
      <c r="O689">
        <v>13</v>
      </c>
      <c r="P689">
        <v>0.36128205128205132</v>
      </c>
      <c r="Q689">
        <v>0.92307692307692313</v>
      </c>
      <c r="R689" t="s">
        <v>32</v>
      </c>
    </row>
    <row r="690" spans="1:18" x14ac:dyDescent="0.3">
      <c r="A690" s="72">
        <v>688</v>
      </c>
      <c r="B690">
        <v>40010</v>
      </c>
      <c r="C690" t="s">
        <v>278</v>
      </c>
      <c r="D690" t="s">
        <v>28</v>
      </c>
      <c r="E690" t="s">
        <v>34</v>
      </c>
      <c r="F690">
        <v>7.45</v>
      </c>
      <c r="G690" s="73">
        <v>44126</v>
      </c>
      <c r="H690" s="73">
        <v>44138</v>
      </c>
      <c r="I690">
        <v>7</v>
      </c>
      <c r="J690">
        <v>2020</v>
      </c>
      <c r="K690" t="s">
        <v>21</v>
      </c>
      <c r="L690">
        <v>12</v>
      </c>
      <c r="M690">
        <v>0.3913888888888889</v>
      </c>
      <c r="N690">
        <v>4.6966666666666672</v>
      </c>
      <c r="O690">
        <v>13</v>
      </c>
      <c r="P690">
        <v>0.36128205128205132</v>
      </c>
      <c r="Q690">
        <v>0.92307692307692313</v>
      </c>
      <c r="R690" t="s">
        <v>70</v>
      </c>
    </row>
    <row r="691" spans="1:18" x14ac:dyDescent="0.3">
      <c r="A691" s="72">
        <v>689</v>
      </c>
      <c r="B691">
        <v>40010</v>
      </c>
      <c r="C691" t="s">
        <v>278</v>
      </c>
      <c r="D691" t="s">
        <v>28</v>
      </c>
      <c r="E691" t="s">
        <v>34</v>
      </c>
      <c r="F691">
        <v>7.45</v>
      </c>
      <c r="G691" s="73">
        <v>44126</v>
      </c>
      <c r="H691" s="73">
        <v>44138</v>
      </c>
      <c r="I691">
        <v>7</v>
      </c>
      <c r="J691">
        <v>2020</v>
      </c>
      <c r="K691" t="s">
        <v>21</v>
      </c>
      <c r="L691">
        <v>12</v>
      </c>
      <c r="M691">
        <v>0.3913888888888889</v>
      </c>
      <c r="N691">
        <v>4.6966666666666672</v>
      </c>
      <c r="O691">
        <v>13</v>
      </c>
      <c r="P691">
        <v>0.36128205128205132</v>
      </c>
      <c r="Q691">
        <v>0.92307692307692313</v>
      </c>
      <c r="R691" t="s">
        <v>23</v>
      </c>
    </row>
    <row r="692" spans="1:18" x14ac:dyDescent="0.3">
      <c r="A692" s="72">
        <v>690</v>
      </c>
      <c r="B692">
        <v>37286</v>
      </c>
      <c r="C692" t="s">
        <v>279</v>
      </c>
      <c r="D692" t="s">
        <v>65</v>
      </c>
      <c r="E692" t="s">
        <v>34</v>
      </c>
      <c r="F692">
        <v>5.69</v>
      </c>
      <c r="G692" s="73">
        <v>44042</v>
      </c>
      <c r="H692" s="73">
        <v>44042</v>
      </c>
      <c r="I692">
        <v>4</v>
      </c>
      <c r="J692">
        <v>2019</v>
      </c>
      <c r="K692" t="s">
        <v>21</v>
      </c>
      <c r="L692">
        <v>1</v>
      </c>
      <c r="M692">
        <v>0.23916666666666669</v>
      </c>
      <c r="N692">
        <v>0.23916666666666669</v>
      </c>
      <c r="O692">
        <v>1</v>
      </c>
      <c r="P692">
        <v>0.23916666666666669</v>
      </c>
      <c r="Q692">
        <v>1</v>
      </c>
      <c r="R692" t="s">
        <v>32</v>
      </c>
    </row>
    <row r="693" spans="1:18" x14ac:dyDescent="0.3">
      <c r="A693" s="72">
        <v>691</v>
      </c>
      <c r="B693">
        <v>37286</v>
      </c>
      <c r="C693" t="s">
        <v>279</v>
      </c>
      <c r="D693" t="s">
        <v>65</v>
      </c>
      <c r="E693" t="s">
        <v>34</v>
      </c>
      <c r="F693">
        <v>5.69</v>
      </c>
      <c r="G693" s="73">
        <v>44042</v>
      </c>
      <c r="H693" s="73">
        <v>44042</v>
      </c>
      <c r="I693">
        <v>4</v>
      </c>
      <c r="J693">
        <v>2019</v>
      </c>
      <c r="K693" t="s">
        <v>21</v>
      </c>
      <c r="L693">
        <v>1</v>
      </c>
      <c r="M693">
        <v>0.23916666666666669</v>
      </c>
      <c r="N693">
        <v>0.23916666666666669</v>
      </c>
      <c r="O693">
        <v>1</v>
      </c>
      <c r="P693">
        <v>0.23916666666666669</v>
      </c>
      <c r="Q693">
        <v>1</v>
      </c>
      <c r="R693" t="s">
        <v>23</v>
      </c>
    </row>
    <row r="694" spans="1:18" x14ac:dyDescent="0.3">
      <c r="A694" s="72">
        <v>692</v>
      </c>
      <c r="B694">
        <v>41783</v>
      </c>
      <c r="C694" t="s">
        <v>280</v>
      </c>
      <c r="D694" t="s">
        <v>28</v>
      </c>
      <c r="E694" t="s">
        <v>76</v>
      </c>
      <c r="F694">
        <v>6.47</v>
      </c>
      <c r="G694" s="73">
        <v>44393</v>
      </c>
      <c r="H694" s="73">
        <v>44397</v>
      </c>
      <c r="I694">
        <v>4</v>
      </c>
      <c r="J694">
        <v>2020</v>
      </c>
      <c r="K694" t="s">
        <v>31</v>
      </c>
      <c r="L694">
        <v>12</v>
      </c>
      <c r="M694">
        <v>0.39444444444444438</v>
      </c>
      <c r="N694">
        <v>4.7333333333333334</v>
      </c>
      <c r="O694">
        <v>5</v>
      </c>
      <c r="P694">
        <v>0.94666666666666666</v>
      </c>
      <c r="Q694">
        <v>2.4</v>
      </c>
      <c r="R694" t="s">
        <v>32</v>
      </c>
    </row>
    <row r="695" spans="1:18" x14ac:dyDescent="0.3">
      <c r="A695" s="72">
        <v>693</v>
      </c>
      <c r="B695">
        <v>41783</v>
      </c>
      <c r="C695" t="s">
        <v>280</v>
      </c>
      <c r="D695" t="s">
        <v>28</v>
      </c>
      <c r="E695" t="s">
        <v>76</v>
      </c>
      <c r="F695">
        <v>6.47</v>
      </c>
      <c r="G695" s="73">
        <v>44393</v>
      </c>
      <c r="H695" s="73">
        <v>44397</v>
      </c>
      <c r="I695">
        <v>4</v>
      </c>
      <c r="J695">
        <v>2020</v>
      </c>
      <c r="K695" t="s">
        <v>31</v>
      </c>
      <c r="L695">
        <v>12</v>
      </c>
      <c r="M695">
        <v>0.39444444444444438</v>
      </c>
      <c r="N695">
        <v>4.7333333333333334</v>
      </c>
      <c r="O695">
        <v>5</v>
      </c>
      <c r="P695">
        <v>0.94666666666666666</v>
      </c>
      <c r="Q695">
        <v>2.4</v>
      </c>
      <c r="R695" t="s">
        <v>45</v>
      </c>
    </row>
    <row r="696" spans="1:18" x14ac:dyDescent="0.3">
      <c r="A696" s="72">
        <v>694</v>
      </c>
      <c r="B696">
        <v>41783</v>
      </c>
      <c r="C696" t="s">
        <v>280</v>
      </c>
      <c r="D696" t="s">
        <v>28</v>
      </c>
      <c r="E696" t="s">
        <v>76</v>
      </c>
      <c r="F696">
        <v>6.47</v>
      </c>
      <c r="G696" s="73">
        <v>44393</v>
      </c>
      <c r="H696" s="73">
        <v>44397</v>
      </c>
      <c r="I696">
        <v>4</v>
      </c>
      <c r="J696">
        <v>2020</v>
      </c>
      <c r="K696" t="s">
        <v>31</v>
      </c>
      <c r="L696">
        <v>12</v>
      </c>
      <c r="M696">
        <v>0.39444444444444438</v>
      </c>
      <c r="N696">
        <v>4.7333333333333334</v>
      </c>
      <c r="O696">
        <v>5</v>
      </c>
      <c r="P696">
        <v>0.94666666666666666</v>
      </c>
      <c r="Q696">
        <v>2.4</v>
      </c>
      <c r="R696" t="s">
        <v>46</v>
      </c>
    </row>
    <row r="697" spans="1:18" x14ac:dyDescent="0.3">
      <c r="A697" s="72">
        <v>695</v>
      </c>
      <c r="B697">
        <v>37021</v>
      </c>
      <c r="C697" t="s">
        <v>281</v>
      </c>
      <c r="D697" t="s">
        <v>60</v>
      </c>
      <c r="E697" t="s">
        <v>49</v>
      </c>
      <c r="F697">
        <v>5.75</v>
      </c>
      <c r="G697" s="73">
        <v>44042</v>
      </c>
      <c r="H697" s="73">
        <v>44107</v>
      </c>
      <c r="I697">
        <v>5</v>
      </c>
      <c r="J697">
        <v>2018</v>
      </c>
      <c r="K697" t="s">
        <v>40</v>
      </c>
      <c r="L697">
        <v>6</v>
      </c>
      <c r="M697">
        <v>7.4999999999999997E-2</v>
      </c>
      <c r="N697">
        <v>0.45</v>
      </c>
      <c r="O697">
        <v>66</v>
      </c>
      <c r="P697">
        <v>6.8181818181818179E-3</v>
      </c>
      <c r="Q697">
        <v>9.0909090909090912E-2</v>
      </c>
      <c r="R697" t="s">
        <v>70</v>
      </c>
    </row>
    <row r="698" spans="1:18" x14ac:dyDescent="0.3">
      <c r="A698" s="72">
        <v>696</v>
      </c>
      <c r="B698">
        <v>40530</v>
      </c>
      <c r="C698" t="s">
        <v>282</v>
      </c>
      <c r="D698" t="s">
        <v>28</v>
      </c>
      <c r="E698" t="s">
        <v>73</v>
      </c>
      <c r="F698">
        <v>7.13</v>
      </c>
      <c r="G698" s="73">
        <v>44567</v>
      </c>
      <c r="H698" s="73">
        <v>44567</v>
      </c>
      <c r="I698">
        <v>6</v>
      </c>
      <c r="J698">
        <v>2021</v>
      </c>
      <c r="K698" t="s">
        <v>21</v>
      </c>
      <c r="L698">
        <v>12</v>
      </c>
      <c r="M698">
        <v>0.3963888888888889</v>
      </c>
      <c r="N698">
        <v>4.7566666666666668</v>
      </c>
      <c r="O698">
        <v>1</v>
      </c>
      <c r="P698">
        <v>4.7566666666666668</v>
      </c>
      <c r="Q698">
        <v>12</v>
      </c>
      <c r="R698" t="s">
        <v>36</v>
      </c>
    </row>
    <row r="699" spans="1:18" x14ac:dyDescent="0.3">
      <c r="A699" s="72">
        <v>697</v>
      </c>
      <c r="B699">
        <v>40530</v>
      </c>
      <c r="C699" t="s">
        <v>282</v>
      </c>
      <c r="D699" t="s">
        <v>28</v>
      </c>
      <c r="E699" t="s">
        <v>73</v>
      </c>
      <c r="F699">
        <v>7.13</v>
      </c>
      <c r="G699" s="73">
        <v>44567</v>
      </c>
      <c r="H699" s="73">
        <v>44567</v>
      </c>
      <c r="I699">
        <v>6</v>
      </c>
      <c r="J699">
        <v>2021</v>
      </c>
      <c r="K699" t="s">
        <v>21</v>
      </c>
      <c r="L699">
        <v>12</v>
      </c>
      <c r="M699">
        <v>0.3963888888888889</v>
      </c>
      <c r="N699">
        <v>4.7566666666666668</v>
      </c>
      <c r="O699">
        <v>1</v>
      </c>
      <c r="P699">
        <v>4.7566666666666668</v>
      </c>
      <c r="Q699">
        <v>12</v>
      </c>
      <c r="R699" t="s">
        <v>54</v>
      </c>
    </row>
    <row r="700" spans="1:18" x14ac:dyDescent="0.3">
      <c r="A700" s="72">
        <v>698</v>
      </c>
      <c r="B700">
        <v>40530</v>
      </c>
      <c r="C700" t="s">
        <v>282</v>
      </c>
      <c r="D700" t="s">
        <v>28</v>
      </c>
      <c r="E700" t="s">
        <v>73</v>
      </c>
      <c r="F700">
        <v>7.13</v>
      </c>
      <c r="G700" s="73">
        <v>44567</v>
      </c>
      <c r="H700" s="73">
        <v>44567</v>
      </c>
      <c r="I700">
        <v>6</v>
      </c>
      <c r="J700">
        <v>2021</v>
      </c>
      <c r="K700" t="s">
        <v>21</v>
      </c>
      <c r="L700">
        <v>12</v>
      </c>
      <c r="M700">
        <v>0.3963888888888889</v>
      </c>
      <c r="N700">
        <v>4.7566666666666668</v>
      </c>
      <c r="O700">
        <v>1</v>
      </c>
      <c r="P700">
        <v>4.7566666666666668</v>
      </c>
      <c r="Q700">
        <v>12</v>
      </c>
      <c r="R700" t="s">
        <v>45</v>
      </c>
    </row>
    <row r="701" spans="1:18" x14ac:dyDescent="0.3">
      <c r="A701" s="72">
        <v>699</v>
      </c>
      <c r="B701">
        <v>36906</v>
      </c>
      <c r="C701" t="s">
        <v>283</v>
      </c>
      <c r="D701" t="s">
        <v>28</v>
      </c>
      <c r="E701" t="s">
        <v>76</v>
      </c>
      <c r="F701">
        <v>6.99</v>
      </c>
      <c r="G701" s="73">
        <v>44207</v>
      </c>
      <c r="H701" s="73">
        <v>44208</v>
      </c>
      <c r="I701">
        <v>6</v>
      </c>
      <c r="J701">
        <v>2018</v>
      </c>
      <c r="K701" t="s">
        <v>40</v>
      </c>
      <c r="L701">
        <v>11</v>
      </c>
      <c r="M701">
        <v>0.39444444444444438</v>
      </c>
      <c r="N701">
        <v>4.3388888888888886</v>
      </c>
      <c r="O701">
        <v>2</v>
      </c>
      <c r="P701">
        <v>2.1694444444444438</v>
      </c>
      <c r="Q701">
        <v>5.5</v>
      </c>
      <c r="R701" t="s">
        <v>32</v>
      </c>
    </row>
    <row r="702" spans="1:18" x14ac:dyDescent="0.3">
      <c r="A702" s="72">
        <v>700</v>
      </c>
      <c r="B702">
        <v>36906</v>
      </c>
      <c r="C702" t="s">
        <v>283</v>
      </c>
      <c r="D702" t="s">
        <v>28</v>
      </c>
      <c r="E702" t="s">
        <v>76</v>
      </c>
      <c r="F702">
        <v>6.99</v>
      </c>
      <c r="G702" s="73">
        <v>44207</v>
      </c>
      <c r="H702" s="73">
        <v>44208</v>
      </c>
      <c r="I702">
        <v>6</v>
      </c>
      <c r="J702">
        <v>2018</v>
      </c>
      <c r="K702" t="s">
        <v>40</v>
      </c>
      <c r="L702">
        <v>11</v>
      </c>
      <c r="M702">
        <v>0.39444444444444438</v>
      </c>
      <c r="N702">
        <v>4.3388888888888886</v>
      </c>
      <c r="O702">
        <v>2</v>
      </c>
      <c r="P702">
        <v>2.1694444444444438</v>
      </c>
      <c r="Q702">
        <v>5.5</v>
      </c>
      <c r="R702" t="s">
        <v>108</v>
      </c>
    </row>
    <row r="703" spans="1:18" x14ac:dyDescent="0.3">
      <c r="A703" s="72">
        <v>701</v>
      </c>
      <c r="B703">
        <v>38383</v>
      </c>
      <c r="C703" t="s">
        <v>284</v>
      </c>
      <c r="D703" t="s">
        <v>60</v>
      </c>
      <c r="E703" t="s">
        <v>76</v>
      </c>
      <c r="F703">
        <v>7.15</v>
      </c>
      <c r="G703" s="73">
        <v>44208</v>
      </c>
      <c r="H703" s="73">
        <v>44208</v>
      </c>
      <c r="I703">
        <v>6</v>
      </c>
      <c r="J703">
        <v>2018</v>
      </c>
      <c r="K703" t="s">
        <v>31</v>
      </c>
      <c r="L703">
        <v>1</v>
      </c>
      <c r="M703">
        <v>0.38333333333333341</v>
      </c>
      <c r="N703">
        <v>0.38333333333333341</v>
      </c>
      <c r="O703">
        <v>1</v>
      </c>
      <c r="P703">
        <v>0.38333333333333341</v>
      </c>
      <c r="Q703">
        <v>1</v>
      </c>
      <c r="R703" t="s">
        <v>32</v>
      </c>
    </row>
    <row r="704" spans="1:18" x14ac:dyDescent="0.3">
      <c r="A704" s="72">
        <v>702</v>
      </c>
      <c r="B704">
        <v>38383</v>
      </c>
      <c r="C704" t="s">
        <v>284</v>
      </c>
      <c r="D704" t="s">
        <v>60</v>
      </c>
      <c r="E704" t="s">
        <v>76</v>
      </c>
      <c r="F704">
        <v>7.15</v>
      </c>
      <c r="G704" s="73">
        <v>44208</v>
      </c>
      <c r="H704" s="73">
        <v>44208</v>
      </c>
      <c r="I704">
        <v>6</v>
      </c>
      <c r="J704">
        <v>2018</v>
      </c>
      <c r="K704" t="s">
        <v>31</v>
      </c>
      <c r="L704">
        <v>1</v>
      </c>
      <c r="M704">
        <v>0.38333333333333341</v>
      </c>
      <c r="N704">
        <v>0.38333333333333341</v>
      </c>
      <c r="O704">
        <v>1</v>
      </c>
      <c r="P704">
        <v>0.38333333333333341</v>
      </c>
      <c r="Q704">
        <v>1</v>
      </c>
      <c r="R704" t="s">
        <v>108</v>
      </c>
    </row>
    <row r="705" spans="1:18" x14ac:dyDescent="0.3">
      <c r="A705" s="72">
        <v>703</v>
      </c>
      <c r="B705">
        <v>39049</v>
      </c>
      <c r="C705" t="s">
        <v>285</v>
      </c>
      <c r="D705" t="s">
        <v>60</v>
      </c>
      <c r="E705" t="s">
        <v>76</v>
      </c>
      <c r="F705">
        <v>7.45</v>
      </c>
      <c r="G705" s="73">
        <v>44296</v>
      </c>
      <c r="H705" s="73">
        <v>44304</v>
      </c>
      <c r="I705">
        <v>6</v>
      </c>
      <c r="J705">
        <v>2020</v>
      </c>
      <c r="K705" t="s">
        <v>29</v>
      </c>
      <c r="L705">
        <v>11</v>
      </c>
      <c r="M705">
        <v>0.39444444444444438</v>
      </c>
      <c r="N705">
        <v>4.3388888888888886</v>
      </c>
      <c r="O705">
        <v>9</v>
      </c>
      <c r="P705">
        <v>0.48209876543209867</v>
      </c>
      <c r="Q705">
        <v>1.2222222222222221</v>
      </c>
      <c r="R705" t="s">
        <v>32</v>
      </c>
    </row>
    <row r="706" spans="1:18" x14ac:dyDescent="0.3">
      <c r="A706" s="72">
        <v>704</v>
      </c>
      <c r="B706">
        <v>39049</v>
      </c>
      <c r="C706" t="s">
        <v>285</v>
      </c>
      <c r="D706" t="s">
        <v>60</v>
      </c>
      <c r="E706" t="s">
        <v>76</v>
      </c>
      <c r="F706">
        <v>7.45</v>
      </c>
      <c r="G706" s="73">
        <v>44296</v>
      </c>
      <c r="H706" s="73">
        <v>44304</v>
      </c>
      <c r="I706">
        <v>6</v>
      </c>
      <c r="J706">
        <v>2020</v>
      </c>
      <c r="K706" t="s">
        <v>29</v>
      </c>
      <c r="L706">
        <v>11</v>
      </c>
      <c r="M706">
        <v>0.39444444444444438</v>
      </c>
      <c r="N706">
        <v>4.3388888888888886</v>
      </c>
      <c r="O706">
        <v>9</v>
      </c>
      <c r="P706">
        <v>0.48209876543209867</v>
      </c>
      <c r="Q706">
        <v>1.2222222222222221</v>
      </c>
      <c r="R706" t="s">
        <v>108</v>
      </c>
    </row>
    <row r="707" spans="1:18" x14ac:dyDescent="0.3">
      <c r="A707" s="72">
        <v>705</v>
      </c>
      <c r="B707">
        <v>40661</v>
      </c>
      <c r="C707" t="s">
        <v>286</v>
      </c>
      <c r="D707" t="s">
        <v>19</v>
      </c>
      <c r="E707" t="s">
        <v>76</v>
      </c>
      <c r="F707">
        <v>7.2</v>
      </c>
      <c r="G707" s="73">
        <v>44304</v>
      </c>
      <c r="H707" s="73">
        <v>44304</v>
      </c>
      <c r="I707">
        <v>6</v>
      </c>
      <c r="J707">
        <v>2020</v>
      </c>
      <c r="K707" t="s">
        <v>29</v>
      </c>
      <c r="L707">
        <v>1</v>
      </c>
      <c r="M707">
        <v>0.39444444444444438</v>
      </c>
      <c r="N707">
        <v>0.39444444444444438</v>
      </c>
      <c r="O707">
        <v>1</v>
      </c>
      <c r="P707">
        <v>0.39444444444444438</v>
      </c>
      <c r="Q707">
        <v>1</v>
      </c>
      <c r="R707" t="s">
        <v>32</v>
      </c>
    </row>
    <row r="708" spans="1:18" x14ac:dyDescent="0.3">
      <c r="A708" s="72">
        <v>706</v>
      </c>
      <c r="B708">
        <v>40661</v>
      </c>
      <c r="C708" t="s">
        <v>286</v>
      </c>
      <c r="D708" t="s">
        <v>19</v>
      </c>
      <c r="E708" t="s">
        <v>76</v>
      </c>
      <c r="F708">
        <v>7.2</v>
      </c>
      <c r="G708" s="73">
        <v>44304</v>
      </c>
      <c r="H708" s="73">
        <v>44304</v>
      </c>
      <c r="I708">
        <v>6</v>
      </c>
      <c r="J708">
        <v>2020</v>
      </c>
      <c r="K708" t="s">
        <v>29</v>
      </c>
      <c r="L708">
        <v>1</v>
      </c>
      <c r="M708">
        <v>0.39444444444444438</v>
      </c>
      <c r="N708">
        <v>0.39444444444444438</v>
      </c>
      <c r="O708">
        <v>1</v>
      </c>
      <c r="P708">
        <v>0.39444444444444438</v>
      </c>
      <c r="Q708">
        <v>1</v>
      </c>
      <c r="R708" t="s">
        <v>108</v>
      </c>
    </row>
    <row r="709" spans="1:18" x14ac:dyDescent="0.3">
      <c r="A709" s="72">
        <v>707</v>
      </c>
      <c r="B709">
        <v>570</v>
      </c>
      <c r="C709" t="s">
        <v>287</v>
      </c>
      <c r="D709" t="s">
        <v>95</v>
      </c>
      <c r="E709" t="s">
        <v>34</v>
      </c>
      <c r="F709">
        <v>7.78</v>
      </c>
      <c r="G709" s="73">
        <v>43497</v>
      </c>
      <c r="H709" s="73">
        <v>43497</v>
      </c>
      <c r="I709">
        <v>8</v>
      </c>
      <c r="J709">
        <v>2000</v>
      </c>
      <c r="K709" t="s">
        <v>29</v>
      </c>
      <c r="L709">
        <v>1</v>
      </c>
      <c r="M709">
        <v>1.7</v>
      </c>
      <c r="N709">
        <v>1.7</v>
      </c>
      <c r="O709">
        <v>1</v>
      </c>
      <c r="P709">
        <v>1.7</v>
      </c>
      <c r="Q709">
        <v>1</v>
      </c>
      <c r="R709" t="s">
        <v>167</v>
      </c>
    </row>
    <row r="710" spans="1:18" x14ac:dyDescent="0.3">
      <c r="A710" s="72">
        <v>708</v>
      </c>
      <c r="B710">
        <v>570</v>
      </c>
      <c r="C710" t="s">
        <v>287</v>
      </c>
      <c r="D710" t="s">
        <v>95</v>
      </c>
      <c r="E710" t="s">
        <v>34</v>
      </c>
      <c r="F710">
        <v>7.78</v>
      </c>
      <c r="G710" s="73">
        <v>43497</v>
      </c>
      <c r="H710" s="73">
        <v>43497</v>
      </c>
      <c r="I710">
        <v>8</v>
      </c>
      <c r="J710">
        <v>2000</v>
      </c>
      <c r="K710" t="s">
        <v>29</v>
      </c>
      <c r="L710">
        <v>1</v>
      </c>
      <c r="M710">
        <v>1.7</v>
      </c>
      <c r="N710">
        <v>1.7</v>
      </c>
      <c r="O710">
        <v>1</v>
      </c>
      <c r="P710">
        <v>1.7</v>
      </c>
      <c r="Q710">
        <v>1</v>
      </c>
      <c r="R710" t="s">
        <v>66</v>
      </c>
    </row>
    <row r="711" spans="1:18" x14ac:dyDescent="0.3">
      <c r="A711" s="72">
        <v>709</v>
      </c>
      <c r="B711">
        <v>570</v>
      </c>
      <c r="C711" t="s">
        <v>287</v>
      </c>
      <c r="D711" t="s">
        <v>95</v>
      </c>
      <c r="E711" t="s">
        <v>34</v>
      </c>
      <c r="F711">
        <v>7.78</v>
      </c>
      <c r="G711" s="73">
        <v>43497</v>
      </c>
      <c r="H711" s="73">
        <v>43497</v>
      </c>
      <c r="I711">
        <v>8</v>
      </c>
      <c r="J711">
        <v>2000</v>
      </c>
      <c r="K711" t="s">
        <v>29</v>
      </c>
      <c r="L711">
        <v>1</v>
      </c>
      <c r="M711">
        <v>1.7</v>
      </c>
      <c r="N711">
        <v>1.7</v>
      </c>
      <c r="O711">
        <v>1</v>
      </c>
      <c r="P711">
        <v>1.7</v>
      </c>
      <c r="Q711">
        <v>1</v>
      </c>
      <c r="R711" t="s">
        <v>36</v>
      </c>
    </row>
    <row r="712" spans="1:18" x14ac:dyDescent="0.3">
      <c r="A712" s="72">
        <v>710</v>
      </c>
      <c r="B712">
        <v>570</v>
      </c>
      <c r="C712" t="s">
        <v>287</v>
      </c>
      <c r="D712" t="s">
        <v>95</v>
      </c>
      <c r="E712" t="s">
        <v>34</v>
      </c>
      <c r="F712">
        <v>7.78</v>
      </c>
      <c r="G712" s="73">
        <v>43497</v>
      </c>
      <c r="H712" s="73">
        <v>43497</v>
      </c>
      <c r="I712">
        <v>8</v>
      </c>
      <c r="J712">
        <v>2000</v>
      </c>
      <c r="K712" t="s">
        <v>29</v>
      </c>
      <c r="L712">
        <v>1</v>
      </c>
      <c r="M712">
        <v>1.7</v>
      </c>
      <c r="N712">
        <v>1.7</v>
      </c>
      <c r="O712">
        <v>1</v>
      </c>
      <c r="P712">
        <v>1.7</v>
      </c>
      <c r="Q712">
        <v>1</v>
      </c>
      <c r="R712" t="s">
        <v>98</v>
      </c>
    </row>
    <row r="713" spans="1:18" x14ac:dyDescent="0.3">
      <c r="A713" s="72">
        <v>711</v>
      </c>
      <c r="B713">
        <v>570</v>
      </c>
      <c r="C713" t="s">
        <v>287</v>
      </c>
      <c r="D713" t="s">
        <v>95</v>
      </c>
      <c r="E713" t="s">
        <v>34</v>
      </c>
      <c r="F713">
        <v>7.78</v>
      </c>
      <c r="G713" s="73">
        <v>43497</v>
      </c>
      <c r="H713" s="73">
        <v>43497</v>
      </c>
      <c r="I713">
        <v>8</v>
      </c>
      <c r="J713">
        <v>2000</v>
      </c>
      <c r="K713" t="s">
        <v>29</v>
      </c>
      <c r="L713">
        <v>1</v>
      </c>
      <c r="M713">
        <v>1.7</v>
      </c>
      <c r="N713">
        <v>1.7</v>
      </c>
      <c r="O713">
        <v>1</v>
      </c>
      <c r="P713">
        <v>1.7</v>
      </c>
      <c r="Q713">
        <v>1</v>
      </c>
      <c r="R713" t="s">
        <v>61</v>
      </c>
    </row>
    <row r="714" spans="1:18" x14ac:dyDescent="0.3">
      <c r="A714" s="72">
        <v>712</v>
      </c>
      <c r="B714">
        <v>570</v>
      </c>
      <c r="C714" t="s">
        <v>287</v>
      </c>
      <c r="D714" t="s">
        <v>95</v>
      </c>
      <c r="E714" t="s">
        <v>34</v>
      </c>
      <c r="F714">
        <v>7.78</v>
      </c>
      <c r="G714" s="73">
        <v>43497</v>
      </c>
      <c r="H714" s="73">
        <v>43497</v>
      </c>
      <c r="I714">
        <v>8</v>
      </c>
      <c r="J714">
        <v>2000</v>
      </c>
      <c r="K714" t="s">
        <v>29</v>
      </c>
      <c r="L714">
        <v>1</v>
      </c>
      <c r="M714">
        <v>1.7</v>
      </c>
      <c r="N714">
        <v>1.7</v>
      </c>
      <c r="O714">
        <v>1</v>
      </c>
      <c r="P714">
        <v>1.7</v>
      </c>
      <c r="Q714">
        <v>1</v>
      </c>
      <c r="R714" t="s">
        <v>54</v>
      </c>
    </row>
    <row r="715" spans="1:18" x14ac:dyDescent="0.3">
      <c r="A715" s="72">
        <v>713</v>
      </c>
      <c r="B715">
        <v>38619</v>
      </c>
      <c r="C715" t="s">
        <v>288</v>
      </c>
      <c r="D715" t="s">
        <v>28</v>
      </c>
      <c r="E715" t="s">
        <v>76</v>
      </c>
      <c r="F715">
        <v>7.71</v>
      </c>
      <c r="G715" s="73">
        <v>43791</v>
      </c>
      <c r="H715" s="73">
        <v>43800</v>
      </c>
      <c r="I715">
        <v>7</v>
      </c>
      <c r="J715">
        <v>2019</v>
      </c>
      <c r="K715" t="s">
        <v>40</v>
      </c>
      <c r="L715">
        <v>12</v>
      </c>
      <c r="M715">
        <v>0.40694444444444439</v>
      </c>
      <c r="N715">
        <v>4.8833333333333329</v>
      </c>
      <c r="O715">
        <v>10</v>
      </c>
      <c r="P715">
        <v>0.48833333333333329</v>
      </c>
      <c r="Q715">
        <v>1.2</v>
      </c>
      <c r="R715" t="s">
        <v>32</v>
      </c>
    </row>
    <row r="716" spans="1:18" x14ac:dyDescent="0.3">
      <c r="A716" s="72">
        <v>714</v>
      </c>
      <c r="B716">
        <v>38619</v>
      </c>
      <c r="C716" t="s">
        <v>288</v>
      </c>
      <c r="D716" t="s">
        <v>28</v>
      </c>
      <c r="E716" t="s">
        <v>76</v>
      </c>
      <c r="F716">
        <v>7.71</v>
      </c>
      <c r="G716" s="73">
        <v>43791</v>
      </c>
      <c r="H716" s="73">
        <v>43800</v>
      </c>
      <c r="I716">
        <v>7</v>
      </c>
      <c r="J716">
        <v>2019</v>
      </c>
      <c r="K716" t="s">
        <v>40</v>
      </c>
      <c r="L716">
        <v>12</v>
      </c>
      <c r="M716">
        <v>0.40694444444444439</v>
      </c>
      <c r="N716">
        <v>4.8833333333333329</v>
      </c>
      <c r="O716">
        <v>10</v>
      </c>
      <c r="P716">
        <v>0.48833333333333329</v>
      </c>
      <c r="Q716">
        <v>1.2</v>
      </c>
      <c r="R716" t="s">
        <v>112</v>
      </c>
    </row>
    <row r="717" spans="1:18" x14ac:dyDescent="0.3">
      <c r="A717" s="72">
        <v>715</v>
      </c>
      <c r="B717">
        <v>38619</v>
      </c>
      <c r="C717" t="s">
        <v>288</v>
      </c>
      <c r="D717" t="s">
        <v>28</v>
      </c>
      <c r="E717" t="s">
        <v>76</v>
      </c>
      <c r="F717">
        <v>7.71</v>
      </c>
      <c r="G717" s="73">
        <v>43791</v>
      </c>
      <c r="H717" s="73">
        <v>43800</v>
      </c>
      <c r="I717">
        <v>7</v>
      </c>
      <c r="J717">
        <v>2019</v>
      </c>
      <c r="K717" t="s">
        <v>40</v>
      </c>
      <c r="L717">
        <v>12</v>
      </c>
      <c r="M717">
        <v>0.40694444444444439</v>
      </c>
      <c r="N717">
        <v>4.8833333333333329</v>
      </c>
      <c r="O717">
        <v>10</v>
      </c>
      <c r="P717">
        <v>0.48833333333333329</v>
      </c>
      <c r="Q717">
        <v>1.2</v>
      </c>
      <c r="R717" t="s">
        <v>45</v>
      </c>
    </row>
    <row r="718" spans="1:18" x14ac:dyDescent="0.3">
      <c r="A718" s="72">
        <v>716</v>
      </c>
      <c r="B718">
        <v>47250</v>
      </c>
      <c r="C718" t="s">
        <v>289</v>
      </c>
      <c r="D718" t="s">
        <v>28</v>
      </c>
      <c r="E718" t="s">
        <v>20</v>
      </c>
      <c r="F718">
        <v>6.09</v>
      </c>
      <c r="G718" s="73">
        <v>44669</v>
      </c>
      <c r="H718" s="73">
        <v>44693</v>
      </c>
      <c r="I718">
        <v>4</v>
      </c>
      <c r="J718">
        <v>2021</v>
      </c>
      <c r="K718" t="s">
        <v>29</v>
      </c>
      <c r="L718">
        <v>12</v>
      </c>
      <c r="M718">
        <v>0.38055555555555548</v>
      </c>
      <c r="N718">
        <v>4.5666666666666664</v>
      </c>
      <c r="O718">
        <v>25</v>
      </c>
      <c r="P718">
        <v>0.18266666666666659</v>
      </c>
      <c r="Q718">
        <v>0.48</v>
      </c>
      <c r="R718" t="s">
        <v>35</v>
      </c>
    </row>
    <row r="719" spans="1:18" x14ac:dyDescent="0.3">
      <c r="A719" s="72">
        <v>717</v>
      </c>
      <c r="B719">
        <v>47250</v>
      </c>
      <c r="C719" t="s">
        <v>289</v>
      </c>
      <c r="D719" t="s">
        <v>28</v>
      </c>
      <c r="E719" t="s">
        <v>20</v>
      </c>
      <c r="F719">
        <v>6.09</v>
      </c>
      <c r="G719" s="73">
        <v>44669</v>
      </c>
      <c r="H719" s="73">
        <v>44693</v>
      </c>
      <c r="I719">
        <v>4</v>
      </c>
      <c r="J719">
        <v>2021</v>
      </c>
      <c r="K719" t="s">
        <v>29</v>
      </c>
      <c r="L719">
        <v>12</v>
      </c>
      <c r="M719">
        <v>0.38055555555555548</v>
      </c>
      <c r="N719">
        <v>4.5666666666666664</v>
      </c>
      <c r="O719">
        <v>25</v>
      </c>
      <c r="P719">
        <v>0.18266666666666659</v>
      </c>
      <c r="Q719">
        <v>0.48</v>
      </c>
      <c r="R719" t="s">
        <v>91</v>
      </c>
    </row>
    <row r="720" spans="1:18" x14ac:dyDescent="0.3">
      <c r="A720" s="72">
        <v>718</v>
      </c>
      <c r="B720">
        <v>47250</v>
      </c>
      <c r="C720" t="s">
        <v>289</v>
      </c>
      <c r="D720" t="s">
        <v>28</v>
      </c>
      <c r="E720" t="s">
        <v>20</v>
      </c>
      <c r="F720">
        <v>6.09</v>
      </c>
      <c r="G720" s="73">
        <v>44669</v>
      </c>
      <c r="H720" s="73">
        <v>44693</v>
      </c>
      <c r="I720">
        <v>4</v>
      </c>
      <c r="J720">
        <v>2021</v>
      </c>
      <c r="K720" t="s">
        <v>29</v>
      </c>
      <c r="L720">
        <v>12</v>
      </c>
      <c r="M720">
        <v>0.38055555555555548</v>
      </c>
      <c r="N720">
        <v>4.5666666666666664</v>
      </c>
      <c r="O720">
        <v>25</v>
      </c>
      <c r="P720">
        <v>0.18266666666666659</v>
      </c>
      <c r="Q720">
        <v>0.48</v>
      </c>
      <c r="R720" t="s">
        <v>108</v>
      </c>
    </row>
    <row r="721" spans="1:18" x14ac:dyDescent="0.3">
      <c r="A721" s="72">
        <v>719</v>
      </c>
      <c r="B721">
        <v>253</v>
      </c>
      <c r="C721" t="s">
        <v>290</v>
      </c>
      <c r="D721" t="s">
        <v>28</v>
      </c>
      <c r="E721" t="s">
        <v>34</v>
      </c>
      <c r="F721">
        <v>7.82</v>
      </c>
      <c r="G721" s="73">
        <v>43480</v>
      </c>
      <c r="H721" s="73">
        <v>43495</v>
      </c>
      <c r="I721">
        <v>7</v>
      </c>
      <c r="J721">
        <v>2001</v>
      </c>
      <c r="K721" t="s">
        <v>29</v>
      </c>
      <c r="L721">
        <v>26</v>
      </c>
      <c r="M721">
        <v>0.38333333333333341</v>
      </c>
      <c r="N721">
        <v>9.9666666666666668</v>
      </c>
      <c r="O721">
        <v>16</v>
      </c>
      <c r="P721">
        <v>0.62291666666666667</v>
      </c>
      <c r="Q721">
        <v>1.625</v>
      </c>
      <c r="R721" t="s">
        <v>32</v>
      </c>
    </row>
    <row r="722" spans="1:18" x14ac:dyDescent="0.3">
      <c r="A722" s="72">
        <v>720</v>
      </c>
      <c r="B722">
        <v>253</v>
      </c>
      <c r="C722" t="s">
        <v>290</v>
      </c>
      <c r="D722" t="s">
        <v>28</v>
      </c>
      <c r="E722" t="s">
        <v>34</v>
      </c>
      <c r="F722">
        <v>7.82</v>
      </c>
      <c r="G722" s="73">
        <v>43480</v>
      </c>
      <c r="H722" s="73">
        <v>43495</v>
      </c>
      <c r="I722">
        <v>7</v>
      </c>
      <c r="J722">
        <v>2001</v>
      </c>
      <c r="K722" t="s">
        <v>29</v>
      </c>
      <c r="L722">
        <v>26</v>
      </c>
      <c r="M722">
        <v>0.38333333333333341</v>
      </c>
      <c r="N722">
        <v>9.9666666666666668</v>
      </c>
      <c r="O722">
        <v>16</v>
      </c>
      <c r="P722">
        <v>0.62291666666666667</v>
      </c>
      <c r="Q722">
        <v>1.625</v>
      </c>
      <c r="R722" t="s">
        <v>112</v>
      </c>
    </row>
    <row r="723" spans="1:18" x14ac:dyDescent="0.3">
      <c r="A723" s="72">
        <v>721</v>
      </c>
      <c r="B723">
        <v>253</v>
      </c>
      <c r="C723" t="s">
        <v>290</v>
      </c>
      <c r="D723" t="s">
        <v>28</v>
      </c>
      <c r="E723" t="s">
        <v>34</v>
      </c>
      <c r="F723">
        <v>7.82</v>
      </c>
      <c r="G723" s="73">
        <v>43480</v>
      </c>
      <c r="H723" s="73">
        <v>43495</v>
      </c>
      <c r="I723">
        <v>7</v>
      </c>
      <c r="J723">
        <v>2001</v>
      </c>
      <c r="K723" t="s">
        <v>29</v>
      </c>
      <c r="L723">
        <v>26</v>
      </c>
      <c r="M723">
        <v>0.38333333333333341</v>
      </c>
      <c r="N723">
        <v>9.9666666666666668</v>
      </c>
      <c r="O723">
        <v>16</v>
      </c>
      <c r="P723">
        <v>0.62291666666666667</v>
      </c>
      <c r="Q723">
        <v>1.625</v>
      </c>
      <c r="R723" t="s">
        <v>45</v>
      </c>
    </row>
    <row r="724" spans="1:18" x14ac:dyDescent="0.3">
      <c r="A724" s="72">
        <v>722</v>
      </c>
      <c r="B724">
        <v>253</v>
      </c>
      <c r="C724" t="s">
        <v>290</v>
      </c>
      <c r="D724" t="s">
        <v>28</v>
      </c>
      <c r="E724" t="s">
        <v>34</v>
      </c>
      <c r="F724">
        <v>7.82</v>
      </c>
      <c r="G724" s="73">
        <v>43480</v>
      </c>
      <c r="H724" s="73">
        <v>43495</v>
      </c>
      <c r="I724">
        <v>7</v>
      </c>
      <c r="J724">
        <v>2001</v>
      </c>
      <c r="K724" t="s">
        <v>29</v>
      </c>
      <c r="L724">
        <v>26</v>
      </c>
      <c r="M724">
        <v>0.38333333333333341</v>
      </c>
      <c r="N724">
        <v>9.9666666666666668</v>
      </c>
      <c r="O724">
        <v>16</v>
      </c>
      <c r="P724">
        <v>0.62291666666666667</v>
      </c>
      <c r="Q724">
        <v>1.625</v>
      </c>
      <c r="R724" t="s">
        <v>42</v>
      </c>
    </row>
    <row r="725" spans="1:18" x14ac:dyDescent="0.3">
      <c r="A725" s="72">
        <v>723</v>
      </c>
      <c r="B725">
        <v>254</v>
      </c>
      <c r="C725" t="s">
        <v>291</v>
      </c>
      <c r="D725" t="s">
        <v>65</v>
      </c>
      <c r="E725" t="s">
        <v>34</v>
      </c>
      <c r="F725">
        <v>7.79</v>
      </c>
      <c r="G725" s="73">
        <v>43498</v>
      </c>
      <c r="H725" s="73">
        <v>43509</v>
      </c>
      <c r="I725">
        <v>7</v>
      </c>
      <c r="J725">
        <v>2002</v>
      </c>
      <c r="K725" t="s">
        <v>40</v>
      </c>
      <c r="L725">
        <v>6</v>
      </c>
      <c r="M725">
        <v>0.43333333333333329</v>
      </c>
      <c r="N725">
        <v>2.6</v>
      </c>
      <c r="O725">
        <v>12</v>
      </c>
      <c r="P725">
        <v>0.2166666666666667</v>
      </c>
      <c r="Q725">
        <v>0.5</v>
      </c>
      <c r="R725" t="s">
        <v>32</v>
      </c>
    </row>
    <row r="726" spans="1:18" x14ac:dyDescent="0.3">
      <c r="A726" s="72">
        <v>724</v>
      </c>
      <c r="B726">
        <v>254</v>
      </c>
      <c r="C726" t="s">
        <v>291</v>
      </c>
      <c r="D726" t="s">
        <v>65</v>
      </c>
      <c r="E726" t="s">
        <v>34</v>
      </c>
      <c r="F726">
        <v>7.79</v>
      </c>
      <c r="G726" s="73">
        <v>43498</v>
      </c>
      <c r="H726" s="73">
        <v>43509</v>
      </c>
      <c r="I726">
        <v>7</v>
      </c>
      <c r="J726">
        <v>2002</v>
      </c>
      <c r="K726" t="s">
        <v>40</v>
      </c>
      <c r="L726">
        <v>6</v>
      </c>
      <c r="M726">
        <v>0.43333333333333329</v>
      </c>
      <c r="N726">
        <v>2.6</v>
      </c>
      <c r="O726">
        <v>12</v>
      </c>
      <c r="P726">
        <v>0.2166666666666667</v>
      </c>
      <c r="Q726">
        <v>0.5</v>
      </c>
      <c r="R726" t="s">
        <v>112</v>
      </c>
    </row>
    <row r="727" spans="1:18" x14ac:dyDescent="0.3">
      <c r="A727" s="72">
        <v>725</v>
      </c>
      <c r="B727">
        <v>254</v>
      </c>
      <c r="C727" t="s">
        <v>291</v>
      </c>
      <c r="D727" t="s">
        <v>65</v>
      </c>
      <c r="E727" t="s">
        <v>34</v>
      </c>
      <c r="F727">
        <v>7.79</v>
      </c>
      <c r="G727" s="73">
        <v>43498</v>
      </c>
      <c r="H727" s="73">
        <v>43509</v>
      </c>
      <c r="I727">
        <v>7</v>
      </c>
      <c r="J727">
        <v>2002</v>
      </c>
      <c r="K727" t="s">
        <v>40</v>
      </c>
      <c r="L727">
        <v>6</v>
      </c>
      <c r="M727">
        <v>0.43333333333333329</v>
      </c>
      <c r="N727">
        <v>2.6</v>
      </c>
      <c r="O727">
        <v>12</v>
      </c>
      <c r="P727">
        <v>0.2166666666666667</v>
      </c>
      <c r="Q727">
        <v>0.5</v>
      </c>
      <c r="R727" t="s">
        <v>42</v>
      </c>
    </row>
    <row r="728" spans="1:18" x14ac:dyDescent="0.3">
      <c r="A728" s="72">
        <v>726</v>
      </c>
      <c r="B728">
        <v>255</v>
      </c>
      <c r="C728" t="s">
        <v>292</v>
      </c>
      <c r="D728" t="s">
        <v>65</v>
      </c>
      <c r="E728" t="s">
        <v>34</v>
      </c>
      <c r="F728">
        <v>7.63</v>
      </c>
      <c r="G728" s="73">
        <v>43505</v>
      </c>
      <c r="H728" s="73">
        <v>43525</v>
      </c>
      <c r="I728">
        <v>7</v>
      </c>
      <c r="J728">
        <v>2003</v>
      </c>
      <c r="K728" t="s">
        <v>31</v>
      </c>
      <c r="L728">
        <v>7</v>
      </c>
      <c r="M728">
        <v>0.43333333333333329</v>
      </c>
      <c r="N728">
        <v>3.0333333333333332</v>
      </c>
      <c r="O728">
        <v>21</v>
      </c>
      <c r="P728">
        <v>0.1444444444444444</v>
      </c>
      <c r="Q728">
        <v>0.33333333333333331</v>
      </c>
      <c r="R728" t="s">
        <v>32</v>
      </c>
    </row>
    <row r="729" spans="1:18" x14ac:dyDescent="0.3">
      <c r="A729" s="72">
        <v>727</v>
      </c>
      <c r="B729">
        <v>255</v>
      </c>
      <c r="C729" t="s">
        <v>292</v>
      </c>
      <c r="D729" t="s">
        <v>65</v>
      </c>
      <c r="E729" t="s">
        <v>34</v>
      </c>
      <c r="F729">
        <v>7.63</v>
      </c>
      <c r="G729" s="73">
        <v>43505</v>
      </c>
      <c r="H729" s="73">
        <v>43525</v>
      </c>
      <c r="I729">
        <v>7</v>
      </c>
      <c r="J729">
        <v>2003</v>
      </c>
      <c r="K729" t="s">
        <v>31</v>
      </c>
      <c r="L729">
        <v>7</v>
      </c>
      <c r="M729">
        <v>0.43333333333333329</v>
      </c>
      <c r="N729">
        <v>3.0333333333333332</v>
      </c>
      <c r="O729">
        <v>21</v>
      </c>
      <c r="P729">
        <v>0.1444444444444444</v>
      </c>
      <c r="Q729">
        <v>0.33333333333333331</v>
      </c>
      <c r="R729" t="s">
        <v>112</v>
      </c>
    </row>
    <row r="730" spans="1:18" x14ac:dyDescent="0.3">
      <c r="A730" s="72">
        <v>728</v>
      </c>
      <c r="B730">
        <v>255</v>
      </c>
      <c r="C730" t="s">
        <v>292</v>
      </c>
      <c r="D730" t="s">
        <v>65</v>
      </c>
      <c r="E730" t="s">
        <v>34</v>
      </c>
      <c r="F730">
        <v>7.63</v>
      </c>
      <c r="G730" s="73">
        <v>43505</v>
      </c>
      <c r="H730" s="73">
        <v>43525</v>
      </c>
      <c r="I730">
        <v>7</v>
      </c>
      <c r="J730">
        <v>2003</v>
      </c>
      <c r="K730" t="s">
        <v>31</v>
      </c>
      <c r="L730">
        <v>7</v>
      </c>
      <c r="M730">
        <v>0.43333333333333329</v>
      </c>
      <c r="N730">
        <v>3.0333333333333332</v>
      </c>
      <c r="O730">
        <v>21</v>
      </c>
      <c r="P730">
        <v>0.1444444444444444</v>
      </c>
      <c r="Q730">
        <v>0.33333333333333331</v>
      </c>
      <c r="R730" t="s">
        <v>42</v>
      </c>
    </row>
    <row r="731" spans="1:18" x14ac:dyDescent="0.3">
      <c r="A731" s="72">
        <v>729</v>
      </c>
      <c r="B731">
        <v>43711</v>
      </c>
      <c r="C731" t="s">
        <v>293</v>
      </c>
      <c r="D731" t="s">
        <v>60</v>
      </c>
      <c r="E731" t="s">
        <v>20</v>
      </c>
      <c r="F731">
        <v>6.25</v>
      </c>
      <c r="G731" s="73">
        <v>44500</v>
      </c>
      <c r="H731" s="73">
        <v>44500</v>
      </c>
      <c r="I731">
        <v>6</v>
      </c>
      <c r="J731">
        <v>2020</v>
      </c>
      <c r="K731" t="s">
        <v>31</v>
      </c>
      <c r="L731">
        <v>1</v>
      </c>
      <c r="M731">
        <v>3.3055555555555553E-2</v>
      </c>
      <c r="N731">
        <v>3.3055555555555553E-2</v>
      </c>
      <c r="O731">
        <v>1</v>
      </c>
      <c r="P731">
        <v>3.3055555555555553E-2</v>
      </c>
      <c r="Q731">
        <v>1</v>
      </c>
      <c r="R731" t="s">
        <v>36</v>
      </c>
    </row>
    <row r="732" spans="1:18" x14ac:dyDescent="0.3">
      <c r="A732" s="72">
        <v>730</v>
      </c>
      <c r="B732">
        <v>153</v>
      </c>
      <c r="C732" t="s">
        <v>294</v>
      </c>
      <c r="D732" t="s">
        <v>28</v>
      </c>
      <c r="E732" t="s">
        <v>44</v>
      </c>
      <c r="F732">
        <v>8.0299999999999994</v>
      </c>
      <c r="G732" s="73">
        <v>43104</v>
      </c>
      <c r="H732" s="73">
        <v>43145</v>
      </c>
      <c r="I732">
        <v>8</v>
      </c>
      <c r="J732">
        <v>2002</v>
      </c>
      <c r="K732" t="s">
        <v>29</v>
      </c>
      <c r="L732">
        <v>45</v>
      </c>
      <c r="M732">
        <v>0.41666666666666669</v>
      </c>
      <c r="N732">
        <v>18.75</v>
      </c>
      <c r="O732">
        <v>42</v>
      </c>
      <c r="P732">
        <v>0.44642857142857151</v>
      </c>
      <c r="Q732">
        <v>1.071428571428571</v>
      </c>
      <c r="R732" t="s">
        <v>35</v>
      </c>
    </row>
    <row r="733" spans="1:18" x14ac:dyDescent="0.3">
      <c r="A733" s="72">
        <v>731</v>
      </c>
      <c r="B733">
        <v>153</v>
      </c>
      <c r="C733" t="s">
        <v>294</v>
      </c>
      <c r="D733" t="s">
        <v>28</v>
      </c>
      <c r="E733" t="s">
        <v>44</v>
      </c>
      <c r="F733">
        <v>8.0299999999999994</v>
      </c>
      <c r="G733" s="73">
        <v>43104</v>
      </c>
      <c r="H733" s="73">
        <v>43145</v>
      </c>
      <c r="I733">
        <v>8</v>
      </c>
      <c r="J733">
        <v>2002</v>
      </c>
      <c r="K733" t="s">
        <v>29</v>
      </c>
      <c r="L733">
        <v>45</v>
      </c>
      <c r="M733">
        <v>0.41666666666666669</v>
      </c>
      <c r="N733">
        <v>18.75</v>
      </c>
      <c r="O733">
        <v>42</v>
      </c>
      <c r="P733">
        <v>0.44642857142857151</v>
      </c>
      <c r="Q733">
        <v>1.071428571428571</v>
      </c>
      <c r="R733" t="s">
        <v>22</v>
      </c>
    </row>
    <row r="734" spans="1:18" x14ac:dyDescent="0.3">
      <c r="A734" s="72">
        <v>732</v>
      </c>
      <c r="B734">
        <v>153</v>
      </c>
      <c r="C734" t="s">
        <v>294</v>
      </c>
      <c r="D734" t="s">
        <v>28</v>
      </c>
      <c r="E734" t="s">
        <v>44</v>
      </c>
      <c r="F734">
        <v>8.0299999999999994</v>
      </c>
      <c r="G734" s="73">
        <v>43104</v>
      </c>
      <c r="H734" s="73">
        <v>43145</v>
      </c>
      <c r="I734">
        <v>8</v>
      </c>
      <c r="J734">
        <v>2002</v>
      </c>
      <c r="K734" t="s">
        <v>29</v>
      </c>
      <c r="L734">
        <v>45</v>
      </c>
      <c r="M734">
        <v>0.41666666666666669</v>
      </c>
      <c r="N734">
        <v>18.75</v>
      </c>
      <c r="O734">
        <v>42</v>
      </c>
      <c r="P734">
        <v>0.44642857142857151</v>
      </c>
      <c r="Q734">
        <v>1.071428571428571</v>
      </c>
      <c r="R734" t="s">
        <v>23</v>
      </c>
    </row>
    <row r="735" spans="1:18" x14ac:dyDescent="0.3">
      <c r="A735" s="72">
        <v>733</v>
      </c>
      <c r="B735">
        <v>153</v>
      </c>
      <c r="C735" t="s">
        <v>294</v>
      </c>
      <c r="D735" t="s">
        <v>28</v>
      </c>
      <c r="E735" t="s">
        <v>44</v>
      </c>
      <c r="F735">
        <v>8.0299999999999994</v>
      </c>
      <c r="G735" s="73">
        <v>43104</v>
      </c>
      <c r="H735" s="73">
        <v>43145</v>
      </c>
      <c r="I735">
        <v>8</v>
      </c>
      <c r="J735">
        <v>2002</v>
      </c>
      <c r="K735" t="s">
        <v>29</v>
      </c>
      <c r="L735">
        <v>45</v>
      </c>
      <c r="M735">
        <v>0.41666666666666669</v>
      </c>
      <c r="N735">
        <v>18.75</v>
      </c>
      <c r="O735">
        <v>42</v>
      </c>
      <c r="P735">
        <v>0.44642857142857151</v>
      </c>
      <c r="Q735">
        <v>1.071428571428571</v>
      </c>
      <c r="R735" t="s">
        <v>37</v>
      </c>
    </row>
    <row r="736" spans="1:18" x14ac:dyDescent="0.3">
      <c r="A736" s="72">
        <v>734</v>
      </c>
      <c r="B736">
        <v>153</v>
      </c>
      <c r="C736" t="s">
        <v>294</v>
      </c>
      <c r="D736" t="s">
        <v>28</v>
      </c>
      <c r="E736" t="s">
        <v>44</v>
      </c>
      <c r="F736">
        <v>8.0299999999999994</v>
      </c>
      <c r="G736" s="73">
        <v>43104</v>
      </c>
      <c r="H736" s="73">
        <v>43145</v>
      </c>
      <c r="I736">
        <v>8</v>
      </c>
      <c r="J736">
        <v>2002</v>
      </c>
      <c r="K736" t="s">
        <v>29</v>
      </c>
      <c r="L736">
        <v>45</v>
      </c>
      <c r="M736">
        <v>0.41666666666666669</v>
      </c>
      <c r="N736">
        <v>18.75</v>
      </c>
      <c r="O736">
        <v>42</v>
      </c>
      <c r="P736">
        <v>0.44642857142857151</v>
      </c>
      <c r="Q736">
        <v>1.071428571428571</v>
      </c>
      <c r="R736" t="s">
        <v>108</v>
      </c>
    </row>
    <row r="737" spans="1:18" x14ac:dyDescent="0.3">
      <c r="A737" s="72">
        <v>735</v>
      </c>
      <c r="B737">
        <v>38161</v>
      </c>
      <c r="C737" t="s">
        <v>295</v>
      </c>
      <c r="D737" t="s">
        <v>28</v>
      </c>
      <c r="E737" t="s">
        <v>20</v>
      </c>
      <c r="F737">
        <v>6.89</v>
      </c>
      <c r="G737" s="73">
        <v>43916</v>
      </c>
      <c r="H737" s="73">
        <v>43945</v>
      </c>
      <c r="I737">
        <v>7</v>
      </c>
      <c r="J737">
        <v>2019</v>
      </c>
      <c r="K737" t="s">
        <v>31</v>
      </c>
      <c r="L737">
        <v>24</v>
      </c>
      <c r="M737">
        <v>0.40166666666666673</v>
      </c>
      <c r="N737">
        <v>9.64</v>
      </c>
      <c r="O737">
        <v>30</v>
      </c>
      <c r="P737">
        <v>0.32133333333333342</v>
      </c>
      <c r="Q737">
        <v>0.8</v>
      </c>
      <c r="R737" t="s">
        <v>32</v>
      </c>
    </row>
    <row r="738" spans="1:18" x14ac:dyDescent="0.3">
      <c r="A738" s="72">
        <v>736</v>
      </c>
      <c r="B738">
        <v>38161</v>
      </c>
      <c r="C738" t="s">
        <v>295</v>
      </c>
      <c r="D738" t="s">
        <v>28</v>
      </c>
      <c r="E738" t="s">
        <v>20</v>
      </c>
      <c r="F738">
        <v>6.89</v>
      </c>
      <c r="G738" s="73">
        <v>43916</v>
      </c>
      <c r="H738" s="73">
        <v>43945</v>
      </c>
      <c r="I738">
        <v>7</v>
      </c>
      <c r="J738">
        <v>2019</v>
      </c>
      <c r="K738" t="s">
        <v>31</v>
      </c>
      <c r="L738">
        <v>24</v>
      </c>
      <c r="M738">
        <v>0.40166666666666673</v>
      </c>
      <c r="N738">
        <v>9.64</v>
      </c>
      <c r="O738">
        <v>30</v>
      </c>
      <c r="P738">
        <v>0.32133333333333342</v>
      </c>
      <c r="Q738">
        <v>0.8</v>
      </c>
      <c r="R738" t="s">
        <v>36</v>
      </c>
    </row>
    <row r="739" spans="1:18" x14ac:dyDescent="0.3">
      <c r="A739" s="72">
        <v>737</v>
      </c>
      <c r="B739">
        <v>38161</v>
      </c>
      <c r="C739" t="s">
        <v>295</v>
      </c>
      <c r="D739" t="s">
        <v>28</v>
      </c>
      <c r="E739" t="s">
        <v>20</v>
      </c>
      <c r="F739">
        <v>6.89</v>
      </c>
      <c r="G739" s="73">
        <v>43916</v>
      </c>
      <c r="H739" s="73">
        <v>43945</v>
      </c>
      <c r="I739">
        <v>7</v>
      </c>
      <c r="J739">
        <v>2019</v>
      </c>
      <c r="K739" t="s">
        <v>31</v>
      </c>
      <c r="L739">
        <v>24</v>
      </c>
      <c r="M739">
        <v>0.40166666666666673</v>
      </c>
      <c r="N739">
        <v>9.64</v>
      </c>
      <c r="O739">
        <v>30</v>
      </c>
      <c r="P739">
        <v>0.32133333333333342</v>
      </c>
      <c r="Q739">
        <v>0.8</v>
      </c>
      <c r="R739" t="s">
        <v>24</v>
      </c>
    </row>
    <row r="740" spans="1:18" x14ac:dyDescent="0.3">
      <c r="A740" s="72">
        <v>738</v>
      </c>
      <c r="B740">
        <v>43691</v>
      </c>
      <c r="C740" t="s">
        <v>296</v>
      </c>
      <c r="D740" t="s">
        <v>28</v>
      </c>
      <c r="E740" t="s">
        <v>34</v>
      </c>
      <c r="F740">
        <v>7.77</v>
      </c>
      <c r="G740" s="73">
        <v>44709</v>
      </c>
      <c r="H740" s="73">
        <v>44726</v>
      </c>
      <c r="I740">
        <v>6</v>
      </c>
      <c r="J740">
        <v>2021</v>
      </c>
      <c r="K740" t="s">
        <v>40</v>
      </c>
      <c r="L740">
        <v>13</v>
      </c>
      <c r="M740">
        <v>0.40666666666666668</v>
      </c>
      <c r="N740">
        <v>5.2866666666666671</v>
      </c>
      <c r="O740">
        <v>18</v>
      </c>
      <c r="P740">
        <v>0.29370370370370369</v>
      </c>
      <c r="Q740">
        <v>0.72222222222222221</v>
      </c>
      <c r="R740" t="s">
        <v>36</v>
      </c>
    </row>
    <row r="741" spans="1:18" x14ac:dyDescent="0.3">
      <c r="A741" s="72">
        <v>739</v>
      </c>
      <c r="B741">
        <v>43691</v>
      </c>
      <c r="C741" t="s">
        <v>296</v>
      </c>
      <c r="D741" t="s">
        <v>28</v>
      </c>
      <c r="E741" t="s">
        <v>34</v>
      </c>
      <c r="F741">
        <v>7.77</v>
      </c>
      <c r="G741" s="73">
        <v>44709</v>
      </c>
      <c r="H741" s="73">
        <v>44726</v>
      </c>
      <c r="I741">
        <v>6</v>
      </c>
      <c r="J741">
        <v>2021</v>
      </c>
      <c r="K741" t="s">
        <v>40</v>
      </c>
      <c r="L741">
        <v>13</v>
      </c>
      <c r="M741">
        <v>0.40666666666666668</v>
      </c>
      <c r="N741">
        <v>5.2866666666666671</v>
      </c>
      <c r="O741">
        <v>18</v>
      </c>
      <c r="P741">
        <v>0.29370370370370369</v>
      </c>
      <c r="Q741">
        <v>0.72222222222222221</v>
      </c>
      <c r="R741" t="s">
        <v>297</v>
      </c>
    </row>
    <row r="742" spans="1:18" x14ac:dyDescent="0.3">
      <c r="A742" s="72">
        <v>740</v>
      </c>
      <c r="B742">
        <v>43691</v>
      </c>
      <c r="C742" t="s">
        <v>296</v>
      </c>
      <c r="D742" t="s">
        <v>28</v>
      </c>
      <c r="E742" t="s">
        <v>34</v>
      </c>
      <c r="F742">
        <v>7.77</v>
      </c>
      <c r="G742" s="73">
        <v>44709</v>
      </c>
      <c r="H742" s="73">
        <v>44726</v>
      </c>
      <c r="I742">
        <v>6</v>
      </c>
      <c r="J742">
        <v>2021</v>
      </c>
      <c r="K742" t="s">
        <v>40</v>
      </c>
      <c r="L742">
        <v>13</v>
      </c>
      <c r="M742">
        <v>0.40666666666666668</v>
      </c>
      <c r="N742">
        <v>5.2866666666666671</v>
      </c>
      <c r="O742">
        <v>18</v>
      </c>
      <c r="P742">
        <v>0.29370370370370369</v>
      </c>
      <c r="Q742">
        <v>0.72222222222222221</v>
      </c>
      <c r="R742" t="s">
        <v>45</v>
      </c>
    </row>
    <row r="743" spans="1:18" x14ac:dyDescent="0.3">
      <c r="A743" s="72">
        <v>741</v>
      </c>
      <c r="B743">
        <v>43691</v>
      </c>
      <c r="C743" t="s">
        <v>296</v>
      </c>
      <c r="D743" t="s">
        <v>28</v>
      </c>
      <c r="E743" t="s">
        <v>34</v>
      </c>
      <c r="F743">
        <v>7.77</v>
      </c>
      <c r="G743" s="73">
        <v>44709</v>
      </c>
      <c r="H743" s="73">
        <v>44726</v>
      </c>
      <c r="I743">
        <v>6</v>
      </c>
      <c r="J743">
        <v>2021</v>
      </c>
      <c r="K743" t="s">
        <v>40</v>
      </c>
      <c r="L743">
        <v>13</v>
      </c>
      <c r="M743">
        <v>0.40666666666666668</v>
      </c>
      <c r="N743">
        <v>5.2866666666666671</v>
      </c>
      <c r="O743">
        <v>18</v>
      </c>
      <c r="P743">
        <v>0.29370370370370369</v>
      </c>
      <c r="Q743">
        <v>0.72222222222222221</v>
      </c>
      <c r="R743" t="s">
        <v>80</v>
      </c>
    </row>
    <row r="744" spans="1:18" x14ac:dyDescent="0.3">
      <c r="A744" s="72">
        <v>742</v>
      </c>
      <c r="B744">
        <v>37999</v>
      </c>
      <c r="C744" t="s">
        <v>298</v>
      </c>
      <c r="D744" t="s">
        <v>28</v>
      </c>
      <c r="E744" t="s">
        <v>34</v>
      </c>
      <c r="F744">
        <v>8.41</v>
      </c>
      <c r="G744" s="73">
        <v>43578</v>
      </c>
      <c r="H744" s="73">
        <v>43589</v>
      </c>
      <c r="I744">
        <v>9</v>
      </c>
      <c r="J744">
        <v>2019</v>
      </c>
      <c r="K744" t="s">
        <v>21</v>
      </c>
      <c r="L744">
        <v>12</v>
      </c>
      <c r="M744">
        <v>0.41666666666666669</v>
      </c>
      <c r="N744">
        <v>5</v>
      </c>
      <c r="O744">
        <v>12</v>
      </c>
      <c r="P744">
        <v>0.41666666666666669</v>
      </c>
      <c r="Q744">
        <v>1</v>
      </c>
      <c r="R744" t="s">
        <v>32</v>
      </c>
    </row>
    <row r="745" spans="1:18" x14ac:dyDescent="0.3">
      <c r="A745" s="72">
        <v>743</v>
      </c>
      <c r="B745">
        <v>37999</v>
      </c>
      <c r="C745" t="s">
        <v>298</v>
      </c>
      <c r="D745" t="s">
        <v>28</v>
      </c>
      <c r="E745" t="s">
        <v>34</v>
      </c>
      <c r="F745">
        <v>8.41</v>
      </c>
      <c r="G745" s="73">
        <v>43578</v>
      </c>
      <c r="H745" s="73">
        <v>43589</v>
      </c>
      <c r="I745">
        <v>9</v>
      </c>
      <c r="J745">
        <v>2019</v>
      </c>
      <c r="K745" t="s">
        <v>21</v>
      </c>
      <c r="L745">
        <v>12</v>
      </c>
      <c r="M745">
        <v>0.41666666666666669</v>
      </c>
      <c r="N745">
        <v>5</v>
      </c>
      <c r="O745">
        <v>12</v>
      </c>
      <c r="P745">
        <v>0.41666666666666669</v>
      </c>
      <c r="Q745">
        <v>1</v>
      </c>
      <c r="R745" t="s">
        <v>61</v>
      </c>
    </row>
    <row r="746" spans="1:18" x14ac:dyDescent="0.3">
      <c r="A746" s="72">
        <v>744</v>
      </c>
      <c r="B746">
        <v>37999</v>
      </c>
      <c r="C746" t="s">
        <v>298</v>
      </c>
      <c r="D746" t="s">
        <v>28</v>
      </c>
      <c r="E746" t="s">
        <v>34</v>
      </c>
      <c r="F746">
        <v>8.41</v>
      </c>
      <c r="G746" s="73">
        <v>43578</v>
      </c>
      <c r="H746" s="73">
        <v>43589</v>
      </c>
      <c r="I746">
        <v>9</v>
      </c>
      <c r="J746">
        <v>2019</v>
      </c>
      <c r="K746" t="s">
        <v>21</v>
      </c>
      <c r="L746">
        <v>12</v>
      </c>
      <c r="M746">
        <v>0.41666666666666669</v>
      </c>
      <c r="N746">
        <v>5</v>
      </c>
      <c r="O746">
        <v>12</v>
      </c>
      <c r="P746">
        <v>0.41666666666666669</v>
      </c>
      <c r="Q746">
        <v>1</v>
      </c>
      <c r="R746" t="s">
        <v>222</v>
      </c>
    </row>
    <row r="747" spans="1:18" x14ac:dyDescent="0.3">
      <c r="A747" s="72">
        <v>745</v>
      </c>
      <c r="B747">
        <v>37999</v>
      </c>
      <c r="C747" t="s">
        <v>298</v>
      </c>
      <c r="D747" t="s">
        <v>28</v>
      </c>
      <c r="E747" t="s">
        <v>34</v>
      </c>
      <c r="F747">
        <v>8.41</v>
      </c>
      <c r="G747" s="73">
        <v>43578</v>
      </c>
      <c r="H747" s="73">
        <v>43589</v>
      </c>
      <c r="I747">
        <v>9</v>
      </c>
      <c r="J747">
        <v>2019</v>
      </c>
      <c r="K747" t="s">
        <v>21</v>
      </c>
      <c r="L747">
        <v>12</v>
      </c>
      <c r="M747">
        <v>0.41666666666666669</v>
      </c>
      <c r="N747">
        <v>5</v>
      </c>
      <c r="O747">
        <v>12</v>
      </c>
      <c r="P747">
        <v>0.41666666666666669</v>
      </c>
      <c r="Q747">
        <v>1</v>
      </c>
      <c r="R747" t="s">
        <v>45</v>
      </c>
    </row>
    <row r="748" spans="1:18" x14ac:dyDescent="0.3">
      <c r="A748" s="72">
        <v>746</v>
      </c>
      <c r="B748">
        <v>37999</v>
      </c>
      <c r="C748" t="s">
        <v>298</v>
      </c>
      <c r="D748" t="s">
        <v>28</v>
      </c>
      <c r="E748" t="s">
        <v>34</v>
      </c>
      <c r="F748">
        <v>8.41</v>
      </c>
      <c r="G748" s="73">
        <v>43578</v>
      </c>
      <c r="H748" s="73">
        <v>43589</v>
      </c>
      <c r="I748">
        <v>9</v>
      </c>
      <c r="J748">
        <v>2019</v>
      </c>
      <c r="K748" t="s">
        <v>21</v>
      </c>
      <c r="L748">
        <v>12</v>
      </c>
      <c r="M748">
        <v>0.41666666666666669</v>
      </c>
      <c r="N748">
        <v>5</v>
      </c>
      <c r="O748">
        <v>12</v>
      </c>
      <c r="P748">
        <v>0.41666666666666669</v>
      </c>
      <c r="Q748">
        <v>1</v>
      </c>
      <c r="R748" t="s">
        <v>80</v>
      </c>
    </row>
    <row r="749" spans="1:18" x14ac:dyDescent="0.3">
      <c r="A749" s="72">
        <v>747</v>
      </c>
      <c r="B749">
        <v>42822</v>
      </c>
      <c r="C749" t="s">
        <v>299</v>
      </c>
      <c r="D749" t="s">
        <v>28</v>
      </c>
      <c r="E749" t="s">
        <v>34</v>
      </c>
      <c r="F749">
        <v>7.16</v>
      </c>
      <c r="G749" s="73">
        <v>44515</v>
      </c>
      <c r="H749" s="73">
        <v>44524</v>
      </c>
      <c r="I749">
        <v>6</v>
      </c>
      <c r="J749">
        <v>2021</v>
      </c>
      <c r="K749" t="s">
        <v>21</v>
      </c>
      <c r="L749">
        <v>12</v>
      </c>
      <c r="M749">
        <v>0.39444444444444438</v>
      </c>
      <c r="N749">
        <v>4.7333333333333334</v>
      </c>
      <c r="O749">
        <v>10</v>
      </c>
      <c r="P749">
        <v>0.47333333333333327</v>
      </c>
      <c r="Q749">
        <v>1.2</v>
      </c>
      <c r="R749" t="s">
        <v>300</v>
      </c>
    </row>
    <row r="750" spans="1:18" x14ac:dyDescent="0.3">
      <c r="A750" s="72">
        <v>748</v>
      </c>
      <c r="B750">
        <v>42822</v>
      </c>
      <c r="C750" t="s">
        <v>299</v>
      </c>
      <c r="D750" t="s">
        <v>28</v>
      </c>
      <c r="E750" t="s">
        <v>34</v>
      </c>
      <c r="F750">
        <v>7.16</v>
      </c>
      <c r="G750" s="73">
        <v>44515</v>
      </c>
      <c r="H750" s="73">
        <v>44524</v>
      </c>
      <c r="I750">
        <v>6</v>
      </c>
      <c r="J750">
        <v>2021</v>
      </c>
      <c r="K750" t="s">
        <v>21</v>
      </c>
      <c r="L750">
        <v>12</v>
      </c>
      <c r="M750">
        <v>0.39444444444444438</v>
      </c>
      <c r="N750">
        <v>4.7333333333333334</v>
      </c>
      <c r="O750">
        <v>10</v>
      </c>
      <c r="P750">
        <v>0.47333333333333327</v>
      </c>
      <c r="Q750">
        <v>1.2</v>
      </c>
      <c r="R750" t="s">
        <v>61</v>
      </c>
    </row>
    <row r="751" spans="1:18" x14ac:dyDescent="0.3">
      <c r="A751" s="72">
        <v>749</v>
      </c>
      <c r="B751">
        <v>42822</v>
      </c>
      <c r="C751" t="s">
        <v>299</v>
      </c>
      <c r="D751" t="s">
        <v>28</v>
      </c>
      <c r="E751" t="s">
        <v>34</v>
      </c>
      <c r="F751">
        <v>7.16</v>
      </c>
      <c r="G751" s="73">
        <v>44515</v>
      </c>
      <c r="H751" s="73">
        <v>44524</v>
      </c>
      <c r="I751">
        <v>6</v>
      </c>
      <c r="J751">
        <v>2021</v>
      </c>
      <c r="K751" t="s">
        <v>21</v>
      </c>
      <c r="L751">
        <v>12</v>
      </c>
      <c r="M751">
        <v>0.39444444444444438</v>
      </c>
      <c r="N751">
        <v>4.7333333333333334</v>
      </c>
      <c r="O751">
        <v>10</v>
      </c>
      <c r="P751">
        <v>0.47333333333333327</v>
      </c>
      <c r="Q751">
        <v>1.2</v>
      </c>
      <c r="R751" t="s">
        <v>38</v>
      </c>
    </row>
    <row r="752" spans="1:18" x14ac:dyDescent="0.3">
      <c r="A752" s="72">
        <v>750</v>
      </c>
      <c r="B752">
        <v>42822</v>
      </c>
      <c r="C752" t="s">
        <v>299</v>
      </c>
      <c r="D752" t="s">
        <v>28</v>
      </c>
      <c r="E752" t="s">
        <v>34</v>
      </c>
      <c r="F752">
        <v>7.16</v>
      </c>
      <c r="G752" s="73">
        <v>44515</v>
      </c>
      <c r="H752" s="73">
        <v>44524</v>
      </c>
      <c r="I752">
        <v>6</v>
      </c>
      <c r="J752">
        <v>2021</v>
      </c>
      <c r="K752" t="s">
        <v>21</v>
      </c>
      <c r="L752">
        <v>12</v>
      </c>
      <c r="M752">
        <v>0.39444444444444438</v>
      </c>
      <c r="N752">
        <v>4.7333333333333334</v>
      </c>
      <c r="O752">
        <v>10</v>
      </c>
      <c r="P752">
        <v>0.47333333333333327</v>
      </c>
      <c r="Q752">
        <v>1.2</v>
      </c>
      <c r="R752" t="s">
        <v>108</v>
      </c>
    </row>
    <row r="753" spans="1:18" x14ac:dyDescent="0.3">
      <c r="A753" s="72">
        <v>751</v>
      </c>
      <c r="B753">
        <v>40750</v>
      </c>
      <c r="C753" t="s">
        <v>301</v>
      </c>
      <c r="D753" t="s">
        <v>28</v>
      </c>
      <c r="E753" t="s">
        <v>73</v>
      </c>
      <c r="F753">
        <v>6.33</v>
      </c>
      <c r="G753" s="73">
        <v>44741</v>
      </c>
      <c r="H753" s="73">
        <v>44748</v>
      </c>
      <c r="I753">
        <v>7</v>
      </c>
      <c r="J753">
        <v>2021</v>
      </c>
      <c r="K753" t="s">
        <v>21</v>
      </c>
      <c r="L753">
        <v>12</v>
      </c>
      <c r="M753">
        <v>0.4</v>
      </c>
      <c r="N753">
        <v>4.8000000000000007</v>
      </c>
      <c r="O753">
        <v>8</v>
      </c>
      <c r="P753">
        <v>0.60000000000000009</v>
      </c>
      <c r="Q753">
        <v>1.5</v>
      </c>
      <c r="R753" t="s">
        <v>22</v>
      </c>
    </row>
    <row r="754" spans="1:18" x14ac:dyDescent="0.3">
      <c r="A754" s="72">
        <v>752</v>
      </c>
      <c r="B754">
        <v>40750</v>
      </c>
      <c r="C754" t="s">
        <v>301</v>
      </c>
      <c r="D754" t="s">
        <v>28</v>
      </c>
      <c r="E754" t="s">
        <v>73</v>
      </c>
      <c r="F754">
        <v>6.33</v>
      </c>
      <c r="G754" s="73">
        <v>44741</v>
      </c>
      <c r="H754" s="73">
        <v>44748</v>
      </c>
      <c r="I754">
        <v>7</v>
      </c>
      <c r="J754">
        <v>2021</v>
      </c>
      <c r="K754" t="s">
        <v>21</v>
      </c>
      <c r="L754">
        <v>12</v>
      </c>
      <c r="M754">
        <v>0.4</v>
      </c>
      <c r="N754">
        <v>4.8000000000000007</v>
      </c>
      <c r="O754">
        <v>8</v>
      </c>
      <c r="P754">
        <v>0.60000000000000009</v>
      </c>
      <c r="Q754">
        <v>1.5</v>
      </c>
      <c r="R754" t="s">
        <v>36</v>
      </c>
    </row>
    <row r="755" spans="1:18" x14ac:dyDescent="0.3">
      <c r="A755" s="72">
        <v>753</v>
      </c>
      <c r="B755">
        <v>40750</v>
      </c>
      <c r="C755" t="s">
        <v>301</v>
      </c>
      <c r="D755" t="s">
        <v>28</v>
      </c>
      <c r="E755" t="s">
        <v>73</v>
      </c>
      <c r="F755">
        <v>6.33</v>
      </c>
      <c r="G755" s="73">
        <v>44741</v>
      </c>
      <c r="H755" s="73">
        <v>44748</v>
      </c>
      <c r="I755">
        <v>7</v>
      </c>
      <c r="J755">
        <v>2021</v>
      </c>
      <c r="K755" t="s">
        <v>21</v>
      </c>
      <c r="L755">
        <v>12</v>
      </c>
      <c r="M755">
        <v>0.4</v>
      </c>
      <c r="N755">
        <v>4.8000000000000007</v>
      </c>
      <c r="O755">
        <v>8</v>
      </c>
      <c r="P755">
        <v>0.60000000000000009</v>
      </c>
      <c r="Q755">
        <v>1.5</v>
      </c>
      <c r="R755" t="s">
        <v>70</v>
      </c>
    </row>
    <row r="756" spans="1:18" x14ac:dyDescent="0.3">
      <c r="A756" s="72">
        <v>754</v>
      </c>
      <c r="B756">
        <v>40750</v>
      </c>
      <c r="C756" t="s">
        <v>301</v>
      </c>
      <c r="D756" t="s">
        <v>28</v>
      </c>
      <c r="E756" t="s">
        <v>73</v>
      </c>
      <c r="F756">
        <v>6.33</v>
      </c>
      <c r="G756" s="73">
        <v>44741</v>
      </c>
      <c r="H756" s="73">
        <v>44748</v>
      </c>
      <c r="I756">
        <v>7</v>
      </c>
      <c r="J756">
        <v>2021</v>
      </c>
      <c r="K756" t="s">
        <v>21</v>
      </c>
      <c r="L756">
        <v>12</v>
      </c>
      <c r="M756">
        <v>0.4</v>
      </c>
      <c r="N756">
        <v>4.8000000000000007</v>
      </c>
      <c r="O756">
        <v>8</v>
      </c>
      <c r="P756">
        <v>0.60000000000000009</v>
      </c>
      <c r="Q756">
        <v>1.5</v>
      </c>
      <c r="R756" t="s">
        <v>23</v>
      </c>
    </row>
    <row r="757" spans="1:18" x14ac:dyDescent="0.3">
      <c r="A757" s="72">
        <v>755</v>
      </c>
      <c r="B757">
        <v>40750</v>
      </c>
      <c r="C757" t="s">
        <v>301</v>
      </c>
      <c r="D757" t="s">
        <v>28</v>
      </c>
      <c r="E757" t="s">
        <v>73</v>
      </c>
      <c r="F757">
        <v>6.33</v>
      </c>
      <c r="G757" s="73">
        <v>44741</v>
      </c>
      <c r="H757" s="73">
        <v>44748</v>
      </c>
      <c r="I757">
        <v>7</v>
      </c>
      <c r="J757">
        <v>2021</v>
      </c>
      <c r="K757" t="s">
        <v>21</v>
      </c>
      <c r="L757">
        <v>12</v>
      </c>
      <c r="M757">
        <v>0.4</v>
      </c>
      <c r="N757">
        <v>4.8000000000000007</v>
      </c>
      <c r="O757">
        <v>8</v>
      </c>
      <c r="P757">
        <v>0.60000000000000009</v>
      </c>
      <c r="Q757">
        <v>1.5</v>
      </c>
      <c r="R757" t="s">
        <v>58</v>
      </c>
    </row>
    <row r="758" spans="1:18" x14ac:dyDescent="0.3">
      <c r="A758" s="72">
        <v>756</v>
      </c>
      <c r="B758">
        <v>40750</v>
      </c>
      <c r="C758" t="s">
        <v>301</v>
      </c>
      <c r="D758" t="s">
        <v>28</v>
      </c>
      <c r="E758" t="s">
        <v>73</v>
      </c>
      <c r="F758">
        <v>6.33</v>
      </c>
      <c r="G758" s="73">
        <v>44741</v>
      </c>
      <c r="H758" s="73">
        <v>44748</v>
      </c>
      <c r="I758">
        <v>7</v>
      </c>
      <c r="J758">
        <v>2021</v>
      </c>
      <c r="K758" t="s">
        <v>21</v>
      </c>
      <c r="L758">
        <v>12</v>
      </c>
      <c r="M758">
        <v>0.4</v>
      </c>
      <c r="N758">
        <v>4.8000000000000007</v>
      </c>
      <c r="O758">
        <v>8</v>
      </c>
      <c r="P758">
        <v>0.60000000000000009</v>
      </c>
      <c r="Q758">
        <v>1.5</v>
      </c>
      <c r="R758" t="s">
        <v>63</v>
      </c>
    </row>
    <row r="759" spans="1:18" x14ac:dyDescent="0.3">
      <c r="A759" s="72">
        <v>757</v>
      </c>
      <c r="B759">
        <v>37981</v>
      </c>
      <c r="C759" t="s">
        <v>302</v>
      </c>
      <c r="D759" t="s">
        <v>95</v>
      </c>
      <c r="E759" t="s">
        <v>34</v>
      </c>
      <c r="F759">
        <v>7.21</v>
      </c>
      <c r="G759" s="73">
        <v>44098</v>
      </c>
      <c r="H759" s="73">
        <v>44098</v>
      </c>
      <c r="I759">
        <v>6</v>
      </c>
      <c r="J759">
        <v>2019</v>
      </c>
      <c r="K759" t="s">
        <v>29</v>
      </c>
      <c r="L759">
        <v>1</v>
      </c>
      <c r="M759">
        <v>1.85</v>
      </c>
      <c r="N759">
        <v>1.85</v>
      </c>
      <c r="O759">
        <v>1</v>
      </c>
      <c r="P759">
        <v>1.85</v>
      </c>
      <c r="Q759">
        <v>1</v>
      </c>
      <c r="R759" t="s">
        <v>36</v>
      </c>
    </row>
    <row r="760" spans="1:18" x14ac:dyDescent="0.3">
      <c r="A760" s="72">
        <v>758</v>
      </c>
      <c r="B760">
        <v>37981</v>
      </c>
      <c r="C760" t="s">
        <v>302</v>
      </c>
      <c r="D760" t="s">
        <v>95</v>
      </c>
      <c r="E760" t="s">
        <v>34</v>
      </c>
      <c r="F760">
        <v>7.21</v>
      </c>
      <c r="G760" s="73">
        <v>44098</v>
      </c>
      <c r="H760" s="73">
        <v>44098</v>
      </c>
      <c r="I760">
        <v>6</v>
      </c>
      <c r="J760">
        <v>2019</v>
      </c>
      <c r="K760" t="s">
        <v>29</v>
      </c>
      <c r="L760">
        <v>1</v>
      </c>
      <c r="M760">
        <v>1.85</v>
      </c>
      <c r="N760">
        <v>1.85</v>
      </c>
      <c r="O760">
        <v>1</v>
      </c>
      <c r="P760">
        <v>1.85</v>
      </c>
      <c r="Q760">
        <v>1</v>
      </c>
      <c r="R760" t="s">
        <v>24</v>
      </c>
    </row>
    <row r="761" spans="1:18" x14ac:dyDescent="0.3">
      <c r="A761" s="72">
        <v>759</v>
      </c>
      <c r="B761">
        <v>37981</v>
      </c>
      <c r="C761" t="s">
        <v>302</v>
      </c>
      <c r="D761" t="s">
        <v>95</v>
      </c>
      <c r="E761" t="s">
        <v>34</v>
      </c>
      <c r="F761">
        <v>7.21</v>
      </c>
      <c r="G761" s="73">
        <v>44098</v>
      </c>
      <c r="H761" s="73">
        <v>44098</v>
      </c>
      <c r="I761">
        <v>6</v>
      </c>
      <c r="J761">
        <v>2019</v>
      </c>
      <c r="K761" t="s">
        <v>29</v>
      </c>
      <c r="L761">
        <v>1</v>
      </c>
      <c r="M761">
        <v>1.85</v>
      </c>
      <c r="N761">
        <v>1.85</v>
      </c>
      <c r="O761">
        <v>1</v>
      </c>
      <c r="P761">
        <v>1.85</v>
      </c>
      <c r="Q761">
        <v>1</v>
      </c>
      <c r="R761" t="s">
        <v>80</v>
      </c>
    </row>
    <row r="762" spans="1:18" x14ac:dyDescent="0.3">
      <c r="A762" s="72">
        <v>760</v>
      </c>
      <c r="B762">
        <v>37981</v>
      </c>
      <c r="C762" t="s">
        <v>302</v>
      </c>
      <c r="D762" t="s">
        <v>95</v>
      </c>
      <c r="E762" t="s">
        <v>34</v>
      </c>
      <c r="F762">
        <v>7.21</v>
      </c>
      <c r="G762" s="73">
        <v>44098</v>
      </c>
      <c r="H762" s="73">
        <v>44098</v>
      </c>
      <c r="I762">
        <v>6</v>
      </c>
      <c r="J762">
        <v>2019</v>
      </c>
      <c r="K762" t="s">
        <v>29</v>
      </c>
      <c r="L762">
        <v>1</v>
      </c>
      <c r="M762">
        <v>1.85</v>
      </c>
      <c r="N762">
        <v>1.85</v>
      </c>
      <c r="O762">
        <v>1</v>
      </c>
      <c r="P762">
        <v>1.85</v>
      </c>
      <c r="Q762">
        <v>1</v>
      </c>
      <c r="R762" t="s">
        <v>108</v>
      </c>
    </row>
    <row r="763" spans="1:18" x14ac:dyDescent="0.3">
      <c r="A763" s="72">
        <v>761</v>
      </c>
      <c r="B763">
        <v>42544</v>
      </c>
      <c r="C763" t="s">
        <v>303</v>
      </c>
      <c r="D763" t="s">
        <v>28</v>
      </c>
      <c r="E763" t="s">
        <v>20</v>
      </c>
      <c r="F763">
        <v>7.09</v>
      </c>
      <c r="G763" s="73">
        <v>44778</v>
      </c>
      <c r="H763" s="73">
        <v>44778</v>
      </c>
      <c r="I763">
        <v>7</v>
      </c>
      <c r="J763">
        <v>2021</v>
      </c>
      <c r="K763" t="s">
        <v>31</v>
      </c>
      <c r="L763">
        <v>12</v>
      </c>
      <c r="M763">
        <v>0.40250000000000002</v>
      </c>
      <c r="N763">
        <v>4.83</v>
      </c>
      <c r="O763">
        <v>1</v>
      </c>
      <c r="P763">
        <v>4.83</v>
      </c>
      <c r="Q763">
        <v>12</v>
      </c>
      <c r="R763" t="s">
        <v>35</v>
      </c>
    </row>
    <row r="764" spans="1:18" x14ac:dyDescent="0.3">
      <c r="A764" s="72">
        <v>762</v>
      </c>
      <c r="B764">
        <v>42544</v>
      </c>
      <c r="C764" t="s">
        <v>303</v>
      </c>
      <c r="D764" t="s">
        <v>28</v>
      </c>
      <c r="E764" t="s">
        <v>20</v>
      </c>
      <c r="F764">
        <v>7.09</v>
      </c>
      <c r="G764" s="73">
        <v>44778</v>
      </c>
      <c r="H764" s="73">
        <v>44778</v>
      </c>
      <c r="I764">
        <v>7</v>
      </c>
      <c r="J764">
        <v>2021</v>
      </c>
      <c r="K764" t="s">
        <v>31</v>
      </c>
      <c r="L764">
        <v>12</v>
      </c>
      <c r="M764">
        <v>0.40250000000000002</v>
      </c>
      <c r="N764">
        <v>4.83</v>
      </c>
      <c r="O764">
        <v>1</v>
      </c>
      <c r="P764">
        <v>4.83</v>
      </c>
      <c r="Q764">
        <v>12</v>
      </c>
      <c r="R764" t="s">
        <v>22</v>
      </c>
    </row>
    <row r="765" spans="1:18" x14ac:dyDescent="0.3">
      <c r="A765" s="72">
        <v>763</v>
      </c>
      <c r="B765">
        <v>42544</v>
      </c>
      <c r="C765" t="s">
        <v>303</v>
      </c>
      <c r="D765" t="s">
        <v>28</v>
      </c>
      <c r="E765" t="s">
        <v>20</v>
      </c>
      <c r="F765">
        <v>7.09</v>
      </c>
      <c r="G765" s="73">
        <v>44778</v>
      </c>
      <c r="H765" s="73">
        <v>44778</v>
      </c>
      <c r="I765">
        <v>7</v>
      </c>
      <c r="J765">
        <v>2021</v>
      </c>
      <c r="K765" t="s">
        <v>31</v>
      </c>
      <c r="L765">
        <v>12</v>
      </c>
      <c r="M765">
        <v>0.40250000000000002</v>
      </c>
      <c r="N765">
        <v>4.83</v>
      </c>
      <c r="O765">
        <v>1</v>
      </c>
      <c r="P765">
        <v>4.83</v>
      </c>
      <c r="Q765">
        <v>12</v>
      </c>
      <c r="R765" t="s">
        <v>23</v>
      </c>
    </row>
    <row r="766" spans="1:18" x14ac:dyDescent="0.3">
      <c r="A766" s="72">
        <v>764</v>
      </c>
      <c r="B766">
        <v>41312</v>
      </c>
      <c r="C766" t="s">
        <v>304</v>
      </c>
      <c r="D766" t="s">
        <v>28</v>
      </c>
      <c r="E766" t="s">
        <v>73</v>
      </c>
      <c r="F766">
        <v>6.96</v>
      </c>
      <c r="G766" s="73">
        <v>44370</v>
      </c>
      <c r="H766" s="73">
        <v>44379</v>
      </c>
      <c r="I766">
        <v>3</v>
      </c>
      <c r="J766">
        <v>2020</v>
      </c>
      <c r="K766" t="s">
        <v>31</v>
      </c>
      <c r="L766">
        <v>12</v>
      </c>
      <c r="M766">
        <v>0.3963888888888889</v>
      </c>
      <c r="N766">
        <v>4.7566666666666668</v>
      </c>
      <c r="O766">
        <v>10</v>
      </c>
      <c r="P766">
        <v>0.47566666666666668</v>
      </c>
      <c r="Q766">
        <v>1.2</v>
      </c>
      <c r="R766" t="s">
        <v>22</v>
      </c>
    </row>
    <row r="767" spans="1:18" x14ac:dyDescent="0.3">
      <c r="A767" s="72">
        <v>765</v>
      </c>
      <c r="B767">
        <v>41312</v>
      </c>
      <c r="C767" t="s">
        <v>304</v>
      </c>
      <c r="D767" t="s">
        <v>28</v>
      </c>
      <c r="E767" t="s">
        <v>73</v>
      </c>
      <c r="F767">
        <v>6.96</v>
      </c>
      <c r="G767" s="73">
        <v>44370</v>
      </c>
      <c r="H767" s="73">
        <v>44379</v>
      </c>
      <c r="I767">
        <v>3</v>
      </c>
      <c r="J767">
        <v>2020</v>
      </c>
      <c r="K767" t="s">
        <v>31</v>
      </c>
      <c r="L767">
        <v>12</v>
      </c>
      <c r="M767">
        <v>0.3963888888888889</v>
      </c>
      <c r="N767">
        <v>4.7566666666666668</v>
      </c>
      <c r="O767">
        <v>10</v>
      </c>
      <c r="P767">
        <v>0.47566666666666668</v>
      </c>
      <c r="Q767">
        <v>1.2</v>
      </c>
      <c r="R767" t="s">
        <v>23</v>
      </c>
    </row>
    <row r="768" spans="1:18" x14ac:dyDescent="0.3">
      <c r="A768" s="72">
        <v>766</v>
      </c>
      <c r="B768">
        <v>41312</v>
      </c>
      <c r="C768" t="s">
        <v>304</v>
      </c>
      <c r="D768" t="s">
        <v>28</v>
      </c>
      <c r="E768" t="s">
        <v>73</v>
      </c>
      <c r="F768">
        <v>6.96</v>
      </c>
      <c r="G768" s="73">
        <v>44370</v>
      </c>
      <c r="H768" s="73">
        <v>44379</v>
      </c>
      <c r="I768">
        <v>3</v>
      </c>
      <c r="J768">
        <v>2020</v>
      </c>
      <c r="K768" t="s">
        <v>31</v>
      </c>
      <c r="L768">
        <v>12</v>
      </c>
      <c r="M768">
        <v>0.3963888888888889</v>
      </c>
      <c r="N768">
        <v>4.7566666666666668</v>
      </c>
      <c r="O768">
        <v>10</v>
      </c>
      <c r="P768">
        <v>0.47566666666666668</v>
      </c>
      <c r="Q768">
        <v>1.2</v>
      </c>
      <c r="R768" t="s">
        <v>37</v>
      </c>
    </row>
    <row r="769" spans="1:18" x14ac:dyDescent="0.3">
      <c r="A769" s="72">
        <v>767</v>
      </c>
      <c r="B769">
        <v>41312</v>
      </c>
      <c r="C769" t="s">
        <v>304</v>
      </c>
      <c r="D769" t="s">
        <v>28</v>
      </c>
      <c r="E769" t="s">
        <v>73</v>
      </c>
      <c r="F769">
        <v>6.96</v>
      </c>
      <c r="G769" s="73">
        <v>44370</v>
      </c>
      <c r="H769" s="73">
        <v>44379</v>
      </c>
      <c r="I769">
        <v>3</v>
      </c>
      <c r="J769">
        <v>2020</v>
      </c>
      <c r="K769" t="s">
        <v>31</v>
      </c>
      <c r="L769">
        <v>12</v>
      </c>
      <c r="M769">
        <v>0.3963888888888889</v>
      </c>
      <c r="N769">
        <v>4.7566666666666668</v>
      </c>
      <c r="O769">
        <v>10</v>
      </c>
      <c r="P769">
        <v>0.47566666666666668</v>
      </c>
      <c r="Q769">
        <v>1.2</v>
      </c>
      <c r="R769" t="s">
        <v>155</v>
      </c>
    </row>
    <row r="770" spans="1:18" x14ac:dyDescent="0.3">
      <c r="A770" s="72">
        <v>768</v>
      </c>
      <c r="B770">
        <v>41312</v>
      </c>
      <c r="C770" t="s">
        <v>304</v>
      </c>
      <c r="D770" t="s">
        <v>28</v>
      </c>
      <c r="E770" t="s">
        <v>73</v>
      </c>
      <c r="F770">
        <v>6.96</v>
      </c>
      <c r="G770" s="73">
        <v>44370</v>
      </c>
      <c r="H770" s="73">
        <v>44379</v>
      </c>
      <c r="I770">
        <v>3</v>
      </c>
      <c r="J770">
        <v>2020</v>
      </c>
      <c r="K770" t="s">
        <v>31</v>
      </c>
      <c r="L770">
        <v>12</v>
      </c>
      <c r="M770">
        <v>0.3963888888888889</v>
      </c>
      <c r="N770">
        <v>4.7566666666666668</v>
      </c>
      <c r="O770">
        <v>10</v>
      </c>
      <c r="P770">
        <v>0.47566666666666668</v>
      </c>
      <c r="Q770">
        <v>1.2</v>
      </c>
      <c r="R770" t="s">
        <v>156</v>
      </c>
    </row>
    <row r="771" spans="1:18" x14ac:dyDescent="0.3">
      <c r="A771" s="72">
        <v>769</v>
      </c>
      <c r="B771">
        <v>41312</v>
      </c>
      <c r="C771" t="s">
        <v>304</v>
      </c>
      <c r="D771" t="s">
        <v>28</v>
      </c>
      <c r="E771" t="s">
        <v>73</v>
      </c>
      <c r="F771">
        <v>6.96</v>
      </c>
      <c r="G771" s="73">
        <v>44370</v>
      </c>
      <c r="H771" s="73">
        <v>44379</v>
      </c>
      <c r="I771">
        <v>3</v>
      </c>
      <c r="J771">
        <v>2020</v>
      </c>
      <c r="K771" t="s">
        <v>31</v>
      </c>
      <c r="L771">
        <v>12</v>
      </c>
      <c r="M771">
        <v>0.3963888888888889</v>
      </c>
      <c r="N771">
        <v>4.7566666666666668</v>
      </c>
      <c r="O771">
        <v>10</v>
      </c>
      <c r="P771">
        <v>0.47566666666666668</v>
      </c>
      <c r="Q771">
        <v>1.2</v>
      </c>
      <c r="R771" t="s">
        <v>42</v>
      </c>
    </row>
    <row r="772" spans="1:18" x14ac:dyDescent="0.3">
      <c r="A772" s="72">
        <v>770</v>
      </c>
      <c r="B772">
        <v>41930</v>
      </c>
      <c r="C772" t="s">
        <v>305</v>
      </c>
      <c r="D772" t="s">
        <v>28</v>
      </c>
      <c r="E772" t="s">
        <v>20</v>
      </c>
      <c r="F772">
        <v>6.79</v>
      </c>
      <c r="G772" s="73">
        <v>44440</v>
      </c>
      <c r="H772" s="73">
        <v>44482</v>
      </c>
      <c r="I772">
        <v>6</v>
      </c>
      <c r="J772">
        <v>2020</v>
      </c>
      <c r="K772" t="s">
        <v>31</v>
      </c>
      <c r="L772">
        <v>12</v>
      </c>
      <c r="M772">
        <v>0.40333333333333332</v>
      </c>
      <c r="N772">
        <v>4.84</v>
      </c>
      <c r="O772">
        <v>43</v>
      </c>
      <c r="P772">
        <v>0.11255813953488369</v>
      </c>
      <c r="Q772">
        <v>0.27906976744186052</v>
      </c>
      <c r="R772" t="s">
        <v>36</v>
      </c>
    </row>
    <row r="773" spans="1:18" x14ac:dyDescent="0.3">
      <c r="A773" s="72">
        <v>771</v>
      </c>
      <c r="B773">
        <v>41930</v>
      </c>
      <c r="C773" t="s">
        <v>305</v>
      </c>
      <c r="D773" t="s">
        <v>28</v>
      </c>
      <c r="E773" t="s">
        <v>20</v>
      </c>
      <c r="F773">
        <v>6.79</v>
      </c>
      <c r="G773" s="73">
        <v>44440</v>
      </c>
      <c r="H773" s="73">
        <v>44482</v>
      </c>
      <c r="I773">
        <v>6</v>
      </c>
      <c r="J773">
        <v>2020</v>
      </c>
      <c r="K773" t="s">
        <v>31</v>
      </c>
      <c r="L773">
        <v>12</v>
      </c>
      <c r="M773">
        <v>0.40333333333333332</v>
      </c>
      <c r="N773">
        <v>4.84</v>
      </c>
      <c r="O773">
        <v>43</v>
      </c>
      <c r="P773">
        <v>0.11255813953488369</v>
      </c>
      <c r="Q773">
        <v>0.27906976744186052</v>
      </c>
      <c r="R773" t="s">
        <v>23</v>
      </c>
    </row>
    <row r="774" spans="1:18" x14ac:dyDescent="0.3">
      <c r="A774" s="72">
        <v>772</v>
      </c>
      <c r="B774">
        <v>39198</v>
      </c>
      <c r="C774" t="s">
        <v>306</v>
      </c>
      <c r="D774" t="s">
        <v>28</v>
      </c>
      <c r="E774" t="s">
        <v>34</v>
      </c>
      <c r="F774">
        <v>8.09</v>
      </c>
      <c r="G774" s="73">
        <v>43847</v>
      </c>
      <c r="H774" s="73">
        <v>43856</v>
      </c>
      <c r="I774">
        <v>8</v>
      </c>
      <c r="J774">
        <v>2019</v>
      </c>
      <c r="K774" t="s">
        <v>40</v>
      </c>
      <c r="L774">
        <v>12</v>
      </c>
      <c r="M774">
        <v>0.46666666666666667</v>
      </c>
      <c r="N774">
        <v>5.6</v>
      </c>
      <c r="O774">
        <v>10</v>
      </c>
      <c r="P774">
        <v>0.55999999999999994</v>
      </c>
      <c r="Q774">
        <v>1.2</v>
      </c>
      <c r="R774" t="s">
        <v>22</v>
      </c>
    </row>
    <row r="775" spans="1:18" x14ac:dyDescent="0.3">
      <c r="A775" s="72">
        <v>773</v>
      </c>
      <c r="B775">
        <v>39198</v>
      </c>
      <c r="C775" t="s">
        <v>306</v>
      </c>
      <c r="D775" t="s">
        <v>28</v>
      </c>
      <c r="E775" t="s">
        <v>34</v>
      </c>
      <c r="F775">
        <v>8.09</v>
      </c>
      <c r="G775" s="73">
        <v>43847</v>
      </c>
      <c r="H775" s="73">
        <v>43856</v>
      </c>
      <c r="I775">
        <v>8</v>
      </c>
      <c r="J775">
        <v>2019</v>
      </c>
      <c r="K775" t="s">
        <v>40</v>
      </c>
      <c r="L775">
        <v>12</v>
      </c>
      <c r="M775">
        <v>0.46666666666666667</v>
      </c>
      <c r="N775">
        <v>5.6</v>
      </c>
      <c r="O775">
        <v>10</v>
      </c>
      <c r="P775">
        <v>0.55999999999999994</v>
      </c>
      <c r="Q775">
        <v>1.2</v>
      </c>
      <c r="R775" t="s">
        <v>24</v>
      </c>
    </row>
    <row r="776" spans="1:18" x14ac:dyDescent="0.3">
      <c r="A776" s="72">
        <v>774</v>
      </c>
      <c r="B776">
        <v>39198</v>
      </c>
      <c r="C776" t="s">
        <v>306</v>
      </c>
      <c r="D776" t="s">
        <v>28</v>
      </c>
      <c r="E776" t="s">
        <v>34</v>
      </c>
      <c r="F776">
        <v>8.09</v>
      </c>
      <c r="G776" s="73">
        <v>43847</v>
      </c>
      <c r="H776" s="73">
        <v>43856</v>
      </c>
      <c r="I776">
        <v>8</v>
      </c>
      <c r="J776">
        <v>2019</v>
      </c>
      <c r="K776" t="s">
        <v>40</v>
      </c>
      <c r="L776">
        <v>12</v>
      </c>
      <c r="M776">
        <v>0.46666666666666667</v>
      </c>
      <c r="N776">
        <v>5.6</v>
      </c>
      <c r="O776">
        <v>10</v>
      </c>
      <c r="P776">
        <v>0.55999999999999994</v>
      </c>
      <c r="Q776">
        <v>1.2</v>
      </c>
      <c r="R776" t="s">
        <v>25</v>
      </c>
    </row>
    <row r="777" spans="1:18" x14ac:dyDescent="0.3">
      <c r="A777" s="72">
        <v>775</v>
      </c>
      <c r="B777">
        <v>39198</v>
      </c>
      <c r="C777" t="s">
        <v>306</v>
      </c>
      <c r="D777" t="s">
        <v>28</v>
      </c>
      <c r="E777" t="s">
        <v>34</v>
      </c>
      <c r="F777">
        <v>8.09</v>
      </c>
      <c r="G777" s="73">
        <v>43847</v>
      </c>
      <c r="H777" s="73">
        <v>43856</v>
      </c>
      <c r="I777">
        <v>8</v>
      </c>
      <c r="J777">
        <v>2019</v>
      </c>
      <c r="K777" t="s">
        <v>40</v>
      </c>
      <c r="L777">
        <v>12</v>
      </c>
      <c r="M777">
        <v>0.46666666666666667</v>
      </c>
      <c r="N777">
        <v>5.6</v>
      </c>
      <c r="O777">
        <v>10</v>
      </c>
      <c r="P777">
        <v>0.55999999999999994</v>
      </c>
      <c r="Q777">
        <v>1.2</v>
      </c>
      <c r="R777" t="s">
        <v>38</v>
      </c>
    </row>
    <row r="778" spans="1:18" x14ac:dyDescent="0.3">
      <c r="A778" s="72">
        <v>776</v>
      </c>
      <c r="B778">
        <v>39198</v>
      </c>
      <c r="C778" t="s">
        <v>306</v>
      </c>
      <c r="D778" t="s">
        <v>28</v>
      </c>
      <c r="E778" t="s">
        <v>34</v>
      </c>
      <c r="F778">
        <v>8.09</v>
      </c>
      <c r="G778" s="73">
        <v>43847</v>
      </c>
      <c r="H778" s="73">
        <v>43856</v>
      </c>
      <c r="I778">
        <v>8</v>
      </c>
      <c r="J778">
        <v>2019</v>
      </c>
      <c r="K778" t="s">
        <v>40</v>
      </c>
      <c r="L778">
        <v>12</v>
      </c>
      <c r="M778">
        <v>0.46666666666666667</v>
      </c>
      <c r="N778">
        <v>5.6</v>
      </c>
      <c r="O778">
        <v>10</v>
      </c>
      <c r="P778">
        <v>0.55999999999999994</v>
      </c>
      <c r="Q778">
        <v>1.2</v>
      </c>
      <c r="R778" t="s">
        <v>168</v>
      </c>
    </row>
    <row r="779" spans="1:18" x14ac:dyDescent="0.3">
      <c r="A779" s="72">
        <v>777</v>
      </c>
      <c r="B779">
        <v>39198</v>
      </c>
      <c r="C779" t="s">
        <v>306</v>
      </c>
      <c r="D779" t="s">
        <v>28</v>
      </c>
      <c r="E779" t="s">
        <v>34</v>
      </c>
      <c r="F779">
        <v>8.09</v>
      </c>
      <c r="G779" s="73">
        <v>43847</v>
      </c>
      <c r="H779" s="73">
        <v>43856</v>
      </c>
      <c r="I779">
        <v>8</v>
      </c>
      <c r="J779">
        <v>2019</v>
      </c>
      <c r="K779" t="s">
        <v>40</v>
      </c>
      <c r="L779">
        <v>12</v>
      </c>
      <c r="M779">
        <v>0.46666666666666667</v>
      </c>
      <c r="N779">
        <v>5.6</v>
      </c>
      <c r="O779">
        <v>10</v>
      </c>
      <c r="P779">
        <v>0.55999999999999994</v>
      </c>
      <c r="Q779">
        <v>1.2</v>
      </c>
      <c r="R779" t="s">
        <v>62</v>
      </c>
    </row>
    <row r="780" spans="1:18" x14ac:dyDescent="0.3">
      <c r="A780" s="72">
        <v>778</v>
      </c>
      <c r="B780">
        <v>43969</v>
      </c>
      <c r="C780" t="s">
        <v>307</v>
      </c>
      <c r="D780" t="s">
        <v>28</v>
      </c>
      <c r="E780" t="s">
        <v>34</v>
      </c>
      <c r="F780">
        <v>6.56</v>
      </c>
      <c r="G780" s="73">
        <v>44498</v>
      </c>
      <c r="H780" s="73">
        <v>44501</v>
      </c>
      <c r="I780">
        <v>6</v>
      </c>
      <c r="J780">
        <v>2021</v>
      </c>
      <c r="K780" t="s">
        <v>40</v>
      </c>
      <c r="L780">
        <v>12</v>
      </c>
      <c r="M780">
        <v>0.40749999999999997</v>
      </c>
      <c r="N780">
        <v>4.8899999999999997</v>
      </c>
      <c r="O780">
        <v>4</v>
      </c>
      <c r="P780">
        <v>1.2224999999999999</v>
      </c>
      <c r="Q780">
        <v>3</v>
      </c>
      <c r="R780" t="s">
        <v>32</v>
      </c>
    </row>
    <row r="781" spans="1:18" x14ac:dyDescent="0.3">
      <c r="A781" s="72">
        <v>779</v>
      </c>
      <c r="B781">
        <v>43969</v>
      </c>
      <c r="C781" t="s">
        <v>307</v>
      </c>
      <c r="D781" t="s">
        <v>28</v>
      </c>
      <c r="E781" t="s">
        <v>34</v>
      </c>
      <c r="F781">
        <v>6.56</v>
      </c>
      <c r="G781" s="73">
        <v>44498</v>
      </c>
      <c r="H781" s="73">
        <v>44501</v>
      </c>
      <c r="I781">
        <v>6</v>
      </c>
      <c r="J781">
        <v>2021</v>
      </c>
      <c r="K781" t="s">
        <v>40</v>
      </c>
      <c r="L781">
        <v>12</v>
      </c>
      <c r="M781">
        <v>0.40749999999999997</v>
      </c>
      <c r="N781">
        <v>4.8899999999999997</v>
      </c>
      <c r="O781">
        <v>4</v>
      </c>
      <c r="P781">
        <v>1.2224999999999999</v>
      </c>
      <c r="Q781">
        <v>3</v>
      </c>
      <c r="R781" t="s">
        <v>58</v>
      </c>
    </row>
    <row r="782" spans="1:18" x14ac:dyDescent="0.3">
      <c r="A782" s="72">
        <v>780</v>
      </c>
      <c r="B782">
        <v>43969</v>
      </c>
      <c r="C782" t="s">
        <v>307</v>
      </c>
      <c r="D782" t="s">
        <v>28</v>
      </c>
      <c r="E782" t="s">
        <v>34</v>
      </c>
      <c r="F782">
        <v>6.56</v>
      </c>
      <c r="G782" s="73">
        <v>44498</v>
      </c>
      <c r="H782" s="73">
        <v>44501</v>
      </c>
      <c r="I782">
        <v>6</v>
      </c>
      <c r="J782">
        <v>2021</v>
      </c>
      <c r="K782" t="s">
        <v>40</v>
      </c>
      <c r="L782">
        <v>12</v>
      </c>
      <c r="M782">
        <v>0.40749999999999997</v>
      </c>
      <c r="N782">
        <v>4.8899999999999997</v>
      </c>
      <c r="O782">
        <v>4</v>
      </c>
      <c r="P782">
        <v>1.2224999999999999</v>
      </c>
      <c r="Q782">
        <v>3</v>
      </c>
      <c r="R782" t="s">
        <v>54</v>
      </c>
    </row>
    <row r="783" spans="1:18" x14ac:dyDescent="0.3">
      <c r="A783" s="72">
        <v>781</v>
      </c>
      <c r="B783">
        <v>43969</v>
      </c>
      <c r="C783" t="s">
        <v>307</v>
      </c>
      <c r="D783" t="s">
        <v>28</v>
      </c>
      <c r="E783" t="s">
        <v>34</v>
      </c>
      <c r="F783">
        <v>6.56</v>
      </c>
      <c r="G783" s="73">
        <v>44498</v>
      </c>
      <c r="H783" s="73">
        <v>44501</v>
      </c>
      <c r="I783">
        <v>6</v>
      </c>
      <c r="J783">
        <v>2021</v>
      </c>
      <c r="K783" t="s">
        <v>40</v>
      </c>
      <c r="L783">
        <v>12</v>
      </c>
      <c r="M783">
        <v>0.40749999999999997</v>
      </c>
      <c r="N783">
        <v>4.8899999999999997</v>
      </c>
      <c r="O783">
        <v>4</v>
      </c>
      <c r="P783">
        <v>1.2224999999999999</v>
      </c>
      <c r="Q783">
        <v>3</v>
      </c>
      <c r="R783" t="s">
        <v>45</v>
      </c>
    </row>
    <row r="784" spans="1:18" x14ac:dyDescent="0.3">
      <c r="A784" s="72">
        <v>782</v>
      </c>
      <c r="B784">
        <v>43969</v>
      </c>
      <c r="C784" t="s">
        <v>307</v>
      </c>
      <c r="D784" t="s">
        <v>28</v>
      </c>
      <c r="E784" t="s">
        <v>34</v>
      </c>
      <c r="F784">
        <v>6.56</v>
      </c>
      <c r="G784" s="73">
        <v>44498</v>
      </c>
      <c r="H784" s="73">
        <v>44501</v>
      </c>
      <c r="I784">
        <v>6</v>
      </c>
      <c r="J784">
        <v>2021</v>
      </c>
      <c r="K784" t="s">
        <v>40</v>
      </c>
      <c r="L784">
        <v>12</v>
      </c>
      <c r="M784">
        <v>0.40749999999999997</v>
      </c>
      <c r="N784">
        <v>4.8899999999999997</v>
      </c>
      <c r="O784">
        <v>4</v>
      </c>
      <c r="P784">
        <v>1.2224999999999999</v>
      </c>
      <c r="Q784">
        <v>3</v>
      </c>
      <c r="R784" t="s">
        <v>38</v>
      </c>
    </row>
    <row r="785" spans="1:18" x14ac:dyDescent="0.3">
      <c r="A785" s="72">
        <v>783</v>
      </c>
      <c r="B785">
        <v>1004</v>
      </c>
      <c r="C785" t="s">
        <v>308</v>
      </c>
      <c r="D785" t="s">
        <v>65</v>
      </c>
      <c r="E785" t="s">
        <v>20</v>
      </c>
      <c r="F785">
        <v>7.29</v>
      </c>
      <c r="G785" s="73">
        <v>42978</v>
      </c>
      <c r="H785" s="73">
        <v>42978</v>
      </c>
      <c r="I785">
        <v>6</v>
      </c>
      <c r="J785">
        <v>2002</v>
      </c>
      <c r="K785" t="s">
        <v>29</v>
      </c>
      <c r="L785">
        <v>1</v>
      </c>
      <c r="M785">
        <v>7.9444444444444443E-2</v>
      </c>
      <c r="N785">
        <v>7.9444444444444443E-2</v>
      </c>
      <c r="O785">
        <v>1</v>
      </c>
      <c r="P785">
        <v>7.9444444444444443E-2</v>
      </c>
      <c r="Q785">
        <v>1</v>
      </c>
      <c r="R785" t="s">
        <v>36</v>
      </c>
    </row>
    <row r="786" spans="1:18" x14ac:dyDescent="0.3">
      <c r="A786" s="72">
        <v>784</v>
      </c>
      <c r="B786">
        <v>1004</v>
      </c>
      <c r="C786" t="s">
        <v>308</v>
      </c>
      <c r="D786" t="s">
        <v>65</v>
      </c>
      <c r="E786" t="s">
        <v>20</v>
      </c>
      <c r="F786">
        <v>7.29</v>
      </c>
      <c r="G786" s="73">
        <v>42978</v>
      </c>
      <c r="H786" s="73">
        <v>42978</v>
      </c>
      <c r="I786">
        <v>6</v>
      </c>
      <c r="J786">
        <v>2002</v>
      </c>
      <c r="K786" t="s">
        <v>29</v>
      </c>
      <c r="L786">
        <v>1</v>
      </c>
      <c r="M786">
        <v>7.9444444444444443E-2</v>
      </c>
      <c r="N786">
        <v>7.9444444444444443E-2</v>
      </c>
      <c r="O786">
        <v>1</v>
      </c>
      <c r="P786">
        <v>7.9444444444444443E-2</v>
      </c>
      <c r="Q786">
        <v>1</v>
      </c>
      <c r="R786" t="s">
        <v>193</v>
      </c>
    </row>
    <row r="787" spans="1:18" x14ac:dyDescent="0.3">
      <c r="A787" s="72">
        <v>785</v>
      </c>
      <c r="B787">
        <v>1004</v>
      </c>
      <c r="C787" t="s">
        <v>308</v>
      </c>
      <c r="D787" t="s">
        <v>65</v>
      </c>
      <c r="E787" t="s">
        <v>20</v>
      </c>
      <c r="F787">
        <v>7.29</v>
      </c>
      <c r="G787" s="73">
        <v>42978</v>
      </c>
      <c r="H787" s="73">
        <v>42978</v>
      </c>
      <c r="I787">
        <v>6</v>
      </c>
      <c r="J787">
        <v>2002</v>
      </c>
      <c r="K787" t="s">
        <v>29</v>
      </c>
      <c r="L787">
        <v>1</v>
      </c>
      <c r="M787">
        <v>7.9444444444444443E-2</v>
      </c>
      <c r="N787">
        <v>7.9444444444444443E-2</v>
      </c>
      <c r="O787">
        <v>1</v>
      </c>
      <c r="P787">
        <v>7.9444444444444443E-2</v>
      </c>
      <c r="Q787">
        <v>1</v>
      </c>
      <c r="R787" t="s">
        <v>61</v>
      </c>
    </row>
    <row r="788" spans="1:18" x14ac:dyDescent="0.3">
      <c r="A788" s="72">
        <v>786</v>
      </c>
      <c r="B788">
        <v>1004</v>
      </c>
      <c r="C788" t="s">
        <v>308</v>
      </c>
      <c r="D788" t="s">
        <v>65</v>
      </c>
      <c r="E788" t="s">
        <v>20</v>
      </c>
      <c r="F788">
        <v>7.29</v>
      </c>
      <c r="G788" s="73">
        <v>42978</v>
      </c>
      <c r="H788" s="73">
        <v>42978</v>
      </c>
      <c r="I788">
        <v>6</v>
      </c>
      <c r="J788">
        <v>2002</v>
      </c>
      <c r="K788" t="s">
        <v>29</v>
      </c>
      <c r="L788">
        <v>1</v>
      </c>
      <c r="M788">
        <v>7.9444444444444443E-2</v>
      </c>
      <c r="N788">
        <v>7.9444444444444443E-2</v>
      </c>
      <c r="O788">
        <v>1</v>
      </c>
      <c r="P788">
        <v>7.9444444444444443E-2</v>
      </c>
      <c r="Q788">
        <v>1</v>
      </c>
      <c r="R788" t="s">
        <v>54</v>
      </c>
    </row>
    <row r="789" spans="1:18" x14ac:dyDescent="0.3">
      <c r="A789" s="72">
        <v>787</v>
      </c>
      <c r="B789">
        <v>1004</v>
      </c>
      <c r="C789" t="s">
        <v>308</v>
      </c>
      <c r="D789" t="s">
        <v>65</v>
      </c>
      <c r="E789" t="s">
        <v>20</v>
      </c>
      <c r="F789">
        <v>7.29</v>
      </c>
      <c r="G789" s="73">
        <v>42978</v>
      </c>
      <c r="H789" s="73">
        <v>42978</v>
      </c>
      <c r="I789">
        <v>6</v>
      </c>
      <c r="J789">
        <v>2002</v>
      </c>
      <c r="K789" t="s">
        <v>29</v>
      </c>
      <c r="L789">
        <v>1</v>
      </c>
      <c r="M789">
        <v>7.9444444444444443E-2</v>
      </c>
      <c r="N789">
        <v>7.9444444444444443E-2</v>
      </c>
      <c r="O789">
        <v>1</v>
      </c>
      <c r="P789">
        <v>7.9444444444444443E-2</v>
      </c>
      <c r="Q789">
        <v>1</v>
      </c>
      <c r="R789" t="s">
        <v>42</v>
      </c>
    </row>
    <row r="790" spans="1:18" x14ac:dyDescent="0.3">
      <c r="A790" s="72">
        <v>788</v>
      </c>
      <c r="B790">
        <v>144</v>
      </c>
      <c r="C790" t="s">
        <v>309</v>
      </c>
      <c r="D790" t="s">
        <v>28</v>
      </c>
      <c r="E790" t="s">
        <v>310</v>
      </c>
      <c r="F790">
        <v>7.08</v>
      </c>
      <c r="G790" s="73">
        <v>43566</v>
      </c>
      <c r="H790" s="73">
        <v>43599</v>
      </c>
      <c r="I790">
        <v>2</v>
      </c>
      <c r="J790">
        <v>2002</v>
      </c>
      <c r="K790" t="s">
        <v>21</v>
      </c>
      <c r="L790">
        <v>13</v>
      </c>
      <c r="M790">
        <v>0.4</v>
      </c>
      <c r="N790">
        <v>5.2</v>
      </c>
      <c r="O790">
        <v>34</v>
      </c>
      <c r="P790">
        <v>0.15294117647058819</v>
      </c>
      <c r="Q790">
        <v>0.38235294117647062</v>
      </c>
      <c r="R790" t="s">
        <v>36</v>
      </c>
    </row>
    <row r="791" spans="1:18" x14ac:dyDescent="0.3">
      <c r="A791" s="72">
        <v>789</v>
      </c>
      <c r="B791">
        <v>144</v>
      </c>
      <c r="C791" t="s">
        <v>309</v>
      </c>
      <c r="D791" t="s">
        <v>28</v>
      </c>
      <c r="E791" t="s">
        <v>310</v>
      </c>
      <c r="F791">
        <v>7.08</v>
      </c>
      <c r="G791" s="73">
        <v>43566</v>
      </c>
      <c r="H791" s="73">
        <v>43599</v>
      </c>
      <c r="I791">
        <v>2</v>
      </c>
      <c r="J791">
        <v>2002</v>
      </c>
      <c r="K791" t="s">
        <v>21</v>
      </c>
      <c r="L791">
        <v>13</v>
      </c>
      <c r="M791">
        <v>0.4</v>
      </c>
      <c r="N791">
        <v>5.2</v>
      </c>
      <c r="O791">
        <v>34</v>
      </c>
      <c r="P791">
        <v>0.15294117647058819</v>
      </c>
      <c r="Q791">
        <v>0.38235294117647062</v>
      </c>
      <c r="R791" t="s">
        <v>54</v>
      </c>
    </row>
    <row r="792" spans="1:18" x14ac:dyDescent="0.3">
      <c r="A792" s="72">
        <v>790</v>
      </c>
      <c r="B792">
        <v>144</v>
      </c>
      <c r="C792" t="s">
        <v>309</v>
      </c>
      <c r="D792" t="s">
        <v>28</v>
      </c>
      <c r="E792" t="s">
        <v>310</v>
      </c>
      <c r="F792">
        <v>7.08</v>
      </c>
      <c r="G792" s="73">
        <v>43566</v>
      </c>
      <c r="H792" s="73">
        <v>43599</v>
      </c>
      <c r="I792">
        <v>2</v>
      </c>
      <c r="J792">
        <v>2002</v>
      </c>
      <c r="K792" t="s">
        <v>21</v>
      </c>
      <c r="L792">
        <v>13</v>
      </c>
      <c r="M792">
        <v>0.4</v>
      </c>
      <c r="N792">
        <v>5.2</v>
      </c>
      <c r="O792">
        <v>34</v>
      </c>
      <c r="P792">
        <v>0.15294117647058819</v>
      </c>
      <c r="Q792">
        <v>0.38235294117647062</v>
      </c>
      <c r="R792" t="s">
        <v>42</v>
      </c>
    </row>
    <row r="793" spans="1:18" x14ac:dyDescent="0.3">
      <c r="A793" s="72">
        <v>791</v>
      </c>
      <c r="B793">
        <v>144</v>
      </c>
      <c r="C793" t="s">
        <v>309</v>
      </c>
      <c r="D793" t="s">
        <v>28</v>
      </c>
      <c r="E793" t="s">
        <v>310</v>
      </c>
      <c r="F793">
        <v>7.08</v>
      </c>
      <c r="G793" s="73">
        <v>43566</v>
      </c>
      <c r="H793" s="73">
        <v>43599</v>
      </c>
      <c r="I793">
        <v>2</v>
      </c>
      <c r="J793">
        <v>2002</v>
      </c>
      <c r="K793" t="s">
        <v>21</v>
      </c>
      <c r="L793">
        <v>13</v>
      </c>
      <c r="M793">
        <v>0.4</v>
      </c>
      <c r="N793">
        <v>5.2</v>
      </c>
      <c r="O793">
        <v>34</v>
      </c>
      <c r="P793">
        <v>0.15294117647058819</v>
      </c>
      <c r="Q793">
        <v>0.38235294117647062</v>
      </c>
      <c r="R793" t="s">
        <v>108</v>
      </c>
    </row>
    <row r="794" spans="1:18" x14ac:dyDescent="0.3">
      <c r="A794" s="72">
        <v>792</v>
      </c>
      <c r="B794">
        <v>35860</v>
      </c>
      <c r="C794" t="s">
        <v>311</v>
      </c>
      <c r="D794" t="s">
        <v>28</v>
      </c>
      <c r="E794" t="s">
        <v>34</v>
      </c>
      <c r="F794">
        <v>7.71</v>
      </c>
      <c r="G794" s="73">
        <v>43776</v>
      </c>
      <c r="H794" s="73">
        <v>43787</v>
      </c>
      <c r="I794">
        <v>8</v>
      </c>
      <c r="J794">
        <v>2018</v>
      </c>
      <c r="K794" t="s">
        <v>21</v>
      </c>
      <c r="L794">
        <v>12</v>
      </c>
      <c r="M794">
        <v>0.39361111111111108</v>
      </c>
      <c r="N794">
        <v>4.7233333333333336</v>
      </c>
      <c r="O794">
        <v>12</v>
      </c>
      <c r="P794">
        <v>0.39361111111111108</v>
      </c>
      <c r="Q794">
        <v>1</v>
      </c>
      <c r="R794" t="s">
        <v>32</v>
      </c>
    </row>
    <row r="795" spans="1:18" x14ac:dyDescent="0.3">
      <c r="A795" s="72">
        <v>793</v>
      </c>
      <c r="B795">
        <v>35860</v>
      </c>
      <c r="C795" t="s">
        <v>311</v>
      </c>
      <c r="D795" t="s">
        <v>28</v>
      </c>
      <c r="E795" t="s">
        <v>34</v>
      </c>
      <c r="F795">
        <v>7.71</v>
      </c>
      <c r="G795" s="73">
        <v>43776</v>
      </c>
      <c r="H795" s="73">
        <v>43787</v>
      </c>
      <c r="I795">
        <v>8</v>
      </c>
      <c r="J795">
        <v>2018</v>
      </c>
      <c r="K795" t="s">
        <v>21</v>
      </c>
      <c r="L795">
        <v>12</v>
      </c>
      <c r="M795">
        <v>0.39361111111111108</v>
      </c>
      <c r="N795">
        <v>4.7233333333333336</v>
      </c>
      <c r="O795">
        <v>12</v>
      </c>
      <c r="P795">
        <v>0.39361111111111108</v>
      </c>
      <c r="Q795">
        <v>1</v>
      </c>
      <c r="R795" t="s">
        <v>155</v>
      </c>
    </row>
    <row r="796" spans="1:18" x14ac:dyDescent="0.3">
      <c r="A796" s="72">
        <v>794</v>
      </c>
      <c r="B796">
        <v>35860</v>
      </c>
      <c r="C796" t="s">
        <v>311</v>
      </c>
      <c r="D796" t="s">
        <v>28</v>
      </c>
      <c r="E796" t="s">
        <v>34</v>
      </c>
      <c r="F796">
        <v>7.71</v>
      </c>
      <c r="G796" s="73">
        <v>43776</v>
      </c>
      <c r="H796" s="73">
        <v>43787</v>
      </c>
      <c r="I796">
        <v>8</v>
      </c>
      <c r="J796">
        <v>2018</v>
      </c>
      <c r="K796" t="s">
        <v>21</v>
      </c>
      <c r="L796">
        <v>12</v>
      </c>
      <c r="M796">
        <v>0.39361111111111108</v>
      </c>
      <c r="N796">
        <v>4.7233333333333336</v>
      </c>
      <c r="O796">
        <v>12</v>
      </c>
      <c r="P796">
        <v>0.39361111111111108</v>
      </c>
      <c r="Q796">
        <v>1</v>
      </c>
      <c r="R796" t="s">
        <v>222</v>
      </c>
    </row>
    <row r="797" spans="1:18" x14ac:dyDescent="0.3">
      <c r="A797" s="72">
        <v>795</v>
      </c>
      <c r="B797">
        <v>35860</v>
      </c>
      <c r="C797" t="s">
        <v>311</v>
      </c>
      <c r="D797" t="s">
        <v>28</v>
      </c>
      <c r="E797" t="s">
        <v>34</v>
      </c>
      <c r="F797">
        <v>7.71</v>
      </c>
      <c r="G797" s="73">
        <v>43776</v>
      </c>
      <c r="H797" s="73">
        <v>43787</v>
      </c>
      <c r="I797">
        <v>8</v>
      </c>
      <c r="J797">
        <v>2018</v>
      </c>
      <c r="K797" t="s">
        <v>21</v>
      </c>
      <c r="L797">
        <v>12</v>
      </c>
      <c r="M797">
        <v>0.39361111111111108</v>
      </c>
      <c r="N797">
        <v>4.7233333333333336</v>
      </c>
      <c r="O797">
        <v>12</v>
      </c>
      <c r="P797">
        <v>0.39361111111111108</v>
      </c>
      <c r="Q797">
        <v>1</v>
      </c>
      <c r="R797" t="s">
        <v>45</v>
      </c>
    </row>
    <row r="798" spans="1:18" x14ac:dyDescent="0.3">
      <c r="A798" s="72">
        <v>796</v>
      </c>
      <c r="B798">
        <v>35860</v>
      </c>
      <c r="C798" t="s">
        <v>311</v>
      </c>
      <c r="D798" t="s">
        <v>28</v>
      </c>
      <c r="E798" t="s">
        <v>34</v>
      </c>
      <c r="F798">
        <v>7.71</v>
      </c>
      <c r="G798" s="73">
        <v>43776</v>
      </c>
      <c r="H798" s="73">
        <v>43787</v>
      </c>
      <c r="I798">
        <v>8</v>
      </c>
      <c r="J798">
        <v>2018</v>
      </c>
      <c r="K798" t="s">
        <v>21</v>
      </c>
      <c r="L798">
        <v>12</v>
      </c>
      <c r="M798">
        <v>0.39361111111111108</v>
      </c>
      <c r="N798">
        <v>4.7233333333333336</v>
      </c>
      <c r="O798">
        <v>12</v>
      </c>
      <c r="P798">
        <v>0.39361111111111108</v>
      </c>
      <c r="Q798">
        <v>1</v>
      </c>
      <c r="R798" t="s">
        <v>38</v>
      </c>
    </row>
    <row r="799" spans="1:18" x14ac:dyDescent="0.3">
      <c r="A799" s="72">
        <v>797</v>
      </c>
      <c r="B799">
        <v>38993</v>
      </c>
      <c r="C799" t="s">
        <v>312</v>
      </c>
      <c r="D799" t="s">
        <v>28</v>
      </c>
      <c r="E799" t="s">
        <v>34</v>
      </c>
      <c r="F799">
        <v>8.08</v>
      </c>
      <c r="G799" s="73">
        <v>43857</v>
      </c>
      <c r="H799" s="73">
        <v>43859</v>
      </c>
      <c r="I799">
        <v>8</v>
      </c>
      <c r="J799">
        <v>2019</v>
      </c>
      <c r="K799" t="s">
        <v>40</v>
      </c>
      <c r="L799">
        <v>12</v>
      </c>
      <c r="M799">
        <v>0.39361111111111108</v>
      </c>
      <c r="N799">
        <v>4.7233333333333336</v>
      </c>
      <c r="O799">
        <v>3</v>
      </c>
      <c r="P799">
        <v>1.574444444444445</v>
      </c>
      <c r="Q799">
        <v>4</v>
      </c>
      <c r="R799" t="s">
        <v>32</v>
      </c>
    </row>
    <row r="800" spans="1:18" x14ac:dyDescent="0.3">
      <c r="A800" s="72">
        <v>798</v>
      </c>
      <c r="B800">
        <v>38993</v>
      </c>
      <c r="C800" t="s">
        <v>312</v>
      </c>
      <c r="D800" t="s">
        <v>28</v>
      </c>
      <c r="E800" t="s">
        <v>34</v>
      </c>
      <c r="F800">
        <v>8.08</v>
      </c>
      <c r="G800" s="73">
        <v>43857</v>
      </c>
      <c r="H800" s="73">
        <v>43859</v>
      </c>
      <c r="I800">
        <v>8</v>
      </c>
      <c r="J800">
        <v>2019</v>
      </c>
      <c r="K800" t="s">
        <v>40</v>
      </c>
      <c r="L800">
        <v>12</v>
      </c>
      <c r="M800">
        <v>0.39361111111111108</v>
      </c>
      <c r="N800">
        <v>4.7233333333333336</v>
      </c>
      <c r="O800">
        <v>3</v>
      </c>
      <c r="P800">
        <v>1.574444444444445</v>
      </c>
      <c r="Q800">
        <v>4</v>
      </c>
      <c r="R800" t="s">
        <v>155</v>
      </c>
    </row>
    <row r="801" spans="1:18" x14ac:dyDescent="0.3">
      <c r="A801" s="72">
        <v>799</v>
      </c>
      <c r="B801">
        <v>38993</v>
      </c>
      <c r="C801" t="s">
        <v>312</v>
      </c>
      <c r="D801" t="s">
        <v>28</v>
      </c>
      <c r="E801" t="s">
        <v>34</v>
      </c>
      <c r="F801">
        <v>8.08</v>
      </c>
      <c r="G801" s="73">
        <v>43857</v>
      </c>
      <c r="H801" s="73">
        <v>43859</v>
      </c>
      <c r="I801">
        <v>8</v>
      </c>
      <c r="J801">
        <v>2019</v>
      </c>
      <c r="K801" t="s">
        <v>40</v>
      </c>
      <c r="L801">
        <v>12</v>
      </c>
      <c r="M801">
        <v>0.39361111111111108</v>
      </c>
      <c r="N801">
        <v>4.7233333333333336</v>
      </c>
      <c r="O801">
        <v>3</v>
      </c>
      <c r="P801">
        <v>1.574444444444445</v>
      </c>
      <c r="Q801">
        <v>4</v>
      </c>
      <c r="R801" t="s">
        <v>222</v>
      </c>
    </row>
    <row r="802" spans="1:18" x14ac:dyDescent="0.3">
      <c r="A802" s="72">
        <v>800</v>
      </c>
      <c r="B802">
        <v>38993</v>
      </c>
      <c r="C802" t="s">
        <v>312</v>
      </c>
      <c r="D802" t="s">
        <v>28</v>
      </c>
      <c r="E802" t="s">
        <v>34</v>
      </c>
      <c r="F802">
        <v>8.08</v>
      </c>
      <c r="G802" s="73">
        <v>43857</v>
      </c>
      <c r="H802" s="73">
        <v>43859</v>
      </c>
      <c r="I802">
        <v>8</v>
      </c>
      <c r="J802">
        <v>2019</v>
      </c>
      <c r="K802" t="s">
        <v>40</v>
      </c>
      <c r="L802">
        <v>12</v>
      </c>
      <c r="M802">
        <v>0.39361111111111108</v>
      </c>
      <c r="N802">
        <v>4.7233333333333336</v>
      </c>
      <c r="O802">
        <v>3</v>
      </c>
      <c r="P802">
        <v>1.574444444444445</v>
      </c>
      <c r="Q802">
        <v>4</v>
      </c>
      <c r="R802" t="s">
        <v>45</v>
      </c>
    </row>
    <row r="803" spans="1:18" x14ac:dyDescent="0.3">
      <c r="A803" s="72">
        <v>801</v>
      </c>
      <c r="B803">
        <v>38993</v>
      </c>
      <c r="C803" t="s">
        <v>312</v>
      </c>
      <c r="D803" t="s">
        <v>28</v>
      </c>
      <c r="E803" t="s">
        <v>34</v>
      </c>
      <c r="F803">
        <v>8.08</v>
      </c>
      <c r="G803" s="73">
        <v>43857</v>
      </c>
      <c r="H803" s="73">
        <v>43859</v>
      </c>
      <c r="I803">
        <v>8</v>
      </c>
      <c r="J803">
        <v>2019</v>
      </c>
      <c r="K803" t="s">
        <v>40</v>
      </c>
      <c r="L803">
        <v>12</v>
      </c>
      <c r="M803">
        <v>0.39361111111111108</v>
      </c>
      <c r="N803">
        <v>4.7233333333333336</v>
      </c>
      <c r="O803">
        <v>3</v>
      </c>
      <c r="P803">
        <v>1.574444444444445</v>
      </c>
      <c r="Q803">
        <v>4</v>
      </c>
      <c r="R803" t="s">
        <v>38</v>
      </c>
    </row>
    <row r="804" spans="1:18" x14ac:dyDescent="0.3">
      <c r="A804" s="72">
        <v>802</v>
      </c>
      <c r="B804">
        <v>37621</v>
      </c>
      <c r="C804" t="s">
        <v>313</v>
      </c>
      <c r="D804" t="s">
        <v>65</v>
      </c>
      <c r="E804" t="s">
        <v>34</v>
      </c>
      <c r="F804">
        <v>7.51</v>
      </c>
      <c r="G804" s="73">
        <v>43787</v>
      </c>
      <c r="H804" s="73">
        <v>43787</v>
      </c>
      <c r="I804">
        <v>8</v>
      </c>
      <c r="J804">
        <v>2018</v>
      </c>
      <c r="K804" t="s">
        <v>40</v>
      </c>
      <c r="L804">
        <v>1</v>
      </c>
      <c r="M804">
        <v>0.39333333333333331</v>
      </c>
      <c r="N804">
        <v>0.39333333333333331</v>
      </c>
      <c r="O804">
        <v>1</v>
      </c>
      <c r="P804">
        <v>0.39333333333333331</v>
      </c>
      <c r="Q804">
        <v>1</v>
      </c>
      <c r="R804" t="s">
        <v>32</v>
      </c>
    </row>
    <row r="805" spans="1:18" x14ac:dyDescent="0.3">
      <c r="A805" s="72">
        <v>803</v>
      </c>
      <c r="B805">
        <v>37621</v>
      </c>
      <c r="C805" t="s">
        <v>313</v>
      </c>
      <c r="D805" t="s">
        <v>65</v>
      </c>
      <c r="E805" t="s">
        <v>34</v>
      </c>
      <c r="F805">
        <v>7.51</v>
      </c>
      <c r="G805" s="73">
        <v>43787</v>
      </c>
      <c r="H805" s="73">
        <v>43787</v>
      </c>
      <c r="I805">
        <v>8</v>
      </c>
      <c r="J805">
        <v>2018</v>
      </c>
      <c r="K805" t="s">
        <v>40</v>
      </c>
      <c r="L805">
        <v>1</v>
      </c>
      <c r="M805">
        <v>0.39333333333333331</v>
      </c>
      <c r="N805">
        <v>0.39333333333333331</v>
      </c>
      <c r="O805">
        <v>1</v>
      </c>
      <c r="P805">
        <v>0.39333333333333331</v>
      </c>
      <c r="Q805">
        <v>1</v>
      </c>
      <c r="R805" t="s">
        <v>155</v>
      </c>
    </row>
    <row r="806" spans="1:18" x14ac:dyDescent="0.3">
      <c r="A806" s="72">
        <v>804</v>
      </c>
      <c r="B806">
        <v>37621</v>
      </c>
      <c r="C806" t="s">
        <v>313</v>
      </c>
      <c r="D806" t="s">
        <v>65</v>
      </c>
      <c r="E806" t="s">
        <v>34</v>
      </c>
      <c r="F806">
        <v>7.51</v>
      </c>
      <c r="G806" s="73">
        <v>43787</v>
      </c>
      <c r="H806" s="73">
        <v>43787</v>
      </c>
      <c r="I806">
        <v>8</v>
      </c>
      <c r="J806">
        <v>2018</v>
      </c>
      <c r="K806" t="s">
        <v>40</v>
      </c>
      <c r="L806">
        <v>1</v>
      </c>
      <c r="M806">
        <v>0.39333333333333331</v>
      </c>
      <c r="N806">
        <v>0.39333333333333331</v>
      </c>
      <c r="O806">
        <v>1</v>
      </c>
      <c r="P806">
        <v>0.39333333333333331</v>
      </c>
      <c r="Q806">
        <v>1</v>
      </c>
      <c r="R806" t="s">
        <v>222</v>
      </c>
    </row>
    <row r="807" spans="1:18" x14ac:dyDescent="0.3">
      <c r="A807" s="72">
        <v>805</v>
      </c>
      <c r="B807">
        <v>37621</v>
      </c>
      <c r="C807" t="s">
        <v>313</v>
      </c>
      <c r="D807" t="s">
        <v>65</v>
      </c>
      <c r="E807" t="s">
        <v>34</v>
      </c>
      <c r="F807">
        <v>7.51</v>
      </c>
      <c r="G807" s="73">
        <v>43787</v>
      </c>
      <c r="H807" s="73">
        <v>43787</v>
      </c>
      <c r="I807">
        <v>8</v>
      </c>
      <c r="J807">
        <v>2018</v>
      </c>
      <c r="K807" t="s">
        <v>40</v>
      </c>
      <c r="L807">
        <v>1</v>
      </c>
      <c r="M807">
        <v>0.39333333333333331</v>
      </c>
      <c r="N807">
        <v>0.39333333333333331</v>
      </c>
      <c r="O807">
        <v>1</v>
      </c>
      <c r="P807">
        <v>0.39333333333333331</v>
      </c>
      <c r="Q807">
        <v>1</v>
      </c>
      <c r="R807" t="s">
        <v>38</v>
      </c>
    </row>
    <row r="808" spans="1:18" x14ac:dyDescent="0.3">
      <c r="A808" s="72">
        <v>806</v>
      </c>
      <c r="B808">
        <v>1658</v>
      </c>
      <c r="C808" t="s">
        <v>314</v>
      </c>
      <c r="D808" t="s">
        <v>65</v>
      </c>
      <c r="E808" t="s">
        <v>34</v>
      </c>
      <c r="F808">
        <v>6.46</v>
      </c>
      <c r="G808" s="73">
        <v>44110</v>
      </c>
      <c r="H808" s="73">
        <v>44110</v>
      </c>
      <c r="I808">
        <v>6</v>
      </c>
      <c r="J808">
        <v>2000</v>
      </c>
      <c r="K808" t="s">
        <v>21</v>
      </c>
      <c r="L808">
        <v>1</v>
      </c>
      <c r="M808">
        <v>0.6958333333333333</v>
      </c>
      <c r="N808">
        <v>0.6958333333333333</v>
      </c>
      <c r="O808">
        <v>1</v>
      </c>
      <c r="P808">
        <v>0.6958333333333333</v>
      </c>
      <c r="Q808">
        <v>1</v>
      </c>
      <c r="R808" t="s">
        <v>35</v>
      </c>
    </row>
    <row r="809" spans="1:18" x14ac:dyDescent="0.3">
      <c r="A809" s="72">
        <v>807</v>
      </c>
      <c r="B809">
        <v>1658</v>
      </c>
      <c r="C809" t="s">
        <v>314</v>
      </c>
      <c r="D809" t="s">
        <v>65</v>
      </c>
      <c r="E809" t="s">
        <v>34</v>
      </c>
      <c r="F809">
        <v>6.46</v>
      </c>
      <c r="G809" s="73">
        <v>44110</v>
      </c>
      <c r="H809" s="73">
        <v>44110</v>
      </c>
      <c r="I809">
        <v>6</v>
      </c>
      <c r="J809">
        <v>2000</v>
      </c>
      <c r="K809" t="s">
        <v>21</v>
      </c>
      <c r="L809">
        <v>1</v>
      </c>
      <c r="M809">
        <v>0.6958333333333333</v>
      </c>
      <c r="N809">
        <v>0.6958333333333333</v>
      </c>
      <c r="O809">
        <v>1</v>
      </c>
      <c r="P809">
        <v>0.6958333333333333</v>
      </c>
      <c r="Q809">
        <v>1</v>
      </c>
      <c r="R809" t="s">
        <v>32</v>
      </c>
    </row>
    <row r="810" spans="1:18" x14ac:dyDescent="0.3">
      <c r="A810" s="72">
        <v>808</v>
      </c>
      <c r="B810">
        <v>1658</v>
      </c>
      <c r="C810" t="s">
        <v>314</v>
      </c>
      <c r="D810" t="s">
        <v>65</v>
      </c>
      <c r="E810" t="s">
        <v>34</v>
      </c>
      <c r="F810">
        <v>6.46</v>
      </c>
      <c r="G810" s="73">
        <v>44110</v>
      </c>
      <c r="H810" s="73">
        <v>44110</v>
      </c>
      <c r="I810">
        <v>6</v>
      </c>
      <c r="J810">
        <v>2000</v>
      </c>
      <c r="K810" t="s">
        <v>21</v>
      </c>
      <c r="L810">
        <v>1</v>
      </c>
      <c r="M810">
        <v>0.6958333333333333</v>
      </c>
      <c r="N810">
        <v>0.6958333333333333</v>
      </c>
      <c r="O810">
        <v>1</v>
      </c>
      <c r="P810">
        <v>0.6958333333333333</v>
      </c>
      <c r="Q810">
        <v>1</v>
      </c>
      <c r="R810" t="s">
        <v>23</v>
      </c>
    </row>
    <row r="811" spans="1:18" x14ac:dyDescent="0.3">
      <c r="A811" s="72">
        <v>809</v>
      </c>
      <c r="B811">
        <v>1658</v>
      </c>
      <c r="C811" t="s">
        <v>314</v>
      </c>
      <c r="D811" t="s">
        <v>65</v>
      </c>
      <c r="E811" t="s">
        <v>34</v>
      </c>
      <c r="F811">
        <v>6.46</v>
      </c>
      <c r="G811" s="73">
        <v>44110</v>
      </c>
      <c r="H811" s="73">
        <v>44110</v>
      </c>
      <c r="I811">
        <v>6</v>
      </c>
      <c r="J811">
        <v>2000</v>
      </c>
      <c r="K811" t="s">
        <v>21</v>
      </c>
      <c r="L811">
        <v>1</v>
      </c>
      <c r="M811">
        <v>0.6958333333333333</v>
      </c>
      <c r="N811">
        <v>0.6958333333333333</v>
      </c>
      <c r="O811">
        <v>1</v>
      </c>
      <c r="P811">
        <v>0.6958333333333333</v>
      </c>
      <c r="Q811">
        <v>1</v>
      </c>
      <c r="R811" t="s">
        <v>91</v>
      </c>
    </row>
    <row r="812" spans="1:18" x14ac:dyDescent="0.3">
      <c r="A812" s="72">
        <v>810</v>
      </c>
      <c r="B812">
        <v>1658</v>
      </c>
      <c r="C812" t="s">
        <v>314</v>
      </c>
      <c r="D812" t="s">
        <v>65</v>
      </c>
      <c r="E812" t="s">
        <v>34</v>
      </c>
      <c r="F812">
        <v>6.46</v>
      </c>
      <c r="G812" s="73">
        <v>44110</v>
      </c>
      <c r="H812" s="73">
        <v>44110</v>
      </c>
      <c r="I812">
        <v>6</v>
      </c>
      <c r="J812">
        <v>2000</v>
      </c>
      <c r="K812" t="s">
        <v>21</v>
      </c>
      <c r="L812">
        <v>1</v>
      </c>
      <c r="M812">
        <v>0.6958333333333333</v>
      </c>
      <c r="N812">
        <v>0.6958333333333333</v>
      </c>
      <c r="O812">
        <v>1</v>
      </c>
      <c r="P812">
        <v>0.6958333333333333</v>
      </c>
      <c r="Q812">
        <v>1</v>
      </c>
      <c r="R812" t="s">
        <v>87</v>
      </c>
    </row>
    <row r="813" spans="1:18" x14ac:dyDescent="0.3">
      <c r="A813" s="72">
        <v>811</v>
      </c>
      <c r="B813">
        <v>1658</v>
      </c>
      <c r="C813" t="s">
        <v>314</v>
      </c>
      <c r="D813" t="s">
        <v>65</v>
      </c>
      <c r="E813" t="s">
        <v>34</v>
      </c>
      <c r="F813">
        <v>6.46</v>
      </c>
      <c r="G813" s="73">
        <v>44110</v>
      </c>
      <c r="H813" s="73">
        <v>44110</v>
      </c>
      <c r="I813">
        <v>6</v>
      </c>
      <c r="J813">
        <v>2000</v>
      </c>
      <c r="K813" t="s">
        <v>21</v>
      </c>
      <c r="L813">
        <v>1</v>
      </c>
      <c r="M813">
        <v>0.6958333333333333</v>
      </c>
      <c r="N813">
        <v>0.6958333333333333</v>
      </c>
      <c r="O813">
        <v>1</v>
      </c>
      <c r="P813">
        <v>0.6958333333333333</v>
      </c>
      <c r="Q813">
        <v>1</v>
      </c>
      <c r="R813" t="s">
        <v>197</v>
      </c>
    </row>
    <row r="814" spans="1:18" x14ac:dyDescent="0.3">
      <c r="A814" s="72">
        <v>812</v>
      </c>
      <c r="B814">
        <v>1658</v>
      </c>
      <c r="C814" t="s">
        <v>314</v>
      </c>
      <c r="D814" t="s">
        <v>65</v>
      </c>
      <c r="E814" t="s">
        <v>34</v>
      </c>
      <c r="F814">
        <v>6.46</v>
      </c>
      <c r="G814" s="73">
        <v>44110</v>
      </c>
      <c r="H814" s="73">
        <v>44110</v>
      </c>
      <c r="I814">
        <v>6</v>
      </c>
      <c r="J814">
        <v>2000</v>
      </c>
      <c r="K814" t="s">
        <v>21</v>
      </c>
      <c r="L814">
        <v>1</v>
      </c>
      <c r="M814">
        <v>0.6958333333333333</v>
      </c>
      <c r="N814">
        <v>0.6958333333333333</v>
      </c>
      <c r="O814">
        <v>1</v>
      </c>
      <c r="P814">
        <v>0.6958333333333333</v>
      </c>
      <c r="Q814">
        <v>1</v>
      </c>
      <c r="R814" t="s">
        <v>191</v>
      </c>
    </row>
    <row r="815" spans="1:18" x14ac:dyDescent="0.3">
      <c r="A815" s="72">
        <v>813</v>
      </c>
      <c r="B815">
        <v>1658</v>
      </c>
      <c r="C815" t="s">
        <v>314</v>
      </c>
      <c r="D815" t="s">
        <v>65</v>
      </c>
      <c r="E815" t="s">
        <v>34</v>
      </c>
      <c r="F815">
        <v>6.46</v>
      </c>
      <c r="G815" s="73">
        <v>44110</v>
      </c>
      <c r="H815" s="73">
        <v>44110</v>
      </c>
      <c r="I815">
        <v>6</v>
      </c>
      <c r="J815">
        <v>2000</v>
      </c>
      <c r="K815" t="s">
        <v>21</v>
      </c>
      <c r="L815">
        <v>1</v>
      </c>
      <c r="M815">
        <v>0.6958333333333333</v>
      </c>
      <c r="N815">
        <v>0.6958333333333333</v>
      </c>
      <c r="O815">
        <v>1</v>
      </c>
      <c r="P815">
        <v>0.6958333333333333</v>
      </c>
      <c r="Q815">
        <v>1</v>
      </c>
      <c r="R815" t="s">
        <v>38</v>
      </c>
    </row>
    <row r="816" spans="1:18" x14ac:dyDescent="0.3">
      <c r="A816" s="72">
        <v>814</v>
      </c>
      <c r="B816">
        <v>1658</v>
      </c>
      <c r="C816" t="s">
        <v>314</v>
      </c>
      <c r="D816" t="s">
        <v>65</v>
      </c>
      <c r="E816" t="s">
        <v>34</v>
      </c>
      <c r="F816">
        <v>6.46</v>
      </c>
      <c r="G816" s="73">
        <v>44110</v>
      </c>
      <c r="H816" s="73">
        <v>44110</v>
      </c>
      <c r="I816">
        <v>6</v>
      </c>
      <c r="J816">
        <v>2000</v>
      </c>
      <c r="K816" t="s">
        <v>21</v>
      </c>
      <c r="L816">
        <v>1</v>
      </c>
      <c r="M816">
        <v>0.6958333333333333</v>
      </c>
      <c r="N816">
        <v>0.6958333333333333</v>
      </c>
      <c r="O816">
        <v>1</v>
      </c>
      <c r="P816">
        <v>0.6958333333333333</v>
      </c>
      <c r="Q816">
        <v>1</v>
      </c>
      <c r="R816" t="s">
        <v>108</v>
      </c>
    </row>
    <row r="817" spans="1:18" x14ac:dyDescent="0.3">
      <c r="A817" s="72">
        <v>815</v>
      </c>
      <c r="B817">
        <v>33187</v>
      </c>
      <c r="C817" t="s">
        <v>315</v>
      </c>
      <c r="D817" t="s">
        <v>95</v>
      </c>
      <c r="E817" t="s">
        <v>20</v>
      </c>
      <c r="F817">
        <v>5.47</v>
      </c>
      <c r="G817" s="73">
        <v>44066</v>
      </c>
      <c r="H817" s="73">
        <v>44066</v>
      </c>
      <c r="I817">
        <v>7</v>
      </c>
      <c r="L817">
        <v>1</v>
      </c>
      <c r="M817">
        <v>8.3333333333333339E-4</v>
      </c>
      <c r="N817">
        <v>8.3333333333333339E-4</v>
      </c>
      <c r="O817">
        <v>1</v>
      </c>
      <c r="P817">
        <v>8.3333333333333339E-4</v>
      </c>
      <c r="Q817">
        <v>1</v>
      </c>
    </row>
    <row r="818" spans="1:18" x14ac:dyDescent="0.3">
      <c r="A818" s="72">
        <v>816</v>
      </c>
      <c r="B818">
        <v>39199</v>
      </c>
      <c r="C818" t="s">
        <v>316</v>
      </c>
      <c r="D818" t="s">
        <v>28</v>
      </c>
      <c r="E818" t="s">
        <v>34</v>
      </c>
      <c r="F818">
        <v>6.4</v>
      </c>
      <c r="G818" s="73">
        <v>43824</v>
      </c>
      <c r="H818" s="73">
        <v>43830</v>
      </c>
      <c r="I818">
        <v>6</v>
      </c>
      <c r="J818">
        <v>2019</v>
      </c>
      <c r="K818" t="s">
        <v>40</v>
      </c>
      <c r="L818">
        <v>12</v>
      </c>
      <c r="M818">
        <v>0.39444444444444438</v>
      </c>
      <c r="N818">
        <v>4.7333333333333334</v>
      </c>
      <c r="O818">
        <v>7</v>
      </c>
      <c r="P818">
        <v>0.67619047619047623</v>
      </c>
      <c r="Q818">
        <v>1.714285714285714</v>
      </c>
      <c r="R818" t="s">
        <v>35</v>
      </c>
    </row>
    <row r="819" spans="1:18" x14ac:dyDescent="0.3">
      <c r="A819" s="72">
        <v>817</v>
      </c>
      <c r="B819">
        <v>39199</v>
      </c>
      <c r="C819" t="s">
        <v>316</v>
      </c>
      <c r="D819" t="s">
        <v>28</v>
      </c>
      <c r="E819" t="s">
        <v>34</v>
      </c>
      <c r="F819">
        <v>6.4</v>
      </c>
      <c r="G819" s="73">
        <v>43824</v>
      </c>
      <c r="H819" s="73">
        <v>43830</v>
      </c>
      <c r="I819">
        <v>6</v>
      </c>
      <c r="J819">
        <v>2019</v>
      </c>
      <c r="K819" t="s">
        <v>40</v>
      </c>
      <c r="L819">
        <v>12</v>
      </c>
      <c r="M819">
        <v>0.39444444444444438</v>
      </c>
      <c r="N819">
        <v>4.7333333333333334</v>
      </c>
      <c r="O819">
        <v>7</v>
      </c>
      <c r="P819">
        <v>0.67619047619047623</v>
      </c>
      <c r="Q819">
        <v>1.714285714285714</v>
      </c>
      <c r="R819" t="s">
        <v>36</v>
      </c>
    </row>
    <row r="820" spans="1:18" x14ac:dyDescent="0.3">
      <c r="A820" s="72">
        <v>818</v>
      </c>
      <c r="B820">
        <v>39199</v>
      </c>
      <c r="C820" t="s">
        <v>316</v>
      </c>
      <c r="D820" t="s">
        <v>28</v>
      </c>
      <c r="E820" t="s">
        <v>34</v>
      </c>
      <c r="F820">
        <v>6.4</v>
      </c>
      <c r="G820" s="73">
        <v>43824</v>
      </c>
      <c r="H820" s="73">
        <v>43830</v>
      </c>
      <c r="I820">
        <v>6</v>
      </c>
      <c r="J820">
        <v>2019</v>
      </c>
      <c r="K820" t="s">
        <v>40</v>
      </c>
      <c r="L820">
        <v>12</v>
      </c>
      <c r="M820">
        <v>0.39444444444444438</v>
      </c>
      <c r="N820">
        <v>4.7333333333333334</v>
      </c>
      <c r="O820">
        <v>7</v>
      </c>
      <c r="P820">
        <v>0.67619047619047623</v>
      </c>
      <c r="Q820">
        <v>1.714285714285714</v>
      </c>
      <c r="R820" t="s">
        <v>23</v>
      </c>
    </row>
    <row r="821" spans="1:18" x14ac:dyDescent="0.3">
      <c r="A821" s="72">
        <v>819</v>
      </c>
      <c r="B821">
        <v>39199</v>
      </c>
      <c r="C821" t="s">
        <v>316</v>
      </c>
      <c r="D821" t="s">
        <v>28</v>
      </c>
      <c r="E821" t="s">
        <v>34</v>
      </c>
      <c r="F821">
        <v>6.4</v>
      </c>
      <c r="G821" s="73">
        <v>43824</v>
      </c>
      <c r="H821" s="73">
        <v>43830</v>
      </c>
      <c r="I821">
        <v>6</v>
      </c>
      <c r="J821">
        <v>2019</v>
      </c>
      <c r="K821" t="s">
        <v>40</v>
      </c>
      <c r="L821">
        <v>12</v>
      </c>
      <c r="M821">
        <v>0.39444444444444438</v>
      </c>
      <c r="N821">
        <v>4.7333333333333334</v>
      </c>
      <c r="O821">
        <v>7</v>
      </c>
      <c r="P821">
        <v>0.67619047619047623</v>
      </c>
      <c r="Q821">
        <v>1.714285714285714</v>
      </c>
      <c r="R821" t="s">
        <v>98</v>
      </c>
    </row>
    <row r="822" spans="1:18" x14ac:dyDescent="0.3">
      <c r="A822" s="72">
        <v>820</v>
      </c>
      <c r="B822">
        <v>39199</v>
      </c>
      <c r="C822" t="s">
        <v>316</v>
      </c>
      <c r="D822" t="s">
        <v>28</v>
      </c>
      <c r="E822" t="s">
        <v>34</v>
      </c>
      <c r="F822">
        <v>6.4</v>
      </c>
      <c r="G822" s="73">
        <v>43824</v>
      </c>
      <c r="H822" s="73">
        <v>43830</v>
      </c>
      <c r="I822">
        <v>6</v>
      </c>
      <c r="J822">
        <v>2019</v>
      </c>
      <c r="K822" t="s">
        <v>40</v>
      </c>
      <c r="L822">
        <v>12</v>
      </c>
      <c r="M822">
        <v>0.39444444444444438</v>
      </c>
      <c r="N822">
        <v>4.7333333333333334</v>
      </c>
      <c r="O822">
        <v>7</v>
      </c>
      <c r="P822">
        <v>0.67619047619047623</v>
      </c>
      <c r="Q822">
        <v>1.714285714285714</v>
      </c>
      <c r="R822" t="s">
        <v>38</v>
      </c>
    </row>
    <row r="823" spans="1:18" x14ac:dyDescent="0.3">
      <c r="A823" s="72">
        <v>821</v>
      </c>
      <c r="B823">
        <v>39326</v>
      </c>
      <c r="C823" t="s">
        <v>317</v>
      </c>
      <c r="D823" t="s">
        <v>28</v>
      </c>
      <c r="E823" t="s">
        <v>73</v>
      </c>
      <c r="F823">
        <v>6.52</v>
      </c>
      <c r="G823" s="73">
        <v>43748</v>
      </c>
      <c r="H823" s="73">
        <v>43754</v>
      </c>
      <c r="I823">
        <v>5</v>
      </c>
      <c r="J823">
        <v>2019</v>
      </c>
      <c r="K823" t="s">
        <v>40</v>
      </c>
      <c r="L823">
        <v>12</v>
      </c>
      <c r="M823">
        <v>0.39444444444444438</v>
      </c>
      <c r="N823">
        <v>4.7333333333333334</v>
      </c>
      <c r="O823">
        <v>7</v>
      </c>
      <c r="P823">
        <v>0.67619047619047623</v>
      </c>
      <c r="Q823">
        <v>1.714285714285714</v>
      </c>
      <c r="R823" t="s">
        <v>32</v>
      </c>
    </row>
    <row r="824" spans="1:18" x14ac:dyDescent="0.3">
      <c r="A824" s="72">
        <v>822</v>
      </c>
      <c r="B824">
        <v>39326</v>
      </c>
      <c r="C824" t="s">
        <v>317</v>
      </c>
      <c r="D824" t="s">
        <v>28</v>
      </c>
      <c r="E824" t="s">
        <v>73</v>
      </c>
      <c r="F824">
        <v>6.52</v>
      </c>
      <c r="G824" s="73">
        <v>43748</v>
      </c>
      <c r="H824" s="73">
        <v>43754</v>
      </c>
      <c r="I824">
        <v>5</v>
      </c>
      <c r="J824">
        <v>2019</v>
      </c>
      <c r="K824" t="s">
        <v>40</v>
      </c>
      <c r="L824">
        <v>12</v>
      </c>
      <c r="M824">
        <v>0.39444444444444438</v>
      </c>
      <c r="N824">
        <v>4.7333333333333334</v>
      </c>
      <c r="O824">
        <v>7</v>
      </c>
      <c r="P824">
        <v>0.67619047619047623</v>
      </c>
      <c r="Q824">
        <v>1.714285714285714</v>
      </c>
      <c r="R824" t="s">
        <v>70</v>
      </c>
    </row>
    <row r="825" spans="1:18" x14ac:dyDescent="0.3">
      <c r="A825" s="72">
        <v>823</v>
      </c>
      <c r="B825">
        <v>39326</v>
      </c>
      <c r="C825" t="s">
        <v>317</v>
      </c>
      <c r="D825" t="s">
        <v>28</v>
      </c>
      <c r="E825" t="s">
        <v>73</v>
      </c>
      <c r="F825">
        <v>6.52</v>
      </c>
      <c r="G825" s="73">
        <v>43748</v>
      </c>
      <c r="H825" s="73">
        <v>43754</v>
      </c>
      <c r="I825">
        <v>5</v>
      </c>
      <c r="J825">
        <v>2019</v>
      </c>
      <c r="K825" t="s">
        <v>40</v>
      </c>
      <c r="L825">
        <v>12</v>
      </c>
      <c r="M825">
        <v>0.39444444444444438</v>
      </c>
      <c r="N825">
        <v>4.7333333333333334</v>
      </c>
      <c r="O825">
        <v>7</v>
      </c>
      <c r="P825">
        <v>0.67619047619047623</v>
      </c>
      <c r="Q825">
        <v>1.714285714285714</v>
      </c>
      <c r="R825" t="s">
        <v>58</v>
      </c>
    </row>
    <row r="826" spans="1:18" x14ac:dyDescent="0.3">
      <c r="A826" s="72">
        <v>824</v>
      </c>
      <c r="B826">
        <v>39326</v>
      </c>
      <c r="C826" t="s">
        <v>317</v>
      </c>
      <c r="D826" t="s">
        <v>28</v>
      </c>
      <c r="E826" t="s">
        <v>73</v>
      </c>
      <c r="F826">
        <v>6.52</v>
      </c>
      <c r="G826" s="73">
        <v>43748</v>
      </c>
      <c r="H826" s="73">
        <v>43754</v>
      </c>
      <c r="I826">
        <v>5</v>
      </c>
      <c r="J826">
        <v>2019</v>
      </c>
      <c r="K826" t="s">
        <v>40</v>
      </c>
      <c r="L826">
        <v>12</v>
      </c>
      <c r="M826">
        <v>0.39444444444444438</v>
      </c>
      <c r="N826">
        <v>4.7333333333333334</v>
      </c>
      <c r="O826">
        <v>7</v>
      </c>
      <c r="P826">
        <v>0.67619047619047623</v>
      </c>
      <c r="Q826">
        <v>1.714285714285714</v>
      </c>
      <c r="R826" t="s">
        <v>54</v>
      </c>
    </row>
    <row r="827" spans="1:18" x14ac:dyDescent="0.3">
      <c r="A827" s="72">
        <v>825</v>
      </c>
      <c r="B827">
        <v>39326</v>
      </c>
      <c r="C827" t="s">
        <v>317</v>
      </c>
      <c r="D827" t="s">
        <v>28</v>
      </c>
      <c r="E827" t="s">
        <v>73</v>
      </c>
      <c r="F827">
        <v>6.52</v>
      </c>
      <c r="G827" s="73">
        <v>43748</v>
      </c>
      <c r="H827" s="73">
        <v>43754</v>
      </c>
      <c r="I827">
        <v>5</v>
      </c>
      <c r="J827">
        <v>2019</v>
      </c>
      <c r="K827" t="s">
        <v>40</v>
      </c>
      <c r="L827">
        <v>12</v>
      </c>
      <c r="M827">
        <v>0.39444444444444438</v>
      </c>
      <c r="N827">
        <v>4.7333333333333334</v>
      </c>
      <c r="O827">
        <v>7</v>
      </c>
      <c r="P827">
        <v>0.67619047619047623</v>
      </c>
      <c r="Q827">
        <v>1.714285714285714</v>
      </c>
      <c r="R827" t="s">
        <v>45</v>
      </c>
    </row>
    <row r="828" spans="1:18" x14ac:dyDescent="0.3">
      <c r="A828" s="72">
        <v>826</v>
      </c>
      <c r="B828">
        <v>39112</v>
      </c>
      <c r="C828" t="s">
        <v>318</v>
      </c>
      <c r="D828" t="s">
        <v>83</v>
      </c>
      <c r="E828" t="s">
        <v>83</v>
      </c>
      <c r="F828">
        <v>8.32</v>
      </c>
      <c r="G828" s="73">
        <v>44120</v>
      </c>
      <c r="H828" s="73">
        <v>44120</v>
      </c>
      <c r="I828">
        <v>7</v>
      </c>
      <c r="J828">
        <v>2019</v>
      </c>
      <c r="K828" t="s">
        <v>21</v>
      </c>
      <c r="L828">
        <v>1</v>
      </c>
      <c r="M828">
        <v>7.0277777777777772E-2</v>
      </c>
      <c r="N828">
        <v>7.0277777777777772E-2</v>
      </c>
      <c r="O828">
        <v>1</v>
      </c>
      <c r="P828">
        <v>7.0277777777777772E-2</v>
      </c>
      <c r="Q828">
        <v>1</v>
      </c>
      <c r="R828" t="s">
        <v>51</v>
      </c>
    </row>
    <row r="829" spans="1:18" x14ac:dyDescent="0.3">
      <c r="A829" s="72">
        <v>827</v>
      </c>
      <c r="B829">
        <v>29989</v>
      </c>
      <c r="C829" t="s">
        <v>319</v>
      </c>
      <c r="D829" t="s">
        <v>95</v>
      </c>
      <c r="E829" t="s">
        <v>20</v>
      </c>
      <c r="F829">
        <v>4.53</v>
      </c>
      <c r="G829" s="73">
        <v>44144</v>
      </c>
      <c r="H829" s="73">
        <v>44144</v>
      </c>
      <c r="I829">
        <v>4</v>
      </c>
      <c r="J829">
        <v>2001</v>
      </c>
      <c r="K829" t="s">
        <v>21</v>
      </c>
      <c r="L829">
        <v>1</v>
      </c>
      <c r="M829">
        <v>5.1111111111111107E-2</v>
      </c>
      <c r="N829">
        <v>5.1111111111111107E-2</v>
      </c>
      <c r="O829">
        <v>1</v>
      </c>
      <c r="P829">
        <v>5.1111111111111107E-2</v>
      </c>
      <c r="Q829">
        <v>1</v>
      </c>
      <c r="R829" t="s">
        <v>84</v>
      </c>
    </row>
    <row r="830" spans="1:18" x14ac:dyDescent="0.3">
      <c r="A830" s="72">
        <v>828</v>
      </c>
      <c r="B830">
        <v>1145</v>
      </c>
      <c r="C830" t="s">
        <v>320</v>
      </c>
      <c r="D830" t="s">
        <v>28</v>
      </c>
      <c r="E830" t="s">
        <v>20</v>
      </c>
      <c r="F830">
        <v>7.14</v>
      </c>
      <c r="G830" s="73">
        <v>43415</v>
      </c>
      <c r="H830" s="73">
        <v>43437</v>
      </c>
      <c r="I830">
        <v>8</v>
      </c>
      <c r="J830">
        <v>2001</v>
      </c>
      <c r="K830" t="s">
        <v>31</v>
      </c>
      <c r="L830">
        <v>25</v>
      </c>
      <c r="M830">
        <v>0.3888888888888889</v>
      </c>
      <c r="N830">
        <v>9.7222222222222232</v>
      </c>
      <c r="O830">
        <v>23</v>
      </c>
      <c r="P830">
        <v>0.42270531400966188</v>
      </c>
      <c r="Q830">
        <v>1.0869565217391299</v>
      </c>
      <c r="R830" t="s">
        <v>35</v>
      </c>
    </row>
    <row r="831" spans="1:18" x14ac:dyDescent="0.3">
      <c r="A831" s="72">
        <v>829</v>
      </c>
      <c r="B831">
        <v>1145</v>
      </c>
      <c r="C831" t="s">
        <v>320</v>
      </c>
      <c r="D831" t="s">
        <v>28</v>
      </c>
      <c r="E831" t="s">
        <v>20</v>
      </c>
      <c r="F831">
        <v>7.14</v>
      </c>
      <c r="G831" s="73">
        <v>43415</v>
      </c>
      <c r="H831" s="73">
        <v>43437</v>
      </c>
      <c r="I831">
        <v>8</v>
      </c>
      <c r="J831">
        <v>2001</v>
      </c>
      <c r="K831" t="s">
        <v>31</v>
      </c>
      <c r="L831">
        <v>25</v>
      </c>
      <c r="M831">
        <v>0.3888888888888889</v>
      </c>
      <c r="N831">
        <v>9.7222222222222232</v>
      </c>
      <c r="O831">
        <v>23</v>
      </c>
      <c r="P831">
        <v>0.42270531400966188</v>
      </c>
      <c r="Q831">
        <v>1.0869565217391299</v>
      </c>
      <c r="R831" t="s">
        <v>36</v>
      </c>
    </row>
    <row r="832" spans="1:18" x14ac:dyDescent="0.3">
      <c r="A832" s="72">
        <v>830</v>
      </c>
      <c r="B832">
        <v>1145</v>
      </c>
      <c r="C832" t="s">
        <v>320</v>
      </c>
      <c r="D832" t="s">
        <v>28</v>
      </c>
      <c r="E832" t="s">
        <v>20</v>
      </c>
      <c r="F832">
        <v>7.14</v>
      </c>
      <c r="G832" s="73">
        <v>43415</v>
      </c>
      <c r="H832" s="73">
        <v>43437</v>
      </c>
      <c r="I832">
        <v>8</v>
      </c>
      <c r="J832">
        <v>2001</v>
      </c>
      <c r="K832" t="s">
        <v>31</v>
      </c>
      <c r="L832">
        <v>25</v>
      </c>
      <c r="M832">
        <v>0.3888888888888889</v>
      </c>
      <c r="N832">
        <v>9.7222222222222232</v>
      </c>
      <c r="O832">
        <v>23</v>
      </c>
      <c r="P832">
        <v>0.42270531400966188</v>
      </c>
      <c r="Q832">
        <v>1.0869565217391299</v>
      </c>
      <c r="R832" t="s">
        <v>24</v>
      </c>
    </row>
    <row r="833" spans="1:18" x14ac:dyDescent="0.3">
      <c r="A833" s="72">
        <v>831</v>
      </c>
      <c r="B833">
        <v>1145</v>
      </c>
      <c r="C833" t="s">
        <v>320</v>
      </c>
      <c r="D833" t="s">
        <v>28</v>
      </c>
      <c r="E833" t="s">
        <v>20</v>
      </c>
      <c r="F833">
        <v>7.14</v>
      </c>
      <c r="G833" s="73">
        <v>43415</v>
      </c>
      <c r="H833" s="73">
        <v>43437</v>
      </c>
      <c r="I833">
        <v>8</v>
      </c>
      <c r="J833">
        <v>2001</v>
      </c>
      <c r="K833" t="s">
        <v>31</v>
      </c>
      <c r="L833">
        <v>25</v>
      </c>
      <c r="M833">
        <v>0.3888888888888889</v>
      </c>
      <c r="N833">
        <v>9.7222222222222232</v>
      </c>
      <c r="O833">
        <v>23</v>
      </c>
      <c r="P833">
        <v>0.42270531400966188</v>
      </c>
      <c r="Q833">
        <v>1.0869565217391299</v>
      </c>
      <c r="R833" t="s">
        <v>38</v>
      </c>
    </row>
    <row r="834" spans="1:18" x14ac:dyDescent="0.3">
      <c r="A834" s="72">
        <v>832</v>
      </c>
      <c r="B834">
        <v>757</v>
      </c>
      <c r="C834" t="s">
        <v>321</v>
      </c>
      <c r="D834" t="s">
        <v>95</v>
      </c>
      <c r="E834" t="s">
        <v>126</v>
      </c>
      <c r="F834">
        <v>6.67</v>
      </c>
      <c r="G834" s="73">
        <v>44118</v>
      </c>
      <c r="H834" s="73">
        <v>44118</v>
      </c>
      <c r="I834">
        <v>5</v>
      </c>
      <c r="J834">
        <v>2000</v>
      </c>
      <c r="K834" t="s">
        <v>40</v>
      </c>
      <c r="L834">
        <v>1</v>
      </c>
      <c r="M834">
        <v>1.6166666666666669</v>
      </c>
      <c r="N834">
        <v>1.6166666666666669</v>
      </c>
      <c r="O834">
        <v>1</v>
      </c>
      <c r="P834">
        <v>1.6166666666666669</v>
      </c>
      <c r="Q834">
        <v>1</v>
      </c>
      <c r="R834" t="s">
        <v>22</v>
      </c>
    </row>
    <row r="835" spans="1:18" x14ac:dyDescent="0.3">
      <c r="A835" s="72">
        <v>833</v>
      </c>
      <c r="B835">
        <v>757</v>
      </c>
      <c r="C835" t="s">
        <v>321</v>
      </c>
      <c r="D835" t="s">
        <v>95</v>
      </c>
      <c r="E835" t="s">
        <v>126</v>
      </c>
      <c r="F835">
        <v>6.67</v>
      </c>
      <c r="G835" s="73">
        <v>44118</v>
      </c>
      <c r="H835" s="73">
        <v>44118</v>
      </c>
      <c r="I835">
        <v>5</v>
      </c>
      <c r="J835">
        <v>2000</v>
      </c>
      <c r="K835" t="s">
        <v>40</v>
      </c>
      <c r="L835">
        <v>1</v>
      </c>
      <c r="M835">
        <v>1.6166666666666669</v>
      </c>
      <c r="N835">
        <v>1.6166666666666669</v>
      </c>
      <c r="O835">
        <v>1</v>
      </c>
      <c r="P835">
        <v>1.6166666666666669</v>
      </c>
      <c r="Q835">
        <v>1</v>
      </c>
      <c r="R835" t="s">
        <v>36</v>
      </c>
    </row>
    <row r="836" spans="1:18" x14ac:dyDescent="0.3">
      <c r="A836" s="72">
        <v>834</v>
      </c>
      <c r="B836">
        <v>757</v>
      </c>
      <c r="C836" t="s">
        <v>321</v>
      </c>
      <c r="D836" t="s">
        <v>95</v>
      </c>
      <c r="E836" t="s">
        <v>126</v>
      </c>
      <c r="F836">
        <v>6.67</v>
      </c>
      <c r="G836" s="73">
        <v>44118</v>
      </c>
      <c r="H836" s="73">
        <v>44118</v>
      </c>
      <c r="I836">
        <v>5</v>
      </c>
      <c r="J836">
        <v>2000</v>
      </c>
      <c r="K836" t="s">
        <v>40</v>
      </c>
      <c r="L836">
        <v>1</v>
      </c>
      <c r="M836">
        <v>1.6166666666666669</v>
      </c>
      <c r="N836">
        <v>1.6166666666666669</v>
      </c>
      <c r="O836">
        <v>1</v>
      </c>
      <c r="P836">
        <v>1.6166666666666669</v>
      </c>
      <c r="Q836">
        <v>1</v>
      </c>
      <c r="R836" t="s">
        <v>23</v>
      </c>
    </row>
    <row r="837" spans="1:18" x14ac:dyDescent="0.3">
      <c r="A837" s="72">
        <v>835</v>
      </c>
      <c r="B837">
        <v>606</v>
      </c>
      <c r="C837" t="s">
        <v>322</v>
      </c>
      <c r="D837" t="s">
        <v>28</v>
      </c>
      <c r="E837" t="s">
        <v>20</v>
      </c>
      <c r="F837">
        <v>7.12</v>
      </c>
      <c r="G837" s="73">
        <v>43191</v>
      </c>
      <c r="H837" s="73">
        <v>43206</v>
      </c>
      <c r="I837">
        <v>5</v>
      </c>
      <c r="J837">
        <v>2000</v>
      </c>
      <c r="K837" t="s">
        <v>21</v>
      </c>
      <c r="L837">
        <v>13</v>
      </c>
      <c r="M837">
        <v>0.4</v>
      </c>
      <c r="N837">
        <v>5.2</v>
      </c>
      <c r="O837">
        <v>16</v>
      </c>
      <c r="P837">
        <v>0.32500000000000001</v>
      </c>
      <c r="Q837">
        <v>0.8125</v>
      </c>
      <c r="R837" t="s">
        <v>22</v>
      </c>
    </row>
    <row r="838" spans="1:18" x14ac:dyDescent="0.3">
      <c r="A838" s="72">
        <v>836</v>
      </c>
      <c r="B838">
        <v>606</v>
      </c>
      <c r="C838" t="s">
        <v>322</v>
      </c>
      <c r="D838" t="s">
        <v>28</v>
      </c>
      <c r="E838" t="s">
        <v>20</v>
      </c>
      <c r="F838">
        <v>7.12</v>
      </c>
      <c r="G838" s="73">
        <v>43191</v>
      </c>
      <c r="H838" s="73">
        <v>43206</v>
      </c>
      <c r="I838">
        <v>5</v>
      </c>
      <c r="J838">
        <v>2000</v>
      </c>
      <c r="K838" t="s">
        <v>21</v>
      </c>
      <c r="L838">
        <v>13</v>
      </c>
      <c r="M838">
        <v>0.4</v>
      </c>
      <c r="N838">
        <v>5.2</v>
      </c>
      <c r="O838">
        <v>16</v>
      </c>
      <c r="P838">
        <v>0.32500000000000001</v>
      </c>
      <c r="Q838">
        <v>0.8125</v>
      </c>
      <c r="R838" t="s">
        <v>32</v>
      </c>
    </row>
    <row r="839" spans="1:18" x14ac:dyDescent="0.3">
      <c r="A839" s="72">
        <v>837</v>
      </c>
      <c r="B839">
        <v>606</v>
      </c>
      <c r="C839" t="s">
        <v>322</v>
      </c>
      <c r="D839" t="s">
        <v>28</v>
      </c>
      <c r="E839" t="s">
        <v>20</v>
      </c>
      <c r="F839">
        <v>7.12</v>
      </c>
      <c r="G839" s="73">
        <v>43191</v>
      </c>
      <c r="H839" s="73">
        <v>43206</v>
      </c>
      <c r="I839">
        <v>5</v>
      </c>
      <c r="J839">
        <v>2000</v>
      </c>
      <c r="K839" t="s">
        <v>21</v>
      </c>
      <c r="L839">
        <v>13</v>
      </c>
      <c r="M839">
        <v>0.4</v>
      </c>
      <c r="N839">
        <v>5.2</v>
      </c>
      <c r="O839">
        <v>16</v>
      </c>
      <c r="P839">
        <v>0.32500000000000001</v>
      </c>
      <c r="Q839">
        <v>0.8125</v>
      </c>
      <c r="R839" t="s">
        <v>91</v>
      </c>
    </row>
    <row r="840" spans="1:18" x14ac:dyDescent="0.3">
      <c r="A840" s="72">
        <v>838</v>
      </c>
      <c r="B840">
        <v>606</v>
      </c>
      <c r="C840" t="s">
        <v>322</v>
      </c>
      <c r="D840" t="s">
        <v>28</v>
      </c>
      <c r="E840" t="s">
        <v>20</v>
      </c>
      <c r="F840">
        <v>7.12</v>
      </c>
      <c r="G840" s="73">
        <v>43191</v>
      </c>
      <c r="H840" s="73">
        <v>43206</v>
      </c>
      <c r="I840">
        <v>5</v>
      </c>
      <c r="J840">
        <v>2000</v>
      </c>
      <c r="K840" t="s">
        <v>21</v>
      </c>
      <c r="L840">
        <v>13</v>
      </c>
      <c r="M840">
        <v>0.4</v>
      </c>
      <c r="N840">
        <v>5.2</v>
      </c>
      <c r="O840">
        <v>16</v>
      </c>
      <c r="P840">
        <v>0.32500000000000001</v>
      </c>
      <c r="Q840">
        <v>0.8125</v>
      </c>
      <c r="R840" t="s">
        <v>197</v>
      </c>
    </row>
    <row r="841" spans="1:18" x14ac:dyDescent="0.3">
      <c r="A841" s="72">
        <v>839</v>
      </c>
      <c r="B841">
        <v>606</v>
      </c>
      <c r="C841" t="s">
        <v>322</v>
      </c>
      <c r="D841" t="s">
        <v>28</v>
      </c>
      <c r="E841" t="s">
        <v>20</v>
      </c>
      <c r="F841">
        <v>7.12</v>
      </c>
      <c r="G841" s="73">
        <v>43191</v>
      </c>
      <c r="H841" s="73">
        <v>43206</v>
      </c>
      <c r="I841">
        <v>5</v>
      </c>
      <c r="J841">
        <v>2000</v>
      </c>
      <c r="K841" t="s">
        <v>21</v>
      </c>
      <c r="L841">
        <v>13</v>
      </c>
      <c r="M841">
        <v>0.4</v>
      </c>
      <c r="N841">
        <v>5.2</v>
      </c>
      <c r="O841">
        <v>16</v>
      </c>
      <c r="P841">
        <v>0.32500000000000001</v>
      </c>
      <c r="Q841">
        <v>0.8125</v>
      </c>
      <c r="R841" t="s">
        <v>191</v>
      </c>
    </row>
    <row r="842" spans="1:18" x14ac:dyDescent="0.3">
      <c r="A842" s="72">
        <v>840</v>
      </c>
      <c r="B842">
        <v>48508</v>
      </c>
      <c r="C842" t="s">
        <v>323</v>
      </c>
      <c r="D842" t="s">
        <v>60</v>
      </c>
      <c r="E842" t="s">
        <v>20</v>
      </c>
      <c r="F842">
        <v>6.06</v>
      </c>
      <c r="G842" s="73">
        <v>44445</v>
      </c>
      <c r="H842" s="73">
        <v>44445</v>
      </c>
      <c r="I842">
        <v>7</v>
      </c>
      <c r="J842">
        <v>2017</v>
      </c>
      <c r="K842" t="s">
        <v>21</v>
      </c>
      <c r="L842">
        <v>1</v>
      </c>
      <c r="M842">
        <v>9.6388888888888885E-2</v>
      </c>
      <c r="N842">
        <v>9.6388888888888885E-2</v>
      </c>
      <c r="O842">
        <v>1</v>
      </c>
      <c r="P842">
        <v>9.6388888888888885E-2</v>
      </c>
      <c r="Q842">
        <v>1</v>
      </c>
      <c r="R842" t="s">
        <v>32</v>
      </c>
    </row>
    <row r="843" spans="1:18" x14ac:dyDescent="0.3">
      <c r="A843" s="72">
        <v>841</v>
      </c>
      <c r="B843">
        <v>48508</v>
      </c>
      <c r="C843" t="s">
        <v>323</v>
      </c>
      <c r="D843" t="s">
        <v>60</v>
      </c>
      <c r="E843" t="s">
        <v>20</v>
      </c>
      <c r="F843">
        <v>6.06</v>
      </c>
      <c r="G843" s="73">
        <v>44445</v>
      </c>
      <c r="H843" s="73">
        <v>44445</v>
      </c>
      <c r="I843">
        <v>7</v>
      </c>
      <c r="J843">
        <v>2017</v>
      </c>
      <c r="K843" t="s">
        <v>21</v>
      </c>
      <c r="L843">
        <v>1</v>
      </c>
      <c r="M843">
        <v>9.6388888888888885E-2</v>
      </c>
      <c r="N843">
        <v>9.6388888888888885E-2</v>
      </c>
      <c r="O843">
        <v>1</v>
      </c>
      <c r="P843">
        <v>9.6388888888888885E-2</v>
      </c>
      <c r="Q843">
        <v>1</v>
      </c>
      <c r="R843" t="s">
        <v>116</v>
      </c>
    </row>
    <row r="844" spans="1:18" x14ac:dyDescent="0.3">
      <c r="A844" s="72">
        <v>842</v>
      </c>
      <c r="B844">
        <v>39567</v>
      </c>
      <c r="C844" t="s">
        <v>324</v>
      </c>
      <c r="D844" t="s">
        <v>28</v>
      </c>
      <c r="E844" t="s">
        <v>20</v>
      </c>
      <c r="F844">
        <v>6.06</v>
      </c>
      <c r="G844" s="73">
        <v>43951</v>
      </c>
      <c r="H844" s="73">
        <v>43955</v>
      </c>
      <c r="I844">
        <v>5</v>
      </c>
      <c r="J844">
        <v>2019</v>
      </c>
      <c r="K844" t="s">
        <v>31</v>
      </c>
      <c r="L844">
        <v>12</v>
      </c>
      <c r="M844">
        <v>0.39666666666666672</v>
      </c>
      <c r="N844">
        <v>4.76</v>
      </c>
      <c r="O844">
        <v>5</v>
      </c>
      <c r="P844">
        <v>0.95199999999999996</v>
      </c>
      <c r="Q844">
        <v>2.4</v>
      </c>
      <c r="R844" t="s">
        <v>35</v>
      </c>
    </row>
    <row r="845" spans="1:18" x14ac:dyDescent="0.3">
      <c r="A845" s="72">
        <v>843</v>
      </c>
      <c r="B845">
        <v>39567</v>
      </c>
      <c r="C845" t="s">
        <v>324</v>
      </c>
      <c r="D845" t="s">
        <v>28</v>
      </c>
      <c r="E845" t="s">
        <v>20</v>
      </c>
      <c r="F845">
        <v>6.06</v>
      </c>
      <c r="G845" s="73">
        <v>43951</v>
      </c>
      <c r="H845" s="73">
        <v>43955</v>
      </c>
      <c r="I845">
        <v>5</v>
      </c>
      <c r="J845">
        <v>2019</v>
      </c>
      <c r="K845" t="s">
        <v>31</v>
      </c>
      <c r="L845">
        <v>12</v>
      </c>
      <c r="M845">
        <v>0.39666666666666672</v>
      </c>
      <c r="N845">
        <v>4.76</v>
      </c>
      <c r="O845">
        <v>5</v>
      </c>
      <c r="P845">
        <v>0.95199999999999996</v>
      </c>
      <c r="Q845">
        <v>2.4</v>
      </c>
      <c r="R845" t="s">
        <v>66</v>
      </c>
    </row>
    <row r="846" spans="1:18" x14ac:dyDescent="0.3">
      <c r="A846" s="72">
        <v>844</v>
      </c>
      <c r="B846">
        <v>39567</v>
      </c>
      <c r="C846" t="s">
        <v>324</v>
      </c>
      <c r="D846" t="s">
        <v>28</v>
      </c>
      <c r="E846" t="s">
        <v>20</v>
      </c>
      <c r="F846">
        <v>6.06</v>
      </c>
      <c r="G846" s="73">
        <v>43951</v>
      </c>
      <c r="H846" s="73">
        <v>43955</v>
      </c>
      <c r="I846">
        <v>5</v>
      </c>
      <c r="J846">
        <v>2019</v>
      </c>
      <c r="K846" t="s">
        <v>31</v>
      </c>
      <c r="L846">
        <v>12</v>
      </c>
      <c r="M846">
        <v>0.39666666666666672</v>
      </c>
      <c r="N846">
        <v>4.76</v>
      </c>
      <c r="O846">
        <v>5</v>
      </c>
      <c r="P846">
        <v>0.95199999999999996</v>
      </c>
      <c r="Q846">
        <v>2.4</v>
      </c>
      <c r="R846" t="s">
        <v>23</v>
      </c>
    </row>
    <row r="847" spans="1:18" x14ac:dyDescent="0.3">
      <c r="A847" s="72">
        <v>845</v>
      </c>
      <c r="B847">
        <v>39567</v>
      </c>
      <c r="C847" t="s">
        <v>324</v>
      </c>
      <c r="D847" t="s">
        <v>28</v>
      </c>
      <c r="E847" t="s">
        <v>20</v>
      </c>
      <c r="F847">
        <v>6.06</v>
      </c>
      <c r="G847" s="73">
        <v>43951</v>
      </c>
      <c r="H847" s="73">
        <v>43955</v>
      </c>
      <c r="I847">
        <v>5</v>
      </c>
      <c r="J847">
        <v>2019</v>
      </c>
      <c r="K847" t="s">
        <v>31</v>
      </c>
      <c r="L847">
        <v>12</v>
      </c>
      <c r="M847">
        <v>0.39666666666666672</v>
      </c>
      <c r="N847">
        <v>4.76</v>
      </c>
      <c r="O847">
        <v>5</v>
      </c>
      <c r="P847">
        <v>0.95199999999999996</v>
      </c>
      <c r="Q847">
        <v>2.4</v>
      </c>
      <c r="R847" t="s">
        <v>119</v>
      </c>
    </row>
    <row r="848" spans="1:18" x14ac:dyDescent="0.3">
      <c r="A848" s="72">
        <v>846</v>
      </c>
      <c r="B848">
        <v>40762</v>
      </c>
      <c r="C848" t="s">
        <v>325</v>
      </c>
      <c r="D848" t="s">
        <v>65</v>
      </c>
      <c r="E848" t="s">
        <v>20</v>
      </c>
      <c r="F848">
        <v>6.04</v>
      </c>
      <c r="G848" s="73">
        <v>44158</v>
      </c>
      <c r="H848" s="73">
        <v>44158</v>
      </c>
      <c r="I848">
        <v>5</v>
      </c>
      <c r="J848">
        <v>2020</v>
      </c>
      <c r="K848" t="s">
        <v>21</v>
      </c>
      <c r="L848">
        <v>1</v>
      </c>
      <c r="M848">
        <v>0.38333333333333341</v>
      </c>
      <c r="N848">
        <v>0.38333333333333341</v>
      </c>
      <c r="O848">
        <v>1</v>
      </c>
      <c r="P848">
        <v>0.38333333333333341</v>
      </c>
      <c r="Q848">
        <v>1</v>
      </c>
      <c r="R848" t="s">
        <v>35</v>
      </c>
    </row>
    <row r="849" spans="1:18" x14ac:dyDescent="0.3">
      <c r="A849" s="72">
        <v>847</v>
      </c>
      <c r="B849">
        <v>40762</v>
      </c>
      <c r="C849" t="s">
        <v>325</v>
      </c>
      <c r="D849" t="s">
        <v>65</v>
      </c>
      <c r="E849" t="s">
        <v>20</v>
      </c>
      <c r="F849">
        <v>6.04</v>
      </c>
      <c r="G849" s="73">
        <v>44158</v>
      </c>
      <c r="H849" s="73">
        <v>44158</v>
      </c>
      <c r="I849">
        <v>5</v>
      </c>
      <c r="J849">
        <v>2020</v>
      </c>
      <c r="K849" t="s">
        <v>21</v>
      </c>
      <c r="L849">
        <v>1</v>
      </c>
      <c r="M849">
        <v>0.38333333333333341</v>
      </c>
      <c r="N849">
        <v>0.38333333333333341</v>
      </c>
      <c r="O849">
        <v>1</v>
      </c>
      <c r="P849">
        <v>0.38333333333333341</v>
      </c>
      <c r="Q849">
        <v>1</v>
      </c>
      <c r="R849" t="s">
        <v>66</v>
      </c>
    </row>
    <row r="850" spans="1:18" x14ac:dyDescent="0.3">
      <c r="A850" s="72">
        <v>848</v>
      </c>
      <c r="B850">
        <v>40762</v>
      </c>
      <c r="C850" t="s">
        <v>325</v>
      </c>
      <c r="D850" t="s">
        <v>65</v>
      </c>
      <c r="E850" t="s">
        <v>20</v>
      </c>
      <c r="F850">
        <v>6.04</v>
      </c>
      <c r="G850" s="73">
        <v>44158</v>
      </c>
      <c r="H850" s="73">
        <v>44158</v>
      </c>
      <c r="I850">
        <v>5</v>
      </c>
      <c r="J850">
        <v>2020</v>
      </c>
      <c r="K850" t="s">
        <v>21</v>
      </c>
      <c r="L850">
        <v>1</v>
      </c>
      <c r="M850">
        <v>0.38333333333333341</v>
      </c>
      <c r="N850">
        <v>0.38333333333333341</v>
      </c>
      <c r="O850">
        <v>1</v>
      </c>
      <c r="P850">
        <v>0.38333333333333341</v>
      </c>
      <c r="Q850">
        <v>1</v>
      </c>
      <c r="R850" t="s">
        <v>23</v>
      </c>
    </row>
    <row r="851" spans="1:18" x14ac:dyDescent="0.3">
      <c r="A851" s="72">
        <v>849</v>
      </c>
      <c r="B851">
        <v>40762</v>
      </c>
      <c r="C851" t="s">
        <v>325</v>
      </c>
      <c r="D851" t="s">
        <v>65</v>
      </c>
      <c r="E851" t="s">
        <v>20</v>
      </c>
      <c r="F851">
        <v>6.04</v>
      </c>
      <c r="G851" s="73">
        <v>44158</v>
      </c>
      <c r="H851" s="73">
        <v>44158</v>
      </c>
      <c r="I851">
        <v>5</v>
      </c>
      <c r="J851">
        <v>2020</v>
      </c>
      <c r="K851" t="s">
        <v>21</v>
      </c>
      <c r="L851">
        <v>1</v>
      </c>
      <c r="M851">
        <v>0.38333333333333341</v>
      </c>
      <c r="N851">
        <v>0.38333333333333341</v>
      </c>
      <c r="O851">
        <v>1</v>
      </c>
      <c r="P851">
        <v>0.38333333333333341</v>
      </c>
      <c r="Q851">
        <v>1</v>
      </c>
      <c r="R851" t="s">
        <v>119</v>
      </c>
    </row>
    <row r="852" spans="1:18" x14ac:dyDescent="0.3">
      <c r="A852" s="72">
        <v>850</v>
      </c>
      <c r="B852">
        <v>40908</v>
      </c>
      <c r="C852" t="s">
        <v>326</v>
      </c>
      <c r="D852" t="s">
        <v>28</v>
      </c>
      <c r="E852" t="s">
        <v>34</v>
      </c>
      <c r="F852">
        <v>7.41</v>
      </c>
      <c r="G852" s="73">
        <v>44776</v>
      </c>
      <c r="H852" s="73">
        <v>44784</v>
      </c>
      <c r="I852">
        <v>6</v>
      </c>
      <c r="J852">
        <v>2021</v>
      </c>
      <c r="K852" t="s">
        <v>21</v>
      </c>
      <c r="L852">
        <v>12</v>
      </c>
      <c r="M852">
        <v>0.39750000000000002</v>
      </c>
      <c r="N852">
        <v>4.7699999999999996</v>
      </c>
      <c r="O852">
        <v>9</v>
      </c>
      <c r="P852">
        <v>0.53</v>
      </c>
      <c r="Q852">
        <v>1.333333333333333</v>
      </c>
      <c r="R852" t="s">
        <v>35</v>
      </c>
    </row>
    <row r="853" spans="1:18" x14ac:dyDescent="0.3">
      <c r="A853" s="72">
        <v>851</v>
      </c>
      <c r="B853">
        <v>40908</v>
      </c>
      <c r="C853" t="s">
        <v>326</v>
      </c>
      <c r="D853" t="s">
        <v>28</v>
      </c>
      <c r="E853" t="s">
        <v>34</v>
      </c>
      <c r="F853">
        <v>7.41</v>
      </c>
      <c r="G853" s="73">
        <v>44776</v>
      </c>
      <c r="H853" s="73">
        <v>44784</v>
      </c>
      <c r="I853">
        <v>6</v>
      </c>
      <c r="J853">
        <v>2021</v>
      </c>
      <c r="K853" t="s">
        <v>21</v>
      </c>
      <c r="L853">
        <v>12</v>
      </c>
      <c r="M853">
        <v>0.39750000000000002</v>
      </c>
      <c r="N853">
        <v>4.7699999999999996</v>
      </c>
      <c r="O853">
        <v>9</v>
      </c>
      <c r="P853">
        <v>0.53</v>
      </c>
      <c r="Q853">
        <v>1.333333333333333</v>
      </c>
      <c r="R853" t="s">
        <v>24</v>
      </c>
    </row>
    <row r="854" spans="1:18" x14ac:dyDescent="0.3">
      <c r="A854" s="72">
        <v>852</v>
      </c>
      <c r="B854">
        <v>40908</v>
      </c>
      <c r="C854" t="s">
        <v>326</v>
      </c>
      <c r="D854" t="s">
        <v>28</v>
      </c>
      <c r="E854" t="s">
        <v>34</v>
      </c>
      <c r="F854">
        <v>7.41</v>
      </c>
      <c r="G854" s="73">
        <v>44776</v>
      </c>
      <c r="H854" s="73">
        <v>44784</v>
      </c>
      <c r="I854">
        <v>6</v>
      </c>
      <c r="J854">
        <v>2021</v>
      </c>
      <c r="K854" t="s">
        <v>21</v>
      </c>
      <c r="L854">
        <v>12</v>
      </c>
      <c r="M854">
        <v>0.39750000000000002</v>
      </c>
      <c r="N854">
        <v>4.7699999999999996</v>
      </c>
      <c r="O854">
        <v>9</v>
      </c>
      <c r="P854">
        <v>0.53</v>
      </c>
      <c r="Q854">
        <v>1.333333333333333</v>
      </c>
      <c r="R854" t="s">
        <v>122</v>
      </c>
    </row>
    <row r="855" spans="1:18" x14ac:dyDescent="0.3">
      <c r="A855" s="72">
        <v>853</v>
      </c>
      <c r="B855">
        <v>40908</v>
      </c>
      <c r="C855" t="s">
        <v>326</v>
      </c>
      <c r="D855" t="s">
        <v>28</v>
      </c>
      <c r="E855" t="s">
        <v>34</v>
      </c>
      <c r="F855">
        <v>7.41</v>
      </c>
      <c r="G855" s="73">
        <v>44776</v>
      </c>
      <c r="H855" s="73">
        <v>44784</v>
      </c>
      <c r="I855">
        <v>6</v>
      </c>
      <c r="J855">
        <v>2021</v>
      </c>
      <c r="K855" t="s">
        <v>21</v>
      </c>
      <c r="L855">
        <v>12</v>
      </c>
      <c r="M855">
        <v>0.39750000000000002</v>
      </c>
      <c r="N855">
        <v>4.7699999999999996</v>
      </c>
      <c r="O855">
        <v>9</v>
      </c>
      <c r="P855">
        <v>0.53</v>
      </c>
      <c r="Q855">
        <v>1.333333333333333</v>
      </c>
      <c r="R855" t="s">
        <v>38</v>
      </c>
    </row>
    <row r="856" spans="1:18" x14ac:dyDescent="0.3">
      <c r="A856" s="72">
        <v>854</v>
      </c>
      <c r="B856">
        <v>40908</v>
      </c>
      <c r="C856" t="s">
        <v>326</v>
      </c>
      <c r="D856" t="s">
        <v>28</v>
      </c>
      <c r="E856" t="s">
        <v>34</v>
      </c>
      <c r="F856">
        <v>7.41</v>
      </c>
      <c r="G856" s="73">
        <v>44776</v>
      </c>
      <c r="H856" s="73">
        <v>44784</v>
      </c>
      <c r="I856">
        <v>6</v>
      </c>
      <c r="J856">
        <v>2021</v>
      </c>
      <c r="K856" t="s">
        <v>21</v>
      </c>
      <c r="L856">
        <v>12</v>
      </c>
      <c r="M856">
        <v>0.39750000000000002</v>
      </c>
      <c r="N856">
        <v>4.7699999999999996</v>
      </c>
      <c r="O856">
        <v>9</v>
      </c>
      <c r="P856">
        <v>0.53</v>
      </c>
      <c r="Q856">
        <v>1.333333333333333</v>
      </c>
      <c r="R856" t="s">
        <v>108</v>
      </c>
    </row>
    <row r="857" spans="1:18" x14ac:dyDescent="0.3">
      <c r="A857" s="72">
        <v>855</v>
      </c>
      <c r="B857">
        <v>37302</v>
      </c>
      <c r="C857" t="s">
        <v>327</v>
      </c>
      <c r="D857" t="s">
        <v>28</v>
      </c>
      <c r="E857" t="s">
        <v>20</v>
      </c>
      <c r="F857">
        <v>7.06</v>
      </c>
      <c r="G857" s="73">
        <v>43590</v>
      </c>
      <c r="H857" s="73">
        <v>43597</v>
      </c>
      <c r="I857">
        <v>5</v>
      </c>
      <c r="J857">
        <v>2019</v>
      </c>
      <c r="K857" t="s">
        <v>21</v>
      </c>
      <c r="L857">
        <v>12</v>
      </c>
      <c r="M857">
        <v>0.3947222222222222</v>
      </c>
      <c r="N857">
        <v>4.7366666666666664</v>
      </c>
      <c r="O857">
        <v>8</v>
      </c>
      <c r="P857">
        <v>0.59208333333333329</v>
      </c>
      <c r="Q857">
        <v>1.5</v>
      </c>
      <c r="R857" t="s">
        <v>23</v>
      </c>
    </row>
    <row r="858" spans="1:18" x14ac:dyDescent="0.3">
      <c r="A858" s="72">
        <v>856</v>
      </c>
      <c r="B858">
        <v>37302</v>
      </c>
      <c r="C858" t="s">
        <v>327</v>
      </c>
      <c r="D858" t="s">
        <v>28</v>
      </c>
      <c r="E858" t="s">
        <v>20</v>
      </c>
      <c r="F858">
        <v>7.06</v>
      </c>
      <c r="G858" s="73">
        <v>43590</v>
      </c>
      <c r="H858" s="73">
        <v>43597</v>
      </c>
      <c r="I858">
        <v>5</v>
      </c>
      <c r="J858">
        <v>2019</v>
      </c>
      <c r="K858" t="s">
        <v>21</v>
      </c>
      <c r="L858">
        <v>12</v>
      </c>
      <c r="M858">
        <v>0.3947222222222222</v>
      </c>
      <c r="N858">
        <v>4.7366666666666664</v>
      </c>
      <c r="O858">
        <v>8</v>
      </c>
      <c r="P858">
        <v>0.59208333333333329</v>
      </c>
      <c r="Q858">
        <v>1.5</v>
      </c>
      <c r="R858" t="s">
        <v>25</v>
      </c>
    </row>
    <row r="859" spans="1:18" x14ac:dyDescent="0.3">
      <c r="A859" s="72">
        <v>857</v>
      </c>
      <c r="B859">
        <v>36903</v>
      </c>
      <c r="C859" t="s">
        <v>328</v>
      </c>
      <c r="D859" t="s">
        <v>60</v>
      </c>
      <c r="E859" t="s">
        <v>76</v>
      </c>
      <c r="F859">
        <v>7.44</v>
      </c>
      <c r="G859" s="73">
        <v>43841</v>
      </c>
      <c r="H859" s="73">
        <v>43844</v>
      </c>
      <c r="I859">
        <v>5</v>
      </c>
      <c r="J859">
        <v>2019</v>
      </c>
      <c r="K859" t="s">
        <v>40</v>
      </c>
      <c r="L859">
        <v>12</v>
      </c>
      <c r="M859">
        <v>0.4</v>
      </c>
      <c r="N859">
        <v>4.8000000000000007</v>
      </c>
      <c r="O859">
        <v>4</v>
      </c>
      <c r="P859">
        <v>1.2</v>
      </c>
      <c r="Q859">
        <v>3</v>
      </c>
      <c r="R859" t="s">
        <v>35</v>
      </c>
    </row>
    <row r="860" spans="1:18" x14ac:dyDescent="0.3">
      <c r="A860" s="72">
        <v>858</v>
      </c>
      <c r="B860">
        <v>36903</v>
      </c>
      <c r="C860" t="s">
        <v>328</v>
      </c>
      <c r="D860" t="s">
        <v>60</v>
      </c>
      <c r="E860" t="s">
        <v>76</v>
      </c>
      <c r="F860">
        <v>7.44</v>
      </c>
      <c r="G860" s="73">
        <v>43841</v>
      </c>
      <c r="H860" s="73">
        <v>43844</v>
      </c>
      <c r="I860">
        <v>5</v>
      </c>
      <c r="J860">
        <v>2019</v>
      </c>
      <c r="K860" t="s">
        <v>40</v>
      </c>
      <c r="L860">
        <v>12</v>
      </c>
      <c r="M860">
        <v>0.4</v>
      </c>
      <c r="N860">
        <v>4.8000000000000007</v>
      </c>
      <c r="O860">
        <v>4</v>
      </c>
      <c r="P860">
        <v>1.2</v>
      </c>
      <c r="Q860">
        <v>3</v>
      </c>
      <c r="R860" t="s">
        <v>197</v>
      </c>
    </row>
    <row r="861" spans="1:18" x14ac:dyDescent="0.3">
      <c r="A861" s="72">
        <v>859</v>
      </c>
      <c r="B861">
        <v>36407</v>
      </c>
      <c r="C861" t="s">
        <v>329</v>
      </c>
      <c r="D861" t="s">
        <v>28</v>
      </c>
      <c r="E861" t="s">
        <v>73</v>
      </c>
      <c r="F861">
        <v>6.61</v>
      </c>
      <c r="G861" s="73">
        <v>43663</v>
      </c>
      <c r="H861" s="73">
        <v>43665</v>
      </c>
      <c r="I861">
        <v>5</v>
      </c>
      <c r="J861">
        <v>2019</v>
      </c>
      <c r="K861" t="s">
        <v>29</v>
      </c>
      <c r="L861">
        <v>12</v>
      </c>
      <c r="M861">
        <v>0.39444444444444438</v>
      </c>
      <c r="N861">
        <v>4.7333333333333334</v>
      </c>
      <c r="O861">
        <v>3</v>
      </c>
      <c r="P861">
        <v>1.5777777777777779</v>
      </c>
      <c r="Q861">
        <v>4</v>
      </c>
      <c r="R861" t="s">
        <v>35</v>
      </c>
    </row>
    <row r="862" spans="1:18" x14ac:dyDescent="0.3">
      <c r="A862" s="72">
        <v>860</v>
      </c>
      <c r="B862">
        <v>36407</v>
      </c>
      <c r="C862" t="s">
        <v>329</v>
      </c>
      <c r="D862" t="s">
        <v>28</v>
      </c>
      <c r="E862" t="s">
        <v>73</v>
      </c>
      <c r="F862">
        <v>6.61</v>
      </c>
      <c r="G862" s="73">
        <v>43663</v>
      </c>
      <c r="H862" s="73">
        <v>43665</v>
      </c>
      <c r="I862">
        <v>5</v>
      </c>
      <c r="J862">
        <v>2019</v>
      </c>
      <c r="K862" t="s">
        <v>29</v>
      </c>
      <c r="L862">
        <v>12</v>
      </c>
      <c r="M862">
        <v>0.39444444444444438</v>
      </c>
      <c r="N862">
        <v>4.7333333333333334</v>
      </c>
      <c r="O862">
        <v>3</v>
      </c>
      <c r="P862">
        <v>1.5777777777777779</v>
      </c>
      <c r="Q862">
        <v>4</v>
      </c>
      <c r="R862" t="s">
        <v>32</v>
      </c>
    </row>
    <row r="863" spans="1:18" x14ac:dyDescent="0.3">
      <c r="A863" s="72">
        <v>861</v>
      </c>
      <c r="B863">
        <v>36407</v>
      </c>
      <c r="C863" t="s">
        <v>329</v>
      </c>
      <c r="D863" t="s">
        <v>28</v>
      </c>
      <c r="E863" t="s">
        <v>73</v>
      </c>
      <c r="F863">
        <v>6.61</v>
      </c>
      <c r="G863" s="73">
        <v>43663</v>
      </c>
      <c r="H863" s="73">
        <v>43665</v>
      </c>
      <c r="I863">
        <v>5</v>
      </c>
      <c r="J863">
        <v>2019</v>
      </c>
      <c r="K863" t="s">
        <v>29</v>
      </c>
      <c r="L863">
        <v>12</v>
      </c>
      <c r="M863">
        <v>0.39444444444444438</v>
      </c>
      <c r="N863">
        <v>4.7333333333333334</v>
      </c>
      <c r="O863">
        <v>3</v>
      </c>
      <c r="P863">
        <v>1.5777777777777779</v>
      </c>
      <c r="Q863">
        <v>4</v>
      </c>
      <c r="R863" t="s">
        <v>23</v>
      </c>
    </row>
    <row r="864" spans="1:18" x14ac:dyDescent="0.3">
      <c r="A864" s="72">
        <v>862</v>
      </c>
      <c r="B864">
        <v>36407</v>
      </c>
      <c r="C864" t="s">
        <v>329</v>
      </c>
      <c r="D864" t="s">
        <v>28</v>
      </c>
      <c r="E864" t="s">
        <v>73</v>
      </c>
      <c r="F864">
        <v>6.61</v>
      </c>
      <c r="G864" s="73">
        <v>43663</v>
      </c>
      <c r="H864" s="73">
        <v>43665</v>
      </c>
      <c r="I864">
        <v>5</v>
      </c>
      <c r="J864">
        <v>2019</v>
      </c>
      <c r="K864" t="s">
        <v>29</v>
      </c>
      <c r="L864">
        <v>12</v>
      </c>
      <c r="M864">
        <v>0.39444444444444438</v>
      </c>
      <c r="N864">
        <v>4.7333333333333334</v>
      </c>
      <c r="O864">
        <v>3</v>
      </c>
      <c r="P864">
        <v>1.5777777777777779</v>
      </c>
      <c r="Q864">
        <v>4</v>
      </c>
      <c r="R864" t="s">
        <v>37</v>
      </c>
    </row>
    <row r="865" spans="1:18" x14ac:dyDescent="0.3">
      <c r="A865" s="72">
        <v>863</v>
      </c>
      <c r="B865">
        <v>36407</v>
      </c>
      <c r="C865" t="s">
        <v>329</v>
      </c>
      <c r="D865" t="s">
        <v>28</v>
      </c>
      <c r="E865" t="s">
        <v>73</v>
      </c>
      <c r="F865">
        <v>6.61</v>
      </c>
      <c r="G865" s="73">
        <v>43663</v>
      </c>
      <c r="H865" s="73">
        <v>43665</v>
      </c>
      <c r="I865">
        <v>5</v>
      </c>
      <c r="J865">
        <v>2019</v>
      </c>
      <c r="K865" t="s">
        <v>29</v>
      </c>
      <c r="L865">
        <v>12</v>
      </c>
      <c r="M865">
        <v>0.39444444444444438</v>
      </c>
      <c r="N865">
        <v>4.7333333333333334</v>
      </c>
      <c r="O865">
        <v>3</v>
      </c>
      <c r="P865">
        <v>1.5777777777777779</v>
      </c>
      <c r="Q865">
        <v>4</v>
      </c>
      <c r="R865" t="s">
        <v>156</v>
      </c>
    </row>
    <row r="866" spans="1:18" x14ac:dyDescent="0.3">
      <c r="A866" s="72">
        <v>864</v>
      </c>
      <c r="B866">
        <v>36407</v>
      </c>
      <c r="C866" t="s">
        <v>329</v>
      </c>
      <c r="D866" t="s">
        <v>28</v>
      </c>
      <c r="E866" t="s">
        <v>73</v>
      </c>
      <c r="F866">
        <v>6.61</v>
      </c>
      <c r="G866" s="73">
        <v>43663</v>
      </c>
      <c r="H866" s="73">
        <v>43665</v>
      </c>
      <c r="I866">
        <v>5</v>
      </c>
      <c r="J866">
        <v>2019</v>
      </c>
      <c r="K866" t="s">
        <v>29</v>
      </c>
      <c r="L866">
        <v>12</v>
      </c>
      <c r="M866">
        <v>0.39444444444444438</v>
      </c>
      <c r="N866">
        <v>4.7333333333333334</v>
      </c>
      <c r="O866">
        <v>3</v>
      </c>
      <c r="P866">
        <v>1.5777777777777779</v>
      </c>
      <c r="Q866">
        <v>4</v>
      </c>
      <c r="R866" t="s">
        <v>54</v>
      </c>
    </row>
    <row r="867" spans="1:18" x14ac:dyDescent="0.3">
      <c r="A867" s="72">
        <v>865</v>
      </c>
      <c r="B867">
        <v>40335</v>
      </c>
      <c r="C867" t="s">
        <v>330</v>
      </c>
      <c r="D867" t="s">
        <v>95</v>
      </c>
      <c r="E867" t="s">
        <v>20</v>
      </c>
      <c r="F867">
        <v>5.26</v>
      </c>
      <c r="G867" s="73">
        <v>44521</v>
      </c>
      <c r="H867" s="73">
        <v>44521</v>
      </c>
      <c r="I867">
        <v>5</v>
      </c>
      <c r="J867">
        <v>2019</v>
      </c>
      <c r="K867" t="s">
        <v>31</v>
      </c>
      <c r="L867">
        <v>1</v>
      </c>
      <c r="M867">
        <v>0.9</v>
      </c>
      <c r="N867">
        <v>0.9</v>
      </c>
      <c r="O867">
        <v>1</v>
      </c>
      <c r="P867">
        <v>0.9</v>
      </c>
      <c r="Q867">
        <v>1</v>
      </c>
      <c r="R867" t="s">
        <v>36</v>
      </c>
    </row>
    <row r="868" spans="1:18" x14ac:dyDescent="0.3">
      <c r="A868" s="72">
        <v>866</v>
      </c>
      <c r="B868">
        <v>40335</v>
      </c>
      <c r="C868" t="s">
        <v>330</v>
      </c>
      <c r="D868" t="s">
        <v>95</v>
      </c>
      <c r="E868" t="s">
        <v>20</v>
      </c>
      <c r="F868">
        <v>5.26</v>
      </c>
      <c r="G868" s="73">
        <v>44521</v>
      </c>
      <c r="H868" s="73">
        <v>44521</v>
      </c>
      <c r="I868">
        <v>5</v>
      </c>
      <c r="J868">
        <v>2019</v>
      </c>
      <c r="K868" t="s">
        <v>31</v>
      </c>
      <c r="L868">
        <v>1</v>
      </c>
      <c r="M868">
        <v>0.9</v>
      </c>
      <c r="N868">
        <v>0.9</v>
      </c>
      <c r="O868">
        <v>1</v>
      </c>
      <c r="P868">
        <v>0.9</v>
      </c>
      <c r="Q868">
        <v>1</v>
      </c>
      <c r="R868" t="s">
        <v>45</v>
      </c>
    </row>
    <row r="869" spans="1:18" x14ac:dyDescent="0.3">
      <c r="A869" s="72">
        <v>867</v>
      </c>
      <c r="B869">
        <v>40335</v>
      </c>
      <c r="C869" t="s">
        <v>330</v>
      </c>
      <c r="D869" t="s">
        <v>95</v>
      </c>
      <c r="E869" t="s">
        <v>20</v>
      </c>
      <c r="F869">
        <v>5.26</v>
      </c>
      <c r="G869" s="73">
        <v>44521</v>
      </c>
      <c r="H869" s="73">
        <v>44521</v>
      </c>
      <c r="I869">
        <v>5</v>
      </c>
      <c r="J869">
        <v>2019</v>
      </c>
      <c r="K869" t="s">
        <v>31</v>
      </c>
      <c r="L869">
        <v>1</v>
      </c>
      <c r="M869">
        <v>0.9</v>
      </c>
      <c r="N869">
        <v>0.9</v>
      </c>
      <c r="O869">
        <v>1</v>
      </c>
      <c r="P869">
        <v>0.9</v>
      </c>
      <c r="Q869">
        <v>1</v>
      </c>
      <c r="R869" t="s">
        <v>42</v>
      </c>
    </row>
    <row r="870" spans="1:18" x14ac:dyDescent="0.3">
      <c r="A870" s="72">
        <v>868</v>
      </c>
      <c r="B870">
        <v>40595</v>
      </c>
      <c r="C870" t="s">
        <v>331</v>
      </c>
      <c r="D870" t="s">
        <v>28</v>
      </c>
      <c r="E870" t="s">
        <v>73</v>
      </c>
      <c r="F870">
        <v>6.64</v>
      </c>
      <c r="G870" s="73">
        <v>44374</v>
      </c>
      <c r="H870" s="73">
        <v>44401</v>
      </c>
      <c r="I870">
        <v>5</v>
      </c>
      <c r="J870">
        <v>2020</v>
      </c>
      <c r="K870" t="s">
        <v>31</v>
      </c>
      <c r="L870">
        <v>12</v>
      </c>
      <c r="M870">
        <v>0.39555555555555549</v>
      </c>
      <c r="N870">
        <v>4.7466666666666661</v>
      </c>
      <c r="O870">
        <v>28</v>
      </c>
      <c r="P870">
        <v>0.16952380952380949</v>
      </c>
      <c r="Q870">
        <v>0.42857142857142849</v>
      </c>
      <c r="R870" t="s">
        <v>35</v>
      </c>
    </row>
    <row r="871" spans="1:18" x14ac:dyDescent="0.3">
      <c r="A871" s="72">
        <v>869</v>
      </c>
      <c r="B871">
        <v>40595</v>
      </c>
      <c r="C871" t="s">
        <v>331</v>
      </c>
      <c r="D871" t="s">
        <v>28</v>
      </c>
      <c r="E871" t="s">
        <v>73</v>
      </c>
      <c r="F871">
        <v>6.64</v>
      </c>
      <c r="G871" s="73">
        <v>44374</v>
      </c>
      <c r="H871" s="73">
        <v>44401</v>
      </c>
      <c r="I871">
        <v>5</v>
      </c>
      <c r="J871">
        <v>2020</v>
      </c>
      <c r="K871" t="s">
        <v>31</v>
      </c>
      <c r="L871">
        <v>12</v>
      </c>
      <c r="M871">
        <v>0.39555555555555549</v>
      </c>
      <c r="N871">
        <v>4.7466666666666661</v>
      </c>
      <c r="O871">
        <v>28</v>
      </c>
      <c r="P871">
        <v>0.16952380952380949</v>
      </c>
      <c r="Q871">
        <v>0.42857142857142849</v>
      </c>
      <c r="R871" t="s">
        <v>23</v>
      </c>
    </row>
    <row r="872" spans="1:18" x14ac:dyDescent="0.3">
      <c r="A872" s="72">
        <v>870</v>
      </c>
      <c r="B872">
        <v>40595</v>
      </c>
      <c r="C872" t="s">
        <v>331</v>
      </c>
      <c r="D872" t="s">
        <v>28</v>
      </c>
      <c r="E872" t="s">
        <v>73</v>
      </c>
      <c r="F872">
        <v>6.64</v>
      </c>
      <c r="G872" s="73">
        <v>44374</v>
      </c>
      <c r="H872" s="73">
        <v>44401</v>
      </c>
      <c r="I872">
        <v>5</v>
      </c>
      <c r="J872">
        <v>2020</v>
      </c>
      <c r="K872" t="s">
        <v>31</v>
      </c>
      <c r="L872">
        <v>12</v>
      </c>
      <c r="M872">
        <v>0.39555555555555549</v>
      </c>
      <c r="N872">
        <v>4.7466666666666661</v>
      </c>
      <c r="O872">
        <v>28</v>
      </c>
      <c r="P872">
        <v>0.16952380952380949</v>
      </c>
      <c r="Q872">
        <v>0.42857142857142849</v>
      </c>
      <c r="R872" t="s">
        <v>98</v>
      </c>
    </row>
    <row r="873" spans="1:18" x14ac:dyDescent="0.3">
      <c r="A873" s="72">
        <v>871</v>
      </c>
      <c r="B873">
        <v>40595</v>
      </c>
      <c r="C873" t="s">
        <v>331</v>
      </c>
      <c r="D873" t="s">
        <v>28</v>
      </c>
      <c r="E873" t="s">
        <v>73</v>
      </c>
      <c r="F873">
        <v>6.64</v>
      </c>
      <c r="G873" s="73">
        <v>44374</v>
      </c>
      <c r="H873" s="73">
        <v>44401</v>
      </c>
      <c r="I873">
        <v>5</v>
      </c>
      <c r="J873">
        <v>2020</v>
      </c>
      <c r="K873" t="s">
        <v>31</v>
      </c>
      <c r="L873">
        <v>12</v>
      </c>
      <c r="M873">
        <v>0.39555555555555549</v>
      </c>
      <c r="N873">
        <v>4.7466666666666661</v>
      </c>
      <c r="O873">
        <v>28</v>
      </c>
      <c r="P873">
        <v>0.16952380952380949</v>
      </c>
      <c r="Q873">
        <v>0.42857142857142849</v>
      </c>
      <c r="R873" t="s">
        <v>54</v>
      </c>
    </row>
    <row r="874" spans="1:18" x14ac:dyDescent="0.3">
      <c r="A874" s="72">
        <v>872</v>
      </c>
      <c r="B874">
        <v>38594</v>
      </c>
      <c r="C874" t="s">
        <v>332</v>
      </c>
      <c r="D874" t="s">
        <v>95</v>
      </c>
      <c r="E874" t="s">
        <v>20</v>
      </c>
      <c r="F874">
        <v>7.6</v>
      </c>
      <c r="G874" s="73">
        <v>44133</v>
      </c>
      <c r="H874" s="73">
        <v>44133</v>
      </c>
      <c r="I874">
        <v>8</v>
      </c>
      <c r="J874">
        <v>2019</v>
      </c>
      <c r="K874" t="s">
        <v>29</v>
      </c>
      <c r="L874">
        <v>1</v>
      </c>
      <c r="M874">
        <v>1.5883333333333329</v>
      </c>
      <c r="N874">
        <v>1.5883333333333329</v>
      </c>
      <c r="O874">
        <v>1</v>
      </c>
      <c r="P874">
        <v>1.5883333333333329</v>
      </c>
      <c r="Q874">
        <v>1</v>
      </c>
      <c r="R874" t="s">
        <v>36</v>
      </c>
    </row>
    <row r="875" spans="1:18" x14ac:dyDescent="0.3">
      <c r="A875" s="72">
        <v>873</v>
      </c>
      <c r="B875">
        <v>38594</v>
      </c>
      <c r="C875" t="s">
        <v>332</v>
      </c>
      <c r="D875" t="s">
        <v>95</v>
      </c>
      <c r="E875" t="s">
        <v>20</v>
      </c>
      <c r="F875">
        <v>7.6</v>
      </c>
      <c r="G875" s="73">
        <v>44133</v>
      </c>
      <c r="H875" s="73">
        <v>44133</v>
      </c>
      <c r="I875">
        <v>8</v>
      </c>
      <c r="J875">
        <v>2019</v>
      </c>
      <c r="K875" t="s">
        <v>29</v>
      </c>
      <c r="L875">
        <v>1</v>
      </c>
      <c r="M875">
        <v>1.5883333333333329</v>
      </c>
      <c r="N875">
        <v>1.5883333333333329</v>
      </c>
      <c r="O875">
        <v>1</v>
      </c>
      <c r="P875">
        <v>1.5883333333333329</v>
      </c>
      <c r="Q875">
        <v>1</v>
      </c>
      <c r="R875" t="s">
        <v>54</v>
      </c>
    </row>
    <row r="876" spans="1:18" x14ac:dyDescent="0.3">
      <c r="A876" s="72">
        <v>874</v>
      </c>
      <c r="B876">
        <v>38594</v>
      </c>
      <c r="C876" t="s">
        <v>332</v>
      </c>
      <c r="D876" t="s">
        <v>95</v>
      </c>
      <c r="E876" t="s">
        <v>20</v>
      </c>
      <c r="F876">
        <v>7.6</v>
      </c>
      <c r="G876" s="73">
        <v>44133</v>
      </c>
      <c r="H876" s="73">
        <v>44133</v>
      </c>
      <c r="I876">
        <v>8</v>
      </c>
      <c r="J876">
        <v>2019</v>
      </c>
      <c r="K876" t="s">
        <v>29</v>
      </c>
      <c r="L876">
        <v>1</v>
      </c>
      <c r="M876">
        <v>1.5883333333333329</v>
      </c>
      <c r="N876">
        <v>1.5883333333333329</v>
      </c>
      <c r="O876">
        <v>1</v>
      </c>
      <c r="P876">
        <v>1.5883333333333329</v>
      </c>
      <c r="Q876">
        <v>1</v>
      </c>
      <c r="R876" t="s">
        <v>108</v>
      </c>
    </row>
    <row r="877" spans="1:18" x14ac:dyDescent="0.3">
      <c r="A877" s="72">
        <v>875</v>
      </c>
      <c r="B877">
        <v>41379</v>
      </c>
      <c r="C877" t="s">
        <v>333</v>
      </c>
      <c r="D877" t="s">
        <v>95</v>
      </c>
      <c r="E877" t="s">
        <v>20</v>
      </c>
      <c r="F877">
        <v>5.84</v>
      </c>
      <c r="G877" s="73">
        <v>44499</v>
      </c>
      <c r="H877" s="73">
        <v>44499</v>
      </c>
      <c r="I877">
        <v>5</v>
      </c>
      <c r="J877">
        <v>2020</v>
      </c>
      <c r="K877" t="s">
        <v>31</v>
      </c>
      <c r="L877">
        <v>1</v>
      </c>
      <c r="M877">
        <v>1.583333333333333</v>
      </c>
      <c r="N877">
        <v>1.583333333333333</v>
      </c>
      <c r="O877">
        <v>1</v>
      </c>
      <c r="P877">
        <v>1.583333333333333</v>
      </c>
      <c r="Q877">
        <v>1</v>
      </c>
      <c r="R877" t="s">
        <v>36</v>
      </c>
    </row>
    <row r="878" spans="1:18" x14ac:dyDescent="0.3">
      <c r="A878" s="72">
        <v>876</v>
      </c>
      <c r="B878">
        <v>41379</v>
      </c>
      <c r="C878" t="s">
        <v>333</v>
      </c>
      <c r="D878" t="s">
        <v>95</v>
      </c>
      <c r="E878" t="s">
        <v>20</v>
      </c>
      <c r="F878">
        <v>5.84</v>
      </c>
      <c r="G878" s="73">
        <v>44499</v>
      </c>
      <c r="H878" s="73">
        <v>44499</v>
      </c>
      <c r="I878">
        <v>5</v>
      </c>
      <c r="J878">
        <v>2020</v>
      </c>
      <c r="K878" t="s">
        <v>31</v>
      </c>
      <c r="L878">
        <v>1</v>
      </c>
      <c r="M878">
        <v>1.583333333333333</v>
      </c>
      <c r="N878">
        <v>1.583333333333333</v>
      </c>
      <c r="O878">
        <v>1</v>
      </c>
      <c r="P878">
        <v>1.583333333333333</v>
      </c>
      <c r="Q878">
        <v>1</v>
      </c>
      <c r="R878" t="s">
        <v>23</v>
      </c>
    </row>
    <row r="879" spans="1:18" x14ac:dyDescent="0.3">
      <c r="A879" s="72">
        <v>877</v>
      </c>
      <c r="B879">
        <v>41379</v>
      </c>
      <c r="C879" t="s">
        <v>333</v>
      </c>
      <c r="D879" t="s">
        <v>95</v>
      </c>
      <c r="E879" t="s">
        <v>20</v>
      </c>
      <c r="F879">
        <v>5.84</v>
      </c>
      <c r="G879" s="73">
        <v>44499</v>
      </c>
      <c r="H879" s="73">
        <v>44499</v>
      </c>
      <c r="I879">
        <v>5</v>
      </c>
      <c r="J879">
        <v>2020</v>
      </c>
      <c r="K879" t="s">
        <v>31</v>
      </c>
      <c r="L879">
        <v>1</v>
      </c>
      <c r="M879">
        <v>1.583333333333333</v>
      </c>
      <c r="N879">
        <v>1.583333333333333</v>
      </c>
      <c r="O879">
        <v>1</v>
      </c>
      <c r="P879">
        <v>1.583333333333333</v>
      </c>
      <c r="Q879">
        <v>1</v>
      </c>
      <c r="R879" t="s">
        <v>37</v>
      </c>
    </row>
    <row r="880" spans="1:18" x14ac:dyDescent="0.3">
      <c r="A880" s="72">
        <v>878</v>
      </c>
      <c r="B880">
        <v>486</v>
      </c>
      <c r="C880" t="s">
        <v>334</v>
      </c>
      <c r="D880" t="s">
        <v>28</v>
      </c>
      <c r="E880" t="s">
        <v>73</v>
      </c>
      <c r="F880">
        <v>8.2899999999999991</v>
      </c>
      <c r="G880" s="73">
        <v>43132</v>
      </c>
      <c r="H880" s="73">
        <v>43174</v>
      </c>
      <c r="I880">
        <v>9</v>
      </c>
      <c r="J880">
        <v>2003</v>
      </c>
      <c r="K880" t="s">
        <v>29</v>
      </c>
      <c r="L880">
        <v>13</v>
      </c>
      <c r="M880">
        <v>0.40555555555555561</v>
      </c>
      <c r="N880">
        <v>5.2722222222222221</v>
      </c>
      <c r="O880">
        <v>43</v>
      </c>
      <c r="P880">
        <v>0.122609819121447</v>
      </c>
      <c r="Q880">
        <v>0.30232558139534882</v>
      </c>
      <c r="R880" t="s">
        <v>35</v>
      </c>
    </row>
    <row r="881" spans="1:18" x14ac:dyDescent="0.3">
      <c r="A881" s="72">
        <v>879</v>
      </c>
      <c r="B881">
        <v>486</v>
      </c>
      <c r="C881" t="s">
        <v>334</v>
      </c>
      <c r="D881" t="s">
        <v>28</v>
      </c>
      <c r="E881" t="s">
        <v>73</v>
      </c>
      <c r="F881">
        <v>8.2899999999999991</v>
      </c>
      <c r="G881" s="73">
        <v>43132</v>
      </c>
      <c r="H881" s="73">
        <v>43174</v>
      </c>
      <c r="I881">
        <v>9</v>
      </c>
      <c r="J881">
        <v>2003</v>
      </c>
      <c r="K881" t="s">
        <v>29</v>
      </c>
      <c r="L881">
        <v>13</v>
      </c>
      <c r="M881">
        <v>0.40555555555555561</v>
      </c>
      <c r="N881">
        <v>5.2722222222222221</v>
      </c>
      <c r="O881">
        <v>43</v>
      </c>
      <c r="P881">
        <v>0.122609819121447</v>
      </c>
      <c r="Q881">
        <v>0.30232558139534882</v>
      </c>
      <c r="R881" t="s">
        <v>22</v>
      </c>
    </row>
    <row r="882" spans="1:18" x14ac:dyDescent="0.3">
      <c r="A882" s="72">
        <v>880</v>
      </c>
      <c r="B882">
        <v>486</v>
      </c>
      <c r="C882" t="s">
        <v>334</v>
      </c>
      <c r="D882" t="s">
        <v>28</v>
      </c>
      <c r="E882" t="s">
        <v>73</v>
      </c>
      <c r="F882">
        <v>8.2899999999999991</v>
      </c>
      <c r="G882" s="73">
        <v>43132</v>
      </c>
      <c r="H882" s="73">
        <v>43174</v>
      </c>
      <c r="I882">
        <v>9</v>
      </c>
      <c r="J882">
        <v>2003</v>
      </c>
      <c r="K882" t="s">
        <v>29</v>
      </c>
      <c r="L882">
        <v>13</v>
      </c>
      <c r="M882">
        <v>0.40555555555555561</v>
      </c>
      <c r="N882">
        <v>5.2722222222222221</v>
      </c>
      <c r="O882">
        <v>43</v>
      </c>
      <c r="P882">
        <v>0.122609819121447</v>
      </c>
      <c r="Q882">
        <v>0.30232558139534882</v>
      </c>
      <c r="R882" t="s">
        <v>155</v>
      </c>
    </row>
    <row r="883" spans="1:18" x14ac:dyDescent="0.3">
      <c r="A883" s="72">
        <v>881</v>
      </c>
      <c r="B883">
        <v>486</v>
      </c>
      <c r="C883" t="s">
        <v>334</v>
      </c>
      <c r="D883" t="s">
        <v>28</v>
      </c>
      <c r="E883" t="s">
        <v>73</v>
      </c>
      <c r="F883">
        <v>8.2899999999999991</v>
      </c>
      <c r="G883" s="73">
        <v>43132</v>
      </c>
      <c r="H883" s="73">
        <v>43174</v>
      </c>
      <c r="I883">
        <v>9</v>
      </c>
      <c r="J883">
        <v>2003</v>
      </c>
      <c r="K883" t="s">
        <v>29</v>
      </c>
      <c r="L883">
        <v>13</v>
      </c>
      <c r="M883">
        <v>0.40555555555555561</v>
      </c>
      <c r="N883">
        <v>5.2722222222222221</v>
      </c>
      <c r="O883">
        <v>43</v>
      </c>
      <c r="P883">
        <v>0.122609819121447</v>
      </c>
      <c r="Q883">
        <v>0.30232558139534882</v>
      </c>
      <c r="R883" t="s">
        <v>61</v>
      </c>
    </row>
    <row r="884" spans="1:18" x14ac:dyDescent="0.3">
      <c r="A884" s="72">
        <v>882</v>
      </c>
      <c r="B884">
        <v>486</v>
      </c>
      <c r="C884" t="s">
        <v>334</v>
      </c>
      <c r="D884" t="s">
        <v>28</v>
      </c>
      <c r="E884" t="s">
        <v>73</v>
      </c>
      <c r="F884">
        <v>8.2899999999999991</v>
      </c>
      <c r="G884" s="73">
        <v>43132</v>
      </c>
      <c r="H884" s="73">
        <v>43174</v>
      </c>
      <c r="I884">
        <v>9</v>
      </c>
      <c r="J884">
        <v>2003</v>
      </c>
      <c r="K884" t="s">
        <v>29</v>
      </c>
      <c r="L884">
        <v>13</v>
      </c>
      <c r="M884">
        <v>0.40555555555555561</v>
      </c>
      <c r="N884">
        <v>5.2722222222222221</v>
      </c>
      <c r="O884">
        <v>43</v>
      </c>
      <c r="P884">
        <v>0.122609819121447</v>
      </c>
      <c r="Q884">
        <v>0.30232558139534882</v>
      </c>
      <c r="R884" t="s">
        <v>42</v>
      </c>
    </row>
    <row r="885" spans="1:18" x14ac:dyDescent="0.3">
      <c r="A885" s="72">
        <v>883</v>
      </c>
      <c r="B885">
        <v>2526</v>
      </c>
      <c r="C885" t="s">
        <v>335</v>
      </c>
      <c r="D885" t="s">
        <v>65</v>
      </c>
      <c r="E885" t="s">
        <v>34</v>
      </c>
      <c r="F885">
        <v>6.05</v>
      </c>
      <c r="G885" s="73">
        <v>43983</v>
      </c>
      <c r="H885" s="73">
        <v>43983</v>
      </c>
      <c r="I885">
        <v>3</v>
      </c>
      <c r="J885">
        <v>2000</v>
      </c>
      <c r="K885" t="s">
        <v>40</v>
      </c>
      <c r="L885">
        <v>1</v>
      </c>
      <c r="M885">
        <v>0.65</v>
      </c>
      <c r="N885">
        <v>0.65</v>
      </c>
      <c r="O885">
        <v>1</v>
      </c>
      <c r="P885">
        <v>0.65</v>
      </c>
      <c r="Q885">
        <v>1</v>
      </c>
      <c r="R885" t="s">
        <v>32</v>
      </c>
    </row>
    <row r="886" spans="1:18" x14ac:dyDescent="0.3">
      <c r="A886" s="72">
        <v>884</v>
      </c>
      <c r="B886">
        <v>2526</v>
      </c>
      <c r="C886" t="s">
        <v>335</v>
      </c>
      <c r="D886" t="s">
        <v>65</v>
      </c>
      <c r="E886" t="s">
        <v>34</v>
      </c>
      <c r="F886">
        <v>6.05</v>
      </c>
      <c r="G886" s="73">
        <v>43983</v>
      </c>
      <c r="H886" s="73">
        <v>43983</v>
      </c>
      <c r="I886">
        <v>3</v>
      </c>
      <c r="J886">
        <v>2000</v>
      </c>
      <c r="K886" t="s">
        <v>40</v>
      </c>
      <c r="L886">
        <v>1</v>
      </c>
      <c r="M886">
        <v>0.65</v>
      </c>
      <c r="N886">
        <v>0.65</v>
      </c>
      <c r="O886">
        <v>1</v>
      </c>
      <c r="P886">
        <v>0.65</v>
      </c>
      <c r="Q886">
        <v>1</v>
      </c>
      <c r="R886" t="s">
        <v>70</v>
      </c>
    </row>
    <row r="887" spans="1:18" x14ac:dyDescent="0.3">
      <c r="A887" s="72">
        <v>885</v>
      </c>
      <c r="B887">
        <v>2526</v>
      </c>
      <c r="C887" t="s">
        <v>335</v>
      </c>
      <c r="D887" t="s">
        <v>65</v>
      </c>
      <c r="E887" t="s">
        <v>34</v>
      </c>
      <c r="F887">
        <v>6.05</v>
      </c>
      <c r="G887" s="73">
        <v>43983</v>
      </c>
      <c r="H887" s="73">
        <v>43983</v>
      </c>
      <c r="I887">
        <v>3</v>
      </c>
      <c r="J887">
        <v>2000</v>
      </c>
      <c r="K887" t="s">
        <v>40</v>
      </c>
      <c r="L887">
        <v>1</v>
      </c>
      <c r="M887">
        <v>0.65</v>
      </c>
      <c r="N887">
        <v>0.65</v>
      </c>
      <c r="O887">
        <v>1</v>
      </c>
      <c r="P887">
        <v>0.65</v>
      </c>
      <c r="Q887">
        <v>1</v>
      </c>
      <c r="R887" t="s">
        <v>54</v>
      </c>
    </row>
    <row r="888" spans="1:18" x14ac:dyDescent="0.3">
      <c r="A888" s="72">
        <v>886</v>
      </c>
      <c r="B888">
        <v>2526</v>
      </c>
      <c r="C888" t="s">
        <v>335</v>
      </c>
      <c r="D888" t="s">
        <v>65</v>
      </c>
      <c r="E888" t="s">
        <v>34</v>
      </c>
      <c r="F888">
        <v>6.05</v>
      </c>
      <c r="G888" s="73">
        <v>43983</v>
      </c>
      <c r="H888" s="73">
        <v>43983</v>
      </c>
      <c r="I888">
        <v>3</v>
      </c>
      <c r="J888">
        <v>2000</v>
      </c>
      <c r="K888" t="s">
        <v>40</v>
      </c>
      <c r="L888">
        <v>1</v>
      </c>
      <c r="M888">
        <v>0.65</v>
      </c>
      <c r="N888">
        <v>0.65</v>
      </c>
      <c r="O888">
        <v>1</v>
      </c>
      <c r="P888">
        <v>0.65</v>
      </c>
      <c r="Q888">
        <v>1</v>
      </c>
      <c r="R888" t="s">
        <v>42</v>
      </c>
    </row>
    <row r="889" spans="1:18" x14ac:dyDescent="0.3">
      <c r="A889" s="72">
        <v>887</v>
      </c>
      <c r="B889">
        <v>2526</v>
      </c>
      <c r="C889" t="s">
        <v>335</v>
      </c>
      <c r="D889" t="s">
        <v>65</v>
      </c>
      <c r="E889" t="s">
        <v>34</v>
      </c>
      <c r="F889">
        <v>6.05</v>
      </c>
      <c r="G889" s="73">
        <v>43983</v>
      </c>
      <c r="H889" s="73">
        <v>43983</v>
      </c>
      <c r="I889">
        <v>3</v>
      </c>
      <c r="J889">
        <v>2000</v>
      </c>
      <c r="K889" t="s">
        <v>40</v>
      </c>
      <c r="L889">
        <v>1</v>
      </c>
      <c r="M889">
        <v>0.65</v>
      </c>
      <c r="N889">
        <v>0.65</v>
      </c>
      <c r="O889">
        <v>1</v>
      </c>
      <c r="P889">
        <v>0.65</v>
      </c>
      <c r="Q889">
        <v>1</v>
      </c>
      <c r="R889" t="s">
        <v>108</v>
      </c>
    </row>
    <row r="890" spans="1:18" x14ac:dyDescent="0.3">
      <c r="A890" s="72">
        <v>888</v>
      </c>
      <c r="B890">
        <v>39582</v>
      </c>
      <c r="C890" t="s">
        <v>336</v>
      </c>
      <c r="D890" t="s">
        <v>28</v>
      </c>
      <c r="E890" t="s">
        <v>44</v>
      </c>
      <c r="F890">
        <v>6.1</v>
      </c>
      <c r="G890" s="73">
        <v>44196</v>
      </c>
      <c r="H890" s="73">
        <v>44202</v>
      </c>
      <c r="I890">
        <v>6</v>
      </c>
      <c r="J890">
        <v>2020</v>
      </c>
      <c r="K890" t="s">
        <v>29</v>
      </c>
      <c r="L890">
        <v>12</v>
      </c>
      <c r="M890">
        <v>0.4</v>
      </c>
      <c r="N890">
        <v>4.8000000000000007</v>
      </c>
      <c r="O890">
        <v>7</v>
      </c>
      <c r="P890">
        <v>0.68571428571428583</v>
      </c>
      <c r="Q890">
        <v>1.714285714285714</v>
      </c>
      <c r="R890" t="s">
        <v>91</v>
      </c>
    </row>
    <row r="891" spans="1:18" x14ac:dyDescent="0.3">
      <c r="A891" s="72">
        <v>889</v>
      </c>
      <c r="B891">
        <v>39582</v>
      </c>
      <c r="C891" t="s">
        <v>336</v>
      </c>
      <c r="D891" t="s">
        <v>28</v>
      </c>
      <c r="E891" t="s">
        <v>44</v>
      </c>
      <c r="F891">
        <v>6.1</v>
      </c>
      <c r="G891" s="73">
        <v>44196</v>
      </c>
      <c r="H891" s="73">
        <v>44202</v>
      </c>
      <c r="I891">
        <v>6</v>
      </c>
      <c r="J891">
        <v>2020</v>
      </c>
      <c r="K891" t="s">
        <v>29</v>
      </c>
      <c r="L891">
        <v>12</v>
      </c>
      <c r="M891">
        <v>0.4</v>
      </c>
      <c r="N891">
        <v>4.8000000000000007</v>
      </c>
      <c r="O891">
        <v>7</v>
      </c>
      <c r="P891">
        <v>0.68571428571428583</v>
      </c>
      <c r="Q891">
        <v>1.714285714285714</v>
      </c>
      <c r="R891" t="s">
        <v>24</v>
      </c>
    </row>
    <row r="892" spans="1:18" x14ac:dyDescent="0.3">
      <c r="A892" s="72">
        <v>890</v>
      </c>
      <c r="B892">
        <v>38920</v>
      </c>
      <c r="C892" t="s">
        <v>337</v>
      </c>
      <c r="D892" t="s">
        <v>28</v>
      </c>
      <c r="E892" t="s">
        <v>20</v>
      </c>
      <c r="F892">
        <v>6.52</v>
      </c>
      <c r="G892" s="73">
        <v>43945</v>
      </c>
      <c r="H892" s="73">
        <v>43950</v>
      </c>
      <c r="I892">
        <v>6</v>
      </c>
      <c r="J892">
        <v>2019</v>
      </c>
      <c r="K892" t="s">
        <v>40</v>
      </c>
      <c r="L892">
        <v>12</v>
      </c>
      <c r="M892">
        <v>0.39527777777777778</v>
      </c>
      <c r="N892">
        <v>4.7433333333333332</v>
      </c>
      <c r="O892">
        <v>6</v>
      </c>
      <c r="P892">
        <v>0.79055555555555557</v>
      </c>
      <c r="Q892">
        <v>2</v>
      </c>
      <c r="R892" t="s">
        <v>35</v>
      </c>
    </row>
    <row r="893" spans="1:18" x14ac:dyDescent="0.3">
      <c r="A893" s="72">
        <v>891</v>
      </c>
      <c r="B893">
        <v>38920</v>
      </c>
      <c r="C893" t="s">
        <v>337</v>
      </c>
      <c r="D893" t="s">
        <v>28</v>
      </c>
      <c r="E893" t="s">
        <v>20</v>
      </c>
      <c r="F893">
        <v>6.52</v>
      </c>
      <c r="G893" s="73">
        <v>43945</v>
      </c>
      <c r="H893" s="73">
        <v>43950</v>
      </c>
      <c r="I893">
        <v>6</v>
      </c>
      <c r="J893">
        <v>2019</v>
      </c>
      <c r="K893" t="s">
        <v>40</v>
      </c>
      <c r="L893">
        <v>12</v>
      </c>
      <c r="M893">
        <v>0.39527777777777778</v>
      </c>
      <c r="N893">
        <v>4.7433333333333332</v>
      </c>
      <c r="O893">
        <v>6</v>
      </c>
      <c r="P893">
        <v>0.79055555555555557</v>
      </c>
      <c r="Q893">
        <v>2</v>
      </c>
      <c r="R893" t="s">
        <v>36</v>
      </c>
    </row>
    <row r="894" spans="1:18" x14ac:dyDescent="0.3">
      <c r="A894" s="72">
        <v>892</v>
      </c>
      <c r="B894">
        <v>38920</v>
      </c>
      <c r="C894" t="s">
        <v>337</v>
      </c>
      <c r="D894" t="s">
        <v>28</v>
      </c>
      <c r="E894" t="s">
        <v>20</v>
      </c>
      <c r="F894">
        <v>6.52</v>
      </c>
      <c r="G894" s="73">
        <v>43945</v>
      </c>
      <c r="H894" s="73">
        <v>43950</v>
      </c>
      <c r="I894">
        <v>6</v>
      </c>
      <c r="J894">
        <v>2019</v>
      </c>
      <c r="K894" t="s">
        <v>40</v>
      </c>
      <c r="L894">
        <v>12</v>
      </c>
      <c r="M894">
        <v>0.39527777777777778</v>
      </c>
      <c r="N894">
        <v>4.7433333333333332</v>
      </c>
      <c r="O894">
        <v>6</v>
      </c>
      <c r="P894">
        <v>0.79055555555555557</v>
      </c>
      <c r="Q894">
        <v>2</v>
      </c>
      <c r="R894" t="s">
        <v>91</v>
      </c>
    </row>
    <row r="895" spans="1:18" x14ac:dyDescent="0.3">
      <c r="A895" s="72">
        <v>893</v>
      </c>
      <c r="B895">
        <v>38920</v>
      </c>
      <c r="C895" t="s">
        <v>337</v>
      </c>
      <c r="D895" t="s">
        <v>28</v>
      </c>
      <c r="E895" t="s">
        <v>20</v>
      </c>
      <c r="F895">
        <v>6.52</v>
      </c>
      <c r="G895" s="73">
        <v>43945</v>
      </c>
      <c r="H895" s="73">
        <v>43950</v>
      </c>
      <c r="I895">
        <v>6</v>
      </c>
      <c r="J895">
        <v>2019</v>
      </c>
      <c r="K895" t="s">
        <v>40</v>
      </c>
      <c r="L895">
        <v>12</v>
      </c>
      <c r="M895">
        <v>0.39527777777777778</v>
      </c>
      <c r="N895">
        <v>4.7433333333333332</v>
      </c>
      <c r="O895">
        <v>6</v>
      </c>
      <c r="P895">
        <v>0.79055555555555557</v>
      </c>
      <c r="Q895">
        <v>2</v>
      </c>
      <c r="R895" t="s">
        <v>191</v>
      </c>
    </row>
    <row r="896" spans="1:18" x14ac:dyDescent="0.3">
      <c r="A896" s="72">
        <v>894</v>
      </c>
      <c r="B896">
        <v>28851</v>
      </c>
      <c r="C896" t="s">
        <v>338</v>
      </c>
      <c r="D896" t="s">
        <v>95</v>
      </c>
      <c r="E896" t="s">
        <v>34</v>
      </c>
      <c r="F896">
        <v>8.9499999999999993</v>
      </c>
      <c r="G896" s="73">
        <v>43108</v>
      </c>
      <c r="H896" s="73">
        <v>43108</v>
      </c>
      <c r="I896">
        <v>10</v>
      </c>
      <c r="J896">
        <v>2016</v>
      </c>
      <c r="K896" t="s">
        <v>40</v>
      </c>
      <c r="L896">
        <v>1</v>
      </c>
      <c r="M896">
        <v>2.1675</v>
      </c>
      <c r="N896">
        <v>2.1675</v>
      </c>
      <c r="O896">
        <v>1</v>
      </c>
      <c r="P896">
        <v>2.1675</v>
      </c>
      <c r="Q896">
        <v>1</v>
      </c>
      <c r="R896" t="s">
        <v>36</v>
      </c>
    </row>
    <row r="897" spans="1:18" x14ac:dyDescent="0.3">
      <c r="A897" s="72">
        <v>895</v>
      </c>
      <c r="B897">
        <v>28851</v>
      </c>
      <c r="C897" t="s">
        <v>338</v>
      </c>
      <c r="D897" t="s">
        <v>95</v>
      </c>
      <c r="E897" t="s">
        <v>34</v>
      </c>
      <c r="F897">
        <v>8.9499999999999993</v>
      </c>
      <c r="G897" s="73">
        <v>43108</v>
      </c>
      <c r="H897" s="73">
        <v>43108</v>
      </c>
      <c r="I897">
        <v>10</v>
      </c>
      <c r="J897">
        <v>2016</v>
      </c>
      <c r="K897" t="s">
        <v>40</v>
      </c>
      <c r="L897">
        <v>1</v>
      </c>
      <c r="M897">
        <v>2.1675</v>
      </c>
      <c r="N897">
        <v>2.1675</v>
      </c>
      <c r="O897">
        <v>1</v>
      </c>
      <c r="P897">
        <v>2.1675</v>
      </c>
      <c r="Q897">
        <v>1</v>
      </c>
      <c r="R897" t="s">
        <v>222</v>
      </c>
    </row>
    <row r="898" spans="1:18" x14ac:dyDescent="0.3">
      <c r="A898" s="72">
        <v>896</v>
      </c>
      <c r="B898">
        <v>28851</v>
      </c>
      <c r="C898" t="s">
        <v>338</v>
      </c>
      <c r="D898" t="s">
        <v>95</v>
      </c>
      <c r="E898" t="s">
        <v>34</v>
      </c>
      <c r="F898">
        <v>8.9499999999999993</v>
      </c>
      <c r="G898" s="73">
        <v>43108</v>
      </c>
      <c r="H898" s="73">
        <v>43108</v>
      </c>
      <c r="I898">
        <v>10</v>
      </c>
      <c r="J898">
        <v>2016</v>
      </c>
      <c r="K898" t="s">
        <v>40</v>
      </c>
      <c r="L898">
        <v>1</v>
      </c>
      <c r="M898">
        <v>2.1675</v>
      </c>
      <c r="N898">
        <v>2.1675</v>
      </c>
      <c r="O898">
        <v>1</v>
      </c>
      <c r="P898">
        <v>2.1675</v>
      </c>
      <c r="Q898">
        <v>1</v>
      </c>
      <c r="R898" t="s">
        <v>38</v>
      </c>
    </row>
    <row r="899" spans="1:18" x14ac:dyDescent="0.3">
      <c r="A899" s="72">
        <v>897</v>
      </c>
      <c r="B899">
        <v>41103</v>
      </c>
      <c r="C899" t="s">
        <v>339</v>
      </c>
      <c r="D899" t="s">
        <v>28</v>
      </c>
      <c r="E899" t="s">
        <v>76</v>
      </c>
      <c r="F899">
        <v>7.15</v>
      </c>
      <c r="G899" s="73">
        <v>44662</v>
      </c>
      <c r="H899" s="73">
        <v>44679</v>
      </c>
      <c r="I899">
        <v>7</v>
      </c>
      <c r="J899">
        <v>2021</v>
      </c>
      <c r="K899" t="s">
        <v>29</v>
      </c>
      <c r="L899">
        <v>12</v>
      </c>
      <c r="M899">
        <v>0.39444444444444438</v>
      </c>
      <c r="N899">
        <v>4.7333333333333334</v>
      </c>
      <c r="O899">
        <v>18</v>
      </c>
      <c r="P899">
        <v>0.26296296296296301</v>
      </c>
      <c r="Q899">
        <v>0.66666666666666663</v>
      </c>
      <c r="R899" t="s">
        <v>32</v>
      </c>
    </row>
    <row r="900" spans="1:18" x14ac:dyDescent="0.3">
      <c r="A900" s="72">
        <v>898</v>
      </c>
      <c r="B900">
        <v>41103</v>
      </c>
      <c r="C900" t="s">
        <v>339</v>
      </c>
      <c r="D900" t="s">
        <v>28</v>
      </c>
      <c r="E900" t="s">
        <v>76</v>
      </c>
      <c r="F900">
        <v>7.15</v>
      </c>
      <c r="G900" s="73">
        <v>44662</v>
      </c>
      <c r="H900" s="73">
        <v>44679</v>
      </c>
      <c r="I900">
        <v>7</v>
      </c>
      <c r="J900">
        <v>2021</v>
      </c>
      <c r="K900" t="s">
        <v>29</v>
      </c>
      <c r="L900">
        <v>12</v>
      </c>
      <c r="M900">
        <v>0.39444444444444438</v>
      </c>
      <c r="N900">
        <v>4.7333333333333334</v>
      </c>
      <c r="O900">
        <v>18</v>
      </c>
      <c r="P900">
        <v>0.26296296296296301</v>
      </c>
      <c r="Q900">
        <v>0.66666666666666663</v>
      </c>
      <c r="R900" t="s">
        <v>54</v>
      </c>
    </row>
    <row r="901" spans="1:18" x14ac:dyDescent="0.3">
      <c r="A901" s="72">
        <v>899</v>
      </c>
      <c r="B901">
        <v>39388</v>
      </c>
      <c r="C901" t="s">
        <v>340</v>
      </c>
      <c r="D901" t="s">
        <v>28</v>
      </c>
      <c r="E901" t="s">
        <v>110</v>
      </c>
      <c r="F901">
        <v>6.87</v>
      </c>
      <c r="G901" s="73">
        <v>44194</v>
      </c>
      <c r="H901" s="73">
        <v>44203</v>
      </c>
      <c r="I901">
        <v>5</v>
      </c>
      <c r="J901">
        <v>2020</v>
      </c>
      <c r="K901" t="s">
        <v>21</v>
      </c>
      <c r="L901">
        <v>12</v>
      </c>
      <c r="M901">
        <v>0.39444444444444438</v>
      </c>
      <c r="N901">
        <v>4.7333333333333334</v>
      </c>
      <c r="O901">
        <v>10</v>
      </c>
      <c r="P901">
        <v>0.47333333333333327</v>
      </c>
      <c r="Q901">
        <v>1.2</v>
      </c>
      <c r="R901" t="s">
        <v>111</v>
      </c>
    </row>
    <row r="902" spans="1:18" x14ac:dyDescent="0.3">
      <c r="A902" s="72">
        <v>900</v>
      </c>
      <c r="B902">
        <v>39388</v>
      </c>
      <c r="C902" t="s">
        <v>340</v>
      </c>
      <c r="D902" t="s">
        <v>28</v>
      </c>
      <c r="E902" t="s">
        <v>110</v>
      </c>
      <c r="F902">
        <v>6.87</v>
      </c>
      <c r="G902" s="73">
        <v>44194</v>
      </c>
      <c r="H902" s="73">
        <v>44203</v>
      </c>
      <c r="I902">
        <v>5</v>
      </c>
      <c r="J902">
        <v>2020</v>
      </c>
      <c r="K902" t="s">
        <v>21</v>
      </c>
      <c r="L902">
        <v>12</v>
      </c>
      <c r="M902">
        <v>0.39444444444444438</v>
      </c>
      <c r="N902">
        <v>4.7333333333333334</v>
      </c>
      <c r="O902">
        <v>10</v>
      </c>
      <c r="P902">
        <v>0.47333333333333327</v>
      </c>
      <c r="Q902">
        <v>1.2</v>
      </c>
      <c r="R902" t="s">
        <v>32</v>
      </c>
    </row>
    <row r="903" spans="1:18" x14ac:dyDescent="0.3">
      <c r="A903" s="72">
        <v>901</v>
      </c>
      <c r="B903">
        <v>39388</v>
      </c>
      <c r="C903" t="s">
        <v>340</v>
      </c>
      <c r="D903" t="s">
        <v>28</v>
      </c>
      <c r="E903" t="s">
        <v>110</v>
      </c>
      <c r="F903">
        <v>6.87</v>
      </c>
      <c r="G903" s="73">
        <v>44194</v>
      </c>
      <c r="H903" s="73">
        <v>44203</v>
      </c>
      <c r="I903">
        <v>5</v>
      </c>
      <c r="J903">
        <v>2020</v>
      </c>
      <c r="K903" t="s">
        <v>21</v>
      </c>
      <c r="L903">
        <v>12</v>
      </c>
      <c r="M903">
        <v>0.39444444444444438</v>
      </c>
      <c r="N903">
        <v>4.7333333333333334</v>
      </c>
      <c r="O903">
        <v>10</v>
      </c>
      <c r="P903">
        <v>0.47333333333333327</v>
      </c>
      <c r="Q903">
        <v>1.2</v>
      </c>
      <c r="R903" t="s">
        <v>155</v>
      </c>
    </row>
    <row r="904" spans="1:18" x14ac:dyDescent="0.3">
      <c r="A904" s="72">
        <v>902</v>
      </c>
      <c r="B904">
        <v>39388</v>
      </c>
      <c r="C904" t="s">
        <v>340</v>
      </c>
      <c r="D904" t="s">
        <v>28</v>
      </c>
      <c r="E904" t="s">
        <v>110</v>
      </c>
      <c r="F904">
        <v>6.87</v>
      </c>
      <c r="G904" s="73">
        <v>44194</v>
      </c>
      <c r="H904" s="73">
        <v>44203</v>
      </c>
      <c r="I904">
        <v>5</v>
      </c>
      <c r="J904">
        <v>2020</v>
      </c>
      <c r="K904" t="s">
        <v>21</v>
      </c>
      <c r="L904">
        <v>12</v>
      </c>
      <c r="M904">
        <v>0.39444444444444438</v>
      </c>
      <c r="N904">
        <v>4.7333333333333334</v>
      </c>
      <c r="O904">
        <v>10</v>
      </c>
      <c r="P904">
        <v>0.47333333333333327</v>
      </c>
      <c r="Q904">
        <v>1.2</v>
      </c>
      <c r="R904" t="s">
        <v>45</v>
      </c>
    </row>
    <row r="905" spans="1:18" x14ac:dyDescent="0.3">
      <c r="A905" s="72">
        <v>903</v>
      </c>
      <c r="B905">
        <v>39388</v>
      </c>
      <c r="C905" t="s">
        <v>340</v>
      </c>
      <c r="D905" t="s">
        <v>28</v>
      </c>
      <c r="E905" t="s">
        <v>110</v>
      </c>
      <c r="F905">
        <v>6.87</v>
      </c>
      <c r="G905" s="73">
        <v>44194</v>
      </c>
      <c r="H905" s="73">
        <v>44203</v>
      </c>
      <c r="I905">
        <v>5</v>
      </c>
      <c r="J905">
        <v>2020</v>
      </c>
      <c r="K905" t="s">
        <v>21</v>
      </c>
      <c r="L905">
        <v>12</v>
      </c>
      <c r="M905">
        <v>0.39444444444444438</v>
      </c>
      <c r="N905">
        <v>4.7333333333333334</v>
      </c>
      <c r="O905">
        <v>10</v>
      </c>
      <c r="P905">
        <v>0.47333333333333327</v>
      </c>
      <c r="Q905">
        <v>1.2</v>
      </c>
      <c r="R905" t="s">
        <v>42</v>
      </c>
    </row>
    <row r="906" spans="1:18" x14ac:dyDescent="0.3">
      <c r="A906" s="72">
        <v>904</v>
      </c>
      <c r="B906">
        <v>38080</v>
      </c>
      <c r="C906" t="s">
        <v>341</v>
      </c>
      <c r="D906" t="s">
        <v>28</v>
      </c>
      <c r="E906" t="s">
        <v>34</v>
      </c>
      <c r="F906">
        <v>7.92</v>
      </c>
      <c r="G906" s="73">
        <v>43657</v>
      </c>
      <c r="H906" s="73">
        <v>43659</v>
      </c>
      <c r="I906">
        <v>8</v>
      </c>
      <c r="J906">
        <v>2019</v>
      </c>
      <c r="K906" t="s">
        <v>29</v>
      </c>
      <c r="L906">
        <v>13</v>
      </c>
      <c r="M906">
        <v>0.39833333333333332</v>
      </c>
      <c r="N906">
        <v>5.1783333333333328</v>
      </c>
      <c r="O906">
        <v>3</v>
      </c>
      <c r="P906">
        <v>1.7261111111111109</v>
      </c>
      <c r="Q906">
        <v>4.333333333333333</v>
      </c>
      <c r="R906" t="s">
        <v>36</v>
      </c>
    </row>
    <row r="907" spans="1:18" x14ac:dyDescent="0.3">
      <c r="A907" s="72">
        <v>905</v>
      </c>
      <c r="B907">
        <v>38080</v>
      </c>
      <c r="C907" t="s">
        <v>341</v>
      </c>
      <c r="D907" t="s">
        <v>28</v>
      </c>
      <c r="E907" t="s">
        <v>34</v>
      </c>
      <c r="F907">
        <v>7.92</v>
      </c>
      <c r="G907" s="73">
        <v>43657</v>
      </c>
      <c r="H907" s="73">
        <v>43659</v>
      </c>
      <c r="I907">
        <v>8</v>
      </c>
      <c r="J907">
        <v>2019</v>
      </c>
      <c r="K907" t="s">
        <v>29</v>
      </c>
      <c r="L907">
        <v>13</v>
      </c>
      <c r="M907">
        <v>0.39833333333333332</v>
      </c>
      <c r="N907">
        <v>5.1783333333333328</v>
      </c>
      <c r="O907">
        <v>3</v>
      </c>
      <c r="P907">
        <v>1.7261111111111109</v>
      </c>
      <c r="Q907">
        <v>4.333333333333333</v>
      </c>
      <c r="R907" t="s">
        <v>51</v>
      </c>
    </row>
    <row r="908" spans="1:18" x14ac:dyDescent="0.3">
      <c r="A908" s="72">
        <v>906</v>
      </c>
      <c r="B908">
        <v>38080</v>
      </c>
      <c r="C908" t="s">
        <v>341</v>
      </c>
      <c r="D908" t="s">
        <v>28</v>
      </c>
      <c r="E908" t="s">
        <v>34</v>
      </c>
      <c r="F908">
        <v>7.92</v>
      </c>
      <c r="G908" s="73">
        <v>43657</v>
      </c>
      <c r="H908" s="73">
        <v>43659</v>
      </c>
      <c r="I908">
        <v>8</v>
      </c>
      <c r="J908">
        <v>2019</v>
      </c>
      <c r="K908" t="s">
        <v>29</v>
      </c>
      <c r="L908">
        <v>13</v>
      </c>
      <c r="M908">
        <v>0.39833333333333332</v>
      </c>
      <c r="N908">
        <v>5.1783333333333328</v>
      </c>
      <c r="O908">
        <v>3</v>
      </c>
      <c r="P908">
        <v>1.7261111111111109</v>
      </c>
      <c r="Q908">
        <v>4.333333333333333</v>
      </c>
      <c r="R908" t="s">
        <v>297</v>
      </c>
    </row>
    <row r="909" spans="1:18" x14ac:dyDescent="0.3">
      <c r="A909" s="72">
        <v>907</v>
      </c>
      <c r="B909">
        <v>38080</v>
      </c>
      <c r="C909" t="s">
        <v>341</v>
      </c>
      <c r="D909" t="s">
        <v>28</v>
      </c>
      <c r="E909" t="s">
        <v>34</v>
      </c>
      <c r="F909">
        <v>7.92</v>
      </c>
      <c r="G909" s="73">
        <v>43657</v>
      </c>
      <c r="H909" s="73">
        <v>43659</v>
      </c>
      <c r="I909">
        <v>8</v>
      </c>
      <c r="J909">
        <v>2019</v>
      </c>
      <c r="K909" t="s">
        <v>29</v>
      </c>
      <c r="L909">
        <v>13</v>
      </c>
      <c r="M909">
        <v>0.39833333333333332</v>
      </c>
      <c r="N909">
        <v>5.1783333333333328</v>
      </c>
      <c r="O909">
        <v>3</v>
      </c>
      <c r="P909">
        <v>1.7261111111111109</v>
      </c>
      <c r="Q909">
        <v>4.333333333333333</v>
      </c>
      <c r="R909" t="s">
        <v>54</v>
      </c>
    </row>
    <row r="910" spans="1:18" x14ac:dyDescent="0.3">
      <c r="A910" s="72">
        <v>908</v>
      </c>
      <c r="B910">
        <v>38080</v>
      </c>
      <c r="C910" t="s">
        <v>341</v>
      </c>
      <c r="D910" t="s">
        <v>28</v>
      </c>
      <c r="E910" t="s">
        <v>34</v>
      </c>
      <c r="F910">
        <v>7.92</v>
      </c>
      <c r="G910" s="73">
        <v>43657</v>
      </c>
      <c r="H910" s="73">
        <v>43659</v>
      </c>
      <c r="I910">
        <v>8</v>
      </c>
      <c r="J910">
        <v>2019</v>
      </c>
      <c r="K910" t="s">
        <v>29</v>
      </c>
      <c r="L910">
        <v>13</v>
      </c>
      <c r="M910">
        <v>0.39833333333333332</v>
      </c>
      <c r="N910">
        <v>5.1783333333333328</v>
      </c>
      <c r="O910">
        <v>3</v>
      </c>
      <c r="P910">
        <v>1.7261111111111109</v>
      </c>
      <c r="Q910">
        <v>4.333333333333333</v>
      </c>
      <c r="R910" t="s">
        <v>45</v>
      </c>
    </row>
    <row r="911" spans="1:18" x14ac:dyDescent="0.3">
      <c r="A911" s="72">
        <v>909</v>
      </c>
      <c r="B911">
        <v>38080</v>
      </c>
      <c r="C911" t="s">
        <v>341</v>
      </c>
      <c r="D911" t="s">
        <v>28</v>
      </c>
      <c r="E911" t="s">
        <v>34</v>
      </c>
      <c r="F911">
        <v>7.92</v>
      </c>
      <c r="G911" s="73">
        <v>43657</v>
      </c>
      <c r="H911" s="73">
        <v>43659</v>
      </c>
      <c r="I911">
        <v>8</v>
      </c>
      <c r="J911">
        <v>2019</v>
      </c>
      <c r="K911" t="s">
        <v>29</v>
      </c>
      <c r="L911">
        <v>13</v>
      </c>
      <c r="M911">
        <v>0.39833333333333332</v>
      </c>
      <c r="N911">
        <v>5.1783333333333328</v>
      </c>
      <c r="O911">
        <v>3</v>
      </c>
      <c r="P911">
        <v>1.7261111111111109</v>
      </c>
      <c r="Q911">
        <v>4.333333333333333</v>
      </c>
      <c r="R911" t="s">
        <v>38</v>
      </c>
    </row>
    <row r="912" spans="1:18" x14ac:dyDescent="0.3">
      <c r="A912" s="72">
        <v>910</v>
      </c>
      <c r="B912">
        <v>38889</v>
      </c>
      <c r="C912" t="s">
        <v>342</v>
      </c>
      <c r="D912" t="s">
        <v>28</v>
      </c>
      <c r="E912" t="s">
        <v>34</v>
      </c>
      <c r="F912">
        <v>8.43</v>
      </c>
      <c r="G912" s="73">
        <v>44021</v>
      </c>
      <c r="H912" s="73">
        <v>44045</v>
      </c>
      <c r="I912">
        <v>8</v>
      </c>
      <c r="J912">
        <v>2019</v>
      </c>
      <c r="K912" t="s">
        <v>31</v>
      </c>
      <c r="L912">
        <v>13</v>
      </c>
      <c r="M912">
        <v>0.3972222222222222</v>
      </c>
      <c r="N912">
        <v>5.1638888888888888</v>
      </c>
      <c r="O912">
        <v>25</v>
      </c>
      <c r="P912">
        <v>0.20655555555555549</v>
      </c>
      <c r="Q912">
        <v>0.52</v>
      </c>
      <c r="R912" t="s">
        <v>36</v>
      </c>
    </row>
    <row r="913" spans="1:18" x14ac:dyDescent="0.3">
      <c r="A913" s="72">
        <v>911</v>
      </c>
      <c r="B913">
        <v>38889</v>
      </c>
      <c r="C913" t="s">
        <v>342</v>
      </c>
      <c r="D913" t="s">
        <v>28</v>
      </c>
      <c r="E913" t="s">
        <v>34</v>
      </c>
      <c r="F913">
        <v>8.43</v>
      </c>
      <c r="G913" s="73">
        <v>44021</v>
      </c>
      <c r="H913" s="73">
        <v>44045</v>
      </c>
      <c r="I913">
        <v>8</v>
      </c>
      <c r="J913">
        <v>2019</v>
      </c>
      <c r="K913" t="s">
        <v>31</v>
      </c>
      <c r="L913">
        <v>13</v>
      </c>
      <c r="M913">
        <v>0.3972222222222222</v>
      </c>
      <c r="N913">
        <v>5.1638888888888888</v>
      </c>
      <c r="O913">
        <v>25</v>
      </c>
      <c r="P913">
        <v>0.20655555555555549</v>
      </c>
      <c r="Q913">
        <v>0.52</v>
      </c>
      <c r="R913" t="s">
        <v>51</v>
      </c>
    </row>
    <row r="914" spans="1:18" x14ac:dyDescent="0.3">
      <c r="A914" s="72">
        <v>912</v>
      </c>
      <c r="B914">
        <v>38889</v>
      </c>
      <c r="C914" t="s">
        <v>342</v>
      </c>
      <c r="D914" t="s">
        <v>28</v>
      </c>
      <c r="E914" t="s">
        <v>34</v>
      </c>
      <c r="F914">
        <v>8.43</v>
      </c>
      <c r="G914" s="73">
        <v>44021</v>
      </c>
      <c r="H914" s="73">
        <v>44045</v>
      </c>
      <c r="I914">
        <v>8</v>
      </c>
      <c r="J914">
        <v>2019</v>
      </c>
      <c r="K914" t="s">
        <v>31</v>
      </c>
      <c r="L914">
        <v>13</v>
      </c>
      <c r="M914">
        <v>0.3972222222222222</v>
      </c>
      <c r="N914">
        <v>5.1638888888888888</v>
      </c>
      <c r="O914">
        <v>25</v>
      </c>
      <c r="P914">
        <v>0.20655555555555549</v>
      </c>
      <c r="Q914">
        <v>0.52</v>
      </c>
      <c r="R914" t="s">
        <v>297</v>
      </c>
    </row>
    <row r="915" spans="1:18" x14ac:dyDescent="0.3">
      <c r="A915" s="72">
        <v>913</v>
      </c>
      <c r="B915">
        <v>38889</v>
      </c>
      <c r="C915" t="s">
        <v>342</v>
      </c>
      <c r="D915" t="s">
        <v>28</v>
      </c>
      <c r="E915" t="s">
        <v>34</v>
      </c>
      <c r="F915">
        <v>8.43</v>
      </c>
      <c r="G915" s="73">
        <v>44021</v>
      </c>
      <c r="H915" s="73">
        <v>44045</v>
      </c>
      <c r="I915">
        <v>8</v>
      </c>
      <c r="J915">
        <v>2019</v>
      </c>
      <c r="K915" t="s">
        <v>31</v>
      </c>
      <c r="L915">
        <v>13</v>
      </c>
      <c r="M915">
        <v>0.3972222222222222</v>
      </c>
      <c r="N915">
        <v>5.1638888888888888</v>
      </c>
      <c r="O915">
        <v>25</v>
      </c>
      <c r="P915">
        <v>0.20655555555555549</v>
      </c>
      <c r="Q915">
        <v>0.52</v>
      </c>
      <c r="R915" t="s">
        <v>54</v>
      </c>
    </row>
    <row r="916" spans="1:18" x14ac:dyDescent="0.3">
      <c r="A916" s="72">
        <v>914</v>
      </c>
      <c r="B916">
        <v>38889</v>
      </c>
      <c r="C916" t="s">
        <v>342</v>
      </c>
      <c r="D916" t="s">
        <v>28</v>
      </c>
      <c r="E916" t="s">
        <v>34</v>
      </c>
      <c r="F916">
        <v>8.43</v>
      </c>
      <c r="G916" s="73">
        <v>44021</v>
      </c>
      <c r="H916" s="73">
        <v>44045</v>
      </c>
      <c r="I916">
        <v>8</v>
      </c>
      <c r="J916">
        <v>2019</v>
      </c>
      <c r="K916" t="s">
        <v>31</v>
      </c>
      <c r="L916">
        <v>13</v>
      </c>
      <c r="M916">
        <v>0.3972222222222222</v>
      </c>
      <c r="N916">
        <v>5.1638888888888888</v>
      </c>
      <c r="O916">
        <v>25</v>
      </c>
      <c r="P916">
        <v>0.20655555555555549</v>
      </c>
      <c r="Q916">
        <v>0.52</v>
      </c>
      <c r="R916" t="s">
        <v>45</v>
      </c>
    </row>
    <row r="917" spans="1:18" x14ac:dyDescent="0.3">
      <c r="A917" s="72">
        <v>915</v>
      </c>
      <c r="B917">
        <v>38889</v>
      </c>
      <c r="C917" t="s">
        <v>342</v>
      </c>
      <c r="D917" t="s">
        <v>28</v>
      </c>
      <c r="E917" t="s">
        <v>34</v>
      </c>
      <c r="F917">
        <v>8.43</v>
      </c>
      <c r="G917" s="73">
        <v>44021</v>
      </c>
      <c r="H917" s="73">
        <v>44045</v>
      </c>
      <c r="I917">
        <v>8</v>
      </c>
      <c r="J917">
        <v>2019</v>
      </c>
      <c r="K917" t="s">
        <v>31</v>
      </c>
      <c r="L917">
        <v>13</v>
      </c>
      <c r="M917">
        <v>0.3972222222222222</v>
      </c>
      <c r="N917">
        <v>5.1638888888888888</v>
      </c>
      <c r="O917">
        <v>25</v>
      </c>
      <c r="P917">
        <v>0.20655555555555549</v>
      </c>
      <c r="Q917">
        <v>0.52</v>
      </c>
      <c r="R917" t="s">
        <v>38</v>
      </c>
    </row>
    <row r="918" spans="1:18" x14ac:dyDescent="0.3">
      <c r="A918" s="72">
        <v>916</v>
      </c>
      <c r="B918">
        <v>34620</v>
      </c>
      <c r="C918" t="s">
        <v>343</v>
      </c>
      <c r="D918" t="s">
        <v>28</v>
      </c>
      <c r="E918" t="s">
        <v>310</v>
      </c>
      <c r="F918">
        <v>6.58</v>
      </c>
      <c r="G918" s="73">
        <v>44009</v>
      </c>
      <c r="H918" s="73">
        <v>44016</v>
      </c>
      <c r="I918">
        <v>4</v>
      </c>
      <c r="J918">
        <v>2019</v>
      </c>
      <c r="K918" t="s">
        <v>29</v>
      </c>
      <c r="L918">
        <v>26</v>
      </c>
      <c r="M918">
        <v>0.39444444444444438</v>
      </c>
      <c r="N918">
        <v>10.255555555555549</v>
      </c>
      <c r="O918">
        <v>8</v>
      </c>
      <c r="P918">
        <v>1.2819444444444441</v>
      </c>
      <c r="Q918">
        <v>3.25</v>
      </c>
      <c r="R918" t="s">
        <v>36</v>
      </c>
    </row>
    <row r="919" spans="1:18" x14ac:dyDescent="0.3">
      <c r="A919" s="72">
        <v>917</v>
      </c>
      <c r="B919">
        <v>34620</v>
      </c>
      <c r="C919" t="s">
        <v>343</v>
      </c>
      <c r="D919" t="s">
        <v>28</v>
      </c>
      <c r="E919" t="s">
        <v>310</v>
      </c>
      <c r="F919">
        <v>6.58</v>
      </c>
      <c r="G919" s="73">
        <v>44009</v>
      </c>
      <c r="H919" s="73">
        <v>44016</v>
      </c>
      <c r="I919">
        <v>4</v>
      </c>
      <c r="J919">
        <v>2019</v>
      </c>
      <c r="K919" t="s">
        <v>29</v>
      </c>
      <c r="L919">
        <v>26</v>
      </c>
      <c r="M919">
        <v>0.39444444444444438</v>
      </c>
      <c r="N919">
        <v>10.255555555555549</v>
      </c>
      <c r="O919">
        <v>8</v>
      </c>
      <c r="P919">
        <v>1.2819444444444441</v>
      </c>
      <c r="Q919">
        <v>3.25</v>
      </c>
      <c r="R919" t="s">
        <v>25</v>
      </c>
    </row>
    <row r="920" spans="1:18" x14ac:dyDescent="0.3">
      <c r="A920" s="72">
        <v>918</v>
      </c>
      <c r="B920">
        <v>39846</v>
      </c>
      <c r="C920" t="s">
        <v>344</v>
      </c>
      <c r="D920" t="s">
        <v>19</v>
      </c>
      <c r="E920" t="s">
        <v>310</v>
      </c>
      <c r="F920">
        <v>6.66</v>
      </c>
      <c r="G920" s="73">
        <v>44098</v>
      </c>
      <c r="H920" s="73">
        <v>44098</v>
      </c>
      <c r="I920">
        <v>4</v>
      </c>
      <c r="J920">
        <v>2019</v>
      </c>
      <c r="K920" t="s">
        <v>31</v>
      </c>
      <c r="L920">
        <v>1</v>
      </c>
      <c r="M920">
        <v>0.22472222222222221</v>
      </c>
      <c r="N920">
        <v>0.22472222222222221</v>
      </c>
      <c r="O920">
        <v>1</v>
      </c>
      <c r="P920">
        <v>0.22472222222222221</v>
      </c>
      <c r="Q920">
        <v>1</v>
      </c>
      <c r="R920" t="s">
        <v>36</v>
      </c>
    </row>
    <row r="921" spans="1:18" x14ac:dyDescent="0.3">
      <c r="A921" s="72">
        <v>919</v>
      </c>
      <c r="B921">
        <v>39846</v>
      </c>
      <c r="C921" t="s">
        <v>344</v>
      </c>
      <c r="D921" t="s">
        <v>19</v>
      </c>
      <c r="E921" t="s">
        <v>310</v>
      </c>
      <c r="F921">
        <v>6.66</v>
      </c>
      <c r="G921" s="73">
        <v>44098</v>
      </c>
      <c r="H921" s="73">
        <v>44098</v>
      </c>
      <c r="I921">
        <v>4</v>
      </c>
      <c r="J921">
        <v>2019</v>
      </c>
      <c r="K921" t="s">
        <v>31</v>
      </c>
      <c r="L921">
        <v>1</v>
      </c>
      <c r="M921">
        <v>0.22472222222222221</v>
      </c>
      <c r="N921">
        <v>0.22472222222222221</v>
      </c>
      <c r="O921">
        <v>1</v>
      </c>
      <c r="P921">
        <v>0.22472222222222221</v>
      </c>
      <c r="Q921">
        <v>1</v>
      </c>
      <c r="R921" t="s">
        <v>25</v>
      </c>
    </row>
    <row r="922" spans="1:18" x14ac:dyDescent="0.3">
      <c r="A922" s="72">
        <v>920</v>
      </c>
      <c r="B922">
        <v>16782</v>
      </c>
      <c r="C922" t="s">
        <v>345</v>
      </c>
      <c r="D922" t="s">
        <v>95</v>
      </c>
      <c r="E922" t="s">
        <v>20</v>
      </c>
      <c r="F922">
        <v>7.91</v>
      </c>
      <c r="G922" s="73">
        <v>44548</v>
      </c>
      <c r="H922" s="73">
        <v>44548</v>
      </c>
      <c r="I922">
        <v>7</v>
      </c>
      <c r="J922">
        <v>2013</v>
      </c>
      <c r="K922" t="s">
        <v>29</v>
      </c>
      <c r="L922">
        <v>1</v>
      </c>
      <c r="M922">
        <v>0.76666666666666672</v>
      </c>
      <c r="N922">
        <v>0.76666666666666672</v>
      </c>
      <c r="O922">
        <v>1</v>
      </c>
      <c r="P922">
        <v>0.76666666666666672</v>
      </c>
      <c r="Q922">
        <v>1</v>
      </c>
      <c r="R922" t="s">
        <v>36</v>
      </c>
    </row>
    <row r="923" spans="1:18" x14ac:dyDescent="0.3">
      <c r="A923" s="72">
        <v>921</v>
      </c>
      <c r="B923">
        <v>16782</v>
      </c>
      <c r="C923" t="s">
        <v>345</v>
      </c>
      <c r="D923" t="s">
        <v>95</v>
      </c>
      <c r="E923" t="s">
        <v>20</v>
      </c>
      <c r="F923">
        <v>7.91</v>
      </c>
      <c r="G923" s="73">
        <v>44548</v>
      </c>
      <c r="H923" s="73">
        <v>44548</v>
      </c>
      <c r="I923">
        <v>7</v>
      </c>
      <c r="J923">
        <v>2013</v>
      </c>
      <c r="K923" t="s">
        <v>29</v>
      </c>
      <c r="L923">
        <v>1</v>
      </c>
      <c r="M923">
        <v>0.76666666666666672</v>
      </c>
      <c r="N923">
        <v>0.76666666666666672</v>
      </c>
      <c r="O923">
        <v>1</v>
      </c>
      <c r="P923">
        <v>0.76666666666666672</v>
      </c>
      <c r="Q923">
        <v>1</v>
      </c>
      <c r="R923" t="s">
        <v>54</v>
      </c>
    </row>
    <row r="924" spans="1:18" x14ac:dyDescent="0.3">
      <c r="A924" s="72">
        <v>922</v>
      </c>
      <c r="B924">
        <v>16782</v>
      </c>
      <c r="C924" t="s">
        <v>345</v>
      </c>
      <c r="D924" t="s">
        <v>95</v>
      </c>
      <c r="E924" t="s">
        <v>20</v>
      </c>
      <c r="F924">
        <v>7.91</v>
      </c>
      <c r="G924" s="73">
        <v>44548</v>
      </c>
      <c r="H924" s="73">
        <v>44548</v>
      </c>
      <c r="I924">
        <v>7</v>
      </c>
      <c r="J924">
        <v>2013</v>
      </c>
      <c r="K924" t="s">
        <v>29</v>
      </c>
      <c r="L924">
        <v>1</v>
      </c>
      <c r="M924">
        <v>0.76666666666666672</v>
      </c>
      <c r="N924">
        <v>0.76666666666666672</v>
      </c>
      <c r="O924">
        <v>1</v>
      </c>
      <c r="P924">
        <v>0.76666666666666672</v>
      </c>
      <c r="Q924">
        <v>1</v>
      </c>
      <c r="R924" t="s">
        <v>42</v>
      </c>
    </row>
    <row r="925" spans="1:18" x14ac:dyDescent="0.3">
      <c r="A925" s="72">
        <v>923</v>
      </c>
      <c r="B925">
        <v>16782</v>
      </c>
      <c r="C925" t="s">
        <v>345</v>
      </c>
      <c r="D925" t="s">
        <v>95</v>
      </c>
      <c r="E925" t="s">
        <v>20</v>
      </c>
      <c r="F925">
        <v>7.91</v>
      </c>
      <c r="G925" s="73">
        <v>44548</v>
      </c>
      <c r="H925" s="73">
        <v>44548</v>
      </c>
      <c r="I925">
        <v>7</v>
      </c>
      <c r="J925">
        <v>2013</v>
      </c>
      <c r="K925" t="s">
        <v>29</v>
      </c>
      <c r="L925">
        <v>1</v>
      </c>
      <c r="M925">
        <v>0.76666666666666672</v>
      </c>
      <c r="N925">
        <v>0.76666666666666672</v>
      </c>
      <c r="O925">
        <v>1</v>
      </c>
      <c r="P925">
        <v>0.76666666666666672</v>
      </c>
      <c r="Q925">
        <v>1</v>
      </c>
      <c r="R925" t="s">
        <v>128</v>
      </c>
    </row>
    <row r="926" spans="1:18" x14ac:dyDescent="0.3">
      <c r="A926" s="72">
        <v>924</v>
      </c>
      <c r="B926">
        <v>38301</v>
      </c>
      <c r="C926" t="s">
        <v>346</v>
      </c>
      <c r="D926" t="s">
        <v>28</v>
      </c>
      <c r="E926" t="s">
        <v>20</v>
      </c>
      <c r="F926">
        <v>6.85</v>
      </c>
      <c r="G926" s="73">
        <v>43566</v>
      </c>
      <c r="H926" s="73">
        <v>43586</v>
      </c>
      <c r="I926">
        <v>4</v>
      </c>
      <c r="J926">
        <v>2019</v>
      </c>
      <c r="K926" t="s">
        <v>21</v>
      </c>
      <c r="L926">
        <v>12</v>
      </c>
      <c r="M926">
        <v>0.4</v>
      </c>
      <c r="N926">
        <v>4.8000000000000007</v>
      </c>
      <c r="O926">
        <v>21</v>
      </c>
      <c r="P926">
        <v>0.22857142857142859</v>
      </c>
      <c r="Q926">
        <v>0.5714285714285714</v>
      </c>
      <c r="R926" t="s">
        <v>35</v>
      </c>
    </row>
    <row r="927" spans="1:18" x14ac:dyDescent="0.3">
      <c r="A927" s="72">
        <v>925</v>
      </c>
      <c r="B927">
        <v>38301</v>
      </c>
      <c r="C927" t="s">
        <v>346</v>
      </c>
      <c r="D927" t="s">
        <v>28</v>
      </c>
      <c r="E927" t="s">
        <v>20</v>
      </c>
      <c r="F927">
        <v>6.85</v>
      </c>
      <c r="G927" s="73">
        <v>43566</v>
      </c>
      <c r="H927" s="73">
        <v>43586</v>
      </c>
      <c r="I927">
        <v>4</v>
      </c>
      <c r="J927">
        <v>2019</v>
      </c>
      <c r="K927" t="s">
        <v>21</v>
      </c>
      <c r="L927">
        <v>12</v>
      </c>
      <c r="M927">
        <v>0.4</v>
      </c>
      <c r="N927">
        <v>4.8000000000000007</v>
      </c>
      <c r="O927">
        <v>21</v>
      </c>
      <c r="P927">
        <v>0.22857142857142859</v>
      </c>
      <c r="Q927">
        <v>0.5714285714285714</v>
      </c>
      <c r="R927" t="s">
        <v>22</v>
      </c>
    </row>
    <row r="928" spans="1:18" x14ac:dyDescent="0.3">
      <c r="A928" s="72">
        <v>926</v>
      </c>
      <c r="B928">
        <v>38301</v>
      </c>
      <c r="C928" t="s">
        <v>346</v>
      </c>
      <c r="D928" t="s">
        <v>28</v>
      </c>
      <c r="E928" t="s">
        <v>20</v>
      </c>
      <c r="F928">
        <v>6.85</v>
      </c>
      <c r="G928" s="73">
        <v>43566</v>
      </c>
      <c r="H928" s="73">
        <v>43586</v>
      </c>
      <c r="I928">
        <v>4</v>
      </c>
      <c r="J928">
        <v>2019</v>
      </c>
      <c r="K928" t="s">
        <v>21</v>
      </c>
      <c r="L928">
        <v>12</v>
      </c>
      <c r="M928">
        <v>0.4</v>
      </c>
      <c r="N928">
        <v>4.8000000000000007</v>
      </c>
      <c r="O928">
        <v>21</v>
      </c>
      <c r="P928">
        <v>0.22857142857142859</v>
      </c>
      <c r="Q928">
        <v>0.5714285714285714</v>
      </c>
      <c r="R928" t="s">
        <v>98</v>
      </c>
    </row>
    <row r="929" spans="1:18" x14ac:dyDescent="0.3">
      <c r="A929" s="72">
        <v>927</v>
      </c>
      <c r="B929">
        <v>37984</v>
      </c>
      <c r="C929" t="s">
        <v>347</v>
      </c>
      <c r="D929" t="s">
        <v>28</v>
      </c>
      <c r="E929" t="s">
        <v>73</v>
      </c>
      <c r="F929">
        <v>7.45</v>
      </c>
      <c r="G929" s="73">
        <v>44538</v>
      </c>
      <c r="H929" s="73">
        <v>44548</v>
      </c>
      <c r="I929">
        <v>7</v>
      </c>
      <c r="J929">
        <v>2021</v>
      </c>
      <c r="K929" t="s">
        <v>21</v>
      </c>
      <c r="L929">
        <v>24</v>
      </c>
      <c r="M929">
        <v>0.39500000000000002</v>
      </c>
      <c r="N929">
        <v>9.48</v>
      </c>
      <c r="O929">
        <v>11</v>
      </c>
      <c r="P929">
        <v>0.86181818181818182</v>
      </c>
      <c r="Q929">
        <v>2.1818181818181821</v>
      </c>
      <c r="R929" t="s">
        <v>35</v>
      </c>
    </row>
    <row r="930" spans="1:18" x14ac:dyDescent="0.3">
      <c r="A930" s="72">
        <v>928</v>
      </c>
      <c r="B930">
        <v>37984</v>
      </c>
      <c r="C930" t="s">
        <v>347</v>
      </c>
      <c r="D930" t="s">
        <v>28</v>
      </c>
      <c r="E930" t="s">
        <v>73</v>
      </c>
      <c r="F930">
        <v>7.45</v>
      </c>
      <c r="G930" s="73">
        <v>44538</v>
      </c>
      <c r="H930" s="73">
        <v>44548</v>
      </c>
      <c r="I930">
        <v>7</v>
      </c>
      <c r="J930">
        <v>2021</v>
      </c>
      <c r="K930" t="s">
        <v>21</v>
      </c>
      <c r="L930">
        <v>24</v>
      </c>
      <c r="M930">
        <v>0.39500000000000002</v>
      </c>
      <c r="N930">
        <v>9.48</v>
      </c>
      <c r="O930">
        <v>11</v>
      </c>
      <c r="P930">
        <v>0.86181818181818182</v>
      </c>
      <c r="Q930">
        <v>2.1818181818181821</v>
      </c>
      <c r="R930" t="s">
        <v>22</v>
      </c>
    </row>
    <row r="931" spans="1:18" x14ac:dyDescent="0.3">
      <c r="A931" s="72">
        <v>929</v>
      </c>
      <c r="B931">
        <v>37984</v>
      </c>
      <c r="C931" t="s">
        <v>347</v>
      </c>
      <c r="D931" t="s">
        <v>28</v>
      </c>
      <c r="E931" t="s">
        <v>73</v>
      </c>
      <c r="F931">
        <v>7.45</v>
      </c>
      <c r="G931" s="73">
        <v>44538</v>
      </c>
      <c r="H931" s="73">
        <v>44548</v>
      </c>
      <c r="I931">
        <v>7</v>
      </c>
      <c r="J931">
        <v>2021</v>
      </c>
      <c r="K931" t="s">
        <v>21</v>
      </c>
      <c r="L931">
        <v>24</v>
      </c>
      <c r="M931">
        <v>0.39500000000000002</v>
      </c>
      <c r="N931">
        <v>9.48</v>
      </c>
      <c r="O931">
        <v>11</v>
      </c>
      <c r="P931">
        <v>0.86181818181818182</v>
      </c>
      <c r="Q931">
        <v>2.1818181818181821</v>
      </c>
      <c r="R931" t="s">
        <v>32</v>
      </c>
    </row>
    <row r="932" spans="1:18" x14ac:dyDescent="0.3">
      <c r="A932" s="72">
        <v>930</v>
      </c>
      <c r="B932">
        <v>37984</v>
      </c>
      <c r="C932" t="s">
        <v>347</v>
      </c>
      <c r="D932" t="s">
        <v>28</v>
      </c>
      <c r="E932" t="s">
        <v>73</v>
      </c>
      <c r="F932">
        <v>7.45</v>
      </c>
      <c r="G932" s="73">
        <v>44538</v>
      </c>
      <c r="H932" s="73">
        <v>44548</v>
      </c>
      <c r="I932">
        <v>7</v>
      </c>
      <c r="J932">
        <v>2021</v>
      </c>
      <c r="K932" t="s">
        <v>21</v>
      </c>
      <c r="L932">
        <v>24</v>
      </c>
      <c r="M932">
        <v>0.39500000000000002</v>
      </c>
      <c r="N932">
        <v>9.48</v>
      </c>
      <c r="O932">
        <v>11</v>
      </c>
      <c r="P932">
        <v>0.86181818181818182</v>
      </c>
      <c r="Q932">
        <v>2.1818181818181821</v>
      </c>
      <c r="R932" t="s">
        <v>23</v>
      </c>
    </row>
    <row r="933" spans="1:18" x14ac:dyDescent="0.3">
      <c r="A933" s="72">
        <v>931</v>
      </c>
      <c r="B933">
        <v>37984</v>
      </c>
      <c r="C933" t="s">
        <v>347</v>
      </c>
      <c r="D933" t="s">
        <v>28</v>
      </c>
      <c r="E933" t="s">
        <v>73</v>
      </c>
      <c r="F933">
        <v>7.45</v>
      </c>
      <c r="G933" s="73">
        <v>44538</v>
      </c>
      <c r="H933" s="73">
        <v>44548</v>
      </c>
      <c r="I933">
        <v>7</v>
      </c>
      <c r="J933">
        <v>2021</v>
      </c>
      <c r="K933" t="s">
        <v>21</v>
      </c>
      <c r="L933">
        <v>24</v>
      </c>
      <c r="M933">
        <v>0.39500000000000002</v>
      </c>
      <c r="N933">
        <v>9.48</v>
      </c>
      <c r="O933">
        <v>11</v>
      </c>
      <c r="P933">
        <v>0.86181818181818182</v>
      </c>
      <c r="Q933">
        <v>2.1818181818181821</v>
      </c>
      <c r="R933" t="s">
        <v>37</v>
      </c>
    </row>
    <row r="934" spans="1:18" x14ac:dyDescent="0.3">
      <c r="A934" s="72">
        <v>932</v>
      </c>
      <c r="B934">
        <v>37984</v>
      </c>
      <c r="C934" t="s">
        <v>347</v>
      </c>
      <c r="D934" t="s">
        <v>28</v>
      </c>
      <c r="E934" t="s">
        <v>73</v>
      </c>
      <c r="F934">
        <v>7.45</v>
      </c>
      <c r="G934" s="73">
        <v>44538</v>
      </c>
      <c r="H934" s="73">
        <v>44548</v>
      </c>
      <c r="I934">
        <v>7</v>
      </c>
      <c r="J934">
        <v>2021</v>
      </c>
      <c r="K934" t="s">
        <v>21</v>
      </c>
      <c r="L934">
        <v>24</v>
      </c>
      <c r="M934">
        <v>0.39500000000000002</v>
      </c>
      <c r="N934">
        <v>9.48</v>
      </c>
      <c r="O934">
        <v>11</v>
      </c>
      <c r="P934">
        <v>0.86181818181818182</v>
      </c>
      <c r="Q934">
        <v>2.1818181818181821</v>
      </c>
      <c r="R934" t="s">
        <v>24</v>
      </c>
    </row>
    <row r="935" spans="1:18" x14ac:dyDescent="0.3">
      <c r="A935" s="72">
        <v>933</v>
      </c>
      <c r="B935">
        <v>37984</v>
      </c>
      <c r="C935" t="s">
        <v>347</v>
      </c>
      <c r="D935" t="s">
        <v>28</v>
      </c>
      <c r="E935" t="s">
        <v>73</v>
      </c>
      <c r="F935">
        <v>7.45</v>
      </c>
      <c r="G935" s="73">
        <v>44538</v>
      </c>
      <c r="H935" s="73">
        <v>44548</v>
      </c>
      <c r="I935">
        <v>7</v>
      </c>
      <c r="J935">
        <v>2021</v>
      </c>
      <c r="K935" t="s">
        <v>21</v>
      </c>
      <c r="L935">
        <v>24</v>
      </c>
      <c r="M935">
        <v>0.39500000000000002</v>
      </c>
      <c r="N935">
        <v>9.48</v>
      </c>
      <c r="O935">
        <v>11</v>
      </c>
      <c r="P935">
        <v>0.86181818181818182</v>
      </c>
      <c r="Q935">
        <v>2.1818181818181821</v>
      </c>
      <c r="R935" t="s">
        <v>156</v>
      </c>
    </row>
    <row r="936" spans="1:18" x14ac:dyDescent="0.3">
      <c r="A936" s="72">
        <v>934</v>
      </c>
      <c r="B936">
        <v>39531</v>
      </c>
      <c r="C936" t="s">
        <v>348</v>
      </c>
      <c r="D936" t="s">
        <v>28</v>
      </c>
      <c r="E936" t="s">
        <v>34</v>
      </c>
      <c r="F936">
        <v>6.98</v>
      </c>
      <c r="G936" s="73">
        <v>44126</v>
      </c>
      <c r="H936" s="73">
        <v>44129</v>
      </c>
      <c r="I936">
        <v>5</v>
      </c>
      <c r="J936">
        <v>2020</v>
      </c>
      <c r="K936" t="s">
        <v>21</v>
      </c>
      <c r="L936">
        <v>12</v>
      </c>
      <c r="M936">
        <v>0.38333333333333341</v>
      </c>
      <c r="N936">
        <v>4.6000000000000014</v>
      </c>
      <c r="O936">
        <v>4</v>
      </c>
      <c r="P936">
        <v>1.1499999999999999</v>
      </c>
      <c r="Q936">
        <v>3</v>
      </c>
      <c r="R936" t="s">
        <v>22</v>
      </c>
    </row>
    <row r="937" spans="1:18" x14ac:dyDescent="0.3">
      <c r="A937" s="72">
        <v>935</v>
      </c>
      <c r="B937">
        <v>39531</v>
      </c>
      <c r="C937" t="s">
        <v>348</v>
      </c>
      <c r="D937" t="s">
        <v>28</v>
      </c>
      <c r="E937" t="s">
        <v>34</v>
      </c>
      <c r="F937">
        <v>6.98</v>
      </c>
      <c r="G937" s="73">
        <v>44126</v>
      </c>
      <c r="H937" s="73">
        <v>44129</v>
      </c>
      <c r="I937">
        <v>5</v>
      </c>
      <c r="J937">
        <v>2020</v>
      </c>
      <c r="K937" t="s">
        <v>21</v>
      </c>
      <c r="L937">
        <v>12</v>
      </c>
      <c r="M937">
        <v>0.38333333333333341</v>
      </c>
      <c r="N937">
        <v>4.6000000000000014</v>
      </c>
      <c r="O937">
        <v>4</v>
      </c>
      <c r="P937">
        <v>1.1499999999999999</v>
      </c>
      <c r="Q937">
        <v>3</v>
      </c>
      <c r="R937" t="s">
        <v>23</v>
      </c>
    </row>
    <row r="938" spans="1:18" x14ac:dyDescent="0.3">
      <c r="A938" s="72">
        <v>936</v>
      </c>
      <c r="B938">
        <v>39531</v>
      </c>
      <c r="C938" t="s">
        <v>348</v>
      </c>
      <c r="D938" t="s">
        <v>28</v>
      </c>
      <c r="E938" t="s">
        <v>34</v>
      </c>
      <c r="F938">
        <v>6.98</v>
      </c>
      <c r="G938" s="73">
        <v>44126</v>
      </c>
      <c r="H938" s="73">
        <v>44129</v>
      </c>
      <c r="I938">
        <v>5</v>
      </c>
      <c r="J938">
        <v>2020</v>
      </c>
      <c r="K938" t="s">
        <v>21</v>
      </c>
      <c r="L938">
        <v>12</v>
      </c>
      <c r="M938">
        <v>0.38333333333333341</v>
      </c>
      <c r="N938">
        <v>4.6000000000000014</v>
      </c>
      <c r="O938">
        <v>4</v>
      </c>
      <c r="P938">
        <v>1.1499999999999999</v>
      </c>
      <c r="Q938">
        <v>3</v>
      </c>
      <c r="R938" t="s">
        <v>80</v>
      </c>
    </row>
    <row r="939" spans="1:18" x14ac:dyDescent="0.3">
      <c r="A939" s="72">
        <v>937</v>
      </c>
      <c r="B939">
        <v>39017</v>
      </c>
      <c r="C939" t="s">
        <v>349</v>
      </c>
      <c r="D939" t="s">
        <v>28</v>
      </c>
      <c r="E939" t="s">
        <v>34</v>
      </c>
      <c r="F939">
        <v>6.91</v>
      </c>
      <c r="G939" s="73">
        <v>44123</v>
      </c>
      <c r="H939" s="73">
        <v>44126</v>
      </c>
      <c r="I939">
        <v>6</v>
      </c>
      <c r="J939">
        <v>2020</v>
      </c>
      <c r="K939" t="s">
        <v>21</v>
      </c>
      <c r="L939">
        <v>12</v>
      </c>
      <c r="M939">
        <v>0.4</v>
      </c>
      <c r="N939">
        <v>4.8000000000000007</v>
      </c>
      <c r="O939">
        <v>4</v>
      </c>
      <c r="P939">
        <v>1.2</v>
      </c>
      <c r="Q939">
        <v>3</v>
      </c>
      <c r="R939" t="s">
        <v>24</v>
      </c>
    </row>
    <row r="940" spans="1:18" x14ac:dyDescent="0.3">
      <c r="A940" s="72">
        <v>938</v>
      </c>
      <c r="B940">
        <v>39017</v>
      </c>
      <c r="C940" t="s">
        <v>349</v>
      </c>
      <c r="D940" t="s">
        <v>28</v>
      </c>
      <c r="E940" t="s">
        <v>34</v>
      </c>
      <c r="F940">
        <v>6.91</v>
      </c>
      <c r="G940" s="73">
        <v>44123</v>
      </c>
      <c r="H940" s="73">
        <v>44126</v>
      </c>
      <c r="I940">
        <v>6</v>
      </c>
      <c r="J940">
        <v>2020</v>
      </c>
      <c r="K940" t="s">
        <v>21</v>
      </c>
      <c r="L940">
        <v>12</v>
      </c>
      <c r="M940">
        <v>0.4</v>
      </c>
      <c r="N940">
        <v>4.8000000000000007</v>
      </c>
      <c r="O940">
        <v>4</v>
      </c>
      <c r="P940">
        <v>1.2</v>
      </c>
      <c r="Q940">
        <v>3</v>
      </c>
      <c r="R940" t="s">
        <v>122</v>
      </c>
    </row>
    <row r="941" spans="1:18" x14ac:dyDescent="0.3">
      <c r="A941" s="72">
        <v>939</v>
      </c>
      <c r="B941">
        <v>39017</v>
      </c>
      <c r="C941" t="s">
        <v>349</v>
      </c>
      <c r="D941" t="s">
        <v>28</v>
      </c>
      <c r="E941" t="s">
        <v>34</v>
      </c>
      <c r="F941">
        <v>6.91</v>
      </c>
      <c r="G941" s="73">
        <v>44123</v>
      </c>
      <c r="H941" s="73">
        <v>44126</v>
      </c>
      <c r="I941">
        <v>6</v>
      </c>
      <c r="J941">
        <v>2020</v>
      </c>
      <c r="K941" t="s">
        <v>21</v>
      </c>
      <c r="L941">
        <v>12</v>
      </c>
      <c r="M941">
        <v>0.4</v>
      </c>
      <c r="N941">
        <v>4.8000000000000007</v>
      </c>
      <c r="O941">
        <v>4</v>
      </c>
      <c r="P941">
        <v>1.2</v>
      </c>
      <c r="Q941">
        <v>3</v>
      </c>
      <c r="R941" t="s">
        <v>54</v>
      </c>
    </row>
    <row r="942" spans="1:18" x14ac:dyDescent="0.3">
      <c r="A942" s="72">
        <v>940</v>
      </c>
      <c r="B942">
        <v>39017</v>
      </c>
      <c r="C942" t="s">
        <v>349</v>
      </c>
      <c r="D942" t="s">
        <v>28</v>
      </c>
      <c r="E942" t="s">
        <v>34</v>
      </c>
      <c r="F942">
        <v>6.91</v>
      </c>
      <c r="G942" s="73">
        <v>44123</v>
      </c>
      <c r="H942" s="73">
        <v>44126</v>
      </c>
      <c r="I942">
        <v>6</v>
      </c>
      <c r="J942">
        <v>2020</v>
      </c>
      <c r="K942" t="s">
        <v>21</v>
      </c>
      <c r="L942">
        <v>12</v>
      </c>
      <c r="M942">
        <v>0.4</v>
      </c>
      <c r="N942">
        <v>4.8000000000000007</v>
      </c>
      <c r="O942">
        <v>4</v>
      </c>
      <c r="P942">
        <v>1.2</v>
      </c>
      <c r="Q942">
        <v>3</v>
      </c>
      <c r="R942" t="s">
        <v>38</v>
      </c>
    </row>
    <row r="943" spans="1:18" x14ac:dyDescent="0.3">
      <c r="A943" s="72">
        <v>941</v>
      </c>
      <c r="B943">
        <v>39017</v>
      </c>
      <c r="C943" t="s">
        <v>349</v>
      </c>
      <c r="D943" t="s">
        <v>28</v>
      </c>
      <c r="E943" t="s">
        <v>34</v>
      </c>
      <c r="F943">
        <v>6.91</v>
      </c>
      <c r="G943" s="73">
        <v>44123</v>
      </c>
      <c r="H943" s="73">
        <v>44126</v>
      </c>
      <c r="I943">
        <v>6</v>
      </c>
      <c r="J943">
        <v>2020</v>
      </c>
      <c r="K943" t="s">
        <v>21</v>
      </c>
      <c r="L943">
        <v>12</v>
      </c>
      <c r="M943">
        <v>0.4</v>
      </c>
      <c r="N943">
        <v>4.8000000000000007</v>
      </c>
      <c r="O943">
        <v>4</v>
      </c>
      <c r="P943">
        <v>1.2</v>
      </c>
      <c r="Q943">
        <v>3</v>
      </c>
      <c r="R943" t="s">
        <v>108</v>
      </c>
    </row>
    <row r="944" spans="1:18" x14ac:dyDescent="0.3">
      <c r="A944" s="72">
        <v>942</v>
      </c>
      <c r="B944">
        <v>42057</v>
      </c>
      <c r="C944" t="s">
        <v>350</v>
      </c>
      <c r="D944" t="s">
        <v>60</v>
      </c>
      <c r="E944" t="s">
        <v>20</v>
      </c>
      <c r="F944">
        <v>5.6</v>
      </c>
      <c r="G944" s="73">
        <v>44207</v>
      </c>
      <c r="H944" s="73">
        <v>44207</v>
      </c>
      <c r="I944">
        <v>5</v>
      </c>
      <c r="J944">
        <v>2020</v>
      </c>
      <c r="K944" t="s">
        <v>40</v>
      </c>
      <c r="L944">
        <v>4</v>
      </c>
      <c r="M944">
        <v>2.194444444444444E-2</v>
      </c>
      <c r="N944">
        <v>8.7777777777777774E-2</v>
      </c>
      <c r="O944">
        <v>1</v>
      </c>
      <c r="P944">
        <v>8.7777777777777774E-2</v>
      </c>
      <c r="Q944">
        <v>4</v>
      </c>
      <c r="R944" t="s">
        <v>36</v>
      </c>
    </row>
    <row r="945" spans="1:18" x14ac:dyDescent="0.3">
      <c r="A945" s="72">
        <v>943</v>
      </c>
      <c r="B945">
        <v>42057</v>
      </c>
      <c r="C945" t="s">
        <v>350</v>
      </c>
      <c r="D945" t="s">
        <v>60</v>
      </c>
      <c r="E945" t="s">
        <v>20</v>
      </c>
      <c r="F945">
        <v>5.6</v>
      </c>
      <c r="G945" s="73">
        <v>44207</v>
      </c>
      <c r="H945" s="73">
        <v>44207</v>
      </c>
      <c r="I945">
        <v>5</v>
      </c>
      <c r="J945">
        <v>2020</v>
      </c>
      <c r="K945" t="s">
        <v>40</v>
      </c>
      <c r="L945">
        <v>4</v>
      </c>
      <c r="M945">
        <v>2.194444444444444E-2</v>
      </c>
      <c r="N945">
        <v>8.7777777777777774E-2</v>
      </c>
      <c r="O945">
        <v>1</v>
      </c>
      <c r="P945">
        <v>8.7777777777777774E-2</v>
      </c>
      <c r="Q945">
        <v>4</v>
      </c>
      <c r="R945" t="s">
        <v>24</v>
      </c>
    </row>
    <row r="946" spans="1:18" x14ac:dyDescent="0.3">
      <c r="A946" s="72">
        <v>944</v>
      </c>
      <c r="B946">
        <v>42057</v>
      </c>
      <c r="C946" t="s">
        <v>350</v>
      </c>
      <c r="D946" t="s">
        <v>60</v>
      </c>
      <c r="E946" t="s">
        <v>20</v>
      </c>
      <c r="F946">
        <v>5.6</v>
      </c>
      <c r="G946" s="73">
        <v>44207</v>
      </c>
      <c r="H946" s="73">
        <v>44207</v>
      </c>
      <c r="I946">
        <v>5</v>
      </c>
      <c r="J946">
        <v>2020</v>
      </c>
      <c r="K946" t="s">
        <v>40</v>
      </c>
      <c r="L946">
        <v>4</v>
      </c>
      <c r="M946">
        <v>2.194444444444444E-2</v>
      </c>
      <c r="N946">
        <v>8.7777777777777774E-2</v>
      </c>
      <c r="O946">
        <v>1</v>
      </c>
      <c r="P946">
        <v>8.7777777777777774E-2</v>
      </c>
      <c r="Q946">
        <v>4</v>
      </c>
      <c r="R946" t="s">
        <v>108</v>
      </c>
    </row>
    <row r="947" spans="1:18" x14ac:dyDescent="0.3">
      <c r="A947" s="72">
        <v>945</v>
      </c>
      <c r="B947">
        <v>48466</v>
      </c>
      <c r="C947" t="s">
        <v>351</v>
      </c>
      <c r="D947" t="s">
        <v>28</v>
      </c>
      <c r="E947" t="s">
        <v>20</v>
      </c>
      <c r="F947">
        <v>6.32</v>
      </c>
      <c r="G947" s="73">
        <v>44718</v>
      </c>
      <c r="H947" s="73">
        <v>44724</v>
      </c>
      <c r="I947">
        <v>6</v>
      </c>
      <c r="J947">
        <v>2021</v>
      </c>
      <c r="K947" t="s">
        <v>31</v>
      </c>
      <c r="L947">
        <v>13</v>
      </c>
      <c r="M947">
        <v>0.40833333333333333</v>
      </c>
      <c r="N947">
        <v>5.3083333333333336</v>
      </c>
      <c r="O947">
        <v>7</v>
      </c>
      <c r="P947">
        <v>0.75833333333333341</v>
      </c>
      <c r="Q947">
        <v>1.857142857142857</v>
      </c>
      <c r="R947" t="s">
        <v>35</v>
      </c>
    </row>
    <row r="948" spans="1:18" x14ac:dyDescent="0.3">
      <c r="A948" s="72">
        <v>946</v>
      </c>
      <c r="B948">
        <v>48466</v>
      </c>
      <c r="C948" t="s">
        <v>351</v>
      </c>
      <c r="D948" t="s">
        <v>28</v>
      </c>
      <c r="E948" t="s">
        <v>20</v>
      </c>
      <c r="F948">
        <v>6.32</v>
      </c>
      <c r="G948" s="73">
        <v>44718</v>
      </c>
      <c r="H948" s="73">
        <v>44724</v>
      </c>
      <c r="I948">
        <v>6</v>
      </c>
      <c r="J948">
        <v>2021</v>
      </c>
      <c r="K948" t="s">
        <v>31</v>
      </c>
      <c r="L948">
        <v>13</v>
      </c>
      <c r="M948">
        <v>0.40833333333333333</v>
      </c>
      <c r="N948">
        <v>5.3083333333333336</v>
      </c>
      <c r="O948">
        <v>7</v>
      </c>
      <c r="P948">
        <v>0.75833333333333341</v>
      </c>
      <c r="Q948">
        <v>1.857142857142857</v>
      </c>
      <c r="R948" t="s">
        <v>97</v>
      </c>
    </row>
    <row r="949" spans="1:18" x14ac:dyDescent="0.3">
      <c r="A949" s="72">
        <v>947</v>
      </c>
      <c r="B949">
        <v>48466</v>
      </c>
      <c r="C949" t="s">
        <v>351</v>
      </c>
      <c r="D949" t="s">
        <v>28</v>
      </c>
      <c r="E949" t="s">
        <v>20</v>
      </c>
      <c r="F949">
        <v>6.32</v>
      </c>
      <c r="G949" s="73">
        <v>44718</v>
      </c>
      <c r="H949" s="73">
        <v>44724</v>
      </c>
      <c r="I949">
        <v>6</v>
      </c>
      <c r="J949">
        <v>2021</v>
      </c>
      <c r="K949" t="s">
        <v>31</v>
      </c>
      <c r="L949">
        <v>13</v>
      </c>
      <c r="M949">
        <v>0.40833333333333333</v>
      </c>
      <c r="N949">
        <v>5.3083333333333336</v>
      </c>
      <c r="O949">
        <v>7</v>
      </c>
      <c r="P949">
        <v>0.75833333333333341</v>
      </c>
      <c r="Q949">
        <v>1.857142857142857</v>
      </c>
      <c r="R949" t="s">
        <v>25</v>
      </c>
    </row>
    <row r="950" spans="1:18" x14ac:dyDescent="0.3">
      <c r="A950" s="72">
        <v>948</v>
      </c>
      <c r="B950">
        <v>50678</v>
      </c>
      <c r="C950" t="s">
        <v>352</v>
      </c>
      <c r="D950" t="s">
        <v>28</v>
      </c>
      <c r="E950" t="s">
        <v>20</v>
      </c>
      <c r="F950">
        <v>6.5</v>
      </c>
      <c r="G950" s="73">
        <v>44733</v>
      </c>
      <c r="H950" s="73">
        <v>44740</v>
      </c>
      <c r="I950">
        <v>7</v>
      </c>
      <c r="J950">
        <v>2022</v>
      </c>
      <c r="K950" t="s">
        <v>29</v>
      </c>
      <c r="L950">
        <v>12</v>
      </c>
      <c r="M950">
        <v>0.40388888888888891</v>
      </c>
      <c r="N950">
        <v>4.8466666666666667</v>
      </c>
      <c r="O950">
        <v>8</v>
      </c>
      <c r="P950">
        <v>0.60583333333333333</v>
      </c>
      <c r="Q950">
        <v>1.5</v>
      </c>
      <c r="R950" t="s">
        <v>35</v>
      </c>
    </row>
    <row r="951" spans="1:18" x14ac:dyDescent="0.3">
      <c r="A951" s="72">
        <v>949</v>
      </c>
      <c r="B951">
        <v>50678</v>
      </c>
      <c r="C951" t="s">
        <v>352</v>
      </c>
      <c r="D951" t="s">
        <v>28</v>
      </c>
      <c r="E951" t="s">
        <v>20</v>
      </c>
      <c r="F951">
        <v>6.5</v>
      </c>
      <c r="G951" s="73">
        <v>44733</v>
      </c>
      <c r="H951" s="73">
        <v>44740</v>
      </c>
      <c r="I951">
        <v>7</v>
      </c>
      <c r="J951">
        <v>2022</v>
      </c>
      <c r="K951" t="s">
        <v>29</v>
      </c>
      <c r="L951">
        <v>12</v>
      </c>
      <c r="M951">
        <v>0.40388888888888891</v>
      </c>
      <c r="N951">
        <v>4.8466666666666667</v>
      </c>
      <c r="O951">
        <v>8</v>
      </c>
      <c r="P951">
        <v>0.60583333333333333</v>
      </c>
      <c r="Q951">
        <v>1.5</v>
      </c>
      <c r="R951" t="s">
        <v>97</v>
      </c>
    </row>
    <row r="952" spans="1:18" x14ac:dyDescent="0.3">
      <c r="A952" s="72">
        <v>950</v>
      </c>
      <c r="B952">
        <v>50678</v>
      </c>
      <c r="C952" t="s">
        <v>352</v>
      </c>
      <c r="D952" t="s">
        <v>28</v>
      </c>
      <c r="E952" t="s">
        <v>20</v>
      </c>
      <c r="F952">
        <v>6.5</v>
      </c>
      <c r="G952" s="73">
        <v>44733</v>
      </c>
      <c r="H952" s="73">
        <v>44740</v>
      </c>
      <c r="I952">
        <v>7</v>
      </c>
      <c r="J952">
        <v>2022</v>
      </c>
      <c r="K952" t="s">
        <v>29</v>
      </c>
      <c r="L952">
        <v>12</v>
      </c>
      <c r="M952">
        <v>0.40388888888888891</v>
      </c>
      <c r="N952">
        <v>4.8466666666666667</v>
      </c>
      <c r="O952">
        <v>8</v>
      </c>
      <c r="P952">
        <v>0.60583333333333333</v>
      </c>
      <c r="Q952">
        <v>1.5</v>
      </c>
      <c r="R952" t="s">
        <v>25</v>
      </c>
    </row>
    <row r="953" spans="1:18" x14ac:dyDescent="0.3">
      <c r="A953" s="72">
        <v>951</v>
      </c>
      <c r="B953">
        <v>44276</v>
      </c>
      <c r="C953" t="s">
        <v>353</v>
      </c>
      <c r="D953" t="s">
        <v>28</v>
      </c>
      <c r="E953" t="s">
        <v>73</v>
      </c>
      <c r="F953">
        <v>6.47</v>
      </c>
      <c r="G953" s="73">
        <v>44580</v>
      </c>
      <c r="H953" s="73">
        <v>44587</v>
      </c>
      <c r="I953">
        <v>6</v>
      </c>
      <c r="J953">
        <v>2021</v>
      </c>
      <c r="K953" t="s">
        <v>29</v>
      </c>
      <c r="L953">
        <v>12</v>
      </c>
      <c r="M953">
        <v>0.39444444444444438</v>
      </c>
      <c r="N953">
        <v>4.7333333333333334</v>
      </c>
      <c r="O953">
        <v>8</v>
      </c>
      <c r="P953">
        <v>0.59166666666666667</v>
      </c>
      <c r="Q953">
        <v>1.5</v>
      </c>
      <c r="R953" t="s">
        <v>35</v>
      </c>
    </row>
    <row r="954" spans="1:18" x14ac:dyDescent="0.3">
      <c r="A954" s="72">
        <v>952</v>
      </c>
      <c r="B954">
        <v>44276</v>
      </c>
      <c r="C954" t="s">
        <v>353</v>
      </c>
      <c r="D954" t="s">
        <v>28</v>
      </c>
      <c r="E954" t="s">
        <v>73</v>
      </c>
      <c r="F954">
        <v>6.47</v>
      </c>
      <c r="G954" s="73">
        <v>44580</v>
      </c>
      <c r="H954" s="73">
        <v>44587</v>
      </c>
      <c r="I954">
        <v>6</v>
      </c>
      <c r="J954">
        <v>2021</v>
      </c>
      <c r="K954" t="s">
        <v>29</v>
      </c>
      <c r="L954">
        <v>12</v>
      </c>
      <c r="M954">
        <v>0.39444444444444438</v>
      </c>
      <c r="N954">
        <v>4.7333333333333334</v>
      </c>
      <c r="O954">
        <v>8</v>
      </c>
      <c r="P954">
        <v>0.59166666666666667</v>
      </c>
      <c r="Q954">
        <v>1.5</v>
      </c>
      <c r="R954" t="s">
        <v>32</v>
      </c>
    </row>
    <row r="955" spans="1:18" x14ac:dyDescent="0.3">
      <c r="A955" s="72">
        <v>953</v>
      </c>
      <c r="B955">
        <v>44276</v>
      </c>
      <c r="C955" t="s">
        <v>353</v>
      </c>
      <c r="D955" t="s">
        <v>28</v>
      </c>
      <c r="E955" t="s">
        <v>73</v>
      </c>
      <c r="F955">
        <v>6.47</v>
      </c>
      <c r="G955" s="73">
        <v>44580</v>
      </c>
      <c r="H955" s="73">
        <v>44587</v>
      </c>
      <c r="I955">
        <v>6</v>
      </c>
      <c r="J955">
        <v>2021</v>
      </c>
      <c r="K955" t="s">
        <v>29</v>
      </c>
      <c r="L955">
        <v>12</v>
      </c>
      <c r="M955">
        <v>0.39444444444444438</v>
      </c>
      <c r="N955">
        <v>4.7333333333333334</v>
      </c>
      <c r="O955">
        <v>8</v>
      </c>
      <c r="P955">
        <v>0.59166666666666667</v>
      </c>
      <c r="Q955">
        <v>1.5</v>
      </c>
      <c r="R955" t="s">
        <v>23</v>
      </c>
    </row>
    <row r="956" spans="1:18" x14ac:dyDescent="0.3">
      <c r="A956" s="72">
        <v>954</v>
      </c>
      <c r="B956">
        <v>44276</v>
      </c>
      <c r="C956" t="s">
        <v>353</v>
      </c>
      <c r="D956" t="s">
        <v>28</v>
      </c>
      <c r="E956" t="s">
        <v>73</v>
      </c>
      <c r="F956">
        <v>6.47</v>
      </c>
      <c r="G956" s="73">
        <v>44580</v>
      </c>
      <c r="H956" s="73">
        <v>44587</v>
      </c>
      <c r="I956">
        <v>6</v>
      </c>
      <c r="J956">
        <v>2021</v>
      </c>
      <c r="K956" t="s">
        <v>29</v>
      </c>
      <c r="L956">
        <v>12</v>
      </c>
      <c r="M956">
        <v>0.39444444444444438</v>
      </c>
      <c r="N956">
        <v>4.7333333333333334</v>
      </c>
      <c r="O956">
        <v>8</v>
      </c>
      <c r="P956">
        <v>0.59166666666666667</v>
      </c>
      <c r="Q956">
        <v>1.5</v>
      </c>
      <c r="R956" t="s">
        <v>26</v>
      </c>
    </row>
    <row r="957" spans="1:18" x14ac:dyDescent="0.3">
      <c r="A957" s="72">
        <v>955</v>
      </c>
      <c r="B957">
        <v>38558</v>
      </c>
      <c r="C957" t="s">
        <v>354</v>
      </c>
      <c r="D957" t="s">
        <v>95</v>
      </c>
      <c r="E957" t="s">
        <v>20</v>
      </c>
      <c r="F957">
        <v>6.13</v>
      </c>
      <c r="G957" s="73">
        <v>44041</v>
      </c>
      <c r="H957" s="73">
        <v>44041</v>
      </c>
      <c r="I957">
        <v>5</v>
      </c>
      <c r="J957">
        <v>2019</v>
      </c>
      <c r="K957" t="s">
        <v>29</v>
      </c>
      <c r="L957">
        <v>1</v>
      </c>
      <c r="M957">
        <v>0.97388888888888892</v>
      </c>
      <c r="N957">
        <v>0.97388888888888892</v>
      </c>
      <c r="O957">
        <v>1</v>
      </c>
      <c r="P957">
        <v>0.97388888888888892</v>
      </c>
      <c r="Q957">
        <v>1</v>
      </c>
      <c r="R957" t="s">
        <v>32</v>
      </c>
    </row>
    <row r="958" spans="1:18" x14ac:dyDescent="0.3">
      <c r="A958" s="72">
        <v>956</v>
      </c>
      <c r="B958">
        <v>38558</v>
      </c>
      <c r="C958" t="s">
        <v>354</v>
      </c>
      <c r="D958" t="s">
        <v>95</v>
      </c>
      <c r="E958" t="s">
        <v>20</v>
      </c>
      <c r="F958">
        <v>6.13</v>
      </c>
      <c r="G958" s="73">
        <v>44041</v>
      </c>
      <c r="H958" s="73">
        <v>44041</v>
      </c>
      <c r="I958">
        <v>5</v>
      </c>
      <c r="J958">
        <v>2019</v>
      </c>
      <c r="K958" t="s">
        <v>29</v>
      </c>
      <c r="L958">
        <v>1</v>
      </c>
      <c r="M958">
        <v>0.97388888888888892</v>
      </c>
      <c r="N958">
        <v>0.97388888888888892</v>
      </c>
      <c r="O958">
        <v>1</v>
      </c>
      <c r="P958">
        <v>0.97388888888888892</v>
      </c>
      <c r="Q958">
        <v>1</v>
      </c>
      <c r="R958" t="s">
        <v>23</v>
      </c>
    </row>
    <row r="959" spans="1:18" x14ac:dyDescent="0.3">
      <c r="A959" s="72">
        <v>957</v>
      </c>
      <c r="B959">
        <v>37587</v>
      </c>
      <c r="C959" t="s">
        <v>355</v>
      </c>
      <c r="D959" t="s">
        <v>28</v>
      </c>
      <c r="E959" t="s">
        <v>105</v>
      </c>
      <c r="F959">
        <v>6.66</v>
      </c>
      <c r="G959" s="73">
        <v>44311</v>
      </c>
      <c r="H959" s="73">
        <v>44320</v>
      </c>
      <c r="I959">
        <v>5</v>
      </c>
      <c r="J959">
        <v>2020</v>
      </c>
      <c r="K959" t="s">
        <v>40</v>
      </c>
      <c r="L959">
        <v>12</v>
      </c>
      <c r="M959">
        <v>0.40555555555555561</v>
      </c>
      <c r="N959">
        <v>4.8666666666666671</v>
      </c>
      <c r="O959">
        <v>10</v>
      </c>
      <c r="P959">
        <v>0.48666666666666669</v>
      </c>
      <c r="Q959">
        <v>1.2</v>
      </c>
      <c r="R959" t="s">
        <v>23</v>
      </c>
    </row>
    <row r="960" spans="1:18" x14ac:dyDescent="0.3">
      <c r="A960" s="72">
        <v>958</v>
      </c>
      <c r="B960">
        <v>37587</v>
      </c>
      <c r="C960" t="s">
        <v>355</v>
      </c>
      <c r="D960" t="s">
        <v>28</v>
      </c>
      <c r="E960" t="s">
        <v>105</v>
      </c>
      <c r="F960">
        <v>6.66</v>
      </c>
      <c r="G960" s="73">
        <v>44311</v>
      </c>
      <c r="H960" s="73">
        <v>44320</v>
      </c>
      <c r="I960">
        <v>5</v>
      </c>
      <c r="J960">
        <v>2020</v>
      </c>
      <c r="K960" t="s">
        <v>40</v>
      </c>
      <c r="L960">
        <v>12</v>
      </c>
      <c r="M960">
        <v>0.40555555555555561</v>
      </c>
      <c r="N960">
        <v>4.8666666666666671</v>
      </c>
      <c r="O960">
        <v>10</v>
      </c>
      <c r="P960">
        <v>0.48666666666666669</v>
      </c>
      <c r="Q960">
        <v>1.2</v>
      </c>
      <c r="R960" t="s">
        <v>50</v>
      </c>
    </row>
    <row r="961" spans="1:18" x14ac:dyDescent="0.3">
      <c r="A961" s="72">
        <v>959</v>
      </c>
      <c r="B961">
        <v>37587</v>
      </c>
      <c r="C961" t="s">
        <v>355</v>
      </c>
      <c r="D961" t="s">
        <v>28</v>
      </c>
      <c r="E961" t="s">
        <v>105</v>
      </c>
      <c r="F961">
        <v>6.66</v>
      </c>
      <c r="G961" s="73">
        <v>44311</v>
      </c>
      <c r="H961" s="73">
        <v>44320</v>
      </c>
      <c r="I961">
        <v>5</v>
      </c>
      <c r="J961">
        <v>2020</v>
      </c>
      <c r="K961" t="s">
        <v>40</v>
      </c>
      <c r="L961">
        <v>12</v>
      </c>
      <c r="M961">
        <v>0.40555555555555561</v>
      </c>
      <c r="N961">
        <v>4.8666666666666671</v>
      </c>
      <c r="O961">
        <v>10</v>
      </c>
      <c r="P961">
        <v>0.48666666666666669</v>
      </c>
      <c r="Q961">
        <v>1.2</v>
      </c>
      <c r="R961" t="s">
        <v>51</v>
      </c>
    </row>
    <row r="962" spans="1:18" x14ac:dyDescent="0.3">
      <c r="A962" s="72">
        <v>960</v>
      </c>
      <c r="B962">
        <v>40165</v>
      </c>
      <c r="C962" t="s">
        <v>356</v>
      </c>
      <c r="D962" t="s">
        <v>28</v>
      </c>
      <c r="E962" t="s">
        <v>20</v>
      </c>
      <c r="F962">
        <v>5.37</v>
      </c>
      <c r="G962" s="73">
        <v>44166</v>
      </c>
      <c r="H962" s="73">
        <v>44171</v>
      </c>
      <c r="I962">
        <v>5</v>
      </c>
      <c r="J962">
        <v>2020</v>
      </c>
      <c r="K962" t="s">
        <v>29</v>
      </c>
      <c r="L962">
        <v>12</v>
      </c>
      <c r="M962">
        <v>0.40944444444444439</v>
      </c>
      <c r="N962">
        <v>4.9133333333333331</v>
      </c>
      <c r="O962">
        <v>6</v>
      </c>
      <c r="P962">
        <v>0.81888888888888889</v>
      </c>
      <c r="Q962">
        <v>2</v>
      </c>
      <c r="R962" t="s">
        <v>97</v>
      </c>
    </row>
    <row r="963" spans="1:18" x14ac:dyDescent="0.3">
      <c r="A963" s="72">
        <v>961</v>
      </c>
      <c r="B963">
        <v>40165</v>
      </c>
      <c r="C963" t="s">
        <v>356</v>
      </c>
      <c r="D963" t="s">
        <v>28</v>
      </c>
      <c r="E963" t="s">
        <v>20</v>
      </c>
      <c r="F963">
        <v>5.37</v>
      </c>
      <c r="G963" s="73">
        <v>44166</v>
      </c>
      <c r="H963" s="73">
        <v>44171</v>
      </c>
      <c r="I963">
        <v>5</v>
      </c>
      <c r="J963">
        <v>2020</v>
      </c>
      <c r="K963" t="s">
        <v>29</v>
      </c>
      <c r="L963">
        <v>12</v>
      </c>
      <c r="M963">
        <v>0.40944444444444439</v>
      </c>
      <c r="N963">
        <v>4.9133333333333331</v>
      </c>
      <c r="O963">
        <v>6</v>
      </c>
      <c r="P963">
        <v>0.81888888888888889</v>
      </c>
      <c r="Q963">
        <v>2</v>
      </c>
      <c r="R963" t="s">
        <v>51</v>
      </c>
    </row>
    <row r="964" spans="1:18" x14ac:dyDescent="0.3">
      <c r="A964" s="72">
        <v>962</v>
      </c>
      <c r="B964">
        <v>40165</v>
      </c>
      <c r="C964" t="s">
        <v>356</v>
      </c>
      <c r="D964" t="s">
        <v>28</v>
      </c>
      <c r="E964" t="s">
        <v>20</v>
      </c>
      <c r="F964">
        <v>5.37</v>
      </c>
      <c r="G964" s="73">
        <v>44166</v>
      </c>
      <c r="H964" s="73">
        <v>44171</v>
      </c>
      <c r="I964">
        <v>5</v>
      </c>
      <c r="J964">
        <v>2020</v>
      </c>
      <c r="K964" t="s">
        <v>29</v>
      </c>
      <c r="L964">
        <v>12</v>
      </c>
      <c r="M964">
        <v>0.40944444444444439</v>
      </c>
      <c r="N964">
        <v>4.9133333333333331</v>
      </c>
      <c r="O964">
        <v>6</v>
      </c>
      <c r="P964">
        <v>0.81888888888888889</v>
      </c>
      <c r="Q964">
        <v>2</v>
      </c>
      <c r="R964" t="s">
        <v>25</v>
      </c>
    </row>
    <row r="965" spans="1:18" x14ac:dyDescent="0.3">
      <c r="A965" s="72">
        <v>963</v>
      </c>
      <c r="B965">
        <v>189</v>
      </c>
      <c r="C965" t="s">
        <v>357</v>
      </c>
      <c r="D965" t="s">
        <v>28</v>
      </c>
      <c r="E965" t="s">
        <v>34</v>
      </c>
      <c r="F965">
        <v>7.11</v>
      </c>
      <c r="G965" s="73">
        <v>42647</v>
      </c>
      <c r="H965" s="73">
        <v>42696</v>
      </c>
      <c r="I965">
        <v>5</v>
      </c>
      <c r="J965">
        <v>2000</v>
      </c>
      <c r="K965" t="s">
        <v>29</v>
      </c>
      <c r="L965">
        <v>24</v>
      </c>
      <c r="M965">
        <v>0.38333333333333341</v>
      </c>
      <c r="N965">
        <v>9.2000000000000011</v>
      </c>
      <c r="O965">
        <v>50</v>
      </c>
      <c r="P965">
        <v>0.184</v>
      </c>
      <c r="Q965">
        <v>0.48</v>
      </c>
      <c r="R965" t="s">
        <v>32</v>
      </c>
    </row>
    <row r="966" spans="1:18" x14ac:dyDescent="0.3">
      <c r="A966" s="72">
        <v>964</v>
      </c>
      <c r="B966">
        <v>189</v>
      </c>
      <c r="C966" t="s">
        <v>357</v>
      </c>
      <c r="D966" t="s">
        <v>28</v>
      </c>
      <c r="E966" t="s">
        <v>34</v>
      </c>
      <c r="F966">
        <v>7.11</v>
      </c>
      <c r="G966" s="73">
        <v>42647</v>
      </c>
      <c r="H966" s="73">
        <v>42696</v>
      </c>
      <c r="I966">
        <v>5</v>
      </c>
      <c r="J966">
        <v>2000</v>
      </c>
      <c r="K966" t="s">
        <v>29</v>
      </c>
      <c r="L966">
        <v>24</v>
      </c>
      <c r="M966">
        <v>0.38333333333333341</v>
      </c>
      <c r="N966">
        <v>9.2000000000000011</v>
      </c>
      <c r="O966">
        <v>50</v>
      </c>
      <c r="P966">
        <v>0.184</v>
      </c>
      <c r="Q966">
        <v>0.48</v>
      </c>
      <c r="R966" t="s">
        <v>70</v>
      </c>
    </row>
    <row r="967" spans="1:18" x14ac:dyDescent="0.3">
      <c r="A967" s="72">
        <v>965</v>
      </c>
      <c r="B967">
        <v>189</v>
      </c>
      <c r="C967" t="s">
        <v>357</v>
      </c>
      <c r="D967" t="s">
        <v>28</v>
      </c>
      <c r="E967" t="s">
        <v>34</v>
      </c>
      <c r="F967">
        <v>7.11</v>
      </c>
      <c r="G967" s="73">
        <v>42647</v>
      </c>
      <c r="H967" s="73">
        <v>42696</v>
      </c>
      <c r="I967">
        <v>5</v>
      </c>
      <c r="J967">
        <v>2000</v>
      </c>
      <c r="K967" t="s">
        <v>29</v>
      </c>
      <c r="L967">
        <v>24</v>
      </c>
      <c r="M967">
        <v>0.38333333333333341</v>
      </c>
      <c r="N967">
        <v>9.2000000000000011</v>
      </c>
      <c r="O967">
        <v>50</v>
      </c>
      <c r="P967">
        <v>0.184</v>
      </c>
      <c r="Q967">
        <v>0.48</v>
      </c>
      <c r="R967" t="s">
        <v>58</v>
      </c>
    </row>
    <row r="968" spans="1:18" x14ac:dyDescent="0.3">
      <c r="A968" s="72">
        <v>966</v>
      </c>
      <c r="B968">
        <v>189</v>
      </c>
      <c r="C968" t="s">
        <v>357</v>
      </c>
      <c r="D968" t="s">
        <v>28</v>
      </c>
      <c r="E968" t="s">
        <v>34</v>
      </c>
      <c r="F968">
        <v>7.11</v>
      </c>
      <c r="G968" s="73">
        <v>42647</v>
      </c>
      <c r="H968" s="73">
        <v>42696</v>
      </c>
      <c r="I968">
        <v>5</v>
      </c>
      <c r="J968">
        <v>2000</v>
      </c>
      <c r="K968" t="s">
        <v>29</v>
      </c>
      <c r="L968">
        <v>24</v>
      </c>
      <c r="M968">
        <v>0.38333333333333341</v>
      </c>
      <c r="N968">
        <v>9.2000000000000011</v>
      </c>
      <c r="O968">
        <v>50</v>
      </c>
      <c r="P968">
        <v>0.184</v>
      </c>
      <c r="Q968">
        <v>0.48</v>
      </c>
      <c r="R968" t="s">
        <v>54</v>
      </c>
    </row>
    <row r="969" spans="1:18" x14ac:dyDescent="0.3">
      <c r="A969" s="72">
        <v>967</v>
      </c>
      <c r="B969">
        <v>189</v>
      </c>
      <c r="C969" t="s">
        <v>357</v>
      </c>
      <c r="D969" t="s">
        <v>28</v>
      </c>
      <c r="E969" t="s">
        <v>34</v>
      </c>
      <c r="F969">
        <v>7.11</v>
      </c>
      <c r="G969" s="73">
        <v>42647</v>
      </c>
      <c r="H969" s="73">
        <v>42696</v>
      </c>
      <c r="I969">
        <v>5</v>
      </c>
      <c r="J969">
        <v>2000</v>
      </c>
      <c r="K969" t="s">
        <v>29</v>
      </c>
      <c r="L969">
        <v>24</v>
      </c>
      <c r="M969">
        <v>0.38333333333333341</v>
      </c>
      <c r="N969">
        <v>9.2000000000000011</v>
      </c>
      <c r="O969">
        <v>50</v>
      </c>
      <c r="P969">
        <v>0.184</v>
      </c>
      <c r="Q969">
        <v>0.48</v>
      </c>
      <c r="R969" t="s">
        <v>38</v>
      </c>
    </row>
    <row r="970" spans="1:18" x14ac:dyDescent="0.3">
      <c r="A970" s="72">
        <v>968</v>
      </c>
      <c r="B970">
        <v>189</v>
      </c>
      <c r="C970" t="s">
        <v>357</v>
      </c>
      <c r="D970" t="s">
        <v>28</v>
      </c>
      <c r="E970" t="s">
        <v>34</v>
      </c>
      <c r="F970">
        <v>7.11</v>
      </c>
      <c r="G970" s="73">
        <v>42647</v>
      </c>
      <c r="H970" s="73">
        <v>42696</v>
      </c>
      <c r="I970">
        <v>5</v>
      </c>
      <c r="J970">
        <v>2000</v>
      </c>
      <c r="K970" t="s">
        <v>29</v>
      </c>
      <c r="L970">
        <v>24</v>
      </c>
      <c r="M970">
        <v>0.38333333333333341</v>
      </c>
      <c r="N970">
        <v>9.2000000000000011</v>
      </c>
      <c r="O970">
        <v>50</v>
      </c>
      <c r="P970">
        <v>0.184</v>
      </c>
      <c r="Q970">
        <v>0.48</v>
      </c>
      <c r="R970" t="s">
        <v>42</v>
      </c>
    </row>
    <row r="971" spans="1:18" x14ac:dyDescent="0.3">
      <c r="A971" s="72">
        <v>969</v>
      </c>
      <c r="B971">
        <v>39071</v>
      </c>
      <c r="C971" t="s">
        <v>358</v>
      </c>
      <c r="D971" t="s">
        <v>28</v>
      </c>
      <c r="E971" t="s">
        <v>110</v>
      </c>
      <c r="F971">
        <v>7.65</v>
      </c>
      <c r="G971" s="73">
        <v>43808</v>
      </c>
      <c r="H971" s="73">
        <v>43814</v>
      </c>
      <c r="I971">
        <v>6</v>
      </c>
      <c r="J971">
        <v>2019</v>
      </c>
      <c r="K971" t="s">
        <v>40</v>
      </c>
      <c r="L971">
        <v>12</v>
      </c>
      <c r="M971">
        <v>0.4</v>
      </c>
      <c r="N971">
        <v>4.8000000000000007</v>
      </c>
      <c r="O971">
        <v>7</v>
      </c>
      <c r="P971">
        <v>0.68571428571428583</v>
      </c>
      <c r="Q971">
        <v>1.714285714285714</v>
      </c>
      <c r="R971" t="s">
        <v>32</v>
      </c>
    </row>
    <row r="972" spans="1:18" x14ac:dyDescent="0.3">
      <c r="A972" s="72">
        <v>970</v>
      </c>
      <c r="B972">
        <v>39071</v>
      </c>
      <c r="C972" t="s">
        <v>358</v>
      </c>
      <c r="D972" t="s">
        <v>28</v>
      </c>
      <c r="E972" t="s">
        <v>110</v>
      </c>
      <c r="F972">
        <v>7.65</v>
      </c>
      <c r="G972" s="73">
        <v>43808</v>
      </c>
      <c r="H972" s="73">
        <v>43814</v>
      </c>
      <c r="I972">
        <v>6</v>
      </c>
      <c r="J972">
        <v>2019</v>
      </c>
      <c r="K972" t="s">
        <v>40</v>
      </c>
      <c r="L972">
        <v>12</v>
      </c>
      <c r="M972">
        <v>0.4</v>
      </c>
      <c r="N972">
        <v>4.8000000000000007</v>
      </c>
      <c r="O972">
        <v>7</v>
      </c>
      <c r="P972">
        <v>0.68571428571428583</v>
      </c>
      <c r="Q972">
        <v>1.714285714285714</v>
      </c>
      <c r="R972" t="s">
        <v>359</v>
      </c>
    </row>
    <row r="973" spans="1:18" x14ac:dyDescent="0.3">
      <c r="A973" s="72">
        <v>971</v>
      </c>
      <c r="B973">
        <v>39071</v>
      </c>
      <c r="C973" t="s">
        <v>358</v>
      </c>
      <c r="D973" t="s">
        <v>28</v>
      </c>
      <c r="E973" t="s">
        <v>110</v>
      </c>
      <c r="F973">
        <v>7.65</v>
      </c>
      <c r="G973" s="73">
        <v>43808</v>
      </c>
      <c r="H973" s="73">
        <v>43814</v>
      </c>
      <c r="I973">
        <v>6</v>
      </c>
      <c r="J973">
        <v>2019</v>
      </c>
      <c r="K973" t="s">
        <v>40</v>
      </c>
      <c r="L973">
        <v>12</v>
      </c>
      <c r="M973">
        <v>0.4</v>
      </c>
      <c r="N973">
        <v>4.8000000000000007</v>
      </c>
      <c r="O973">
        <v>7</v>
      </c>
      <c r="P973">
        <v>0.68571428571428583</v>
      </c>
      <c r="Q973">
        <v>1.714285714285714</v>
      </c>
      <c r="R973" t="s">
        <v>42</v>
      </c>
    </row>
    <row r="974" spans="1:18" x14ac:dyDescent="0.3">
      <c r="A974" s="72">
        <v>972</v>
      </c>
      <c r="B974">
        <v>37599</v>
      </c>
      <c r="C974" t="s">
        <v>360</v>
      </c>
      <c r="D974" t="s">
        <v>28</v>
      </c>
      <c r="E974" t="s">
        <v>114</v>
      </c>
      <c r="F974">
        <v>6.55</v>
      </c>
      <c r="G974" s="73">
        <v>44364</v>
      </c>
      <c r="H974" s="73">
        <v>44365</v>
      </c>
      <c r="I974">
        <v>7</v>
      </c>
      <c r="J974">
        <v>2020</v>
      </c>
      <c r="K974" t="s">
        <v>31</v>
      </c>
      <c r="L974">
        <v>12</v>
      </c>
      <c r="M974">
        <v>0.40305555555555561</v>
      </c>
      <c r="N974">
        <v>4.8366666666666669</v>
      </c>
      <c r="O974">
        <v>2</v>
      </c>
      <c r="P974">
        <v>2.418333333333333</v>
      </c>
      <c r="Q974">
        <v>6</v>
      </c>
      <c r="R974" t="s">
        <v>35</v>
      </c>
    </row>
    <row r="975" spans="1:18" x14ac:dyDescent="0.3">
      <c r="A975" s="72">
        <v>973</v>
      </c>
      <c r="B975">
        <v>37599</v>
      </c>
      <c r="C975" t="s">
        <v>360</v>
      </c>
      <c r="D975" t="s">
        <v>28</v>
      </c>
      <c r="E975" t="s">
        <v>114</v>
      </c>
      <c r="F975">
        <v>6.55</v>
      </c>
      <c r="G975" s="73">
        <v>44364</v>
      </c>
      <c r="H975" s="73">
        <v>44365</v>
      </c>
      <c r="I975">
        <v>7</v>
      </c>
      <c r="J975">
        <v>2020</v>
      </c>
      <c r="K975" t="s">
        <v>31</v>
      </c>
      <c r="L975">
        <v>12</v>
      </c>
      <c r="M975">
        <v>0.40305555555555561</v>
      </c>
      <c r="N975">
        <v>4.8366666666666669</v>
      </c>
      <c r="O975">
        <v>2</v>
      </c>
      <c r="P975">
        <v>2.418333333333333</v>
      </c>
      <c r="Q975">
        <v>6</v>
      </c>
      <c r="R975" t="s">
        <v>23</v>
      </c>
    </row>
    <row r="976" spans="1:18" x14ac:dyDescent="0.3">
      <c r="A976" s="72">
        <v>974</v>
      </c>
      <c r="B976">
        <v>1164</v>
      </c>
      <c r="C976" t="s">
        <v>361</v>
      </c>
      <c r="D976" t="s">
        <v>28</v>
      </c>
      <c r="E976" t="s">
        <v>73</v>
      </c>
      <c r="F976">
        <v>7.15</v>
      </c>
      <c r="G976" s="73">
        <v>44642</v>
      </c>
      <c r="H976" s="73">
        <v>44658</v>
      </c>
      <c r="I976">
        <v>6</v>
      </c>
      <c r="J976">
        <v>2001</v>
      </c>
      <c r="K976" t="s">
        <v>29</v>
      </c>
      <c r="L976">
        <v>24</v>
      </c>
      <c r="M976">
        <v>0.38333333333333341</v>
      </c>
      <c r="N976">
        <v>9.2000000000000011</v>
      </c>
      <c r="O976">
        <v>17</v>
      </c>
      <c r="P976">
        <v>0.54117647058823537</v>
      </c>
      <c r="Q976">
        <v>1.411764705882353</v>
      </c>
      <c r="R976" t="s">
        <v>22</v>
      </c>
    </row>
    <row r="977" spans="1:18" x14ac:dyDescent="0.3">
      <c r="A977" s="72">
        <v>975</v>
      </c>
      <c r="B977">
        <v>1164</v>
      </c>
      <c r="C977" t="s">
        <v>361</v>
      </c>
      <c r="D977" t="s">
        <v>28</v>
      </c>
      <c r="E977" t="s">
        <v>73</v>
      </c>
      <c r="F977">
        <v>7.15</v>
      </c>
      <c r="G977" s="73">
        <v>44642</v>
      </c>
      <c r="H977" s="73">
        <v>44658</v>
      </c>
      <c r="I977">
        <v>6</v>
      </c>
      <c r="J977">
        <v>2001</v>
      </c>
      <c r="K977" t="s">
        <v>29</v>
      </c>
      <c r="L977">
        <v>24</v>
      </c>
      <c r="M977">
        <v>0.38333333333333341</v>
      </c>
      <c r="N977">
        <v>9.2000000000000011</v>
      </c>
      <c r="O977">
        <v>17</v>
      </c>
      <c r="P977">
        <v>0.54117647058823537</v>
      </c>
      <c r="Q977">
        <v>1.411764705882353</v>
      </c>
      <c r="R977" t="s">
        <v>32</v>
      </c>
    </row>
    <row r="978" spans="1:18" x14ac:dyDescent="0.3">
      <c r="A978" s="72">
        <v>976</v>
      </c>
      <c r="B978">
        <v>1164</v>
      </c>
      <c r="C978" t="s">
        <v>361</v>
      </c>
      <c r="D978" t="s">
        <v>28</v>
      </c>
      <c r="E978" t="s">
        <v>73</v>
      </c>
      <c r="F978">
        <v>7.15</v>
      </c>
      <c r="G978" s="73">
        <v>44642</v>
      </c>
      <c r="H978" s="73">
        <v>44658</v>
      </c>
      <c r="I978">
        <v>6</v>
      </c>
      <c r="J978">
        <v>2001</v>
      </c>
      <c r="K978" t="s">
        <v>29</v>
      </c>
      <c r="L978">
        <v>24</v>
      </c>
      <c r="M978">
        <v>0.38333333333333341</v>
      </c>
      <c r="N978">
        <v>9.2000000000000011</v>
      </c>
      <c r="O978">
        <v>17</v>
      </c>
      <c r="P978">
        <v>0.54117647058823537</v>
      </c>
      <c r="Q978">
        <v>1.411764705882353</v>
      </c>
      <c r="R978" t="s">
        <v>23</v>
      </c>
    </row>
    <row r="979" spans="1:18" x14ac:dyDescent="0.3">
      <c r="A979" s="72">
        <v>977</v>
      </c>
      <c r="B979">
        <v>1164</v>
      </c>
      <c r="C979" t="s">
        <v>361</v>
      </c>
      <c r="D979" t="s">
        <v>28</v>
      </c>
      <c r="E979" t="s">
        <v>73</v>
      </c>
      <c r="F979">
        <v>7.15</v>
      </c>
      <c r="G979" s="73">
        <v>44642</v>
      </c>
      <c r="H979" s="73">
        <v>44658</v>
      </c>
      <c r="I979">
        <v>6</v>
      </c>
      <c r="J979">
        <v>2001</v>
      </c>
      <c r="K979" t="s">
        <v>29</v>
      </c>
      <c r="L979">
        <v>24</v>
      </c>
      <c r="M979">
        <v>0.38333333333333341</v>
      </c>
      <c r="N979">
        <v>9.2000000000000011</v>
      </c>
      <c r="O979">
        <v>17</v>
      </c>
      <c r="P979">
        <v>0.54117647058823537</v>
      </c>
      <c r="Q979">
        <v>1.411764705882353</v>
      </c>
      <c r="R979" t="s">
        <v>38</v>
      </c>
    </row>
    <row r="980" spans="1:18" x14ac:dyDescent="0.3">
      <c r="A980" s="72">
        <v>978</v>
      </c>
      <c r="B980">
        <v>37979</v>
      </c>
      <c r="C980" t="s">
        <v>362</v>
      </c>
      <c r="D980" t="s">
        <v>28</v>
      </c>
      <c r="E980" t="s">
        <v>34</v>
      </c>
      <c r="F980">
        <v>6.33</v>
      </c>
      <c r="G980" s="73">
        <v>43564</v>
      </c>
      <c r="H980" s="73">
        <v>43575</v>
      </c>
      <c r="I980">
        <v>6</v>
      </c>
      <c r="J980">
        <v>2019</v>
      </c>
      <c r="K980" t="s">
        <v>21</v>
      </c>
      <c r="L980">
        <v>12</v>
      </c>
      <c r="M980">
        <v>0.40333333333333332</v>
      </c>
      <c r="N980">
        <v>4.84</v>
      </c>
      <c r="O980">
        <v>12</v>
      </c>
      <c r="P980">
        <v>0.40333333333333332</v>
      </c>
      <c r="Q980">
        <v>1</v>
      </c>
      <c r="R980" t="s">
        <v>35</v>
      </c>
    </row>
    <row r="981" spans="1:18" x14ac:dyDescent="0.3">
      <c r="A981" s="72">
        <v>979</v>
      </c>
      <c r="B981">
        <v>37979</v>
      </c>
      <c r="C981" t="s">
        <v>362</v>
      </c>
      <c r="D981" t="s">
        <v>28</v>
      </c>
      <c r="E981" t="s">
        <v>34</v>
      </c>
      <c r="F981">
        <v>6.33</v>
      </c>
      <c r="G981" s="73">
        <v>43564</v>
      </c>
      <c r="H981" s="73">
        <v>43575</v>
      </c>
      <c r="I981">
        <v>6</v>
      </c>
      <c r="J981">
        <v>2019</v>
      </c>
      <c r="K981" t="s">
        <v>21</v>
      </c>
      <c r="L981">
        <v>12</v>
      </c>
      <c r="M981">
        <v>0.40333333333333332</v>
      </c>
      <c r="N981">
        <v>4.84</v>
      </c>
      <c r="O981">
        <v>12</v>
      </c>
      <c r="P981">
        <v>0.40333333333333332</v>
      </c>
      <c r="Q981">
        <v>1</v>
      </c>
      <c r="R981" t="s">
        <v>36</v>
      </c>
    </row>
    <row r="982" spans="1:18" x14ac:dyDescent="0.3">
      <c r="A982" s="72">
        <v>980</v>
      </c>
      <c r="B982">
        <v>37979</v>
      </c>
      <c r="C982" t="s">
        <v>362</v>
      </c>
      <c r="D982" t="s">
        <v>28</v>
      </c>
      <c r="E982" t="s">
        <v>34</v>
      </c>
      <c r="F982">
        <v>6.33</v>
      </c>
      <c r="G982" s="73">
        <v>43564</v>
      </c>
      <c r="H982" s="73">
        <v>43575</v>
      </c>
      <c r="I982">
        <v>6</v>
      </c>
      <c r="J982">
        <v>2019</v>
      </c>
      <c r="K982" t="s">
        <v>21</v>
      </c>
      <c r="L982">
        <v>12</v>
      </c>
      <c r="M982">
        <v>0.40333333333333332</v>
      </c>
      <c r="N982">
        <v>4.84</v>
      </c>
      <c r="O982">
        <v>12</v>
      </c>
      <c r="P982">
        <v>0.40333333333333332</v>
      </c>
      <c r="Q982">
        <v>1</v>
      </c>
      <c r="R982" t="s">
        <v>98</v>
      </c>
    </row>
    <row r="983" spans="1:18" x14ac:dyDescent="0.3">
      <c r="A983" s="72">
        <v>981</v>
      </c>
      <c r="B983">
        <v>37979</v>
      </c>
      <c r="C983" t="s">
        <v>362</v>
      </c>
      <c r="D983" t="s">
        <v>28</v>
      </c>
      <c r="E983" t="s">
        <v>34</v>
      </c>
      <c r="F983">
        <v>6.33</v>
      </c>
      <c r="G983" s="73">
        <v>43564</v>
      </c>
      <c r="H983" s="73">
        <v>43575</v>
      </c>
      <c r="I983">
        <v>6</v>
      </c>
      <c r="J983">
        <v>2019</v>
      </c>
      <c r="K983" t="s">
        <v>21</v>
      </c>
      <c r="L983">
        <v>12</v>
      </c>
      <c r="M983">
        <v>0.40333333333333332</v>
      </c>
      <c r="N983">
        <v>4.84</v>
      </c>
      <c r="O983">
        <v>12</v>
      </c>
      <c r="P983">
        <v>0.40333333333333332</v>
      </c>
      <c r="Q983">
        <v>1</v>
      </c>
      <c r="R983" t="s">
        <v>80</v>
      </c>
    </row>
    <row r="984" spans="1:18" x14ac:dyDescent="0.3">
      <c r="A984" s="72">
        <v>982</v>
      </c>
      <c r="B984">
        <v>37576</v>
      </c>
      <c r="C984" t="s">
        <v>363</v>
      </c>
      <c r="D984" t="s">
        <v>28</v>
      </c>
      <c r="E984" t="s">
        <v>73</v>
      </c>
      <c r="F984">
        <v>5.81</v>
      </c>
      <c r="G984" s="73">
        <v>44446</v>
      </c>
      <c r="H984" s="73">
        <v>44466</v>
      </c>
      <c r="I984">
        <v>5</v>
      </c>
      <c r="J984">
        <v>2020</v>
      </c>
      <c r="K984" t="s">
        <v>21</v>
      </c>
      <c r="L984">
        <v>13</v>
      </c>
      <c r="M984">
        <v>0.3963888888888889</v>
      </c>
      <c r="N984">
        <v>5.1530555555555564</v>
      </c>
      <c r="O984">
        <v>21</v>
      </c>
      <c r="P984">
        <v>0.2453835978835979</v>
      </c>
      <c r="Q984">
        <v>0.61904761904761907</v>
      </c>
      <c r="R984" t="s">
        <v>35</v>
      </c>
    </row>
    <row r="985" spans="1:18" x14ac:dyDescent="0.3">
      <c r="A985" s="72">
        <v>983</v>
      </c>
      <c r="B985">
        <v>37576</v>
      </c>
      <c r="C985" t="s">
        <v>363</v>
      </c>
      <c r="D985" t="s">
        <v>28</v>
      </c>
      <c r="E985" t="s">
        <v>73</v>
      </c>
      <c r="F985">
        <v>5.81</v>
      </c>
      <c r="G985" s="73">
        <v>44446</v>
      </c>
      <c r="H985" s="73">
        <v>44466</v>
      </c>
      <c r="I985">
        <v>5</v>
      </c>
      <c r="J985">
        <v>2020</v>
      </c>
      <c r="K985" t="s">
        <v>21</v>
      </c>
      <c r="L985">
        <v>13</v>
      </c>
      <c r="M985">
        <v>0.3963888888888889</v>
      </c>
      <c r="N985">
        <v>5.1530555555555564</v>
      </c>
      <c r="O985">
        <v>21</v>
      </c>
      <c r="P985">
        <v>0.2453835978835979</v>
      </c>
      <c r="Q985">
        <v>0.61904761904761907</v>
      </c>
      <c r="R985" t="s">
        <v>22</v>
      </c>
    </row>
    <row r="986" spans="1:18" x14ac:dyDescent="0.3">
      <c r="A986" s="72">
        <v>984</v>
      </c>
      <c r="B986">
        <v>37576</v>
      </c>
      <c r="C986" t="s">
        <v>363</v>
      </c>
      <c r="D986" t="s">
        <v>28</v>
      </c>
      <c r="E986" t="s">
        <v>73</v>
      </c>
      <c r="F986">
        <v>5.81</v>
      </c>
      <c r="G986" s="73">
        <v>44446</v>
      </c>
      <c r="H986" s="73">
        <v>44466</v>
      </c>
      <c r="I986">
        <v>5</v>
      </c>
      <c r="J986">
        <v>2020</v>
      </c>
      <c r="K986" t="s">
        <v>21</v>
      </c>
      <c r="L986">
        <v>13</v>
      </c>
      <c r="M986">
        <v>0.3963888888888889</v>
      </c>
      <c r="N986">
        <v>5.1530555555555564</v>
      </c>
      <c r="O986">
        <v>21</v>
      </c>
      <c r="P986">
        <v>0.2453835978835979</v>
      </c>
      <c r="Q986">
        <v>0.61904761904761907</v>
      </c>
      <c r="R986" t="s">
        <v>36</v>
      </c>
    </row>
    <row r="987" spans="1:18" x14ac:dyDescent="0.3">
      <c r="A987" s="72">
        <v>985</v>
      </c>
      <c r="B987">
        <v>37576</v>
      </c>
      <c r="C987" t="s">
        <v>363</v>
      </c>
      <c r="D987" t="s">
        <v>28</v>
      </c>
      <c r="E987" t="s">
        <v>73</v>
      </c>
      <c r="F987">
        <v>5.81</v>
      </c>
      <c r="G987" s="73">
        <v>44446</v>
      </c>
      <c r="H987" s="73">
        <v>44466</v>
      </c>
      <c r="I987">
        <v>5</v>
      </c>
      <c r="J987">
        <v>2020</v>
      </c>
      <c r="K987" t="s">
        <v>21</v>
      </c>
      <c r="L987">
        <v>13</v>
      </c>
      <c r="M987">
        <v>0.3963888888888889</v>
      </c>
      <c r="N987">
        <v>5.1530555555555564</v>
      </c>
      <c r="O987">
        <v>21</v>
      </c>
      <c r="P987">
        <v>0.2453835978835979</v>
      </c>
      <c r="Q987">
        <v>0.61904761904761907</v>
      </c>
      <c r="R987" t="s">
        <v>23</v>
      </c>
    </row>
    <row r="988" spans="1:18" x14ac:dyDescent="0.3">
      <c r="A988" s="72">
        <v>986</v>
      </c>
      <c r="B988">
        <v>37576</v>
      </c>
      <c r="C988" t="s">
        <v>363</v>
      </c>
      <c r="D988" t="s">
        <v>28</v>
      </c>
      <c r="E988" t="s">
        <v>73</v>
      </c>
      <c r="F988">
        <v>5.81</v>
      </c>
      <c r="G988" s="73">
        <v>44446</v>
      </c>
      <c r="H988" s="73">
        <v>44466</v>
      </c>
      <c r="I988">
        <v>5</v>
      </c>
      <c r="J988">
        <v>2020</v>
      </c>
      <c r="K988" t="s">
        <v>21</v>
      </c>
      <c r="L988">
        <v>13</v>
      </c>
      <c r="M988">
        <v>0.3963888888888889</v>
      </c>
      <c r="N988">
        <v>5.1530555555555564</v>
      </c>
      <c r="O988">
        <v>21</v>
      </c>
      <c r="P988">
        <v>0.2453835978835979</v>
      </c>
      <c r="Q988">
        <v>0.61904761904761907</v>
      </c>
      <c r="R988" t="s">
        <v>197</v>
      </c>
    </row>
    <row r="989" spans="1:18" x14ac:dyDescent="0.3">
      <c r="A989" s="72">
        <v>987</v>
      </c>
      <c r="B989">
        <v>41573</v>
      </c>
      <c r="C989" t="s">
        <v>364</v>
      </c>
      <c r="D989" t="s">
        <v>28</v>
      </c>
      <c r="E989" t="s">
        <v>73</v>
      </c>
      <c r="F989">
        <v>6.16</v>
      </c>
      <c r="G989" s="73">
        <v>44490</v>
      </c>
      <c r="H989" s="73">
        <v>44494</v>
      </c>
      <c r="I989">
        <v>4</v>
      </c>
      <c r="J989">
        <v>2021</v>
      </c>
      <c r="K989" t="s">
        <v>21</v>
      </c>
      <c r="L989">
        <v>11</v>
      </c>
      <c r="M989">
        <v>0.3963888888888889</v>
      </c>
      <c r="N989">
        <v>4.3602777777777781</v>
      </c>
      <c r="O989">
        <v>5</v>
      </c>
      <c r="P989">
        <v>0.87205555555555558</v>
      </c>
      <c r="Q989">
        <v>2.2000000000000002</v>
      </c>
      <c r="R989" t="s">
        <v>35</v>
      </c>
    </row>
    <row r="990" spans="1:18" x14ac:dyDescent="0.3">
      <c r="A990" s="72">
        <v>988</v>
      </c>
      <c r="B990">
        <v>41573</v>
      </c>
      <c r="C990" t="s">
        <v>364</v>
      </c>
      <c r="D990" t="s">
        <v>28</v>
      </c>
      <c r="E990" t="s">
        <v>73</v>
      </c>
      <c r="F990">
        <v>6.16</v>
      </c>
      <c r="G990" s="73">
        <v>44490</v>
      </c>
      <c r="H990" s="73">
        <v>44494</v>
      </c>
      <c r="I990">
        <v>4</v>
      </c>
      <c r="J990">
        <v>2021</v>
      </c>
      <c r="K990" t="s">
        <v>21</v>
      </c>
      <c r="L990">
        <v>11</v>
      </c>
      <c r="M990">
        <v>0.3963888888888889</v>
      </c>
      <c r="N990">
        <v>4.3602777777777781</v>
      </c>
      <c r="O990">
        <v>5</v>
      </c>
      <c r="P990">
        <v>0.87205555555555558</v>
      </c>
      <c r="Q990">
        <v>2.2000000000000002</v>
      </c>
      <c r="R990" t="s">
        <v>22</v>
      </c>
    </row>
    <row r="991" spans="1:18" x14ac:dyDescent="0.3">
      <c r="A991" s="72">
        <v>989</v>
      </c>
      <c r="B991">
        <v>41573</v>
      </c>
      <c r="C991" t="s">
        <v>364</v>
      </c>
      <c r="D991" t="s">
        <v>28</v>
      </c>
      <c r="E991" t="s">
        <v>73</v>
      </c>
      <c r="F991">
        <v>6.16</v>
      </c>
      <c r="G991" s="73">
        <v>44490</v>
      </c>
      <c r="H991" s="73">
        <v>44494</v>
      </c>
      <c r="I991">
        <v>4</v>
      </c>
      <c r="J991">
        <v>2021</v>
      </c>
      <c r="K991" t="s">
        <v>21</v>
      </c>
      <c r="L991">
        <v>11</v>
      </c>
      <c r="M991">
        <v>0.3963888888888889</v>
      </c>
      <c r="N991">
        <v>4.3602777777777781</v>
      </c>
      <c r="O991">
        <v>5</v>
      </c>
      <c r="P991">
        <v>0.87205555555555558</v>
      </c>
      <c r="Q991">
        <v>2.2000000000000002</v>
      </c>
      <c r="R991" t="s">
        <v>36</v>
      </c>
    </row>
    <row r="992" spans="1:18" x14ac:dyDescent="0.3">
      <c r="A992" s="72">
        <v>990</v>
      </c>
      <c r="B992">
        <v>41573</v>
      </c>
      <c r="C992" t="s">
        <v>364</v>
      </c>
      <c r="D992" t="s">
        <v>28</v>
      </c>
      <c r="E992" t="s">
        <v>73</v>
      </c>
      <c r="F992">
        <v>6.16</v>
      </c>
      <c r="G992" s="73">
        <v>44490</v>
      </c>
      <c r="H992" s="73">
        <v>44494</v>
      </c>
      <c r="I992">
        <v>4</v>
      </c>
      <c r="J992">
        <v>2021</v>
      </c>
      <c r="K992" t="s">
        <v>21</v>
      </c>
      <c r="L992">
        <v>11</v>
      </c>
      <c r="M992">
        <v>0.3963888888888889</v>
      </c>
      <c r="N992">
        <v>4.3602777777777781</v>
      </c>
      <c r="O992">
        <v>5</v>
      </c>
      <c r="P992">
        <v>0.87205555555555558</v>
      </c>
      <c r="Q992">
        <v>2.2000000000000002</v>
      </c>
      <c r="R992" t="s">
        <v>23</v>
      </c>
    </row>
    <row r="993" spans="1:18" x14ac:dyDescent="0.3">
      <c r="A993" s="72">
        <v>991</v>
      </c>
      <c r="B993">
        <v>41573</v>
      </c>
      <c r="C993" t="s">
        <v>364</v>
      </c>
      <c r="D993" t="s">
        <v>28</v>
      </c>
      <c r="E993" t="s">
        <v>73</v>
      </c>
      <c r="F993">
        <v>6.16</v>
      </c>
      <c r="G993" s="73">
        <v>44490</v>
      </c>
      <c r="H993" s="73">
        <v>44494</v>
      </c>
      <c r="I993">
        <v>4</v>
      </c>
      <c r="J993">
        <v>2021</v>
      </c>
      <c r="K993" t="s">
        <v>21</v>
      </c>
      <c r="L993">
        <v>11</v>
      </c>
      <c r="M993">
        <v>0.3963888888888889</v>
      </c>
      <c r="N993">
        <v>4.3602777777777781</v>
      </c>
      <c r="O993">
        <v>5</v>
      </c>
      <c r="P993">
        <v>0.87205555555555558</v>
      </c>
      <c r="Q993">
        <v>2.2000000000000002</v>
      </c>
      <c r="R993" t="s">
        <v>197</v>
      </c>
    </row>
    <row r="994" spans="1:18" x14ac:dyDescent="0.3">
      <c r="A994" s="72">
        <v>992</v>
      </c>
      <c r="B994">
        <v>41549</v>
      </c>
      <c r="C994" t="s">
        <v>365</v>
      </c>
      <c r="D994" t="s">
        <v>19</v>
      </c>
      <c r="E994" t="s">
        <v>73</v>
      </c>
      <c r="F994">
        <v>6.07</v>
      </c>
      <c r="G994" s="73">
        <v>44488</v>
      </c>
      <c r="H994" s="73">
        <v>44488</v>
      </c>
      <c r="I994">
        <v>6</v>
      </c>
      <c r="J994">
        <v>2020</v>
      </c>
      <c r="K994" t="s">
        <v>29</v>
      </c>
      <c r="L994">
        <v>1</v>
      </c>
      <c r="M994">
        <v>0.3963888888888889</v>
      </c>
      <c r="N994">
        <v>0.3963888888888889</v>
      </c>
      <c r="O994">
        <v>1</v>
      </c>
      <c r="P994">
        <v>0.3963888888888889</v>
      </c>
      <c r="Q994">
        <v>1</v>
      </c>
      <c r="R994" t="s">
        <v>35</v>
      </c>
    </row>
    <row r="995" spans="1:18" x14ac:dyDescent="0.3">
      <c r="A995" s="72">
        <v>993</v>
      </c>
      <c r="B995">
        <v>41549</v>
      </c>
      <c r="C995" t="s">
        <v>365</v>
      </c>
      <c r="D995" t="s">
        <v>19</v>
      </c>
      <c r="E995" t="s">
        <v>73</v>
      </c>
      <c r="F995">
        <v>6.07</v>
      </c>
      <c r="G995" s="73">
        <v>44488</v>
      </c>
      <c r="H995" s="73">
        <v>44488</v>
      </c>
      <c r="I995">
        <v>6</v>
      </c>
      <c r="J995">
        <v>2020</v>
      </c>
      <c r="K995" t="s">
        <v>29</v>
      </c>
      <c r="L995">
        <v>1</v>
      </c>
      <c r="M995">
        <v>0.3963888888888889</v>
      </c>
      <c r="N995">
        <v>0.3963888888888889</v>
      </c>
      <c r="O995">
        <v>1</v>
      </c>
      <c r="P995">
        <v>0.3963888888888889</v>
      </c>
      <c r="Q995">
        <v>1</v>
      </c>
      <c r="R995" t="s">
        <v>22</v>
      </c>
    </row>
    <row r="996" spans="1:18" x14ac:dyDescent="0.3">
      <c r="A996" s="72">
        <v>994</v>
      </c>
      <c r="B996">
        <v>41549</v>
      </c>
      <c r="C996" t="s">
        <v>365</v>
      </c>
      <c r="D996" t="s">
        <v>19</v>
      </c>
      <c r="E996" t="s">
        <v>73</v>
      </c>
      <c r="F996">
        <v>6.07</v>
      </c>
      <c r="G996" s="73">
        <v>44488</v>
      </c>
      <c r="H996" s="73">
        <v>44488</v>
      </c>
      <c r="I996">
        <v>6</v>
      </c>
      <c r="J996">
        <v>2020</v>
      </c>
      <c r="K996" t="s">
        <v>29</v>
      </c>
      <c r="L996">
        <v>1</v>
      </c>
      <c r="M996">
        <v>0.3963888888888889</v>
      </c>
      <c r="N996">
        <v>0.3963888888888889</v>
      </c>
      <c r="O996">
        <v>1</v>
      </c>
      <c r="P996">
        <v>0.3963888888888889</v>
      </c>
      <c r="Q996">
        <v>1</v>
      </c>
      <c r="R996" t="s">
        <v>36</v>
      </c>
    </row>
    <row r="997" spans="1:18" x14ac:dyDescent="0.3">
      <c r="A997" s="72">
        <v>995</v>
      </c>
      <c r="B997">
        <v>41549</v>
      </c>
      <c r="C997" t="s">
        <v>365</v>
      </c>
      <c r="D997" t="s">
        <v>19</v>
      </c>
      <c r="E997" t="s">
        <v>73</v>
      </c>
      <c r="F997">
        <v>6.07</v>
      </c>
      <c r="G997" s="73">
        <v>44488</v>
      </c>
      <c r="H997" s="73">
        <v>44488</v>
      </c>
      <c r="I997">
        <v>6</v>
      </c>
      <c r="J997">
        <v>2020</v>
      </c>
      <c r="K997" t="s">
        <v>29</v>
      </c>
      <c r="L997">
        <v>1</v>
      </c>
      <c r="M997">
        <v>0.3963888888888889</v>
      </c>
      <c r="N997">
        <v>0.3963888888888889</v>
      </c>
      <c r="O997">
        <v>1</v>
      </c>
      <c r="P997">
        <v>0.3963888888888889</v>
      </c>
      <c r="Q997">
        <v>1</v>
      </c>
      <c r="R997" t="s">
        <v>23</v>
      </c>
    </row>
    <row r="998" spans="1:18" x14ac:dyDescent="0.3">
      <c r="A998" s="72">
        <v>996</v>
      </c>
      <c r="B998">
        <v>41549</v>
      </c>
      <c r="C998" t="s">
        <v>365</v>
      </c>
      <c r="D998" t="s">
        <v>19</v>
      </c>
      <c r="E998" t="s">
        <v>73</v>
      </c>
      <c r="F998">
        <v>6.07</v>
      </c>
      <c r="G998" s="73">
        <v>44488</v>
      </c>
      <c r="H998" s="73">
        <v>44488</v>
      </c>
      <c r="I998">
        <v>6</v>
      </c>
      <c r="J998">
        <v>2020</v>
      </c>
      <c r="K998" t="s">
        <v>29</v>
      </c>
      <c r="L998">
        <v>1</v>
      </c>
      <c r="M998">
        <v>0.3963888888888889</v>
      </c>
      <c r="N998">
        <v>0.3963888888888889</v>
      </c>
      <c r="O998">
        <v>1</v>
      </c>
      <c r="P998">
        <v>0.3963888888888889</v>
      </c>
      <c r="Q998">
        <v>1</v>
      </c>
      <c r="R998" t="s">
        <v>197</v>
      </c>
    </row>
    <row r="999" spans="1:18" x14ac:dyDescent="0.3">
      <c r="A999" s="72">
        <v>997</v>
      </c>
      <c r="B999">
        <v>40496</v>
      </c>
      <c r="C999" t="s">
        <v>366</v>
      </c>
      <c r="D999" t="s">
        <v>28</v>
      </c>
      <c r="E999" t="s">
        <v>73</v>
      </c>
      <c r="F999">
        <v>7.38</v>
      </c>
      <c r="G999" s="73">
        <v>44319</v>
      </c>
      <c r="H999" s="73">
        <v>44324</v>
      </c>
      <c r="I999">
        <v>6</v>
      </c>
      <c r="J999">
        <v>2020</v>
      </c>
      <c r="K999" t="s">
        <v>40</v>
      </c>
      <c r="L999">
        <v>13</v>
      </c>
      <c r="M999">
        <v>0.39444444444444438</v>
      </c>
      <c r="N999">
        <v>5.1277777777777773</v>
      </c>
      <c r="O999">
        <v>6</v>
      </c>
      <c r="P999">
        <v>0.85462962962962952</v>
      </c>
      <c r="Q999">
        <v>2.166666666666667</v>
      </c>
      <c r="R999" t="s">
        <v>35</v>
      </c>
    </row>
    <row r="1000" spans="1:18" x14ac:dyDescent="0.3">
      <c r="A1000" s="72">
        <v>998</v>
      </c>
      <c r="B1000">
        <v>40496</v>
      </c>
      <c r="C1000" t="s">
        <v>366</v>
      </c>
      <c r="D1000" t="s">
        <v>28</v>
      </c>
      <c r="E1000" t="s">
        <v>73</v>
      </c>
      <c r="F1000">
        <v>7.38</v>
      </c>
      <c r="G1000" s="73">
        <v>44319</v>
      </c>
      <c r="H1000" s="73">
        <v>44324</v>
      </c>
      <c r="I1000">
        <v>6</v>
      </c>
      <c r="J1000">
        <v>2020</v>
      </c>
      <c r="K1000" t="s">
        <v>40</v>
      </c>
      <c r="L1000">
        <v>13</v>
      </c>
      <c r="M1000">
        <v>0.39444444444444438</v>
      </c>
      <c r="N1000">
        <v>5.1277777777777773</v>
      </c>
      <c r="O1000">
        <v>6</v>
      </c>
      <c r="P1000">
        <v>0.85462962962962952</v>
      </c>
      <c r="Q1000">
        <v>2.166666666666667</v>
      </c>
      <c r="R1000" t="s">
        <v>23</v>
      </c>
    </row>
    <row r="1001" spans="1:18" x14ac:dyDescent="0.3">
      <c r="A1001" s="72">
        <v>999</v>
      </c>
      <c r="B1001">
        <v>40496</v>
      </c>
      <c r="C1001" t="s">
        <v>366</v>
      </c>
      <c r="D1001" t="s">
        <v>28</v>
      </c>
      <c r="E1001" t="s">
        <v>73</v>
      </c>
      <c r="F1001">
        <v>7.38</v>
      </c>
      <c r="G1001" s="73">
        <v>44319</v>
      </c>
      <c r="H1001" s="73">
        <v>44324</v>
      </c>
      <c r="I1001">
        <v>6</v>
      </c>
      <c r="J1001">
        <v>2020</v>
      </c>
      <c r="K1001" t="s">
        <v>40</v>
      </c>
      <c r="L1001">
        <v>13</v>
      </c>
      <c r="M1001">
        <v>0.39444444444444438</v>
      </c>
      <c r="N1001">
        <v>5.1277777777777773</v>
      </c>
      <c r="O1001">
        <v>6</v>
      </c>
      <c r="P1001">
        <v>0.85462962962962952</v>
      </c>
      <c r="Q1001">
        <v>2.166666666666667</v>
      </c>
      <c r="R1001" t="s">
        <v>122</v>
      </c>
    </row>
    <row r="1002" spans="1:18" x14ac:dyDescent="0.3">
      <c r="A1002" s="72">
        <v>1000</v>
      </c>
      <c r="B1002">
        <v>40496</v>
      </c>
      <c r="C1002" t="s">
        <v>366</v>
      </c>
      <c r="D1002" t="s">
        <v>28</v>
      </c>
      <c r="E1002" t="s">
        <v>73</v>
      </c>
      <c r="F1002">
        <v>7.38</v>
      </c>
      <c r="G1002" s="73">
        <v>44319</v>
      </c>
      <c r="H1002" s="73">
        <v>44324</v>
      </c>
      <c r="I1002">
        <v>6</v>
      </c>
      <c r="J1002">
        <v>2020</v>
      </c>
      <c r="K1002" t="s">
        <v>40</v>
      </c>
      <c r="L1002">
        <v>13</v>
      </c>
      <c r="M1002">
        <v>0.39444444444444438</v>
      </c>
      <c r="N1002">
        <v>5.1277777777777773</v>
      </c>
      <c r="O1002">
        <v>6</v>
      </c>
      <c r="P1002">
        <v>0.85462962962962952</v>
      </c>
      <c r="Q1002">
        <v>2.166666666666667</v>
      </c>
      <c r="R1002" t="s">
        <v>45</v>
      </c>
    </row>
    <row r="1003" spans="1:18" x14ac:dyDescent="0.3">
      <c r="A1003" s="72">
        <v>1001</v>
      </c>
      <c r="B1003">
        <v>38297</v>
      </c>
      <c r="C1003" t="s">
        <v>367</v>
      </c>
      <c r="D1003" t="s">
        <v>28</v>
      </c>
      <c r="E1003" t="s">
        <v>73</v>
      </c>
      <c r="F1003">
        <v>6.55</v>
      </c>
      <c r="G1003" s="73">
        <v>43801</v>
      </c>
      <c r="H1003" s="73">
        <v>43808</v>
      </c>
      <c r="I1003">
        <v>5</v>
      </c>
      <c r="J1003">
        <v>2019</v>
      </c>
      <c r="K1003" t="s">
        <v>40</v>
      </c>
      <c r="L1003">
        <v>12</v>
      </c>
      <c r="M1003">
        <v>0.3963888888888889</v>
      </c>
      <c r="N1003">
        <v>4.7566666666666668</v>
      </c>
      <c r="O1003">
        <v>8</v>
      </c>
      <c r="P1003">
        <v>0.59458333333333335</v>
      </c>
      <c r="Q1003">
        <v>1.5</v>
      </c>
      <c r="R1003" t="s">
        <v>35</v>
      </c>
    </row>
    <row r="1004" spans="1:18" x14ac:dyDescent="0.3">
      <c r="A1004" s="72">
        <v>1002</v>
      </c>
      <c r="B1004">
        <v>38297</v>
      </c>
      <c r="C1004" t="s">
        <v>367</v>
      </c>
      <c r="D1004" t="s">
        <v>28</v>
      </c>
      <c r="E1004" t="s">
        <v>73</v>
      </c>
      <c r="F1004">
        <v>6.55</v>
      </c>
      <c r="G1004" s="73">
        <v>43801</v>
      </c>
      <c r="H1004" s="73">
        <v>43808</v>
      </c>
      <c r="I1004">
        <v>5</v>
      </c>
      <c r="J1004">
        <v>2019</v>
      </c>
      <c r="K1004" t="s">
        <v>40</v>
      </c>
      <c r="L1004">
        <v>12</v>
      </c>
      <c r="M1004">
        <v>0.3963888888888889</v>
      </c>
      <c r="N1004">
        <v>4.7566666666666668</v>
      </c>
      <c r="O1004">
        <v>8</v>
      </c>
      <c r="P1004">
        <v>0.59458333333333335</v>
      </c>
      <c r="Q1004">
        <v>1.5</v>
      </c>
      <c r="R1004" t="s">
        <v>22</v>
      </c>
    </row>
    <row r="1005" spans="1:18" x14ac:dyDescent="0.3">
      <c r="A1005" s="72">
        <v>1003</v>
      </c>
      <c r="B1005">
        <v>38297</v>
      </c>
      <c r="C1005" t="s">
        <v>367</v>
      </c>
      <c r="D1005" t="s">
        <v>28</v>
      </c>
      <c r="E1005" t="s">
        <v>73</v>
      </c>
      <c r="F1005">
        <v>6.55</v>
      </c>
      <c r="G1005" s="73">
        <v>43801</v>
      </c>
      <c r="H1005" s="73">
        <v>43808</v>
      </c>
      <c r="I1005">
        <v>5</v>
      </c>
      <c r="J1005">
        <v>2019</v>
      </c>
      <c r="K1005" t="s">
        <v>40</v>
      </c>
      <c r="L1005">
        <v>12</v>
      </c>
      <c r="M1005">
        <v>0.3963888888888889</v>
      </c>
      <c r="N1005">
        <v>4.7566666666666668</v>
      </c>
      <c r="O1005">
        <v>8</v>
      </c>
      <c r="P1005">
        <v>0.59458333333333335</v>
      </c>
      <c r="Q1005">
        <v>1.5</v>
      </c>
      <c r="R1005" t="s">
        <v>23</v>
      </c>
    </row>
    <row r="1006" spans="1:18" x14ac:dyDescent="0.3">
      <c r="A1006" s="72">
        <v>1004</v>
      </c>
      <c r="B1006">
        <v>38297</v>
      </c>
      <c r="C1006" t="s">
        <v>367</v>
      </c>
      <c r="D1006" t="s">
        <v>28</v>
      </c>
      <c r="E1006" t="s">
        <v>73</v>
      </c>
      <c r="F1006">
        <v>6.55</v>
      </c>
      <c r="G1006" s="73">
        <v>43801</v>
      </c>
      <c r="H1006" s="73">
        <v>43808</v>
      </c>
      <c r="I1006">
        <v>5</v>
      </c>
      <c r="J1006">
        <v>2019</v>
      </c>
      <c r="K1006" t="s">
        <v>40</v>
      </c>
      <c r="L1006">
        <v>12</v>
      </c>
      <c r="M1006">
        <v>0.3963888888888889</v>
      </c>
      <c r="N1006">
        <v>4.7566666666666668</v>
      </c>
      <c r="O1006">
        <v>8</v>
      </c>
      <c r="P1006">
        <v>0.59458333333333335</v>
      </c>
      <c r="Q1006">
        <v>1.5</v>
      </c>
      <c r="R1006" t="s">
        <v>37</v>
      </c>
    </row>
    <row r="1007" spans="1:18" x14ac:dyDescent="0.3">
      <c r="A1007" s="72">
        <v>1005</v>
      </c>
      <c r="B1007">
        <v>41265</v>
      </c>
      <c r="C1007" t="s">
        <v>368</v>
      </c>
      <c r="D1007" t="s">
        <v>28</v>
      </c>
      <c r="E1007" t="s">
        <v>49</v>
      </c>
      <c r="F1007">
        <v>6.6</v>
      </c>
      <c r="G1007" s="73">
        <v>44608</v>
      </c>
      <c r="H1007" s="73">
        <v>44618</v>
      </c>
      <c r="I1007">
        <v>7</v>
      </c>
      <c r="J1007">
        <v>2021</v>
      </c>
      <c r="K1007" t="s">
        <v>29</v>
      </c>
      <c r="L1007">
        <v>13</v>
      </c>
      <c r="M1007">
        <v>0.3963888888888889</v>
      </c>
      <c r="N1007">
        <v>5.1530555555555564</v>
      </c>
      <c r="O1007">
        <v>11</v>
      </c>
      <c r="P1007">
        <v>0.46845959595959602</v>
      </c>
      <c r="Q1007">
        <v>1.1818181818181821</v>
      </c>
      <c r="R1007" t="s">
        <v>35</v>
      </c>
    </row>
    <row r="1008" spans="1:18" x14ac:dyDescent="0.3">
      <c r="A1008" s="72">
        <v>1006</v>
      </c>
      <c r="B1008">
        <v>41265</v>
      </c>
      <c r="C1008" t="s">
        <v>368</v>
      </c>
      <c r="D1008" t="s">
        <v>28</v>
      </c>
      <c r="E1008" t="s">
        <v>49</v>
      </c>
      <c r="F1008">
        <v>6.6</v>
      </c>
      <c r="G1008" s="73">
        <v>44608</v>
      </c>
      <c r="H1008" s="73">
        <v>44618</v>
      </c>
      <c r="I1008">
        <v>7</v>
      </c>
      <c r="J1008">
        <v>2021</v>
      </c>
      <c r="K1008" t="s">
        <v>29</v>
      </c>
      <c r="L1008">
        <v>13</v>
      </c>
      <c r="M1008">
        <v>0.3963888888888889</v>
      </c>
      <c r="N1008">
        <v>5.1530555555555564</v>
      </c>
      <c r="O1008">
        <v>11</v>
      </c>
      <c r="P1008">
        <v>0.46845959595959602</v>
      </c>
      <c r="Q1008">
        <v>1.1818181818181821</v>
      </c>
      <c r="R1008" t="s">
        <v>91</v>
      </c>
    </row>
    <row r="1009" spans="1:18" x14ac:dyDescent="0.3">
      <c r="A1009" s="72">
        <v>1007</v>
      </c>
      <c r="B1009">
        <v>41265</v>
      </c>
      <c r="C1009" t="s">
        <v>368</v>
      </c>
      <c r="D1009" t="s">
        <v>28</v>
      </c>
      <c r="E1009" t="s">
        <v>49</v>
      </c>
      <c r="F1009">
        <v>6.6</v>
      </c>
      <c r="G1009" s="73">
        <v>44608</v>
      </c>
      <c r="H1009" s="73">
        <v>44618</v>
      </c>
      <c r="I1009">
        <v>7</v>
      </c>
      <c r="J1009">
        <v>2021</v>
      </c>
      <c r="K1009" t="s">
        <v>29</v>
      </c>
      <c r="L1009">
        <v>13</v>
      </c>
      <c r="M1009">
        <v>0.3963888888888889</v>
      </c>
      <c r="N1009">
        <v>5.1530555555555564</v>
      </c>
      <c r="O1009">
        <v>11</v>
      </c>
      <c r="P1009">
        <v>0.46845959595959602</v>
      </c>
      <c r="Q1009">
        <v>1.1818181818181821</v>
      </c>
      <c r="R1009" t="s">
        <v>98</v>
      </c>
    </row>
    <row r="1010" spans="1:18" x14ac:dyDescent="0.3">
      <c r="A1010" s="72">
        <v>1008</v>
      </c>
      <c r="B1010">
        <v>41265</v>
      </c>
      <c r="C1010" t="s">
        <v>368</v>
      </c>
      <c r="D1010" t="s">
        <v>28</v>
      </c>
      <c r="E1010" t="s">
        <v>49</v>
      </c>
      <c r="F1010">
        <v>6.6</v>
      </c>
      <c r="G1010" s="73">
        <v>44608</v>
      </c>
      <c r="H1010" s="73">
        <v>44618</v>
      </c>
      <c r="I1010">
        <v>7</v>
      </c>
      <c r="J1010">
        <v>2021</v>
      </c>
      <c r="K1010" t="s">
        <v>29</v>
      </c>
      <c r="L1010">
        <v>13</v>
      </c>
      <c r="M1010">
        <v>0.3963888888888889</v>
      </c>
      <c r="N1010">
        <v>5.1530555555555564</v>
      </c>
      <c r="O1010">
        <v>11</v>
      </c>
      <c r="P1010">
        <v>0.46845959595959602</v>
      </c>
      <c r="Q1010">
        <v>1.1818181818181821</v>
      </c>
      <c r="R1010" t="s">
        <v>108</v>
      </c>
    </row>
    <row r="1011" spans="1:18" x14ac:dyDescent="0.3">
      <c r="A1011" s="72">
        <v>1009</v>
      </c>
      <c r="B1011">
        <v>41265</v>
      </c>
      <c r="C1011" t="s">
        <v>368</v>
      </c>
      <c r="D1011" t="s">
        <v>28</v>
      </c>
      <c r="E1011" t="s">
        <v>49</v>
      </c>
      <c r="F1011">
        <v>6.6</v>
      </c>
      <c r="G1011" s="73">
        <v>44608</v>
      </c>
      <c r="H1011" s="73">
        <v>44618</v>
      </c>
      <c r="I1011">
        <v>7</v>
      </c>
      <c r="J1011">
        <v>2021</v>
      </c>
      <c r="K1011" t="s">
        <v>29</v>
      </c>
      <c r="L1011">
        <v>13</v>
      </c>
      <c r="M1011">
        <v>0.3963888888888889</v>
      </c>
      <c r="N1011">
        <v>5.1530555555555564</v>
      </c>
      <c r="O1011">
        <v>11</v>
      </c>
      <c r="P1011">
        <v>0.46845959595959602</v>
      </c>
      <c r="Q1011">
        <v>1.1818181818181821</v>
      </c>
      <c r="R1011" t="s">
        <v>119</v>
      </c>
    </row>
    <row r="1012" spans="1:18" x14ac:dyDescent="0.3">
      <c r="A1012" s="72">
        <v>1010</v>
      </c>
      <c r="B1012">
        <v>40845</v>
      </c>
      <c r="C1012" t="s">
        <v>369</v>
      </c>
      <c r="D1012" t="s">
        <v>95</v>
      </c>
      <c r="E1012" t="s">
        <v>34</v>
      </c>
      <c r="F1012">
        <v>4.01</v>
      </c>
      <c r="G1012" s="73">
        <v>44329</v>
      </c>
      <c r="H1012" s="73">
        <v>44329</v>
      </c>
      <c r="I1012">
        <v>2</v>
      </c>
      <c r="J1012">
        <v>2020</v>
      </c>
      <c r="K1012" t="s">
        <v>31</v>
      </c>
      <c r="L1012">
        <v>1</v>
      </c>
      <c r="M1012">
        <v>0.1658333333333333</v>
      </c>
      <c r="N1012">
        <v>0.1658333333333333</v>
      </c>
      <c r="O1012">
        <v>1</v>
      </c>
      <c r="P1012">
        <v>0.1658333333333333</v>
      </c>
      <c r="Q1012">
        <v>1</v>
      </c>
      <c r="R1012" t="s">
        <v>195</v>
      </c>
    </row>
    <row r="1013" spans="1:18" x14ac:dyDescent="0.3">
      <c r="A1013" s="72">
        <v>1011</v>
      </c>
      <c r="B1013">
        <v>42590</v>
      </c>
      <c r="C1013" t="s">
        <v>370</v>
      </c>
      <c r="D1013" t="s">
        <v>28</v>
      </c>
      <c r="E1013" t="s">
        <v>34</v>
      </c>
      <c r="F1013">
        <v>7.54</v>
      </c>
      <c r="G1013" s="73">
        <v>44634</v>
      </c>
      <c r="H1013" s="73">
        <v>44656</v>
      </c>
      <c r="I1013">
        <v>7</v>
      </c>
      <c r="J1013">
        <v>2021</v>
      </c>
      <c r="K1013" t="s">
        <v>29</v>
      </c>
      <c r="L1013">
        <v>12</v>
      </c>
      <c r="M1013">
        <v>0.40749999999999997</v>
      </c>
      <c r="N1013">
        <v>4.8899999999999997</v>
      </c>
      <c r="O1013">
        <v>23</v>
      </c>
      <c r="P1013">
        <v>0.21260869565217391</v>
      </c>
      <c r="Q1013">
        <v>0.52173913043478259</v>
      </c>
      <c r="R1013" t="s">
        <v>36</v>
      </c>
    </row>
    <row r="1014" spans="1:18" x14ac:dyDescent="0.3">
      <c r="A1014" s="72">
        <v>1012</v>
      </c>
      <c r="B1014">
        <v>42590</v>
      </c>
      <c r="C1014" t="s">
        <v>370</v>
      </c>
      <c r="D1014" t="s">
        <v>28</v>
      </c>
      <c r="E1014" t="s">
        <v>34</v>
      </c>
      <c r="F1014">
        <v>7.54</v>
      </c>
      <c r="G1014" s="73">
        <v>44634</v>
      </c>
      <c r="H1014" s="73">
        <v>44656</v>
      </c>
      <c r="I1014">
        <v>7</v>
      </c>
      <c r="J1014">
        <v>2021</v>
      </c>
      <c r="K1014" t="s">
        <v>29</v>
      </c>
      <c r="L1014">
        <v>12</v>
      </c>
      <c r="M1014">
        <v>0.40749999999999997</v>
      </c>
      <c r="N1014">
        <v>4.8899999999999997</v>
      </c>
      <c r="O1014">
        <v>23</v>
      </c>
      <c r="P1014">
        <v>0.21260869565217391</v>
      </c>
      <c r="Q1014">
        <v>0.52173913043478259</v>
      </c>
      <c r="R1014" t="s">
        <v>51</v>
      </c>
    </row>
    <row r="1015" spans="1:18" x14ac:dyDescent="0.3">
      <c r="A1015" s="72">
        <v>1013</v>
      </c>
      <c r="B1015">
        <v>42590</v>
      </c>
      <c r="C1015" t="s">
        <v>370</v>
      </c>
      <c r="D1015" t="s">
        <v>28</v>
      </c>
      <c r="E1015" t="s">
        <v>34</v>
      </c>
      <c r="F1015">
        <v>7.54</v>
      </c>
      <c r="G1015" s="73">
        <v>44634</v>
      </c>
      <c r="H1015" s="73">
        <v>44656</v>
      </c>
      <c r="I1015">
        <v>7</v>
      </c>
      <c r="J1015">
        <v>2021</v>
      </c>
      <c r="K1015" t="s">
        <v>29</v>
      </c>
      <c r="L1015">
        <v>12</v>
      </c>
      <c r="M1015">
        <v>0.40749999999999997</v>
      </c>
      <c r="N1015">
        <v>4.8899999999999997</v>
      </c>
      <c r="O1015">
        <v>23</v>
      </c>
      <c r="P1015">
        <v>0.21260869565217391</v>
      </c>
      <c r="Q1015">
        <v>0.52173913043478259</v>
      </c>
      <c r="R1015" t="s">
        <v>45</v>
      </c>
    </row>
    <row r="1016" spans="1:18" x14ac:dyDescent="0.3">
      <c r="A1016" s="72">
        <v>1014</v>
      </c>
      <c r="B1016">
        <v>42590</v>
      </c>
      <c r="C1016" t="s">
        <v>370</v>
      </c>
      <c r="D1016" t="s">
        <v>28</v>
      </c>
      <c r="E1016" t="s">
        <v>34</v>
      </c>
      <c r="F1016">
        <v>7.54</v>
      </c>
      <c r="G1016" s="73">
        <v>44634</v>
      </c>
      <c r="H1016" s="73">
        <v>44656</v>
      </c>
      <c r="I1016">
        <v>7</v>
      </c>
      <c r="J1016">
        <v>2021</v>
      </c>
      <c r="K1016" t="s">
        <v>29</v>
      </c>
      <c r="L1016">
        <v>12</v>
      </c>
      <c r="M1016">
        <v>0.40749999999999997</v>
      </c>
      <c r="N1016">
        <v>4.8899999999999997</v>
      </c>
      <c r="O1016">
        <v>23</v>
      </c>
      <c r="P1016">
        <v>0.21260869565217391</v>
      </c>
      <c r="Q1016">
        <v>0.52173913043478259</v>
      </c>
      <c r="R1016" t="s">
        <v>38</v>
      </c>
    </row>
    <row r="1017" spans="1:18" x14ac:dyDescent="0.3">
      <c r="A1017" s="72">
        <v>1015</v>
      </c>
      <c r="B1017">
        <v>42590</v>
      </c>
      <c r="C1017" t="s">
        <v>370</v>
      </c>
      <c r="D1017" t="s">
        <v>28</v>
      </c>
      <c r="E1017" t="s">
        <v>34</v>
      </c>
      <c r="F1017">
        <v>7.54</v>
      </c>
      <c r="G1017" s="73">
        <v>44634</v>
      </c>
      <c r="H1017" s="73">
        <v>44656</v>
      </c>
      <c r="I1017">
        <v>7</v>
      </c>
      <c r="J1017">
        <v>2021</v>
      </c>
      <c r="K1017" t="s">
        <v>29</v>
      </c>
      <c r="L1017">
        <v>12</v>
      </c>
      <c r="M1017">
        <v>0.40749999999999997</v>
      </c>
      <c r="N1017">
        <v>4.8899999999999997</v>
      </c>
      <c r="O1017">
        <v>23</v>
      </c>
      <c r="P1017">
        <v>0.21260869565217391</v>
      </c>
      <c r="Q1017">
        <v>0.52173913043478259</v>
      </c>
      <c r="R1017" t="s">
        <v>42</v>
      </c>
    </row>
    <row r="1018" spans="1:18" x14ac:dyDescent="0.3">
      <c r="A1018" s="72">
        <v>1016</v>
      </c>
      <c r="B1018">
        <v>50597</v>
      </c>
      <c r="C1018" t="s">
        <v>371</v>
      </c>
      <c r="D1018" t="s">
        <v>60</v>
      </c>
      <c r="E1018" t="s">
        <v>83</v>
      </c>
      <c r="F1018">
        <v>6.92</v>
      </c>
      <c r="G1018" s="73">
        <v>44731</v>
      </c>
      <c r="H1018" s="73">
        <v>44731</v>
      </c>
      <c r="I1018">
        <v>7</v>
      </c>
      <c r="J1018">
        <v>2021</v>
      </c>
      <c r="K1018" t="s">
        <v>31</v>
      </c>
      <c r="L1018">
        <v>1</v>
      </c>
      <c r="M1018">
        <v>0.1080555555555556</v>
      </c>
      <c r="N1018">
        <v>0.1080555555555556</v>
      </c>
      <c r="O1018">
        <v>1</v>
      </c>
      <c r="P1018">
        <v>0.1080555555555556</v>
      </c>
      <c r="Q1018">
        <v>1</v>
      </c>
      <c r="R1018" t="s">
        <v>51</v>
      </c>
    </row>
    <row r="1019" spans="1:18" x14ac:dyDescent="0.3">
      <c r="A1019" s="72">
        <v>1017</v>
      </c>
      <c r="B1019">
        <v>50597</v>
      </c>
      <c r="C1019" t="s">
        <v>371</v>
      </c>
      <c r="D1019" t="s">
        <v>60</v>
      </c>
      <c r="E1019" t="s">
        <v>83</v>
      </c>
      <c r="F1019">
        <v>6.92</v>
      </c>
      <c r="G1019" s="73">
        <v>44731</v>
      </c>
      <c r="H1019" s="73">
        <v>44731</v>
      </c>
      <c r="I1019">
        <v>7</v>
      </c>
      <c r="J1019">
        <v>2021</v>
      </c>
      <c r="K1019" t="s">
        <v>31</v>
      </c>
      <c r="L1019">
        <v>1</v>
      </c>
      <c r="M1019">
        <v>0.1080555555555556</v>
      </c>
      <c r="N1019">
        <v>0.1080555555555556</v>
      </c>
      <c r="O1019">
        <v>1</v>
      </c>
      <c r="P1019">
        <v>0.1080555555555556</v>
      </c>
      <c r="Q1019">
        <v>1</v>
      </c>
      <c r="R1019" t="s">
        <v>42</v>
      </c>
    </row>
    <row r="1020" spans="1:18" x14ac:dyDescent="0.3">
      <c r="A1020" s="72">
        <v>1018</v>
      </c>
      <c r="B1020">
        <v>37964</v>
      </c>
      <c r="C1020" t="s">
        <v>372</v>
      </c>
      <c r="D1020" t="s">
        <v>28</v>
      </c>
      <c r="E1020" t="s">
        <v>34</v>
      </c>
      <c r="F1020">
        <v>6.73</v>
      </c>
      <c r="G1020" s="73">
        <v>43662</v>
      </c>
      <c r="H1020" s="73">
        <v>43663</v>
      </c>
      <c r="I1020">
        <v>6</v>
      </c>
      <c r="J1020">
        <v>2019</v>
      </c>
      <c r="K1020" t="s">
        <v>29</v>
      </c>
      <c r="L1020">
        <v>12</v>
      </c>
      <c r="M1020">
        <v>0.39333333333333331</v>
      </c>
      <c r="N1020">
        <v>4.72</v>
      </c>
      <c r="O1020">
        <v>2</v>
      </c>
      <c r="P1020">
        <v>2.36</v>
      </c>
      <c r="Q1020">
        <v>6</v>
      </c>
      <c r="R1020" t="s">
        <v>23</v>
      </c>
    </row>
    <row r="1021" spans="1:18" x14ac:dyDescent="0.3">
      <c r="A1021" s="72">
        <v>1019</v>
      </c>
      <c r="B1021">
        <v>37964</v>
      </c>
      <c r="C1021" t="s">
        <v>372</v>
      </c>
      <c r="D1021" t="s">
        <v>28</v>
      </c>
      <c r="E1021" t="s">
        <v>34</v>
      </c>
      <c r="F1021">
        <v>6.73</v>
      </c>
      <c r="G1021" s="73">
        <v>43662</v>
      </c>
      <c r="H1021" s="73">
        <v>43663</v>
      </c>
      <c r="I1021">
        <v>6</v>
      </c>
      <c r="J1021">
        <v>2019</v>
      </c>
      <c r="K1021" t="s">
        <v>29</v>
      </c>
      <c r="L1021">
        <v>12</v>
      </c>
      <c r="M1021">
        <v>0.39333333333333331</v>
      </c>
      <c r="N1021">
        <v>4.72</v>
      </c>
      <c r="O1021">
        <v>2</v>
      </c>
      <c r="P1021">
        <v>2.36</v>
      </c>
      <c r="Q1021">
        <v>6</v>
      </c>
      <c r="R1021" t="s">
        <v>24</v>
      </c>
    </row>
    <row r="1022" spans="1:18" x14ac:dyDescent="0.3">
      <c r="A1022" s="72">
        <v>1020</v>
      </c>
      <c r="B1022">
        <v>37964</v>
      </c>
      <c r="C1022" t="s">
        <v>372</v>
      </c>
      <c r="D1022" t="s">
        <v>28</v>
      </c>
      <c r="E1022" t="s">
        <v>34</v>
      </c>
      <c r="F1022">
        <v>6.73</v>
      </c>
      <c r="G1022" s="73">
        <v>43662</v>
      </c>
      <c r="H1022" s="73">
        <v>43663</v>
      </c>
      <c r="I1022">
        <v>6</v>
      </c>
      <c r="J1022">
        <v>2019</v>
      </c>
      <c r="K1022" t="s">
        <v>29</v>
      </c>
      <c r="L1022">
        <v>12</v>
      </c>
      <c r="M1022">
        <v>0.39333333333333331</v>
      </c>
      <c r="N1022">
        <v>4.72</v>
      </c>
      <c r="O1022">
        <v>2</v>
      </c>
      <c r="P1022">
        <v>2.36</v>
      </c>
      <c r="Q1022">
        <v>6</v>
      </c>
      <c r="R1022" t="s">
        <v>122</v>
      </c>
    </row>
    <row r="1023" spans="1:18" x14ac:dyDescent="0.3">
      <c r="A1023" s="72">
        <v>1021</v>
      </c>
      <c r="B1023">
        <v>37964</v>
      </c>
      <c r="C1023" t="s">
        <v>372</v>
      </c>
      <c r="D1023" t="s">
        <v>28</v>
      </c>
      <c r="E1023" t="s">
        <v>34</v>
      </c>
      <c r="F1023">
        <v>6.73</v>
      </c>
      <c r="G1023" s="73">
        <v>43662</v>
      </c>
      <c r="H1023" s="73">
        <v>43663</v>
      </c>
      <c r="I1023">
        <v>6</v>
      </c>
      <c r="J1023">
        <v>2019</v>
      </c>
      <c r="K1023" t="s">
        <v>29</v>
      </c>
      <c r="L1023">
        <v>12</v>
      </c>
      <c r="M1023">
        <v>0.39333333333333331</v>
      </c>
      <c r="N1023">
        <v>4.72</v>
      </c>
      <c r="O1023">
        <v>2</v>
      </c>
      <c r="P1023">
        <v>2.36</v>
      </c>
      <c r="Q1023">
        <v>6</v>
      </c>
      <c r="R1023" t="s">
        <v>55</v>
      </c>
    </row>
    <row r="1024" spans="1:18" x14ac:dyDescent="0.3">
      <c r="A1024" s="72">
        <v>1022</v>
      </c>
      <c r="B1024">
        <v>37964</v>
      </c>
      <c r="C1024" t="s">
        <v>372</v>
      </c>
      <c r="D1024" t="s">
        <v>28</v>
      </c>
      <c r="E1024" t="s">
        <v>34</v>
      </c>
      <c r="F1024">
        <v>6.73</v>
      </c>
      <c r="G1024" s="73">
        <v>43662</v>
      </c>
      <c r="H1024" s="73">
        <v>43663</v>
      </c>
      <c r="I1024">
        <v>6</v>
      </c>
      <c r="J1024">
        <v>2019</v>
      </c>
      <c r="K1024" t="s">
        <v>29</v>
      </c>
      <c r="L1024">
        <v>12</v>
      </c>
      <c r="M1024">
        <v>0.39333333333333331</v>
      </c>
      <c r="N1024">
        <v>4.72</v>
      </c>
      <c r="O1024">
        <v>2</v>
      </c>
      <c r="P1024">
        <v>2.36</v>
      </c>
      <c r="Q1024">
        <v>6</v>
      </c>
      <c r="R1024" t="s">
        <v>108</v>
      </c>
    </row>
    <row r="1025" spans="1:18" x14ac:dyDescent="0.3">
      <c r="A1025" s="72">
        <v>1023</v>
      </c>
      <c r="B1025">
        <v>37964</v>
      </c>
      <c r="C1025" t="s">
        <v>372</v>
      </c>
      <c r="D1025" t="s">
        <v>28</v>
      </c>
      <c r="E1025" t="s">
        <v>34</v>
      </c>
      <c r="F1025">
        <v>6.73</v>
      </c>
      <c r="G1025" s="73">
        <v>43662</v>
      </c>
      <c r="H1025" s="73">
        <v>43663</v>
      </c>
      <c r="I1025">
        <v>6</v>
      </c>
      <c r="J1025">
        <v>2019</v>
      </c>
      <c r="K1025" t="s">
        <v>29</v>
      </c>
      <c r="L1025">
        <v>12</v>
      </c>
      <c r="M1025">
        <v>0.39333333333333331</v>
      </c>
      <c r="N1025">
        <v>4.72</v>
      </c>
      <c r="O1025">
        <v>2</v>
      </c>
      <c r="P1025">
        <v>2.36</v>
      </c>
      <c r="Q1025">
        <v>6</v>
      </c>
      <c r="R1025" t="s">
        <v>78</v>
      </c>
    </row>
    <row r="1026" spans="1:18" x14ac:dyDescent="0.3">
      <c r="A1026" s="72">
        <v>1024</v>
      </c>
      <c r="B1026">
        <v>39382</v>
      </c>
      <c r="C1026" t="s">
        <v>373</v>
      </c>
      <c r="D1026" t="s">
        <v>65</v>
      </c>
      <c r="E1026" t="s">
        <v>34</v>
      </c>
      <c r="F1026">
        <v>6.79</v>
      </c>
      <c r="G1026" s="73">
        <v>44064</v>
      </c>
      <c r="H1026" s="73">
        <v>44064</v>
      </c>
      <c r="I1026">
        <v>6</v>
      </c>
      <c r="J1026">
        <v>2019</v>
      </c>
      <c r="K1026" t="s">
        <v>31</v>
      </c>
      <c r="L1026">
        <v>1</v>
      </c>
      <c r="M1026">
        <v>0.41916666666666669</v>
      </c>
      <c r="N1026">
        <v>0.41916666666666669</v>
      </c>
      <c r="O1026">
        <v>1</v>
      </c>
      <c r="P1026">
        <v>0.41916666666666669</v>
      </c>
      <c r="Q1026">
        <v>1</v>
      </c>
      <c r="R1026" t="s">
        <v>23</v>
      </c>
    </row>
    <row r="1027" spans="1:18" x14ac:dyDescent="0.3">
      <c r="A1027" s="72">
        <v>1025</v>
      </c>
      <c r="B1027">
        <v>39382</v>
      </c>
      <c r="C1027" t="s">
        <v>373</v>
      </c>
      <c r="D1027" t="s">
        <v>65</v>
      </c>
      <c r="E1027" t="s">
        <v>34</v>
      </c>
      <c r="F1027">
        <v>6.79</v>
      </c>
      <c r="G1027" s="73">
        <v>44064</v>
      </c>
      <c r="H1027" s="73">
        <v>44064</v>
      </c>
      <c r="I1027">
        <v>6</v>
      </c>
      <c r="J1027">
        <v>2019</v>
      </c>
      <c r="K1027" t="s">
        <v>31</v>
      </c>
      <c r="L1027">
        <v>1</v>
      </c>
      <c r="M1027">
        <v>0.41916666666666669</v>
      </c>
      <c r="N1027">
        <v>0.41916666666666669</v>
      </c>
      <c r="O1027">
        <v>1</v>
      </c>
      <c r="P1027">
        <v>0.41916666666666669</v>
      </c>
      <c r="Q1027">
        <v>1</v>
      </c>
      <c r="R1027" t="s">
        <v>24</v>
      </c>
    </row>
    <row r="1028" spans="1:18" x14ac:dyDescent="0.3">
      <c r="A1028" s="72">
        <v>1026</v>
      </c>
      <c r="B1028">
        <v>39382</v>
      </c>
      <c r="C1028" t="s">
        <v>373</v>
      </c>
      <c r="D1028" t="s">
        <v>65</v>
      </c>
      <c r="E1028" t="s">
        <v>34</v>
      </c>
      <c r="F1028">
        <v>6.79</v>
      </c>
      <c r="G1028" s="73">
        <v>44064</v>
      </c>
      <c r="H1028" s="73">
        <v>44064</v>
      </c>
      <c r="I1028">
        <v>6</v>
      </c>
      <c r="J1028">
        <v>2019</v>
      </c>
      <c r="K1028" t="s">
        <v>31</v>
      </c>
      <c r="L1028">
        <v>1</v>
      </c>
      <c r="M1028">
        <v>0.41916666666666669</v>
      </c>
      <c r="N1028">
        <v>0.41916666666666669</v>
      </c>
      <c r="O1028">
        <v>1</v>
      </c>
      <c r="P1028">
        <v>0.41916666666666669</v>
      </c>
      <c r="Q1028">
        <v>1</v>
      </c>
      <c r="R1028" t="s">
        <v>122</v>
      </c>
    </row>
    <row r="1029" spans="1:18" x14ac:dyDescent="0.3">
      <c r="A1029" s="72">
        <v>1027</v>
      </c>
      <c r="B1029">
        <v>39382</v>
      </c>
      <c r="C1029" t="s">
        <v>373</v>
      </c>
      <c r="D1029" t="s">
        <v>65</v>
      </c>
      <c r="E1029" t="s">
        <v>34</v>
      </c>
      <c r="F1029">
        <v>6.79</v>
      </c>
      <c r="G1029" s="73">
        <v>44064</v>
      </c>
      <c r="H1029" s="73">
        <v>44064</v>
      </c>
      <c r="I1029">
        <v>6</v>
      </c>
      <c r="J1029">
        <v>2019</v>
      </c>
      <c r="K1029" t="s">
        <v>31</v>
      </c>
      <c r="L1029">
        <v>1</v>
      </c>
      <c r="M1029">
        <v>0.41916666666666669</v>
      </c>
      <c r="N1029">
        <v>0.41916666666666669</v>
      </c>
      <c r="O1029">
        <v>1</v>
      </c>
      <c r="P1029">
        <v>0.41916666666666669</v>
      </c>
      <c r="Q1029">
        <v>1</v>
      </c>
      <c r="R1029" t="s">
        <v>55</v>
      </c>
    </row>
    <row r="1030" spans="1:18" x14ac:dyDescent="0.3">
      <c r="A1030" s="72">
        <v>1028</v>
      </c>
      <c r="B1030">
        <v>39382</v>
      </c>
      <c r="C1030" t="s">
        <v>373</v>
      </c>
      <c r="D1030" t="s">
        <v>65</v>
      </c>
      <c r="E1030" t="s">
        <v>34</v>
      </c>
      <c r="F1030">
        <v>6.79</v>
      </c>
      <c r="G1030" s="73">
        <v>44064</v>
      </c>
      <c r="H1030" s="73">
        <v>44064</v>
      </c>
      <c r="I1030">
        <v>6</v>
      </c>
      <c r="J1030">
        <v>2019</v>
      </c>
      <c r="K1030" t="s">
        <v>31</v>
      </c>
      <c r="L1030">
        <v>1</v>
      </c>
      <c r="M1030">
        <v>0.41916666666666669</v>
      </c>
      <c r="N1030">
        <v>0.41916666666666669</v>
      </c>
      <c r="O1030">
        <v>1</v>
      </c>
      <c r="P1030">
        <v>0.41916666666666669</v>
      </c>
      <c r="Q1030">
        <v>1</v>
      </c>
      <c r="R1030" t="s">
        <v>108</v>
      </c>
    </row>
    <row r="1031" spans="1:18" x14ac:dyDescent="0.3">
      <c r="A1031" s="72">
        <v>1029</v>
      </c>
      <c r="B1031">
        <v>39382</v>
      </c>
      <c r="C1031" t="s">
        <v>373</v>
      </c>
      <c r="D1031" t="s">
        <v>65</v>
      </c>
      <c r="E1031" t="s">
        <v>34</v>
      </c>
      <c r="F1031">
        <v>6.79</v>
      </c>
      <c r="G1031" s="73">
        <v>44064</v>
      </c>
      <c r="H1031" s="73">
        <v>44064</v>
      </c>
      <c r="I1031">
        <v>6</v>
      </c>
      <c r="J1031">
        <v>2019</v>
      </c>
      <c r="K1031" t="s">
        <v>31</v>
      </c>
      <c r="L1031">
        <v>1</v>
      </c>
      <c r="M1031">
        <v>0.41916666666666669</v>
      </c>
      <c r="N1031">
        <v>0.41916666666666669</v>
      </c>
      <c r="O1031">
        <v>1</v>
      </c>
      <c r="P1031">
        <v>0.41916666666666669</v>
      </c>
      <c r="Q1031">
        <v>1</v>
      </c>
      <c r="R1031" t="s">
        <v>78</v>
      </c>
    </row>
    <row r="1032" spans="1:18" x14ac:dyDescent="0.3">
      <c r="A1032" s="72">
        <v>1030</v>
      </c>
      <c r="B1032">
        <v>39972</v>
      </c>
      <c r="C1032" t="s">
        <v>374</v>
      </c>
      <c r="D1032" t="s">
        <v>65</v>
      </c>
      <c r="E1032" t="s">
        <v>34</v>
      </c>
      <c r="F1032">
        <v>7.14</v>
      </c>
      <c r="G1032" s="73">
        <v>43755</v>
      </c>
      <c r="H1032" s="73">
        <v>43755</v>
      </c>
      <c r="I1032">
        <v>6</v>
      </c>
      <c r="J1032">
        <v>2019</v>
      </c>
      <c r="K1032" t="s">
        <v>40</v>
      </c>
      <c r="L1032">
        <v>2</v>
      </c>
      <c r="M1032">
        <v>0.45277777777777778</v>
      </c>
      <c r="N1032">
        <v>0.90555555555555556</v>
      </c>
      <c r="O1032">
        <v>1</v>
      </c>
      <c r="P1032">
        <v>0.90555555555555556</v>
      </c>
      <c r="Q1032">
        <v>2</v>
      </c>
      <c r="R1032" t="s">
        <v>23</v>
      </c>
    </row>
    <row r="1033" spans="1:18" x14ac:dyDescent="0.3">
      <c r="A1033" s="72">
        <v>1031</v>
      </c>
      <c r="B1033">
        <v>39972</v>
      </c>
      <c r="C1033" t="s">
        <v>374</v>
      </c>
      <c r="D1033" t="s">
        <v>65</v>
      </c>
      <c r="E1033" t="s">
        <v>34</v>
      </c>
      <c r="F1033">
        <v>7.14</v>
      </c>
      <c r="G1033" s="73">
        <v>43755</v>
      </c>
      <c r="H1033" s="73">
        <v>43755</v>
      </c>
      <c r="I1033">
        <v>6</v>
      </c>
      <c r="J1033">
        <v>2019</v>
      </c>
      <c r="K1033" t="s">
        <v>40</v>
      </c>
      <c r="L1033">
        <v>2</v>
      </c>
      <c r="M1033">
        <v>0.45277777777777778</v>
      </c>
      <c r="N1033">
        <v>0.90555555555555556</v>
      </c>
      <c r="O1033">
        <v>1</v>
      </c>
      <c r="P1033">
        <v>0.90555555555555556</v>
      </c>
      <c r="Q1033">
        <v>2</v>
      </c>
      <c r="R1033" t="s">
        <v>24</v>
      </c>
    </row>
    <row r="1034" spans="1:18" x14ac:dyDescent="0.3">
      <c r="A1034" s="72">
        <v>1032</v>
      </c>
      <c r="B1034">
        <v>39972</v>
      </c>
      <c r="C1034" t="s">
        <v>374</v>
      </c>
      <c r="D1034" t="s">
        <v>65</v>
      </c>
      <c r="E1034" t="s">
        <v>34</v>
      </c>
      <c r="F1034">
        <v>7.14</v>
      </c>
      <c r="G1034" s="73">
        <v>43755</v>
      </c>
      <c r="H1034" s="73">
        <v>43755</v>
      </c>
      <c r="I1034">
        <v>6</v>
      </c>
      <c r="J1034">
        <v>2019</v>
      </c>
      <c r="K1034" t="s">
        <v>40</v>
      </c>
      <c r="L1034">
        <v>2</v>
      </c>
      <c r="M1034">
        <v>0.45277777777777778</v>
      </c>
      <c r="N1034">
        <v>0.90555555555555556</v>
      </c>
      <c r="O1034">
        <v>1</v>
      </c>
      <c r="P1034">
        <v>0.90555555555555556</v>
      </c>
      <c r="Q1034">
        <v>2</v>
      </c>
      <c r="R1034" t="s">
        <v>122</v>
      </c>
    </row>
    <row r="1035" spans="1:18" x14ac:dyDescent="0.3">
      <c r="A1035" s="72">
        <v>1033</v>
      </c>
      <c r="B1035">
        <v>39972</v>
      </c>
      <c r="C1035" t="s">
        <v>374</v>
      </c>
      <c r="D1035" t="s">
        <v>65</v>
      </c>
      <c r="E1035" t="s">
        <v>34</v>
      </c>
      <c r="F1035">
        <v>7.14</v>
      </c>
      <c r="G1035" s="73">
        <v>43755</v>
      </c>
      <c r="H1035" s="73">
        <v>43755</v>
      </c>
      <c r="I1035">
        <v>6</v>
      </c>
      <c r="J1035">
        <v>2019</v>
      </c>
      <c r="K1035" t="s">
        <v>40</v>
      </c>
      <c r="L1035">
        <v>2</v>
      </c>
      <c r="M1035">
        <v>0.45277777777777778</v>
      </c>
      <c r="N1035">
        <v>0.90555555555555556</v>
      </c>
      <c r="O1035">
        <v>1</v>
      </c>
      <c r="P1035">
        <v>0.90555555555555556</v>
      </c>
      <c r="Q1035">
        <v>2</v>
      </c>
      <c r="R1035" t="s">
        <v>55</v>
      </c>
    </row>
    <row r="1036" spans="1:18" x14ac:dyDescent="0.3">
      <c r="A1036" s="72">
        <v>1034</v>
      </c>
      <c r="B1036">
        <v>39972</v>
      </c>
      <c r="C1036" t="s">
        <v>374</v>
      </c>
      <c r="D1036" t="s">
        <v>65</v>
      </c>
      <c r="E1036" t="s">
        <v>34</v>
      </c>
      <c r="F1036">
        <v>7.14</v>
      </c>
      <c r="G1036" s="73">
        <v>43755</v>
      </c>
      <c r="H1036" s="73">
        <v>43755</v>
      </c>
      <c r="I1036">
        <v>6</v>
      </c>
      <c r="J1036">
        <v>2019</v>
      </c>
      <c r="K1036" t="s">
        <v>40</v>
      </c>
      <c r="L1036">
        <v>2</v>
      </c>
      <c r="M1036">
        <v>0.45277777777777778</v>
      </c>
      <c r="N1036">
        <v>0.90555555555555556</v>
      </c>
      <c r="O1036">
        <v>1</v>
      </c>
      <c r="P1036">
        <v>0.90555555555555556</v>
      </c>
      <c r="Q1036">
        <v>2</v>
      </c>
      <c r="R1036" t="s">
        <v>108</v>
      </c>
    </row>
    <row r="1037" spans="1:18" x14ac:dyDescent="0.3">
      <c r="A1037" s="72">
        <v>1035</v>
      </c>
      <c r="B1037">
        <v>39972</v>
      </c>
      <c r="C1037" t="s">
        <v>374</v>
      </c>
      <c r="D1037" t="s">
        <v>65</v>
      </c>
      <c r="E1037" t="s">
        <v>34</v>
      </c>
      <c r="F1037">
        <v>7.14</v>
      </c>
      <c r="G1037" s="73">
        <v>43755</v>
      </c>
      <c r="H1037" s="73">
        <v>43755</v>
      </c>
      <c r="I1037">
        <v>6</v>
      </c>
      <c r="J1037">
        <v>2019</v>
      </c>
      <c r="K1037" t="s">
        <v>40</v>
      </c>
      <c r="L1037">
        <v>2</v>
      </c>
      <c r="M1037">
        <v>0.45277777777777778</v>
      </c>
      <c r="N1037">
        <v>0.90555555555555556</v>
      </c>
      <c r="O1037">
        <v>1</v>
      </c>
      <c r="P1037">
        <v>0.90555555555555556</v>
      </c>
      <c r="Q1037">
        <v>2</v>
      </c>
      <c r="R1037" t="s">
        <v>78</v>
      </c>
    </row>
    <row r="1038" spans="1:18" x14ac:dyDescent="0.3">
      <c r="A1038" s="72">
        <v>1036</v>
      </c>
      <c r="B1038">
        <v>22093</v>
      </c>
      <c r="C1038" t="s">
        <v>375</v>
      </c>
      <c r="D1038" t="s">
        <v>83</v>
      </c>
      <c r="E1038" t="s">
        <v>20</v>
      </c>
      <c r="F1038">
        <v>5.53</v>
      </c>
      <c r="G1038" s="73">
        <v>44120</v>
      </c>
      <c r="H1038" s="73">
        <v>44120</v>
      </c>
      <c r="I1038">
        <v>5</v>
      </c>
      <c r="J1038">
        <v>2001</v>
      </c>
      <c r="K1038" t="s">
        <v>21</v>
      </c>
      <c r="L1038">
        <v>1</v>
      </c>
      <c r="M1038">
        <v>7.5277777777777777E-2</v>
      </c>
      <c r="N1038">
        <v>7.5277777777777777E-2</v>
      </c>
      <c r="O1038">
        <v>1</v>
      </c>
      <c r="P1038">
        <v>7.5277777777777777E-2</v>
      </c>
      <c r="Q1038">
        <v>1</v>
      </c>
      <c r="R1038" t="s">
        <v>35</v>
      </c>
    </row>
    <row r="1039" spans="1:18" x14ac:dyDescent="0.3">
      <c r="A1039" s="72">
        <v>1037</v>
      </c>
      <c r="B1039">
        <v>22093</v>
      </c>
      <c r="C1039" t="s">
        <v>375</v>
      </c>
      <c r="D1039" t="s">
        <v>83</v>
      </c>
      <c r="E1039" t="s">
        <v>20</v>
      </c>
      <c r="F1039">
        <v>5.53</v>
      </c>
      <c r="G1039" s="73">
        <v>44120</v>
      </c>
      <c r="H1039" s="73">
        <v>44120</v>
      </c>
      <c r="I1039">
        <v>5</v>
      </c>
      <c r="J1039">
        <v>2001</v>
      </c>
      <c r="K1039" t="s">
        <v>21</v>
      </c>
      <c r="L1039">
        <v>1</v>
      </c>
      <c r="M1039">
        <v>7.5277777777777777E-2</v>
      </c>
      <c r="N1039">
        <v>7.5277777777777777E-2</v>
      </c>
      <c r="O1039">
        <v>1</v>
      </c>
      <c r="P1039">
        <v>7.5277777777777777E-2</v>
      </c>
      <c r="Q1039">
        <v>1</v>
      </c>
      <c r="R1039" t="s">
        <v>51</v>
      </c>
    </row>
    <row r="1040" spans="1:18" x14ac:dyDescent="0.3">
      <c r="A1040" s="72">
        <v>1038</v>
      </c>
      <c r="B1040">
        <v>888</v>
      </c>
      <c r="C1040" t="s">
        <v>376</v>
      </c>
      <c r="D1040" t="s">
        <v>28</v>
      </c>
      <c r="E1040" t="s">
        <v>34</v>
      </c>
      <c r="F1040">
        <v>6.36</v>
      </c>
      <c r="G1040" s="73">
        <v>44788</v>
      </c>
      <c r="H1040" s="73">
        <v>44793</v>
      </c>
      <c r="I1040">
        <v>4</v>
      </c>
      <c r="J1040">
        <v>2000</v>
      </c>
      <c r="K1040" t="s">
        <v>21</v>
      </c>
      <c r="L1040">
        <v>12</v>
      </c>
      <c r="M1040">
        <v>0.4</v>
      </c>
      <c r="N1040">
        <v>4.8000000000000007</v>
      </c>
      <c r="O1040">
        <v>6</v>
      </c>
      <c r="P1040">
        <v>0.80000000000000016</v>
      </c>
      <c r="Q1040">
        <v>2</v>
      </c>
      <c r="R1040" t="s">
        <v>35</v>
      </c>
    </row>
    <row r="1041" spans="1:18" x14ac:dyDescent="0.3">
      <c r="A1041" s="72">
        <v>1039</v>
      </c>
      <c r="B1041">
        <v>888</v>
      </c>
      <c r="C1041" t="s">
        <v>376</v>
      </c>
      <c r="D1041" t="s">
        <v>28</v>
      </c>
      <c r="E1041" t="s">
        <v>34</v>
      </c>
      <c r="F1041">
        <v>6.36</v>
      </c>
      <c r="G1041" s="73">
        <v>44788</v>
      </c>
      <c r="H1041" s="73">
        <v>44793</v>
      </c>
      <c r="I1041">
        <v>4</v>
      </c>
      <c r="J1041">
        <v>2000</v>
      </c>
      <c r="K1041" t="s">
        <v>21</v>
      </c>
      <c r="L1041">
        <v>12</v>
      </c>
      <c r="M1041">
        <v>0.4</v>
      </c>
      <c r="N1041">
        <v>4.8000000000000007</v>
      </c>
      <c r="O1041">
        <v>6</v>
      </c>
      <c r="P1041">
        <v>0.80000000000000016</v>
      </c>
      <c r="Q1041">
        <v>2</v>
      </c>
      <c r="R1041" t="s">
        <v>97</v>
      </c>
    </row>
    <row r="1042" spans="1:18" x14ac:dyDescent="0.3">
      <c r="A1042" s="72">
        <v>1040</v>
      </c>
      <c r="B1042">
        <v>888</v>
      </c>
      <c r="C1042" t="s">
        <v>376</v>
      </c>
      <c r="D1042" t="s">
        <v>28</v>
      </c>
      <c r="E1042" t="s">
        <v>34</v>
      </c>
      <c r="F1042">
        <v>6.36</v>
      </c>
      <c r="G1042" s="73">
        <v>44788</v>
      </c>
      <c r="H1042" s="73">
        <v>44793</v>
      </c>
      <c r="I1042">
        <v>4</v>
      </c>
      <c r="J1042">
        <v>2000</v>
      </c>
      <c r="K1042" t="s">
        <v>21</v>
      </c>
      <c r="L1042">
        <v>12</v>
      </c>
      <c r="M1042">
        <v>0.4</v>
      </c>
      <c r="N1042">
        <v>4.8000000000000007</v>
      </c>
      <c r="O1042">
        <v>6</v>
      </c>
      <c r="P1042">
        <v>0.80000000000000016</v>
      </c>
      <c r="Q1042">
        <v>2</v>
      </c>
      <c r="R1042" t="s">
        <v>98</v>
      </c>
    </row>
    <row r="1043" spans="1:18" x14ac:dyDescent="0.3">
      <c r="A1043" s="72">
        <v>1041</v>
      </c>
      <c r="B1043">
        <v>888</v>
      </c>
      <c r="C1043" t="s">
        <v>376</v>
      </c>
      <c r="D1043" t="s">
        <v>28</v>
      </c>
      <c r="E1043" t="s">
        <v>34</v>
      </c>
      <c r="F1043">
        <v>6.36</v>
      </c>
      <c r="G1043" s="73">
        <v>44788</v>
      </c>
      <c r="H1043" s="73">
        <v>44793</v>
      </c>
      <c r="I1043">
        <v>4</v>
      </c>
      <c r="J1043">
        <v>2000</v>
      </c>
      <c r="K1043" t="s">
        <v>21</v>
      </c>
      <c r="L1043">
        <v>12</v>
      </c>
      <c r="M1043">
        <v>0.4</v>
      </c>
      <c r="N1043">
        <v>4.8000000000000007</v>
      </c>
      <c r="O1043">
        <v>6</v>
      </c>
      <c r="P1043">
        <v>0.80000000000000016</v>
      </c>
      <c r="Q1043">
        <v>2</v>
      </c>
      <c r="R1043" t="s">
        <v>25</v>
      </c>
    </row>
    <row r="1044" spans="1:18" x14ac:dyDescent="0.3">
      <c r="A1044" s="72">
        <v>1042</v>
      </c>
      <c r="B1044">
        <v>888</v>
      </c>
      <c r="C1044" t="s">
        <v>376</v>
      </c>
      <c r="D1044" t="s">
        <v>28</v>
      </c>
      <c r="E1044" t="s">
        <v>34</v>
      </c>
      <c r="F1044">
        <v>6.36</v>
      </c>
      <c r="G1044" s="73">
        <v>44788</v>
      </c>
      <c r="H1044" s="73">
        <v>44793</v>
      </c>
      <c r="I1044">
        <v>4</v>
      </c>
      <c r="J1044">
        <v>2000</v>
      </c>
      <c r="K1044" t="s">
        <v>21</v>
      </c>
      <c r="L1044">
        <v>12</v>
      </c>
      <c r="M1044">
        <v>0.4</v>
      </c>
      <c r="N1044">
        <v>4.8000000000000007</v>
      </c>
      <c r="O1044">
        <v>6</v>
      </c>
      <c r="P1044">
        <v>0.80000000000000016</v>
      </c>
      <c r="Q1044">
        <v>2</v>
      </c>
      <c r="R1044" t="s">
        <v>168</v>
      </c>
    </row>
    <row r="1045" spans="1:18" x14ac:dyDescent="0.3">
      <c r="A1045" s="72">
        <v>1043</v>
      </c>
      <c r="B1045">
        <v>887</v>
      </c>
      <c r="C1045" t="s">
        <v>377</v>
      </c>
      <c r="D1045" t="s">
        <v>65</v>
      </c>
      <c r="E1045" t="s">
        <v>34</v>
      </c>
      <c r="F1045">
        <v>6.26</v>
      </c>
      <c r="G1045" s="73">
        <v>44793</v>
      </c>
      <c r="H1045" s="73">
        <v>44793</v>
      </c>
      <c r="I1045">
        <v>4</v>
      </c>
      <c r="J1045">
        <v>2002</v>
      </c>
      <c r="K1045" t="s">
        <v>29</v>
      </c>
      <c r="L1045">
        <v>1</v>
      </c>
      <c r="M1045">
        <v>0.38638888888888889</v>
      </c>
      <c r="N1045">
        <v>0.38638888888888889</v>
      </c>
      <c r="O1045">
        <v>1</v>
      </c>
      <c r="P1045">
        <v>0.38638888888888889</v>
      </c>
      <c r="Q1045">
        <v>1</v>
      </c>
      <c r="R1045" t="s">
        <v>35</v>
      </c>
    </row>
    <row r="1046" spans="1:18" x14ac:dyDescent="0.3">
      <c r="A1046" s="72">
        <v>1044</v>
      </c>
      <c r="B1046">
        <v>887</v>
      </c>
      <c r="C1046" t="s">
        <v>377</v>
      </c>
      <c r="D1046" t="s">
        <v>65</v>
      </c>
      <c r="E1046" t="s">
        <v>34</v>
      </c>
      <c r="F1046">
        <v>6.26</v>
      </c>
      <c r="G1046" s="73">
        <v>44793</v>
      </c>
      <c r="H1046" s="73">
        <v>44793</v>
      </c>
      <c r="I1046">
        <v>4</v>
      </c>
      <c r="J1046">
        <v>2002</v>
      </c>
      <c r="K1046" t="s">
        <v>29</v>
      </c>
      <c r="L1046">
        <v>1</v>
      </c>
      <c r="M1046">
        <v>0.38638888888888889</v>
      </c>
      <c r="N1046">
        <v>0.38638888888888889</v>
      </c>
      <c r="O1046">
        <v>1</v>
      </c>
      <c r="P1046">
        <v>0.38638888888888889</v>
      </c>
      <c r="Q1046">
        <v>1</v>
      </c>
      <c r="R1046" t="s">
        <v>97</v>
      </c>
    </row>
    <row r="1047" spans="1:18" x14ac:dyDescent="0.3">
      <c r="A1047" s="72">
        <v>1045</v>
      </c>
      <c r="B1047">
        <v>887</v>
      </c>
      <c r="C1047" t="s">
        <v>377</v>
      </c>
      <c r="D1047" t="s">
        <v>65</v>
      </c>
      <c r="E1047" t="s">
        <v>34</v>
      </c>
      <c r="F1047">
        <v>6.26</v>
      </c>
      <c r="G1047" s="73">
        <v>44793</v>
      </c>
      <c r="H1047" s="73">
        <v>44793</v>
      </c>
      <c r="I1047">
        <v>4</v>
      </c>
      <c r="J1047">
        <v>2002</v>
      </c>
      <c r="K1047" t="s">
        <v>29</v>
      </c>
      <c r="L1047">
        <v>1</v>
      </c>
      <c r="M1047">
        <v>0.38638888888888889</v>
      </c>
      <c r="N1047">
        <v>0.38638888888888889</v>
      </c>
      <c r="O1047">
        <v>1</v>
      </c>
      <c r="P1047">
        <v>0.38638888888888889</v>
      </c>
      <c r="Q1047">
        <v>1</v>
      </c>
      <c r="R1047" t="s">
        <v>98</v>
      </c>
    </row>
    <row r="1048" spans="1:18" x14ac:dyDescent="0.3">
      <c r="A1048" s="72">
        <v>1046</v>
      </c>
      <c r="B1048">
        <v>887</v>
      </c>
      <c r="C1048" t="s">
        <v>377</v>
      </c>
      <c r="D1048" t="s">
        <v>65</v>
      </c>
      <c r="E1048" t="s">
        <v>34</v>
      </c>
      <c r="F1048">
        <v>6.26</v>
      </c>
      <c r="G1048" s="73">
        <v>44793</v>
      </c>
      <c r="H1048" s="73">
        <v>44793</v>
      </c>
      <c r="I1048">
        <v>4</v>
      </c>
      <c r="J1048">
        <v>2002</v>
      </c>
      <c r="K1048" t="s">
        <v>29</v>
      </c>
      <c r="L1048">
        <v>1</v>
      </c>
      <c r="M1048">
        <v>0.38638888888888889</v>
      </c>
      <c r="N1048">
        <v>0.38638888888888889</v>
      </c>
      <c r="O1048">
        <v>1</v>
      </c>
      <c r="P1048">
        <v>0.38638888888888889</v>
      </c>
      <c r="Q1048">
        <v>1</v>
      </c>
      <c r="R1048" t="s">
        <v>25</v>
      </c>
    </row>
    <row r="1049" spans="1:18" x14ac:dyDescent="0.3">
      <c r="A1049" s="72">
        <v>1047</v>
      </c>
      <c r="B1049">
        <v>887</v>
      </c>
      <c r="C1049" t="s">
        <v>377</v>
      </c>
      <c r="D1049" t="s">
        <v>65</v>
      </c>
      <c r="E1049" t="s">
        <v>34</v>
      </c>
      <c r="F1049">
        <v>6.26</v>
      </c>
      <c r="G1049" s="73">
        <v>44793</v>
      </c>
      <c r="H1049" s="73">
        <v>44793</v>
      </c>
      <c r="I1049">
        <v>4</v>
      </c>
      <c r="J1049">
        <v>2002</v>
      </c>
      <c r="K1049" t="s">
        <v>29</v>
      </c>
      <c r="L1049">
        <v>1</v>
      </c>
      <c r="M1049">
        <v>0.38638888888888889</v>
      </c>
      <c r="N1049">
        <v>0.38638888888888889</v>
      </c>
      <c r="O1049">
        <v>1</v>
      </c>
      <c r="P1049">
        <v>0.38638888888888889</v>
      </c>
      <c r="Q1049">
        <v>1</v>
      </c>
      <c r="R1049" t="s">
        <v>168</v>
      </c>
    </row>
    <row r="1050" spans="1:18" x14ac:dyDescent="0.3">
      <c r="A1050" s="72">
        <v>1048</v>
      </c>
      <c r="B1050">
        <v>41812</v>
      </c>
      <c r="C1050" t="s">
        <v>378</v>
      </c>
      <c r="D1050" t="s">
        <v>28</v>
      </c>
      <c r="E1050" t="s">
        <v>34</v>
      </c>
      <c r="F1050">
        <v>6.53</v>
      </c>
      <c r="G1050" s="73">
        <v>44706</v>
      </c>
      <c r="H1050" s="73">
        <v>44741</v>
      </c>
      <c r="I1050">
        <v>5</v>
      </c>
      <c r="J1050">
        <v>2021</v>
      </c>
      <c r="K1050" t="s">
        <v>40</v>
      </c>
      <c r="L1050">
        <v>10</v>
      </c>
      <c r="M1050">
        <v>0.41972222222222222</v>
      </c>
      <c r="N1050">
        <v>4.197222222222222</v>
      </c>
      <c r="O1050">
        <v>36</v>
      </c>
      <c r="P1050">
        <v>0.1165895061728395</v>
      </c>
      <c r="Q1050">
        <v>0.27777777777777779</v>
      </c>
      <c r="R1050" t="s">
        <v>32</v>
      </c>
    </row>
    <row r="1051" spans="1:18" x14ac:dyDescent="0.3">
      <c r="A1051" s="72">
        <v>1049</v>
      </c>
      <c r="B1051">
        <v>41812</v>
      </c>
      <c r="C1051" t="s">
        <v>378</v>
      </c>
      <c r="D1051" t="s">
        <v>28</v>
      </c>
      <c r="E1051" t="s">
        <v>34</v>
      </c>
      <c r="F1051">
        <v>6.53</v>
      </c>
      <c r="G1051" s="73">
        <v>44706</v>
      </c>
      <c r="H1051" s="73">
        <v>44741</v>
      </c>
      <c r="I1051">
        <v>5</v>
      </c>
      <c r="J1051">
        <v>2021</v>
      </c>
      <c r="K1051" t="s">
        <v>40</v>
      </c>
      <c r="L1051">
        <v>10</v>
      </c>
      <c r="M1051">
        <v>0.41972222222222222</v>
      </c>
      <c r="N1051">
        <v>4.197222222222222</v>
      </c>
      <c r="O1051">
        <v>36</v>
      </c>
      <c r="P1051">
        <v>0.1165895061728395</v>
      </c>
      <c r="Q1051">
        <v>0.27777777777777779</v>
      </c>
      <c r="R1051" t="s">
        <v>70</v>
      </c>
    </row>
    <row r="1052" spans="1:18" x14ac:dyDescent="0.3">
      <c r="A1052" s="72">
        <v>1050</v>
      </c>
      <c r="B1052">
        <v>41812</v>
      </c>
      <c r="C1052" t="s">
        <v>378</v>
      </c>
      <c r="D1052" t="s">
        <v>28</v>
      </c>
      <c r="E1052" t="s">
        <v>34</v>
      </c>
      <c r="F1052">
        <v>6.53</v>
      </c>
      <c r="G1052" s="73">
        <v>44706</v>
      </c>
      <c r="H1052" s="73">
        <v>44741</v>
      </c>
      <c r="I1052">
        <v>5</v>
      </c>
      <c r="J1052">
        <v>2021</v>
      </c>
      <c r="K1052" t="s">
        <v>40</v>
      </c>
      <c r="L1052">
        <v>10</v>
      </c>
      <c r="M1052">
        <v>0.41972222222222222</v>
      </c>
      <c r="N1052">
        <v>4.197222222222222</v>
      </c>
      <c r="O1052">
        <v>36</v>
      </c>
      <c r="P1052">
        <v>0.1165895061728395</v>
      </c>
      <c r="Q1052">
        <v>0.27777777777777779</v>
      </c>
      <c r="R1052" t="s">
        <v>58</v>
      </c>
    </row>
    <row r="1053" spans="1:18" x14ac:dyDescent="0.3">
      <c r="A1053" s="72">
        <v>1051</v>
      </c>
      <c r="B1053">
        <v>41812</v>
      </c>
      <c r="C1053" t="s">
        <v>378</v>
      </c>
      <c r="D1053" t="s">
        <v>28</v>
      </c>
      <c r="E1053" t="s">
        <v>34</v>
      </c>
      <c r="F1053">
        <v>6.53</v>
      </c>
      <c r="G1053" s="73">
        <v>44706</v>
      </c>
      <c r="H1053" s="73">
        <v>44741</v>
      </c>
      <c r="I1053">
        <v>5</v>
      </c>
      <c r="J1053">
        <v>2021</v>
      </c>
      <c r="K1053" t="s">
        <v>40</v>
      </c>
      <c r="L1053">
        <v>10</v>
      </c>
      <c r="M1053">
        <v>0.41972222222222222</v>
      </c>
      <c r="N1053">
        <v>4.197222222222222</v>
      </c>
      <c r="O1053">
        <v>36</v>
      </c>
      <c r="P1053">
        <v>0.1165895061728395</v>
      </c>
      <c r="Q1053">
        <v>0.27777777777777779</v>
      </c>
      <c r="R1053" t="s">
        <v>54</v>
      </c>
    </row>
    <row r="1054" spans="1:18" x14ac:dyDescent="0.3">
      <c r="A1054" s="72">
        <v>1052</v>
      </c>
      <c r="B1054">
        <v>41812</v>
      </c>
      <c r="C1054" t="s">
        <v>378</v>
      </c>
      <c r="D1054" t="s">
        <v>28</v>
      </c>
      <c r="E1054" t="s">
        <v>34</v>
      </c>
      <c r="F1054">
        <v>6.53</v>
      </c>
      <c r="G1054" s="73">
        <v>44706</v>
      </c>
      <c r="H1054" s="73">
        <v>44741</v>
      </c>
      <c r="I1054">
        <v>5</v>
      </c>
      <c r="J1054">
        <v>2021</v>
      </c>
      <c r="K1054" t="s">
        <v>40</v>
      </c>
      <c r="L1054">
        <v>10</v>
      </c>
      <c r="M1054">
        <v>0.41972222222222222</v>
      </c>
      <c r="N1054">
        <v>4.197222222222222</v>
      </c>
      <c r="O1054">
        <v>36</v>
      </c>
      <c r="P1054">
        <v>0.1165895061728395</v>
      </c>
      <c r="Q1054">
        <v>0.27777777777777779</v>
      </c>
      <c r="R1054" t="s">
        <v>38</v>
      </c>
    </row>
    <row r="1055" spans="1:18" x14ac:dyDescent="0.3">
      <c r="A1055" s="72">
        <v>1053</v>
      </c>
      <c r="B1055">
        <v>33737</v>
      </c>
      <c r="C1055" t="s">
        <v>379</v>
      </c>
      <c r="D1055" t="s">
        <v>28</v>
      </c>
      <c r="E1055" t="s">
        <v>105</v>
      </c>
      <c r="F1055">
        <v>6.18</v>
      </c>
      <c r="G1055" s="73">
        <v>44798</v>
      </c>
      <c r="H1055" s="73">
        <v>44804</v>
      </c>
      <c r="I1055">
        <v>4</v>
      </c>
      <c r="J1055">
        <v>2021</v>
      </c>
      <c r="K1055" t="s">
        <v>31</v>
      </c>
      <c r="L1055">
        <v>13</v>
      </c>
      <c r="M1055">
        <v>0.41944444444444451</v>
      </c>
      <c r="N1055">
        <v>5.4527777777777784</v>
      </c>
      <c r="O1055">
        <v>7</v>
      </c>
      <c r="P1055">
        <v>0.77896825396825398</v>
      </c>
      <c r="Q1055">
        <v>1.857142857142857</v>
      </c>
      <c r="R1055" t="s">
        <v>35</v>
      </c>
    </row>
    <row r="1056" spans="1:18" x14ac:dyDescent="0.3">
      <c r="A1056" s="72">
        <v>1054</v>
      </c>
      <c r="B1056">
        <v>33737</v>
      </c>
      <c r="C1056" t="s">
        <v>379</v>
      </c>
      <c r="D1056" t="s">
        <v>28</v>
      </c>
      <c r="E1056" t="s">
        <v>105</v>
      </c>
      <c r="F1056">
        <v>6.18</v>
      </c>
      <c r="G1056" s="73">
        <v>44798</v>
      </c>
      <c r="H1056" s="73">
        <v>44804</v>
      </c>
      <c r="I1056">
        <v>4</v>
      </c>
      <c r="J1056">
        <v>2021</v>
      </c>
      <c r="K1056" t="s">
        <v>31</v>
      </c>
      <c r="L1056">
        <v>13</v>
      </c>
      <c r="M1056">
        <v>0.41944444444444451</v>
      </c>
      <c r="N1056">
        <v>5.4527777777777784</v>
      </c>
      <c r="O1056">
        <v>7</v>
      </c>
      <c r="P1056">
        <v>0.77896825396825398</v>
      </c>
      <c r="Q1056">
        <v>1.857142857142857</v>
      </c>
      <c r="R1056" t="s">
        <v>97</v>
      </c>
    </row>
    <row r="1057" spans="1:18" x14ac:dyDescent="0.3">
      <c r="A1057" s="72">
        <v>1055</v>
      </c>
      <c r="B1057">
        <v>33737</v>
      </c>
      <c r="C1057" t="s">
        <v>379</v>
      </c>
      <c r="D1057" t="s">
        <v>28</v>
      </c>
      <c r="E1057" t="s">
        <v>105</v>
      </c>
      <c r="F1057">
        <v>6.18</v>
      </c>
      <c r="G1057" s="73">
        <v>44798</v>
      </c>
      <c r="H1057" s="73">
        <v>44804</v>
      </c>
      <c r="I1057">
        <v>4</v>
      </c>
      <c r="J1057">
        <v>2021</v>
      </c>
      <c r="K1057" t="s">
        <v>31</v>
      </c>
      <c r="L1057">
        <v>13</v>
      </c>
      <c r="M1057">
        <v>0.41944444444444451</v>
      </c>
      <c r="N1057">
        <v>5.4527777777777784</v>
      </c>
      <c r="O1057">
        <v>7</v>
      </c>
      <c r="P1057">
        <v>0.77896825396825398</v>
      </c>
      <c r="Q1057">
        <v>1.857142857142857</v>
      </c>
      <c r="R1057" t="s">
        <v>45</v>
      </c>
    </row>
    <row r="1058" spans="1:18" x14ac:dyDescent="0.3">
      <c r="A1058" s="72">
        <v>1056</v>
      </c>
      <c r="B1058">
        <v>33737</v>
      </c>
      <c r="C1058" t="s">
        <v>379</v>
      </c>
      <c r="D1058" t="s">
        <v>28</v>
      </c>
      <c r="E1058" t="s">
        <v>105</v>
      </c>
      <c r="F1058">
        <v>6.18</v>
      </c>
      <c r="G1058" s="73">
        <v>44798</v>
      </c>
      <c r="H1058" s="73">
        <v>44804</v>
      </c>
      <c r="I1058">
        <v>4</v>
      </c>
      <c r="J1058">
        <v>2021</v>
      </c>
      <c r="K1058" t="s">
        <v>31</v>
      </c>
      <c r="L1058">
        <v>13</v>
      </c>
      <c r="M1058">
        <v>0.41944444444444451</v>
      </c>
      <c r="N1058">
        <v>5.4527777777777784</v>
      </c>
      <c r="O1058">
        <v>7</v>
      </c>
      <c r="P1058">
        <v>0.77896825396825398</v>
      </c>
      <c r="Q1058">
        <v>1.857142857142857</v>
      </c>
      <c r="R1058" t="s">
        <v>25</v>
      </c>
    </row>
    <row r="1059" spans="1:18" x14ac:dyDescent="0.3">
      <c r="A1059" s="72">
        <v>1057</v>
      </c>
      <c r="B1059">
        <v>34209</v>
      </c>
      <c r="C1059" t="s">
        <v>380</v>
      </c>
      <c r="D1059" t="s">
        <v>28</v>
      </c>
      <c r="E1059" t="s">
        <v>310</v>
      </c>
      <c r="F1059">
        <v>7.02</v>
      </c>
      <c r="G1059" s="73">
        <v>43654</v>
      </c>
      <c r="H1059" s="73">
        <v>43658</v>
      </c>
      <c r="I1059">
        <v>6</v>
      </c>
      <c r="J1059">
        <v>2019</v>
      </c>
      <c r="K1059" t="s">
        <v>21</v>
      </c>
      <c r="L1059">
        <v>12</v>
      </c>
      <c r="M1059">
        <v>0.39444444444444438</v>
      </c>
      <c r="N1059">
        <v>4.7333333333333334</v>
      </c>
      <c r="O1059">
        <v>5</v>
      </c>
      <c r="P1059">
        <v>0.94666666666666666</v>
      </c>
      <c r="Q1059">
        <v>2.4</v>
      </c>
      <c r="R1059" t="s">
        <v>91</v>
      </c>
    </row>
    <row r="1060" spans="1:18" x14ac:dyDescent="0.3">
      <c r="A1060" s="72">
        <v>1058</v>
      </c>
      <c r="B1060">
        <v>34209</v>
      </c>
      <c r="C1060" t="s">
        <v>380</v>
      </c>
      <c r="D1060" t="s">
        <v>28</v>
      </c>
      <c r="E1060" t="s">
        <v>310</v>
      </c>
      <c r="F1060">
        <v>7.02</v>
      </c>
      <c r="G1060" s="73">
        <v>43654</v>
      </c>
      <c r="H1060" s="73">
        <v>43658</v>
      </c>
      <c r="I1060">
        <v>6</v>
      </c>
      <c r="J1060">
        <v>2019</v>
      </c>
      <c r="K1060" t="s">
        <v>21</v>
      </c>
      <c r="L1060">
        <v>12</v>
      </c>
      <c r="M1060">
        <v>0.39444444444444438</v>
      </c>
      <c r="N1060">
        <v>4.7333333333333334</v>
      </c>
      <c r="O1060">
        <v>5</v>
      </c>
      <c r="P1060">
        <v>0.94666666666666666</v>
      </c>
      <c r="Q1060">
        <v>2.4</v>
      </c>
      <c r="R1060" t="s">
        <v>381</v>
      </c>
    </row>
    <row r="1061" spans="1:18" x14ac:dyDescent="0.3">
      <c r="A1061" s="72">
        <v>1059</v>
      </c>
      <c r="B1061">
        <v>34209</v>
      </c>
      <c r="C1061" t="s">
        <v>380</v>
      </c>
      <c r="D1061" t="s">
        <v>28</v>
      </c>
      <c r="E1061" t="s">
        <v>310</v>
      </c>
      <c r="F1061">
        <v>7.02</v>
      </c>
      <c r="G1061" s="73">
        <v>43654</v>
      </c>
      <c r="H1061" s="73">
        <v>43658</v>
      </c>
      <c r="I1061">
        <v>6</v>
      </c>
      <c r="J1061">
        <v>2019</v>
      </c>
      <c r="K1061" t="s">
        <v>21</v>
      </c>
      <c r="L1061">
        <v>12</v>
      </c>
      <c r="M1061">
        <v>0.39444444444444438</v>
      </c>
      <c r="N1061">
        <v>4.7333333333333334</v>
      </c>
      <c r="O1061">
        <v>5</v>
      </c>
      <c r="P1061">
        <v>0.94666666666666666</v>
      </c>
      <c r="Q1061">
        <v>2.4</v>
      </c>
      <c r="R1061" t="s">
        <v>54</v>
      </c>
    </row>
    <row r="1062" spans="1:18" x14ac:dyDescent="0.3">
      <c r="A1062" s="72">
        <v>1060</v>
      </c>
      <c r="B1062">
        <v>34209</v>
      </c>
      <c r="C1062" t="s">
        <v>380</v>
      </c>
      <c r="D1062" t="s">
        <v>28</v>
      </c>
      <c r="E1062" t="s">
        <v>310</v>
      </c>
      <c r="F1062">
        <v>7.02</v>
      </c>
      <c r="G1062" s="73">
        <v>43654</v>
      </c>
      <c r="H1062" s="73">
        <v>43658</v>
      </c>
      <c r="I1062">
        <v>6</v>
      </c>
      <c r="J1062">
        <v>2019</v>
      </c>
      <c r="K1062" t="s">
        <v>21</v>
      </c>
      <c r="L1062">
        <v>12</v>
      </c>
      <c r="M1062">
        <v>0.39444444444444438</v>
      </c>
      <c r="N1062">
        <v>4.7333333333333334</v>
      </c>
      <c r="O1062">
        <v>5</v>
      </c>
      <c r="P1062">
        <v>0.94666666666666666</v>
      </c>
      <c r="Q1062">
        <v>2.4</v>
      </c>
      <c r="R1062" t="s">
        <v>55</v>
      </c>
    </row>
    <row r="1063" spans="1:18" x14ac:dyDescent="0.3">
      <c r="A1063" s="72">
        <v>1061</v>
      </c>
      <c r="B1063">
        <v>34209</v>
      </c>
      <c r="C1063" t="s">
        <v>380</v>
      </c>
      <c r="D1063" t="s">
        <v>28</v>
      </c>
      <c r="E1063" t="s">
        <v>310</v>
      </c>
      <c r="F1063">
        <v>7.02</v>
      </c>
      <c r="G1063" s="73">
        <v>43654</v>
      </c>
      <c r="H1063" s="73">
        <v>43658</v>
      </c>
      <c r="I1063">
        <v>6</v>
      </c>
      <c r="J1063">
        <v>2019</v>
      </c>
      <c r="K1063" t="s">
        <v>21</v>
      </c>
      <c r="L1063">
        <v>12</v>
      </c>
      <c r="M1063">
        <v>0.39444444444444438</v>
      </c>
      <c r="N1063">
        <v>4.7333333333333334</v>
      </c>
      <c r="O1063">
        <v>5</v>
      </c>
      <c r="P1063">
        <v>0.94666666666666666</v>
      </c>
      <c r="Q1063">
        <v>2.4</v>
      </c>
      <c r="R1063" t="s">
        <v>108</v>
      </c>
    </row>
    <row r="1064" spans="1:18" x14ac:dyDescent="0.3">
      <c r="A1064" s="72">
        <v>1062</v>
      </c>
      <c r="B1064">
        <v>34209</v>
      </c>
      <c r="C1064" t="s">
        <v>380</v>
      </c>
      <c r="D1064" t="s">
        <v>28</v>
      </c>
      <c r="E1064" t="s">
        <v>310</v>
      </c>
      <c r="F1064">
        <v>7.02</v>
      </c>
      <c r="G1064" s="73">
        <v>43654</v>
      </c>
      <c r="H1064" s="73">
        <v>43658</v>
      </c>
      <c r="I1064">
        <v>6</v>
      </c>
      <c r="J1064">
        <v>2019</v>
      </c>
      <c r="K1064" t="s">
        <v>21</v>
      </c>
      <c r="L1064">
        <v>12</v>
      </c>
      <c r="M1064">
        <v>0.39444444444444438</v>
      </c>
      <c r="N1064">
        <v>4.7333333333333334</v>
      </c>
      <c r="O1064">
        <v>5</v>
      </c>
      <c r="P1064">
        <v>0.94666666666666666</v>
      </c>
      <c r="Q1064">
        <v>2.4</v>
      </c>
      <c r="R1064" t="s">
        <v>63</v>
      </c>
    </row>
    <row r="1065" spans="1:18" x14ac:dyDescent="0.3">
      <c r="A1065" s="72">
        <v>1063</v>
      </c>
      <c r="B1065">
        <v>42340</v>
      </c>
      <c r="C1065" t="s">
        <v>382</v>
      </c>
      <c r="D1065" t="s">
        <v>28</v>
      </c>
      <c r="E1065" t="s">
        <v>34</v>
      </c>
      <c r="F1065">
        <v>7.29</v>
      </c>
      <c r="G1065" s="73">
        <v>44704</v>
      </c>
      <c r="H1065" s="73">
        <v>44708</v>
      </c>
      <c r="I1065">
        <v>7</v>
      </c>
      <c r="J1065">
        <v>2021</v>
      </c>
      <c r="K1065" t="s">
        <v>40</v>
      </c>
      <c r="L1065">
        <v>12</v>
      </c>
      <c r="M1065">
        <v>0.3972222222222222</v>
      </c>
      <c r="N1065">
        <v>4.7666666666666666</v>
      </c>
      <c r="O1065">
        <v>5</v>
      </c>
      <c r="P1065">
        <v>0.95333333333333337</v>
      </c>
      <c r="Q1065">
        <v>2.4</v>
      </c>
      <c r="R1065" t="s">
        <v>32</v>
      </c>
    </row>
    <row r="1066" spans="1:18" x14ac:dyDescent="0.3">
      <c r="A1066" s="72">
        <v>1064</v>
      </c>
      <c r="B1066">
        <v>42340</v>
      </c>
      <c r="C1066" t="s">
        <v>382</v>
      </c>
      <c r="D1066" t="s">
        <v>28</v>
      </c>
      <c r="E1066" t="s">
        <v>34</v>
      </c>
      <c r="F1066">
        <v>7.29</v>
      </c>
      <c r="G1066" s="73">
        <v>44704</v>
      </c>
      <c r="H1066" s="73">
        <v>44708</v>
      </c>
      <c r="I1066">
        <v>7</v>
      </c>
      <c r="J1066">
        <v>2021</v>
      </c>
      <c r="K1066" t="s">
        <v>40</v>
      </c>
      <c r="L1066">
        <v>12</v>
      </c>
      <c r="M1066">
        <v>0.3972222222222222</v>
      </c>
      <c r="N1066">
        <v>4.7666666666666666</v>
      </c>
      <c r="O1066">
        <v>5</v>
      </c>
      <c r="P1066">
        <v>0.95333333333333337</v>
      </c>
      <c r="Q1066">
        <v>2.4</v>
      </c>
      <c r="R1066" t="s">
        <v>23</v>
      </c>
    </row>
    <row r="1067" spans="1:18" x14ac:dyDescent="0.3">
      <c r="A1067" s="72">
        <v>1065</v>
      </c>
      <c r="B1067">
        <v>522</v>
      </c>
      <c r="C1067" t="s">
        <v>383</v>
      </c>
      <c r="D1067" t="s">
        <v>95</v>
      </c>
      <c r="E1067" t="s">
        <v>34</v>
      </c>
      <c r="F1067">
        <v>7.52</v>
      </c>
      <c r="G1067" s="73">
        <v>42981</v>
      </c>
      <c r="H1067" s="73">
        <v>42981</v>
      </c>
      <c r="I1067">
        <v>8</v>
      </c>
      <c r="J1067">
        <v>2001</v>
      </c>
      <c r="K1067" t="s">
        <v>29</v>
      </c>
      <c r="L1067">
        <v>1</v>
      </c>
      <c r="M1067">
        <v>1.8166666666666671</v>
      </c>
      <c r="N1067">
        <v>1.8166666666666671</v>
      </c>
      <c r="O1067">
        <v>1</v>
      </c>
      <c r="P1067">
        <v>1.8166666666666671</v>
      </c>
      <c r="Q1067">
        <v>1</v>
      </c>
      <c r="R1067" t="s">
        <v>22</v>
      </c>
    </row>
    <row r="1068" spans="1:18" x14ac:dyDescent="0.3">
      <c r="A1068" s="72">
        <v>1066</v>
      </c>
      <c r="B1068">
        <v>522</v>
      </c>
      <c r="C1068" t="s">
        <v>383</v>
      </c>
      <c r="D1068" t="s">
        <v>95</v>
      </c>
      <c r="E1068" t="s">
        <v>34</v>
      </c>
      <c r="F1068">
        <v>7.52</v>
      </c>
      <c r="G1068" s="73">
        <v>42981</v>
      </c>
      <c r="H1068" s="73">
        <v>42981</v>
      </c>
      <c r="I1068">
        <v>8</v>
      </c>
      <c r="J1068">
        <v>2001</v>
      </c>
      <c r="K1068" t="s">
        <v>29</v>
      </c>
      <c r="L1068">
        <v>1</v>
      </c>
      <c r="M1068">
        <v>1.8166666666666671</v>
      </c>
      <c r="N1068">
        <v>1.8166666666666671</v>
      </c>
      <c r="O1068">
        <v>1</v>
      </c>
      <c r="P1068">
        <v>1.8166666666666671</v>
      </c>
      <c r="Q1068">
        <v>1</v>
      </c>
      <c r="R1068" t="s">
        <v>66</v>
      </c>
    </row>
    <row r="1069" spans="1:18" x14ac:dyDescent="0.3">
      <c r="A1069" s="72">
        <v>1067</v>
      </c>
      <c r="B1069">
        <v>522</v>
      </c>
      <c r="C1069" t="s">
        <v>383</v>
      </c>
      <c r="D1069" t="s">
        <v>95</v>
      </c>
      <c r="E1069" t="s">
        <v>34</v>
      </c>
      <c r="F1069">
        <v>7.52</v>
      </c>
      <c r="G1069" s="73">
        <v>42981</v>
      </c>
      <c r="H1069" s="73">
        <v>42981</v>
      </c>
      <c r="I1069">
        <v>8</v>
      </c>
      <c r="J1069">
        <v>2001</v>
      </c>
      <c r="K1069" t="s">
        <v>29</v>
      </c>
      <c r="L1069">
        <v>1</v>
      </c>
      <c r="M1069">
        <v>1.8166666666666671</v>
      </c>
      <c r="N1069">
        <v>1.8166666666666671</v>
      </c>
      <c r="O1069">
        <v>1</v>
      </c>
      <c r="P1069">
        <v>1.8166666666666671</v>
      </c>
      <c r="Q1069">
        <v>1</v>
      </c>
      <c r="R1069" t="s">
        <v>36</v>
      </c>
    </row>
    <row r="1070" spans="1:18" x14ac:dyDescent="0.3">
      <c r="A1070" s="72">
        <v>1068</v>
      </c>
      <c r="B1070">
        <v>522</v>
      </c>
      <c r="C1070" t="s">
        <v>383</v>
      </c>
      <c r="D1070" t="s">
        <v>95</v>
      </c>
      <c r="E1070" t="s">
        <v>34</v>
      </c>
      <c r="F1070">
        <v>7.52</v>
      </c>
      <c r="G1070" s="73">
        <v>42981</v>
      </c>
      <c r="H1070" s="73">
        <v>42981</v>
      </c>
      <c r="I1070">
        <v>8</v>
      </c>
      <c r="J1070">
        <v>2001</v>
      </c>
      <c r="K1070" t="s">
        <v>29</v>
      </c>
      <c r="L1070">
        <v>1</v>
      </c>
      <c r="M1070">
        <v>1.8166666666666671</v>
      </c>
      <c r="N1070">
        <v>1.8166666666666671</v>
      </c>
      <c r="O1070">
        <v>1</v>
      </c>
      <c r="P1070">
        <v>1.8166666666666671</v>
      </c>
      <c r="Q1070">
        <v>1</v>
      </c>
      <c r="R1070" t="s">
        <v>54</v>
      </c>
    </row>
    <row r="1071" spans="1:18" x14ac:dyDescent="0.3">
      <c r="A1071" s="72">
        <v>1069</v>
      </c>
      <c r="B1071">
        <v>522</v>
      </c>
      <c r="C1071" t="s">
        <v>383</v>
      </c>
      <c r="D1071" t="s">
        <v>95</v>
      </c>
      <c r="E1071" t="s">
        <v>34</v>
      </c>
      <c r="F1071">
        <v>7.52</v>
      </c>
      <c r="G1071" s="73">
        <v>42981</v>
      </c>
      <c r="H1071" s="73">
        <v>42981</v>
      </c>
      <c r="I1071">
        <v>8</v>
      </c>
      <c r="J1071">
        <v>2001</v>
      </c>
      <c r="K1071" t="s">
        <v>29</v>
      </c>
      <c r="L1071">
        <v>1</v>
      </c>
      <c r="M1071">
        <v>1.8166666666666671</v>
      </c>
      <c r="N1071">
        <v>1.8166666666666671</v>
      </c>
      <c r="O1071">
        <v>1</v>
      </c>
      <c r="P1071">
        <v>1.8166666666666671</v>
      </c>
      <c r="Q1071">
        <v>1</v>
      </c>
      <c r="R1071" t="s">
        <v>25</v>
      </c>
    </row>
    <row r="1072" spans="1:18" x14ac:dyDescent="0.3">
      <c r="A1072" s="72">
        <v>1070</v>
      </c>
      <c r="B1072">
        <v>522</v>
      </c>
      <c r="C1072" t="s">
        <v>383</v>
      </c>
      <c r="D1072" t="s">
        <v>95</v>
      </c>
      <c r="E1072" t="s">
        <v>34</v>
      </c>
      <c r="F1072">
        <v>7.52</v>
      </c>
      <c r="G1072" s="73">
        <v>42981</v>
      </c>
      <c r="H1072" s="73">
        <v>42981</v>
      </c>
      <c r="I1072">
        <v>8</v>
      </c>
      <c r="J1072">
        <v>2001</v>
      </c>
      <c r="K1072" t="s">
        <v>29</v>
      </c>
      <c r="L1072">
        <v>1</v>
      </c>
      <c r="M1072">
        <v>1.8166666666666671</v>
      </c>
      <c r="N1072">
        <v>1.8166666666666671</v>
      </c>
      <c r="O1072">
        <v>1</v>
      </c>
      <c r="P1072">
        <v>1.8166666666666671</v>
      </c>
      <c r="Q1072">
        <v>1</v>
      </c>
      <c r="R1072" t="s">
        <v>38</v>
      </c>
    </row>
    <row r="1073" spans="1:18" x14ac:dyDescent="0.3">
      <c r="A1073" s="72">
        <v>1071</v>
      </c>
      <c r="B1073">
        <v>783</v>
      </c>
      <c r="C1073" t="s">
        <v>384</v>
      </c>
      <c r="D1073" t="s">
        <v>28</v>
      </c>
      <c r="E1073" t="s">
        <v>34</v>
      </c>
      <c r="F1073">
        <v>6.46</v>
      </c>
      <c r="G1073" s="73">
        <v>44794</v>
      </c>
      <c r="H1073" s="73">
        <v>44817</v>
      </c>
      <c r="I1073">
        <v>6</v>
      </c>
      <c r="J1073">
        <v>2000</v>
      </c>
      <c r="K1073" t="s">
        <v>21</v>
      </c>
      <c r="L1073">
        <v>13</v>
      </c>
      <c r="M1073">
        <v>0.40055555555555561</v>
      </c>
      <c r="N1073">
        <v>5.2072222222222226</v>
      </c>
      <c r="O1073">
        <v>24</v>
      </c>
      <c r="P1073">
        <v>0.2169675925925926</v>
      </c>
      <c r="Q1073">
        <v>0.54166666666666663</v>
      </c>
      <c r="R1073" t="s">
        <v>32</v>
      </c>
    </row>
    <row r="1074" spans="1:18" x14ac:dyDescent="0.3">
      <c r="A1074" s="72">
        <v>1072</v>
      </c>
      <c r="B1074">
        <v>783</v>
      </c>
      <c r="C1074" t="s">
        <v>384</v>
      </c>
      <c r="D1074" t="s">
        <v>28</v>
      </c>
      <c r="E1074" t="s">
        <v>34</v>
      </c>
      <c r="F1074">
        <v>6.46</v>
      </c>
      <c r="G1074" s="73">
        <v>44794</v>
      </c>
      <c r="H1074" s="73">
        <v>44817</v>
      </c>
      <c r="I1074">
        <v>6</v>
      </c>
      <c r="J1074">
        <v>2000</v>
      </c>
      <c r="K1074" t="s">
        <v>21</v>
      </c>
      <c r="L1074">
        <v>13</v>
      </c>
      <c r="M1074">
        <v>0.40055555555555561</v>
      </c>
      <c r="N1074">
        <v>5.2072222222222226</v>
      </c>
      <c r="O1074">
        <v>24</v>
      </c>
      <c r="P1074">
        <v>0.2169675925925926</v>
      </c>
      <c r="Q1074">
        <v>0.54166666666666663</v>
      </c>
      <c r="R1074" t="s">
        <v>66</v>
      </c>
    </row>
    <row r="1075" spans="1:18" x14ac:dyDescent="0.3">
      <c r="A1075" s="72">
        <v>1073</v>
      </c>
      <c r="B1075">
        <v>783</v>
      </c>
      <c r="C1075" t="s">
        <v>384</v>
      </c>
      <c r="D1075" t="s">
        <v>28</v>
      </c>
      <c r="E1075" t="s">
        <v>34</v>
      </c>
      <c r="F1075">
        <v>6.46</v>
      </c>
      <c r="G1075" s="73">
        <v>44794</v>
      </c>
      <c r="H1075" s="73">
        <v>44817</v>
      </c>
      <c r="I1075">
        <v>6</v>
      </c>
      <c r="J1075">
        <v>2000</v>
      </c>
      <c r="K1075" t="s">
        <v>21</v>
      </c>
      <c r="L1075">
        <v>13</v>
      </c>
      <c r="M1075">
        <v>0.40055555555555561</v>
      </c>
      <c r="N1075">
        <v>5.2072222222222226</v>
      </c>
      <c r="O1075">
        <v>24</v>
      </c>
      <c r="P1075">
        <v>0.2169675925925926</v>
      </c>
      <c r="Q1075">
        <v>0.54166666666666663</v>
      </c>
      <c r="R1075" t="s">
        <v>70</v>
      </c>
    </row>
    <row r="1076" spans="1:18" x14ac:dyDescent="0.3">
      <c r="A1076" s="72">
        <v>1074</v>
      </c>
      <c r="B1076">
        <v>783</v>
      </c>
      <c r="C1076" t="s">
        <v>384</v>
      </c>
      <c r="D1076" t="s">
        <v>28</v>
      </c>
      <c r="E1076" t="s">
        <v>34</v>
      </c>
      <c r="F1076">
        <v>6.46</v>
      </c>
      <c r="G1076" s="73">
        <v>44794</v>
      </c>
      <c r="H1076" s="73">
        <v>44817</v>
      </c>
      <c r="I1076">
        <v>6</v>
      </c>
      <c r="J1076">
        <v>2000</v>
      </c>
      <c r="K1076" t="s">
        <v>21</v>
      </c>
      <c r="L1076">
        <v>13</v>
      </c>
      <c r="M1076">
        <v>0.40055555555555561</v>
      </c>
      <c r="N1076">
        <v>5.2072222222222226</v>
      </c>
      <c r="O1076">
        <v>24</v>
      </c>
      <c r="P1076">
        <v>0.2169675925925926</v>
      </c>
      <c r="Q1076">
        <v>0.54166666666666663</v>
      </c>
      <c r="R1076" t="s">
        <v>38</v>
      </c>
    </row>
    <row r="1077" spans="1:18" x14ac:dyDescent="0.3">
      <c r="A1077" s="72">
        <v>1075</v>
      </c>
      <c r="B1077">
        <v>38778</v>
      </c>
      <c r="C1077" t="s">
        <v>385</v>
      </c>
      <c r="D1077" t="s">
        <v>28</v>
      </c>
      <c r="E1077" t="s">
        <v>34</v>
      </c>
      <c r="F1077">
        <v>6.74</v>
      </c>
      <c r="G1077" s="73">
        <v>43659</v>
      </c>
      <c r="H1077" s="73">
        <v>43662</v>
      </c>
      <c r="I1077">
        <v>6</v>
      </c>
      <c r="J1077">
        <v>2019</v>
      </c>
      <c r="K1077" t="s">
        <v>29</v>
      </c>
      <c r="L1077">
        <v>12</v>
      </c>
      <c r="M1077">
        <v>0.20666666666666669</v>
      </c>
      <c r="N1077">
        <v>2.48</v>
      </c>
      <c r="O1077">
        <v>4</v>
      </c>
      <c r="P1077">
        <v>0.62</v>
      </c>
      <c r="Q1077">
        <v>3</v>
      </c>
      <c r="R1077" t="s">
        <v>32</v>
      </c>
    </row>
    <row r="1078" spans="1:18" x14ac:dyDescent="0.3">
      <c r="A1078" s="72">
        <v>1076</v>
      </c>
      <c r="B1078">
        <v>38778</v>
      </c>
      <c r="C1078" t="s">
        <v>385</v>
      </c>
      <c r="D1078" t="s">
        <v>28</v>
      </c>
      <c r="E1078" t="s">
        <v>34</v>
      </c>
      <c r="F1078">
        <v>6.74</v>
      </c>
      <c r="G1078" s="73">
        <v>43659</v>
      </c>
      <c r="H1078" s="73">
        <v>43662</v>
      </c>
      <c r="I1078">
        <v>6</v>
      </c>
      <c r="J1078">
        <v>2019</v>
      </c>
      <c r="K1078" t="s">
        <v>29</v>
      </c>
      <c r="L1078">
        <v>12</v>
      </c>
      <c r="M1078">
        <v>0.20666666666666669</v>
      </c>
      <c r="N1078">
        <v>2.48</v>
      </c>
      <c r="O1078">
        <v>4</v>
      </c>
      <c r="P1078">
        <v>0.62</v>
      </c>
      <c r="Q1078">
        <v>3</v>
      </c>
      <c r="R1078" t="s">
        <v>70</v>
      </c>
    </row>
    <row r="1079" spans="1:18" x14ac:dyDescent="0.3">
      <c r="A1079" s="72">
        <v>1077</v>
      </c>
      <c r="B1079">
        <v>38778</v>
      </c>
      <c r="C1079" t="s">
        <v>385</v>
      </c>
      <c r="D1079" t="s">
        <v>28</v>
      </c>
      <c r="E1079" t="s">
        <v>34</v>
      </c>
      <c r="F1079">
        <v>6.74</v>
      </c>
      <c r="G1079" s="73">
        <v>43659</v>
      </c>
      <c r="H1079" s="73">
        <v>43662</v>
      </c>
      <c r="I1079">
        <v>6</v>
      </c>
      <c r="J1079">
        <v>2019</v>
      </c>
      <c r="K1079" t="s">
        <v>29</v>
      </c>
      <c r="L1079">
        <v>12</v>
      </c>
      <c r="M1079">
        <v>0.20666666666666669</v>
      </c>
      <c r="N1079">
        <v>2.48</v>
      </c>
      <c r="O1079">
        <v>4</v>
      </c>
      <c r="P1079">
        <v>0.62</v>
      </c>
      <c r="Q1079">
        <v>3</v>
      </c>
      <c r="R1079" t="s">
        <v>54</v>
      </c>
    </row>
    <row r="1080" spans="1:18" x14ac:dyDescent="0.3">
      <c r="A1080" s="72">
        <v>1078</v>
      </c>
      <c r="B1080">
        <v>38778</v>
      </c>
      <c r="C1080" t="s">
        <v>385</v>
      </c>
      <c r="D1080" t="s">
        <v>28</v>
      </c>
      <c r="E1080" t="s">
        <v>34</v>
      </c>
      <c r="F1080">
        <v>6.74</v>
      </c>
      <c r="G1080" s="73">
        <v>43659</v>
      </c>
      <c r="H1080" s="73">
        <v>43662</v>
      </c>
      <c r="I1080">
        <v>6</v>
      </c>
      <c r="J1080">
        <v>2019</v>
      </c>
      <c r="K1080" t="s">
        <v>29</v>
      </c>
      <c r="L1080">
        <v>12</v>
      </c>
      <c r="M1080">
        <v>0.20666666666666669</v>
      </c>
      <c r="N1080">
        <v>2.48</v>
      </c>
      <c r="O1080">
        <v>4</v>
      </c>
      <c r="P1080">
        <v>0.62</v>
      </c>
      <c r="Q1080">
        <v>3</v>
      </c>
      <c r="R1080" t="s">
        <v>38</v>
      </c>
    </row>
    <row r="1081" spans="1:18" x14ac:dyDescent="0.3">
      <c r="A1081" s="72">
        <v>1079</v>
      </c>
      <c r="B1081">
        <v>42044</v>
      </c>
      <c r="C1081" t="s">
        <v>386</v>
      </c>
      <c r="D1081" t="s">
        <v>60</v>
      </c>
      <c r="E1081" t="s">
        <v>76</v>
      </c>
      <c r="F1081">
        <v>6.13</v>
      </c>
      <c r="G1081" s="73">
        <v>44366</v>
      </c>
      <c r="H1081" s="73">
        <v>44366</v>
      </c>
      <c r="I1081">
        <v>4</v>
      </c>
      <c r="J1081">
        <v>2020</v>
      </c>
      <c r="K1081" t="s">
        <v>29</v>
      </c>
      <c r="L1081">
        <v>4</v>
      </c>
      <c r="M1081">
        <v>3.0555555555555551E-2</v>
      </c>
      <c r="N1081">
        <v>0.1222222222222222</v>
      </c>
      <c r="O1081">
        <v>1</v>
      </c>
      <c r="P1081">
        <v>0.1222222222222222</v>
      </c>
      <c r="Q1081">
        <v>4</v>
      </c>
      <c r="R1081" t="s">
        <v>195</v>
      </c>
    </row>
    <row r="1082" spans="1:18" x14ac:dyDescent="0.3">
      <c r="A1082" s="72">
        <v>1080</v>
      </c>
      <c r="B1082">
        <v>38935</v>
      </c>
      <c r="C1082" t="s">
        <v>387</v>
      </c>
      <c r="D1082" t="s">
        <v>60</v>
      </c>
      <c r="E1082" t="s">
        <v>20</v>
      </c>
      <c r="F1082">
        <v>6.48</v>
      </c>
      <c r="G1082" s="73">
        <v>43723</v>
      </c>
      <c r="H1082" s="73">
        <v>43727</v>
      </c>
      <c r="I1082">
        <v>4</v>
      </c>
      <c r="J1082">
        <v>2019</v>
      </c>
      <c r="K1082" t="s">
        <v>29</v>
      </c>
      <c r="L1082">
        <v>12</v>
      </c>
      <c r="M1082">
        <v>6.6666666666666666E-2</v>
      </c>
      <c r="N1082">
        <v>0.8</v>
      </c>
      <c r="O1082">
        <v>5</v>
      </c>
      <c r="P1082">
        <v>0.16</v>
      </c>
      <c r="Q1082">
        <v>2.4</v>
      </c>
      <c r="R1082" t="s">
        <v>70</v>
      </c>
    </row>
    <row r="1083" spans="1:18" x14ac:dyDescent="0.3">
      <c r="A1083" s="72">
        <v>1081</v>
      </c>
      <c r="B1083">
        <v>38935</v>
      </c>
      <c r="C1083" t="s">
        <v>387</v>
      </c>
      <c r="D1083" t="s">
        <v>60</v>
      </c>
      <c r="E1083" t="s">
        <v>20</v>
      </c>
      <c r="F1083">
        <v>6.48</v>
      </c>
      <c r="G1083" s="73">
        <v>43723</v>
      </c>
      <c r="H1083" s="73">
        <v>43727</v>
      </c>
      <c r="I1083">
        <v>4</v>
      </c>
      <c r="J1083">
        <v>2019</v>
      </c>
      <c r="K1083" t="s">
        <v>29</v>
      </c>
      <c r="L1083">
        <v>12</v>
      </c>
      <c r="M1083">
        <v>6.6666666666666666E-2</v>
      </c>
      <c r="N1083">
        <v>0.8</v>
      </c>
      <c r="O1083">
        <v>5</v>
      </c>
      <c r="P1083">
        <v>0.16</v>
      </c>
      <c r="Q1083">
        <v>2.4</v>
      </c>
      <c r="R1083" t="s">
        <v>45</v>
      </c>
    </row>
    <row r="1084" spans="1:18" x14ac:dyDescent="0.3">
      <c r="A1084" s="72">
        <v>1082</v>
      </c>
      <c r="B1084">
        <v>40176</v>
      </c>
      <c r="C1084" t="s">
        <v>388</v>
      </c>
      <c r="D1084" t="s">
        <v>19</v>
      </c>
      <c r="E1084" t="s">
        <v>20</v>
      </c>
      <c r="F1084">
        <v>6.5</v>
      </c>
      <c r="G1084" s="73">
        <v>44098</v>
      </c>
      <c r="H1084" s="73">
        <v>44098</v>
      </c>
      <c r="I1084">
        <v>5</v>
      </c>
      <c r="J1084">
        <v>2019</v>
      </c>
      <c r="K1084" t="s">
        <v>40</v>
      </c>
      <c r="L1084">
        <v>1</v>
      </c>
      <c r="M1084">
        <v>6.9722222222222227E-2</v>
      </c>
      <c r="N1084">
        <v>6.9722222222222227E-2</v>
      </c>
      <c r="O1084">
        <v>1</v>
      </c>
      <c r="P1084">
        <v>6.9722222222222227E-2</v>
      </c>
      <c r="Q1084">
        <v>1</v>
      </c>
      <c r="R1084" t="s">
        <v>70</v>
      </c>
    </row>
    <row r="1085" spans="1:18" x14ac:dyDescent="0.3">
      <c r="A1085" s="72">
        <v>1083</v>
      </c>
      <c r="B1085">
        <v>40176</v>
      </c>
      <c r="C1085" t="s">
        <v>388</v>
      </c>
      <c r="D1085" t="s">
        <v>19</v>
      </c>
      <c r="E1085" t="s">
        <v>20</v>
      </c>
      <c r="F1085">
        <v>6.5</v>
      </c>
      <c r="G1085" s="73">
        <v>44098</v>
      </c>
      <c r="H1085" s="73">
        <v>44098</v>
      </c>
      <c r="I1085">
        <v>5</v>
      </c>
      <c r="J1085">
        <v>2019</v>
      </c>
      <c r="K1085" t="s">
        <v>40</v>
      </c>
      <c r="L1085">
        <v>1</v>
      </c>
      <c r="M1085">
        <v>6.9722222222222227E-2</v>
      </c>
      <c r="N1085">
        <v>6.9722222222222227E-2</v>
      </c>
      <c r="O1085">
        <v>1</v>
      </c>
      <c r="P1085">
        <v>6.9722222222222227E-2</v>
      </c>
      <c r="Q1085">
        <v>1</v>
      </c>
      <c r="R1085" t="s">
        <v>45</v>
      </c>
    </row>
    <row r="1086" spans="1:18" x14ac:dyDescent="0.3">
      <c r="A1086" s="72">
        <v>1084</v>
      </c>
      <c r="B1086">
        <v>38098</v>
      </c>
      <c r="C1086" t="s">
        <v>389</v>
      </c>
      <c r="D1086" t="s">
        <v>28</v>
      </c>
      <c r="E1086" t="s">
        <v>34</v>
      </c>
      <c r="F1086">
        <v>7.22</v>
      </c>
      <c r="G1086" s="73">
        <v>43838</v>
      </c>
      <c r="H1086" s="73">
        <v>43851</v>
      </c>
      <c r="I1086">
        <v>7</v>
      </c>
      <c r="J1086">
        <v>2019</v>
      </c>
      <c r="K1086" t="s">
        <v>29</v>
      </c>
      <c r="L1086">
        <v>24</v>
      </c>
      <c r="M1086">
        <v>0.3972222222222222</v>
      </c>
      <c r="N1086">
        <v>9.5333333333333332</v>
      </c>
      <c r="O1086">
        <v>14</v>
      </c>
      <c r="P1086">
        <v>0.68095238095238098</v>
      </c>
      <c r="Q1086">
        <v>1.714285714285714</v>
      </c>
      <c r="R1086" t="s">
        <v>36</v>
      </c>
    </row>
    <row r="1087" spans="1:18" x14ac:dyDescent="0.3">
      <c r="A1087" s="72">
        <v>1085</v>
      </c>
      <c r="B1087">
        <v>38098</v>
      </c>
      <c r="C1087" t="s">
        <v>389</v>
      </c>
      <c r="D1087" t="s">
        <v>28</v>
      </c>
      <c r="E1087" t="s">
        <v>34</v>
      </c>
      <c r="F1087">
        <v>7.22</v>
      </c>
      <c r="G1087" s="73">
        <v>43838</v>
      </c>
      <c r="H1087" s="73">
        <v>43851</v>
      </c>
      <c r="I1087">
        <v>7</v>
      </c>
      <c r="J1087">
        <v>2019</v>
      </c>
      <c r="K1087" t="s">
        <v>29</v>
      </c>
      <c r="L1087">
        <v>24</v>
      </c>
      <c r="M1087">
        <v>0.3972222222222222</v>
      </c>
      <c r="N1087">
        <v>9.5333333333333332</v>
      </c>
      <c r="O1087">
        <v>14</v>
      </c>
      <c r="P1087">
        <v>0.68095238095238098</v>
      </c>
      <c r="Q1087">
        <v>1.714285714285714</v>
      </c>
      <c r="R1087" t="s">
        <v>54</v>
      </c>
    </row>
    <row r="1088" spans="1:18" x14ac:dyDescent="0.3">
      <c r="A1088" s="72">
        <v>1086</v>
      </c>
      <c r="B1088">
        <v>38098</v>
      </c>
      <c r="C1088" t="s">
        <v>389</v>
      </c>
      <c r="D1088" t="s">
        <v>28</v>
      </c>
      <c r="E1088" t="s">
        <v>34</v>
      </c>
      <c r="F1088">
        <v>7.22</v>
      </c>
      <c r="G1088" s="73">
        <v>43838</v>
      </c>
      <c r="H1088" s="73">
        <v>43851</v>
      </c>
      <c r="I1088">
        <v>7</v>
      </c>
      <c r="J1088">
        <v>2019</v>
      </c>
      <c r="K1088" t="s">
        <v>29</v>
      </c>
      <c r="L1088">
        <v>24</v>
      </c>
      <c r="M1088">
        <v>0.3972222222222222</v>
      </c>
      <c r="N1088">
        <v>9.5333333333333332</v>
      </c>
      <c r="O1088">
        <v>14</v>
      </c>
      <c r="P1088">
        <v>0.68095238095238098</v>
      </c>
      <c r="Q1088">
        <v>1.714285714285714</v>
      </c>
      <c r="R1088" t="s">
        <v>45</v>
      </c>
    </row>
    <row r="1089" spans="1:18" x14ac:dyDescent="0.3">
      <c r="A1089" s="72">
        <v>1087</v>
      </c>
      <c r="B1089">
        <v>38098</v>
      </c>
      <c r="C1089" t="s">
        <v>389</v>
      </c>
      <c r="D1089" t="s">
        <v>28</v>
      </c>
      <c r="E1089" t="s">
        <v>34</v>
      </c>
      <c r="F1089">
        <v>7.22</v>
      </c>
      <c r="G1089" s="73">
        <v>43838</v>
      </c>
      <c r="H1089" s="73">
        <v>43851</v>
      </c>
      <c r="I1089">
        <v>7</v>
      </c>
      <c r="J1089">
        <v>2019</v>
      </c>
      <c r="K1089" t="s">
        <v>29</v>
      </c>
      <c r="L1089">
        <v>24</v>
      </c>
      <c r="M1089">
        <v>0.3972222222222222</v>
      </c>
      <c r="N1089">
        <v>9.5333333333333332</v>
      </c>
      <c r="O1089">
        <v>14</v>
      </c>
      <c r="P1089">
        <v>0.68095238095238098</v>
      </c>
      <c r="Q1089">
        <v>1.714285714285714</v>
      </c>
      <c r="R1089" t="s">
        <v>38</v>
      </c>
    </row>
    <row r="1090" spans="1:18" x14ac:dyDescent="0.3">
      <c r="A1090" s="72">
        <v>1088</v>
      </c>
      <c r="B1090">
        <v>38098</v>
      </c>
      <c r="C1090" t="s">
        <v>389</v>
      </c>
      <c r="D1090" t="s">
        <v>28</v>
      </c>
      <c r="E1090" t="s">
        <v>34</v>
      </c>
      <c r="F1090">
        <v>7.22</v>
      </c>
      <c r="G1090" s="73">
        <v>43838</v>
      </c>
      <c r="H1090" s="73">
        <v>43851</v>
      </c>
      <c r="I1090">
        <v>7</v>
      </c>
      <c r="J1090">
        <v>2019</v>
      </c>
      <c r="K1090" t="s">
        <v>29</v>
      </c>
      <c r="L1090">
        <v>24</v>
      </c>
      <c r="M1090">
        <v>0.3972222222222222</v>
      </c>
      <c r="N1090">
        <v>9.5333333333333332</v>
      </c>
      <c r="O1090">
        <v>14</v>
      </c>
      <c r="P1090">
        <v>0.68095238095238098</v>
      </c>
      <c r="Q1090">
        <v>1.714285714285714</v>
      </c>
      <c r="R1090" t="s">
        <v>46</v>
      </c>
    </row>
    <row r="1091" spans="1:18" x14ac:dyDescent="0.3">
      <c r="A1091" s="72">
        <v>1089</v>
      </c>
      <c r="B1091">
        <v>38098</v>
      </c>
      <c r="C1091" t="s">
        <v>389</v>
      </c>
      <c r="D1091" t="s">
        <v>28</v>
      </c>
      <c r="E1091" t="s">
        <v>34</v>
      </c>
      <c r="F1091">
        <v>7.22</v>
      </c>
      <c r="G1091" s="73">
        <v>43838</v>
      </c>
      <c r="H1091" s="73">
        <v>43851</v>
      </c>
      <c r="I1091">
        <v>7</v>
      </c>
      <c r="J1091">
        <v>2019</v>
      </c>
      <c r="K1091" t="s">
        <v>29</v>
      </c>
      <c r="L1091">
        <v>24</v>
      </c>
      <c r="M1091">
        <v>0.3972222222222222</v>
      </c>
      <c r="N1091">
        <v>9.5333333333333332</v>
      </c>
      <c r="O1091">
        <v>14</v>
      </c>
      <c r="P1091">
        <v>0.68095238095238098</v>
      </c>
      <c r="Q1091">
        <v>1.714285714285714</v>
      </c>
      <c r="R1091" t="s">
        <v>47</v>
      </c>
    </row>
    <row r="1092" spans="1:18" x14ac:dyDescent="0.3">
      <c r="A1092" s="72">
        <v>1090</v>
      </c>
      <c r="B1092">
        <v>32182</v>
      </c>
      <c r="C1092" t="s">
        <v>390</v>
      </c>
      <c r="D1092" t="s">
        <v>28</v>
      </c>
      <c r="E1092" t="s">
        <v>76</v>
      </c>
      <c r="F1092">
        <v>8.48</v>
      </c>
      <c r="G1092" s="73">
        <v>43904</v>
      </c>
      <c r="H1092" s="73">
        <v>43913</v>
      </c>
      <c r="I1092">
        <v>9</v>
      </c>
      <c r="J1092">
        <v>2016</v>
      </c>
      <c r="K1092" t="s">
        <v>40</v>
      </c>
      <c r="L1092">
        <v>12</v>
      </c>
      <c r="M1092">
        <v>0.4</v>
      </c>
      <c r="N1092">
        <v>4.8000000000000007</v>
      </c>
      <c r="O1092">
        <v>10</v>
      </c>
      <c r="P1092">
        <v>0.48000000000000009</v>
      </c>
      <c r="Q1092">
        <v>1.2</v>
      </c>
      <c r="R1092" t="s">
        <v>35</v>
      </c>
    </row>
    <row r="1093" spans="1:18" x14ac:dyDescent="0.3">
      <c r="A1093" s="72">
        <v>1091</v>
      </c>
      <c r="B1093">
        <v>32182</v>
      </c>
      <c r="C1093" t="s">
        <v>390</v>
      </c>
      <c r="D1093" t="s">
        <v>28</v>
      </c>
      <c r="E1093" t="s">
        <v>76</v>
      </c>
      <c r="F1093">
        <v>8.48</v>
      </c>
      <c r="G1093" s="73">
        <v>43904</v>
      </c>
      <c r="H1093" s="73">
        <v>43913</v>
      </c>
      <c r="I1093">
        <v>9</v>
      </c>
      <c r="J1093">
        <v>2016</v>
      </c>
      <c r="K1093" t="s">
        <v>40</v>
      </c>
      <c r="L1093">
        <v>12</v>
      </c>
      <c r="M1093">
        <v>0.4</v>
      </c>
      <c r="N1093">
        <v>4.8000000000000007</v>
      </c>
      <c r="O1093">
        <v>10</v>
      </c>
      <c r="P1093">
        <v>0.48000000000000009</v>
      </c>
      <c r="Q1093">
        <v>1.2</v>
      </c>
      <c r="R1093" t="s">
        <v>32</v>
      </c>
    </row>
    <row r="1094" spans="1:18" x14ac:dyDescent="0.3">
      <c r="A1094" s="72">
        <v>1092</v>
      </c>
      <c r="B1094">
        <v>32182</v>
      </c>
      <c r="C1094" t="s">
        <v>390</v>
      </c>
      <c r="D1094" t="s">
        <v>28</v>
      </c>
      <c r="E1094" t="s">
        <v>76</v>
      </c>
      <c r="F1094">
        <v>8.48</v>
      </c>
      <c r="G1094" s="73">
        <v>43904</v>
      </c>
      <c r="H1094" s="73">
        <v>43913</v>
      </c>
      <c r="I1094">
        <v>9</v>
      </c>
      <c r="J1094">
        <v>2016</v>
      </c>
      <c r="K1094" t="s">
        <v>40</v>
      </c>
      <c r="L1094">
        <v>12</v>
      </c>
      <c r="M1094">
        <v>0.4</v>
      </c>
      <c r="N1094">
        <v>4.8000000000000007</v>
      </c>
      <c r="O1094">
        <v>10</v>
      </c>
      <c r="P1094">
        <v>0.48000000000000009</v>
      </c>
      <c r="Q1094">
        <v>1.2</v>
      </c>
      <c r="R1094" t="s">
        <v>133</v>
      </c>
    </row>
    <row r="1095" spans="1:18" x14ac:dyDescent="0.3">
      <c r="A1095" s="72">
        <v>1093</v>
      </c>
      <c r="B1095">
        <v>32182</v>
      </c>
      <c r="C1095" t="s">
        <v>390</v>
      </c>
      <c r="D1095" t="s">
        <v>28</v>
      </c>
      <c r="E1095" t="s">
        <v>76</v>
      </c>
      <c r="F1095">
        <v>8.48</v>
      </c>
      <c r="G1095" s="73">
        <v>43904</v>
      </c>
      <c r="H1095" s="73">
        <v>43913</v>
      </c>
      <c r="I1095">
        <v>9</v>
      </c>
      <c r="J1095">
        <v>2016</v>
      </c>
      <c r="K1095" t="s">
        <v>40</v>
      </c>
      <c r="L1095">
        <v>12</v>
      </c>
      <c r="M1095">
        <v>0.4</v>
      </c>
      <c r="N1095">
        <v>4.8000000000000007</v>
      </c>
      <c r="O1095">
        <v>10</v>
      </c>
      <c r="P1095">
        <v>0.48000000000000009</v>
      </c>
      <c r="Q1095">
        <v>1.2</v>
      </c>
      <c r="R1095" t="s">
        <v>108</v>
      </c>
    </row>
    <row r="1096" spans="1:18" x14ac:dyDescent="0.3">
      <c r="A1096" s="72">
        <v>1094</v>
      </c>
      <c r="B1096">
        <v>37510</v>
      </c>
      <c r="C1096" t="s">
        <v>391</v>
      </c>
      <c r="D1096" t="s">
        <v>28</v>
      </c>
      <c r="E1096" t="s">
        <v>76</v>
      </c>
      <c r="F1096">
        <v>8.81</v>
      </c>
      <c r="G1096" s="73">
        <v>43917</v>
      </c>
      <c r="H1096" s="73">
        <v>43926</v>
      </c>
      <c r="I1096">
        <v>9</v>
      </c>
      <c r="J1096">
        <v>2019</v>
      </c>
      <c r="K1096" t="s">
        <v>21</v>
      </c>
      <c r="L1096">
        <v>13</v>
      </c>
      <c r="M1096">
        <v>0.40277777777777779</v>
      </c>
      <c r="N1096">
        <v>5.2361111111111116</v>
      </c>
      <c r="O1096">
        <v>10</v>
      </c>
      <c r="P1096">
        <v>0.52361111111111114</v>
      </c>
      <c r="Q1096">
        <v>1.3</v>
      </c>
      <c r="R1096" t="s">
        <v>35</v>
      </c>
    </row>
    <row r="1097" spans="1:18" x14ac:dyDescent="0.3">
      <c r="A1097" s="72">
        <v>1095</v>
      </c>
      <c r="B1097">
        <v>37510</v>
      </c>
      <c r="C1097" t="s">
        <v>391</v>
      </c>
      <c r="D1097" t="s">
        <v>28</v>
      </c>
      <c r="E1097" t="s">
        <v>76</v>
      </c>
      <c r="F1097">
        <v>8.81</v>
      </c>
      <c r="G1097" s="73">
        <v>43917</v>
      </c>
      <c r="H1097" s="73">
        <v>43926</v>
      </c>
      <c r="I1097">
        <v>9</v>
      </c>
      <c r="J1097">
        <v>2019</v>
      </c>
      <c r="K1097" t="s">
        <v>21</v>
      </c>
      <c r="L1097">
        <v>13</v>
      </c>
      <c r="M1097">
        <v>0.40277777777777779</v>
      </c>
      <c r="N1097">
        <v>5.2361111111111116</v>
      </c>
      <c r="O1097">
        <v>10</v>
      </c>
      <c r="P1097">
        <v>0.52361111111111114</v>
      </c>
      <c r="Q1097">
        <v>1.3</v>
      </c>
      <c r="R1097" t="s">
        <v>32</v>
      </c>
    </row>
    <row r="1098" spans="1:18" x14ac:dyDescent="0.3">
      <c r="A1098" s="72">
        <v>1096</v>
      </c>
      <c r="B1098">
        <v>37510</v>
      </c>
      <c r="C1098" t="s">
        <v>391</v>
      </c>
      <c r="D1098" t="s">
        <v>28</v>
      </c>
      <c r="E1098" t="s">
        <v>76</v>
      </c>
      <c r="F1098">
        <v>8.81</v>
      </c>
      <c r="G1098" s="73">
        <v>43917</v>
      </c>
      <c r="H1098" s="73">
        <v>43926</v>
      </c>
      <c r="I1098">
        <v>9</v>
      </c>
      <c r="J1098">
        <v>2019</v>
      </c>
      <c r="K1098" t="s">
        <v>21</v>
      </c>
      <c r="L1098">
        <v>13</v>
      </c>
      <c r="M1098">
        <v>0.40277777777777779</v>
      </c>
      <c r="N1098">
        <v>5.2361111111111116</v>
      </c>
      <c r="O1098">
        <v>10</v>
      </c>
      <c r="P1098">
        <v>0.52361111111111114</v>
      </c>
      <c r="Q1098">
        <v>1.3</v>
      </c>
      <c r="R1098" t="s">
        <v>133</v>
      </c>
    </row>
    <row r="1099" spans="1:18" x14ac:dyDescent="0.3">
      <c r="A1099" s="72">
        <v>1097</v>
      </c>
      <c r="B1099">
        <v>37510</v>
      </c>
      <c r="C1099" t="s">
        <v>391</v>
      </c>
      <c r="D1099" t="s">
        <v>28</v>
      </c>
      <c r="E1099" t="s">
        <v>76</v>
      </c>
      <c r="F1099">
        <v>8.81</v>
      </c>
      <c r="G1099" s="73">
        <v>43917</v>
      </c>
      <c r="H1099" s="73">
        <v>43926</v>
      </c>
      <c r="I1099">
        <v>9</v>
      </c>
      <c r="J1099">
        <v>2019</v>
      </c>
      <c r="K1099" t="s">
        <v>21</v>
      </c>
      <c r="L1099">
        <v>13</v>
      </c>
      <c r="M1099">
        <v>0.40277777777777779</v>
      </c>
      <c r="N1099">
        <v>5.2361111111111116</v>
      </c>
      <c r="O1099">
        <v>10</v>
      </c>
      <c r="P1099">
        <v>0.52361111111111114</v>
      </c>
      <c r="Q1099">
        <v>1.3</v>
      </c>
      <c r="R1099" t="s">
        <v>108</v>
      </c>
    </row>
    <row r="1100" spans="1:18" x14ac:dyDescent="0.3">
      <c r="A1100" s="72">
        <v>1098</v>
      </c>
      <c r="B1100">
        <v>39651</v>
      </c>
      <c r="C1100" t="s">
        <v>392</v>
      </c>
      <c r="D1100" t="s">
        <v>65</v>
      </c>
      <c r="E1100" t="s">
        <v>20</v>
      </c>
      <c r="F1100">
        <v>7.63</v>
      </c>
      <c r="G1100" s="73">
        <v>43940</v>
      </c>
      <c r="H1100" s="73">
        <v>43940</v>
      </c>
      <c r="I1100">
        <v>7</v>
      </c>
      <c r="J1100">
        <v>2019</v>
      </c>
      <c r="K1100" t="s">
        <v>40</v>
      </c>
      <c r="L1100">
        <v>1</v>
      </c>
      <c r="M1100">
        <v>0.40555555555555561</v>
      </c>
      <c r="N1100">
        <v>0.40555555555555561</v>
      </c>
      <c r="O1100">
        <v>1</v>
      </c>
      <c r="P1100">
        <v>0.40555555555555561</v>
      </c>
      <c r="Q1100">
        <v>1</v>
      </c>
      <c r="R1100" t="s">
        <v>35</v>
      </c>
    </row>
    <row r="1101" spans="1:18" x14ac:dyDescent="0.3">
      <c r="A1101" s="72">
        <v>1099</v>
      </c>
      <c r="B1101">
        <v>39651</v>
      </c>
      <c r="C1101" t="s">
        <v>392</v>
      </c>
      <c r="D1101" t="s">
        <v>65</v>
      </c>
      <c r="E1101" t="s">
        <v>20</v>
      </c>
      <c r="F1101">
        <v>7.63</v>
      </c>
      <c r="G1101" s="73">
        <v>43940</v>
      </c>
      <c r="H1101" s="73">
        <v>43940</v>
      </c>
      <c r="I1101">
        <v>7</v>
      </c>
      <c r="J1101">
        <v>2019</v>
      </c>
      <c r="K1101" t="s">
        <v>40</v>
      </c>
      <c r="L1101">
        <v>1</v>
      </c>
      <c r="M1101">
        <v>0.40555555555555561</v>
      </c>
      <c r="N1101">
        <v>0.40555555555555561</v>
      </c>
      <c r="O1101">
        <v>1</v>
      </c>
      <c r="P1101">
        <v>0.40555555555555561</v>
      </c>
      <c r="Q1101">
        <v>1</v>
      </c>
      <c r="R1101" t="s">
        <v>32</v>
      </c>
    </row>
    <row r="1102" spans="1:18" x14ac:dyDescent="0.3">
      <c r="A1102" s="72">
        <v>1100</v>
      </c>
      <c r="B1102">
        <v>39651</v>
      </c>
      <c r="C1102" t="s">
        <v>392</v>
      </c>
      <c r="D1102" t="s">
        <v>65</v>
      </c>
      <c r="E1102" t="s">
        <v>20</v>
      </c>
      <c r="F1102">
        <v>7.63</v>
      </c>
      <c r="G1102" s="73">
        <v>43940</v>
      </c>
      <c r="H1102" s="73">
        <v>43940</v>
      </c>
      <c r="I1102">
        <v>7</v>
      </c>
      <c r="J1102">
        <v>2019</v>
      </c>
      <c r="K1102" t="s">
        <v>40</v>
      </c>
      <c r="L1102">
        <v>1</v>
      </c>
      <c r="M1102">
        <v>0.40555555555555561</v>
      </c>
      <c r="N1102">
        <v>0.40555555555555561</v>
      </c>
      <c r="O1102">
        <v>1</v>
      </c>
      <c r="P1102">
        <v>0.40555555555555561</v>
      </c>
      <c r="Q1102">
        <v>1</v>
      </c>
      <c r="R1102" t="s">
        <v>133</v>
      </c>
    </row>
    <row r="1103" spans="1:18" x14ac:dyDescent="0.3">
      <c r="A1103" s="72">
        <v>1101</v>
      </c>
      <c r="B1103">
        <v>39651</v>
      </c>
      <c r="C1103" t="s">
        <v>392</v>
      </c>
      <c r="D1103" t="s">
        <v>65</v>
      </c>
      <c r="E1103" t="s">
        <v>20</v>
      </c>
      <c r="F1103">
        <v>7.63</v>
      </c>
      <c r="G1103" s="73">
        <v>43940</v>
      </c>
      <c r="H1103" s="73">
        <v>43940</v>
      </c>
      <c r="I1103">
        <v>7</v>
      </c>
      <c r="J1103">
        <v>2019</v>
      </c>
      <c r="K1103" t="s">
        <v>40</v>
      </c>
      <c r="L1103">
        <v>1</v>
      </c>
      <c r="M1103">
        <v>0.40555555555555561</v>
      </c>
      <c r="N1103">
        <v>0.40555555555555561</v>
      </c>
      <c r="O1103">
        <v>1</v>
      </c>
      <c r="P1103">
        <v>0.40555555555555561</v>
      </c>
      <c r="Q1103">
        <v>1</v>
      </c>
      <c r="R1103" t="s">
        <v>108</v>
      </c>
    </row>
    <row r="1104" spans="1:18" x14ac:dyDescent="0.3">
      <c r="A1104" s="72">
        <v>1102</v>
      </c>
      <c r="B1104">
        <v>36616</v>
      </c>
      <c r="C1104" t="s">
        <v>393</v>
      </c>
      <c r="D1104" t="s">
        <v>19</v>
      </c>
      <c r="E1104" t="s">
        <v>76</v>
      </c>
      <c r="F1104">
        <v>7.33</v>
      </c>
      <c r="G1104" s="73">
        <v>43940</v>
      </c>
      <c r="H1104" s="73">
        <v>43940</v>
      </c>
      <c r="I1104">
        <v>6</v>
      </c>
      <c r="J1104">
        <v>2018</v>
      </c>
      <c r="K1104" t="s">
        <v>21</v>
      </c>
      <c r="L1104">
        <v>1</v>
      </c>
      <c r="M1104">
        <v>1.0086111111111109</v>
      </c>
      <c r="N1104">
        <v>1.0086111111111109</v>
      </c>
      <c r="O1104">
        <v>1</v>
      </c>
      <c r="P1104">
        <v>1.0086111111111109</v>
      </c>
      <c r="Q1104">
        <v>1</v>
      </c>
      <c r="R1104" t="s">
        <v>35</v>
      </c>
    </row>
    <row r="1105" spans="1:18" x14ac:dyDescent="0.3">
      <c r="A1105" s="72">
        <v>1103</v>
      </c>
      <c r="B1105">
        <v>36616</v>
      </c>
      <c r="C1105" t="s">
        <v>393</v>
      </c>
      <c r="D1105" t="s">
        <v>19</v>
      </c>
      <c r="E1105" t="s">
        <v>76</v>
      </c>
      <c r="F1105">
        <v>7.33</v>
      </c>
      <c r="G1105" s="73">
        <v>43940</v>
      </c>
      <c r="H1105" s="73">
        <v>43940</v>
      </c>
      <c r="I1105">
        <v>6</v>
      </c>
      <c r="J1105">
        <v>2018</v>
      </c>
      <c r="K1105" t="s">
        <v>21</v>
      </c>
      <c r="L1105">
        <v>1</v>
      </c>
      <c r="M1105">
        <v>1.0086111111111109</v>
      </c>
      <c r="N1105">
        <v>1.0086111111111109</v>
      </c>
      <c r="O1105">
        <v>1</v>
      </c>
      <c r="P1105">
        <v>1.0086111111111109</v>
      </c>
      <c r="Q1105">
        <v>1</v>
      </c>
      <c r="R1105" t="s">
        <v>32</v>
      </c>
    </row>
    <row r="1106" spans="1:18" x14ac:dyDescent="0.3">
      <c r="A1106" s="72">
        <v>1104</v>
      </c>
      <c r="B1106">
        <v>36616</v>
      </c>
      <c r="C1106" t="s">
        <v>393</v>
      </c>
      <c r="D1106" t="s">
        <v>19</v>
      </c>
      <c r="E1106" t="s">
        <v>76</v>
      </c>
      <c r="F1106">
        <v>7.33</v>
      </c>
      <c r="G1106" s="73">
        <v>43940</v>
      </c>
      <c r="H1106" s="73">
        <v>43940</v>
      </c>
      <c r="I1106">
        <v>6</v>
      </c>
      <c r="J1106">
        <v>2018</v>
      </c>
      <c r="K1106" t="s">
        <v>21</v>
      </c>
      <c r="L1106">
        <v>1</v>
      </c>
      <c r="M1106">
        <v>1.0086111111111109</v>
      </c>
      <c r="N1106">
        <v>1.0086111111111109</v>
      </c>
      <c r="O1106">
        <v>1</v>
      </c>
      <c r="P1106">
        <v>1.0086111111111109</v>
      </c>
      <c r="Q1106">
        <v>1</v>
      </c>
      <c r="R1106" t="s">
        <v>133</v>
      </c>
    </row>
    <row r="1107" spans="1:18" x14ac:dyDescent="0.3">
      <c r="A1107" s="72">
        <v>1105</v>
      </c>
      <c r="B1107">
        <v>36616</v>
      </c>
      <c r="C1107" t="s">
        <v>393</v>
      </c>
      <c r="D1107" t="s">
        <v>19</v>
      </c>
      <c r="E1107" t="s">
        <v>76</v>
      </c>
      <c r="F1107">
        <v>7.33</v>
      </c>
      <c r="G1107" s="73">
        <v>43940</v>
      </c>
      <c r="H1107" s="73">
        <v>43940</v>
      </c>
      <c r="I1107">
        <v>6</v>
      </c>
      <c r="J1107">
        <v>2018</v>
      </c>
      <c r="K1107" t="s">
        <v>21</v>
      </c>
      <c r="L1107">
        <v>1</v>
      </c>
      <c r="M1107">
        <v>1.0086111111111109</v>
      </c>
      <c r="N1107">
        <v>1.0086111111111109</v>
      </c>
      <c r="O1107">
        <v>1</v>
      </c>
      <c r="P1107">
        <v>1.0086111111111109</v>
      </c>
      <c r="Q1107">
        <v>1</v>
      </c>
      <c r="R1107" t="s">
        <v>108</v>
      </c>
    </row>
    <row r="1108" spans="1:18" x14ac:dyDescent="0.3">
      <c r="A1108" s="72">
        <v>1106</v>
      </c>
      <c r="B1108">
        <v>37504</v>
      </c>
      <c r="C1108" t="s">
        <v>394</v>
      </c>
      <c r="D1108" t="s">
        <v>19</v>
      </c>
      <c r="E1108" t="s">
        <v>76</v>
      </c>
      <c r="F1108">
        <v>6.46</v>
      </c>
      <c r="G1108" s="73">
        <v>43940</v>
      </c>
      <c r="H1108" s="73">
        <v>43952</v>
      </c>
      <c r="I1108">
        <v>5</v>
      </c>
      <c r="J1108">
        <v>2016</v>
      </c>
      <c r="K1108" t="s">
        <v>40</v>
      </c>
      <c r="L1108">
        <v>6</v>
      </c>
      <c r="M1108">
        <v>0.1166666666666667</v>
      </c>
      <c r="N1108">
        <v>0.7</v>
      </c>
      <c r="O1108">
        <v>13</v>
      </c>
      <c r="P1108">
        <v>5.3846153846153842E-2</v>
      </c>
      <c r="Q1108">
        <v>0.46153846153846162</v>
      </c>
      <c r="R1108" t="s">
        <v>32</v>
      </c>
    </row>
    <row r="1109" spans="1:18" x14ac:dyDescent="0.3">
      <c r="A1109" s="72">
        <v>1107</v>
      </c>
      <c r="B1109">
        <v>15315</v>
      </c>
      <c r="C1109" t="s">
        <v>395</v>
      </c>
      <c r="D1109" t="s">
        <v>28</v>
      </c>
      <c r="E1109" t="s">
        <v>73</v>
      </c>
      <c r="F1109">
        <v>7.46</v>
      </c>
      <c r="G1109" s="73">
        <v>42583</v>
      </c>
      <c r="H1109" s="73">
        <v>42613</v>
      </c>
      <c r="I1109">
        <v>4</v>
      </c>
      <c r="J1109">
        <v>2013</v>
      </c>
      <c r="K1109" t="s">
        <v>21</v>
      </c>
      <c r="L1109">
        <v>10</v>
      </c>
      <c r="M1109">
        <v>0.39444444444444438</v>
      </c>
      <c r="N1109">
        <v>3.9444444444444442</v>
      </c>
      <c r="O1109">
        <v>31</v>
      </c>
      <c r="P1109">
        <v>0.12724014336917561</v>
      </c>
      <c r="Q1109">
        <v>0.32258064516129031</v>
      </c>
      <c r="R1109" t="s">
        <v>35</v>
      </c>
    </row>
    <row r="1110" spans="1:18" x14ac:dyDescent="0.3">
      <c r="A1110" s="72">
        <v>1108</v>
      </c>
      <c r="B1110">
        <v>15315</v>
      </c>
      <c r="C1110" t="s">
        <v>395</v>
      </c>
      <c r="D1110" t="s">
        <v>28</v>
      </c>
      <c r="E1110" t="s">
        <v>73</v>
      </c>
      <c r="F1110">
        <v>7.46</v>
      </c>
      <c r="G1110" s="73">
        <v>42583</v>
      </c>
      <c r="H1110" s="73">
        <v>42613</v>
      </c>
      <c r="I1110">
        <v>4</v>
      </c>
      <c r="J1110">
        <v>2013</v>
      </c>
      <c r="K1110" t="s">
        <v>21</v>
      </c>
      <c r="L1110">
        <v>10</v>
      </c>
      <c r="M1110">
        <v>0.39444444444444438</v>
      </c>
      <c r="N1110">
        <v>3.9444444444444442</v>
      </c>
      <c r="O1110">
        <v>31</v>
      </c>
      <c r="P1110">
        <v>0.12724014336917561</v>
      </c>
      <c r="Q1110">
        <v>0.32258064516129031</v>
      </c>
      <c r="R1110" t="s">
        <v>32</v>
      </c>
    </row>
    <row r="1111" spans="1:18" x14ac:dyDescent="0.3">
      <c r="A1111" s="72">
        <v>1109</v>
      </c>
      <c r="B1111">
        <v>15315</v>
      </c>
      <c r="C1111" t="s">
        <v>395</v>
      </c>
      <c r="D1111" t="s">
        <v>28</v>
      </c>
      <c r="E1111" t="s">
        <v>73</v>
      </c>
      <c r="F1111">
        <v>7.46</v>
      </c>
      <c r="G1111" s="73">
        <v>42583</v>
      </c>
      <c r="H1111" s="73">
        <v>42613</v>
      </c>
      <c r="I1111">
        <v>4</v>
      </c>
      <c r="J1111">
        <v>2013</v>
      </c>
      <c r="K1111" t="s">
        <v>21</v>
      </c>
      <c r="L1111">
        <v>10</v>
      </c>
      <c r="M1111">
        <v>0.39444444444444438</v>
      </c>
      <c r="N1111">
        <v>3.9444444444444442</v>
      </c>
      <c r="O1111">
        <v>31</v>
      </c>
      <c r="P1111">
        <v>0.12724014336917561</v>
      </c>
      <c r="Q1111">
        <v>0.32258064516129031</v>
      </c>
      <c r="R1111" t="s">
        <v>23</v>
      </c>
    </row>
    <row r="1112" spans="1:18" x14ac:dyDescent="0.3">
      <c r="A1112" s="72">
        <v>1110</v>
      </c>
      <c r="B1112">
        <v>15315</v>
      </c>
      <c r="C1112" t="s">
        <v>395</v>
      </c>
      <c r="D1112" t="s">
        <v>28</v>
      </c>
      <c r="E1112" t="s">
        <v>73</v>
      </c>
      <c r="F1112">
        <v>7.46</v>
      </c>
      <c r="G1112" s="73">
        <v>42583</v>
      </c>
      <c r="H1112" s="73">
        <v>42613</v>
      </c>
      <c r="I1112">
        <v>4</v>
      </c>
      <c r="J1112">
        <v>2013</v>
      </c>
      <c r="K1112" t="s">
        <v>21</v>
      </c>
      <c r="L1112">
        <v>10</v>
      </c>
      <c r="M1112">
        <v>0.39444444444444438</v>
      </c>
      <c r="N1112">
        <v>3.9444444444444442</v>
      </c>
      <c r="O1112">
        <v>31</v>
      </c>
      <c r="P1112">
        <v>0.12724014336917561</v>
      </c>
      <c r="Q1112">
        <v>0.32258064516129031</v>
      </c>
      <c r="R1112" t="s">
        <v>37</v>
      </c>
    </row>
    <row r="1113" spans="1:18" x14ac:dyDescent="0.3">
      <c r="A1113" s="72">
        <v>1111</v>
      </c>
      <c r="B1113">
        <v>15315</v>
      </c>
      <c r="C1113" t="s">
        <v>395</v>
      </c>
      <c r="D1113" t="s">
        <v>28</v>
      </c>
      <c r="E1113" t="s">
        <v>73</v>
      </c>
      <c r="F1113">
        <v>7.46</v>
      </c>
      <c r="G1113" s="73">
        <v>42583</v>
      </c>
      <c r="H1113" s="73">
        <v>42613</v>
      </c>
      <c r="I1113">
        <v>4</v>
      </c>
      <c r="J1113">
        <v>2013</v>
      </c>
      <c r="K1113" t="s">
        <v>21</v>
      </c>
      <c r="L1113">
        <v>10</v>
      </c>
      <c r="M1113">
        <v>0.39444444444444438</v>
      </c>
      <c r="N1113">
        <v>3.9444444444444442</v>
      </c>
      <c r="O1113">
        <v>31</v>
      </c>
      <c r="P1113">
        <v>0.12724014336917561</v>
      </c>
      <c r="Q1113">
        <v>0.32258064516129031</v>
      </c>
      <c r="R1113" t="s">
        <v>108</v>
      </c>
    </row>
    <row r="1114" spans="1:18" x14ac:dyDescent="0.3">
      <c r="A1114" s="72">
        <v>1112</v>
      </c>
      <c r="B1114">
        <v>17074</v>
      </c>
      <c r="C1114" t="s">
        <v>396</v>
      </c>
      <c r="D1114" t="s">
        <v>28</v>
      </c>
      <c r="E1114" t="s">
        <v>73</v>
      </c>
      <c r="F1114">
        <v>8.77</v>
      </c>
      <c r="G1114" s="73">
        <v>42528</v>
      </c>
      <c r="H1114" s="73">
        <v>42533</v>
      </c>
      <c r="I1114">
        <v>9</v>
      </c>
      <c r="J1114">
        <v>2013</v>
      </c>
      <c r="K1114" t="s">
        <v>40</v>
      </c>
      <c r="L1114">
        <v>26</v>
      </c>
      <c r="M1114">
        <v>0.42749999999999999</v>
      </c>
      <c r="N1114">
        <v>11.115</v>
      </c>
      <c r="O1114">
        <v>6</v>
      </c>
      <c r="P1114">
        <v>1.8525</v>
      </c>
      <c r="Q1114">
        <v>4.333333333333333</v>
      </c>
      <c r="R1114" t="s">
        <v>32</v>
      </c>
    </row>
    <row r="1115" spans="1:18" x14ac:dyDescent="0.3">
      <c r="A1115" s="72">
        <v>1113</v>
      </c>
      <c r="B1115">
        <v>17074</v>
      </c>
      <c r="C1115" t="s">
        <v>396</v>
      </c>
      <c r="D1115" t="s">
        <v>28</v>
      </c>
      <c r="E1115" t="s">
        <v>73</v>
      </c>
      <c r="F1115">
        <v>8.77</v>
      </c>
      <c r="G1115" s="73">
        <v>42528</v>
      </c>
      <c r="H1115" s="73">
        <v>42533</v>
      </c>
      <c r="I1115">
        <v>9</v>
      </c>
      <c r="J1115">
        <v>2013</v>
      </c>
      <c r="K1115" t="s">
        <v>40</v>
      </c>
      <c r="L1115">
        <v>26</v>
      </c>
      <c r="M1115">
        <v>0.42749999999999999</v>
      </c>
      <c r="N1115">
        <v>11.115</v>
      </c>
      <c r="O1115">
        <v>6</v>
      </c>
      <c r="P1115">
        <v>1.8525</v>
      </c>
      <c r="Q1115">
        <v>4.333333333333333</v>
      </c>
      <c r="R1115" t="s">
        <v>24</v>
      </c>
    </row>
    <row r="1116" spans="1:18" x14ac:dyDescent="0.3">
      <c r="A1116" s="72">
        <v>1114</v>
      </c>
      <c r="B1116">
        <v>17074</v>
      </c>
      <c r="C1116" t="s">
        <v>396</v>
      </c>
      <c r="D1116" t="s">
        <v>28</v>
      </c>
      <c r="E1116" t="s">
        <v>73</v>
      </c>
      <c r="F1116">
        <v>8.77</v>
      </c>
      <c r="G1116" s="73">
        <v>42528</v>
      </c>
      <c r="H1116" s="73">
        <v>42533</v>
      </c>
      <c r="I1116">
        <v>9</v>
      </c>
      <c r="J1116">
        <v>2013</v>
      </c>
      <c r="K1116" t="s">
        <v>40</v>
      </c>
      <c r="L1116">
        <v>26</v>
      </c>
      <c r="M1116">
        <v>0.42749999999999999</v>
      </c>
      <c r="N1116">
        <v>11.115</v>
      </c>
      <c r="O1116">
        <v>6</v>
      </c>
      <c r="P1116">
        <v>1.8525</v>
      </c>
      <c r="Q1116">
        <v>4.333333333333333</v>
      </c>
      <c r="R1116" t="s">
        <v>54</v>
      </c>
    </row>
    <row r="1117" spans="1:18" x14ac:dyDescent="0.3">
      <c r="A1117" s="72">
        <v>1115</v>
      </c>
      <c r="B1117">
        <v>17074</v>
      </c>
      <c r="C1117" t="s">
        <v>396</v>
      </c>
      <c r="D1117" t="s">
        <v>28</v>
      </c>
      <c r="E1117" t="s">
        <v>73</v>
      </c>
      <c r="F1117">
        <v>8.77</v>
      </c>
      <c r="G1117" s="73">
        <v>42528</v>
      </c>
      <c r="H1117" s="73">
        <v>42533</v>
      </c>
      <c r="I1117">
        <v>9</v>
      </c>
      <c r="J1117">
        <v>2013</v>
      </c>
      <c r="K1117" t="s">
        <v>40</v>
      </c>
      <c r="L1117">
        <v>26</v>
      </c>
      <c r="M1117">
        <v>0.42749999999999999</v>
      </c>
      <c r="N1117">
        <v>11.115</v>
      </c>
      <c r="O1117">
        <v>6</v>
      </c>
      <c r="P1117">
        <v>1.8525</v>
      </c>
      <c r="Q1117">
        <v>4.333333333333333</v>
      </c>
      <c r="R1117" t="s">
        <v>108</v>
      </c>
    </row>
    <row r="1118" spans="1:18" x14ac:dyDescent="0.3">
      <c r="A1118" s="72">
        <v>1116</v>
      </c>
      <c r="B1118">
        <v>17074</v>
      </c>
      <c r="C1118" t="s">
        <v>396</v>
      </c>
      <c r="D1118" t="s">
        <v>28</v>
      </c>
      <c r="E1118" t="s">
        <v>73</v>
      </c>
      <c r="F1118">
        <v>8.77</v>
      </c>
      <c r="G1118" s="73">
        <v>42528</v>
      </c>
      <c r="H1118" s="73">
        <v>42533</v>
      </c>
      <c r="I1118">
        <v>9</v>
      </c>
      <c r="J1118">
        <v>2013</v>
      </c>
      <c r="K1118" t="s">
        <v>40</v>
      </c>
      <c r="L1118">
        <v>26</v>
      </c>
      <c r="M1118">
        <v>0.42749999999999999</v>
      </c>
      <c r="N1118">
        <v>11.115</v>
      </c>
      <c r="O1118">
        <v>6</v>
      </c>
      <c r="P1118">
        <v>1.8525</v>
      </c>
      <c r="Q1118">
        <v>4.333333333333333</v>
      </c>
      <c r="R1118" t="s">
        <v>119</v>
      </c>
    </row>
    <row r="1119" spans="1:18" x14ac:dyDescent="0.3">
      <c r="A1119" s="72">
        <v>1117</v>
      </c>
      <c r="B1119">
        <v>40708</v>
      </c>
      <c r="C1119" t="s">
        <v>397</v>
      </c>
      <c r="D1119" t="s">
        <v>28</v>
      </c>
      <c r="E1119" t="s">
        <v>73</v>
      </c>
      <c r="F1119">
        <v>6.53</v>
      </c>
      <c r="G1119" s="73">
        <v>44279</v>
      </c>
      <c r="H1119" s="73">
        <v>44294</v>
      </c>
      <c r="I1119">
        <v>5</v>
      </c>
      <c r="J1119">
        <v>2020</v>
      </c>
      <c r="K1119" t="s">
        <v>40</v>
      </c>
      <c r="L1119">
        <v>12</v>
      </c>
      <c r="M1119">
        <v>0.4</v>
      </c>
      <c r="N1119">
        <v>4.8000000000000007</v>
      </c>
      <c r="O1119">
        <v>16</v>
      </c>
      <c r="P1119">
        <v>0.3</v>
      </c>
      <c r="Q1119">
        <v>0.75</v>
      </c>
      <c r="R1119" t="s">
        <v>77</v>
      </c>
    </row>
    <row r="1120" spans="1:18" x14ac:dyDescent="0.3">
      <c r="A1120" s="72">
        <v>1118</v>
      </c>
      <c r="B1120">
        <v>40708</v>
      </c>
      <c r="C1120" t="s">
        <v>397</v>
      </c>
      <c r="D1120" t="s">
        <v>28</v>
      </c>
      <c r="E1120" t="s">
        <v>73</v>
      </c>
      <c r="F1120">
        <v>6.53</v>
      </c>
      <c r="G1120" s="73">
        <v>44279</v>
      </c>
      <c r="H1120" s="73">
        <v>44294</v>
      </c>
      <c r="I1120">
        <v>5</v>
      </c>
      <c r="J1120">
        <v>2020</v>
      </c>
      <c r="K1120" t="s">
        <v>40</v>
      </c>
      <c r="L1120">
        <v>12</v>
      </c>
      <c r="M1120">
        <v>0.4</v>
      </c>
      <c r="N1120">
        <v>4.8000000000000007</v>
      </c>
      <c r="O1120">
        <v>16</v>
      </c>
      <c r="P1120">
        <v>0.3</v>
      </c>
      <c r="Q1120">
        <v>0.75</v>
      </c>
      <c r="R1120" t="s">
        <v>32</v>
      </c>
    </row>
    <row r="1121" spans="1:18" x14ac:dyDescent="0.3">
      <c r="A1121" s="72">
        <v>1119</v>
      </c>
      <c r="B1121">
        <v>40708</v>
      </c>
      <c r="C1121" t="s">
        <v>397</v>
      </c>
      <c r="D1121" t="s">
        <v>28</v>
      </c>
      <c r="E1121" t="s">
        <v>73</v>
      </c>
      <c r="F1121">
        <v>6.53</v>
      </c>
      <c r="G1121" s="73">
        <v>44279</v>
      </c>
      <c r="H1121" s="73">
        <v>44294</v>
      </c>
      <c r="I1121">
        <v>5</v>
      </c>
      <c r="J1121">
        <v>2020</v>
      </c>
      <c r="K1121" t="s">
        <v>40</v>
      </c>
      <c r="L1121">
        <v>12</v>
      </c>
      <c r="M1121">
        <v>0.4</v>
      </c>
      <c r="N1121">
        <v>4.8000000000000007</v>
      </c>
      <c r="O1121">
        <v>16</v>
      </c>
      <c r="P1121">
        <v>0.3</v>
      </c>
      <c r="Q1121">
        <v>0.75</v>
      </c>
      <c r="R1121" t="s">
        <v>70</v>
      </c>
    </row>
    <row r="1122" spans="1:18" x14ac:dyDescent="0.3">
      <c r="A1122" s="72">
        <v>1120</v>
      </c>
      <c r="B1122">
        <v>40708</v>
      </c>
      <c r="C1122" t="s">
        <v>397</v>
      </c>
      <c r="D1122" t="s">
        <v>28</v>
      </c>
      <c r="E1122" t="s">
        <v>73</v>
      </c>
      <c r="F1122">
        <v>6.53</v>
      </c>
      <c r="G1122" s="73">
        <v>44279</v>
      </c>
      <c r="H1122" s="73">
        <v>44294</v>
      </c>
      <c r="I1122">
        <v>5</v>
      </c>
      <c r="J1122">
        <v>2020</v>
      </c>
      <c r="K1122" t="s">
        <v>40</v>
      </c>
      <c r="L1122">
        <v>12</v>
      </c>
      <c r="M1122">
        <v>0.4</v>
      </c>
      <c r="N1122">
        <v>4.8000000000000007</v>
      </c>
      <c r="O1122">
        <v>16</v>
      </c>
      <c r="P1122">
        <v>0.3</v>
      </c>
      <c r="Q1122">
        <v>0.75</v>
      </c>
      <c r="R1122" t="s">
        <v>23</v>
      </c>
    </row>
    <row r="1123" spans="1:18" x14ac:dyDescent="0.3">
      <c r="A1123" s="72">
        <v>1121</v>
      </c>
      <c r="B1123">
        <v>40708</v>
      </c>
      <c r="C1123" t="s">
        <v>397</v>
      </c>
      <c r="D1123" t="s">
        <v>28</v>
      </c>
      <c r="E1123" t="s">
        <v>73</v>
      </c>
      <c r="F1123">
        <v>6.53</v>
      </c>
      <c r="G1123" s="73">
        <v>44279</v>
      </c>
      <c r="H1123" s="73">
        <v>44294</v>
      </c>
      <c r="I1123">
        <v>5</v>
      </c>
      <c r="J1123">
        <v>2020</v>
      </c>
      <c r="K1123" t="s">
        <v>40</v>
      </c>
      <c r="L1123">
        <v>12</v>
      </c>
      <c r="M1123">
        <v>0.4</v>
      </c>
      <c r="N1123">
        <v>4.8000000000000007</v>
      </c>
      <c r="O1123">
        <v>16</v>
      </c>
      <c r="P1123">
        <v>0.3</v>
      </c>
      <c r="Q1123">
        <v>0.75</v>
      </c>
      <c r="R1123" t="s">
        <v>300</v>
      </c>
    </row>
    <row r="1124" spans="1:18" x14ac:dyDescent="0.3">
      <c r="A1124" s="72">
        <v>1122</v>
      </c>
      <c r="B1124">
        <v>40708</v>
      </c>
      <c r="C1124" t="s">
        <v>397</v>
      </c>
      <c r="D1124" t="s">
        <v>28</v>
      </c>
      <c r="E1124" t="s">
        <v>73</v>
      </c>
      <c r="F1124">
        <v>6.53</v>
      </c>
      <c r="G1124" s="73">
        <v>44279</v>
      </c>
      <c r="H1124" s="73">
        <v>44294</v>
      </c>
      <c r="I1124">
        <v>5</v>
      </c>
      <c r="J1124">
        <v>2020</v>
      </c>
      <c r="K1124" t="s">
        <v>40</v>
      </c>
      <c r="L1124">
        <v>12</v>
      </c>
      <c r="M1124">
        <v>0.4</v>
      </c>
      <c r="N1124">
        <v>4.8000000000000007</v>
      </c>
      <c r="O1124">
        <v>16</v>
      </c>
      <c r="P1124">
        <v>0.3</v>
      </c>
      <c r="Q1124">
        <v>0.75</v>
      </c>
      <c r="R1124" t="s">
        <v>54</v>
      </c>
    </row>
    <row r="1125" spans="1:18" x14ac:dyDescent="0.3">
      <c r="A1125" s="72">
        <v>1123</v>
      </c>
      <c r="B1125">
        <v>37487</v>
      </c>
      <c r="C1125" t="s">
        <v>398</v>
      </c>
      <c r="D1125" t="s">
        <v>28</v>
      </c>
      <c r="E1125" t="s">
        <v>34</v>
      </c>
      <c r="F1125">
        <v>6.7</v>
      </c>
      <c r="G1125" s="73">
        <v>44349</v>
      </c>
      <c r="H1125" s="73">
        <v>44352</v>
      </c>
      <c r="I1125">
        <v>5</v>
      </c>
      <c r="J1125">
        <v>2018</v>
      </c>
      <c r="K1125" t="s">
        <v>40</v>
      </c>
      <c r="L1125">
        <v>12</v>
      </c>
      <c r="M1125">
        <v>0.39861111111111108</v>
      </c>
      <c r="N1125">
        <v>4.7833333333333332</v>
      </c>
      <c r="O1125">
        <v>4</v>
      </c>
      <c r="P1125">
        <v>1.1958333333333331</v>
      </c>
      <c r="Q1125">
        <v>3</v>
      </c>
      <c r="R1125" t="s">
        <v>35</v>
      </c>
    </row>
    <row r="1126" spans="1:18" x14ac:dyDescent="0.3">
      <c r="A1126" s="72">
        <v>1124</v>
      </c>
      <c r="B1126">
        <v>37487</v>
      </c>
      <c r="C1126" t="s">
        <v>398</v>
      </c>
      <c r="D1126" t="s">
        <v>28</v>
      </c>
      <c r="E1126" t="s">
        <v>34</v>
      </c>
      <c r="F1126">
        <v>6.7</v>
      </c>
      <c r="G1126" s="73">
        <v>44349</v>
      </c>
      <c r="H1126" s="73">
        <v>44352</v>
      </c>
      <c r="I1126">
        <v>5</v>
      </c>
      <c r="J1126">
        <v>2018</v>
      </c>
      <c r="K1126" t="s">
        <v>40</v>
      </c>
      <c r="L1126">
        <v>12</v>
      </c>
      <c r="M1126">
        <v>0.39861111111111108</v>
      </c>
      <c r="N1126">
        <v>4.7833333333333332</v>
      </c>
      <c r="O1126">
        <v>4</v>
      </c>
      <c r="P1126">
        <v>1.1958333333333331</v>
      </c>
      <c r="Q1126">
        <v>3</v>
      </c>
      <c r="R1126" t="s">
        <v>32</v>
      </c>
    </row>
    <row r="1127" spans="1:18" x14ac:dyDescent="0.3">
      <c r="A1127" s="72">
        <v>1125</v>
      </c>
      <c r="B1127">
        <v>37487</v>
      </c>
      <c r="C1127" t="s">
        <v>398</v>
      </c>
      <c r="D1127" t="s">
        <v>28</v>
      </c>
      <c r="E1127" t="s">
        <v>34</v>
      </c>
      <c r="F1127">
        <v>6.7</v>
      </c>
      <c r="G1127" s="73">
        <v>44349</v>
      </c>
      <c r="H1127" s="73">
        <v>44352</v>
      </c>
      <c r="I1127">
        <v>5</v>
      </c>
      <c r="J1127">
        <v>2018</v>
      </c>
      <c r="K1127" t="s">
        <v>40</v>
      </c>
      <c r="L1127">
        <v>12</v>
      </c>
      <c r="M1127">
        <v>0.39861111111111108</v>
      </c>
      <c r="N1127">
        <v>4.7833333333333332</v>
      </c>
      <c r="O1127">
        <v>4</v>
      </c>
      <c r="P1127">
        <v>1.1958333333333331</v>
      </c>
      <c r="Q1127">
        <v>3</v>
      </c>
      <c r="R1127" t="s">
        <v>36</v>
      </c>
    </row>
    <row r="1128" spans="1:18" x14ac:dyDescent="0.3">
      <c r="A1128" s="72">
        <v>1126</v>
      </c>
      <c r="B1128">
        <v>37487</v>
      </c>
      <c r="C1128" t="s">
        <v>398</v>
      </c>
      <c r="D1128" t="s">
        <v>28</v>
      </c>
      <c r="E1128" t="s">
        <v>34</v>
      </c>
      <c r="F1128">
        <v>6.7</v>
      </c>
      <c r="G1128" s="73">
        <v>44349</v>
      </c>
      <c r="H1128" s="73">
        <v>44352</v>
      </c>
      <c r="I1128">
        <v>5</v>
      </c>
      <c r="J1128">
        <v>2018</v>
      </c>
      <c r="K1128" t="s">
        <v>40</v>
      </c>
      <c r="L1128">
        <v>12</v>
      </c>
      <c r="M1128">
        <v>0.39861111111111108</v>
      </c>
      <c r="N1128">
        <v>4.7833333333333332</v>
      </c>
      <c r="O1128">
        <v>4</v>
      </c>
      <c r="P1128">
        <v>1.1958333333333331</v>
      </c>
      <c r="Q1128">
        <v>3</v>
      </c>
      <c r="R1128" t="s">
        <v>24</v>
      </c>
    </row>
    <row r="1129" spans="1:18" x14ac:dyDescent="0.3">
      <c r="A1129" s="72">
        <v>1127</v>
      </c>
      <c r="B1129">
        <v>37487</v>
      </c>
      <c r="C1129" t="s">
        <v>398</v>
      </c>
      <c r="D1129" t="s">
        <v>28</v>
      </c>
      <c r="E1129" t="s">
        <v>34</v>
      </c>
      <c r="F1129">
        <v>6.7</v>
      </c>
      <c r="G1129" s="73">
        <v>44349</v>
      </c>
      <c r="H1129" s="73">
        <v>44352</v>
      </c>
      <c r="I1129">
        <v>5</v>
      </c>
      <c r="J1129">
        <v>2018</v>
      </c>
      <c r="K1129" t="s">
        <v>40</v>
      </c>
      <c r="L1129">
        <v>12</v>
      </c>
      <c r="M1129">
        <v>0.39861111111111108</v>
      </c>
      <c r="N1129">
        <v>4.7833333333333332</v>
      </c>
      <c r="O1129">
        <v>4</v>
      </c>
      <c r="P1129">
        <v>1.1958333333333331</v>
      </c>
      <c r="Q1129">
        <v>3</v>
      </c>
      <c r="R1129" t="s">
        <v>38</v>
      </c>
    </row>
    <row r="1130" spans="1:18" x14ac:dyDescent="0.3">
      <c r="A1130" s="72">
        <v>1128</v>
      </c>
      <c r="B1130">
        <v>37487</v>
      </c>
      <c r="C1130" t="s">
        <v>398</v>
      </c>
      <c r="D1130" t="s">
        <v>28</v>
      </c>
      <c r="E1130" t="s">
        <v>34</v>
      </c>
      <c r="F1130">
        <v>6.7</v>
      </c>
      <c r="G1130" s="73">
        <v>44349</v>
      </c>
      <c r="H1130" s="73">
        <v>44352</v>
      </c>
      <c r="I1130">
        <v>5</v>
      </c>
      <c r="J1130">
        <v>2018</v>
      </c>
      <c r="K1130" t="s">
        <v>40</v>
      </c>
      <c r="L1130">
        <v>12</v>
      </c>
      <c r="M1130">
        <v>0.39861111111111108</v>
      </c>
      <c r="N1130">
        <v>4.7833333333333332</v>
      </c>
      <c r="O1130">
        <v>4</v>
      </c>
      <c r="P1130">
        <v>1.1958333333333331</v>
      </c>
      <c r="Q1130">
        <v>3</v>
      </c>
      <c r="R1130" t="s">
        <v>108</v>
      </c>
    </row>
    <row r="1131" spans="1:18" x14ac:dyDescent="0.3">
      <c r="A1131" s="72">
        <v>1129</v>
      </c>
      <c r="B1131">
        <v>39948</v>
      </c>
      <c r="C1131" t="s">
        <v>399</v>
      </c>
      <c r="D1131" t="s">
        <v>28</v>
      </c>
      <c r="E1131" t="s">
        <v>34</v>
      </c>
      <c r="F1131">
        <v>6.89</v>
      </c>
      <c r="G1131" s="73">
        <v>44354</v>
      </c>
      <c r="H1131" s="73">
        <v>44357</v>
      </c>
      <c r="I1131">
        <v>4</v>
      </c>
      <c r="J1131">
        <v>2020</v>
      </c>
      <c r="K1131" t="s">
        <v>40</v>
      </c>
      <c r="L1131">
        <v>12</v>
      </c>
      <c r="M1131">
        <v>0.3888888888888889</v>
      </c>
      <c r="N1131">
        <v>4.666666666666667</v>
      </c>
      <c r="O1131">
        <v>4</v>
      </c>
      <c r="P1131">
        <v>1.166666666666667</v>
      </c>
      <c r="Q1131">
        <v>3</v>
      </c>
      <c r="R1131" t="s">
        <v>35</v>
      </c>
    </row>
    <row r="1132" spans="1:18" x14ac:dyDescent="0.3">
      <c r="A1132" s="72">
        <v>1130</v>
      </c>
      <c r="B1132">
        <v>39948</v>
      </c>
      <c r="C1132" t="s">
        <v>399</v>
      </c>
      <c r="D1132" t="s">
        <v>28</v>
      </c>
      <c r="E1132" t="s">
        <v>34</v>
      </c>
      <c r="F1132">
        <v>6.89</v>
      </c>
      <c r="G1132" s="73">
        <v>44354</v>
      </c>
      <c r="H1132" s="73">
        <v>44357</v>
      </c>
      <c r="I1132">
        <v>4</v>
      </c>
      <c r="J1132">
        <v>2020</v>
      </c>
      <c r="K1132" t="s">
        <v>40</v>
      </c>
      <c r="L1132">
        <v>12</v>
      </c>
      <c r="M1132">
        <v>0.3888888888888889</v>
      </c>
      <c r="N1132">
        <v>4.666666666666667</v>
      </c>
      <c r="O1132">
        <v>4</v>
      </c>
      <c r="P1132">
        <v>1.166666666666667</v>
      </c>
      <c r="Q1132">
        <v>3</v>
      </c>
      <c r="R1132" t="s">
        <v>32</v>
      </c>
    </row>
    <row r="1133" spans="1:18" x14ac:dyDescent="0.3">
      <c r="A1133" s="72">
        <v>1131</v>
      </c>
      <c r="B1133">
        <v>39948</v>
      </c>
      <c r="C1133" t="s">
        <v>399</v>
      </c>
      <c r="D1133" t="s">
        <v>28</v>
      </c>
      <c r="E1133" t="s">
        <v>34</v>
      </c>
      <c r="F1133">
        <v>6.89</v>
      </c>
      <c r="G1133" s="73">
        <v>44354</v>
      </c>
      <c r="H1133" s="73">
        <v>44357</v>
      </c>
      <c r="I1133">
        <v>4</v>
      </c>
      <c r="J1133">
        <v>2020</v>
      </c>
      <c r="K1133" t="s">
        <v>40</v>
      </c>
      <c r="L1133">
        <v>12</v>
      </c>
      <c r="M1133">
        <v>0.3888888888888889</v>
      </c>
      <c r="N1133">
        <v>4.666666666666667</v>
      </c>
      <c r="O1133">
        <v>4</v>
      </c>
      <c r="P1133">
        <v>1.166666666666667</v>
      </c>
      <c r="Q1133">
        <v>3</v>
      </c>
      <c r="R1133" t="s">
        <v>36</v>
      </c>
    </row>
    <row r="1134" spans="1:18" x14ac:dyDescent="0.3">
      <c r="A1134" s="72">
        <v>1132</v>
      </c>
      <c r="B1134">
        <v>39948</v>
      </c>
      <c r="C1134" t="s">
        <v>399</v>
      </c>
      <c r="D1134" t="s">
        <v>28</v>
      </c>
      <c r="E1134" t="s">
        <v>34</v>
      </c>
      <c r="F1134">
        <v>6.89</v>
      </c>
      <c r="G1134" s="73">
        <v>44354</v>
      </c>
      <c r="H1134" s="73">
        <v>44357</v>
      </c>
      <c r="I1134">
        <v>4</v>
      </c>
      <c r="J1134">
        <v>2020</v>
      </c>
      <c r="K1134" t="s">
        <v>40</v>
      </c>
      <c r="L1134">
        <v>12</v>
      </c>
      <c r="M1134">
        <v>0.3888888888888889</v>
      </c>
      <c r="N1134">
        <v>4.666666666666667</v>
      </c>
      <c r="O1134">
        <v>4</v>
      </c>
      <c r="P1134">
        <v>1.166666666666667</v>
      </c>
      <c r="Q1134">
        <v>3</v>
      </c>
      <c r="R1134" t="s">
        <v>24</v>
      </c>
    </row>
    <row r="1135" spans="1:18" x14ac:dyDescent="0.3">
      <c r="A1135" s="72">
        <v>1133</v>
      </c>
      <c r="B1135">
        <v>39948</v>
      </c>
      <c r="C1135" t="s">
        <v>399</v>
      </c>
      <c r="D1135" t="s">
        <v>28</v>
      </c>
      <c r="E1135" t="s">
        <v>34</v>
      </c>
      <c r="F1135">
        <v>6.89</v>
      </c>
      <c r="G1135" s="73">
        <v>44354</v>
      </c>
      <c r="H1135" s="73">
        <v>44357</v>
      </c>
      <c r="I1135">
        <v>4</v>
      </c>
      <c r="J1135">
        <v>2020</v>
      </c>
      <c r="K1135" t="s">
        <v>40</v>
      </c>
      <c r="L1135">
        <v>12</v>
      </c>
      <c r="M1135">
        <v>0.3888888888888889</v>
      </c>
      <c r="N1135">
        <v>4.666666666666667</v>
      </c>
      <c r="O1135">
        <v>4</v>
      </c>
      <c r="P1135">
        <v>1.166666666666667</v>
      </c>
      <c r="Q1135">
        <v>3</v>
      </c>
      <c r="R1135" t="s">
        <v>38</v>
      </c>
    </row>
    <row r="1136" spans="1:18" x14ac:dyDescent="0.3">
      <c r="A1136" s="72">
        <v>1134</v>
      </c>
      <c r="B1136">
        <v>39948</v>
      </c>
      <c r="C1136" t="s">
        <v>399</v>
      </c>
      <c r="D1136" t="s">
        <v>28</v>
      </c>
      <c r="E1136" t="s">
        <v>34</v>
      </c>
      <c r="F1136">
        <v>6.89</v>
      </c>
      <c r="G1136" s="73">
        <v>44354</v>
      </c>
      <c r="H1136" s="73">
        <v>44357</v>
      </c>
      <c r="I1136">
        <v>4</v>
      </c>
      <c r="J1136">
        <v>2020</v>
      </c>
      <c r="K1136" t="s">
        <v>40</v>
      </c>
      <c r="L1136">
        <v>12</v>
      </c>
      <c r="M1136">
        <v>0.3888888888888889</v>
      </c>
      <c r="N1136">
        <v>4.666666666666667</v>
      </c>
      <c r="O1136">
        <v>4</v>
      </c>
      <c r="P1136">
        <v>1.166666666666667</v>
      </c>
      <c r="Q1136">
        <v>3</v>
      </c>
      <c r="R1136" t="s">
        <v>108</v>
      </c>
    </row>
    <row r="1137" spans="1:18" x14ac:dyDescent="0.3">
      <c r="A1137" s="72">
        <v>1135</v>
      </c>
      <c r="B1137">
        <v>1174</v>
      </c>
      <c r="C1137" t="s">
        <v>400</v>
      </c>
      <c r="D1137" t="s">
        <v>65</v>
      </c>
      <c r="E1137" t="s">
        <v>20</v>
      </c>
      <c r="F1137">
        <v>6.78</v>
      </c>
      <c r="G1137" s="73">
        <v>43525</v>
      </c>
      <c r="H1137" s="73">
        <v>43525</v>
      </c>
      <c r="I1137">
        <v>6</v>
      </c>
      <c r="J1137">
        <v>2003</v>
      </c>
      <c r="K1137" t="s">
        <v>21</v>
      </c>
      <c r="L1137">
        <v>1</v>
      </c>
      <c r="M1137">
        <v>0.90527777777777774</v>
      </c>
      <c r="N1137">
        <v>0.90527777777777774</v>
      </c>
      <c r="O1137">
        <v>1</v>
      </c>
      <c r="P1137">
        <v>0.90527777777777774</v>
      </c>
      <c r="Q1137">
        <v>1</v>
      </c>
      <c r="R1137" t="s">
        <v>23</v>
      </c>
    </row>
    <row r="1138" spans="1:18" x14ac:dyDescent="0.3">
      <c r="A1138" s="72">
        <v>1136</v>
      </c>
      <c r="B1138">
        <v>1174</v>
      </c>
      <c r="C1138" t="s">
        <v>400</v>
      </c>
      <c r="D1138" t="s">
        <v>65</v>
      </c>
      <c r="E1138" t="s">
        <v>20</v>
      </c>
      <c r="F1138">
        <v>6.78</v>
      </c>
      <c r="G1138" s="73">
        <v>43525</v>
      </c>
      <c r="H1138" s="73">
        <v>43525</v>
      </c>
      <c r="I1138">
        <v>6</v>
      </c>
      <c r="J1138">
        <v>2003</v>
      </c>
      <c r="K1138" t="s">
        <v>21</v>
      </c>
      <c r="L1138">
        <v>1</v>
      </c>
      <c r="M1138">
        <v>0.90527777777777774</v>
      </c>
      <c r="N1138">
        <v>0.90527777777777774</v>
      </c>
      <c r="O1138">
        <v>1</v>
      </c>
      <c r="P1138">
        <v>0.90527777777777774</v>
      </c>
      <c r="Q1138">
        <v>1</v>
      </c>
      <c r="R1138" t="s">
        <v>54</v>
      </c>
    </row>
    <row r="1139" spans="1:18" x14ac:dyDescent="0.3">
      <c r="A1139" s="72">
        <v>1137</v>
      </c>
      <c r="B1139">
        <v>1135</v>
      </c>
      <c r="C1139" t="s">
        <v>401</v>
      </c>
      <c r="D1139" t="s">
        <v>65</v>
      </c>
      <c r="E1139" t="s">
        <v>20</v>
      </c>
      <c r="F1139">
        <v>6.97</v>
      </c>
      <c r="G1139" s="73">
        <v>43556</v>
      </c>
      <c r="H1139" s="73">
        <v>43556</v>
      </c>
      <c r="I1139">
        <v>6</v>
      </c>
      <c r="J1139">
        <v>2005</v>
      </c>
      <c r="K1139" t="s">
        <v>29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 t="s">
        <v>35</v>
      </c>
    </row>
    <row r="1140" spans="1:18" x14ac:dyDescent="0.3">
      <c r="A1140" s="72">
        <v>1138</v>
      </c>
      <c r="B1140">
        <v>1135</v>
      </c>
      <c r="C1140" t="s">
        <v>401</v>
      </c>
      <c r="D1140" t="s">
        <v>65</v>
      </c>
      <c r="E1140" t="s">
        <v>20</v>
      </c>
      <c r="F1140">
        <v>6.97</v>
      </c>
      <c r="G1140" s="73">
        <v>43556</v>
      </c>
      <c r="H1140" s="73">
        <v>43556</v>
      </c>
      <c r="I1140">
        <v>6</v>
      </c>
      <c r="J1140">
        <v>2005</v>
      </c>
      <c r="K1140" t="s">
        <v>29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 t="s">
        <v>23</v>
      </c>
    </row>
    <row r="1141" spans="1:18" x14ac:dyDescent="0.3">
      <c r="A1141" s="72">
        <v>1139</v>
      </c>
      <c r="B1141">
        <v>1135</v>
      </c>
      <c r="C1141" t="s">
        <v>401</v>
      </c>
      <c r="D1141" t="s">
        <v>65</v>
      </c>
      <c r="E1141" t="s">
        <v>20</v>
      </c>
      <c r="F1141">
        <v>6.97</v>
      </c>
      <c r="G1141" s="73">
        <v>43556</v>
      </c>
      <c r="H1141" s="73">
        <v>43556</v>
      </c>
      <c r="I1141">
        <v>6</v>
      </c>
      <c r="J1141">
        <v>2005</v>
      </c>
      <c r="K1141" t="s">
        <v>29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 t="s">
        <v>133</v>
      </c>
    </row>
    <row r="1142" spans="1:18" x14ac:dyDescent="0.3">
      <c r="A1142" s="72">
        <v>1140</v>
      </c>
      <c r="B1142">
        <v>40483</v>
      </c>
      <c r="C1142" t="s">
        <v>402</v>
      </c>
      <c r="D1142" t="s">
        <v>28</v>
      </c>
      <c r="E1142" t="s">
        <v>34</v>
      </c>
      <c r="F1142">
        <v>6.97</v>
      </c>
      <c r="G1142" s="73">
        <v>44099</v>
      </c>
      <c r="H1142" s="73">
        <v>44102</v>
      </c>
      <c r="I1142">
        <v>7</v>
      </c>
      <c r="J1142">
        <v>2020</v>
      </c>
      <c r="K1142" t="s">
        <v>21</v>
      </c>
      <c r="L1142">
        <v>12</v>
      </c>
      <c r="M1142">
        <v>0.39416666666666672</v>
      </c>
      <c r="N1142">
        <v>4.7300000000000004</v>
      </c>
      <c r="O1142">
        <v>4</v>
      </c>
      <c r="P1142">
        <v>1.1825000000000001</v>
      </c>
      <c r="Q1142">
        <v>3</v>
      </c>
      <c r="R1142" t="s">
        <v>77</v>
      </c>
    </row>
    <row r="1143" spans="1:18" x14ac:dyDescent="0.3">
      <c r="A1143" s="72">
        <v>1141</v>
      </c>
      <c r="B1143">
        <v>40483</v>
      </c>
      <c r="C1143" t="s">
        <v>402</v>
      </c>
      <c r="D1143" t="s">
        <v>28</v>
      </c>
      <c r="E1143" t="s">
        <v>34</v>
      </c>
      <c r="F1143">
        <v>6.97</v>
      </c>
      <c r="G1143" s="73">
        <v>44099</v>
      </c>
      <c r="H1143" s="73">
        <v>44102</v>
      </c>
      <c r="I1143">
        <v>7</v>
      </c>
      <c r="J1143">
        <v>2020</v>
      </c>
      <c r="K1143" t="s">
        <v>21</v>
      </c>
      <c r="L1143">
        <v>12</v>
      </c>
      <c r="M1143">
        <v>0.39416666666666672</v>
      </c>
      <c r="N1143">
        <v>4.7300000000000004</v>
      </c>
      <c r="O1143">
        <v>4</v>
      </c>
      <c r="P1143">
        <v>1.1825000000000001</v>
      </c>
      <c r="Q1143">
        <v>3</v>
      </c>
      <c r="R1143" t="s">
        <v>32</v>
      </c>
    </row>
    <row r="1144" spans="1:18" x14ac:dyDescent="0.3">
      <c r="A1144" s="72">
        <v>1142</v>
      </c>
      <c r="B1144">
        <v>40483</v>
      </c>
      <c r="C1144" t="s">
        <v>402</v>
      </c>
      <c r="D1144" t="s">
        <v>28</v>
      </c>
      <c r="E1144" t="s">
        <v>34</v>
      </c>
      <c r="F1144">
        <v>6.97</v>
      </c>
      <c r="G1144" s="73">
        <v>44099</v>
      </c>
      <c r="H1144" s="73">
        <v>44102</v>
      </c>
      <c r="I1144">
        <v>7</v>
      </c>
      <c r="J1144">
        <v>2020</v>
      </c>
      <c r="K1144" t="s">
        <v>21</v>
      </c>
      <c r="L1144">
        <v>12</v>
      </c>
      <c r="M1144">
        <v>0.39416666666666672</v>
      </c>
      <c r="N1144">
        <v>4.7300000000000004</v>
      </c>
      <c r="O1144">
        <v>4</v>
      </c>
      <c r="P1144">
        <v>1.1825000000000001</v>
      </c>
      <c r="Q1144">
        <v>3</v>
      </c>
      <c r="R1144" t="s">
        <v>45</v>
      </c>
    </row>
    <row r="1145" spans="1:18" x14ac:dyDescent="0.3">
      <c r="A1145" s="72">
        <v>1143</v>
      </c>
      <c r="B1145">
        <v>41008</v>
      </c>
      <c r="C1145" t="s">
        <v>403</v>
      </c>
      <c r="D1145" t="s">
        <v>19</v>
      </c>
      <c r="E1145" t="s">
        <v>34</v>
      </c>
      <c r="F1145">
        <v>6.46</v>
      </c>
      <c r="G1145" s="73">
        <v>44104</v>
      </c>
      <c r="H1145" s="73">
        <v>44104</v>
      </c>
      <c r="I1145">
        <v>6</v>
      </c>
      <c r="J1145">
        <v>2020</v>
      </c>
      <c r="K1145" t="s">
        <v>40</v>
      </c>
      <c r="L1145">
        <v>1</v>
      </c>
      <c r="M1145">
        <v>0.1072222222222222</v>
      </c>
      <c r="N1145">
        <v>0.1072222222222222</v>
      </c>
      <c r="O1145">
        <v>1</v>
      </c>
      <c r="P1145">
        <v>0.1072222222222222</v>
      </c>
      <c r="Q1145">
        <v>1</v>
      </c>
      <c r="R1145" t="s">
        <v>32</v>
      </c>
    </row>
    <row r="1146" spans="1:18" x14ac:dyDescent="0.3">
      <c r="A1146" s="72">
        <v>1144</v>
      </c>
      <c r="B1146">
        <v>41008</v>
      </c>
      <c r="C1146" t="s">
        <v>403</v>
      </c>
      <c r="D1146" t="s">
        <v>19</v>
      </c>
      <c r="E1146" t="s">
        <v>34</v>
      </c>
      <c r="F1146">
        <v>6.46</v>
      </c>
      <c r="G1146" s="73">
        <v>44104</v>
      </c>
      <c r="H1146" s="73">
        <v>44104</v>
      </c>
      <c r="I1146">
        <v>6</v>
      </c>
      <c r="J1146">
        <v>2020</v>
      </c>
      <c r="K1146" t="s">
        <v>40</v>
      </c>
      <c r="L1146">
        <v>1</v>
      </c>
      <c r="M1146">
        <v>0.1072222222222222</v>
      </c>
      <c r="N1146">
        <v>0.1072222222222222</v>
      </c>
      <c r="O1146">
        <v>1</v>
      </c>
      <c r="P1146">
        <v>0.1072222222222222</v>
      </c>
      <c r="Q1146">
        <v>1</v>
      </c>
      <c r="R1146" t="s">
        <v>45</v>
      </c>
    </row>
    <row r="1147" spans="1:18" x14ac:dyDescent="0.3">
      <c r="A1147" s="72">
        <v>1145</v>
      </c>
      <c r="B1147">
        <v>38663</v>
      </c>
      <c r="C1147" t="s">
        <v>404</v>
      </c>
      <c r="D1147" t="s">
        <v>60</v>
      </c>
      <c r="E1147" t="s">
        <v>34</v>
      </c>
      <c r="F1147">
        <v>6.47</v>
      </c>
      <c r="G1147" s="73">
        <v>44104</v>
      </c>
      <c r="H1147" s="73">
        <v>44108</v>
      </c>
      <c r="I1147">
        <v>6</v>
      </c>
      <c r="J1147">
        <v>2020</v>
      </c>
      <c r="K1147" t="s">
        <v>21</v>
      </c>
      <c r="L1147">
        <v>12</v>
      </c>
      <c r="M1147">
        <v>0.46666666666666667</v>
      </c>
      <c r="N1147">
        <v>5.6</v>
      </c>
      <c r="O1147">
        <v>5</v>
      </c>
      <c r="P1147">
        <v>1.1200000000000001</v>
      </c>
      <c r="Q1147">
        <v>2.4</v>
      </c>
      <c r="R1147" t="s">
        <v>35</v>
      </c>
    </row>
    <row r="1148" spans="1:18" x14ac:dyDescent="0.3">
      <c r="A1148" s="72">
        <v>1146</v>
      </c>
      <c r="B1148">
        <v>38663</v>
      </c>
      <c r="C1148" t="s">
        <v>404</v>
      </c>
      <c r="D1148" t="s">
        <v>60</v>
      </c>
      <c r="E1148" t="s">
        <v>34</v>
      </c>
      <c r="F1148">
        <v>6.47</v>
      </c>
      <c r="G1148" s="73">
        <v>44104</v>
      </c>
      <c r="H1148" s="73">
        <v>44108</v>
      </c>
      <c r="I1148">
        <v>6</v>
      </c>
      <c r="J1148">
        <v>2020</v>
      </c>
      <c r="K1148" t="s">
        <v>21</v>
      </c>
      <c r="L1148">
        <v>12</v>
      </c>
      <c r="M1148">
        <v>0.46666666666666667</v>
      </c>
      <c r="N1148">
        <v>5.6</v>
      </c>
      <c r="O1148">
        <v>5</v>
      </c>
      <c r="P1148">
        <v>1.1200000000000001</v>
      </c>
      <c r="Q1148">
        <v>2.4</v>
      </c>
      <c r="R1148" t="s">
        <v>36</v>
      </c>
    </row>
    <row r="1149" spans="1:18" x14ac:dyDescent="0.3">
      <c r="A1149" s="72">
        <v>1147</v>
      </c>
      <c r="B1149">
        <v>38663</v>
      </c>
      <c r="C1149" t="s">
        <v>404</v>
      </c>
      <c r="D1149" t="s">
        <v>60</v>
      </c>
      <c r="E1149" t="s">
        <v>34</v>
      </c>
      <c r="F1149">
        <v>6.47</v>
      </c>
      <c r="G1149" s="73">
        <v>44104</v>
      </c>
      <c r="H1149" s="73">
        <v>44108</v>
      </c>
      <c r="I1149">
        <v>6</v>
      </c>
      <c r="J1149">
        <v>2020</v>
      </c>
      <c r="K1149" t="s">
        <v>21</v>
      </c>
      <c r="L1149">
        <v>12</v>
      </c>
      <c r="M1149">
        <v>0.46666666666666667</v>
      </c>
      <c r="N1149">
        <v>5.6</v>
      </c>
      <c r="O1149">
        <v>5</v>
      </c>
      <c r="P1149">
        <v>1.1200000000000001</v>
      </c>
      <c r="Q1149">
        <v>2.4</v>
      </c>
      <c r="R1149" t="s">
        <v>25</v>
      </c>
    </row>
    <row r="1150" spans="1:18" x14ac:dyDescent="0.3">
      <c r="A1150" s="72">
        <v>1148</v>
      </c>
      <c r="B1150">
        <v>37926</v>
      </c>
      <c r="C1150" t="s">
        <v>405</v>
      </c>
      <c r="D1150" t="s">
        <v>28</v>
      </c>
      <c r="E1150" t="s">
        <v>76</v>
      </c>
      <c r="F1150">
        <v>6.88</v>
      </c>
      <c r="G1150" s="73">
        <v>43819</v>
      </c>
      <c r="H1150" s="73">
        <v>43824</v>
      </c>
      <c r="I1150">
        <v>7</v>
      </c>
      <c r="J1150">
        <v>2019</v>
      </c>
      <c r="K1150" t="s">
        <v>40</v>
      </c>
      <c r="L1150">
        <v>12</v>
      </c>
      <c r="M1150">
        <v>0.39555555555555549</v>
      </c>
      <c r="N1150">
        <v>4.7466666666666661</v>
      </c>
      <c r="O1150">
        <v>6</v>
      </c>
      <c r="P1150">
        <v>0.79111111111111099</v>
      </c>
      <c r="Q1150">
        <v>2</v>
      </c>
      <c r="R1150" t="s">
        <v>32</v>
      </c>
    </row>
    <row r="1151" spans="1:18" x14ac:dyDescent="0.3">
      <c r="A1151" s="72">
        <v>1149</v>
      </c>
      <c r="B1151">
        <v>37926</v>
      </c>
      <c r="C1151" t="s">
        <v>405</v>
      </c>
      <c r="D1151" t="s">
        <v>28</v>
      </c>
      <c r="E1151" t="s">
        <v>76</v>
      </c>
      <c r="F1151">
        <v>6.88</v>
      </c>
      <c r="G1151" s="73">
        <v>43819</v>
      </c>
      <c r="H1151" s="73">
        <v>43824</v>
      </c>
      <c r="I1151">
        <v>7</v>
      </c>
      <c r="J1151">
        <v>2019</v>
      </c>
      <c r="K1151" t="s">
        <v>40</v>
      </c>
      <c r="L1151">
        <v>12</v>
      </c>
      <c r="M1151">
        <v>0.39555555555555549</v>
      </c>
      <c r="N1151">
        <v>4.7466666666666661</v>
      </c>
      <c r="O1151">
        <v>6</v>
      </c>
      <c r="P1151">
        <v>0.79111111111111099</v>
      </c>
      <c r="Q1151">
        <v>2</v>
      </c>
      <c r="R1151" t="s">
        <v>36</v>
      </c>
    </row>
    <row r="1152" spans="1:18" x14ac:dyDescent="0.3">
      <c r="A1152" s="72">
        <v>1150</v>
      </c>
      <c r="B1152">
        <v>37926</v>
      </c>
      <c r="C1152" t="s">
        <v>405</v>
      </c>
      <c r="D1152" t="s">
        <v>28</v>
      </c>
      <c r="E1152" t="s">
        <v>76</v>
      </c>
      <c r="F1152">
        <v>6.88</v>
      </c>
      <c r="G1152" s="73">
        <v>43819</v>
      </c>
      <c r="H1152" s="73">
        <v>43824</v>
      </c>
      <c r="I1152">
        <v>7</v>
      </c>
      <c r="J1152">
        <v>2019</v>
      </c>
      <c r="K1152" t="s">
        <v>40</v>
      </c>
      <c r="L1152">
        <v>12</v>
      </c>
      <c r="M1152">
        <v>0.39555555555555549</v>
      </c>
      <c r="N1152">
        <v>4.7466666666666661</v>
      </c>
      <c r="O1152">
        <v>6</v>
      </c>
      <c r="P1152">
        <v>0.79111111111111099</v>
      </c>
      <c r="Q1152">
        <v>2</v>
      </c>
      <c r="R1152" t="s">
        <v>26</v>
      </c>
    </row>
    <row r="1153" spans="1:18" x14ac:dyDescent="0.3">
      <c r="A1153" s="72">
        <v>1151</v>
      </c>
      <c r="B1153">
        <v>40460</v>
      </c>
      <c r="C1153" t="s">
        <v>406</v>
      </c>
      <c r="D1153" t="s">
        <v>65</v>
      </c>
      <c r="E1153" t="s">
        <v>76</v>
      </c>
      <c r="F1153">
        <v>6.82</v>
      </c>
      <c r="G1153" s="73">
        <v>44158</v>
      </c>
      <c r="H1153" s="73">
        <v>44158</v>
      </c>
      <c r="I1153">
        <v>6</v>
      </c>
      <c r="J1153">
        <v>2020</v>
      </c>
      <c r="K1153" t="s">
        <v>21</v>
      </c>
      <c r="L1153">
        <v>1</v>
      </c>
      <c r="M1153">
        <v>0.41138888888888892</v>
      </c>
      <c r="N1153">
        <v>0.41138888888888892</v>
      </c>
      <c r="O1153">
        <v>1</v>
      </c>
      <c r="P1153">
        <v>0.41138888888888892</v>
      </c>
      <c r="Q1153">
        <v>1</v>
      </c>
      <c r="R1153" t="s">
        <v>32</v>
      </c>
    </row>
    <row r="1154" spans="1:18" x14ac:dyDescent="0.3">
      <c r="A1154" s="72">
        <v>1152</v>
      </c>
      <c r="B1154">
        <v>40460</v>
      </c>
      <c r="C1154" t="s">
        <v>406</v>
      </c>
      <c r="D1154" t="s">
        <v>65</v>
      </c>
      <c r="E1154" t="s">
        <v>76</v>
      </c>
      <c r="F1154">
        <v>6.82</v>
      </c>
      <c r="G1154" s="73">
        <v>44158</v>
      </c>
      <c r="H1154" s="73">
        <v>44158</v>
      </c>
      <c r="I1154">
        <v>6</v>
      </c>
      <c r="J1154">
        <v>2020</v>
      </c>
      <c r="K1154" t="s">
        <v>21</v>
      </c>
      <c r="L1154">
        <v>1</v>
      </c>
      <c r="M1154">
        <v>0.41138888888888892</v>
      </c>
      <c r="N1154">
        <v>0.41138888888888892</v>
      </c>
      <c r="O1154">
        <v>1</v>
      </c>
      <c r="P1154">
        <v>0.41138888888888892</v>
      </c>
      <c r="Q1154">
        <v>1</v>
      </c>
      <c r="R1154" t="s">
        <v>36</v>
      </c>
    </row>
    <row r="1155" spans="1:18" x14ac:dyDescent="0.3">
      <c r="A1155" s="72">
        <v>1153</v>
      </c>
      <c r="B1155">
        <v>40460</v>
      </c>
      <c r="C1155" t="s">
        <v>406</v>
      </c>
      <c r="D1155" t="s">
        <v>65</v>
      </c>
      <c r="E1155" t="s">
        <v>76</v>
      </c>
      <c r="F1155">
        <v>6.82</v>
      </c>
      <c r="G1155" s="73">
        <v>44158</v>
      </c>
      <c r="H1155" s="73">
        <v>44158</v>
      </c>
      <c r="I1155">
        <v>6</v>
      </c>
      <c r="J1155">
        <v>2020</v>
      </c>
      <c r="K1155" t="s">
        <v>21</v>
      </c>
      <c r="L1155">
        <v>1</v>
      </c>
      <c r="M1155">
        <v>0.41138888888888892</v>
      </c>
      <c r="N1155">
        <v>0.41138888888888892</v>
      </c>
      <c r="O1155">
        <v>1</v>
      </c>
      <c r="P1155">
        <v>0.41138888888888892</v>
      </c>
      <c r="Q1155">
        <v>1</v>
      </c>
      <c r="R1155" t="s">
        <v>26</v>
      </c>
    </row>
    <row r="1156" spans="1:18" x14ac:dyDescent="0.3">
      <c r="A1156" s="72">
        <v>1154</v>
      </c>
      <c r="B1156">
        <v>41168</v>
      </c>
      <c r="C1156" t="s">
        <v>407</v>
      </c>
      <c r="D1156" t="s">
        <v>95</v>
      </c>
      <c r="E1156" t="s">
        <v>20</v>
      </c>
      <c r="F1156">
        <v>7.34</v>
      </c>
      <c r="G1156" s="73">
        <v>44410</v>
      </c>
      <c r="H1156" s="73">
        <v>44410</v>
      </c>
      <c r="I1156">
        <v>8</v>
      </c>
      <c r="J1156">
        <v>2020</v>
      </c>
      <c r="K1156" t="s">
        <v>29</v>
      </c>
      <c r="L1156">
        <v>1</v>
      </c>
      <c r="M1156">
        <v>1.740833333333333</v>
      </c>
      <c r="N1156">
        <v>1.740833333333333</v>
      </c>
      <c r="O1156">
        <v>1</v>
      </c>
      <c r="P1156">
        <v>1.740833333333333</v>
      </c>
      <c r="Q1156">
        <v>1</v>
      </c>
      <c r="R1156" t="s">
        <v>32</v>
      </c>
    </row>
    <row r="1157" spans="1:18" x14ac:dyDescent="0.3">
      <c r="A1157" s="72">
        <v>1155</v>
      </c>
      <c r="B1157">
        <v>41168</v>
      </c>
      <c r="C1157" t="s">
        <v>407</v>
      </c>
      <c r="D1157" t="s">
        <v>95</v>
      </c>
      <c r="E1157" t="s">
        <v>20</v>
      </c>
      <c r="F1157">
        <v>7.34</v>
      </c>
      <c r="G1157" s="73">
        <v>44410</v>
      </c>
      <c r="H1157" s="73">
        <v>44410</v>
      </c>
      <c r="I1157">
        <v>8</v>
      </c>
      <c r="J1157">
        <v>2020</v>
      </c>
      <c r="K1157" t="s">
        <v>29</v>
      </c>
      <c r="L1157">
        <v>1</v>
      </c>
      <c r="M1157">
        <v>1.740833333333333</v>
      </c>
      <c r="N1157">
        <v>1.740833333333333</v>
      </c>
      <c r="O1157">
        <v>1</v>
      </c>
      <c r="P1157">
        <v>1.740833333333333</v>
      </c>
      <c r="Q1157">
        <v>1</v>
      </c>
      <c r="R1157" t="s">
        <v>36</v>
      </c>
    </row>
    <row r="1158" spans="1:18" x14ac:dyDescent="0.3">
      <c r="A1158" s="72">
        <v>1156</v>
      </c>
      <c r="B1158">
        <v>41168</v>
      </c>
      <c r="C1158" t="s">
        <v>407</v>
      </c>
      <c r="D1158" t="s">
        <v>95</v>
      </c>
      <c r="E1158" t="s">
        <v>20</v>
      </c>
      <c r="F1158">
        <v>7.34</v>
      </c>
      <c r="G1158" s="73">
        <v>44410</v>
      </c>
      <c r="H1158" s="73">
        <v>44410</v>
      </c>
      <c r="I1158">
        <v>8</v>
      </c>
      <c r="J1158">
        <v>2020</v>
      </c>
      <c r="K1158" t="s">
        <v>29</v>
      </c>
      <c r="L1158">
        <v>1</v>
      </c>
      <c r="M1158">
        <v>1.740833333333333</v>
      </c>
      <c r="N1158">
        <v>1.740833333333333</v>
      </c>
      <c r="O1158">
        <v>1</v>
      </c>
      <c r="P1158">
        <v>1.740833333333333</v>
      </c>
      <c r="Q1158">
        <v>1</v>
      </c>
      <c r="R1158" t="s">
        <v>54</v>
      </c>
    </row>
    <row r="1159" spans="1:18" x14ac:dyDescent="0.3">
      <c r="A1159" s="72">
        <v>1157</v>
      </c>
      <c r="B1159">
        <v>41168</v>
      </c>
      <c r="C1159" t="s">
        <v>407</v>
      </c>
      <c r="D1159" t="s">
        <v>95</v>
      </c>
      <c r="E1159" t="s">
        <v>20</v>
      </c>
      <c r="F1159">
        <v>7.34</v>
      </c>
      <c r="G1159" s="73">
        <v>44410</v>
      </c>
      <c r="H1159" s="73">
        <v>44410</v>
      </c>
      <c r="I1159">
        <v>8</v>
      </c>
      <c r="J1159">
        <v>2020</v>
      </c>
      <c r="K1159" t="s">
        <v>29</v>
      </c>
      <c r="L1159">
        <v>1</v>
      </c>
      <c r="M1159">
        <v>1.740833333333333</v>
      </c>
      <c r="N1159">
        <v>1.740833333333333</v>
      </c>
      <c r="O1159">
        <v>1</v>
      </c>
      <c r="P1159">
        <v>1.740833333333333</v>
      </c>
      <c r="Q1159">
        <v>1</v>
      </c>
      <c r="R1159" t="s">
        <v>45</v>
      </c>
    </row>
    <row r="1160" spans="1:18" x14ac:dyDescent="0.3">
      <c r="A1160" s="72">
        <v>1158</v>
      </c>
      <c r="B1160">
        <v>41168</v>
      </c>
      <c r="C1160" t="s">
        <v>407</v>
      </c>
      <c r="D1160" t="s">
        <v>95</v>
      </c>
      <c r="E1160" t="s">
        <v>20</v>
      </c>
      <c r="F1160">
        <v>7.34</v>
      </c>
      <c r="G1160" s="73">
        <v>44410</v>
      </c>
      <c r="H1160" s="73">
        <v>44410</v>
      </c>
      <c r="I1160">
        <v>8</v>
      </c>
      <c r="J1160">
        <v>2020</v>
      </c>
      <c r="K1160" t="s">
        <v>29</v>
      </c>
      <c r="L1160">
        <v>1</v>
      </c>
      <c r="M1160">
        <v>1.740833333333333</v>
      </c>
      <c r="N1160">
        <v>1.740833333333333</v>
      </c>
      <c r="O1160">
        <v>1</v>
      </c>
      <c r="P1160">
        <v>1.740833333333333</v>
      </c>
      <c r="Q1160">
        <v>1</v>
      </c>
      <c r="R1160" t="s">
        <v>108</v>
      </c>
    </row>
    <row r="1161" spans="1:18" x14ac:dyDescent="0.3">
      <c r="A1161" s="72">
        <v>1159</v>
      </c>
      <c r="B1161">
        <v>40513</v>
      </c>
      <c r="C1161" t="s">
        <v>408</v>
      </c>
      <c r="D1161" t="s">
        <v>28</v>
      </c>
      <c r="E1161" t="s">
        <v>34</v>
      </c>
      <c r="F1161">
        <v>7.35</v>
      </c>
      <c r="G1161" s="73">
        <v>44258</v>
      </c>
      <c r="H1161" s="73">
        <v>44279</v>
      </c>
      <c r="I1161">
        <v>8</v>
      </c>
      <c r="J1161">
        <v>2020</v>
      </c>
      <c r="K1161" t="s">
        <v>29</v>
      </c>
      <c r="L1161">
        <v>12</v>
      </c>
      <c r="M1161">
        <v>0.40472222222222221</v>
      </c>
      <c r="N1161">
        <v>4.8566666666666656</v>
      </c>
      <c r="O1161">
        <v>22</v>
      </c>
      <c r="P1161">
        <v>0.22075757575757571</v>
      </c>
      <c r="Q1161">
        <v>0.54545454545454541</v>
      </c>
      <c r="R1161" t="s">
        <v>32</v>
      </c>
    </row>
    <row r="1162" spans="1:18" x14ac:dyDescent="0.3">
      <c r="A1162" s="72">
        <v>1160</v>
      </c>
      <c r="B1162">
        <v>40513</v>
      </c>
      <c r="C1162" t="s">
        <v>408</v>
      </c>
      <c r="D1162" t="s">
        <v>28</v>
      </c>
      <c r="E1162" t="s">
        <v>34</v>
      </c>
      <c r="F1162">
        <v>7.35</v>
      </c>
      <c r="G1162" s="73">
        <v>44258</v>
      </c>
      <c r="H1162" s="73">
        <v>44279</v>
      </c>
      <c r="I1162">
        <v>8</v>
      </c>
      <c r="J1162">
        <v>2020</v>
      </c>
      <c r="K1162" t="s">
        <v>29</v>
      </c>
      <c r="L1162">
        <v>12</v>
      </c>
      <c r="M1162">
        <v>0.40472222222222221</v>
      </c>
      <c r="N1162">
        <v>4.8566666666666656</v>
      </c>
      <c r="O1162">
        <v>22</v>
      </c>
      <c r="P1162">
        <v>0.22075757575757571</v>
      </c>
      <c r="Q1162">
        <v>0.54545454545454541</v>
      </c>
      <c r="R1162" t="s">
        <v>36</v>
      </c>
    </row>
    <row r="1163" spans="1:18" x14ac:dyDescent="0.3">
      <c r="A1163" s="72">
        <v>1161</v>
      </c>
      <c r="B1163">
        <v>40513</v>
      </c>
      <c r="C1163" t="s">
        <v>408</v>
      </c>
      <c r="D1163" t="s">
        <v>28</v>
      </c>
      <c r="E1163" t="s">
        <v>34</v>
      </c>
      <c r="F1163">
        <v>7.35</v>
      </c>
      <c r="G1163" s="73">
        <v>44258</v>
      </c>
      <c r="H1163" s="73">
        <v>44279</v>
      </c>
      <c r="I1163">
        <v>8</v>
      </c>
      <c r="J1163">
        <v>2020</v>
      </c>
      <c r="K1163" t="s">
        <v>29</v>
      </c>
      <c r="L1163">
        <v>12</v>
      </c>
      <c r="M1163">
        <v>0.40472222222222221</v>
      </c>
      <c r="N1163">
        <v>4.8566666666666656</v>
      </c>
      <c r="O1163">
        <v>22</v>
      </c>
      <c r="P1163">
        <v>0.22075757575757571</v>
      </c>
      <c r="Q1163">
        <v>0.54545454545454541</v>
      </c>
      <c r="R1163" t="s">
        <v>54</v>
      </c>
    </row>
    <row r="1164" spans="1:18" x14ac:dyDescent="0.3">
      <c r="A1164" s="72">
        <v>1162</v>
      </c>
      <c r="B1164">
        <v>40513</v>
      </c>
      <c r="C1164" t="s">
        <v>408</v>
      </c>
      <c r="D1164" t="s">
        <v>28</v>
      </c>
      <c r="E1164" t="s">
        <v>34</v>
      </c>
      <c r="F1164">
        <v>7.35</v>
      </c>
      <c r="G1164" s="73">
        <v>44258</v>
      </c>
      <c r="H1164" s="73">
        <v>44279</v>
      </c>
      <c r="I1164">
        <v>8</v>
      </c>
      <c r="J1164">
        <v>2020</v>
      </c>
      <c r="K1164" t="s">
        <v>29</v>
      </c>
      <c r="L1164">
        <v>12</v>
      </c>
      <c r="M1164">
        <v>0.40472222222222221</v>
      </c>
      <c r="N1164">
        <v>4.8566666666666656</v>
      </c>
      <c r="O1164">
        <v>22</v>
      </c>
      <c r="P1164">
        <v>0.22075757575757571</v>
      </c>
      <c r="Q1164">
        <v>0.54545454545454541</v>
      </c>
      <c r="R1164" t="s">
        <v>80</v>
      </c>
    </row>
    <row r="1165" spans="1:18" x14ac:dyDescent="0.3">
      <c r="A1165" s="72">
        <v>1163</v>
      </c>
      <c r="B1165">
        <v>40513</v>
      </c>
      <c r="C1165" t="s">
        <v>408</v>
      </c>
      <c r="D1165" t="s">
        <v>28</v>
      </c>
      <c r="E1165" t="s">
        <v>34</v>
      </c>
      <c r="F1165">
        <v>7.35</v>
      </c>
      <c r="G1165" s="73">
        <v>44258</v>
      </c>
      <c r="H1165" s="73">
        <v>44279</v>
      </c>
      <c r="I1165">
        <v>8</v>
      </c>
      <c r="J1165">
        <v>2020</v>
      </c>
      <c r="K1165" t="s">
        <v>29</v>
      </c>
      <c r="L1165">
        <v>12</v>
      </c>
      <c r="M1165">
        <v>0.40472222222222221</v>
      </c>
      <c r="N1165">
        <v>4.8566666666666656</v>
      </c>
      <c r="O1165">
        <v>22</v>
      </c>
      <c r="P1165">
        <v>0.22075757575757571</v>
      </c>
      <c r="Q1165">
        <v>0.54545454545454541</v>
      </c>
      <c r="R1165" t="s">
        <v>409</v>
      </c>
    </row>
    <row r="1166" spans="1:18" x14ac:dyDescent="0.3">
      <c r="A1166" s="72">
        <v>1164</v>
      </c>
      <c r="B1166">
        <v>38397</v>
      </c>
      <c r="C1166" t="s">
        <v>410</v>
      </c>
      <c r="D1166" t="s">
        <v>28</v>
      </c>
      <c r="E1166" t="s">
        <v>34</v>
      </c>
      <c r="F1166">
        <v>6.51</v>
      </c>
      <c r="G1166" s="73">
        <v>43645</v>
      </c>
      <c r="H1166" s="73">
        <v>43711</v>
      </c>
      <c r="I1166">
        <v>4</v>
      </c>
      <c r="J1166">
        <v>2019</v>
      </c>
      <c r="K1166" t="s">
        <v>29</v>
      </c>
      <c r="L1166">
        <v>12</v>
      </c>
      <c r="M1166">
        <v>0.19166666666666671</v>
      </c>
      <c r="N1166">
        <v>2.2999999999999998</v>
      </c>
      <c r="O1166">
        <v>67</v>
      </c>
      <c r="P1166">
        <v>3.4328358208955218E-2</v>
      </c>
      <c r="Q1166">
        <v>0.17910447761194029</v>
      </c>
      <c r="R1166" t="s">
        <v>32</v>
      </c>
    </row>
    <row r="1167" spans="1:18" x14ac:dyDescent="0.3">
      <c r="A1167" s="72">
        <v>1165</v>
      </c>
      <c r="B1167">
        <v>38397</v>
      </c>
      <c r="C1167" t="s">
        <v>410</v>
      </c>
      <c r="D1167" t="s">
        <v>28</v>
      </c>
      <c r="E1167" t="s">
        <v>34</v>
      </c>
      <c r="F1167">
        <v>6.51</v>
      </c>
      <c r="G1167" s="73">
        <v>43645</v>
      </c>
      <c r="H1167" s="73">
        <v>43711</v>
      </c>
      <c r="I1167">
        <v>4</v>
      </c>
      <c r="J1167">
        <v>2019</v>
      </c>
      <c r="K1167" t="s">
        <v>29</v>
      </c>
      <c r="L1167">
        <v>12</v>
      </c>
      <c r="M1167">
        <v>0.19166666666666671</v>
      </c>
      <c r="N1167">
        <v>2.2999999999999998</v>
      </c>
      <c r="O1167">
        <v>67</v>
      </c>
      <c r="P1167">
        <v>3.4328358208955218E-2</v>
      </c>
      <c r="Q1167">
        <v>0.17910447761194029</v>
      </c>
      <c r="R1167" t="s">
        <v>70</v>
      </c>
    </row>
    <row r="1168" spans="1:18" x14ac:dyDescent="0.3">
      <c r="A1168" s="72">
        <v>1166</v>
      </c>
      <c r="B1168">
        <v>38397</v>
      </c>
      <c r="C1168" t="s">
        <v>410</v>
      </c>
      <c r="D1168" t="s">
        <v>28</v>
      </c>
      <c r="E1168" t="s">
        <v>34</v>
      </c>
      <c r="F1168">
        <v>6.51</v>
      </c>
      <c r="G1168" s="73">
        <v>43645</v>
      </c>
      <c r="H1168" s="73">
        <v>43711</v>
      </c>
      <c r="I1168">
        <v>4</v>
      </c>
      <c r="J1168">
        <v>2019</v>
      </c>
      <c r="K1168" t="s">
        <v>29</v>
      </c>
      <c r="L1168">
        <v>12</v>
      </c>
      <c r="M1168">
        <v>0.19166666666666671</v>
      </c>
      <c r="N1168">
        <v>2.2999999999999998</v>
      </c>
      <c r="O1168">
        <v>67</v>
      </c>
      <c r="P1168">
        <v>3.4328358208955218E-2</v>
      </c>
      <c r="Q1168">
        <v>0.17910447761194029</v>
      </c>
      <c r="R1168" t="s">
        <v>45</v>
      </c>
    </row>
    <row r="1169" spans="1:18" x14ac:dyDescent="0.3">
      <c r="A1169" s="72">
        <v>1167</v>
      </c>
      <c r="B1169">
        <v>38397</v>
      </c>
      <c r="C1169" t="s">
        <v>410</v>
      </c>
      <c r="D1169" t="s">
        <v>28</v>
      </c>
      <c r="E1169" t="s">
        <v>34</v>
      </c>
      <c r="F1169">
        <v>6.51</v>
      </c>
      <c r="G1169" s="73">
        <v>43645</v>
      </c>
      <c r="H1169" s="73">
        <v>43711</v>
      </c>
      <c r="I1169">
        <v>4</v>
      </c>
      <c r="J1169">
        <v>2019</v>
      </c>
      <c r="K1169" t="s">
        <v>29</v>
      </c>
      <c r="L1169">
        <v>12</v>
      </c>
      <c r="M1169">
        <v>0.19166666666666671</v>
      </c>
      <c r="N1169">
        <v>2.2999999999999998</v>
      </c>
      <c r="O1169">
        <v>67</v>
      </c>
      <c r="P1169">
        <v>3.4328358208955218E-2</v>
      </c>
      <c r="Q1169">
        <v>0.17910447761194029</v>
      </c>
      <c r="R1169" t="s">
        <v>80</v>
      </c>
    </row>
    <row r="1170" spans="1:18" x14ac:dyDescent="0.3">
      <c r="A1170" s="72">
        <v>1168</v>
      </c>
      <c r="B1170">
        <v>39689</v>
      </c>
      <c r="C1170" t="s">
        <v>411</v>
      </c>
      <c r="D1170" t="s">
        <v>19</v>
      </c>
      <c r="E1170" t="s">
        <v>34</v>
      </c>
      <c r="F1170">
        <v>6.86</v>
      </c>
      <c r="G1170" s="73">
        <v>43982</v>
      </c>
      <c r="H1170" s="73">
        <v>43982</v>
      </c>
      <c r="I1170">
        <v>4</v>
      </c>
      <c r="J1170">
        <v>2019</v>
      </c>
      <c r="K1170" t="s">
        <v>31</v>
      </c>
      <c r="L1170">
        <v>1</v>
      </c>
      <c r="M1170">
        <v>0.19944444444444451</v>
      </c>
      <c r="N1170">
        <v>0.19944444444444451</v>
      </c>
      <c r="O1170">
        <v>1</v>
      </c>
      <c r="P1170">
        <v>0.19944444444444451</v>
      </c>
      <c r="Q1170">
        <v>1</v>
      </c>
      <c r="R1170" t="s">
        <v>32</v>
      </c>
    </row>
    <row r="1171" spans="1:18" x14ac:dyDescent="0.3">
      <c r="A1171" s="72">
        <v>1169</v>
      </c>
      <c r="B1171">
        <v>39689</v>
      </c>
      <c r="C1171" t="s">
        <v>411</v>
      </c>
      <c r="D1171" t="s">
        <v>19</v>
      </c>
      <c r="E1171" t="s">
        <v>34</v>
      </c>
      <c r="F1171">
        <v>6.86</v>
      </c>
      <c r="G1171" s="73">
        <v>43982</v>
      </c>
      <c r="H1171" s="73">
        <v>43982</v>
      </c>
      <c r="I1171">
        <v>4</v>
      </c>
      <c r="J1171">
        <v>2019</v>
      </c>
      <c r="K1171" t="s">
        <v>31</v>
      </c>
      <c r="L1171">
        <v>1</v>
      </c>
      <c r="M1171">
        <v>0.19944444444444451</v>
      </c>
      <c r="N1171">
        <v>0.19944444444444451</v>
      </c>
      <c r="O1171">
        <v>1</v>
      </c>
      <c r="P1171">
        <v>0.19944444444444451</v>
      </c>
      <c r="Q1171">
        <v>1</v>
      </c>
      <c r="R1171" t="s">
        <v>70</v>
      </c>
    </row>
    <row r="1172" spans="1:18" x14ac:dyDescent="0.3">
      <c r="A1172" s="72">
        <v>1170</v>
      </c>
      <c r="B1172">
        <v>39689</v>
      </c>
      <c r="C1172" t="s">
        <v>411</v>
      </c>
      <c r="D1172" t="s">
        <v>19</v>
      </c>
      <c r="E1172" t="s">
        <v>34</v>
      </c>
      <c r="F1172">
        <v>6.86</v>
      </c>
      <c r="G1172" s="73">
        <v>43982</v>
      </c>
      <c r="H1172" s="73">
        <v>43982</v>
      </c>
      <c r="I1172">
        <v>4</v>
      </c>
      <c r="J1172">
        <v>2019</v>
      </c>
      <c r="K1172" t="s">
        <v>31</v>
      </c>
      <c r="L1172">
        <v>1</v>
      </c>
      <c r="M1172">
        <v>0.19944444444444451</v>
      </c>
      <c r="N1172">
        <v>0.19944444444444451</v>
      </c>
      <c r="O1172">
        <v>1</v>
      </c>
      <c r="P1172">
        <v>0.19944444444444451</v>
      </c>
      <c r="Q1172">
        <v>1</v>
      </c>
      <c r="R1172" t="s">
        <v>45</v>
      </c>
    </row>
    <row r="1173" spans="1:18" x14ac:dyDescent="0.3">
      <c r="A1173" s="72">
        <v>1171</v>
      </c>
      <c r="B1173">
        <v>39689</v>
      </c>
      <c r="C1173" t="s">
        <v>411</v>
      </c>
      <c r="D1173" t="s">
        <v>19</v>
      </c>
      <c r="E1173" t="s">
        <v>34</v>
      </c>
      <c r="F1173">
        <v>6.86</v>
      </c>
      <c r="G1173" s="73">
        <v>43982</v>
      </c>
      <c r="H1173" s="73">
        <v>43982</v>
      </c>
      <c r="I1173">
        <v>4</v>
      </c>
      <c r="J1173">
        <v>2019</v>
      </c>
      <c r="K1173" t="s">
        <v>31</v>
      </c>
      <c r="L1173">
        <v>1</v>
      </c>
      <c r="M1173">
        <v>0.19944444444444451</v>
      </c>
      <c r="N1173">
        <v>0.19944444444444451</v>
      </c>
      <c r="O1173">
        <v>1</v>
      </c>
      <c r="P1173">
        <v>0.19944444444444451</v>
      </c>
      <c r="Q1173">
        <v>1</v>
      </c>
      <c r="R1173" t="s">
        <v>80</v>
      </c>
    </row>
    <row r="1174" spans="1:18" x14ac:dyDescent="0.3">
      <c r="A1174" s="72">
        <v>1172</v>
      </c>
      <c r="B1174">
        <v>20</v>
      </c>
      <c r="C1174" t="s">
        <v>412</v>
      </c>
      <c r="D1174" t="s">
        <v>28</v>
      </c>
      <c r="E1174" t="s">
        <v>34</v>
      </c>
      <c r="F1174">
        <v>7.97</v>
      </c>
      <c r="G1174" s="73">
        <v>42736</v>
      </c>
      <c r="H1174" s="73">
        <v>42810</v>
      </c>
      <c r="I1174">
        <v>8</v>
      </c>
      <c r="J1174">
        <v>2002</v>
      </c>
      <c r="K1174" t="s">
        <v>31</v>
      </c>
      <c r="L1174">
        <v>220</v>
      </c>
      <c r="M1174">
        <v>0.39</v>
      </c>
      <c r="N1174">
        <v>85.8</v>
      </c>
      <c r="O1174">
        <v>75</v>
      </c>
      <c r="P1174">
        <v>1.1439999999999999</v>
      </c>
      <c r="Q1174">
        <v>2.9333333333333331</v>
      </c>
      <c r="R1174" t="s">
        <v>35</v>
      </c>
    </row>
    <row r="1175" spans="1:18" x14ac:dyDescent="0.3">
      <c r="A1175" s="72">
        <v>1173</v>
      </c>
      <c r="B1175">
        <v>20</v>
      </c>
      <c r="C1175" t="s">
        <v>412</v>
      </c>
      <c r="D1175" t="s">
        <v>28</v>
      </c>
      <c r="E1175" t="s">
        <v>34</v>
      </c>
      <c r="F1175">
        <v>7.97</v>
      </c>
      <c r="G1175" s="73">
        <v>42736</v>
      </c>
      <c r="H1175" s="73">
        <v>42810</v>
      </c>
      <c r="I1175">
        <v>8</v>
      </c>
      <c r="J1175">
        <v>2002</v>
      </c>
      <c r="K1175" t="s">
        <v>31</v>
      </c>
      <c r="L1175">
        <v>220</v>
      </c>
      <c r="M1175">
        <v>0.39</v>
      </c>
      <c r="N1175">
        <v>85.8</v>
      </c>
      <c r="O1175">
        <v>75</v>
      </c>
      <c r="P1175">
        <v>1.1439999999999999</v>
      </c>
      <c r="Q1175">
        <v>2.9333333333333331</v>
      </c>
      <c r="R1175" t="s">
        <v>22</v>
      </c>
    </row>
    <row r="1176" spans="1:18" x14ac:dyDescent="0.3">
      <c r="A1176" s="72">
        <v>1174</v>
      </c>
      <c r="B1176">
        <v>20</v>
      </c>
      <c r="C1176" t="s">
        <v>412</v>
      </c>
      <c r="D1176" t="s">
        <v>28</v>
      </c>
      <c r="E1176" t="s">
        <v>34</v>
      </c>
      <c r="F1176">
        <v>7.97</v>
      </c>
      <c r="G1176" s="73">
        <v>42736</v>
      </c>
      <c r="H1176" s="73">
        <v>42810</v>
      </c>
      <c r="I1176">
        <v>8</v>
      </c>
      <c r="J1176">
        <v>2002</v>
      </c>
      <c r="K1176" t="s">
        <v>31</v>
      </c>
      <c r="L1176">
        <v>220</v>
      </c>
      <c r="M1176">
        <v>0.39</v>
      </c>
      <c r="N1176">
        <v>85.8</v>
      </c>
      <c r="O1176">
        <v>75</v>
      </c>
      <c r="P1176">
        <v>1.1439999999999999</v>
      </c>
      <c r="Q1176">
        <v>2.9333333333333331</v>
      </c>
      <c r="R1176" t="s">
        <v>23</v>
      </c>
    </row>
    <row r="1177" spans="1:18" x14ac:dyDescent="0.3">
      <c r="A1177" s="72">
        <v>1175</v>
      </c>
      <c r="B1177">
        <v>20</v>
      </c>
      <c r="C1177" t="s">
        <v>412</v>
      </c>
      <c r="D1177" t="s">
        <v>28</v>
      </c>
      <c r="E1177" t="s">
        <v>34</v>
      </c>
      <c r="F1177">
        <v>7.97</v>
      </c>
      <c r="G1177" s="73">
        <v>42736</v>
      </c>
      <c r="H1177" s="73">
        <v>42810</v>
      </c>
      <c r="I1177">
        <v>8</v>
      </c>
      <c r="J1177">
        <v>2002</v>
      </c>
      <c r="K1177" t="s">
        <v>31</v>
      </c>
      <c r="L1177">
        <v>220</v>
      </c>
      <c r="M1177">
        <v>0.39</v>
      </c>
      <c r="N1177">
        <v>85.8</v>
      </c>
      <c r="O1177">
        <v>75</v>
      </c>
      <c r="P1177">
        <v>1.1439999999999999</v>
      </c>
      <c r="Q1177">
        <v>2.9333333333333331</v>
      </c>
      <c r="R1177" t="s">
        <v>197</v>
      </c>
    </row>
    <row r="1178" spans="1:18" x14ac:dyDescent="0.3">
      <c r="A1178" s="72">
        <v>1176</v>
      </c>
      <c r="B1178">
        <v>20</v>
      </c>
      <c r="C1178" t="s">
        <v>412</v>
      </c>
      <c r="D1178" t="s">
        <v>28</v>
      </c>
      <c r="E1178" t="s">
        <v>34</v>
      </c>
      <c r="F1178">
        <v>7.97</v>
      </c>
      <c r="G1178" s="73">
        <v>42736</v>
      </c>
      <c r="H1178" s="73">
        <v>42810</v>
      </c>
      <c r="I1178">
        <v>8</v>
      </c>
      <c r="J1178">
        <v>2002</v>
      </c>
      <c r="K1178" t="s">
        <v>31</v>
      </c>
      <c r="L1178">
        <v>220</v>
      </c>
      <c r="M1178">
        <v>0.39</v>
      </c>
      <c r="N1178">
        <v>85.8</v>
      </c>
      <c r="O1178">
        <v>75</v>
      </c>
      <c r="P1178">
        <v>1.1439999999999999</v>
      </c>
      <c r="Q1178">
        <v>2.9333333333333331</v>
      </c>
      <c r="R1178" t="s">
        <v>38</v>
      </c>
    </row>
    <row r="1179" spans="1:18" x14ac:dyDescent="0.3">
      <c r="A1179" s="72">
        <v>1177</v>
      </c>
      <c r="B1179">
        <v>1735</v>
      </c>
      <c r="C1179" t="s">
        <v>413</v>
      </c>
      <c r="D1179" t="s">
        <v>28</v>
      </c>
      <c r="E1179" t="s">
        <v>34</v>
      </c>
      <c r="F1179">
        <v>8.25</v>
      </c>
      <c r="G1179" s="73">
        <v>43525</v>
      </c>
      <c r="H1179" s="73">
        <v>43860</v>
      </c>
      <c r="I1179">
        <v>9</v>
      </c>
      <c r="J1179">
        <v>2007</v>
      </c>
      <c r="K1179" t="s">
        <v>21</v>
      </c>
      <c r="L1179">
        <v>500</v>
      </c>
      <c r="M1179">
        <v>0.38583333333333331</v>
      </c>
      <c r="N1179">
        <v>192.91666666666671</v>
      </c>
      <c r="O1179">
        <v>336</v>
      </c>
      <c r="P1179">
        <v>0.57415674603174605</v>
      </c>
      <c r="Q1179">
        <v>1.4880952380952379</v>
      </c>
      <c r="R1179" t="s">
        <v>35</v>
      </c>
    </row>
    <row r="1180" spans="1:18" x14ac:dyDescent="0.3">
      <c r="A1180" s="72">
        <v>1178</v>
      </c>
      <c r="B1180">
        <v>1735</v>
      </c>
      <c r="C1180" t="s">
        <v>413</v>
      </c>
      <c r="D1180" t="s">
        <v>28</v>
      </c>
      <c r="E1180" t="s">
        <v>34</v>
      </c>
      <c r="F1180">
        <v>8.25</v>
      </c>
      <c r="G1180" s="73">
        <v>43525</v>
      </c>
      <c r="H1180" s="73">
        <v>43860</v>
      </c>
      <c r="I1180">
        <v>9</v>
      </c>
      <c r="J1180">
        <v>2007</v>
      </c>
      <c r="K1180" t="s">
        <v>21</v>
      </c>
      <c r="L1180">
        <v>500</v>
      </c>
      <c r="M1180">
        <v>0.38583333333333331</v>
      </c>
      <c r="N1180">
        <v>192.91666666666671</v>
      </c>
      <c r="O1180">
        <v>336</v>
      </c>
      <c r="P1180">
        <v>0.57415674603174605</v>
      </c>
      <c r="Q1180">
        <v>1.4880952380952379</v>
      </c>
      <c r="R1180" t="s">
        <v>22</v>
      </c>
    </row>
    <row r="1181" spans="1:18" x14ac:dyDescent="0.3">
      <c r="A1181" s="72">
        <v>1179</v>
      </c>
      <c r="B1181">
        <v>1735</v>
      </c>
      <c r="C1181" t="s">
        <v>413</v>
      </c>
      <c r="D1181" t="s">
        <v>28</v>
      </c>
      <c r="E1181" t="s">
        <v>34</v>
      </c>
      <c r="F1181">
        <v>8.25</v>
      </c>
      <c r="G1181" s="73">
        <v>43525</v>
      </c>
      <c r="H1181" s="73">
        <v>43860</v>
      </c>
      <c r="I1181">
        <v>9</v>
      </c>
      <c r="J1181">
        <v>2007</v>
      </c>
      <c r="K1181" t="s">
        <v>21</v>
      </c>
      <c r="L1181">
        <v>500</v>
      </c>
      <c r="M1181">
        <v>0.38583333333333331</v>
      </c>
      <c r="N1181">
        <v>192.91666666666671</v>
      </c>
      <c r="O1181">
        <v>336</v>
      </c>
      <c r="P1181">
        <v>0.57415674603174605</v>
      </c>
      <c r="Q1181">
        <v>1.4880952380952379</v>
      </c>
      <c r="R1181" t="s">
        <v>23</v>
      </c>
    </row>
    <row r="1182" spans="1:18" x14ac:dyDescent="0.3">
      <c r="A1182" s="72">
        <v>1180</v>
      </c>
      <c r="B1182">
        <v>1735</v>
      </c>
      <c r="C1182" t="s">
        <v>413</v>
      </c>
      <c r="D1182" t="s">
        <v>28</v>
      </c>
      <c r="E1182" t="s">
        <v>34</v>
      </c>
      <c r="F1182">
        <v>8.25</v>
      </c>
      <c r="G1182" s="73">
        <v>43525</v>
      </c>
      <c r="H1182" s="73">
        <v>43860</v>
      </c>
      <c r="I1182">
        <v>9</v>
      </c>
      <c r="J1182">
        <v>2007</v>
      </c>
      <c r="K1182" t="s">
        <v>21</v>
      </c>
      <c r="L1182">
        <v>500</v>
      </c>
      <c r="M1182">
        <v>0.38583333333333331</v>
      </c>
      <c r="N1182">
        <v>192.91666666666671</v>
      </c>
      <c r="O1182">
        <v>336</v>
      </c>
      <c r="P1182">
        <v>0.57415674603174605</v>
      </c>
      <c r="Q1182">
        <v>1.4880952380952379</v>
      </c>
      <c r="R1182" t="s">
        <v>197</v>
      </c>
    </row>
    <row r="1183" spans="1:18" x14ac:dyDescent="0.3">
      <c r="A1183" s="72">
        <v>1181</v>
      </c>
      <c r="B1183">
        <v>1735</v>
      </c>
      <c r="C1183" t="s">
        <v>413</v>
      </c>
      <c r="D1183" t="s">
        <v>28</v>
      </c>
      <c r="E1183" t="s">
        <v>34</v>
      </c>
      <c r="F1183">
        <v>8.25</v>
      </c>
      <c r="G1183" s="73">
        <v>43525</v>
      </c>
      <c r="H1183" s="73">
        <v>43860</v>
      </c>
      <c r="I1183">
        <v>9</v>
      </c>
      <c r="J1183">
        <v>2007</v>
      </c>
      <c r="K1183" t="s">
        <v>21</v>
      </c>
      <c r="L1183">
        <v>500</v>
      </c>
      <c r="M1183">
        <v>0.38583333333333331</v>
      </c>
      <c r="N1183">
        <v>192.91666666666671</v>
      </c>
      <c r="O1183">
        <v>336</v>
      </c>
      <c r="P1183">
        <v>0.57415674603174605</v>
      </c>
      <c r="Q1183">
        <v>1.4880952380952379</v>
      </c>
      <c r="R1183" t="s">
        <v>38</v>
      </c>
    </row>
    <row r="1184" spans="1:18" x14ac:dyDescent="0.3">
      <c r="A1184" s="72">
        <v>1182</v>
      </c>
      <c r="B1184">
        <v>13667</v>
      </c>
      <c r="C1184" t="s">
        <v>414</v>
      </c>
      <c r="D1184" t="s">
        <v>95</v>
      </c>
      <c r="E1184" t="s">
        <v>34</v>
      </c>
      <c r="F1184">
        <v>7.67</v>
      </c>
      <c r="G1184" s="73">
        <v>43792</v>
      </c>
      <c r="H1184" s="73">
        <v>43792</v>
      </c>
      <c r="I1184">
        <v>7</v>
      </c>
      <c r="J1184">
        <v>2012</v>
      </c>
      <c r="K1184" t="s">
        <v>40</v>
      </c>
      <c r="L1184">
        <v>1</v>
      </c>
      <c r="M1184">
        <v>1.832222222222222</v>
      </c>
      <c r="N1184">
        <v>1.832222222222222</v>
      </c>
      <c r="O1184">
        <v>1</v>
      </c>
      <c r="P1184">
        <v>1.832222222222222</v>
      </c>
      <c r="Q1184">
        <v>1</v>
      </c>
      <c r="R1184" t="s">
        <v>35</v>
      </c>
    </row>
    <row r="1185" spans="1:18" x14ac:dyDescent="0.3">
      <c r="A1185" s="72">
        <v>1183</v>
      </c>
      <c r="B1185">
        <v>13667</v>
      </c>
      <c r="C1185" t="s">
        <v>414</v>
      </c>
      <c r="D1185" t="s">
        <v>95</v>
      </c>
      <c r="E1185" t="s">
        <v>34</v>
      </c>
      <c r="F1185">
        <v>7.67</v>
      </c>
      <c r="G1185" s="73">
        <v>43792</v>
      </c>
      <c r="H1185" s="73">
        <v>43792</v>
      </c>
      <c r="I1185">
        <v>7</v>
      </c>
      <c r="J1185">
        <v>2012</v>
      </c>
      <c r="K1185" t="s">
        <v>40</v>
      </c>
      <c r="L1185">
        <v>1</v>
      </c>
      <c r="M1185">
        <v>1.832222222222222</v>
      </c>
      <c r="N1185">
        <v>1.832222222222222</v>
      </c>
      <c r="O1185">
        <v>1</v>
      </c>
      <c r="P1185">
        <v>1.832222222222222</v>
      </c>
      <c r="Q1185">
        <v>1</v>
      </c>
      <c r="R1185" t="s">
        <v>22</v>
      </c>
    </row>
    <row r="1186" spans="1:18" x14ac:dyDescent="0.3">
      <c r="A1186" s="72">
        <v>1184</v>
      </c>
      <c r="B1186">
        <v>13667</v>
      </c>
      <c r="C1186" t="s">
        <v>414</v>
      </c>
      <c r="D1186" t="s">
        <v>95</v>
      </c>
      <c r="E1186" t="s">
        <v>34</v>
      </c>
      <c r="F1186">
        <v>7.67</v>
      </c>
      <c r="G1186" s="73">
        <v>43792</v>
      </c>
      <c r="H1186" s="73">
        <v>43792</v>
      </c>
      <c r="I1186">
        <v>7</v>
      </c>
      <c r="J1186">
        <v>2012</v>
      </c>
      <c r="K1186" t="s">
        <v>40</v>
      </c>
      <c r="L1186">
        <v>1</v>
      </c>
      <c r="M1186">
        <v>1.832222222222222</v>
      </c>
      <c r="N1186">
        <v>1.832222222222222</v>
      </c>
      <c r="O1186">
        <v>1</v>
      </c>
      <c r="P1186">
        <v>1.832222222222222</v>
      </c>
      <c r="Q1186">
        <v>1</v>
      </c>
      <c r="R1186" t="s">
        <v>23</v>
      </c>
    </row>
    <row r="1187" spans="1:18" x14ac:dyDescent="0.3">
      <c r="A1187" s="72">
        <v>1185</v>
      </c>
      <c r="B1187">
        <v>13667</v>
      </c>
      <c r="C1187" t="s">
        <v>414</v>
      </c>
      <c r="D1187" t="s">
        <v>95</v>
      </c>
      <c r="E1187" t="s">
        <v>34</v>
      </c>
      <c r="F1187">
        <v>7.67</v>
      </c>
      <c r="G1187" s="73">
        <v>43792</v>
      </c>
      <c r="H1187" s="73">
        <v>43792</v>
      </c>
      <c r="I1187">
        <v>7</v>
      </c>
      <c r="J1187">
        <v>2012</v>
      </c>
      <c r="K1187" t="s">
        <v>40</v>
      </c>
      <c r="L1187">
        <v>1</v>
      </c>
      <c r="M1187">
        <v>1.832222222222222</v>
      </c>
      <c r="N1187">
        <v>1.832222222222222</v>
      </c>
      <c r="O1187">
        <v>1</v>
      </c>
      <c r="P1187">
        <v>1.832222222222222</v>
      </c>
      <c r="Q1187">
        <v>1</v>
      </c>
      <c r="R1187" t="s">
        <v>37</v>
      </c>
    </row>
    <row r="1188" spans="1:18" x14ac:dyDescent="0.3">
      <c r="A1188" s="72">
        <v>1186</v>
      </c>
      <c r="B1188">
        <v>13667</v>
      </c>
      <c r="C1188" t="s">
        <v>414</v>
      </c>
      <c r="D1188" t="s">
        <v>95</v>
      </c>
      <c r="E1188" t="s">
        <v>34</v>
      </c>
      <c r="F1188">
        <v>7.67</v>
      </c>
      <c r="G1188" s="73">
        <v>43792</v>
      </c>
      <c r="H1188" s="73">
        <v>43792</v>
      </c>
      <c r="I1188">
        <v>7</v>
      </c>
      <c r="J1188">
        <v>2012</v>
      </c>
      <c r="K1188" t="s">
        <v>40</v>
      </c>
      <c r="L1188">
        <v>1</v>
      </c>
      <c r="M1188">
        <v>1.832222222222222</v>
      </c>
      <c r="N1188">
        <v>1.832222222222222</v>
      </c>
      <c r="O1188">
        <v>1</v>
      </c>
      <c r="P1188">
        <v>1.832222222222222</v>
      </c>
      <c r="Q1188">
        <v>1</v>
      </c>
      <c r="R1188" t="s">
        <v>38</v>
      </c>
    </row>
    <row r="1189" spans="1:18" x14ac:dyDescent="0.3">
      <c r="A1189" s="72">
        <v>1187</v>
      </c>
      <c r="B1189">
        <v>41535</v>
      </c>
      <c r="C1189" t="s">
        <v>415</v>
      </c>
      <c r="D1189" t="s">
        <v>83</v>
      </c>
      <c r="E1189" t="s">
        <v>20</v>
      </c>
      <c r="F1189">
        <v>6.29</v>
      </c>
      <c r="G1189" s="73">
        <v>44034</v>
      </c>
      <c r="H1189" s="73">
        <v>44034</v>
      </c>
      <c r="I1189">
        <v>6</v>
      </c>
      <c r="J1189">
        <v>2019</v>
      </c>
      <c r="K1189" t="s">
        <v>40</v>
      </c>
      <c r="L1189">
        <v>1</v>
      </c>
      <c r="M1189">
        <v>5.4722222222222221E-2</v>
      </c>
      <c r="N1189">
        <v>5.4722222222222221E-2</v>
      </c>
      <c r="O1189">
        <v>1</v>
      </c>
      <c r="P1189">
        <v>5.4722222222222221E-2</v>
      </c>
      <c r="Q1189">
        <v>1</v>
      </c>
      <c r="R1189" t="s">
        <v>51</v>
      </c>
    </row>
    <row r="1190" spans="1:18" x14ac:dyDescent="0.3">
      <c r="A1190" s="72">
        <v>1188</v>
      </c>
      <c r="B1190">
        <v>40738</v>
      </c>
      <c r="C1190" t="s">
        <v>416</v>
      </c>
      <c r="D1190" t="s">
        <v>28</v>
      </c>
      <c r="E1190" t="s">
        <v>20</v>
      </c>
      <c r="F1190">
        <v>5.86</v>
      </c>
      <c r="G1190" s="73">
        <v>44050</v>
      </c>
      <c r="H1190" s="73">
        <v>44064</v>
      </c>
      <c r="I1190">
        <v>6</v>
      </c>
      <c r="J1190">
        <v>2020</v>
      </c>
      <c r="K1190" t="s">
        <v>21</v>
      </c>
      <c r="L1190">
        <v>12</v>
      </c>
      <c r="M1190">
        <v>6.6666666666666666E-2</v>
      </c>
      <c r="N1190">
        <v>0.8</v>
      </c>
      <c r="O1190">
        <v>15</v>
      </c>
      <c r="P1190">
        <v>5.3333333333333337E-2</v>
      </c>
      <c r="Q1190">
        <v>0.8</v>
      </c>
      <c r="R1190" t="s">
        <v>36</v>
      </c>
    </row>
    <row r="1191" spans="1:18" x14ac:dyDescent="0.3">
      <c r="A1191" s="72">
        <v>1189</v>
      </c>
      <c r="B1191">
        <v>40738</v>
      </c>
      <c r="C1191" t="s">
        <v>416</v>
      </c>
      <c r="D1191" t="s">
        <v>28</v>
      </c>
      <c r="E1191" t="s">
        <v>20</v>
      </c>
      <c r="F1191">
        <v>5.86</v>
      </c>
      <c r="G1191" s="73">
        <v>44050</v>
      </c>
      <c r="H1191" s="73">
        <v>44064</v>
      </c>
      <c r="I1191">
        <v>6</v>
      </c>
      <c r="J1191">
        <v>2020</v>
      </c>
      <c r="K1191" t="s">
        <v>21</v>
      </c>
      <c r="L1191">
        <v>12</v>
      </c>
      <c r="M1191">
        <v>6.6666666666666666E-2</v>
      </c>
      <c r="N1191">
        <v>0.8</v>
      </c>
      <c r="O1191">
        <v>15</v>
      </c>
      <c r="P1191">
        <v>5.3333333333333337E-2</v>
      </c>
      <c r="Q1191">
        <v>0.8</v>
      </c>
      <c r="R1191" t="s">
        <v>42</v>
      </c>
    </row>
    <row r="1192" spans="1:18" x14ac:dyDescent="0.3">
      <c r="A1192" s="72">
        <v>1190</v>
      </c>
      <c r="B1192">
        <v>48864</v>
      </c>
      <c r="C1192" t="s">
        <v>417</v>
      </c>
      <c r="D1192" t="s">
        <v>60</v>
      </c>
      <c r="E1192" t="s">
        <v>20</v>
      </c>
      <c r="F1192">
        <v>6.05</v>
      </c>
      <c r="G1192" s="73">
        <v>44731</v>
      </c>
      <c r="H1192" s="73">
        <v>44731</v>
      </c>
      <c r="I1192">
        <v>6</v>
      </c>
      <c r="J1192">
        <v>2021</v>
      </c>
      <c r="K1192" t="s">
        <v>29</v>
      </c>
      <c r="L1192">
        <v>1</v>
      </c>
      <c r="M1192">
        <v>6.9722222222222227E-2</v>
      </c>
      <c r="N1192">
        <v>6.9722222222222227E-2</v>
      </c>
      <c r="O1192">
        <v>1</v>
      </c>
      <c r="P1192">
        <v>6.9722222222222227E-2</v>
      </c>
      <c r="Q1192">
        <v>1</v>
      </c>
      <c r="R1192" t="s">
        <v>51</v>
      </c>
    </row>
    <row r="1193" spans="1:18" x14ac:dyDescent="0.3">
      <c r="A1193" s="72">
        <v>1191</v>
      </c>
      <c r="B1193">
        <v>48864</v>
      </c>
      <c r="C1193" t="s">
        <v>417</v>
      </c>
      <c r="D1193" t="s">
        <v>60</v>
      </c>
      <c r="E1193" t="s">
        <v>20</v>
      </c>
      <c r="F1193">
        <v>6.05</v>
      </c>
      <c r="G1193" s="73">
        <v>44731</v>
      </c>
      <c r="H1193" s="73">
        <v>44731</v>
      </c>
      <c r="I1193">
        <v>6</v>
      </c>
      <c r="J1193">
        <v>2021</v>
      </c>
      <c r="K1193" t="s">
        <v>29</v>
      </c>
      <c r="L1193">
        <v>1</v>
      </c>
      <c r="M1193">
        <v>6.9722222222222227E-2</v>
      </c>
      <c r="N1193">
        <v>6.9722222222222227E-2</v>
      </c>
      <c r="O1193">
        <v>1</v>
      </c>
      <c r="P1193">
        <v>6.9722222222222227E-2</v>
      </c>
      <c r="Q1193">
        <v>1</v>
      </c>
      <c r="R1193" t="s">
        <v>42</v>
      </c>
    </row>
    <row r="1194" spans="1:18" x14ac:dyDescent="0.3">
      <c r="A1194" s="72">
        <v>1192</v>
      </c>
      <c r="B1194">
        <v>15689</v>
      </c>
      <c r="C1194" t="s">
        <v>418</v>
      </c>
      <c r="D1194" t="s">
        <v>28</v>
      </c>
      <c r="E1194" t="s">
        <v>73</v>
      </c>
      <c r="F1194">
        <v>7.93</v>
      </c>
      <c r="G1194" s="64"/>
      <c r="H1194" s="64"/>
      <c r="I1194">
        <v>9</v>
      </c>
      <c r="J1194">
        <v>2012</v>
      </c>
      <c r="K1194" t="s">
        <v>31</v>
      </c>
      <c r="L1194">
        <v>4</v>
      </c>
      <c r="M1194">
        <v>0.41444444444444439</v>
      </c>
      <c r="N1194">
        <v>1.657777777777778</v>
      </c>
      <c r="R1194" t="s">
        <v>32</v>
      </c>
    </row>
    <row r="1195" spans="1:18" x14ac:dyDescent="0.3">
      <c r="A1195" s="72">
        <v>1193</v>
      </c>
      <c r="B1195">
        <v>15689</v>
      </c>
      <c r="C1195" t="s">
        <v>418</v>
      </c>
      <c r="D1195" t="s">
        <v>28</v>
      </c>
      <c r="E1195" t="s">
        <v>73</v>
      </c>
      <c r="F1195">
        <v>7.93</v>
      </c>
      <c r="G1195" s="64"/>
      <c r="H1195" s="64"/>
      <c r="I1195">
        <v>9</v>
      </c>
      <c r="J1195">
        <v>2012</v>
      </c>
      <c r="K1195" t="s">
        <v>31</v>
      </c>
      <c r="L1195">
        <v>4</v>
      </c>
      <c r="M1195">
        <v>0.41444444444444439</v>
      </c>
      <c r="N1195">
        <v>1.657777777777778</v>
      </c>
      <c r="R1195" t="s">
        <v>70</v>
      </c>
    </row>
    <row r="1196" spans="1:18" x14ac:dyDescent="0.3">
      <c r="A1196" s="72">
        <v>1194</v>
      </c>
      <c r="B1196">
        <v>15689</v>
      </c>
      <c r="C1196" t="s">
        <v>418</v>
      </c>
      <c r="D1196" t="s">
        <v>28</v>
      </c>
      <c r="E1196" t="s">
        <v>73</v>
      </c>
      <c r="F1196">
        <v>7.93</v>
      </c>
      <c r="G1196" s="64"/>
      <c r="H1196" s="64"/>
      <c r="I1196">
        <v>9</v>
      </c>
      <c r="J1196">
        <v>2012</v>
      </c>
      <c r="K1196" t="s">
        <v>31</v>
      </c>
      <c r="L1196">
        <v>4</v>
      </c>
      <c r="M1196">
        <v>0.41444444444444439</v>
      </c>
      <c r="N1196">
        <v>1.657777777777778</v>
      </c>
      <c r="R1196" t="s">
        <v>54</v>
      </c>
    </row>
    <row r="1197" spans="1:18" x14ac:dyDescent="0.3">
      <c r="A1197" s="72">
        <v>1195</v>
      </c>
      <c r="B1197">
        <v>15689</v>
      </c>
      <c r="C1197" t="s">
        <v>418</v>
      </c>
      <c r="D1197" t="s">
        <v>28</v>
      </c>
      <c r="E1197" t="s">
        <v>73</v>
      </c>
      <c r="F1197">
        <v>7.93</v>
      </c>
      <c r="G1197" s="64"/>
      <c r="H1197" s="64"/>
      <c r="I1197">
        <v>9</v>
      </c>
      <c r="J1197">
        <v>2012</v>
      </c>
      <c r="K1197" t="s">
        <v>31</v>
      </c>
      <c r="L1197">
        <v>4</v>
      </c>
      <c r="M1197">
        <v>0.41444444444444439</v>
      </c>
      <c r="N1197">
        <v>1.657777777777778</v>
      </c>
      <c r="R1197" t="s">
        <v>108</v>
      </c>
    </row>
    <row r="1198" spans="1:18" x14ac:dyDescent="0.3">
      <c r="A1198" s="72">
        <v>1196</v>
      </c>
      <c r="B1198">
        <v>38924</v>
      </c>
      <c r="C1198" t="s">
        <v>419</v>
      </c>
      <c r="D1198" t="s">
        <v>28</v>
      </c>
      <c r="E1198" t="s">
        <v>310</v>
      </c>
      <c r="F1198">
        <v>6.74</v>
      </c>
      <c r="G1198" s="73">
        <v>44154</v>
      </c>
      <c r="H1198" s="73">
        <v>44166</v>
      </c>
      <c r="I1198">
        <v>3</v>
      </c>
      <c r="J1198">
        <v>2020</v>
      </c>
      <c r="K1198" t="s">
        <v>21</v>
      </c>
      <c r="L1198">
        <v>12</v>
      </c>
      <c r="M1198">
        <v>0.38944444444444443</v>
      </c>
      <c r="N1198">
        <v>4.6733333333333329</v>
      </c>
      <c r="O1198">
        <v>13</v>
      </c>
      <c r="P1198">
        <v>0.35948717948717951</v>
      </c>
      <c r="Q1198">
        <v>0.92307692307692313</v>
      </c>
      <c r="R1198" t="s">
        <v>32</v>
      </c>
    </row>
    <row r="1199" spans="1:18" x14ac:dyDescent="0.3">
      <c r="A1199" s="72">
        <v>1197</v>
      </c>
      <c r="B1199">
        <v>38924</v>
      </c>
      <c r="C1199" t="s">
        <v>419</v>
      </c>
      <c r="D1199" t="s">
        <v>28</v>
      </c>
      <c r="E1199" t="s">
        <v>310</v>
      </c>
      <c r="F1199">
        <v>6.74</v>
      </c>
      <c r="G1199" s="73">
        <v>44154</v>
      </c>
      <c r="H1199" s="73">
        <v>44166</v>
      </c>
      <c r="I1199">
        <v>3</v>
      </c>
      <c r="J1199">
        <v>2020</v>
      </c>
      <c r="K1199" t="s">
        <v>21</v>
      </c>
      <c r="L1199">
        <v>12</v>
      </c>
      <c r="M1199">
        <v>0.38944444444444443</v>
      </c>
      <c r="N1199">
        <v>4.6733333333333329</v>
      </c>
      <c r="O1199">
        <v>13</v>
      </c>
      <c r="P1199">
        <v>0.35948717948717951</v>
      </c>
      <c r="Q1199">
        <v>0.92307692307692313</v>
      </c>
      <c r="R1199" t="s">
        <v>42</v>
      </c>
    </row>
    <row r="1200" spans="1:18" x14ac:dyDescent="0.3">
      <c r="A1200" s="72">
        <v>1198</v>
      </c>
      <c r="B1200">
        <v>800</v>
      </c>
      <c r="C1200" t="s">
        <v>420</v>
      </c>
      <c r="D1200" t="s">
        <v>28</v>
      </c>
      <c r="E1200" t="s">
        <v>20</v>
      </c>
      <c r="F1200">
        <v>6.85</v>
      </c>
      <c r="G1200" s="73">
        <v>43837</v>
      </c>
      <c r="H1200" s="73">
        <v>43845</v>
      </c>
      <c r="I1200">
        <v>7</v>
      </c>
      <c r="J1200">
        <v>2000</v>
      </c>
      <c r="K1200" t="s">
        <v>29</v>
      </c>
      <c r="L1200">
        <v>13</v>
      </c>
      <c r="M1200">
        <v>0.3913888888888889</v>
      </c>
      <c r="N1200">
        <v>5.088055555555556</v>
      </c>
      <c r="O1200">
        <v>9</v>
      </c>
      <c r="P1200">
        <v>0.56533950617283957</v>
      </c>
      <c r="Q1200">
        <v>1.444444444444444</v>
      </c>
      <c r="R1200" t="s">
        <v>32</v>
      </c>
    </row>
    <row r="1201" spans="1:18" x14ac:dyDescent="0.3">
      <c r="A1201" s="72">
        <v>1199</v>
      </c>
      <c r="B1201">
        <v>800</v>
      </c>
      <c r="C1201" t="s">
        <v>420</v>
      </c>
      <c r="D1201" t="s">
        <v>28</v>
      </c>
      <c r="E1201" t="s">
        <v>20</v>
      </c>
      <c r="F1201">
        <v>6.85</v>
      </c>
      <c r="G1201" s="73">
        <v>43837</v>
      </c>
      <c r="H1201" s="73">
        <v>43845</v>
      </c>
      <c r="I1201">
        <v>7</v>
      </c>
      <c r="J1201">
        <v>2000</v>
      </c>
      <c r="K1201" t="s">
        <v>29</v>
      </c>
      <c r="L1201">
        <v>13</v>
      </c>
      <c r="M1201">
        <v>0.3913888888888889</v>
      </c>
      <c r="N1201">
        <v>5.088055555555556</v>
      </c>
      <c r="O1201">
        <v>9</v>
      </c>
      <c r="P1201">
        <v>0.56533950617283957</v>
      </c>
      <c r="Q1201">
        <v>1.444444444444444</v>
      </c>
      <c r="R1201" t="s">
        <v>155</v>
      </c>
    </row>
    <row r="1202" spans="1:18" x14ac:dyDescent="0.3">
      <c r="A1202" s="72">
        <v>1200</v>
      </c>
      <c r="B1202">
        <v>800</v>
      </c>
      <c r="C1202" t="s">
        <v>420</v>
      </c>
      <c r="D1202" t="s">
        <v>28</v>
      </c>
      <c r="E1202" t="s">
        <v>20</v>
      </c>
      <c r="F1202">
        <v>6.85</v>
      </c>
      <c r="G1202" s="73">
        <v>43837</v>
      </c>
      <c r="H1202" s="73">
        <v>43845</v>
      </c>
      <c r="I1202">
        <v>7</v>
      </c>
      <c r="J1202">
        <v>2000</v>
      </c>
      <c r="K1202" t="s">
        <v>29</v>
      </c>
      <c r="L1202">
        <v>13</v>
      </c>
      <c r="M1202">
        <v>0.3913888888888889</v>
      </c>
      <c r="N1202">
        <v>5.088055555555556</v>
      </c>
      <c r="O1202">
        <v>9</v>
      </c>
      <c r="P1202">
        <v>0.56533950617283957</v>
      </c>
      <c r="Q1202">
        <v>1.444444444444444</v>
      </c>
      <c r="R1202" t="s">
        <v>25</v>
      </c>
    </row>
    <row r="1203" spans="1:18" x14ac:dyDescent="0.3">
      <c r="A1203" s="72">
        <v>1201</v>
      </c>
      <c r="B1203">
        <v>800</v>
      </c>
      <c r="C1203" t="s">
        <v>420</v>
      </c>
      <c r="D1203" t="s">
        <v>28</v>
      </c>
      <c r="E1203" t="s">
        <v>20</v>
      </c>
      <c r="F1203">
        <v>6.85</v>
      </c>
      <c r="G1203" s="73">
        <v>43837</v>
      </c>
      <c r="H1203" s="73">
        <v>43845</v>
      </c>
      <c r="I1203">
        <v>7</v>
      </c>
      <c r="J1203">
        <v>2000</v>
      </c>
      <c r="K1203" t="s">
        <v>29</v>
      </c>
      <c r="L1203">
        <v>13</v>
      </c>
      <c r="M1203">
        <v>0.3913888888888889</v>
      </c>
      <c r="N1203">
        <v>5.088055555555556</v>
      </c>
      <c r="O1203">
        <v>9</v>
      </c>
      <c r="P1203">
        <v>0.56533950617283957</v>
      </c>
      <c r="Q1203">
        <v>1.444444444444444</v>
      </c>
      <c r="R1203" t="s">
        <v>42</v>
      </c>
    </row>
    <row r="1204" spans="1:18" x14ac:dyDescent="0.3">
      <c r="A1204" s="72">
        <v>1202</v>
      </c>
      <c r="B1204">
        <v>43767</v>
      </c>
      <c r="C1204" t="s">
        <v>421</v>
      </c>
      <c r="D1204" t="s">
        <v>28</v>
      </c>
      <c r="E1204" t="s">
        <v>49</v>
      </c>
      <c r="F1204">
        <v>6.52</v>
      </c>
      <c r="G1204" s="73">
        <v>44787</v>
      </c>
      <c r="H1204" s="73">
        <v>44791</v>
      </c>
      <c r="I1204">
        <v>6</v>
      </c>
      <c r="J1204">
        <v>2021</v>
      </c>
      <c r="K1204" t="s">
        <v>40</v>
      </c>
      <c r="L1204">
        <v>12</v>
      </c>
      <c r="M1204">
        <v>0.38194444444444442</v>
      </c>
      <c r="N1204">
        <v>4.583333333333333</v>
      </c>
      <c r="O1204">
        <v>5</v>
      </c>
      <c r="P1204">
        <v>0.91666666666666663</v>
      </c>
      <c r="Q1204">
        <v>2.4</v>
      </c>
      <c r="R1204" t="s">
        <v>36</v>
      </c>
    </row>
    <row r="1205" spans="1:18" x14ac:dyDescent="0.3">
      <c r="A1205" s="72">
        <v>1203</v>
      </c>
      <c r="B1205">
        <v>43767</v>
      </c>
      <c r="C1205" t="s">
        <v>421</v>
      </c>
      <c r="D1205" t="s">
        <v>28</v>
      </c>
      <c r="E1205" t="s">
        <v>49</v>
      </c>
      <c r="F1205">
        <v>6.52</v>
      </c>
      <c r="G1205" s="73">
        <v>44787</v>
      </c>
      <c r="H1205" s="73">
        <v>44791</v>
      </c>
      <c r="I1205">
        <v>6</v>
      </c>
      <c r="J1205">
        <v>2021</v>
      </c>
      <c r="K1205" t="s">
        <v>40</v>
      </c>
      <c r="L1205">
        <v>12</v>
      </c>
      <c r="M1205">
        <v>0.38194444444444442</v>
      </c>
      <c r="N1205">
        <v>4.583333333333333</v>
      </c>
      <c r="O1205">
        <v>5</v>
      </c>
      <c r="P1205">
        <v>0.91666666666666663</v>
      </c>
      <c r="Q1205">
        <v>2.4</v>
      </c>
      <c r="R1205" t="s">
        <v>24</v>
      </c>
    </row>
    <row r="1206" spans="1:18" x14ac:dyDescent="0.3">
      <c r="A1206" s="72">
        <v>1204</v>
      </c>
      <c r="B1206">
        <v>43767</v>
      </c>
      <c r="C1206" t="s">
        <v>421</v>
      </c>
      <c r="D1206" t="s">
        <v>28</v>
      </c>
      <c r="E1206" t="s">
        <v>49</v>
      </c>
      <c r="F1206">
        <v>6.52</v>
      </c>
      <c r="G1206" s="73">
        <v>44787</v>
      </c>
      <c r="H1206" s="73">
        <v>44791</v>
      </c>
      <c r="I1206">
        <v>6</v>
      </c>
      <c r="J1206">
        <v>2021</v>
      </c>
      <c r="K1206" t="s">
        <v>40</v>
      </c>
      <c r="L1206">
        <v>12</v>
      </c>
      <c r="M1206">
        <v>0.38194444444444442</v>
      </c>
      <c r="N1206">
        <v>4.583333333333333</v>
      </c>
      <c r="O1206">
        <v>5</v>
      </c>
      <c r="P1206">
        <v>0.91666666666666663</v>
      </c>
      <c r="Q1206">
        <v>2.4</v>
      </c>
      <c r="R1206" t="s">
        <v>61</v>
      </c>
    </row>
    <row r="1207" spans="1:18" x14ac:dyDescent="0.3">
      <c r="A1207" s="72">
        <v>1205</v>
      </c>
      <c r="B1207">
        <v>43767</v>
      </c>
      <c r="C1207" t="s">
        <v>421</v>
      </c>
      <c r="D1207" t="s">
        <v>28</v>
      </c>
      <c r="E1207" t="s">
        <v>49</v>
      </c>
      <c r="F1207">
        <v>6.52</v>
      </c>
      <c r="G1207" s="73">
        <v>44787</v>
      </c>
      <c r="H1207" s="73">
        <v>44791</v>
      </c>
      <c r="I1207">
        <v>6</v>
      </c>
      <c r="J1207">
        <v>2021</v>
      </c>
      <c r="K1207" t="s">
        <v>40</v>
      </c>
      <c r="L1207">
        <v>12</v>
      </c>
      <c r="M1207">
        <v>0.38194444444444442</v>
      </c>
      <c r="N1207">
        <v>4.583333333333333</v>
      </c>
      <c r="O1207">
        <v>5</v>
      </c>
      <c r="P1207">
        <v>0.91666666666666663</v>
      </c>
      <c r="Q1207">
        <v>2.4</v>
      </c>
      <c r="R1207" t="s">
        <v>25</v>
      </c>
    </row>
    <row r="1208" spans="1:18" x14ac:dyDescent="0.3">
      <c r="A1208" s="72">
        <v>1206</v>
      </c>
      <c r="B1208">
        <v>43767</v>
      </c>
      <c r="C1208" t="s">
        <v>421</v>
      </c>
      <c r="D1208" t="s">
        <v>28</v>
      </c>
      <c r="E1208" t="s">
        <v>49</v>
      </c>
      <c r="F1208">
        <v>6.52</v>
      </c>
      <c r="G1208" s="73">
        <v>44787</v>
      </c>
      <c r="H1208" s="73">
        <v>44791</v>
      </c>
      <c r="I1208">
        <v>6</v>
      </c>
      <c r="J1208">
        <v>2021</v>
      </c>
      <c r="K1208" t="s">
        <v>40</v>
      </c>
      <c r="L1208">
        <v>12</v>
      </c>
      <c r="M1208">
        <v>0.38194444444444442</v>
      </c>
      <c r="N1208">
        <v>4.583333333333333</v>
      </c>
      <c r="O1208">
        <v>5</v>
      </c>
      <c r="P1208">
        <v>0.91666666666666663</v>
      </c>
      <c r="Q1208">
        <v>2.4</v>
      </c>
      <c r="R1208" t="s">
        <v>108</v>
      </c>
    </row>
    <row r="1209" spans="1:18" x14ac:dyDescent="0.3">
      <c r="A1209" s="72">
        <v>1207</v>
      </c>
      <c r="B1209">
        <v>40515</v>
      </c>
      <c r="C1209" t="s">
        <v>422</v>
      </c>
      <c r="D1209" t="s">
        <v>60</v>
      </c>
      <c r="E1209" t="s">
        <v>44</v>
      </c>
      <c r="F1209">
        <v>6.44</v>
      </c>
      <c r="G1209" s="73">
        <v>44329</v>
      </c>
      <c r="H1209" s="73">
        <v>44335</v>
      </c>
      <c r="I1209">
        <v>5</v>
      </c>
      <c r="J1209">
        <v>2020</v>
      </c>
      <c r="K1209" t="s">
        <v>40</v>
      </c>
      <c r="L1209">
        <v>10</v>
      </c>
      <c r="M1209">
        <v>0.41666666666666669</v>
      </c>
      <c r="N1209">
        <v>4.166666666666667</v>
      </c>
      <c r="O1209">
        <v>7</v>
      </c>
      <c r="P1209">
        <v>0.59523809523809523</v>
      </c>
      <c r="Q1209">
        <v>1.428571428571429</v>
      </c>
      <c r="R1209" t="s">
        <v>36</v>
      </c>
    </row>
    <row r="1210" spans="1:18" x14ac:dyDescent="0.3">
      <c r="A1210" s="72">
        <v>1208</v>
      </c>
      <c r="B1210">
        <v>40515</v>
      </c>
      <c r="C1210" t="s">
        <v>422</v>
      </c>
      <c r="D1210" t="s">
        <v>60</v>
      </c>
      <c r="E1210" t="s">
        <v>44</v>
      </c>
      <c r="F1210">
        <v>6.44</v>
      </c>
      <c r="G1210" s="73">
        <v>44329</v>
      </c>
      <c r="H1210" s="73">
        <v>44335</v>
      </c>
      <c r="I1210">
        <v>5</v>
      </c>
      <c r="J1210">
        <v>2020</v>
      </c>
      <c r="K1210" t="s">
        <v>40</v>
      </c>
      <c r="L1210">
        <v>10</v>
      </c>
      <c r="M1210">
        <v>0.41666666666666669</v>
      </c>
      <c r="N1210">
        <v>4.166666666666667</v>
      </c>
      <c r="O1210">
        <v>7</v>
      </c>
      <c r="P1210">
        <v>0.59523809523809523</v>
      </c>
      <c r="Q1210">
        <v>1.428571428571429</v>
      </c>
      <c r="R1210" t="s">
        <v>25</v>
      </c>
    </row>
    <row r="1211" spans="1:18" x14ac:dyDescent="0.3">
      <c r="A1211" s="72">
        <v>1209</v>
      </c>
      <c r="B1211">
        <v>11597</v>
      </c>
      <c r="C1211" t="s">
        <v>423</v>
      </c>
      <c r="D1211" t="s">
        <v>28</v>
      </c>
      <c r="E1211" t="s">
        <v>73</v>
      </c>
      <c r="F1211">
        <v>8.15</v>
      </c>
      <c r="G1211" s="73">
        <v>42527</v>
      </c>
      <c r="H1211" s="73">
        <v>42528</v>
      </c>
      <c r="I1211">
        <v>9</v>
      </c>
      <c r="J1211">
        <v>2012</v>
      </c>
      <c r="K1211" t="s">
        <v>21</v>
      </c>
      <c r="L1211">
        <v>11</v>
      </c>
      <c r="M1211">
        <v>0.43194444444444452</v>
      </c>
      <c r="N1211">
        <v>4.7513888888888891</v>
      </c>
      <c r="O1211">
        <v>2</v>
      </c>
      <c r="P1211">
        <v>2.375694444444445</v>
      </c>
      <c r="Q1211">
        <v>5.5</v>
      </c>
      <c r="R1211" t="s">
        <v>32</v>
      </c>
    </row>
    <row r="1212" spans="1:18" x14ac:dyDescent="0.3">
      <c r="A1212" s="72">
        <v>1210</v>
      </c>
      <c r="B1212">
        <v>11597</v>
      </c>
      <c r="C1212" t="s">
        <v>423</v>
      </c>
      <c r="D1212" t="s">
        <v>28</v>
      </c>
      <c r="E1212" t="s">
        <v>73</v>
      </c>
      <c r="F1212">
        <v>8.15</v>
      </c>
      <c r="G1212" s="73">
        <v>42527</v>
      </c>
      <c r="H1212" s="73">
        <v>42528</v>
      </c>
      <c r="I1212">
        <v>9</v>
      </c>
      <c r="J1212">
        <v>2012</v>
      </c>
      <c r="K1212" t="s">
        <v>21</v>
      </c>
      <c r="L1212">
        <v>11</v>
      </c>
      <c r="M1212">
        <v>0.43194444444444452</v>
      </c>
      <c r="N1212">
        <v>4.7513888888888891</v>
      </c>
      <c r="O1212">
        <v>2</v>
      </c>
      <c r="P1212">
        <v>2.375694444444445</v>
      </c>
      <c r="Q1212">
        <v>5.5</v>
      </c>
      <c r="R1212" t="s">
        <v>70</v>
      </c>
    </row>
    <row r="1213" spans="1:18" x14ac:dyDescent="0.3">
      <c r="A1213" s="72">
        <v>1211</v>
      </c>
      <c r="B1213">
        <v>11597</v>
      </c>
      <c r="C1213" t="s">
        <v>423</v>
      </c>
      <c r="D1213" t="s">
        <v>28</v>
      </c>
      <c r="E1213" t="s">
        <v>73</v>
      </c>
      <c r="F1213">
        <v>8.15</v>
      </c>
      <c r="G1213" s="73">
        <v>42527</v>
      </c>
      <c r="H1213" s="73">
        <v>42528</v>
      </c>
      <c r="I1213">
        <v>9</v>
      </c>
      <c r="J1213">
        <v>2012</v>
      </c>
      <c r="K1213" t="s">
        <v>21</v>
      </c>
      <c r="L1213">
        <v>11</v>
      </c>
      <c r="M1213">
        <v>0.43194444444444452</v>
      </c>
      <c r="N1213">
        <v>4.7513888888888891</v>
      </c>
      <c r="O1213">
        <v>2</v>
      </c>
      <c r="P1213">
        <v>2.375694444444445</v>
      </c>
      <c r="Q1213">
        <v>5.5</v>
      </c>
      <c r="R1213" t="s">
        <v>24</v>
      </c>
    </row>
    <row r="1214" spans="1:18" x14ac:dyDescent="0.3">
      <c r="A1214" s="72">
        <v>1212</v>
      </c>
      <c r="B1214">
        <v>11597</v>
      </c>
      <c r="C1214" t="s">
        <v>423</v>
      </c>
      <c r="D1214" t="s">
        <v>28</v>
      </c>
      <c r="E1214" t="s">
        <v>73</v>
      </c>
      <c r="F1214">
        <v>8.15</v>
      </c>
      <c r="G1214" s="73">
        <v>42527</v>
      </c>
      <c r="H1214" s="73">
        <v>42528</v>
      </c>
      <c r="I1214">
        <v>9</v>
      </c>
      <c r="J1214">
        <v>2012</v>
      </c>
      <c r="K1214" t="s">
        <v>21</v>
      </c>
      <c r="L1214">
        <v>11</v>
      </c>
      <c r="M1214">
        <v>0.43194444444444452</v>
      </c>
      <c r="N1214">
        <v>4.7513888888888891</v>
      </c>
      <c r="O1214">
        <v>2</v>
      </c>
      <c r="P1214">
        <v>2.375694444444445</v>
      </c>
      <c r="Q1214">
        <v>5.5</v>
      </c>
      <c r="R1214" t="s">
        <v>108</v>
      </c>
    </row>
    <row r="1215" spans="1:18" x14ac:dyDescent="0.3">
      <c r="A1215" s="72">
        <v>1213</v>
      </c>
      <c r="B1215">
        <v>272</v>
      </c>
      <c r="C1215" t="s">
        <v>424</v>
      </c>
      <c r="D1215" t="s">
        <v>28</v>
      </c>
      <c r="E1215" t="s">
        <v>20</v>
      </c>
      <c r="F1215">
        <v>7.29</v>
      </c>
      <c r="G1215" s="73">
        <v>43034</v>
      </c>
      <c r="H1215" s="73">
        <v>43065</v>
      </c>
      <c r="I1215">
        <v>6</v>
      </c>
      <c r="J1215">
        <v>2001</v>
      </c>
      <c r="K1215" t="s">
        <v>29</v>
      </c>
      <c r="L1215">
        <v>26</v>
      </c>
      <c r="M1215">
        <v>0.4</v>
      </c>
      <c r="N1215">
        <v>10.4</v>
      </c>
      <c r="O1215">
        <v>32</v>
      </c>
      <c r="P1215">
        <v>0.32500000000000001</v>
      </c>
      <c r="Q1215">
        <v>0.8125</v>
      </c>
      <c r="R1215" t="s">
        <v>35</v>
      </c>
    </row>
    <row r="1216" spans="1:18" x14ac:dyDescent="0.3">
      <c r="A1216" s="72">
        <v>1214</v>
      </c>
      <c r="B1216">
        <v>272</v>
      </c>
      <c r="C1216" t="s">
        <v>424</v>
      </c>
      <c r="D1216" t="s">
        <v>28</v>
      </c>
      <c r="E1216" t="s">
        <v>20</v>
      </c>
      <c r="F1216">
        <v>7.29</v>
      </c>
      <c r="G1216" s="73">
        <v>43034</v>
      </c>
      <c r="H1216" s="73">
        <v>43065</v>
      </c>
      <c r="I1216">
        <v>6</v>
      </c>
      <c r="J1216">
        <v>2001</v>
      </c>
      <c r="K1216" t="s">
        <v>29</v>
      </c>
      <c r="L1216">
        <v>26</v>
      </c>
      <c r="M1216">
        <v>0.4</v>
      </c>
      <c r="N1216">
        <v>10.4</v>
      </c>
      <c r="O1216">
        <v>32</v>
      </c>
      <c r="P1216">
        <v>0.32500000000000001</v>
      </c>
      <c r="Q1216">
        <v>0.8125</v>
      </c>
      <c r="R1216" t="s">
        <v>36</v>
      </c>
    </row>
    <row r="1217" spans="1:18" x14ac:dyDescent="0.3">
      <c r="A1217" s="72">
        <v>1215</v>
      </c>
      <c r="B1217">
        <v>272</v>
      </c>
      <c r="C1217" t="s">
        <v>424</v>
      </c>
      <c r="D1217" t="s">
        <v>28</v>
      </c>
      <c r="E1217" t="s">
        <v>20</v>
      </c>
      <c r="F1217">
        <v>7.29</v>
      </c>
      <c r="G1217" s="73">
        <v>43034</v>
      </c>
      <c r="H1217" s="73">
        <v>43065</v>
      </c>
      <c r="I1217">
        <v>6</v>
      </c>
      <c r="J1217">
        <v>2001</v>
      </c>
      <c r="K1217" t="s">
        <v>29</v>
      </c>
      <c r="L1217">
        <v>26</v>
      </c>
      <c r="M1217">
        <v>0.4</v>
      </c>
      <c r="N1217">
        <v>10.4</v>
      </c>
      <c r="O1217">
        <v>32</v>
      </c>
      <c r="P1217">
        <v>0.32500000000000001</v>
      </c>
      <c r="Q1217">
        <v>0.8125</v>
      </c>
      <c r="R1217" t="s">
        <v>24</v>
      </c>
    </row>
    <row r="1218" spans="1:18" x14ac:dyDescent="0.3">
      <c r="A1218" s="72">
        <v>1216</v>
      </c>
      <c r="B1218">
        <v>5158</v>
      </c>
      <c r="C1218" t="s">
        <v>425</v>
      </c>
      <c r="D1218" t="s">
        <v>83</v>
      </c>
      <c r="E1218"/>
      <c r="F1218">
        <v>4.6900000000000004</v>
      </c>
      <c r="G1218" s="73">
        <v>44120</v>
      </c>
      <c r="H1218" s="73">
        <v>44120</v>
      </c>
      <c r="I1218">
        <v>6</v>
      </c>
      <c r="J1218">
        <v>2000</v>
      </c>
      <c r="K1218" t="s">
        <v>21</v>
      </c>
      <c r="L1218">
        <v>1</v>
      </c>
      <c r="M1218">
        <v>3.3333333333333333E-2</v>
      </c>
      <c r="N1218">
        <v>3.3333333333333333E-2</v>
      </c>
      <c r="O1218">
        <v>1</v>
      </c>
      <c r="P1218">
        <v>3.3333333333333333E-2</v>
      </c>
      <c r="Q1218">
        <v>1</v>
      </c>
      <c r="R1218" t="s">
        <v>84</v>
      </c>
    </row>
    <row r="1219" spans="1:18" x14ac:dyDescent="0.3">
      <c r="A1219" s="72">
        <v>1217</v>
      </c>
      <c r="B1219">
        <v>5158</v>
      </c>
      <c r="C1219" t="s">
        <v>425</v>
      </c>
      <c r="D1219" t="s">
        <v>83</v>
      </c>
      <c r="E1219"/>
      <c r="F1219">
        <v>4.6900000000000004</v>
      </c>
      <c r="G1219" s="73">
        <v>44120</v>
      </c>
      <c r="H1219" s="73">
        <v>44120</v>
      </c>
      <c r="I1219">
        <v>6</v>
      </c>
      <c r="J1219">
        <v>2000</v>
      </c>
      <c r="K1219" t="s">
        <v>21</v>
      </c>
      <c r="L1219">
        <v>1</v>
      </c>
      <c r="M1219">
        <v>3.3333333333333333E-2</v>
      </c>
      <c r="N1219">
        <v>3.3333333333333333E-2</v>
      </c>
      <c r="O1219">
        <v>1</v>
      </c>
      <c r="P1219">
        <v>3.3333333333333333E-2</v>
      </c>
      <c r="Q1219">
        <v>1</v>
      </c>
      <c r="R1219" t="s">
        <v>51</v>
      </c>
    </row>
    <row r="1220" spans="1:18" x14ac:dyDescent="0.3">
      <c r="A1220" s="72">
        <v>1218</v>
      </c>
      <c r="B1220">
        <v>40178</v>
      </c>
      <c r="C1220" t="s">
        <v>426</v>
      </c>
      <c r="D1220" t="s">
        <v>60</v>
      </c>
      <c r="E1220" t="s">
        <v>105</v>
      </c>
      <c r="F1220">
        <v>6.39</v>
      </c>
      <c r="G1220" s="73">
        <v>44030</v>
      </c>
      <c r="H1220" s="73">
        <v>44033</v>
      </c>
      <c r="I1220">
        <v>5</v>
      </c>
      <c r="J1220">
        <v>2019</v>
      </c>
      <c r="K1220" t="s">
        <v>31</v>
      </c>
      <c r="L1220">
        <v>12</v>
      </c>
      <c r="M1220">
        <v>9.0277777777777776E-2</v>
      </c>
      <c r="N1220">
        <v>1.083333333333333</v>
      </c>
      <c r="O1220">
        <v>4</v>
      </c>
      <c r="P1220">
        <v>0.27083333333333331</v>
      </c>
      <c r="Q1220">
        <v>3</v>
      </c>
      <c r="R1220" t="s">
        <v>32</v>
      </c>
    </row>
    <row r="1221" spans="1:18" x14ac:dyDescent="0.3">
      <c r="A1221" s="72">
        <v>1219</v>
      </c>
      <c r="B1221">
        <v>40178</v>
      </c>
      <c r="C1221" t="s">
        <v>426</v>
      </c>
      <c r="D1221" t="s">
        <v>60</v>
      </c>
      <c r="E1221" t="s">
        <v>105</v>
      </c>
      <c r="F1221">
        <v>6.39</v>
      </c>
      <c r="G1221" s="73">
        <v>44030</v>
      </c>
      <c r="H1221" s="73">
        <v>44033</v>
      </c>
      <c r="I1221">
        <v>5</v>
      </c>
      <c r="J1221">
        <v>2019</v>
      </c>
      <c r="K1221" t="s">
        <v>31</v>
      </c>
      <c r="L1221">
        <v>12</v>
      </c>
      <c r="M1221">
        <v>9.0277777777777776E-2</v>
      </c>
      <c r="N1221">
        <v>1.083333333333333</v>
      </c>
      <c r="O1221">
        <v>4</v>
      </c>
      <c r="P1221">
        <v>0.27083333333333331</v>
      </c>
      <c r="Q1221">
        <v>3</v>
      </c>
      <c r="R1221" t="s">
        <v>25</v>
      </c>
    </row>
    <row r="1222" spans="1:18" x14ac:dyDescent="0.3">
      <c r="A1222" s="72">
        <v>1220</v>
      </c>
      <c r="B1222">
        <v>40932</v>
      </c>
      <c r="C1222" t="s">
        <v>427</v>
      </c>
      <c r="D1222" t="s">
        <v>19</v>
      </c>
      <c r="E1222" t="s">
        <v>20</v>
      </c>
      <c r="F1222">
        <v>5.6</v>
      </c>
      <c r="G1222" s="73">
        <v>44033</v>
      </c>
      <c r="H1222" s="73">
        <v>44033</v>
      </c>
      <c r="I1222">
        <v>5</v>
      </c>
      <c r="J1222">
        <v>2020</v>
      </c>
      <c r="K1222" t="s">
        <v>21</v>
      </c>
      <c r="L1222">
        <v>1</v>
      </c>
      <c r="M1222">
        <v>9.6944444444444444E-2</v>
      </c>
      <c r="N1222">
        <v>9.6944444444444444E-2</v>
      </c>
      <c r="O1222">
        <v>1</v>
      </c>
      <c r="P1222">
        <v>9.6944444444444444E-2</v>
      </c>
      <c r="Q1222">
        <v>1</v>
      </c>
      <c r="R1222" t="s">
        <v>32</v>
      </c>
    </row>
    <row r="1223" spans="1:18" x14ac:dyDescent="0.3">
      <c r="A1223" s="72">
        <v>1221</v>
      </c>
      <c r="B1223">
        <v>40932</v>
      </c>
      <c r="C1223" t="s">
        <v>427</v>
      </c>
      <c r="D1223" t="s">
        <v>19</v>
      </c>
      <c r="E1223" t="s">
        <v>20</v>
      </c>
      <c r="F1223">
        <v>5.6</v>
      </c>
      <c r="G1223" s="73">
        <v>44033</v>
      </c>
      <c r="H1223" s="73">
        <v>44033</v>
      </c>
      <c r="I1223">
        <v>5</v>
      </c>
      <c r="J1223">
        <v>2020</v>
      </c>
      <c r="K1223" t="s">
        <v>21</v>
      </c>
      <c r="L1223">
        <v>1</v>
      </c>
      <c r="M1223">
        <v>9.6944444444444444E-2</v>
      </c>
      <c r="N1223">
        <v>9.6944444444444444E-2</v>
      </c>
      <c r="O1223">
        <v>1</v>
      </c>
      <c r="P1223">
        <v>9.6944444444444444E-2</v>
      </c>
      <c r="Q1223">
        <v>1</v>
      </c>
      <c r="R1223" t="s">
        <v>25</v>
      </c>
    </row>
    <row r="1224" spans="1:18" x14ac:dyDescent="0.3">
      <c r="A1224" s="72">
        <v>1222</v>
      </c>
      <c r="B1224">
        <v>39583</v>
      </c>
      <c r="C1224" t="s">
        <v>428</v>
      </c>
      <c r="D1224" t="s">
        <v>28</v>
      </c>
      <c r="E1224" t="s">
        <v>20</v>
      </c>
      <c r="F1224">
        <v>6.73</v>
      </c>
      <c r="G1224" s="73">
        <v>44417</v>
      </c>
      <c r="H1224" s="73">
        <v>44440</v>
      </c>
      <c r="I1224">
        <v>6</v>
      </c>
      <c r="J1224">
        <v>2020</v>
      </c>
      <c r="K1224" t="s">
        <v>21</v>
      </c>
      <c r="L1224">
        <v>12</v>
      </c>
      <c r="M1224">
        <v>0.3963888888888889</v>
      </c>
      <c r="N1224">
        <v>4.7566666666666668</v>
      </c>
      <c r="O1224">
        <v>24</v>
      </c>
      <c r="P1224">
        <v>0.19819444444444451</v>
      </c>
      <c r="Q1224">
        <v>0.5</v>
      </c>
      <c r="R1224" t="s">
        <v>45</v>
      </c>
    </row>
    <row r="1225" spans="1:18" x14ac:dyDescent="0.3">
      <c r="A1225" s="72">
        <v>1223</v>
      </c>
      <c r="B1225">
        <v>39583</v>
      </c>
      <c r="C1225" t="s">
        <v>428</v>
      </c>
      <c r="D1225" t="s">
        <v>28</v>
      </c>
      <c r="E1225" t="s">
        <v>20</v>
      </c>
      <c r="F1225">
        <v>6.73</v>
      </c>
      <c r="G1225" s="73">
        <v>44417</v>
      </c>
      <c r="H1225" s="73">
        <v>44440</v>
      </c>
      <c r="I1225">
        <v>6</v>
      </c>
      <c r="J1225">
        <v>2020</v>
      </c>
      <c r="K1225" t="s">
        <v>21</v>
      </c>
      <c r="L1225">
        <v>12</v>
      </c>
      <c r="M1225">
        <v>0.3963888888888889</v>
      </c>
      <c r="N1225">
        <v>4.7566666666666668</v>
      </c>
      <c r="O1225">
        <v>24</v>
      </c>
      <c r="P1225">
        <v>0.19819444444444451</v>
      </c>
      <c r="Q1225">
        <v>0.5</v>
      </c>
      <c r="R1225" t="s">
        <v>46</v>
      </c>
    </row>
    <row r="1226" spans="1:18" x14ac:dyDescent="0.3">
      <c r="A1226" s="72">
        <v>1224</v>
      </c>
      <c r="B1226">
        <v>39583</v>
      </c>
      <c r="C1226" t="s">
        <v>428</v>
      </c>
      <c r="D1226" t="s">
        <v>28</v>
      </c>
      <c r="E1226" t="s">
        <v>20</v>
      </c>
      <c r="F1226">
        <v>6.73</v>
      </c>
      <c r="G1226" s="73">
        <v>44417</v>
      </c>
      <c r="H1226" s="73">
        <v>44440</v>
      </c>
      <c r="I1226">
        <v>6</v>
      </c>
      <c r="J1226">
        <v>2020</v>
      </c>
      <c r="K1226" t="s">
        <v>21</v>
      </c>
      <c r="L1226">
        <v>12</v>
      </c>
      <c r="M1226">
        <v>0.3963888888888889</v>
      </c>
      <c r="N1226">
        <v>4.7566666666666668</v>
      </c>
      <c r="O1226">
        <v>24</v>
      </c>
      <c r="P1226">
        <v>0.19819444444444451</v>
      </c>
      <c r="Q1226">
        <v>0.5</v>
      </c>
      <c r="R1226" t="s">
        <v>47</v>
      </c>
    </row>
    <row r="1227" spans="1:18" x14ac:dyDescent="0.3">
      <c r="A1227" s="72">
        <v>1225</v>
      </c>
      <c r="B1227">
        <v>48641</v>
      </c>
      <c r="C1227" t="s">
        <v>429</v>
      </c>
      <c r="D1227" t="s">
        <v>60</v>
      </c>
      <c r="E1227" t="s">
        <v>114</v>
      </c>
      <c r="F1227">
        <v>7.22</v>
      </c>
      <c r="G1227" s="73">
        <v>44718</v>
      </c>
      <c r="H1227" s="73">
        <v>44732</v>
      </c>
      <c r="I1227">
        <v>5</v>
      </c>
      <c r="J1227">
        <v>2021</v>
      </c>
      <c r="K1227" t="s">
        <v>40</v>
      </c>
      <c r="L1227">
        <v>12</v>
      </c>
      <c r="M1227">
        <v>8.3333333333333329E-2</v>
      </c>
      <c r="N1227">
        <v>1</v>
      </c>
      <c r="O1227">
        <v>15</v>
      </c>
      <c r="P1227">
        <v>6.6666666666666666E-2</v>
      </c>
      <c r="Q1227">
        <v>0.8</v>
      </c>
      <c r="R1227" t="s">
        <v>32</v>
      </c>
    </row>
    <row r="1228" spans="1:18" x14ac:dyDescent="0.3">
      <c r="A1228" s="72">
        <v>1226</v>
      </c>
      <c r="B1228">
        <v>48641</v>
      </c>
      <c r="C1228" t="s">
        <v>429</v>
      </c>
      <c r="D1228" t="s">
        <v>60</v>
      </c>
      <c r="E1228" t="s">
        <v>114</v>
      </c>
      <c r="F1228">
        <v>7.22</v>
      </c>
      <c r="G1228" s="73">
        <v>44718</v>
      </c>
      <c r="H1228" s="73">
        <v>44732</v>
      </c>
      <c r="I1228">
        <v>5</v>
      </c>
      <c r="J1228">
        <v>2021</v>
      </c>
      <c r="K1228" t="s">
        <v>40</v>
      </c>
      <c r="L1228">
        <v>12</v>
      </c>
      <c r="M1228">
        <v>8.3333333333333329E-2</v>
      </c>
      <c r="N1228">
        <v>1</v>
      </c>
      <c r="O1228">
        <v>15</v>
      </c>
      <c r="P1228">
        <v>6.6666666666666666E-2</v>
      </c>
      <c r="Q1228">
        <v>0.8</v>
      </c>
      <c r="R1228" t="s">
        <v>23</v>
      </c>
    </row>
    <row r="1229" spans="1:18" x14ac:dyDescent="0.3">
      <c r="A1229" s="72">
        <v>1227</v>
      </c>
      <c r="B1229">
        <v>48641</v>
      </c>
      <c r="C1229" t="s">
        <v>429</v>
      </c>
      <c r="D1229" t="s">
        <v>60</v>
      </c>
      <c r="E1229" t="s">
        <v>114</v>
      </c>
      <c r="F1229">
        <v>7.22</v>
      </c>
      <c r="G1229" s="73">
        <v>44718</v>
      </c>
      <c r="H1229" s="73">
        <v>44732</v>
      </c>
      <c r="I1229">
        <v>5</v>
      </c>
      <c r="J1229">
        <v>2021</v>
      </c>
      <c r="K1229" t="s">
        <v>40</v>
      </c>
      <c r="L1229">
        <v>12</v>
      </c>
      <c r="M1229">
        <v>8.3333333333333329E-2</v>
      </c>
      <c r="N1229">
        <v>1</v>
      </c>
      <c r="O1229">
        <v>15</v>
      </c>
      <c r="P1229">
        <v>6.6666666666666666E-2</v>
      </c>
      <c r="Q1229">
        <v>0.8</v>
      </c>
      <c r="R1229" t="s">
        <v>122</v>
      </c>
    </row>
    <row r="1230" spans="1:18" x14ac:dyDescent="0.3">
      <c r="A1230" s="72">
        <v>1228</v>
      </c>
      <c r="B1230">
        <v>49755</v>
      </c>
      <c r="C1230" t="s">
        <v>430</v>
      </c>
      <c r="D1230" t="s">
        <v>19</v>
      </c>
      <c r="E1230" t="s">
        <v>114</v>
      </c>
      <c r="F1230">
        <v>7.01</v>
      </c>
      <c r="G1230" s="73">
        <v>44718</v>
      </c>
      <c r="H1230" s="73">
        <v>44718</v>
      </c>
      <c r="I1230">
        <v>4</v>
      </c>
      <c r="J1230">
        <v>2021</v>
      </c>
      <c r="K1230" t="s">
        <v>29</v>
      </c>
      <c r="L1230">
        <v>1</v>
      </c>
      <c r="M1230">
        <v>6.3888888888888884E-2</v>
      </c>
      <c r="N1230">
        <v>6.3888888888888884E-2</v>
      </c>
      <c r="O1230">
        <v>1</v>
      </c>
      <c r="P1230">
        <v>6.3888888888888884E-2</v>
      </c>
      <c r="Q1230">
        <v>1</v>
      </c>
      <c r="R1230" t="s">
        <v>32</v>
      </c>
    </row>
    <row r="1231" spans="1:18" x14ac:dyDescent="0.3">
      <c r="A1231" s="72">
        <v>1229</v>
      </c>
      <c r="B1231">
        <v>49755</v>
      </c>
      <c r="C1231" t="s">
        <v>430</v>
      </c>
      <c r="D1231" t="s">
        <v>19</v>
      </c>
      <c r="E1231" t="s">
        <v>114</v>
      </c>
      <c r="F1231">
        <v>7.01</v>
      </c>
      <c r="G1231" s="73">
        <v>44718</v>
      </c>
      <c r="H1231" s="73">
        <v>44718</v>
      </c>
      <c r="I1231">
        <v>4</v>
      </c>
      <c r="J1231">
        <v>2021</v>
      </c>
      <c r="K1231" t="s">
        <v>29</v>
      </c>
      <c r="L1231">
        <v>1</v>
      </c>
      <c r="M1231">
        <v>6.3888888888888884E-2</v>
      </c>
      <c r="N1231">
        <v>6.3888888888888884E-2</v>
      </c>
      <c r="O1231">
        <v>1</v>
      </c>
      <c r="P1231">
        <v>6.3888888888888884E-2</v>
      </c>
      <c r="Q1231">
        <v>1</v>
      </c>
      <c r="R1231" t="s">
        <v>23</v>
      </c>
    </row>
    <row r="1232" spans="1:18" x14ac:dyDescent="0.3">
      <c r="A1232" s="72">
        <v>1230</v>
      </c>
      <c r="B1232">
        <v>49755</v>
      </c>
      <c r="C1232" t="s">
        <v>430</v>
      </c>
      <c r="D1232" t="s">
        <v>19</v>
      </c>
      <c r="E1232" t="s">
        <v>114</v>
      </c>
      <c r="F1232">
        <v>7.01</v>
      </c>
      <c r="G1232" s="73">
        <v>44718</v>
      </c>
      <c r="H1232" s="73">
        <v>44718</v>
      </c>
      <c r="I1232">
        <v>4</v>
      </c>
      <c r="J1232">
        <v>2021</v>
      </c>
      <c r="K1232" t="s">
        <v>29</v>
      </c>
      <c r="L1232">
        <v>1</v>
      </c>
      <c r="M1232">
        <v>6.3888888888888884E-2</v>
      </c>
      <c r="N1232">
        <v>6.3888888888888884E-2</v>
      </c>
      <c r="O1232">
        <v>1</v>
      </c>
      <c r="P1232">
        <v>6.3888888888888884E-2</v>
      </c>
      <c r="Q1232">
        <v>1</v>
      </c>
      <c r="R1232" t="s">
        <v>122</v>
      </c>
    </row>
    <row r="1233" spans="1:18" x14ac:dyDescent="0.3">
      <c r="A1233" s="72">
        <v>1231</v>
      </c>
      <c r="B1233">
        <v>39609</v>
      </c>
      <c r="C1233" t="s">
        <v>431</v>
      </c>
      <c r="D1233" t="s">
        <v>28</v>
      </c>
      <c r="E1233" t="s">
        <v>110</v>
      </c>
      <c r="F1233">
        <v>6.77</v>
      </c>
      <c r="G1233" s="73">
        <v>44318</v>
      </c>
      <c r="H1233" s="73">
        <v>44347</v>
      </c>
      <c r="I1233">
        <v>6</v>
      </c>
      <c r="J1233">
        <v>2020</v>
      </c>
      <c r="K1233" t="s">
        <v>31</v>
      </c>
      <c r="L1233">
        <v>12</v>
      </c>
      <c r="M1233">
        <v>0.39444444444444438</v>
      </c>
      <c r="N1233">
        <v>4.7333333333333334</v>
      </c>
      <c r="O1233">
        <v>30</v>
      </c>
      <c r="P1233">
        <v>0.15777777777777779</v>
      </c>
      <c r="Q1233">
        <v>0.4</v>
      </c>
      <c r="R1233" t="s">
        <v>50</v>
      </c>
    </row>
    <row r="1234" spans="1:18" x14ac:dyDescent="0.3">
      <c r="A1234" s="72">
        <v>1232</v>
      </c>
      <c r="B1234">
        <v>39609</v>
      </c>
      <c r="C1234" t="s">
        <v>431</v>
      </c>
      <c r="D1234" t="s">
        <v>28</v>
      </c>
      <c r="E1234" t="s">
        <v>110</v>
      </c>
      <c r="F1234">
        <v>6.77</v>
      </c>
      <c r="G1234" s="73">
        <v>44318</v>
      </c>
      <c r="H1234" s="73">
        <v>44347</v>
      </c>
      <c r="I1234">
        <v>6</v>
      </c>
      <c r="J1234">
        <v>2020</v>
      </c>
      <c r="K1234" t="s">
        <v>31</v>
      </c>
      <c r="L1234">
        <v>12</v>
      </c>
      <c r="M1234">
        <v>0.39444444444444438</v>
      </c>
      <c r="N1234">
        <v>4.7333333333333334</v>
      </c>
      <c r="O1234">
        <v>30</v>
      </c>
      <c r="P1234">
        <v>0.15777777777777779</v>
      </c>
      <c r="Q1234">
        <v>0.4</v>
      </c>
      <c r="R1234" t="s">
        <v>51</v>
      </c>
    </row>
    <row r="1235" spans="1:18" x14ac:dyDescent="0.3">
      <c r="A1235" s="72">
        <v>1233</v>
      </c>
      <c r="B1235">
        <v>39609</v>
      </c>
      <c r="C1235" t="s">
        <v>431</v>
      </c>
      <c r="D1235" t="s">
        <v>28</v>
      </c>
      <c r="E1235" t="s">
        <v>110</v>
      </c>
      <c r="F1235">
        <v>6.77</v>
      </c>
      <c r="G1235" s="73">
        <v>44318</v>
      </c>
      <c r="H1235" s="73">
        <v>44347</v>
      </c>
      <c r="I1235">
        <v>6</v>
      </c>
      <c r="J1235">
        <v>2020</v>
      </c>
      <c r="K1235" t="s">
        <v>31</v>
      </c>
      <c r="L1235">
        <v>12</v>
      </c>
      <c r="M1235">
        <v>0.39444444444444438</v>
      </c>
      <c r="N1235">
        <v>4.7333333333333334</v>
      </c>
      <c r="O1235">
        <v>30</v>
      </c>
      <c r="P1235">
        <v>0.15777777777777779</v>
      </c>
      <c r="Q1235">
        <v>0.4</v>
      </c>
      <c r="R1235" t="s">
        <v>42</v>
      </c>
    </row>
    <row r="1236" spans="1:18" x14ac:dyDescent="0.3">
      <c r="A1236" s="72">
        <v>1234</v>
      </c>
      <c r="B1236">
        <v>40136</v>
      </c>
      <c r="C1236" t="s">
        <v>432</v>
      </c>
      <c r="D1236" t="s">
        <v>28</v>
      </c>
      <c r="E1236" t="s">
        <v>34</v>
      </c>
      <c r="F1236">
        <v>6.58</v>
      </c>
      <c r="G1236" s="73">
        <v>44035</v>
      </c>
      <c r="H1236" s="73">
        <v>44040</v>
      </c>
      <c r="I1236">
        <v>5</v>
      </c>
      <c r="J1236">
        <v>2020</v>
      </c>
      <c r="K1236" t="s">
        <v>21</v>
      </c>
      <c r="L1236">
        <v>12</v>
      </c>
      <c r="M1236">
        <v>0.39833333333333332</v>
      </c>
      <c r="N1236">
        <v>4.7799999999999994</v>
      </c>
      <c r="O1236">
        <v>6</v>
      </c>
      <c r="P1236">
        <v>0.79666666666666652</v>
      </c>
      <c r="Q1236">
        <v>2</v>
      </c>
      <c r="R1236" t="s">
        <v>77</v>
      </c>
    </row>
    <row r="1237" spans="1:18" x14ac:dyDescent="0.3">
      <c r="A1237" s="72">
        <v>1235</v>
      </c>
      <c r="B1237">
        <v>40136</v>
      </c>
      <c r="C1237" t="s">
        <v>432</v>
      </c>
      <c r="D1237" t="s">
        <v>28</v>
      </c>
      <c r="E1237" t="s">
        <v>34</v>
      </c>
      <c r="F1237">
        <v>6.58</v>
      </c>
      <c r="G1237" s="73">
        <v>44035</v>
      </c>
      <c r="H1237" s="73">
        <v>44040</v>
      </c>
      <c r="I1237">
        <v>5</v>
      </c>
      <c r="J1237">
        <v>2020</v>
      </c>
      <c r="K1237" t="s">
        <v>21</v>
      </c>
      <c r="L1237">
        <v>12</v>
      </c>
      <c r="M1237">
        <v>0.39833333333333332</v>
      </c>
      <c r="N1237">
        <v>4.7799999999999994</v>
      </c>
      <c r="O1237">
        <v>6</v>
      </c>
      <c r="P1237">
        <v>0.79666666666666652</v>
      </c>
      <c r="Q1237">
        <v>2</v>
      </c>
      <c r="R1237" t="s">
        <v>32</v>
      </c>
    </row>
    <row r="1238" spans="1:18" x14ac:dyDescent="0.3">
      <c r="A1238" s="72">
        <v>1236</v>
      </c>
      <c r="B1238">
        <v>40136</v>
      </c>
      <c r="C1238" t="s">
        <v>432</v>
      </c>
      <c r="D1238" t="s">
        <v>28</v>
      </c>
      <c r="E1238" t="s">
        <v>34</v>
      </c>
      <c r="F1238">
        <v>6.58</v>
      </c>
      <c r="G1238" s="73">
        <v>44035</v>
      </c>
      <c r="H1238" s="73">
        <v>44040</v>
      </c>
      <c r="I1238">
        <v>5</v>
      </c>
      <c r="J1238">
        <v>2020</v>
      </c>
      <c r="K1238" t="s">
        <v>21</v>
      </c>
      <c r="L1238">
        <v>12</v>
      </c>
      <c r="M1238">
        <v>0.39833333333333332</v>
      </c>
      <c r="N1238">
        <v>4.7799999999999994</v>
      </c>
      <c r="O1238">
        <v>6</v>
      </c>
      <c r="P1238">
        <v>0.79666666666666652</v>
      </c>
      <c r="Q1238">
        <v>2</v>
      </c>
      <c r="R1238" t="s">
        <v>91</v>
      </c>
    </row>
    <row r="1239" spans="1:18" x14ac:dyDescent="0.3">
      <c r="A1239" s="72">
        <v>1237</v>
      </c>
      <c r="B1239">
        <v>40136</v>
      </c>
      <c r="C1239" t="s">
        <v>432</v>
      </c>
      <c r="D1239" t="s">
        <v>28</v>
      </c>
      <c r="E1239" t="s">
        <v>34</v>
      </c>
      <c r="F1239">
        <v>6.58</v>
      </c>
      <c r="G1239" s="73">
        <v>44035</v>
      </c>
      <c r="H1239" s="73">
        <v>44040</v>
      </c>
      <c r="I1239">
        <v>5</v>
      </c>
      <c r="J1239">
        <v>2020</v>
      </c>
      <c r="K1239" t="s">
        <v>21</v>
      </c>
      <c r="L1239">
        <v>12</v>
      </c>
      <c r="M1239">
        <v>0.39833333333333332</v>
      </c>
      <c r="N1239">
        <v>4.7799999999999994</v>
      </c>
      <c r="O1239">
        <v>6</v>
      </c>
      <c r="P1239">
        <v>0.79666666666666652</v>
      </c>
      <c r="Q1239">
        <v>2</v>
      </c>
      <c r="R1239" t="s">
        <v>193</v>
      </c>
    </row>
    <row r="1240" spans="1:18" x14ac:dyDescent="0.3">
      <c r="A1240" s="72">
        <v>1238</v>
      </c>
      <c r="B1240">
        <v>40136</v>
      </c>
      <c r="C1240" t="s">
        <v>432</v>
      </c>
      <c r="D1240" t="s">
        <v>28</v>
      </c>
      <c r="E1240" t="s">
        <v>34</v>
      </c>
      <c r="F1240">
        <v>6.58</v>
      </c>
      <c r="G1240" s="73">
        <v>44035</v>
      </c>
      <c r="H1240" s="73">
        <v>44040</v>
      </c>
      <c r="I1240">
        <v>5</v>
      </c>
      <c r="J1240">
        <v>2020</v>
      </c>
      <c r="K1240" t="s">
        <v>21</v>
      </c>
      <c r="L1240">
        <v>12</v>
      </c>
      <c r="M1240">
        <v>0.39833333333333332</v>
      </c>
      <c r="N1240">
        <v>4.7799999999999994</v>
      </c>
      <c r="O1240">
        <v>6</v>
      </c>
      <c r="P1240">
        <v>0.79666666666666652</v>
      </c>
      <c r="Q1240">
        <v>2</v>
      </c>
      <c r="R1240" t="s">
        <v>156</v>
      </c>
    </row>
    <row r="1241" spans="1:18" x14ac:dyDescent="0.3">
      <c r="A1241" s="72">
        <v>1239</v>
      </c>
      <c r="B1241">
        <v>40136</v>
      </c>
      <c r="C1241" t="s">
        <v>432</v>
      </c>
      <c r="D1241" t="s">
        <v>28</v>
      </c>
      <c r="E1241" t="s">
        <v>34</v>
      </c>
      <c r="F1241">
        <v>6.58</v>
      </c>
      <c r="G1241" s="73">
        <v>44035</v>
      </c>
      <c r="H1241" s="73">
        <v>44040</v>
      </c>
      <c r="I1241">
        <v>5</v>
      </c>
      <c r="J1241">
        <v>2020</v>
      </c>
      <c r="K1241" t="s">
        <v>21</v>
      </c>
      <c r="L1241">
        <v>12</v>
      </c>
      <c r="M1241">
        <v>0.39833333333333332</v>
      </c>
      <c r="N1241">
        <v>4.7799999999999994</v>
      </c>
      <c r="O1241">
        <v>6</v>
      </c>
      <c r="P1241">
        <v>0.79666666666666652</v>
      </c>
      <c r="Q1241">
        <v>2</v>
      </c>
      <c r="R1241" t="s">
        <v>80</v>
      </c>
    </row>
    <row r="1242" spans="1:18" x14ac:dyDescent="0.3">
      <c r="A1242" s="72">
        <v>1240</v>
      </c>
      <c r="B1242">
        <v>40136</v>
      </c>
      <c r="C1242" t="s">
        <v>432</v>
      </c>
      <c r="D1242" t="s">
        <v>28</v>
      </c>
      <c r="E1242" t="s">
        <v>34</v>
      </c>
      <c r="F1242">
        <v>6.58</v>
      </c>
      <c r="G1242" s="73">
        <v>44035</v>
      </c>
      <c r="H1242" s="73">
        <v>44040</v>
      </c>
      <c r="I1242">
        <v>5</v>
      </c>
      <c r="J1242">
        <v>2020</v>
      </c>
      <c r="K1242" t="s">
        <v>21</v>
      </c>
      <c r="L1242">
        <v>12</v>
      </c>
      <c r="M1242">
        <v>0.39833333333333332</v>
      </c>
      <c r="N1242">
        <v>4.7799999999999994</v>
      </c>
      <c r="O1242">
        <v>6</v>
      </c>
      <c r="P1242">
        <v>0.79666666666666652</v>
      </c>
      <c r="Q1242">
        <v>2</v>
      </c>
      <c r="R1242" t="s">
        <v>42</v>
      </c>
    </row>
    <row r="1243" spans="1:18" x14ac:dyDescent="0.3">
      <c r="A1243" s="72">
        <v>1241</v>
      </c>
      <c r="B1243">
        <v>350</v>
      </c>
      <c r="C1243" t="s">
        <v>433</v>
      </c>
      <c r="D1243" t="s">
        <v>28</v>
      </c>
      <c r="E1243" t="s">
        <v>20</v>
      </c>
      <c r="F1243">
        <v>7.26</v>
      </c>
      <c r="G1243" s="73">
        <v>43955</v>
      </c>
      <c r="H1243" s="73">
        <v>43980</v>
      </c>
      <c r="I1243">
        <v>4</v>
      </c>
      <c r="J1243">
        <v>1999</v>
      </c>
      <c r="K1243" t="s">
        <v>21</v>
      </c>
      <c r="L1243">
        <v>51</v>
      </c>
      <c r="M1243">
        <v>0.40333333333333332</v>
      </c>
      <c r="N1243">
        <v>20.57</v>
      </c>
      <c r="O1243">
        <v>26</v>
      </c>
      <c r="P1243">
        <v>0.79115384615384621</v>
      </c>
      <c r="Q1243">
        <v>1.961538461538461</v>
      </c>
      <c r="R1243" t="s">
        <v>32</v>
      </c>
    </row>
    <row r="1244" spans="1:18" x14ac:dyDescent="0.3">
      <c r="A1244" s="72">
        <v>1242</v>
      </c>
      <c r="B1244">
        <v>351</v>
      </c>
      <c r="C1244" t="s">
        <v>434</v>
      </c>
      <c r="D1244" t="s">
        <v>28</v>
      </c>
      <c r="E1244" t="s">
        <v>20</v>
      </c>
      <c r="F1244">
        <v>7.4</v>
      </c>
      <c r="G1244" s="73">
        <v>44031</v>
      </c>
      <c r="H1244" s="73">
        <v>44127</v>
      </c>
      <c r="I1244">
        <v>4</v>
      </c>
      <c r="J1244">
        <v>2000</v>
      </c>
      <c r="K1244" t="s">
        <v>21</v>
      </c>
      <c r="L1244">
        <v>49</v>
      </c>
      <c r="M1244">
        <v>0.40277777777777779</v>
      </c>
      <c r="N1244">
        <v>19.736111111111111</v>
      </c>
      <c r="O1244">
        <v>97</v>
      </c>
      <c r="P1244">
        <v>0.2034650630011455</v>
      </c>
      <c r="Q1244">
        <v>0.50515463917525771</v>
      </c>
      <c r="R1244" t="s">
        <v>172</v>
      </c>
    </row>
    <row r="1245" spans="1:18" x14ac:dyDescent="0.3">
      <c r="A1245" s="72">
        <v>1243</v>
      </c>
      <c r="B1245">
        <v>351</v>
      </c>
      <c r="C1245" t="s">
        <v>434</v>
      </c>
      <c r="D1245" t="s">
        <v>28</v>
      </c>
      <c r="E1245" t="s">
        <v>20</v>
      </c>
      <c r="F1245">
        <v>7.4</v>
      </c>
      <c r="G1245" s="73">
        <v>44031</v>
      </c>
      <c r="H1245" s="73">
        <v>44127</v>
      </c>
      <c r="I1245">
        <v>4</v>
      </c>
      <c r="J1245">
        <v>2000</v>
      </c>
      <c r="K1245" t="s">
        <v>21</v>
      </c>
      <c r="L1245">
        <v>49</v>
      </c>
      <c r="M1245">
        <v>0.40277777777777779</v>
      </c>
      <c r="N1245">
        <v>19.736111111111111</v>
      </c>
      <c r="O1245">
        <v>97</v>
      </c>
      <c r="P1245">
        <v>0.2034650630011455</v>
      </c>
      <c r="Q1245">
        <v>0.50515463917525771</v>
      </c>
      <c r="R1245" t="s">
        <v>32</v>
      </c>
    </row>
    <row r="1246" spans="1:18" x14ac:dyDescent="0.3">
      <c r="A1246" s="72">
        <v>1244</v>
      </c>
      <c r="B1246">
        <v>351</v>
      </c>
      <c r="C1246" t="s">
        <v>434</v>
      </c>
      <c r="D1246" t="s">
        <v>28</v>
      </c>
      <c r="E1246" t="s">
        <v>20</v>
      </c>
      <c r="F1246">
        <v>7.4</v>
      </c>
      <c r="G1246" s="73">
        <v>44031</v>
      </c>
      <c r="H1246" s="73">
        <v>44127</v>
      </c>
      <c r="I1246">
        <v>4</v>
      </c>
      <c r="J1246">
        <v>2000</v>
      </c>
      <c r="K1246" t="s">
        <v>21</v>
      </c>
      <c r="L1246">
        <v>49</v>
      </c>
      <c r="M1246">
        <v>0.40277777777777779</v>
      </c>
      <c r="N1246">
        <v>19.736111111111111</v>
      </c>
      <c r="O1246">
        <v>97</v>
      </c>
      <c r="P1246">
        <v>0.2034650630011455</v>
      </c>
      <c r="Q1246">
        <v>0.50515463917525771</v>
      </c>
      <c r="R1246" t="s">
        <v>55</v>
      </c>
    </row>
    <row r="1247" spans="1:18" x14ac:dyDescent="0.3">
      <c r="A1247" s="72">
        <v>1245</v>
      </c>
      <c r="B1247">
        <v>39165</v>
      </c>
      <c r="C1247" t="s">
        <v>435</v>
      </c>
      <c r="D1247" t="s">
        <v>83</v>
      </c>
      <c r="E1247" t="s">
        <v>20</v>
      </c>
      <c r="F1247">
        <v>7.42</v>
      </c>
      <c r="G1247" s="73">
        <v>43947</v>
      </c>
      <c r="H1247" s="73">
        <v>43947</v>
      </c>
      <c r="I1247">
        <v>8</v>
      </c>
      <c r="J1247">
        <v>2017</v>
      </c>
      <c r="K1247" t="s">
        <v>31</v>
      </c>
      <c r="L1247">
        <v>1</v>
      </c>
      <c r="M1247">
        <v>6.8888888888888888E-2</v>
      </c>
      <c r="N1247">
        <v>6.8888888888888888E-2</v>
      </c>
      <c r="O1247">
        <v>1</v>
      </c>
      <c r="P1247">
        <v>6.8888888888888888E-2</v>
      </c>
      <c r="Q1247">
        <v>1</v>
      </c>
      <c r="R1247" t="s">
        <v>51</v>
      </c>
    </row>
    <row r="1248" spans="1:18" x14ac:dyDescent="0.3">
      <c r="A1248" s="72">
        <v>1246</v>
      </c>
      <c r="B1248">
        <v>39753</v>
      </c>
      <c r="C1248" t="s">
        <v>436</v>
      </c>
      <c r="D1248" t="s">
        <v>95</v>
      </c>
      <c r="E1248" t="s">
        <v>34</v>
      </c>
      <c r="F1248">
        <v>7.28</v>
      </c>
      <c r="G1248" s="73">
        <v>44500</v>
      </c>
      <c r="H1248" s="73">
        <v>44501</v>
      </c>
      <c r="I1248">
        <v>7</v>
      </c>
      <c r="J1248">
        <v>2020</v>
      </c>
      <c r="K1248" t="s">
        <v>40</v>
      </c>
      <c r="L1248">
        <v>1</v>
      </c>
      <c r="M1248">
        <v>1.7</v>
      </c>
      <c r="N1248">
        <v>1.7</v>
      </c>
      <c r="O1248">
        <v>2</v>
      </c>
      <c r="P1248">
        <v>0.85</v>
      </c>
      <c r="Q1248">
        <v>0.5</v>
      </c>
      <c r="R1248" t="s">
        <v>36</v>
      </c>
    </row>
    <row r="1249" spans="1:18" x14ac:dyDescent="0.3">
      <c r="A1249" s="72">
        <v>1247</v>
      </c>
      <c r="B1249">
        <v>39753</v>
      </c>
      <c r="C1249" t="s">
        <v>436</v>
      </c>
      <c r="D1249" t="s">
        <v>95</v>
      </c>
      <c r="E1249" t="s">
        <v>34</v>
      </c>
      <c r="F1249">
        <v>7.28</v>
      </c>
      <c r="G1249" s="73">
        <v>44500</v>
      </c>
      <c r="H1249" s="73">
        <v>44501</v>
      </c>
      <c r="I1249">
        <v>7</v>
      </c>
      <c r="J1249">
        <v>2020</v>
      </c>
      <c r="K1249" t="s">
        <v>40</v>
      </c>
      <c r="L1249">
        <v>1</v>
      </c>
      <c r="M1249">
        <v>1.7</v>
      </c>
      <c r="N1249">
        <v>1.7</v>
      </c>
      <c r="O1249">
        <v>2</v>
      </c>
      <c r="P1249">
        <v>0.85</v>
      </c>
      <c r="Q1249">
        <v>0.5</v>
      </c>
      <c r="R1249" t="s">
        <v>189</v>
      </c>
    </row>
    <row r="1250" spans="1:18" x14ac:dyDescent="0.3">
      <c r="A1250" s="72">
        <v>1248</v>
      </c>
      <c r="B1250">
        <v>39753</v>
      </c>
      <c r="C1250" t="s">
        <v>436</v>
      </c>
      <c r="D1250" t="s">
        <v>95</v>
      </c>
      <c r="E1250" t="s">
        <v>34</v>
      </c>
      <c r="F1250">
        <v>7.28</v>
      </c>
      <c r="G1250" s="73">
        <v>44500</v>
      </c>
      <c r="H1250" s="73">
        <v>44501</v>
      </c>
      <c r="I1250">
        <v>7</v>
      </c>
      <c r="J1250">
        <v>2020</v>
      </c>
      <c r="K1250" t="s">
        <v>40</v>
      </c>
      <c r="L1250">
        <v>1</v>
      </c>
      <c r="M1250">
        <v>1.7</v>
      </c>
      <c r="N1250">
        <v>1.7</v>
      </c>
      <c r="O1250">
        <v>2</v>
      </c>
      <c r="P1250">
        <v>0.85</v>
      </c>
      <c r="Q1250">
        <v>0.5</v>
      </c>
      <c r="R1250" t="s">
        <v>54</v>
      </c>
    </row>
    <row r="1251" spans="1:18" x14ac:dyDescent="0.3">
      <c r="A1251" s="72">
        <v>1249</v>
      </c>
      <c r="B1251">
        <v>39753</v>
      </c>
      <c r="C1251" t="s">
        <v>436</v>
      </c>
      <c r="D1251" t="s">
        <v>95</v>
      </c>
      <c r="E1251" t="s">
        <v>34</v>
      </c>
      <c r="F1251">
        <v>7.28</v>
      </c>
      <c r="G1251" s="73">
        <v>44500</v>
      </c>
      <c r="H1251" s="73">
        <v>44501</v>
      </c>
      <c r="I1251">
        <v>7</v>
      </c>
      <c r="J1251">
        <v>2020</v>
      </c>
      <c r="K1251" t="s">
        <v>40</v>
      </c>
      <c r="L1251">
        <v>1</v>
      </c>
      <c r="M1251">
        <v>1.7</v>
      </c>
      <c r="N1251">
        <v>1.7</v>
      </c>
      <c r="O1251">
        <v>2</v>
      </c>
      <c r="P1251">
        <v>0.85</v>
      </c>
      <c r="Q1251">
        <v>0.5</v>
      </c>
      <c r="R1251" t="s">
        <v>45</v>
      </c>
    </row>
    <row r="1252" spans="1:18" x14ac:dyDescent="0.3">
      <c r="A1252" s="72">
        <v>1250</v>
      </c>
      <c r="B1252">
        <v>39753</v>
      </c>
      <c r="C1252" t="s">
        <v>436</v>
      </c>
      <c r="D1252" t="s">
        <v>95</v>
      </c>
      <c r="E1252" t="s">
        <v>34</v>
      </c>
      <c r="F1252">
        <v>7.28</v>
      </c>
      <c r="G1252" s="73">
        <v>44500</v>
      </c>
      <c r="H1252" s="73">
        <v>44501</v>
      </c>
      <c r="I1252">
        <v>7</v>
      </c>
      <c r="J1252">
        <v>2020</v>
      </c>
      <c r="K1252" t="s">
        <v>40</v>
      </c>
      <c r="L1252">
        <v>1</v>
      </c>
      <c r="M1252">
        <v>1.7</v>
      </c>
      <c r="N1252">
        <v>1.7</v>
      </c>
      <c r="O1252">
        <v>2</v>
      </c>
      <c r="P1252">
        <v>0.85</v>
      </c>
      <c r="Q1252">
        <v>0.5</v>
      </c>
      <c r="R1252" t="s">
        <v>55</v>
      </c>
    </row>
    <row r="1253" spans="1:18" x14ac:dyDescent="0.3">
      <c r="A1253" s="72">
        <v>1251</v>
      </c>
      <c r="B1253">
        <v>30276</v>
      </c>
      <c r="C1253" t="s">
        <v>437</v>
      </c>
      <c r="D1253" t="s">
        <v>28</v>
      </c>
      <c r="E1253" t="s">
        <v>76</v>
      </c>
      <c r="F1253">
        <v>8.51</v>
      </c>
      <c r="G1253" s="73">
        <v>42519</v>
      </c>
      <c r="H1253" s="73">
        <v>42520</v>
      </c>
      <c r="I1253">
        <v>10</v>
      </c>
      <c r="J1253">
        <v>2015</v>
      </c>
      <c r="K1253" t="s">
        <v>31</v>
      </c>
      <c r="L1253">
        <v>12</v>
      </c>
      <c r="M1253">
        <v>0.40555555555555561</v>
      </c>
      <c r="N1253">
        <v>4.8666666666666671</v>
      </c>
      <c r="O1253">
        <v>2</v>
      </c>
      <c r="P1253">
        <v>2.433333333333334</v>
      </c>
      <c r="Q1253">
        <v>6</v>
      </c>
      <c r="R1253" t="s">
        <v>35</v>
      </c>
    </row>
    <row r="1254" spans="1:18" x14ac:dyDescent="0.3">
      <c r="A1254" s="72">
        <v>1252</v>
      </c>
      <c r="B1254">
        <v>30276</v>
      </c>
      <c r="C1254" t="s">
        <v>437</v>
      </c>
      <c r="D1254" t="s">
        <v>28</v>
      </c>
      <c r="E1254" t="s">
        <v>76</v>
      </c>
      <c r="F1254">
        <v>8.51</v>
      </c>
      <c r="G1254" s="73">
        <v>42519</v>
      </c>
      <c r="H1254" s="73">
        <v>42520</v>
      </c>
      <c r="I1254">
        <v>10</v>
      </c>
      <c r="J1254">
        <v>2015</v>
      </c>
      <c r="K1254" t="s">
        <v>31</v>
      </c>
      <c r="L1254">
        <v>12</v>
      </c>
      <c r="M1254">
        <v>0.40555555555555561</v>
      </c>
      <c r="N1254">
        <v>4.8666666666666671</v>
      </c>
      <c r="O1254">
        <v>2</v>
      </c>
      <c r="P1254">
        <v>2.433333333333334</v>
      </c>
      <c r="Q1254">
        <v>6</v>
      </c>
      <c r="R1254" t="s">
        <v>32</v>
      </c>
    </row>
    <row r="1255" spans="1:18" x14ac:dyDescent="0.3">
      <c r="A1255" s="72">
        <v>1253</v>
      </c>
      <c r="B1255">
        <v>30276</v>
      </c>
      <c r="C1255" t="s">
        <v>437</v>
      </c>
      <c r="D1255" t="s">
        <v>28</v>
      </c>
      <c r="E1255" t="s">
        <v>76</v>
      </c>
      <c r="F1255">
        <v>8.51</v>
      </c>
      <c r="G1255" s="73">
        <v>42519</v>
      </c>
      <c r="H1255" s="73">
        <v>42520</v>
      </c>
      <c r="I1255">
        <v>10</v>
      </c>
      <c r="J1255">
        <v>2015</v>
      </c>
      <c r="K1255" t="s">
        <v>31</v>
      </c>
      <c r="L1255">
        <v>12</v>
      </c>
      <c r="M1255">
        <v>0.40555555555555561</v>
      </c>
      <c r="N1255">
        <v>4.8666666666666671</v>
      </c>
      <c r="O1255">
        <v>2</v>
      </c>
      <c r="P1255">
        <v>2.433333333333334</v>
      </c>
      <c r="Q1255">
        <v>6</v>
      </c>
      <c r="R1255" t="s">
        <v>71</v>
      </c>
    </row>
    <row r="1256" spans="1:18" x14ac:dyDescent="0.3">
      <c r="A1256" s="72">
        <v>1254</v>
      </c>
      <c r="B1256">
        <v>30276</v>
      </c>
      <c r="C1256" t="s">
        <v>437</v>
      </c>
      <c r="D1256" t="s">
        <v>28</v>
      </c>
      <c r="E1256" t="s">
        <v>76</v>
      </c>
      <c r="F1256">
        <v>8.51</v>
      </c>
      <c r="G1256" s="73">
        <v>42519</v>
      </c>
      <c r="H1256" s="73">
        <v>42520</v>
      </c>
      <c r="I1256">
        <v>10</v>
      </c>
      <c r="J1256">
        <v>2015</v>
      </c>
      <c r="K1256" t="s">
        <v>31</v>
      </c>
      <c r="L1256">
        <v>12</v>
      </c>
      <c r="M1256">
        <v>0.40555555555555561</v>
      </c>
      <c r="N1256">
        <v>4.8666666666666671</v>
      </c>
      <c r="O1256">
        <v>2</v>
      </c>
      <c r="P1256">
        <v>2.433333333333334</v>
      </c>
      <c r="Q1256">
        <v>6</v>
      </c>
      <c r="R1256" t="s">
        <v>80</v>
      </c>
    </row>
    <row r="1257" spans="1:18" x14ac:dyDescent="0.3">
      <c r="A1257" s="72">
        <v>1255</v>
      </c>
      <c r="B1257">
        <v>30276</v>
      </c>
      <c r="C1257" t="s">
        <v>437</v>
      </c>
      <c r="D1257" t="s">
        <v>28</v>
      </c>
      <c r="E1257" t="s">
        <v>76</v>
      </c>
      <c r="F1257">
        <v>8.51</v>
      </c>
      <c r="G1257" s="73">
        <v>42519</v>
      </c>
      <c r="H1257" s="73">
        <v>42520</v>
      </c>
      <c r="I1257">
        <v>10</v>
      </c>
      <c r="J1257">
        <v>2015</v>
      </c>
      <c r="K1257" t="s">
        <v>31</v>
      </c>
      <c r="L1257">
        <v>12</v>
      </c>
      <c r="M1257">
        <v>0.40555555555555561</v>
      </c>
      <c r="N1257">
        <v>4.8666666666666671</v>
      </c>
      <c r="O1257">
        <v>2</v>
      </c>
      <c r="P1257">
        <v>2.433333333333334</v>
      </c>
      <c r="Q1257">
        <v>6</v>
      </c>
      <c r="R1257" t="s">
        <v>133</v>
      </c>
    </row>
    <row r="1258" spans="1:18" x14ac:dyDescent="0.3">
      <c r="A1258" s="72">
        <v>1256</v>
      </c>
      <c r="B1258">
        <v>34134</v>
      </c>
      <c r="C1258" t="s">
        <v>438</v>
      </c>
      <c r="D1258" t="s">
        <v>28</v>
      </c>
      <c r="E1258" t="s">
        <v>76</v>
      </c>
      <c r="F1258">
        <v>7.48</v>
      </c>
      <c r="G1258" s="73">
        <v>43725</v>
      </c>
      <c r="H1258" s="73">
        <v>43726</v>
      </c>
      <c r="I1258">
        <v>8</v>
      </c>
      <c r="J1258">
        <v>2019</v>
      </c>
      <c r="K1258" t="s">
        <v>29</v>
      </c>
      <c r="L1258">
        <v>12</v>
      </c>
      <c r="M1258">
        <v>0.3972222222222222</v>
      </c>
      <c r="N1258">
        <v>4.7666666666666666</v>
      </c>
      <c r="O1258">
        <v>2</v>
      </c>
      <c r="P1258">
        <v>2.3833333333333329</v>
      </c>
      <c r="Q1258">
        <v>6</v>
      </c>
      <c r="R1258" t="s">
        <v>35</v>
      </c>
    </row>
    <row r="1259" spans="1:18" x14ac:dyDescent="0.3">
      <c r="A1259" s="72">
        <v>1257</v>
      </c>
      <c r="B1259">
        <v>34134</v>
      </c>
      <c r="C1259" t="s">
        <v>438</v>
      </c>
      <c r="D1259" t="s">
        <v>28</v>
      </c>
      <c r="E1259" t="s">
        <v>76</v>
      </c>
      <c r="F1259">
        <v>7.48</v>
      </c>
      <c r="G1259" s="73">
        <v>43725</v>
      </c>
      <c r="H1259" s="73">
        <v>43726</v>
      </c>
      <c r="I1259">
        <v>8</v>
      </c>
      <c r="J1259">
        <v>2019</v>
      </c>
      <c r="K1259" t="s">
        <v>29</v>
      </c>
      <c r="L1259">
        <v>12</v>
      </c>
      <c r="M1259">
        <v>0.3972222222222222</v>
      </c>
      <c r="N1259">
        <v>4.7666666666666666</v>
      </c>
      <c r="O1259">
        <v>2</v>
      </c>
      <c r="P1259">
        <v>2.3833333333333329</v>
      </c>
      <c r="Q1259">
        <v>6</v>
      </c>
      <c r="R1259" t="s">
        <v>32</v>
      </c>
    </row>
    <row r="1260" spans="1:18" x14ac:dyDescent="0.3">
      <c r="A1260" s="72">
        <v>1258</v>
      </c>
      <c r="B1260">
        <v>34134</v>
      </c>
      <c r="C1260" t="s">
        <v>438</v>
      </c>
      <c r="D1260" t="s">
        <v>28</v>
      </c>
      <c r="E1260" t="s">
        <v>76</v>
      </c>
      <c r="F1260">
        <v>7.48</v>
      </c>
      <c r="G1260" s="73">
        <v>43725</v>
      </c>
      <c r="H1260" s="73">
        <v>43726</v>
      </c>
      <c r="I1260">
        <v>8</v>
      </c>
      <c r="J1260">
        <v>2019</v>
      </c>
      <c r="K1260" t="s">
        <v>29</v>
      </c>
      <c r="L1260">
        <v>12</v>
      </c>
      <c r="M1260">
        <v>0.3972222222222222</v>
      </c>
      <c r="N1260">
        <v>4.7666666666666666</v>
      </c>
      <c r="O1260">
        <v>2</v>
      </c>
      <c r="P1260">
        <v>2.3833333333333329</v>
      </c>
      <c r="Q1260">
        <v>6</v>
      </c>
      <c r="R1260" t="s">
        <v>71</v>
      </c>
    </row>
    <row r="1261" spans="1:18" x14ac:dyDescent="0.3">
      <c r="A1261" s="72">
        <v>1259</v>
      </c>
      <c r="B1261">
        <v>34134</v>
      </c>
      <c r="C1261" t="s">
        <v>438</v>
      </c>
      <c r="D1261" t="s">
        <v>28</v>
      </c>
      <c r="E1261" t="s">
        <v>76</v>
      </c>
      <c r="F1261">
        <v>7.48</v>
      </c>
      <c r="G1261" s="73">
        <v>43725</v>
      </c>
      <c r="H1261" s="73">
        <v>43726</v>
      </c>
      <c r="I1261">
        <v>8</v>
      </c>
      <c r="J1261">
        <v>2019</v>
      </c>
      <c r="K1261" t="s">
        <v>29</v>
      </c>
      <c r="L1261">
        <v>12</v>
      </c>
      <c r="M1261">
        <v>0.3972222222222222</v>
      </c>
      <c r="N1261">
        <v>4.7666666666666666</v>
      </c>
      <c r="O1261">
        <v>2</v>
      </c>
      <c r="P1261">
        <v>2.3833333333333329</v>
      </c>
      <c r="Q1261">
        <v>6</v>
      </c>
      <c r="R1261" t="s">
        <v>80</v>
      </c>
    </row>
    <row r="1262" spans="1:18" x14ac:dyDescent="0.3">
      <c r="A1262" s="72">
        <v>1260</v>
      </c>
      <c r="B1262">
        <v>34134</v>
      </c>
      <c r="C1262" t="s">
        <v>438</v>
      </c>
      <c r="D1262" t="s">
        <v>28</v>
      </c>
      <c r="E1262" t="s">
        <v>76</v>
      </c>
      <c r="F1262">
        <v>7.48</v>
      </c>
      <c r="G1262" s="73">
        <v>43725</v>
      </c>
      <c r="H1262" s="73">
        <v>43726</v>
      </c>
      <c r="I1262">
        <v>8</v>
      </c>
      <c r="J1262">
        <v>2019</v>
      </c>
      <c r="K1262" t="s">
        <v>29</v>
      </c>
      <c r="L1262">
        <v>12</v>
      </c>
      <c r="M1262">
        <v>0.3972222222222222</v>
      </c>
      <c r="N1262">
        <v>4.7666666666666666</v>
      </c>
      <c r="O1262">
        <v>2</v>
      </c>
      <c r="P1262">
        <v>2.3833333333333329</v>
      </c>
      <c r="Q1262">
        <v>6</v>
      </c>
      <c r="R1262" t="s">
        <v>133</v>
      </c>
    </row>
    <row r="1263" spans="1:18" x14ac:dyDescent="0.3">
      <c r="A1263" s="72">
        <v>1261</v>
      </c>
      <c r="B1263">
        <v>39705</v>
      </c>
      <c r="C1263" t="s">
        <v>439</v>
      </c>
      <c r="D1263" t="s">
        <v>19</v>
      </c>
      <c r="E1263" t="s">
        <v>76</v>
      </c>
      <c r="F1263">
        <v>7.38</v>
      </c>
      <c r="G1263" s="73">
        <v>44092</v>
      </c>
      <c r="H1263" s="73">
        <v>44096</v>
      </c>
      <c r="I1263">
        <v>7</v>
      </c>
      <c r="J1263">
        <v>2019</v>
      </c>
      <c r="K1263" t="s">
        <v>31</v>
      </c>
      <c r="L1263">
        <v>6</v>
      </c>
      <c r="M1263">
        <v>0.2</v>
      </c>
      <c r="N1263">
        <v>1.2</v>
      </c>
      <c r="O1263">
        <v>5</v>
      </c>
      <c r="P1263">
        <v>0.24</v>
      </c>
      <c r="Q1263">
        <v>1.2</v>
      </c>
      <c r="R1263" t="s">
        <v>35</v>
      </c>
    </row>
    <row r="1264" spans="1:18" x14ac:dyDescent="0.3">
      <c r="A1264" s="72">
        <v>1262</v>
      </c>
      <c r="B1264">
        <v>39705</v>
      </c>
      <c r="C1264" t="s">
        <v>439</v>
      </c>
      <c r="D1264" t="s">
        <v>19</v>
      </c>
      <c r="E1264" t="s">
        <v>76</v>
      </c>
      <c r="F1264">
        <v>7.38</v>
      </c>
      <c r="G1264" s="73">
        <v>44092</v>
      </c>
      <c r="H1264" s="73">
        <v>44096</v>
      </c>
      <c r="I1264">
        <v>7</v>
      </c>
      <c r="J1264">
        <v>2019</v>
      </c>
      <c r="K1264" t="s">
        <v>31</v>
      </c>
      <c r="L1264">
        <v>6</v>
      </c>
      <c r="M1264">
        <v>0.2</v>
      </c>
      <c r="N1264">
        <v>1.2</v>
      </c>
      <c r="O1264">
        <v>5</v>
      </c>
      <c r="P1264">
        <v>0.24</v>
      </c>
      <c r="Q1264">
        <v>1.2</v>
      </c>
      <c r="R1264" t="s">
        <v>32</v>
      </c>
    </row>
    <row r="1265" spans="1:18" x14ac:dyDescent="0.3">
      <c r="A1265" s="72">
        <v>1263</v>
      </c>
      <c r="B1265">
        <v>39705</v>
      </c>
      <c r="C1265" t="s">
        <v>439</v>
      </c>
      <c r="D1265" t="s">
        <v>19</v>
      </c>
      <c r="E1265" t="s">
        <v>76</v>
      </c>
      <c r="F1265">
        <v>7.38</v>
      </c>
      <c r="G1265" s="73">
        <v>44092</v>
      </c>
      <c r="H1265" s="73">
        <v>44096</v>
      </c>
      <c r="I1265">
        <v>7</v>
      </c>
      <c r="J1265">
        <v>2019</v>
      </c>
      <c r="K1265" t="s">
        <v>31</v>
      </c>
      <c r="L1265">
        <v>6</v>
      </c>
      <c r="M1265">
        <v>0.2</v>
      </c>
      <c r="N1265">
        <v>1.2</v>
      </c>
      <c r="O1265">
        <v>5</v>
      </c>
      <c r="P1265">
        <v>0.24</v>
      </c>
      <c r="Q1265">
        <v>1.2</v>
      </c>
      <c r="R1265" t="s">
        <v>71</v>
      </c>
    </row>
    <row r="1266" spans="1:18" x14ac:dyDescent="0.3">
      <c r="A1266" s="72">
        <v>1264</v>
      </c>
      <c r="B1266">
        <v>39705</v>
      </c>
      <c r="C1266" t="s">
        <v>439</v>
      </c>
      <c r="D1266" t="s">
        <v>19</v>
      </c>
      <c r="E1266" t="s">
        <v>76</v>
      </c>
      <c r="F1266">
        <v>7.38</v>
      </c>
      <c r="G1266" s="73">
        <v>44092</v>
      </c>
      <c r="H1266" s="73">
        <v>44096</v>
      </c>
      <c r="I1266">
        <v>7</v>
      </c>
      <c r="J1266">
        <v>2019</v>
      </c>
      <c r="K1266" t="s">
        <v>31</v>
      </c>
      <c r="L1266">
        <v>6</v>
      </c>
      <c r="M1266">
        <v>0.2</v>
      </c>
      <c r="N1266">
        <v>1.2</v>
      </c>
      <c r="O1266">
        <v>5</v>
      </c>
      <c r="P1266">
        <v>0.24</v>
      </c>
      <c r="Q1266">
        <v>1.2</v>
      </c>
      <c r="R1266" t="s">
        <v>25</v>
      </c>
    </row>
    <row r="1267" spans="1:18" x14ac:dyDescent="0.3">
      <c r="A1267" s="72">
        <v>1265</v>
      </c>
      <c r="B1267">
        <v>39705</v>
      </c>
      <c r="C1267" t="s">
        <v>439</v>
      </c>
      <c r="D1267" t="s">
        <v>19</v>
      </c>
      <c r="E1267" t="s">
        <v>76</v>
      </c>
      <c r="F1267">
        <v>7.38</v>
      </c>
      <c r="G1267" s="73">
        <v>44092</v>
      </c>
      <c r="H1267" s="73">
        <v>44096</v>
      </c>
      <c r="I1267">
        <v>7</v>
      </c>
      <c r="J1267">
        <v>2019</v>
      </c>
      <c r="K1267" t="s">
        <v>31</v>
      </c>
      <c r="L1267">
        <v>6</v>
      </c>
      <c r="M1267">
        <v>0.2</v>
      </c>
      <c r="N1267">
        <v>1.2</v>
      </c>
      <c r="O1267">
        <v>5</v>
      </c>
      <c r="P1267">
        <v>0.24</v>
      </c>
      <c r="Q1267">
        <v>1.2</v>
      </c>
      <c r="R1267" t="s">
        <v>133</v>
      </c>
    </row>
    <row r="1268" spans="1:18" x14ac:dyDescent="0.3">
      <c r="A1268" s="72">
        <v>1266</v>
      </c>
      <c r="B1268">
        <v>39705</v>
      </c>
      <c r="C1268" t="s">
        <v>439</v>
      </c>
      <c r="D1268" t="s">
        <v>19</v>
      </c>
      <c r="E1268" t="s">
        <v>76</v>
      </c>
      <c r="F1268">
        <v>7.38</v>
      </c>
      <c r="G1268" s="73">
        <v>44092</v>
      </c>
      <c r="H1268" s="73">
        <v>44096</v>
      </c>
      <c r="I1268">
        <v>7</v>
      </c>
      <c r="J1268">
        <v>2019</v>
      </c>
      <c r="K1268" t="s">
        <v>31</v>
      </c>
      <c r="L1268">
        <v>6</v>
      </c>
      <c r="M1268">
        <v>0.2</v>
      </c>
      <c r="N1268">
        <v>1.2</v>
      </c>
      <c r="O1268">
        <v>5</v>
      </c>
      <c r="P1268">
        <v>0.24</v>
      </c>
      <c r="Q1268">
        <v>1.2</v>
      </c>
      <c r="R1268" t="s">
        <v>108</v>
      </c>
    </row>
    <row r="1269" spans="1:18" x14ac:dyDescent="0.3">
      <c r="A1269" s="72">
        <v>1267</v>
      </c>
      <c r="B1269">
        <v>31772</v>
      </c>
      <c r="C1269" t="s">
        <v>440</v>
      </c>
      <c r="D1269" t="s">
        <v>19</v>
      </c>
      <c r="E1269" t="s">
        <v>76</v>
      </c>
      <c r="F1269">
        <v>7.7</v>
      </c>
      <c r="G1269" s="73">
        <v>43917</v>
      </c>
      <c r="H1269" s="73">
        <v>43917</v>
      </c>
      <c r="I1269">
        <v>7</v>
      </c>
      <c r="J1269">
        <v>2015</v>
      </c>
      <c r="K1269" t="s">
        <v>31</v>
      </c>
      <c r="L1269">
        <v>6</v>
      </c>
      <c r="M1269">
        <v>0.20833333333333329</v>
      </c>
      <c r="N1269">
        <v>1.25</v>
      </c>
      <c r="O1269">
        <v>1</v>
      </c>
      <c r="P1269">
        <v>1.25</v>
      </c>
      <c r="Q1269">
        <v>6</v>
      </c>
      <c r="R1269" t="s">
        <v>35</v>
      </c>
    </row>
    <row r="1270" spans="1:18" x14ac:dyDescent="0.3">
      <c r="A1270" s="72">
        <v>1268</v>
      </c>
      <c r="B1270">
        <v>31772</v>
      </c>
      <c r="C1270" t="s">
        <v>440</v>
      </c>
      <c r="D1270" t="s">
        <v>19</v>
      </c>
      <c r="E1270" t="s">
        <v>76</v>
      </c>
      <c r="F1270">
        <v>7.7</v>
      </c>
      <c r="G1270" s="73">
        <v>43917</v>
      </c>
      <c r="H1270" s="73">
        <v>43917</v>
      </c>
      <c r="I1270">
        <v>7</v>
      </c>
      <c r="J1270">
        <v>2015</v>
      </c>
      <c r="K1270" t="s">
        <v>31</v>
      </c>
      <c r="L1270">
        <v>6</v>
      </c>
      <c r="M1270">
        <v>0.20833333333333329</v>
      </c>
      <c r="N1270">
        <v>1.25</v>
      </c>
      <c r="O1270">
        <v>1</v>
      </c>
      <c r="P1270">
        <v>1.25</v>
      </c>
      <c r="Q1270">
        <v>6</v>
      </c>
      <c r="R1270" t="s">
        <v>32</v>
      </c>
    </row>
    <row r="1271" spans="1:18" x14ac:dyDescent="0.3">
      <c r="A1271" s="72">
        <v>1269</v>
      </c>
      <c r="B1271">
        <v>31772</v>
      </c>
      <c r="C1271" t="s">
        <v>440</v>
      </c>
      <c r="D1271" t="s">
        <v>19</v>
      </c>
      <c r="E1271" t="s">
        <v>76</v>
      </c>
      <c r="F1271">
        <v>7.7</v>
      </c>
      <c r="G1271" s="73">
        <v>43917</v>
      </c>
      <c r="H1271" s="73">
        <v>43917</v>
      </c>
      <c r="I1271">
        <v>7</v>
      </c>
      <c r="J1271">
        <v>2015</v>
      </c>
      <c r="K1271" t="s">
        <v>31</v>
      </c>
      <c r="L1271">
        <v>6</v>
      </c>
      <c r="M1271">
        <v>0.20833333333333329</v>
      </c>
      <c r="N1271">
        <v>1.25</v>
      </c>
      <c r="O1271">
        <v>1</v>
      </c>
      <c r="P1271">
        <v>1.25</v>
      </c>
      <c r="Q1271">
        <v>6</v>
      </c>
      <c r="R1271" t="s">
        <v>71</v>
      </c>
    </row>
    <row r="1272" spans="1:18" x14ac:dyDescent="0.3">
      <c r="A1272" s="72">
        <v>1270</v>
      </c>
      <c r="B1272">
        <v>31772</v>
      </c>
      <c r="C1272" t="s">
        <v>440</v>
      </c>
      <c r="D1272" t="s">
        <v>19</v>
      </c>
      <c r="E1272" t="s">
        <v>76</v>
      </c>
      <c r="F1272">
        <v>7.7</v>
      </c>
      <c r="G1272" s="73">
        <v>43917</v>
      </c>
      <c r="H1272" s="73">
        <v>43917</v>
      </c>
      <c r="I1272">
        <v>7</v>
      </c>
      <c r="J1272">
        <v>2015</v>
      </c>
      <c r="K1272" t="s">
        <v>31</v>
      </c>
      <c r="L1272">
        <v>6</v>
      </c>
      <c r="M1272">
        <v>0.20833333333333329</v>
      </c>
      <c r="N1272">
        <v>1.25</v>
      </c>
      <c r="O1272">
        <v>1</v>
      </c>
      <c r="P1272">
        <v>1.25</v>
      </c>
      <c r="Q1272">
        <v>6</v>
      </c>
      <c r="R1272" t="s">
        <v>80</v>
      </c>
    </row>
    <row r="1273" spans="1:18" x14ac:dyDescent="0.3">
      <c r="A1273" s="72">
        <v>1271</v>
      </c>
      <c r="B1273">
        <v>31772</v>
      </c>
      <c r="C1273" t="s">
        <v>440</v>
      </c>
      <c r="D1273" t="s">
        <v>19</v>
      </c>
      <c r="E1273" t="s">
        <v>76</v>
      </c>
      <c r="F1273">
        <v>7.7</v>
      </c>
      <c r="G1273" s="73">
        <v>43917</v>
      </c>
      <c r="H1273" s="73">
        <v>43917</v>
      </c>
      <c r="I1273">
        <v>7</v>
      </c>
      <c r="J1273">
        <v>2015</v>
      </c>
      <c r="K1273" t="s">
        <v>31</v>
      </c>
      <c r="L1273">
        <v>6</v>
      </c>
      <c r="M1273">
        <v>0.20833333333333329</v>
      </c>
      <c r="N1273">
        <v>1.25</v>
      </c>
      <c r="O1273">
        <v>1</v>
      </c>
      <c r="P1273">
        <v>1.25</v>
      </c>
      <c r="Q1273">
        <v>6</v>
      </c>
      <c r="R1273" t="s">
        <v>133</v>
      </c>
    </row>
    <row r="1274" spans="1:18" x14ac:dyDescent="0.3">
      <c r="A1274" s="72">
        <v>1272</v>
      </c>
      <c r="B1274">
        <v>31704</v>
      </c>
      <c r="C1274" t="s">
        <v>441</v>
      </c>
      <c r="D1274" t="s">
        <v>65</v>
      </c>
      <c r="E1274" t="s">
        <v>76</v>
      </c>
      <c r="F1274">
        <v>7.7</v>
      </c>
      <c r="G1274" s="73">
        <v>43917</v>
      </c>
      <c r="H1274" s="73">
        <v>43917</v>
      </c>
      <c r="I1274">
        <v>8</v>
      </c>
      <c r="J1274">
        <v>2015</v>
      </c>
      <c r="K1274" t="s">
        <v>31</v>
      </c>
      <c r="L1274">
        <v>1</v>
      </c>
      <c r="M1274">
        <v>0.40305555555555561</v>
      </c>
      <c r="N1274">
        <v>0.40305555555555561</v>
      </c>
      <c r="O1274">
        <v>1</v>
      </c>
      <c r="P1274">
        <v>0.40305555555555561</v>
      </c>
      <c r="Q1274">
        <v>1</v>
      </c>
      <c r="R1274" t="s">
        <v>35</v>
      </c>
    </row>
    <row r="1275" spans="1:18" x14ac:dyDescent="0.3">
      <c r="A1275" s="72">
        <v>1273</v>
      </c>
      <c r="B1275">
        <v>31704</v>
      </c>
      <c r="C1275" t="s">
        <v>441</v>
      </c>
      <c r="D1275" t="s">
        <v>65</v>
      </c>
      <c r="E1275" t="s">
        <v>76</v>
      </c>
      <c r="F1275">
        <v>7.7</v>
      </c>
      <c r="G1275" s="73">
        <v>43917</v>
      </c>
      <c r="H1275" s="73">
        <v>43917</v>
      </c>
      <c r="I1275">
        <v>8</v>
      </c>
      <c r="J1275">
        <v>2015</v>
      </c>
      <c r="K1275" t="s">
        <v>31</v>
      </c>
      <c r="L1275">
        <v>1</v>
      </c>
      <c r="M1275">
        <v>0.40305555555555561</v>
      </c>
      <c r="N1275">
        <v>0.40305555555555561</v>
      </c>
      <c r="O1275">
        <v>1</v>
      </c>
      <c r="P1275">
        <v>0.40305555555555561</v>
      </c>
      <c r="Q1275">
        <v>1</v>
      </c>
      <c r="R1275" t="s">
        <v>32</v>
      </c>
    </row>
    <row r="1276" spans="1:18" x14ac:dyDescent="0.3">
      <c r="A1276" s="72">
        <v>1274</v>
      </c>
      <c r="B1276">
        <v>31704</v>
      </c>
      <c r="C1276" t="s">
        <v>441</v>
      </c>
      <c r="D1276" t="s">
        <v>65</v>
      </c>
      <c r="E1276" t="s">
        <v>76</v>
      </c>
      <c r="F1276">
        <v>7.7</v>
      </c>
      <c r="G1276" s="73">
        <v>43917</v>
      </c>
      <c r="H1276" s="73">
        <v>43917</v>
      </c>
      <c r="I1276">
        <v>8</v>
      </c>
      <c r="J1276">
        <v>2015</v>
      </c>
      <c r="K1276" t="s">
        <v>31</v>
      </c>
      <c r="L1276">
        <v>1</v>
      </c>
      <c r="M1276">
        <v>0.40305555555555561</v>
      </c>
      <c r="N1276">
        <v>0.40305555555555561</v>
      </c>
      <c r="O1276">
        <v>1</v>
      </c>
      <c r="P1276">
        <v>0.40305555555555561</v>
      </c>
      <c r="Q1276">
        <v>1</v>
      </c>
      <c r="R1276" t="s">
        <v>71</v>
      </c>
    </row>
    <row r="1277" spans="1:18" x14ac:dyDescent="0.3">
      <c r="A1277" s="72">
        <v>1275</v>
      </c>
      <c r="B1277">
        <v>31704</v>
      </c>
      <c r="C1277" t="s">
        <v>441</v>
      </c>
      <c r="D1277" t="s">
        <v>65</v>
      </c>
      <c r="E1277" t="s">
        <v>76</v>
      </c>
      <c r="F1277">
        <v>7.7</v>
      </c>
      <c r="G1277" s="73">
        <v>43917</v>
      </c>
      <c r="H1277" s="73">
        <v>43917</v>
      </c>
      <c r="I1277">
        <v>8</v>
      </c>
      <c r="J1277">
        <v>2015</v>
      </c>
      <c r="K1277" t="s">
        <v>31</v>
      </c>
      <c r="L1277">
        <v>1</v>
      </c>
      <c r="M1277">
        <v>0.40305555555555561</v>
      </c>
      <c r="N1277">
        <v>0.40305555555555561</v>
      </c>
      <c r="O1277">
        <v>1</v>
      </c>
      <c r="P1277">
        <v>0.40305555555555561</v>
      </c>
      <c r="Q1277">
        <v>1</v>
      </c>
      <c r="R1277" t="s">
        <v>80</v>
      </c>
    </row>
    <row r="1278" spans="1:18" x14ac:dyDescent="0.3">
      <c r="A1278" s="72">
        <v>1276</v>
      </c>
      <c r="B1278">
        <v>31704</v>
      </c>
      <c r="C1278" t="s">
        <v>441</v>
      </c>
      <c r="D1278" t="s">
        <v>65</v>
      </c>
      <c r="E1278" t="s">
        <v>76</v>
      </c>
      <c r="F1278">
        <v>7.7</v>
      </c>
      <c r="G1278" s="73">
        <v>43917</v>
      </c>
      <c r="H1278" s="73">
        <v>43917</v>
      </c>
      <c r="I1278">
        <v>8</v>
      </c>
      <c r="J1278">
        <v>2015</v>
      </c>
      <c r="K1278" t="s">
        <v>31</v>
      </c>
      <c r="L1278">
        <v>1</v>
      </c>
      <c r="M1278">
        <v>0.40305555555555561</v>
      </c>
      <c r="N1278">
        <v>0.40305555555555561</v>
      </c>
      <c r="O1278">
        <v>1</v>
      </c>
      <c r="P1278">
        <v>0.40305555555555561</v>
      </c>
      <c r="Q1278">
        <v>1</v>
      </c>
      <c r="R1278" t="s">
        <v>133</v>
      </c>
    </row>
    <row r="1279" spans="1:18" x14ac:dyDescent="0.3">
      <c r="A1279" s="72">
        <v>1277</v>
      </c>
      <c r="B1279">
        <v>34392</v>
      </c>
      <c r="C1279" t="s">
        <v>442</v>
      </c>
      <c r="D1279" t="s">
        <v>28</v>
      </c>
      <c r="E1279" t="s">
        <v>20</v>
      </c>
      <c r="F1279">
        <v>5.56</v>
      </c>
      <c r="G1279" s="73">
        <v>44335</v>
      </c>
      <c r="H1279" s="73">
        <v>44340</v>
      </c>
      <c r="I1279">
        <v>5</v>
      </c>
      <c r="J1279">
        <v>2017</v>
      </c>
      <c r="K1279" t="s">
        <v>21</v>
      </c>
      <c r="L1279">
        <v>12</v>
      </c>
      <c r="M1279">
        <v>6.6666666666666666E-2</v>
      </c>
      <c r="N1279">
        <v>0.8</v>
      </c>
      <c r="O1279">
        <v>6</v>
      </c>
      <c r="P1279">
        <v>0.1333333333333333</v>
      </c>
      <c r="Q1279">
        <v>2</v>
      </c>
      <c r="R1279" t="s">
        <v>42</v>
      </c>
    </row>
    <row r="1280" spans="1:18" x14ac:dyDescent="0.3">
      <c r="A1280" s="72">
        <v>1278</v>
      </c>
      <c r="B1280">
        <v>36431</v>
      </c>
      <c r="C1280" t="s">
        <v>443</v>
      </c>
      <c r="D1280" t="s">
        <v>28</v>
      </c>
      <c r="E1280" t="s">
        <v>20</v>
      </c>
      <c r="F1280">
        <v>6.1</v>
      </c>
      <c r="G1280" s="73">
        <v>44365</v>
      </c>
      <c r="H1280" s="73">
        <v>44381</v>
      </c>
      <c r="I1280">
        <v>6</v>
      </c>
      <c r="J1280">
        <v>2018</v>
      </c>
      <c r="K1280" t="s">
        <v>40</v>
      </c>
      <c r="L1280">
        <v>12</v>
      </c>
      <c r="M1280">
        <v>6.6666666666666666E-2</v>
      </c>
      <c r="N1280">
        <v>0.8</v>
      </c>
      <c r="O1280">
        <v>17</v>
      </c>
      <c r="P1280">
        <v>4.7058823529411757E-2</v>
      </c>
      <c r="Q1280">
        <v>0.70588235294117652</v>
      </c>
      <c r="R1280" t="s">
        <v>42</v>
      </c>
    </row>
    <row r="1281" spans="1:18" x14ac:dyDescent="0.3">
      <c r="A1281" s="72">
        <v>1279</v>
      </c>
      <c r="B1281">
        <v>38061</v>
      </c>
      <c r="C1281" t="s">
        <v>444</v>
      </c>
      <c r="D1281" t="s">
        <v>19</v>
      </c>
      <c r="E1281" t="s">
        <v>20</v>
      </c>
      <c r="F1281">
        <v>5.77</v>
      </c>
      <c r="G1281" s="73">
        <v>44365</v>
      </c>
      <c r="H1281" s="73">
        <v>44365</v>
      </c>
      <c r="I1281">
        <v>4</v>
      </c>
      <c r="J1281">
        <v>2018</v>
      </c>
      <c r="K1281" t="s">
        <v>40</v>
      </c>
      <c r="L1281">
        <v>1</v>
      </c>
      <c r="M1281">
        <v>6.6666666666666666E-2</v>
      </c>
      <c r="N1281">
        <v>6.6666666666666666E-2</v>
      </c>
      <c r="O1281">
        <v>1</v>
      </c>
      <c r="P1281">
        <v>6.6666666666666666E-2</v>
      </c>
      <c r="Q1281">
        <v>1</v>
      </c>
      <c r="R1281" t="s">
        <v>42</v>
      </c>
    </row>
    <row r="1282" spans="1:18" x14ac:dyDescent="0.3">
      <c r="A1282" s="72">
        <v>1280</v>
      </c>
      <c r="B1282">
        <v>34733</v>
      </c>
      <c r="C1282" t="s">
        <v>445</v>
      </c>
      <c r="D1282" t="s">
        <v>19</v>
      </c>
      <c r="E1282" t="s">
        <v>20</v>
      </c>
      <c r="F1282">
        <v>5.49</v>
      </c>
      <c r="G1282" s="73">
        <v>44365</v>
      </c>
      <c r="H1282" s="73">
        <v>44365</v>
      </c>
      <c r="I1282">
        <v>4</v>
      </c>
      <c r="J1282">
        <v>2017</v>
      </c>
      <c r="K1282" t="s">
        <v>29</v>
      </c>
      <c r="L1282">
        <v>1</v>
      </c>
      <c r="M1282">
        <v>7.5555555555555556E-2</v>
      </c>
      <c r="N1282">
        <v>7.5555555555555556E-2</v>
      </c>
      <c r="O1282">
        <v>1</v>
      </c>
      <c r="P1282">
        <v>7.5555555555555556E-2</v>
      </c>
      <c r="Q1282">
        <v>1</v>
      </c>
      <c r="R1282" t="s">
        <v>42</v>
      </c>
    </row>
    <row r="1283" spans="1:18" x14ac:dyDescent="0.3">
      <c r="A1283" s="72">
        <v>1281</v>
      </c>
      <c r="B1283">
        <v>195</v>
      </c>
      <c r="C1283" t="s">
        <v>446</v>
      </c>
      <c r="D1283" t="s">
        <v>28</v>
      </c>
      <c r="E1283" t="s">
        <v>20</v>
      </c>
      <c r="F1283">
        <v>7.12</v>
      </c>
      <c r="G1283" s="73">
        <v>42668</v>
      </c>
      <c r="H1283" s="73">
        <v>42677</v>
      </c>
      <c r="I1283">
        <v>5</v>
      </c>
      <c r="J1283">
        <v>2002</v>
      </c>
      <c r="K1283" t="s">
        <v>21</v>
      </c>
      <c r="L1283">
        <v>12</v>
      </c>
      <c r="M1283">
        <v>0.38333333333333341</v>
      </c>
      <c r="N1283">
        <v>4.6000000000000014</v>
      </c>
      <c r="O1283">
        <v>10</v>
      </c>
      <c r="P1283">
        <v>0.46000000000000008</v>
      </c>
      <c r="Q1283">
        <v>1.2</v>
      </c>
      <c r="R1283" t="s">
        <v>36</v>
      </c>
    </row>
    <row r="1284" spans="1:18" x14ac:dyDescent="0.3">
      <c r="A1284" s="72">
        <v>1282</v>
      </c>
      <c r="B1284">
        <v>195</v>
      </c>
      <c r="C1284" t="s">
        <v>446</v>
      </c>
      <c r="D1284" t="s">
        <v>28</v>
      </c>
      <c r="E1284" t="s">
        <v>20</v>
      </c>
      <c r="F1284">
        <v>7.12</v>
      </c>
      <c r="G1284" s="73">
        <v>42668</v>
      </c>
      <c r="H1284" s="73">
        <v>42677</v>
      </c>
      <c r="I1284">
        <v>5</v>
      </c>
      <c r="J1284">
        <v>2002</v>
      </c>
      <c r="K1284" t="s">
        <v>21</v>
      </c>
      <c r="L1284">
        <v>12</v>
      </c>
      <c r="M1284">
        <v>0.38333333333333341</v>
      </c>
      <c r="N1284">
        <v>4.6000000000000014</v>
      </c>
      <c r="O1284">
        <v>10</v>
      </c>
      <c r="P1284">
        <v>0.46000000000000008</v>
      </c>
      <c r="Q1284">
        <v>1.2</v>
      </c>
      <c r="R1284" t="s">
        <v>54</v>
      </c>
    </row>
    <row r="1285" spans="1:18" x14ac:dyDescent="0.3">
      <c r="A1285" s="72">
        <v>1283</v>
      </c>
      <c r="B1285">
        <v>195</v>
      </c>
      <c r="C1285" t="s">
        <v>446</v>
      </c>
      <c r="D1285" t="s">
        <v>28</v>
      </c>
      <c r="E1285" t="s">
        <v>20</v>
      </c>
      <c r="F1285">
        <v>7.12</v>
      </c>
      <c r="G1285" s="73">
        <v>42668</v>
      </c>
      <c r="H1285" s="73">
        <v>42677</v>
      </c>
      <c r="I1285">
        <v>5</v>
      </c>
      <c r="J1285">
        <v>2002</v>
      </c>
      <c r="K1285" t="s">
        <v>21</v>
      </c>
      <c r="L1285">
        <v>12</v>
      </c>
      <c r="M1285">
        <v>0.38333333333333341</v>
      </c>
      <c r="N1285">
        <v>4.6000000000000014</v>
      </c>
      <c r="O1285">
        <v>10</v>
      </c>
      <c r="P1285">
        <v>0.46000000000000008</v>
      </c>
      <c r="Q1285">
        <v>1.2</v>
      </c>
      <c r="R1285" t="s">
        <v>45</v>
      </c>
    </row>
    <row r="1286" spans="1:18" x14ac:dyDescent="0.3">
      <c r="A1286" s="72">
        <v>1284</v>
      </c>
      <c r="B1286">
        <v>195</v>
      </c>
      <c r="C1286" t="s">
        <v>446</v>
      </c>
      <c r="D1286" t="s">
        <v>28</v>
      </c>
      <c r="E1286" t="s">
        <v>20</v>
      </c>
      <c r="F1286">
        <v>7.12</v>
      </c>
      <c r="G1286" s="73">
        <v>42668</v>
      </c>
      <c r="H1286" s="73">
        <v>42677</v>
      </c>
      <c r="I1286">
        <v>5</v>
      </c>
      <c r="J1286">
        <v>2002</v>
      </c>
      <c r="K1286" t="s">
        <v>21</v>
      </c>
      <c r="L1286">
        <v>12</v>
      </c>
      <c r="M1286">
        <v>0.38333333333333341</v>
      </c>
      <c r="N1286">
        <v>4.6000000000000014</v>
      </c>
      <c r="O1286">
        <v>10</v>
      </c>
      <c r="P1286">
        <v>0.46000000000000008</v>
      </c>
      <c r="Q1286">
        <v>1.2</v>
      </c>
      <c r="R1286" t="s">
        <v>25</v>
      </c>
    </row>
    <row r="1287" spans="1:18" x14ac:dyDescent="0.3">
      <c r="A1287" s="72">
        <v>1285</v>
      </c>
      <c r="B1287">
        <v>40331</v>
      </c>
      <c r="C1287" t="s">
        <v>447</v>
      </c>
      <c r="D1287" t="s">
        <v>95</v>
      </c>
      <c r="E1287" t="s">
        <v>34</v>
      </c>
      <c r="F1287">
        <v>7.58</v>
      </c>
      <c r="G1287" s="73">
        <v>44688</v>
      </c>
      <c r="H1287" s="73">
        <v>44688</v>
      </c>
      <c r="I1287">
        <v>5</v>
      </c>
      <c r="J1287">
        <v>2020</v>
      </c>
      <c r="K1287" t="s">
        <v>21</v>
      </c>
      <c r="L1287">
        <v>1</v>
      </c>
      <c r="M1287">
        <v>1.184166666666667</v>
      </c>
      <c r="N1287">
        <v>1.184166666666667</v>
      </c>
      <c r="O1287">
        <v>1</v>
      </c>
      <c r="P1287">
        <v>1.184166666666667</v>
      </c>
      <c r="Q1287">
        <v>1</v>
      </c>
      <c r="R1287" t="s">
        <v>51</v>
      </c>
    </row>
    <row r="1288" spans="1:18" x14ac:dyDescent="0.3">
      <c r="A1288" s="72">
        <v>1286</v>
      </c>
      <c r="B1288">
        <v>40331</v>
      </c>
      <c r="C1288" t="s">
        <v>447</v>
      </c>
      <c r="D1288" t="s">
        <v>95</v>
      </c>
      <c r="E1288" t="s">
        <v>34</v>
      </c>
      <c r="F1288">
        <v>7.58</v>
      </c>
      <c r="G1288" s="73">
        <v>44688</v>
      </c>
      <c r="H1288" s="73">
        <v>44688</v>
      </c>
      <c r="I1288">
        <v>5</v>
      </c>
      <c r="J1288">
        <v>2020</v>
      </c>
      <c r="K1288" t="s">
        <v>21</v>
      </c>
      <c r="L1288">
        <v>1</v>
      </c>
      <c r="M1288">
        <v>1.184166666666667</v>
      </c>
      <c r="N1288">
        <v>1.184166666666667</v>
      </c>
      <c r="O1288">
        <v>1</v>
      </c>
      <c r="P1288">
        <v>1.184166666666667</v>
      </c>
      <c r="Q1288">
        <v>1</v>
      </c>
      <c r="R1288" t="s">
        <v>42</v>
      </c>
    </row>
    <row r="1289" spans="1:18" x14ac:dyDescent="0.3">
      <c r="A1289" s="72">
        <v>1287</v>
      </c>
      <c r="B1289">
        <v>41899</v>
      </c>
      <c r="C1289" t="s">
        <v>448</v>
      </c>
      <c r="D1289" t="s">
        <v>28</v>
      </c>
      <c r="E1289" t="s">
        <v>73</v>
      </c>
      <c r="F1289">
        <v>6.3</v>
      </c>
      <c r="G1289" s="73">
        <v>44531</v>
      </c>
      <c r="H1289" s="73">
        <v>44540</v>
      </c>
      <c r="I1289">
        <v>4</v>
      </c>
      <c r="J1289">
        <v>2021</v>
      </c>
      <c r="K1289" t="s">
        <v>21</v>
      </c>
      <c r="L1289">
        <v>12</v>
      </c>
      <c r="M1289">
        <v>0.40749999999999997</v>
      </c>
      <c r="N1289">
        <v>4.8899999999999997</v>
      </c>
      <c r="O1289">
        <v>10</v>
      </c>
      <c r="P1289">
        <v>0.48899999999999999</v>
      </c>
      <c r="Q1289">
        <v>1.2</v>
      </c>
      <c r="R1289" t="s">
        <v>35</v>
      </c>
    </row>
    <row r="1290" spans="1:18" x14ac:dyDescent="0.3">
      <c r="A1290" s="72">
        <v>1288</v>
      </c>
      <c r="B1290">
        <v>41899</v>
      </c>
      <c r="C1290" t="s">
        <v>448</v>
      </c>
      <c r="D1290" t="s">
        <v>28</v>
      </c>
      <c r="E1290" t="s">
        <v>73</v>
      </c>
      <c r="F1290">
        <v>6.3</v>
      </c>
      <c r="G1290" s="73">
        <v>44531</v>
      </c>
      <c r="H1290" s="73">
        <v>44540</v>
      </c>
      <c r="I1290">
        <v>4</v>
      </c>
      <c r="J1290">
        <v>2021</v>
      </c>
      <c r="K1290" t="s">
        <v>21</v>
      </c>
      <c r="L1290">
        <v>12</v>
      </c>
      <c r="M1290">
        <v>0.40749999999999997</v>
      </c>
      <c r="N1290">
        <v>4.8899999999999997</v>
      </c>
      <c r="O1290">
        <v>10</v>
      </c>
      <c r="P1290">
        <v>0.48899999999999999</v>
      </c>
      <c r="Q1290">
        <v>1.2</v>
      </c>
      <c r="R1290" t="s">
        <v>22</v>
      </c>
    </row>
    <row r="1291" spans="1:18" x14ac:dyDescent="0.3">
      <c r="A1291" s="72">
        <v>1289</v>
      </c>
      <c r="B1291">
        <v>41899</v>
      </c>
      <c r="C1291" t="s">
        <v>448</v>
      </c>
      <c r="D1291" t="s">
        <v>28</v>
      </c>
      <c r="E1291" t="s">
        <v>73</v>
      </c>
      <c r="F1291">
        <v>6.3</v>
      </c>
      <c r="G1291" s="73">
        <v>44531</v>
      </c>
      <c r="H1291" s="73">
        <v>44540</v>
      </c>
      <c r="I1291">
        <v>4</v>
      </c>
      <c r="J1291">
        <v>2021</v>
      </c>
      <c r="K1291" t="s">
        <v>21</v>
      </c>
      <c r="L1291">
        <v>12</v>
      </c>
      <c r="M1291">
        <v>0.40749999999999997</v>
      </c>
      <c r="N1291">
        <v>4.8899999999999997</v>
      </c>
      <c r="O1291">
        <v>10</v>
      </c>
      <c r="P1291">
        <v>0.48899999999999999</v>
      </c>
      <c r="Q1291">
        <v>1.2</v>
      </c>
      <c r="R1291" t="s">
        <v>70</v>
      </c>
    </row>
    <row r="1292" spans="1:18" x14ac:dyDescent="0.3">
      <c r="A1292" s="72">
        <v>1290</v>
      </c>
      <c r="B1292">
        <v>41899</v>
      </c>
      <c r="C1292" t="s">
        <v>448</v>
      </c>
      <c r="D1292" t="s">
        <v>28</v>
      </c>
      <c r="E1292" t="s">
        <v>73</v>
      </c>
      <c r="F1292">
        <v>6.3</v>
      </c>
      <c r="G1292" s="73">
        <v>44531</v>
      </c>
      <c r="H1292" s="73">
        <v>44540</v>
      </c>
      <c r="I1292">
        <v>4</v>
      </c>
      <c r="J1292">
        <v>2021</v>
      </c>
      <c r="K1292" t="s">
        <v>21</v>
      </c>
      <c r="L1292">
        <v>12</v>
      </c>
      <c r="M1292">
        <v>0.40749999999999997</v>
      </c>
      <c r="N1292">
        <v>4.8899999999999997</v>
      </c>
      <c r="O1292">
        <v>10</v>
      </c>
      <c r="P1292">
        <v>0.48899999999999999</v>
      </c>
      <c r="Q1292">
        <v>1.2</v>
      </c>
      <c r="R1292" t="s">
        <v>23</v>
      </c>
    </row>
    <row r="1293" spans="1:18" x14ac:dyDescent="0.3">
      <c r="A1293" s="72">
        <v>1291</v>
      </c>
      <c r="B1293">
        <v>41899</v>
      </c>
      <c r="C1293" t="s">
        <v>448</v>
      </c>
      <c r="D1293" t="s">
        <v>28</v>
      </c>
      <c r="E1293" t="s">
        <v>73</v>
      </c>
      <c r="F1293">
        <v>6.3</v>
      </c>
      <c r="G1293" s="73">
        <v>44531</v>
      </c>
      <c r="H1293" s="73">
        <v>44540</v>
      </c>
      <c r="I1293">
        <v>4</v>
      </c>
      <c r="J1293">
        <v>2021</v>
      </c>
      <c r="K1293" t="s">
        <v>21</v>
      </c>
      <c r="L1293">
        <v>12</v>
      </c>
      <c r="M1293">
        <v>0.40749999999999997</v>
      </c>
      <c r="N1293">
        <v>4.8899999999999997</v>
      </c>
      <c r="O1293">
        <v>10</v>
      </c>
      <c r="P1293">
        <v>0.48899999999999999</v>
      </c>
      <c r="Q1293">
        <v>1.2</v>
      </c>
      <c r="R1293" t="s">
        <v>58</v>
      </c>
    </row>
    <row r="1294" spans="1:18" x14ac:dyDescent="0.3">
      <c r="A1294" s="72">
        <v>1292</v>
      </c>
      <c r="B1294">
        <v>38483</v>
      </c>
      <c r="C1294" t="s">
        <v>449</v>
      </c>
      <c r="D1294" t="s">
        <v>28</v>
      </c>
      <c r="E1294" t="s">
        <v>73</v>
      </c>
      <c r="F1294">
        <v>7.33</v>
      </c>
      <c r="G1294" s="73">
        <v>43984</v>
      </c>
      <c r="H1294" s="73">
        <v>44004</v>
      </c>
      <c r="I1294">
        <v>8</v>
      </c>
      <c r="J1294">
        <v>2019</v>
      </c>
      <c r="K1294" t="s">
        <v>31</v>
      </c>
      <c r="L1294">
        <v>12</v>
      </c>
      <c r="M1294">
        <v>0.39444444444444438</v>
      </c>
      <c r="N1294">
        <v>4.7333333333333334</v>
      </c>
      <c r="O1294">
        <v>21</v>
      </c>
      <c r="P1294">
        <v>0.2253968253968254</v>
      </c>
      <c r="Q1294">
        <v>0.5714285714285714</v>
      </c>
      <c r="R1294" t="s">
        <v>32</v>
      </c>
    </row>
    <row r="1295" spans="1:18" x14ac:dyDescent="0.3">
      <c r="A1295" s="72">
        <v>1293</v>
      </c>
      <c r="B1295">
        <v>38483</v>
      </c>
      <c r="C1295" t="s">
        <v>449</v>
      </c>
      <c r="D1295" t="s">
        <v>28</v>
      </c>
      <c r="E1295" t="s">
        <v>73</v>
      </c>
      <c r="F1295">
        <v>7.33</v>
      </c>
      <c r="G1295" s="73">
        <v>43984</v>
      </c>
      <c r="H1295" s="73">
        <v>44004</v>
      </c>
      <c r="I1295">
        <v>8</v>
      </c>
      <c r="J1295">
        <v>2019</v>
      </c>
      <c r="K1295" t="s">
        <v>31</v>
      </c>
      <c r="L1295">
        <v>12</v>
      </c>
      <c r="M1295">
        <v>0.39444444444444438</v>
      </c>
      <c r="N1295">
        <v>4.7333333333333334</v>
      </c>
      <c r="O1295">
        <v>21</v>
      </c>
      <c r="P1295">
        <v>0.2253968253968254</v>
      </c>
      <c r="Q1295">
        <v>0.5714285714285714</v>
      </c>
      <c r="R1295" t="s">
        <v>58</v>
      </c>
    </row>
    <row r="1296" spans="1:18" x14ac:dyDescent="0.3">
      <c r="A1296" s="72">
        <v>1294</v>
      </c>
      <c r="B1296">
        <v>38483</v>
      </c>
      <c r="C1296" t="s">
        <v>449</v>
      </c>
      <c r="D1296" t="s">
        <v>28</v>
      </c>
      <c r="E1296" t="s">
        <v>73</v>
      </c>
      <c r="F1296">
        <v>7.33</v>
      </c>
      <c r="G1296" s="73">
        <v>43984</v>
      </c>
      <c r="H1296" s="73">
        <v>44004</v>
      </c>
      <c r="I1296">
        <v>8</v>
      </c>
      <c r="J1296">
        <v>2019</v>
      </c>
      <c r="K1296" t="s">
        <v>31</v>
      </c>
      <c r="L1296">
        <v>12</v>
      </c>
      <c r="M1296">
        <v>0.39444444444444438</v>
      </c>
      <c r="N1296">
        <v>4.7333333333333334</v>
      </c>
      <c r="O1296">
        <v>21</v>
      </c>
      <c r="P1296">
        <v>0.2253968253968254</v>
      </c>
      <c r="Q1296">
        <v>0.5714285714285714</v>
      </c>
      <c r="R1296" t="s">
        <v>54</v>
      </c>
    </row>
    <row r="1297" spans="1:18" x14ac:dyDescent="0.3">
      <c r="A1297" s="72">
        <v>1295</v>
      </c>
      <c r="B1297">
        <v>38483</v>
      </c>
      <c r="C1297" t="s">
        <v>449</v>
      </c>
      <c r="D1297" t="s">
        <v>28</v>
      </c>
      <c r="E1297" t="s">
        <v>73</v>
      </c>
      <c r="F1297">
        <v>7.33</v>
      </c>
      <c r="G1297" s="73">
        <v>43984</v>
      </c>
      <c r="H1297" s="73">
        <v>44004</v>
      </c>
      <c r="I1297">
        <v>8</v>
      </c>
      <c r="J1297">
        <v>2019</v>
      </c>
      <c r="K1297" t="s">
        <v>31</v>
      </c>
      <c r="L1297">
        <v>12</v>
      </c>
      <c r="M1297">
        <v>0.39444444444444438</v>
      </c>
      <c r="N1297">
        <v>4.7333333333333334</v>
      </c>
      <c r="O1297">
        <v>21</v>
      </c>
      <c r="P1297">
        <v>0.2253968253968254</v>
      </c>
      <c r="Q1297">
        <v>0.5714285714285714</v>
      </c>
      <c r="R1297" t="s">
        <v>45</v>
      </c>
    </row>
    <row r="1298" spans="1:18" x14ac:dyDescent="0.3">
      <c r="A1298" s="72">
        <v>1296</v>
      </c>
      <c r="B1298">
        <v>48252</v>
      </c>
      <c r="C1298" t="s">
        <v>450</v>
      </c>
      <c r="D1298" t="s">
        <v>28</v>
      </c>
      <c r="E1298" t="s">
        <v>34</v>
      </c>
      <c r="F1298">
        <v>6.99</v>
      </c>
      <c r="G1298" s="73">
        <v>44776</v>
      </c>
      <c r="H1298" s="73">
        <v>44776</v>
      </c>
      <c r="I1298">
        <v>7</v>
      </c>
      <c r="J1298">
        <v>2021</v>
      </c>
      <c r="K1298" t="s">
        <v>40</v>
      </c>
      <c r="L1298">
        <v>12</v>
      </c>
      <c r="M1298">
        <v>2.5000000000000001E-2</v>
      </c>
      <c r="N1298">
        <v>0.3</v>
      </c>
      <c r="O1298">
        <v>1</v>
      </c>
      <c r="P1298">
        <v>0.3</v>
      </c>
      <c r="Q1298">
        <v>12</v>
      </c>
      <c r="R1298" t="s">
        <v>32</v>
      </c>
    </row>
    <row r="1299" spans="1:18" x14ac:dyDescent="0.3">
      <c r="A1299" s="72">
        <v>1297</v>
      </c>
      <c r="B1299">
        <v>48252</v>
      </c>
      <c r="C1299" t="s">
        <v>450</v>
      </c>
      <c r="D1299" t="s">
        <v>28</v>
      </c>
      <c r="E1299" t="s">
        <v>34</v>
      </c>
      <c r="F1299">
        <v>6.99</v>
      </c>
      <c r="G1299" s="73">
        <v>44776</v>
      </c>
      <c r="H1299" s="73">
        <v>44776</v>
      </c>
      <c r="I1299">
        <v>7</v>
      </c>
      <c r="J1299">
        <v>2021</v>
      </c>
      <c r="K1299" t="s">
        <v>40</v>
      </c>
      <c r="L1299">
        <v>12</v>
      </c>
      <c r="M1299">
        <v>2.5000000000000001E-2</v>
      </c>
      <c r="N1299">
        <v>0.3</v>
      </c>
      <c r="O1299">
        <v>1</v>
      </c>
      <c r="P1299">
        <v>0.3</v>
      </c>
      <c r="Q1299">
        <v>12</v>
      </c>
      <c r="R1299" t="s">
        <v>193</v>
      </c>
    </row>
    <row r="1300" spans="1:18" x14ac:dyDescent="0.3">
      <c r="A1300" s="72">
        <v>1298</v>
      </c>
      <c r="B1300">
        <v>48252</v>
      </c>
      <c r="C1300" t="s">
        <v>450</v>
      </c>
      <c r="D1300" t="s">
        <v>28</v>
      </c>
      <c r="E1300" t="s">
        <v>34</v>
      </c>
      <c r="F1300">
        <v>6.99</v>
      </c>
      <c r="G1300" s="73">
        <v>44776</v>
      </c>
      <c r="H1300" s="73">
        <v>44776</v>
      </c>
      <c r="I1300">
        <v>7</v>
      </c>
      <c r="J1300">
        <v>2021</v>
      </c>
      <c r="K1300" t="s">
        <v>40</v>
      </c>
      <c r="L1300">
        <v>12</v>
      </c>
      <c r="M1300">
        <v>2.5000000000000001E-2</v>
      </c>
      <c r="N1300">
        <v>0.3</v>
      </c>
      <c r="O1300">
        <v>1</v>
      </c>
      <c r="P1300">
        <v>0.3</v>
      </c>
      <c r="Q1300">
        <v>12</v>
      </c>
      <c r="R1300" t="s">
        <v>80</v>
      </c>
    </row>
    <row r="1301" spans="1:18" x14ac:dyDescent="0.3">
      <c r="A1301" s="72">
        <v>1299</v>
      </c>
      <c r="B1301">
        <v>48252</v>
      </c>
      <c r="C1301" t="s">
        <v>450</v>
      </c>
      <c r="D1301" t="s">
        <v>28</v>
      </c>
      <c r="E1301" t="s">
        <v>34</v>
      </c>
      <c r="F1301">
        <v>6.99</v>
      </c>
      <c r="G1301" s="73">
        <v>44776</v>
      </c>
      <c r="H1301" s="73">
        <v>44776</v>
      </c>
      <c r="I1301">
        <v>7</v>
      </c>
      <c r="J1301">
        <v>2021</v>
      </c>
      <c r="K1301" t="s">
        <v>40</v>
      </c>
      <c r="L1301">
        <v>12</v>
      </c>
      <c r="M1301">
        <v>2.5000000000000001E-2</v>
      </c>
      <c r="N1301">
        <v>0.3</v>
      </c>
      <c r="O1301">
        <v>1</v>
      </c>
      <c r="P1301">
        <v>0.3</v>
      </c>
      <c r="Q1301">
        <v>12</v>
      </c>
      <c r="R1301" t="s">
        <v>42</v>
      </c>
    </row>
    <row r="1302" spans="1:18" x14ac:dyDescent="0.3">
      <c r="A1302" s="72">
        <v>1300</v>
      </c>
      <c r="B1302">
        <v>43007</v>
      </c>
      <c r="C1302" t="s">
        <v>451</v>
      </c>
      <c r="D1302" t="s">
        <v>28</v>
      </c>
      <c r="E1302" t="s">
        <v>73</v>
      </c>
      <c r="F1302">
        <v>6.07</v>
      </c>
      <c r="G1302" s="73">
        <v>44618</v>
      </c>
      <c r="H1302" s="73">
        <v>44631</v>
      </c>
      <c r="I1302">
        <v>3</v>
      </c>
      <c r="J1302">
        <v>2021</v>
      </c>
      <c r="K1302" t="s">
        <v>29</v>
      </c>
      <c r="L1302">
        <v>12</v>
      </c>
      <c r="M1302">
        <v>0.39444444444444438</v>
      </c>
      <c r="N1302">
        <v>4.7333333333333334</v>
      </c>
      <c r="O1302">
        <v>14</v>
      </c>
      <c r="P1302">
        <v>0.33809523809523812</v>
      </c>
      <c r="Q1302">
        <v>0.8571428571428571</v>
      </c>
      <c r="R1302" t="s">
        <v>32</v>
      </c>
    </row>
    <row r="1303" spans="1:18" x14ac:dyDescent="0.3">
      <c r="A1303" s="72">
        <v>1301</v>
      </c>
      <c r="B1303">
        <v>43007</v>
      </c>
      <c r="C1303" t="s">
        <v>451</v>
      </c>
      <c r="D1303" t="s">
        <v>28</v>
      </c>
      <c r="E1303" t="s">
        <v>73</v>
      </c>
      <c r="F1303">
        <v>6.07</v>
      </c>
      <c r="G1303" s="73">
        <v>44618</v>
      </c>
      <c r="H1303" s="73">
        <v>44631</v>
      </c>
      <c r="I1303">
        <v>3</v>
      </c>
      <c r="J1303">
        <v>2021</v>
      </c>
      <c r="K1303" t="s">
        <v>29</v>
      </c>
      <c r="L1303">
        <v>12</v>
      </c>
      <c r="M1303">
        <v>0.39444444444444438</v>
      </c>
      <c r="N1303">
        <v>4.7333333333333334</v>
      </c>
      <c r="O1303">
        <v>14</v>
      </c>
      <c r="P1303">
        <v>0.33809523809523812</v>
      </c>
      <c r="Q1303">
        <v>0.8571428571428571</v>
      </c>
      <c r="R1303" t="s">
        <v>58</v>
      </c>
    </row>
    <row r="1304" spans="1:18" x14ac:dyDescent="0.3">
      <c r="A1304" s="72">
        <v>1302</v>
      </c>
      <c r="B1304">
        <v>43007</v>
      </c>
      <c r="C1304" t="s">
        <v>451</v>
      </c>
      <c r="D1304" t="s">
        <v>28</v>
      </c>
      <c r="E1304" t="s">
        <v>73</v>
      </c>
      <c r="F1304">
        <v>6.07</v>
      </c>
      <c r="G1304" s="73">
        <v>44618</v>
      </c>
      <c r="H1304" s="73">
        <v>44631</v>
      </c>
      <c r="I1304">
        <v>3</v>
      </c>
      <c r="J1304">
        <v>2021</v>
      </c>
      <c r="K1304" t="s">
        <v>29</v>
      </c>
      <c r="L1304">
        <v>12</v>
      </c>
      <c r="M1304">
        <v>0.39444444444444438</v>
      </c>
      <c r="N1304">
        <v>4.7333333333333334</v>
      </c>
      <c r="O1304">
        <v>14</v>
      </c>
      <c r="P1304">
        <v>0.33809523809523812</v>
      </c>
      <c r="Q1304">
        <v>0.8571428571428571</v>
      </c>
      <c r="R1304" t="s">
        <v>54</v>
      </c>
    </row>
    <row r="1305" spans="1:18" x14ac:dyDescent="0.3">
      <c r="A1305" s="72">
        <v>1303</v>
      </c>
      <c r="B1305">
        <v>43007</v>
      </c>
      <c r="C1305" t="s">
        <v>451</v>
      </c>
      <c r="D1305" t="s">
        <v>28</v>
      </c>
      <c r="E1305" t="s">
        <v>73</v>
      </c>
      <c r="F1305">
        <v>6.07</v>
      </c>
      <c r="G1305" s="73">
        <v>44618</v>
      </c>
      <c r="H1305" s="73">
        <v>44631</v>
      </c>
      <c r="I1305">
        <v>3</v>
      </c>
      <c r="J1305">
        <v>2021</v>
      </c>
      <c r="K1305" t="s">
        <v>29</v>
      </c>
      <c r="L1305">
        <v>12</v>
      </c>
      <c r="M1305">
        <v>0.39444444444444438</v>
      </c>
      <c r="N1305">
        <v>4.7333333333333334</v>
      </c>
      <c r="O1305">
        <v>14</v>
      </c>
      <c r="P1305">
        <v>0.33809523809523812</v>
      </c>
      <c r="Q1305">
        <v>0.8571428571428571</v>
      </c>
      <c r="R1305" t="s">
        <v>45</v>
      </c>
    </row>
    <row r="1306" spans="1:18" x14ac:dyDescent="0.3">
      <c r="A1306" s="72">
        <v>1304</v>
      </c>
      <c r="B1306">
        <v>37890</v>
      </c>
      <c r="C1306" t="s">
        <v>452</v>
      </c>
      <c r="D1306" t="s">
        <v>28</v>
      </c>
      <c r="E1306" t="s">
        <v>34</v>
      </c>
      <c r="F1306">
        <v>7.43</v>
      </c>
      <c r="G1306" s="73">
        <v>44053</v>
      </c>
      <c r="H1306" s="73">
        <v>44064</v>
      </c>
      <c r="I1306">
        <v>7</v>
      </c>
      <c r="J1306">
        <v>2020</v>
      </c>
      <c r="K1306" t="s">
        <v>21</v>
      </c>
      <c r="L1306">
        <v>12</v>
      </c>
      <c r="M1306">
        <v>0.40555555555555561</v>
      </c>
      <c r="N1306">
        <v>4.8666666666666671</v>
      </c>
      <c r="O1306">
        <v>12</v>
      </c>
      <c r="P1306">
        <v>0.40555555555555561</v>
      </c>
      <c r="Q1306">
        <v>1</v>
      </c>
      <c r="R1306" t="s">
        <v>32</v>
      </c>
    </row>
    <row r="1307" spans="1:18" x14ac:dyDescent="0.3">
      <c r="A1307" s="72">
        <v>1305</v>
      </c>
      <c r="B1307">
        <v>37890</v>
      </c>
      <c r="C1307" t="s">
        <v>452</v>
      </c>
      <c r="D1307" t="s">
        <v>28</v>
      </c>
      <c r="E1307" t="s">
        <v>34</v>
      </c>
      <c r="F1307">
        <v>7.43</v>
      </c>
      <c r="G1307" s="73">
        <v>44053</v>
      </c>
      <c r="H1307" s="73">
        <v>44064</v>
      </c>
      <c r="I1307">
        <v>7</v>
      </c>
      <c r="J1307">
        <v>2020</v>
      </c>
      <c r="K1307" t="s">
        <v>21</v>
      </c>
      <c r="L1307">
        <v>12</v>
      </c>
      <c r="M1307">
        <v>0.40555555555555561</v>
      </c>
      <c r="N1307">
        <v>4.8666666666666671</v>
      </c>
      <c r="O1307">
        <v>12</v>
      </c>
      <c r="P1307">
        <v>0.40555555555555561</v>
      </c>
      <c r="Q1307">
        <v>1</v>
      </c>
      <c r="R1307" t="s">
        <v>74</v>
      </c>
    </row>
    <row r="1308" spans="1:18" x14ac:dyDescent="0.3">
      <c r="A1308" s="72">
        <v>1306</v>
      </c>
      <c r="B1308">
        <v>37890</v>
      </c>
      <c r="C1308" t="s">
        <v>452</v>
      </c>
      <c r="D1308" t="s">
        <v>28</v>
      </c>
      <c r="E1308" t="s">
        <v>34</v>
      </c>
      <c r="F1308">
        <v>7.43</v>
      </c>
      <c r="G1308" s="73">
        <v>44053</v>
      </c>
      <c r="H1308" s="73">
        <v>44064</v>
      </c>
      <c r="I1308">
        <v>7</v>
      </c>
      <c r="J1308">
        <v>2020</v>
      </c>
      <c r="K1308" t="s">
        <v>21</v>
      </c>
      <c r="L1308">
        <v>12</v>
      </c>
      <c r="M1308">
        <v>0.40555555555555561</v>
      </c>
      <c r="N1308">
        <v>4.8666666666666671</v>
      </c>
      <c r="O1308">
        <v>12</v>
      </c>
      <c r="P1308">
        <v>0.40555555555555561</v>
      </c>
      <c r="Q1308">
        <v>1</v>
      </c>
      <c r="R1308" t="s">
        <v>50</v>
      </c>
    </row>
    <row r="1309" spans="1:18" x14ac:dyDescent="0.3">
      <c r="A1309" s="72">
        <v>1307</v>
      </c>
      <c r="B1309">
        <v>37890</v>
      </c>
      <c r="C1309" t="s">
        <v>452</v>
      </c>
      <c r="D1309" t="s">
        <v>28</v>
      </c>
      <c r="E1309" t="s">
        <v>34</v>
      </c>
      <c r="F1309">
        <v>7.43</v>
      </c>
      <c r="G1309" s="73">
        <v>44053</v>
      </c>
      <c r="H1309" s="73">
        <v>44064</v>
      </c>
      <c r="I1309">
        <v>7</v>
      </c>
      <c r="J1309">
        <v>2020</v>
      </c>
      <c r="K1309" t="s">
        <v>21</v>
      </c>
      <c r="L1309">
        <v>12</v>
      </c>
      <c r="M1309">
        <v>0.40555555555555561</v>
      </c>
      <c r="N1309">
        <v>4.8666666666666671</v>
      </c>
      <c r="O1309">
        <v>12</v>
      </c>
      <c r="P1309">
        <v>0.40555555555555561</v>
      </c>
      <c r="Q1309">
        <v>1</v>
      </c>
      <c r="R1309" t="s">
        <v>51</v>
      </c>
    </row>
    <row r="1310" spans="1:18" x14ac:dyDescent="0.3">
      <c r="A1310" s="72">
        <v>1308</v>
      </c>
      <c r="B1310">
        <v>37890</v>
      </c>
      <c r="C1310" t="s">
        <v>452</v>
      </c>
      <c r="D1310" t="s">
        <v>28</v>
      </c>
      <c r="E1310" t="s">
        <v>34</v>
      </c>
      <c r="F1310">
        <v>7.43</v>
      </c>
      <c r="G1310" s="73">
        <v>44053</v>
      </c>
      <c r="H1310" s="73">
        <v>44064</v>
      </c>
      <c r="I1310">
        <v>7</v>
      </c>
      <c r="J1310">
        <v>2020</v>
      </c>
      <c r="K1310" t="s">
        <v>21</v>
      </c>
      <c r="L1310">
        <v>12</v>
      </c>
      <c r="M1310">
        <v>0.40555555555555561</v>
      </c>
      <c r="N1310">
        <v>4.8666666666666671</v>
      </c>
      <c r="O1310">
        <v>12</v>
      </c>
      <c r="P1310">
        <v>0.40555555555555561</v>
      </c>
      <c r="Q1310">
        <v>1</v>
      </c>
      <c r="R1310" t="s">
        <v>203</v>
      </c>
    </row>
    <row r="1311" spans="1:18" x14ac:dyDescent="0.3">
      <c r="A1311" s="72">
        <v>1309</v>
      </c>
      <c r="B1311">
        <v>37890</v>
      </c>
      <c r="C1311" t="s">
        <v>452</v>
      </c>
      <c r="D1311" t="s">
        <v>28</v>
      </c>
      <c r="E1311" t="s">
        <v>34</v>
      </c>
      <c r="F1311">
        <v>7.43</v>
      </c>
      <c r="G1311" s="73">
        <v>44053</v>
      </c>
      <c r="H1311" s="73">
        <v>44064</v>
      </c>
      <c r="I1311">
        <v>7</v>
      </c>
      <c r="J1311">
        <v>2020</v>
      </c>
      <c r="K1311" t="s">
        <v>21</v>
      </c>
      <c r="L1311">
        <v>12</v>
      </c>
      <c r="M1311">
        <v>0.40555555555555561</v>
      </c>
      <c r="N1311">
        <v>4.8666666666666671</v>
      </c>
      <c r="O1311">
        <v>12</v>
      </c>
      <c r="P1311">
        <v>0.40555555555555561</v>
      </c>
      <c r="Q1311">
        <v>1</v>
      </c>
      <c r="R1311" t="s">
        <v>80</v>
      </c>
    </row>
    <row r="1312" spans="1:18" x14ac:dyDescent="0.3">
      <c r="A1312" s="72">
        <v>1310</v>
      </c>
      <c r="B1312">
        <v>37890</v>
      </c>
      <c r="C1312" t="s">
        <v>452</v>
      </c>
      <c r="D1312" t="s">
        <v>28</v>
      </c>
      <c r="E1312" t="s">
        <v>34</v>
      </c>
      <c r="F1312">
        <v>7.43</v>
      </c>
      <c r="G1312" s="73">
        <v>44053</v>
      </c>
      <c r="H1312" s="73">
        <v>44064</v>
      </c>
      <c r="I1312">
        <v>7</v>
      </c>
      <c r="J1312">
        <v>2020</v>
      </c>
      <c r="K1312" t="s">
        <v>21</v>
      </c>
      <c r="L1312">
        <v>12</v>
      </c>
      <c r="M1312">
        <v>0.40555555555555561</v>
      </c>
      <c r="N1312">
        <v>4.8666666666666671</v>
      </c>
      <c r="O1312">
        <v>12</v>
      </c>
      <c r="P1312">
        <v>0.40555555555555561</v>
      </c>
      <c r="Q1312">
        <v>1</v>
      </c>
      <c r="R1312" t="s">
        <v>42</v>
      </c>
    </row>
    <row r="1313" spans="1:18" x14ac:dyDescent="0.3">
      <c r="A1313" s="72">
        <v>1311</v>
      </c>
      <c r="B1313">
        <v>38395</v>
      </c>
      <c r="C1313" t="s">
        <v>453</v>
      </c>
      <c r="D1313" t="s">
        <v>60</v>
      </c>
      <c r="E1313" t="s">
        <v>110</v>
      </c>
      <c r="F1313">
        <v>5.6</v>
      </c>
      <c r="G1313" s="73">
        <v>44034</v>
      </c>
      <c r="H1313" s="73">
        <v>44035</v>
      </c>
      <c r="I1313">
        <v>5</v>
      </c>
      <c r="J1313">
        <v>2018</v>
      </c>
      <c r="K1313" t="s">
        <v>31</v>
      </c>
      <c r="L1313">
        <v>12</v>
      </c>
      <c r="M1313">
        <v>6.6666666666666666E-2</v>
      </c>
      <c r="N1313">
        <v>0.8</v>
      </c>
      <c r="O1313">
        <v>2</v>
      </c>
      <c r="P1313">
        <v>0.4</v>
      </c>
      <c r="Q1313">
        <v>6</v>
      </c>
      <c r="R1313" t="s">
        <v>32</v>
      </c>
    </row>
    <row r="1314" spans="1:18" x14ac:dyDescent="0.3">
      <c r="A1314" s="72">
        <v>1312</v>
      </c>
      <c r="B1314">
        <v>38395</v>
      </c>
      <c r="C1314" t="s">
        <v>453</v>
      </c>
      <c r="D1314" t="s">
        <v>60</v>
      </c>
      <c r="E1314" t="s">
        <v>110</v>
      </c>
      <c r="F1314">
        <v>5.6</v>
      </c>
      <c r="G1314" s="73">
        <v>44034</v>
      </c>
      <c r="H1314" s="73">
        <v>44035</v>
      </c>
      <c r="I1314">
        <v>5</v>
      </c>
      <c r="J1314">
        <v>2018</v>
      </c>
      <c r="K1314" t="s">
        <v>31</v>
      </c>
      <c r="L1314">
        <v>12</v>
      </c>
      <c r="M1314">
        <v>6.6666666666666666E-2</v>
      </c>
      <c r="N1314">
        <v>0.8</v>
      </c>
      <c r="O1314">
        <v>2</v>
      </c>
      <c r="P1314">
        <v>0.4</v>
      </c>
      <c r="Q1314">
        <v>6</v>
      </c>
      <c r="R1314" t="s">
        <v>70</v>
      </c>
    </row>
    <row r="1315" spans="1:18" x14ac:dyDescent="0.3">
      <c r="A1315" s="72">
        <v>1313</v>
      </c>
      <c r="B1315">
        <v>38395</v>
      </c>
      <c r="C1315" t="s">
        <v>453</v>
      </c>
      <c r="D1315" t="s">
        <v>60</v>
      </c>
      <c r="E1315" t="s">
        <v>110</v>
      </c>
      <c r="F1315">
        <v>5.6</v>
      </c>
      <c r="G1315" s="73">
        <v>44034</v>
      </c>
      <c r="H1315" s="73">
        <v>44035</v>
      </c>
      <c r="I1315">
        <v>5</v>
      </c>
      <c r="J1315">
        <v>2018</v>
      </c>
      <c r="K1315" t="s">
        <v>31</v>
      </c>
      <c r="L1315">
        <v>12</v>
      </c>
      <c r="M1315">
        <v>6.6666666666666666E-2</v>
      </c>
      <c r="N1315">
        <v>0.8</v>
      </c>
      <c r="O1315">
        <v>2</v>
      </c>
      <c r="P1315">
        <v>0.4</v>
      </c>
      <c r="Q1315">
        <v>6</v>
      </c>
      <c r="R1315" t="s">
        <v>23</v>
      </c>
    </row>
    <row r="1316" spans="1:18" x14ac:dyDescent="0.3">
      <c r="A1316" s="72">
        <v>1314</v>
      </c>
      <c r="B1316">
        <v>39325</v>
      </c>
      <c r="C1316" t="s">
        <v>454</v>
      </c>
      <c r="D1316" t="s">
        <v>60</v>
      </c>
      <c r="E1316" t="s">
        <v>110</v>
      </c>
      <c r="F1316">
        <v>5.45</v>
      </c>
      <c r="G1316" s="73">
        <v>44036</v>
      </c>
      <c r="H1316" s="73">
        <v>44036</v>
      </c>
      <c r="I1316">
        <v>5</v>
      </c>
      <c r="J1316">
        <v>2019</v>
      </c>
      <c r="K1316" t="s">
        <v>21</v>
      </c>
      <c r="L1316">
        <v>3</v>
      </c>
      <c r="M1316">
        <v>9.166666666666666E-2</v>
      </c>
      <c r="N1316">
        <v>0.27500000000000002</v>
      </c>
      <c r="O1316">
        <v>1</v>
      </c>
      <c r="P1316">
        <v>0.27500000000000002</v>
      </c>
      <c r="Q1316">
        <v>3</v>
      </c>
      <c r="R1316" t="s">
        <v>32</v>
      </c>
    </row>
    <row r="1317" spans="1:18" x14ac:dyDescent="0.3">
      <c r="A1317" s="72">
        <v>1315</v>
      </c>
      <c r="B1317">
        <v>39325</v>
      </c>
      <c r="C1317" t="s">
        <v>454</v>
      </c>
      <c r="D1317" t="s">
        <v>60</v>
      </c>
      <c r="E1317" t="s">
        <v>110</v>
      </c>
      <c r="F1317">
        <v>5.45</v>
      </c>
      <c r="G1317" s="73">
        <v>44036</v>
      </c>
      <c r="H1317" s="73">
        <v>44036</v>
      </c>
      <c r="I1317">
        <v>5</v>
      </c>
      <c r="J1317">
        <v>2019</v>
      </c>
      <c r="K1317" t="s">
        <v>21</v>
      </c>
      <c r="L1317">
        <v>3</v>
      </c>
      <c r="M1317">
        <v>9.166666666666666E-2</v>
      </c>
      <c r="N1317">
        <v>0.27500000000000002</v>
      </c>
      <c r="O1317">
        <v>1</v>
      </c>
      <c r="P1317">
        <v>0.27500000000000002</v>
      </c>
      <c r="Q1317">
        <v>3</v>
      </c>
      <c r="R1317" t="s">
        <v>70</v>
      </c>
    </row>
    <row r="1318" spans="1:18" x14ac:dyDescent="0.3">
      <c r="A1318" s="72">
        <v>1316</v>
      </c>
      <c r="B1318">
        <v>39325</v>
      </c>
      <c r="C1318" t="s">
        <v>454</v>
      </c>
      <c r="D1318" t="s">
        <v>60</v>
      </c>
      <c r="E1318" t="s">
        <v>110</v>
      </c>
      <c r="F1318">
        <v>5.45</v>
      </c>
      <c r="G1318" s="73">
        <v>44036</v>
      </c>
      <c r="H1318" s="73">
        <v>44036</v>
      </c>
      <c r="I1318">
        <v>5</v>
      </c>
      <c r="J1318">
        <v>2019</v>
      </c>
      <c r="K1318" t="s">
        <v>21</v>
      </c>
      <c r="L1318">
        <v>3</v>
      </c>
      <c r="M1318">
        <v>9.166666666666666E-2</v>
      </c>
      <c r="N1318">
        <v>0.27500000000000002</v>
      </c>
      <c r="O1318">
        <v>1</v>
      </c>
      <c r="P1318">
        <v>0.27500000000000002</v>
      </c>
      <c r="Q1318">
        <v>3</v>
      </c>
      <c r="R1318" t="s">
        <v>23</v>
      </c>
    </row>
    <row r="1319" spans="1:18" x14ac:dyDescent="0.3">
      <c r="A1319" s="72">
        <v>1317</v>
      </c>
      <c r="B1319">
        <v>1141</v>
      </c>
      <c r="C1319" t="s">
        <v>455</v>
      </c>
      <c r="D1319" t="s">
        <v>95</v>
      </c>
      <c r="E1319"/>
      <c r="F1319">
        <v>6.55</v>
      </c>
      <c r="G1319" s="73">
        <v>44549</v>
      </c>
      <c r="H1319" s="73">
        <v>44549</v>
      </c>
      <c r="I1319">
        <v>7</v>
      </c>
      <c r="J1319">
        <v>2002</v>
      </c>
      <c r="K1319" t="s">
        <v>21</v>
      </c>
      <c r="L1319">
        <v>1</v>
      </c>
      <c r="M1319">
        <v>2.2666666666666671</v>
      </c>
      <c r="N1319">
        <v>2.2666666666666671</v>
      </c>
      <c r="O1319">
        <v>1</v>
      </c>
      <c r="P1319">
        <v>2.2666666666666671</v>
      </c>
      <c r="Q1319">
        <v>1</v>
      </c>
      <c r="R1319" t="s">
        <v>22</v>
      </c>
    </row>
    <row r="1320" spans="1:18" x14ac:dyDescent="0.3">
      <c r="A1320" s="72">
        <v>1318</v>
      </c>
      <c r="B1320">
        <v>1141</v>
      </c>
      <c r="C1320" t="s">
        <v>455</v>
      </c>
      <c r="D1320" t="s">
        <v>95</v>
      </c>
      <c r="E1320"/>
      <c r="F1320">
        <v>6.55</v>
      </c>
      <c r="G1320" s="73">
        <v>44549</v>
      </c>
      <c r="H1320" s="73">
        <v>44549</v>
      </c>
      <c r="I1320">
        <v>7</v>
      </c>
      <c r="J1320">
        <v>2002</v>
      </c>
      <c r="K1320" t="s">
        <v>21</v>
      </c>
      <c r="L1320">
        <v>1</v>
      </c>
      <c r="M1320">
        <v>2.2666666666666671</v>
      </c>
      <c r="N1320">
        <v>2.2666666666666671</v>
      </c>
      <c r="O1320">
        <v>1</v>
      </c>
      <c r="P1320">
        <v>2.2666666666666671</v>
      </c>
      <c r="Q1320">
        <v>1</v>
      </c>
      <c r="R1320" t="s">
        <v>36</v>
      </c>
    </row>
    <row r="1321" spans="1:18" x14ac:dyDescent="0.3">
      <c r="A1321" s="72">
        <v>1319</v>
      </c>
      <c r="B1321">
        <v>1141</v>
      </c>
      <c r="C1321" t="s">
        <v>455</v>
      </c>
      <c r="D1321" t="s">
        <v>95</v>
      </c>
      <c r="E1321"/>
      <c r="F1321">
        <v>6.55</v>
      </c>
      <c r="G1321" s="73">
        <v>44549</v>
      </c>
      <c r="H1321" s="73">
        <v>44549</v>
      </c>
      <c r="I1321">
        <v>7</v>
      </c>
      <c r="J1321">
        <v>2002</v>
      </c>
      <c r="K1321" t="s">
        <v>21</v>
      </c>
      <c r="L1321">
        <v>1</v>
      </c>
      <c r="M1321">
        <v>2.2666666666666671</v>
      </c>
      <c r="N1321">
        <v>2.2666666666666671</v>
      </c>
      <c r="O1321">
        <v>1</v>
      </c>
      <c r="P1321">
        <v>2.2666666666666671</v>
      </c>
      <c r="Q1321">
        <v>1</v>
      </c>
      <c r="R1321" t="s">
        <v>23</v>
      </c>
    </row>
    <row r="1322" spans="1:18" x14ac:dyDescent="0.3">
      <c r="A1322" s="72">
        <v>1320</v>
      </c>
      <c r="B1322">
        <v>1141</v>
      </c>
      <c r="C1322" t="s">
        <v>455</v>
      </c>
      <c r="D1322" t="s">
        <v>95</v>
      </c>
      <c r="E1322"/>
      <c r="F1322">
        <v>6.55</v>
      </c>
      <c r="G1322" s="73">
        <v>44549</v>
      </c>
      <c r="H1322" s="73">
        <v>44549</v>
      </c>
      <c r="I1322">
        <v>7</v>
      </c>
      <c r="J1322">
        <v>2002</v>
      </c>
      <c r="K1322" t="s">
        <v>21</v>
      </c>
      <c r="L1322">
        <v>1</v>
      </c>
      <c r="M1322">
        <v>2.2666666666666671</v>
      </c>
      <c r="N1322">
        <v>2.2666666666666671</v>
      </c>
      <c r="O1322">
        <v>1</v>
      </c>
      <c r="P1322">
        <v>2.2666666666666671</v>
      </c>
      <c r="Q1322">
        <v>1</v>
      </c>
      <c r="R1322" t="s">
        <v>54</v>
      </c>
    </row>
    <row r="1323" spans="1:18" x14ac:dyDescent="0.3">
      <c r="A1323" s="72">
        <v>1321</v>
      </c>
      <c r="B1323">
        <v>39249</v>
      </c>
      <c r="C1323" t="s">
        <v>456</v>
      </c>
      <c r="D1323" t="s">
        <v>95</v>
      </c>
      <c r="E1323" t="s">
        <v>49</v>
      </c>
      <c r="F1323">
        <v>6.12</v>
      </c>
      <c r="G1323" s="73">
        <v>44045</v>
      </c>
      <c r="H1323" s="73">
        <v>44046</v>
      </c>
      <c r="I1323">
        <v>5</v>
      </c>
      <c r="J1323">
        <v>2019</v>
      </c>
      <c r="K1323" t="s">
        <v>29</v>
      </c>
      <c r="L1323">
        <v>2</v>
      </c>
      <c r="M1323">
        <v>0.45277777777777778</v>
      </c>
      <c r="N1323">
        <v>0.90555555555555556</v>
      </c>
      <c r="O1323">
        <v>2</v>
      </c>
      <c r="P1323">
        <v>0.45277777777777778</v>
      </c>
      <c r="Q1323">
        <v>1</v>
      </c>
      <c r="R1323" t="s">
        <v>35</v>
      </c>
    </row>
    <row r="1324" spans="1:18" x14ac:dyDescent="0.3">
      <c r="A1324" s="72">
        <v>1322</v>
      </c>
      <c r="B1324">
        <v>39249</v>
      </c>
      <c r="C1324" t="s">
        <v>456</v>
      </c>
      <c r="D1324" t="s">
        <v>95</v>
      </c>
      <c r="E1324" t="s">
        <v>49</v>
      </c>
      <c r="F1324">
        <v>6.12</v>
      </c>
      <c r="G1324" s="73">
        <v>44045</v>
      </c>
      <c r="H1324" s="73">
        <v>44046</v>
      </c>
      <c r="I1324">
        <v>5</v>
      </c>
      <c r="J1324">
        <v>2019</v>
      </c>
      <c r="K1324" t="s">
        <v>29</v>
      </c>
      <c r="L1324">
        <v>2</v>
      </c>
      <c r="M1324">
        <v>0.45277777777777778</v>
      </c>
      <c r="N1324">
        <v>0.90555555555555556</v>
      </c>
      <c r="O1324">
        <v>2</v>
      </c>
      <c r="P1324">
        <v>0.45277777777777778</v>
      </c>
      <c r="Q1324">
        <v>1</v>
      </c>
      <c r="R1324" t="s">
        <v>23</v>
      </c>
    </row>
    <row r="1325" spans="1:18" x14ac:dyDescent="0.3">
      <c r="A1325" s="72">
        <v>1323</v>
      </c>
      <c r="B1325">
        <v>39249</v>
      </c>
      <c r="C1325" t="s">
        <v>456</v>
      </c>
      <c r="D1325" t="s">
        <v>95</v>
      </c>
      <c r="E1325" t="s">
        <v>49</v>
      </c>
      <c r="F1325">
        <v>6.12</v>
      </c>
      <c r="G1325" s="73">
        <v>44045</v>
      </c>
      <c r="H1325" s="73">
        <v>44046</v>
      </c>
      <c r="I1325">
        <v>5</v>
      </c>
      <c r="J1325">
        <v>2019</v>
      </c>
      <c r="K1325" t="s">
        <v>29</v>
      </c>
      <c r="L1325">
        <v>2</v>
      </c>
      <c r="M1325">
        <v>0.45277777777777778</v>
      </c>
      <c r="N1325">
        <v>0.90555555555555556</v>
      </c>
      <c r="O1325">
        <v>2</v>
      </c>
      <c r="P1325">
        <v>0.45277777777777778</v>
      </c>
      <c r="Q1325">
        <v>1</v>
      </c>
      <c r="R1325" t="s">
        <v>55</v>
      </c>
    </row>
    <row r="1326" spans="1:18" x14ac:dyDescent="0.3">
      <c r="A1326" s="72">
        <v>1324</v>
      </c>
      <c r="B1326">
        <v>40200</v>
      </c>
      <c r="C1326" t="s">
        <v>457</v>
      </c>
      <c r="D1326" t="s">
        <v>83</v>
      </c>
      <c r="E1326" t="s">
        <v>20</v>
      </c>
      <c r="F1326">
        <v>6.62</v>
      </c>
      <c r="G1326" s="73">
        <v>44120</v>
      </c>
      <c r="H1326" s="73">
        <v>44120</v>
      </c>
      <c r="I1326">
        <v>7</v>
      </c>
      <c r="J1326">
        <v>2019</v>
      </c>
      <c r="K1326" t="s">
        <v>40</v>
      </c>
      <c r="L1326">
        <v>1</v>
      </c>
      <c r="M1326">
        <v>5.6944444444444443E-2</v>
      </c>
      <c r="N1326">
        <v>5.6944444444444443E-2</v>
      </c>
      <c r="O1326">
        <v>1</v>
      </c>
      <c r="P1326">
        <v>5.6944444444444443E-2</v>
      </c>
      <c r="Q1326">
        <v>1</v>
      </c>
      <c r="R1326" t="s">
        <v>179</v>
      </c>
    </row>
    <row r="1327" spans="1:18" x14ac:dyDescent="0.3">
      <c r="A1327" s="72">
        <v>1325</v>
      </c>
      <c r="B1327">
        <v>40200</v>
      </c>
      <c r="C1327" t="s">
        <v>457</v>
      </c>
      <c r="D1327" t="s">
        <v>83</v>
      </c>
      <c r="E1327" t="s">
        <v>20</v>
      </c>
      <c r="F1327">
        <v>6.62</v>
      </c>
      <c r="G1327" s="73">
        <v>44120</v>
      </c>
      <c r="H1327" s="73">
        <v>44120</v>
      </c>
      <c r="I1327">
        <v>7</v>
      </c>
      <c r="J1327">
        <v>2019</v>
      </c>
      <c r="K1327" t="s">
        <v>40</v>
      </c>
      <c r="L1327">
        <v>1</v>
      </c>
      <c r="M1327">
        <v>5.6944444444444443E-2</v>
      </c>
      <c r="N1327">
        <v>5.6944444444444443E-2</v>
      </c>
      <c r="O1327">
        <v>1</v>
      </c>
      <c r="P1327">
        <v>5.6944444444444443E-2</v>
      </c>
      <c r="Q1327">
        <v>1</v>
      </c>
      <c r="R1327" t="s">
        <v>51</v>
      </c>
    </row>
    <row r="1328" spans="1:18" x14ac:dyDescent="0.3">
      <c r="A1328" s="72">
        <v>1326</v>
      </c>
      <c r="B1328">
        <v>708</v>
      </c>
      <c r="C1328" t="s">
        <v>458</v>
      </c>
      <c r="D1328" t="s">
        <v>28</v>
      </c>
      <c r="E1328" t="s">
        <v>44</v>
      </c>
      <c r="F1328">
        <v>7.54</v>
      </c>
      <c r="G1328" s="73">
        <v>43551</v>
      </c>
      <c r="H1328" s="73">
        <v>43565</v>
      </c>
      <c r="I1328">
        <v>6</v>
      </c>
      <c r="J1328">
        <v>2002</v>
      </c>
      <c r="K1328" t="s">
        <v>21</v>
      </c>
      <c r="L1328">
        <v>26</v>
      </c>
      <c r="M1328">
        <v>0.41222222222222221</v>
      </c>
      <c r="N1328">
        <v>10.71777777777778</v>
      </c>
      <c r="O1328">
        <v>15</v>
      </c>
      <c r="P1328">
        <v>0.71451851851851855</v>
      </c>
      <c r="Q1328">
        <v>1.7333333333333329</v>
      </c>
      <c r="R1328" t="s">
        <v>22</v>
      </c>
    </row>
    <row r="1329" spans="1:18" x14ac:dyDescent="0.3">
      <c r="A1329" s="72">
        <v>1327</v>
      </c>
      <c r="B1329">
        <v>708</v>
      </c>
      <c r="C1329" t="s">
        <v>458</v>
      </c>
      <c r="D1329" t="s">
        <v>28</v>
      </c>
      <c r="E1329" t="s">
        <v>44</v>
      </c>
      <c r="F1329">
        <v>7.54</v>
      </c>
      <c r="G1329" s="73">
        <v>43551</v>
      </c>
      <c r="H1329" s="73">
        <v>43565</v>
      </c>
      <c r="I1329">
        <v>6</v>
      </c>
      <c r="J1329">
        <v>2002</v>
      </c>
      <c r="K1329" t="s">
        <v>21</v>
      </c>
      <c r="L1329">
        <v>26</v>
      </c>
      <c r="M1329">
        <v>0.41222222222222221</v>
      </c>
      <c r="N1329">
        <v>10.71777777777778</v>
      </c>
      <c r="O1329">
        <v>15</v>
      </c>
      <c r="P1329">
        <v>0.71451851851851855</v>
      </c>
      <c r="Q1329">
        <v>1.7333333333333329</v>
      </c>
      <c r="R1329" t="s">
        <v>25</v>
      </c>
    </row>
    <row r="1330" spans="1:18" x14ac:dyDescent="0.3">
      <c r="A1330" s="72">
        <v>1328</v>
      </c>
      <c r="B1330">
        <v>42627</v>
      </c>
      <c r="C1330" t="s">
        <v>459</v>
      </c>
      <c r="D1330" t="s">
        <v>28</v>
      </c>
      <c r="E1330" t="s">
        <v>34</v>
      </c>
      <c r="F1330">
        <v>6.27</v>
      </c>
      <c r="G1330" s="73">
        <v>44703</v>
      </c>
      <c r="H1330" s="73">
        <v>44704</v>
      </c>
      <c r="I1330">
        <v>6</v>
      </c>
      <c r="J1330">
        <v>2021</v>
      </c>
      <c r="K1330" t="s">
        <v>40</v>
      </c>
      <c r="L1330">
        <v>12</v>
      </c>
      <c r="M1330">
        <v>0.3972222222222222</v>
      </c>
      <c r="N1330">
        <v>4.7666666666666666</v>
      </c>
      <c r="O1330">
        <v>2</v>
      </c>
      <c r="P1330">
        <v>2.3833333333333329</v>
      </c>
      <c r="Q1330">
        <v>6</v>
      </c>
      <c r="R1330" t="s">
        <v>23</v>
      </c>
    </row>
    <row r="1331" spans="1:18" x14ac:dyDescent="0.3">
      <c r="A1331" s="72">
        <v>1329</v>
      </c>
      <c r="B1331">
        <v>42627</v>
      </c>
      <c r="C1331" t="s">
        <v>459</v>
      </c>
      <c r="D1331" t="s">
        <v>28</v>
      </c>
      <c r="E1331" t="s">
        <v>34</v>
      </c>
      <c r="F1331">
        <v>6.27</v>
      </c>
      <c r="G1331" s="73">
        <v>44703</v>
      </c>
      <c r="H1331" s="73">
        <v>44704</v>
      </c>
      <c r="I1331">
        <v>6</v>
      </c>
      <c r="J1331">
        <v>2021</v>
      </c>
      <c r="K1331" t="s">
        <v>40</v>
      </c>
      <c r="L1331">
        <v>12</v>
      </c>
      <c r="M1331">
        <v>0.3972222222222222</v>
      </c>
      <c r="N1331">
        <v>4.7666666666666666</v>
      </c>
      <c r="O1331">
        <v>2</v>
      </c>
      <c r="P1331">
        <v>2.3833333333333329</v>
      </c>
      <c r="Q1331">
        <v>6</v>
      </c>
      <c r="R1331" t="s">
        <v>38</v>
      </c>
    </row>
    <row r="1332" spans="1:18" x14ac:dyDescent="0.3">
      <c r="A1332" s="72">
        <v>1330</v>
      </c>
      <c r="B1332">
        <v>37522</v>
      </c>
      <c r="C1332" t="s">
        <v>460</v>
      </c>
      <c r="D1332" t="s">
        <v>28</v>
      </c>
      <c r="E1332" t="s">
        <v>34</v>
      </c>
      <c r="F1332">
        <v>6.45</v>
      </c>
      <c r="G1332" s="73">
        <v>44090</v>
      </c>
      <c r="H1332" s="73">
        <v>44093</v>
      </c>
      <c r="I1332">
        <v>5</v>
      </c>
      <c r="J1332">
        <v>2020</v>
      </c>
      <c r="K1332" t="s">
        <v>21</v>
      </c>
      <c r="L1332">
        <v>13</v>
      </c>
      <c r="M1332">
        <v>0.39861111111111108</v>
      </c>
      <c r="N1332">
        <v>5.1819444444444436</v>
      </c>
      <c r="O1332">
        <v>4</v>
      </c>
      <c r="P1332">
        <v>1.2954861111111109</v>
      </c>
      <c r="Q1332">
        <v>3.25</v>
      </c>
      <c r="R1332" t="s">
        <v>24</v>
      </c>
    </row>
    <row r="1333" spans="1:18" x14ac:dyDescent="0.3">
      <c r="A1333" s="72">
        <v>1331</v>
      </c>
      <c r="B1333">
        <v>37522</v>
      </c>
      <c r="C1333" t="s">
        <v>460</v>
      </c>
      <c r="D1333" t="s">
        <v>28</v>
      </c>
      <c r="E1333" t="s">
        <v>34</v>
      </c>
      <c r="F1333">
        <v>6.45</v>
      </c>
      <c r="G1333" s="73">
        <v>44090</v>
      </c>
      <c r="H1333" s="73">
        <v>44093</v>
      </c>
      <c r="I1333">
        <v>5</v>
      </c>
      <c r="J1333">
        <v>2020</v>
      </c>
      <c r="K1333" t="s">
        <v>21</v>
      </c>
      <c r="L1333">
        <v>13</v>
      </c>
      <c r="M1333">
        <v>0.39861111111111108</v>
      </c>
      <c r="N1333">
        <v>5.1819444444444436</v>
      </c>
      <c r="O1333">
        <v>4</v>
      </c>
      <c r="P1333">
        <v>1.2954861111111109</v>
      </c>
      <c r="Q1333">
        <v>3.25</v>
      </c>
      <c r="R1333" t="s">
        <v>61</v>
      </c>
    </row>
    <row r="1334" spans="1:18" x14ac:dyDescent="0.3">
      <c r="A1334" s="72">
        <v>1332</v>
      </c>
      <c r="B1334">
        <v>37522</v>
      </c>
      <c r="C1334" t="s">
        <v>460</v>
      </c>
      <c r="D1334" t="s">
        <v>28</v>
      </c>
      <c r="E1334" t="s">
        <v>34</v>
      </c>
      <c r="F1334">
        <v>6.45</v>
      </c>
      <c r="G1334" s="73">
        <v>44090</v>
      </c>
      <c r="H1334" s="73">
        <v>44093</v>
      </c>
      <c r="I1334">
        <v>5</v>
      </c>
      <c r="J1334">
        <v>2020</v>
      </c>
      <c r="K1334" t="s">
        <v>21</v>
      </c>
      <c r="L1334">
        <v>13</v>
      </c>
      <c r="M1334">
        <v>0.39861111111111108</v>
      </c>
      <c r="N1334">
        <v>5.1819444444444436</v>
      </c>
      <c r="O1334">
        <v>4</v>
      </c>
      <c r="P1334">
        <v>1.2954861111111109</v>
      </c>
      <c r="Q1334">
        <v>3.25</v>
      </c>
      <c r="R1334" t="s">
        <v>80</v>
      </c>
    </row>
    <row r="1335" spans="1:18" x14ac:dyDescent="0.3">
      <c r="A1335" s="72">
        <v>1333</v>
      </c>
      <c r="B1335">
        <v>37522</v>
      </c>
      <c r="C1335" t="s">
        <v>460</v>
      </c>
      <c r="D1335" t="s">
        <v>28</v>
      </c>
      <c r="E1335" t="s">
        <v>34</v>
      </c>
      <c r="F1335">
        <v>6.45</v>
      </c>
      <c r="G1335" s="73">
        <v>44090</v>
      </c>
      <c r="H1335" s="73">
        <v>44093</v>
      </c>
      <c r="I1335">
        <v>5</v>
      </c>
      <c r="J1335">
        <v>2020</v>
      </c>
      <c r="K1335" t="s">
        <v>21</v>
      </c>
      <c r="L1335">
        <v>13</v>
      </c>
      <c r="M1335">
        <v>0.39861111111111108</v>
      </c>
      <c r="N1335">
        <v>5.1819444444444436</v>
      </c>
      <c r="O1335">
        <v>4</v>
      </c>
      <c r="P1335">
        <v>1.2954861111111109</v>
      </c>
      <c r="Q1335">
        <v>3.25</v>
      </c>
      <c r="R1335" t="s">
        <v>108</v>
      </c>
    </row>
    <row r="1336" spans="1:18" x14ac:dyDescent="0.3">
      <c r="A1336" s="72">
        <v>1334</v>
      </c>
      <c r="B1336">
        <v>40436</v>
      </c>
      <c r="C1336" t="s">
        <v>461</v>
      </c>
      <c r="D1336" t="s">
        <v>28</v>
      </c>
      <c r="E1336" t="s">
        <v>34</v>
      </c>
      <c r="F1336">
        <v>5.5</v>
      </c>
      <c r="G1336" s="73">
        <v>44411</v>
      </c>
      <c r="H1336" s="73">
        <v>44431</v>
      </c>
      <c r="I1336">
        <v>6</v>
      </c>
      <c r="J1336">
        <v>2020</v>
      </c>
      <c r="K1336" t="s">
        <v>40</v>
      </c>
      <c r="L1336">
        <v>12</v>
      </c>
      <c r="M1336">
        <v>0.21527777777777779</v>
      </c>
      <c r="N1336">
        <v>2.583333333333333</v>
      </c>
      <c r="O1336">
        <v>21</v>
      </c>
      <c r="P1336">
        <v>0.123015873015873</v>
      </c>
      <c r="Q1336">
        <v>0.5714285714285714</v>
      </c>
      <c r="R1336" t="s">
        <v>32</v>
      </c>
    </row>
    <row r="1337" spans="1:18" x14ac:dyDescent="0.3">
      <c r="A1337" s="72">
        <v>1335</v>
      </c>
      <c r="B1337">
        <v>40436</v>
      </c>
      <c r="C1337" t="s">
        <v>461</v>
      </c>
      <c r="D1337" t="s">
        <v>28</v>
      </c>
      <c r="E1337" t="s">
        <v>34</v>
      </c>
      <c r="F1337">
        <v>5.5</v>
      </c>
      <c r="G1337" s="73">
        <v>44411</v>
      </c>
      <c r="H1337" s="73">
        <v>44431</v>
      </c>
      <c r="I1337">
        <v>6</v>
      </c>
      <c r="J1337">
        <v>2020</v>
      </c>
      <c r="K1337" t="s">
        <v>40</v>
      </c>
      <c r="L1337">
        <v>12</v>
      </c>
      <c r="M1337">
        <v>0.21527777777777779</v>
      </c>
      <c r="N1337">
        <v>2.583333333333333</v>
      </c>
      <c r="O1337">
        <v>21</v>
      </c>
      <c r="P1337">
        <v>0.123015873015873</v>
      </c>
      <c r="Q1337">
        <v>0.5714285714285714</v>
      </c>
      <c r="R1337" t="s">
        <v>70</v>
      </c>
    </row>
    <row r="1338" spans="1:18" x14ac:dyDescent="0.3">
      <c r="A1338" s="72">
        <v>1336</v>
      </c>
      <c r="B1338">
        <v>40436</v>
      </c>
      <c r="C1338" t="s">
        <v>461</v>
      </c>
      <c r="D1338" t="s">
        <v>28</v>
      </c>
      <c r="E1338" t="s">
        <v>34</v>
      </c>
      <c r="F1338">
        <v>5.5</v>
      </c>
      <c r="G1338" s="73">
        <v>44411</v>
      </c>
      <c r="H1338" s="73">
        <v>44431</v>
      </c>
      <c r="I1338">
        <v>6</v>
      </c>
      <c r="J1338">
        <v>2020</v>
      </c>
      <c r="K1338" t="s">
        <v>40</v>
      </c>
      <c r="L1338">
        <v>12</v>
      </c>
      <c r="M1338">
        <v>0.21527777777777779</v>
      </c>
      <c r="N1338">
        <v>2.583333333333333</v>
      </c>
      <c r="O1338">
        <v>21</v>
      </c>
      <c r="P1338">
        <v>0.123015873015873</v>
      </c>
      <c r="Q1338">
        <v>0.5714285714285714</v>
      </c>
      <c r="R1338" t="s">
        <v>23</v>
      </c>
    </row>
    <row r="1339" spans="1:18" x14ac:dyDescent="0.3">
      <c r="A1339" s="72">
        <v>1337</v>
      </c>
      <c r="B1339">
        <v>40436</v>
      </c>
      <c r="C1339" t="s">
        <v>461</v>
      </c>
      <c r="D1339" t="s">
        <v>28</v>
      </c>
      <c r="E1339" t="s">
        <v>34</v>
      </c>
      <c r="F1339">
        <v>5.5</v>
      </c>
      <c r="G1339" s="73">
        <v>44411</v>
      </c>
      <c r="H1339" s="73">
        <v>44431</v>
      </c>
      <c r="I1339">
        <v>6</v>
      </c>
      <c r="J1339">
        <v>2020</v>
      </c>
      <c r="K1339" t="s">
        <v>40</v>
      </c>
      <c r="L1339">
        <v>12</v>
      </c>
      <c r="M1339">
        <v>0.21527777777777779</v>
      </c>
      <c r="N1339">
        <v>2.583333333333333</v>
      </c>
      <c r="O1339">
        <v>21</v>
      </c>
      <c r="P1339">
        <v>0.123015873015873</v>
      </c>
      <c r="Q1339">
        <v>0.5714285714285714</v>
      </c>
      <c r="R1339" t="s">
        <v>58</v>
      </c>
    </row>
    <row r="1340" spans="1:18" x14ac:dyDescent="0.3">
      <c r="A1340" s="72">
        <v>1338</v>
      </c>
      <c r="B1340">
        <v>41217</v>
      </c>
      <c r="C1340" t="s">
        <v>462</v>
      </c>
      <c r="D1340" t="s">
        <v>60</v>
      </c>
      <c r="E1340" t="s">
        <v>20</v>
      </c>
      <c r="F1340">
        <v>6.33</v>
      </c>
      <c r="G1340" s="73">
        <v>44192</v>
      </c>
      <c r="H1340" s="73">
        <v>44192</v>
      </c>
      <c r="I1340">
        <v>5</v>
      </c>
      <c r="J1340">
        <v>2020</v>
      </c>
      <c r="K1340" t="s">
        <v>21</v>
      </c>
      <c r="L1340">
        <v>1</v>
      </c>
      <c r="M1340">
        <v>8.8333333333333333E-2</v>
      </c>
      <c r="N1340">
        <v>8.8333333333333333E-2</v>
      </c>
      <c r="O1340">
        <v>1</v>
      </c>
      <c r="P1340">
        <v>8.8333333333333333E-2</v>
      </c>
      <c r="Q1340">
        <v>1</v>
      </c>
      <c r="R1340" t="s">
        <v>23</v>
      </c>
    </row>
    <row r="1341" spans="1:18" x14ac:dyDescent="0.3">
      <c r="A1341" s="72">
        <v>1339</v>
      </c>
      <c r="B1341">
        <v>41217</v>
      </c>
      <c r="C1341" t="s">
        <v>462</v>
      </c>
      <c r="D1341" t="s">
        <v>60</v>
      </c>
      <c r="E1341" t="s">
        <v>20</v>
      </c>
      <c r="F1341">
        <v>6.33</v>
      </c>
      <c r="G1341" s="73">
        <v>44192</v>
      </c>
      <c r="H1341" s="73">
        <v>44192</v>
      </c>
      <c r="I1341">
        <v>5</v>
      </c>
      <c r="J1341">
        <v>2020</v>
      </c>
      <c r="K1341" t="s">
        <v>21</v>
      </c>
      <c r="L1341">
        <v>1</v>
      </c>
      <c r="M1341">
        <v>8.8333333333333333E-2</v>
      </c>
      <c r="N1341">
        <v>8.8333333333333333E-2</v>
      </c>
      <c r="O1341">
        <v>1</v>
      </c>
      <c r="P1341">
        <v>8.8333333333333333E-2</v>
      </c>
      <c r="Q1341">
        <v>1</v>
      </c>
      <c r="R1341" t="s">
        <v>51</v>
      </c>
    </row>
    <row r="1342" spans="1:18" x14ac:dyDescent="0.3">
      <c r="A1342" s="72">
        <v>1340</v>
      </c>
      <c r="B1342">
        <v>41217</v>
      </c>
      <c r="C1342" t="s">
        <v>462</v>
      </c>
      <c r="D1342" t="s">
        <v>60</v>
      </c>
      <c r="E1342" t="s">
        <v>20</v>
      </c>
      <c r="F1342">
        <v>6.33</v>
      </c>
      <c r="G1342" s="73">
        <v>44192</v>
      </c>
      <c r="H1342" s="73">
        <v>44192</v>
      </c>
      <c r="I1342">
        <v>5</v>
      </c>
      <c r="J1342">
        <v>2020</v>
      </c>
      <c r="K1342" t="s">
        <v>21</v>
      </c>
      <c r="L1342">
        <v>1</v>
      </c>
      <c r="M1342">
        <v>8.8333333333333333E-2</v>
      </c>
      <c r="N1342">
        <v>8.8333333333333333E-2</v>
      </c>
      <c r="O1342">
        <v>1</v>
      </c>
      <c r="P1342">
        <v>8.8333333333333333E-2</v>
      </c>
      <c r="Q1342">
        <v>1</v>
      </c>
      <c r="R1342" t="s">
        <v>122</v>
      </c>
    </row>
    <row r="1343" spans="1:18" x14ac:dyDescent="0.3">
      <c r="A1343" s="72">
        <v>1341</v>
      </c>
      <c r="B1343">
        <v>41217</v>
      </c>
      <c r="C1343" t="s">
        <v>462</v>
      </c>
      <c r="D1343" t="s">
        <v>60</v>
      </c>
      <c r="E1343" t="s">
        <v>20</v>
      </c>
      <c r="F1343">
        <v>6.33</v>
      </c>
      <c r="G1343" s="73">
        <v>44192</v>
      </c>
      <c r="H1343" s="73">
        <v>44192</v>
      </c>
      <c r="I1343">
        <v>5</v>
      </c>
      <c r="J1343">
        <v>2020</v>
      </c>
      <c r="K1343" t="s">
        <v>21</v>
      </c>
      <c r="L1343">
        <v>1</v>
      </c>
      <c r="M1343">
        <v>8.8333333333333333E-2</v>
      </c>
      <c r="N1343">
        <v>8.8333333333333333E-2</v>
      </c>
      <c r="O1343">
        <v>1</v>
      </c>
      <c r="P1343">
        <v>8.8333333333333333E-2</v>
      </c>
      <c r="Q1343">
        <v>1</v>
      </c>
      <c r="R1343" t="s">
        <v>61</v>
      </c>
    </row>
    <row r="1344" spans="1:18" x14ac:dyDescent="0.3">
      <c r="A1344" s="72">
        <v>1342</v>
      </c>
      <c r="B1344">
        <v>611</v>
      </c>
      <c r="C1344" t="s">
        <v>463</v>
      </c>
      <c r="D1344" t="s">
        <v>28</v>
      </c>
      <c r="E1344" t="s">
        <v>44</v>
      </c>
      <c r="F1344">
        <v>5.63</v>
      </c>
      <c r="G1344" s="73">
        <v>44144</v>
      </c>
      <c r="H1344" s="73">
        <v>44304</v>
      </c>
      <c r="I1344">
        <v>3</v>
      </c>
      <c r="J1344">
        <v>2002</v>
      </c>
      <c r="K1344" t="s">
        <v>31</v>
      </c>
      <c r="L1344">
        <v>24</v>
      </c>
      <c r="M1344">
        <v>0.1055555555555556</v>
      </c>
      <c r="N1344">
        <v>2.5333333333333332</v>
      </c>
      <c r="O1344">
        <v>161</v>
      </c>
      <c r="P1344">
        <v>1.5734989648033122E-2</v>
      </c>
      <c r="Q1344">
        <v>0.14906832298136649</v>
      </c>
      <c r="R1344" t="s">
        <v>25</v>
      </c>
    </row>
    <row r="1345" spans="1:18" x14ac:dyDescent="0.3">
      <c r="A1345" s="72">
        <v>1343</v>
      </c>
      <c r="B1345">
        <v>611</v>
      </c>
      <c r="C1345" t="s">
        <v>463</v>
      </c>
      <c r="D1345" t="s">
        <v>28</v>
      </c>
      <c r="E1345" t="s">
        <v>44</v>
      </c>
      <c r="F1345">
        <v>5.63</v>
      </c>
      <c r="G1345" s="73">
        <v>44144</v>
      </c>
      <c r="H1345" s="73">
        <v>44304</v>
      </c>
      <c r="I1345">
        <v>3</v>
      </c>
      <c r="J1345">
        <v>2002</v>
      </c>
      <c r="K1345" t="s">
        <v>31</v>
      </c>
      <c r="L1345">
        <v>24</v>
      </c>
      <c r="M1345">
        <v>0.1055555555555556</v>
      </c>
      <c r="N1345">
        <v>2.5333333333333332</v>
      </c>
      <c r="O1345">
        <v>161</v>
      </c>
      <c r="P1345">
        <v>1.5734989648033122E-2</v>
      </c>
      <c r="Q1345">
        <v>0.14906832298136649</v>
      </c>
      <c r="R1345" t="s">
        <v>42</v>
      </c>
    </row>
    <row r="1346" spans="1:18" x14ac:dyDescent="0.3">
      <c r="A1346" s="72">
        <v>1344</v>
      </c>
      <c r="B1346">
        <v>5492</v>
      </c>
      <c r="C1346" t="s">
        <v>464</v>
      </c>
      <c r="D1346" t="s">
        <v>19</v>
      </c>
      <c r="E1346" t="s">
        <v>44</v>
      </c>
      <c r="F1346">
        <v>5.52</v>
      </c>
      <c r="G1346" s="73">
        <v>44304</v>
      </c>
      <c r="H1346" s="73">
        <v>44304</v>
      </c>
      <c r="I1346">
        <v>3</v>
      </c>
      <c r="J1346">
        <v>2003</v>
      </c>
      <c r="K1346" t="s">
        <v>40</v>
      </c>
      <c r="L1346">
        <v>1</v>
      </c>
      <c r="M1346">
        <v>0.25944444444444442</v>
      </c>
      <c r="N1346">
        <v>0.25944444444444442</v>
      </c>
      <c r="O1346">
        <v>1</v>
      </c>
      <c r="P1346">
        <v>0.25944444444444442</v>
      </c>
      <c r="Q1346">
        <v>1</v>
      </c>
      <c r="R1346" t="s">
        <v>25</v>
      </c>
    </row>
    <row r="1347" spans="1:18" x14ac:dyDescent="0.3">
      <c r="A1347" s="72">
        <v>1345</v>
      </c>
      <c r="B1347">
        <v>5492</v>
      </c>
      <c r="C1347" t="s">
        <v>464</v>
      </c>
      <c r="D1347" t="s">
        <v>19</v>
      </c>
      <c r="E1347" t="s">
        <v>44</v>
      </c>
      <c r="F1347">
        <v>5.52</v>
      </c>
      <c r="G1347" s="73">
        <v>44304</v>
      </c>
      <c r="H1347" s="73">
        <v>44304</v>
      </c>
      <c r="I1347">
        <v>3</v>
      </c>
      <c r="J1347">
        <v>2003</v>
      </c>
      <c r="K1347" t="s">
        <v>40</v>
      </c>
      <c r="L1347">
        <v>1</v>
      </c>
      <c r="M1347">
        <v>0.25944444444444442</v>
      </c>
      <c r="N1347">
        <v>0.25944444444444442</v>
      </c>
      <c r="O1347">
        <v>1</v>
      </c>
      <c r="P1347">
        <v>0.25944444444444442</v>
      </c>
      <c r="Q1347">
        <v>1</v>
      </c>
      <c r="R1347" t="s">
        <v>42</v>
      </c>
    </row>
    <row r="1348" spans="1:18" x14ac:dyDescent="0.3">
      <c r="A1348" s="72">
        <v>1346</v>
      </c>
      <c r="B1348">
        <v>37345</v>
      </c>
      <c r="C1348" t="s">
        <v>465</v>
      </c>
      <c r="D1348" t="s">
        <v>28</v>
      </c>
      <c r="E1348" t="s">
        <v>34</v>
      </c>
      <c r="F1348">
        <v>6.61</v>
      </c>
      <c r="G1348" s="73">
        <v>44097</v>
      </c>
      <c r="H1348" s="73">
        <v>44104</v>
      </c>
      <c r="I1348">
        <v>5</v>
      </c>
      <c r="J1348">
        <v>2020</v>
      </c>
      <c r="K1348" t="s">
        <v>21</v>
      </c>
      <c r="L1348">
        <v>24</v>
      </c>
      <c r="M1348">
        <v>0.38055555555555548</v>
      </c>
      <c r="N1348">
        <v>9.1333333333333329</v>
      </c>
      <c r="O1348">
        <v>8</v>
      </c>
      <c r="P1348">
        <v>1.1416666666666671</v>
      </c>
      <c r="Q1348">
        <v>3</v>
      </c>
      <c r="R1348" t="s">
        <v>35</v>
      </c>
    </row>
    <row r="1349" spans="1:18" x14ac:dyDescent="0.3">
      <c r="A1349" s="72">
        <v>1347</v>
      </c>
      <c r="B1349">
        <v>37345</v>
      </c>
      <c r="C1349" t="s">
        <v>465</v>
      </c>
      <c r="D1349" t="s">
        <v>28</v>
      </c>
      <c r="E1349" t="s">
        <v>34</v>
      </c>
      <c r="F1349">
        <v>6.61</v>
      </c>
      <c r="G1349" s="73">
        <v>44097</v>
      </c>
      <c r="H1349" s="73">
        <v>44104</v>
      </c>
      <c r="I1349">
        <v>5</v>
      </c>
      <c r="J1349">
        <v>2020</v>
      </c>
      <c r="K1349" t="s">
        <v>21</v>
      </c>
      <c r="L1349">
        <v>24</v>
      </c>
      <c r="M1349">
        <v>0.38055555555555548</v>
      </c>
      <c r="N1349">
        <v>9.1333333333333329</v>
      </c>
      <c r="O1349">
        <v>8</v>
      </c>
      <c r="P1349">
        <v>1.1416666666666671</v>
      </c>
      <c r="Q1349">
        <v>3</v>
      </c>
      <c r="R1349" t="s">
        <v>70</v>
      </c>
    </row>
    <row r="1350" spans="1:18" x14ac:dyDescent="0.3">
      <c r="A1350" s="72">
        <v>1348</v>
      </c>
      <c r="B1350">
        <v>37345</v>
      </c>
      <c r="C1350" t="s">
        <v>465</v>
      </c>
      <c r="D1350" t="s">
        <v>28</v>
      </c>
      <c r="E1350" t="s">
        <v>34</v>
      </c>
      <c r="F1350">
        <v>6.61</v>
      </c>
      <c r="G1350" s="73">
        <v>44097</v>
      </c>
      <c r="H1350" s="73">
        <v>44104</v>
      </c>
      <c r="I1350">
        <v>5</v>
      </c>
      <c r="J1350">
        <v>2020</v>
      </c>
      <c r="K1350" t="s">
        <v>21</v>
      </c>
      <c r="L1350">
        <v>24</v>
      </c>
      <c r="M1350">
        <v>0.38055555555555548</v>
      </c>
      <c r="N1350">
        <v>9.1333333333333329</v>
      </c>
      <c r="O1350">
        <v>8</v>
      </c>
      <c r="P1350">
        <v>1.1416666666666671</v>
      </c>
      <c r="Q1350">
        <v>3</v>
      </c>
      <c r="R1350" t="s">
        <v>23</v>
      </c>
    </row>
    <row r="1351" spans="1:18" x14ac:dyDescent="0.3">
      <c r="A1351" s="72">
        <v>1349</v>
      </c>
      <c r="B1351">
        <v>37345</v>
      </c>
      <c r="C1351" t="s">
        <v>465</v>
      </c>
      <c r="D1351" t="s">
        <v>28</v>
      </c>
      <c r="E1351" t="s">
        <v>34</v>
      </c>
      <c r="F1351">
        <v>6.61</v>
      </c>
      <c r="G1351" s="73">
        <v>44097</v>
      </c>
      <c r="H1351" s="73">
        <v>44104</v>
      </c>
      <c r="I1351">
        <v>5</v>
      </c>
      <c r="J1351">
        <v>2020</v>
      </c>
      <c r="K1351" t="s">
        <v>21</v>
      </c>
      <c r="L1351">
        <v>24</v>
      </c>
      <c r="M1351">
        <v>0.38055555555555548</v>
      </c>
      <c r="N1351">
        <v>9.1333333333333329</v>
      </c>
      <c r="O1351">
        <v>8</v>
      </c>
      <c r="P1351">
        <v>1.1416666666666671</v>
      </c>
      <c r="Q1351">
        <v>3</v>
      </c>
      <c r="R1351" t="s">
        <v>38</v>
      </c>
    </row>
    <row r="1352" spans="1:18" x14ac:dyDescent="0.3">
      <c r="A1352" s="72">
        <v>1350</v>
      </c>
      <c r="B1352">
        <v>6560</v>
      </c>
      <c r="C1352" t="s">
        <v>466</v>
      </c>
      <c r="D1352" t="s">
        <v>28</v>
      </c>
      <c r="E1352" t="s">
        <v>20</v>
      </c>
      <c r="F1352">
        <v>7.25</v>
      </c>
      <c r="G1352" s="73">
        <v>43848</v>
      </c>
      <c r="H1352" s="73">
        <v>43888</v>
      </c>
      <c r="I1352">
        <v>8</v>
      </c>
      <c r="J1352">
        <v>2000</v>
      </c>
      <c r="K1352" t="s">
        <v>21</v>
      </c>
      <c r="L1352">
        <v>39</v>
      </c>
      <c r="M1352">
        <v>6.6666666666666666E-2</v>
      </c>
      <c r="N1352">
        <v>2.6</v>
      </c>
      <c r="O1352">
        <v>41</v>
      </c>
      <c r="P1352">
        <v>6.3414634146341464E-2</v>
      </c>
      <c r="Q1352">
        <v>0.95121951219512191</v>
      </c>
      <c r="R1352" t="s">
        <v>84</v>
      </c>
    </row>
    <row r="1353" spans="1:18" x14ac:dyDescent="0.3">
      <c r="A1353" s="72">
        <v>1351</v>
      </c>
      <c r="B1353">
        <v>6560</v>
      </c>
      <c r="C1353" t="s">
        <v>466</v>
      </c>
      <c r="D1353" t="s">
        <v>28</v>
      </c>
      <c r="E1353" t="s">
        <v>20</v>
      </c>
      <c r="F1353">
        <v>7.25</v>
      </c>
      <c r="G1353" s="73">
        <v>43848</v>
      </c>
      <c r="H1353" s="73">
        <v>43888</v>
      </c>
      <c r="I1353">
        <v>8</v>
      </c>
      <c r="J1353">
        <v>2000</v>
      </c>
      <c r="K1353" t="s">
        <v>21</v>
      </c>
      <c r="L1353">
        <v>39</v>
      </c>
      <c r="M1353">
        <v>6.6666666666666666E-2</v>
      </c>
      <c r="N1353">
        <v>2.6</v>
      </c>
      <c r="O1353">
        <v>41</v>
      </c>
      <c r="P1353">
        <v>6.3414634146341464E-2</v>
      </c>
      <c r="Q1353">
        <v>0.95121951219512191</v>
      </c>
      <c r="R1353" t="s">
        <v>32</v>
      </c>
    </row>
    <row r="1354" spans="1:18" x14ac:dyDescent="0.3">
      <c r="A1354" s="72">
        <v>1352</v>
      </c>
      <c r="B1354">
        <v>39292</v>
      </c>
      <c r="C1354" t="s">
        <v>467</v>
      </c>
      <c r="D1354" t="s">
        <v>28</v>
      </c>
      <c r="E1354" t="s">
        <v>114</v>
      </c>
      <c r="F1354">
        <v>7.05</v>
      </c>
      <c r="G1354" s="73">
        <v>44209</v>
      </c>
      <c r="H1354" s="73">
        <v>44251</v>
      </c>
      <c r="I1354">
        <v>7</v>
      </c>
      <c r="J1354">
        <v>2020</v>
      </c>
      <c r="K1354" t="s">
        <v>29</v>
      </c>
      <c r="L1354">
        <v>13</v>
      </c>
      <c r="M1354">
        <v>0.39444444444444438</v>
      </c>
      <c r="N1354">
        <v>5.1277777777777773</v>
      </c>
      <c r="O1354">
        <v>43</v>
      </c>
      <c r="P1354">
        <v>0.119250645994832</v>
      </c>
      <c r="Q1354">
        <v>0.30232558139534882</v>
      </c>
      <c r="R1354" t="s">
        <v>35</v>
      </c>
    </row>
    <row r="1355" spans="1:18" x14ac:dyDescent="0.3">
      <c r="A1355" s="72">
        <v>1353</v>
      </c>
      <c r="B1355">
        <v>39292</v>
      </c>
      <c r="C1355" t="s">
        <v>467</v>
      </c>
      <c r="D1355" t="s">
        <v>28</v>
      </c>
      <c r="E1355" t="s">
        <v>114</v>
      </c>
      <c r="F1355">
        <v>7.05</v>
      </c>
      <c r="G1355" s="73">
        <v>44209</v>
      </c>
      <c r="H1355" s="73">
        <v>44251</v>
      </c>
      <c r="I1355">
        <v>7</v>
      </c>
      <c r="J1355">
        <v>2020</v>
      </c>
      <c r="K1355" t="s">
        <v>29</v>
      </c>
      <c r="L1355">
        <v>13</v>
      </c>
      <c r="M1355">
        <v>0.39444444444444438</v>
      </c>
      <c r="N1355">
        <v>5.1277777777777773</v>
      </c>
      <c r="O1355">
        <v>43</v>
      </c>
      <c r="P1355">
        <v>0.119250645994832</v>
      </c>
      <c r="Q1355">
        <v>0.30232558139534882</v>
      </c>
      <c r="R1355" t="s">
        <v>22</v>
      </c>
    </row>
    <row r="1356" spans="1:18" x14ac:dyDescent="0.3">
      <c r="A1356" s="72">
        <v>1354</v>
      </c>
      <c r="B1356">
        <v>39292</v>
      </c>
      <c r="C1356" t="s">
        <v>467</v>
      </c>
      <c r="D1356" t="s">
        <v>28</v>
      </c>
      <c r="E1356" t="s">
        <v>114</v>
      </c>
      <c r="F1356">
        <v>7.05</v>
      </c>
      <c r="G1356" s="73">
        <v>44209</v>
      </c>
      <c r="H1356" s="73">
        <v>44251</v>
      </c>
      <c r="I1356">
        <v>7</v>
      </c>
      <c r="J1356">
        <v>2020</v>
      </c>
      <c r="K1356" t="s">
        <v>29</v>
      </c>
      <c r="L1356">
        <v>13</v>
      </c>
      <c r="M1356">
        <v>0.39444444444444438</v>
      </c>
      <c r="N1356">
        <v>5.1277777777777773</v>
      </c>
      <c r="O1356">
        <v>43</v>
      </c>
      <c r="P1356">
        <v>0.119250645994832</v>
      </c>
      <c r="Q1356">
        <v>0.30232558139534882</v>
      </c>
      <c r="R1356" t="s">
        <v>32</v>
      </c>
    </row>
    <row r="1357" spans="1:18" x14ac:dyDescent="0.3">
      <c r="A1357" s="72">
        <v>1355</v>
      </c>
      <c r="B1357">
        <v>39292</v>
      </c>
      <c r="C1357" t="s">
        <v>467</v>
      </c>
      <c r="D1357" t="s">
        <v>28</v>
      </c>
      <c r="E1357" t="s">
        <v>114</v>
      </c>
      <c r="F1357">
        <v>7.05</v>
      </c>
      <c r="G1357" s="73">
        <v>44209</v>
      </c>
      <c r="H1357" s="73">
        <v>44251</v>
      </c>
      <c r="I1357">
        <v>7</v>
      </c>
      <c r="J1357">
        <v>2020</v>
      </c>
      <c r="K1357" t="s">
        <v>29</v>
      </c>
      <c r="L1357">
        <v>13</v>
      </c>
      <c r="M1357">
        <v>0.39444444444444438</v>
      </c>
      <c r="N1357">
        <v>5.1277777777777773</v>
      </c>
      <c r="O1357">
        <v>43</v>
      </c>
      <c r="P1357">
        <v>0.119250645994832</v>
      </c>
      <c r="Q1357">
        <v>0.30232558139534882</v>
      </c>
      <c r="R1357" t="s">
        <v>23</v>
      </c>
    </row>
    <row r="1358" spans="1:18" x14ac:dyDescent="0.3">
      <c r="A1358" s="72">
        <v>1356</v>
      </c>
      <c r="B1358">
        <v>721</v>
      </c>
      <c r="C1358" t="s">
        <v>468</v>
      </c>
      <c r="D1358" t="s">
        <v>28</v>
      </c>
      <c r="E1358" t="s">
        <v>20</v>
      </c>
      <c r="F1358">
        <v>8.1199999999999992</v>
      </c>
      <c r="G1358" s="73">
        <v>43009</v>
      </c>
      <c r="H1358" s="73">
        <v>43023</v>
      </c>
      <c r="I1358">
        <v>5</v>
      </c>
      <c r="J1358">
        <v>2002</v>
      </c>
      <c r="K1358" t="s">
        <v>40</v>
      </c>
      <c r="L1358">
        <v>38</v>
      </c>
      <c r="M1358">
        <v>0.2722222222222222</v>
      </c>
      <c r="N1358">
        <v>10.34444444444444</v>
      </c>
      <c r="O1358">
        <v>15</v>
      </c>
      <c r="P1358">
        <v>0.68962962962962959</v>
      </c>
      <c r="Q1358">
        <v>2.5333333333333332</v>
      </c>
      <c r="R1358" t="s">
        <v>32</v>
      </c>
    </row>
    <row r="1359" spans="1:18" x14ac:dyDescent="0.3">
      <c r="A1359" s="72">
        <v>1357</v>
      </c>
      <c r="B1359">
        <v>721</v>
      </c>
      <c r="C1359" t="s">
        <v>468</v>
      </c>
      <c r="D1359" t="s">
        <v>28</v>
      </c>
      <c r="E1359" t="s">
        <v>20</v>
      </c>
      <c r="F1359">
        <v>8.1199999999999992</v>
      </c>
      <c r="G1359" s="73">
        <v>43009</v>
      </c>
      <c r="H1359" s="73">
        <v>43023</v>
      </c>
      <c r="I1359">
        <v>5</v>
      </c>
      <c r="J1359">
        <v>2002</v>
      </c>
      <c r="K1359" t="s">
        <v>40</v>
      </c>
      <c r="L1359">
        <v>38</v>
      </c>
      <c r="M1359">
        <v>0.2722222222222222</v>
      </c>
      <c r="N1359">
        <v>10.34444444444444</v>
      </c>
      <c r="O1359">
        <v>15</v>
      </c>
      <c r="P1359">
        <v>0.68962962962962959</v>
      </c>
      <c r="Q1359">
        <v>2.5333333333333332</v>
      </c>
      <c r="R1359" t="s">
        <v>36</v>
      </c>
    </row>
    <row r="1360" spans="1:18" x14ac:dyDescent="0.3">
      <c r="A1360" s="72">
        <v>1358</v>
      </c>
      <c r="B1360">
        <v>721</v>
      </c>
      <c r="C1360" t="s">
        <v>468</v>
      </c>
      <c r="D1360" t="s">
        <v>28</v>
      </c>
      <c r="E1360" t="s">
        <v>20</v>
      </c>
      <c r="F1360">
        <v>8.1199999999999992</v>
      </c>
      <c r="G1360" s="73">
        <v>43009</v>
      </c>
      <c r="H1360" s="73">
        <v>43023</v>
      </c>
      <c r="I1360">
        <v>5</v>
      </c>
      <c r="J1360">
        <v>2002</v>
      </c>
      <c r="K1360" t="s">
        <v>40</v>
      </c>
      <c r="L1360">
        <v>38</v>
      </c>
      <c r="M1360">
        <v>0.2722222222222222</v>
      </c>
      <c r="N1360">
        <v>10.34444444444444</v>
      </c>
      <c r="O1360">
        <v>15</v>
      </c>
      <c r="P1360">
        <v>0.68962962962962959</v>
      </c>
      <c r="Q1360">
        <v>2.5333333333333332</v>
      </c>
      <c r="R1360" t="s">
        <v>23</v>
      </c>
    </row>
    <row r="1361" spans="1:18" x14ac:dyDescent="0.3">
      <c r="A1361" s="72">
        <v>1359</v>
      </c>
      <c r="B1361">
        <v>721</v>
      </c>
      <c r="C1361" t="s">
        <v>468</v>
      </c>
      <c r="D1361" t="s">
        <v>28</v>
      </c>
      <c r="E1361" t="s">
        <v>20</v>
      </c>
      <c r="F1361">
        <v>8.1199999999999992</v>
      </c>
      <c r="G1361" s="73">
        <v>43009</v>
      </c>
      <c r="H1361" s="73">
        <v>43023</v>
      </c>
      <c r="I1361">
        <v>5</v>
      </c>
      <c r="J1361">
        <v>2002</v>
      </c>
      <c r="K1361" t="s">
        <v>40</v>
      </c>
      <c r="L1361">
        <v>38</v>
      </c>
      <c r="M1361">
        <v>0.2722222222222222</v>
      </c>
      <c r="N1361">
        <v>10.34444444444444</v>
      </c>
      <c r="O1361">
        <v>15</v>
      </c>
      <c r="P1361">
        <v>0.68962962962962959</v>
      </c>
      <c r="Q1361">
        <v>2.5333333333333332</v>
      </c>
      <c r="R1361" t="s">
        <v>359</v>
      </c>
    </row>
    <row r="1362" spans="1:18" x14ac:dyDescent="0.3">
      <c r="A1362" s="72">
        <v>1360</v>
      </c>
      <c r="B1362">
        <v>721</v>
      </c>
      <c r="C1362" t="s">
        <v>468</v>
      </c>
      <c r="D1362" t="s">
        <v>28</v>
      </c>
      <c r="E1362" t="s">
        <v>20</v>
      </c>
      <c r="F1362">
        <v>8.1199999999999992</v>
      </c>
      <c r="G1362" s="73">
        <v>43009</v>
      </c>
      <c r="H1362" s="73">
        <v>43023</v>
      </c>
      <c r="I1362">
        <v>5</v>
      </c>
      <c r="J1362">
        <v>2002</v>
      </c>
      <c r="K1362" t="s">
        <v>40</v>
      </c>
      <c r="L1362">
        <v>38</v>
      </c>
      <c r="M1362">
        <v>0.2722222222222222</v>
      </c>
      <c r="N1362">
        <v>10.34444444444444</v>
      </c>
      <c r="O1362">
        <v>15</v>
      </c>
      <c r="P1362">
        <v>0.68962962962962959</v>
      </c>
      <c r="Q1362">
        <v>2.5333333333333332</v>
      </c>
      <c r="R1362" t="s">
        <v>24</v>
      </c>
    </row>
    <row r="1363" spans="1:18" x14ac:dyDescent="0.3">
      <c r="A1363" s="72">
        <v>1361</v>
      </c>
      <c r="B1363">
        <v>721</v>
      </c>
      <c r="C1363" t="s">
        <v>468</v>
      </c>
      <c r="D1363" t="s">
        <v>28</v>
      </c>
      <c r="E1363" t="s">
        <v>20</v>
      </c>
      <c r="F1363">
        <v>8.1199999999999992</v>
      </c>
      <c r="G1363" s="73">
        <v>43009</v>
      </c>
      <c r="H1363" s="73">
        <v>43023</v>
      </c>
      <c r="I1363">
        <v>5</v>
      </c>
      <c r="J1363">
        <v>2002</v>
      </c>
      <c r="K1363" t="s">
        <v>40</v>
      </c>
      <c r="L1363">
        <v>38</v>
      </c>
      <c r="M1363">
        <v>0.2722222222222222</v>
      </c>
      <c r="N1363">
        <v>10.34444444444444</v>
      </c>
      <c r="O1363">
        <v>15</v>
      </c>
      <c r="P1363">
        <v>0.68962962962962959</v>
      </c>
      <c r="Q1363">
        <v>2.5333333333333332</v>
      </c>
      <c r="R1363" t="s">
        <v>297</v>
      </c>
    </row>
    <row r="1364" spans="1:18" x14ac:dyDescent="0.3">
      <c r="A1364" s="72">
        <v>1362</v>
      </c>
      <c r="B1364">
        <v>721</v>
      </c>
      <c r="C1364" t="s">
        <v>468</v>
      </c>
      <c r="D1364" t="s">
        <v>28</v>
      </c>
      <c r="E1364" t="s">
        <v>20</v>
      </c>
      <c r="F1364">
        <v>8.1199999999999992</v>
      </c>
      <c r="G1364" s="73">
        <v>43009</v>
      </c>
      <c r="H1364" s="73">
        <v>43023</v>
      </c>
      <c r="I1364">
        <v>5</v>
      </c>
      <c r="J1364">
        <v>2002</v>
      </c>
      <c r="K1364" t="s">
        <v>40</v>
      </c>
      <c r="L1364">
        <v>38</v>
      </c>
      <c r="M1364">
        <v>0.2722222222222222</v>
      </c>
      <c r="N1364">
        <v>10.34444444444444</v>
      </c>
      <c r="O1364">
        <v>15</v>
      </c>
      <c r="P1364">
        <v>0.68962962962962959</v>
      </c>
      <c r="Q1364">
        <v>2.5333333333333332</v>
      </c>
      <c r="R1364" t="s">
        <v>54</v>
      </c>
    </row>
    <row r="1365" spans="1:18" x14ac:dyDescent="0.3">
      <c r="A1365" s="72">
        <v>1363</v>
      </c>
      <c r="B1365">
        <v>1492</v>
      </c>
      <c r="C1365" t="s">
        <v>469</v>
      </c>
      <c r="D1365" t="s">
        <v>28</v>
      </c>
      <c r="E1365" t="s">
        <v>34</v>
      </c>
      <c r="F1365">
        <v>6.95</v>
      </c>
      <c r="G1365" s="73">
        <v>43676</v>
      </c>
      <c r="H1365" s="73">
        <v>43683</v>
      </c>
      <c r="I1365">
        <v>6</v>
      </c>
      <c r="J1365">
        <v>2001</v>
      </c>
      <c r="K1365" t="s">
        <v>29</v>
      </c>
      <c r="L1365">
        <v>26</v>
      </c>
      <c r="M1365">
        <v>0.41111111111111109</v>
      </c>
      <c r="N1365">
        <v>10.68888888888889</v>
      </c>
      <c r="O1365">
        <v>8</v>
      </c>
      <c r="P1365">
        <v>1.336111111111111</v>
      </c>
      <c r="Q1365">
        <v>3.25</v>
      </c>
      <c r="R1365" t="s">
        <v>35</v>
      </c>
    </row>
    <row r="1366" spans="1:18" x14ac:dyDescent="0.3">
      <c r="A1366" s="72">
        <v>1364</v>
      </c>
      <c r="B1366">
        <v>1492</v>
      </c>
      <c r="C1366" t="s">
        <v>469</v>
      </c>
      <c r="D1366" t="s">
        <v>28</v>
      </c>
      <c r="E1366" t="s">
        <v>34</v>
      </c>
      <c r="F1366">
        <v>6.95</v>
      </c>
      <c r="G1366" s="73">
        <v>43676</v>
      </c>
      <c r="H1366" s="73">
        <v>43683</v>
      </c>
      <c r="I1366">
        <v>6</v>
      </c>
      <c r="J1366">
        <v>2001</v>
      </c>
      <c r="K1366" t="s">
        <v>29</v>
      </c>
      <c r="L1366">
        <v>26</v>
      </c>
      <c r="M1366">
        <v>0.41111111111111109</v>
      </c>
      <c r="N1366">
        <v>10.68888888888889</v>
      </c>
      <c r="O1366">
        <v>8</v>
      </c>
      <c r="P1366">
        <v>1.336111111111111</v>
      </c>
      <c r="Q1366">
        <v>3.25</v>
      </c>
      <c r="R1366" t="s">
        <v>197</v>
      </c>
    </row>
    <row r="1367" spans="1:18" x14ac:dyDescent="0.3">
      <c r="A1367" s="72">
        <v>1365</v>
      </c>
      <c r="B1367">
        <v>1492</v>
      </c>
      <c r="C1367" t="s">
        <v>469</v>
      </c>
      <c r="D1367" t="s">
        <v>28</v>
      </c>
      <c r="E1367" t="s">
        <v>34</v>
      </c>
      <c r="F1367">
        <v>6.95</v>
      </c>
      <c r="G1367" s="73">
        <v>43676</v>
      </c>
      <c r="H1367" s="73">
        <v>43683</v>
      </c>
      <c r="I1367">
        <v>6</v>
      </c>
      <c r="J1367">
        <v>2001</v>
      </c>
      <c r="K1367" t="s">
        <v>29</v>
      </c>
      <c r="L1367">
        <v>26</v>
      </c>
      <c r="M1367">
        <v>0.41111111111111109</v>
      </c>
      <c r="N1367">
        <v>10.68888888888889</v>
      </c>
      <c r="O1367">
        <v>8</v>
      </c>
      <c r="P1367">
        <v>1.336111111111111</v>
      </c>
      <c r="Q1367">
        <v>3.25</v>
      </c>
      <c r="R1367" t="s">
        <v>133</v>
      </c>
    </row>
    <row r="1368" spans="1:18" x14ac:dyDescent="0.3">
      <c r="A1368" s="72">
        <v>1366</v>
      </c>
      <c r="B1368">
        <v>1493</v>
      </c>
      <c r="C1368" t="s">
        <v>470</v>
      </c>
      <c r="D1368" t="s">
        <v>28</v>
      </c>
      <c r="E1368" t="s">
        <v>34</v>
      </c>
      <c r="F1368">
        <v>7.01</v>
      </c>
      <c r="G1368" s="73">
        <v>43694</v>
      </c>
      <c r="H1368" s="73">
        <v>43709</v>
      </c>
      <c r="I1368">
        <v>5</v>
      </c>
      <c r="J1368">
        <v>2001</v>
      </c>
      <c r="K1368" t="s">
        <v>31</v>
      </c>
      <c r="L1368">
        <v>26</v>
      </c>
      <c r="M1368">
        <v>0.41111111111111109</v>
      </c>
      <c r="N1368">
        <v>10.68888888888889</v>
      </c>
      <c r="O1368">
        <v>16</v>
      </c>
      <c r="P1368">
        <v>0.66805555555555551</v>
      </c>
      <c r="Q1368">
        <v>1.625</v>
      </c>
      <c r="R1368" t="s">
        <v>35</v>
      </c>
    </row>
    <row r="1369" spans="1:18" x14ac:dyDescent="0.3">
      <c r="A1369" s="72">
        <v>1367</v>
      </c>
      <c r="B1369">
        <v>1493</v>
      </c>
      <c r="C1369" t="s">
        <v>470</v>
      </c>
      <c r="D1369" t="s">
        <v>28</v>
      </c>
      <c r="E1369" t="s">
        <v>34</v>
      </c>
      <c r="F1369">
        <v>7.01</v>
      </c>
      <c r="G1369" s="73">
        <v>43694</v>
      </c>
      <c r="H1369" s="73">
        <v>43709</v>
      </c>
      <c r="I1369">
        <v>5</v>
      </c>
      <c r="J1369">
        <v>2001</v>
      </c>
      <c r="K1369" t="s">
        <v>31</v>
      </c>
      <c r="L1369">
        <v>26</v>
      </c>
      <c r="M1369">
        <v>0.41111111111111109</v>
      </c>
      <c r="N1369">
        <v>10.68888888888889</v>
      </c>
      <c r="O1369">
        <v>16</v>
      </c>
      <c r="P1369">
        <v>0.66805555555555551</v>
      </c>
      <c r="Q1369">
        <v>1.625</v>
      </c>
      <c r="R1369" t="s">
        <v>23</v>
      </c>
    </row>
    <row r="1370" spans="1:18" x14ac:dyDescent="0.3">
      <c r="A1370" s="72">
        <v>1368</v>
      </c>
      <c r="B1370">
        <v>1493</v>
      </c>
      <c r="C1370" t="s">
        <v>470</v>
      </c>
      <c r="D1370" t="s">
        <v>28</v>
      </c>
      <c r="E1370" t="s">
        <v>34</v>
      </c>
      <c r="F1370">
        <v>7.01</v>
      </c>
      <c r="G1370" s="73">
        <v>43694</v>
      </c>
      <c r="H1370" s="73">
        <v>43709</v>
      </c>
      <c r="I1370">
        <v>5</v>
      </c>
      <c r="J1370">
        <v>2001</v>
      </c>
      <c r="K1370" t="s">
        <v>31</v>
      </c>
      <c r="L1370">
        <v>26</v>
      </c>
      <c r="M1370">
        <v>0.41111111111111109</v>
      </c>
      <c r="N1370">
        <v>10.68888888888889</v>
      </c>
      <c r="O1370">
        <v>16</v>
      </c>
      <c r="P1370">
        <v>0.66805555555555551</v>
      </c>
      <c r="Q1370">
        <v>1.625</v>
      </c>
      <c r="R1370" t="s">
        <v>197</v>
      </c>
    </row>
    <row r="1371" spans="1:18" x14ac:dyDescent="0.3">
      <c r="A1371" s="72">
        <v>1369</v>
      </c>
      <c r="B1371">
        <v>1493</v>
      </c>
      <c r="C1371" t="s">
        <v>470</v>
      </c>
      <c r="D1371" t="s">
        <v>28</v>
      </c>
      <c r="E1371" t="s">
        <v>34</v>
      </c>
      <c r="F1371">
        <v>7.01</v>
      </c>
      <c r="G1371" s="73">
        <v>43694</v>
      </c>
      <c r="H1371" s="73">
        <v>43709</v>
      </c>
      <c r="I1371">
        <v>5</v>
      </c>
      <c r="J1371">
        <v>2001</v>
      </c>
      <c r="K1371" t="s">
        <v>31</v>
      </c>
      <c r="L1371">
        <v>26</v>
      </c>
      <c r="M1371">
        <v>0.41111111111111109</v>
      </c>
      <c r="N1371">
        <v>10.68888888888889</v>
      </c>
      <c r="O1371">
        <v>16</v>
      </c>
      <c r="P1371">
        <v>0.66805555555555551</v>
      </c>
      <c r="Q1371">
        <v>1.625</v>
      </c>
      <c r="R1371" t="s">
        <v>45</v>
      </c>
    </row>
    <row r="1372" spans="1:18" x14ac:dyDescent="0.3">
      <c r="A1372" s="72">
        <v>1370</v>
      </c>
      <c r="B1372">
        <v>1493</v>
      </c>
      <c r="C1372" t="s">
        <v>470</v>
      </c>
      <c r="D1372" t="s">
        <v>28</v>
      </c>
      <c r="E1372" t="s">
        <v>34</v>
      </c>
      <c r="F1372">
        <v>7.01</v>
      </c>
      <c r="G1372" s="73">
        <v>43694</v>
      </c>
      <c r="H1372" s="73">
        <v>43709</v>
      </c>
      <c r="I1372">
        <v>5</v>
      </c>
      <c r="J1372">
        <v>2001</v>
      </c>
      <c r="K1372" t="s">
        <v>31</v>
      </c>
      <c r="L1372">
        <v>26</v>
      </c>
      <c r="M1372">
        <v>0.41111111111111109</v>
      </c>
      <c r="N1372">
        <v>10.68888888888889</v>
      </c>
      <c r="O1372">
        <v>16</v>
      </c>
      <c r="P1372">
        <v>0.66805555555555551</v>
      </c>
      <c r="Q1372">
        <v>1.625</v>
      </c>
      <c r="R1372" t="s">
        <v>133</v>
      </c>
    </row>
    <row r="1373" spans="1:18" x14ac:dyDescent="0.3">
      <c r="A1373" s="72">
        <v>1371</v>
      </c>
      <c r="B1373">
        <v>28617</v>
      </c>
      <c r="C1373" t="s">
        <v>471</v>
      </c>
      <c r="D1373" t="s">
        <v>28</v>
      </c>
      <c r="E1373" t="s">
        <v>20</v>
      </c>
      <c r="F1373">
        <v>6.93</v>
      </c>
      <c r="G1373" s="73">
        <v>44366</v>
      </c>
      <c r="H1373" s="73">
        <v>44382</v>
      </c>
      <c r="I1373">
        <v>8</v>
      </c>
      <c r="J1373">
        <v>2015</v>
      </c>
      <c r="K1373" t="s">
        <v>29</v>
      </c>
      <c r="L1373">
        <v>12</v>
      </c>
      <c r="M1373">
        <v>0.38500000000000001</v>
      </c>
      <c r="N1373">
        <v>4.62</v>
      </c>
      <c r="O1373">
        <v>17</v>
      </c>
      <c r="P1373">
        <v>0.27176470588235302</v>
      </c>
      <c r="Q1373">
        <v>0.70588235294117652</v>
      </c>
      <c r="R1373" t="s">
        <v>32</v>
      </c>
    </row>
    <row r="1374" spans="1:18" x14ac:dyDescent="0.3">
      <c r="A1374" s="72">
        <v>1372</v>
      </c>
      <c r="B1374">
        <v>28617</v>
      </c>
      <c r="C1374" t="s">
        <v>471</v>
      </c>
      <c r="D1374" t="s">
        <v>28</v>
      </c>
      <c r="E1374" t="s">
        <v>20</v>
      </c>
      <c r="F1374">
        <v>6.93</v>
      </c>
      <c r="G1374" s="73">
        <v>44366</v>
      </c>
      <c r="H1374" s="73">
        <v>44382</v>
      </c>
      <c r="I1374">
        <v>8</v>
      </c>
      <c r="J1374">
        <v>2015</v>
      </c>
      <c r="K1374" t="s">
        <v>29</v>
      </c>
      <c r="L1374">
        <v>12</v>
      </c>
      <c r="M1374">
        <v>0.38500000000000001</v>
      </c>
      <c r="N1374">
        <v>4.62</v>
      </c>
      <c r="O1374">
        <v>17</v>
      </c>
      <c r="P1374">
        <v>0.27176470588235302</v>
      </c>
      <c r="Q1374">
        <v>0.70588235294117652</v>
      </c>
      <c r="R1374" t="s">
        <v>70</v>
      </c>
    </row>
    <row r="1375" spans="1:18" x14ac:dyDescent="0.3">
      <c r="A1375" s="72">
        <v>1373</v>
      </c>
      <c r="B1375">
        <v>28617</v>
      </c>
      <c r="C1375" t="s">
        <v>471</v>
      </c>
      <c r="D1375" t="s">
        <v>28</v>
      </c>
      <c r="E1375" t="s">
        <v>20</v>
      </c>
      <c r="F1375">
        <v>6.93</v>
      </c>
      <c r="G1375" s="73">
        <v>44366</v>
      </c>
      <c r="H1375" s="73">
        <v>44382</v>
      </c>
      <c r="I1375">
        <v>8</v>
      </c>
      <c r="J1375">
        <v>2015</v>
      </c>
      <c r="K1375" t="s">
        <v>29</v>
      </c>
      <c r="L1375">
        <v>12</v>
      </c>
      <c r="M1375">
        <v>0.38500000000000001</v>
      </c>
      <c r="N1375">
        <v>4.62</v>
      </c>
      <c r="O1375">
        <v>17</v>
      </c>
      <c r="P1375">
        <v>0.27176470588235302</v>
      </c>
      <c r="Q1375">
        <v>0.70588235294117652</v>
      </c>
      <c r="R1375" t="s">
        <v>25</v>
      </c>
    </row>
    <row r="1376" spans="1:18" x14ac:dyDescent="0.3">
      <c r="A1376" s="72">
        <v>1374</v>
      </c>
      <c r="B1376">
        <v>28617</v>
      </c>
      <c r="C1376" t="s">
        <v>471</v>
      </c>
      <c r="D1376" t="s">
        <v>28</v>
      </c>
      <c r="E1376" t="s">
        <v>20</v>
      </c>
      <c r="F1376">
        <v>6.93</v>
      </c>
      <c r="G1376" s="73">
        <v>44366</v>
      </c>
      <c r="H1376" s="73">
        <v>44382</v>
      </c>
      <c r="I1376">
        <v>8</v>
      </c>
      <c r="J1376">
        <v>2015</v>
      </c>
      <c r="K1376" t="s">
        <v>29</v>
      </c>
      <c r="L1376">
        <v>12</v>
      </c>
      <c r="M1376">
        <v>0.38500000000000001</v>
      </c>
      <c r="N1376">
        <v>4.62</v>
      </c>
      <c r="O1376">
        <v>17</v>
      </c>
      <c r="P1376">
        <v>0.27176470588235302</v>
      </c>
      <c r="Q1376">
        <v>0.70588235294117652</v>
      </c>
      <c r="R1376" t="s">
        <v>133</v>
      </c>
    </row>
    <row r="1377" spans="1:18" x14ac:dyDescent="0.3">
      <c r="A1377" s="72">
        <v>1375</v>
      </c>
      <c r="B1377">
        <v>28617</v>
      </c>
      <c r="C1377" t="s">
        <v>471</v>
      </c>
      <c r="D1377" t="s">
        <v>28</v>
      </c>
      <c r="E1377" t="s">
        <v>20</v>
      </c>
      <c r="F1377">
        <v>6.93</v>
      </c>
      <c r="G1377" s="73">
        <v>44366</v>
      </c>
      <c r="H1377" s="73">
        <v>44382</v>
      </c>
      <c r="I1377">
        <v>8</v>
      </c>
      <c r="J1377">
        <v>2015</v>
      </c>
      <c r="K1377" t="s">
        <v>29</v>
      </c>
      <c r="L1377">
        <v>12</v>
      </c>
      <c r="M1377">
        <v>0.38500000000000001</v>
      </c>
      <c r="N1377">
        <v>4.62</v>
      </c>
      <c r="O1377">
        <v>17</v>
      </c>
      <c r="P1377">
        <v>0.27176470588235302</v>
      </c>
      <c r="Q1377">
        <v>0.70588235294117652</v>
      </c>
      <c r="R1377" t="s">
        <v>108</v>
      </c>
    </row>
    <row r="1378" spans="1:18" x14ac:dyDescent="0.3">
      <c r="A1378" s="72">
        <v>1376</v>
      </c>
      <c r="B1378">
        <v>44059</v>
      </c>
      <c r="C1378" t="s">
        <v>472</v>
      </c>
      <c r="D1378" t="s">
        <v>60</v>
      </c>
      <c r="E1378" t="s">
        <v>20</v>
      </c>
      <c r="F1378">
        <v>7.63</v>
      </c>
      <c r="G1378" s="73">
        <v>44207</v>
      </c>
      <c r="H1378" s="73">
        <v>44207</v>
      </c>
      <c r="I1378">
        <v>7</v>
      </c>
      <c r="J1378">
        <v>2020</v>
      </c>
      <c r="K1378" t="s">
        <v>31</v>
      </c>
      <c r="L1378">
        <v>1</v>
      </c>
      <c r="M1378">
        <v>0.05</v>
      </c>
      <c r="N1378">
        <v>0.05</v>
      </c>
      <c r="O1378">
        <v>1</v>
      </c>
      <c r="P1378">
        <v>0.05</v>
      </c>
      <c r="Q1378">
        <v>1</v>
      </c>
      <c r="R1378" t="s">
        <v>84</v>
      </c>
    </row>
    <row r="1379" spans="1:18" x14ac:dyDescent="0.3">
      <c r="A1379" s="72">
        <v>1377</v>
      </c>
      <c r="B1379">
        <v>165</v>
      </c>
      <c r="C1379" t="s">
        <v>473</v>
      </c>
      <c r="D1379" t="s">
        <v>28</v>
      </c>
      <c r="E1379" t="s">
        <v>20</v>
      </c>
      <c r="F1379">
        <v>7.39</v>
      </c>
      <c r="G1379" s="73">
        <v>43023</v>
      </c>
      <c r="H1379" s="73">
        <v>43034</v>
      </c>
      <c r="I1379">
        <v>7</v>
      </c>
      <c r="J1379">
        <v>2002</v>
      </c>
      <c r="K1379" t="s">
        <v>21</v>
      </c>
      <c r="L1379">
        <v>26</v>
      </c>
      <c r="M1379">
        <v>0.39166666666666672</v>
      </c>
      <c r="N1379">
        <v>10.18333333333333</v>
      </c>
      <c r="O1379">
        <v>12</v>
      </c>
      <c r="P1379">
        <v>0.84861111111111109</v>
      </c>
      <c r="Q1379">
        <v>2.166666666666667</v>
      </c>
      <c r="R1379" t="s">
        <v>35</v>
      </c>
    </row>
    <row r="1380" spans="1:18" x14ac:dyDescent="0.3">
      <c r="A1380" s="72">
        <v>1378</v>
      </c>
      <c r="B1380">
        <v>165</v>
      </c>
      <c r="C1380" t="s">
        <v>473</v>
      </c>
      <c r="D1380" t="s">
        <v>28</v>
      </c>
      <c r="E1380" t="s">
        <v>20</v>
      </c>
      <c r="F1380">
        <v>7.39</v>
      </c>
      <c r="G1380" s="73">
        <v>43023</v>
      </c>
      <c r="H1380" s="73">
        <v>43034</v>
      </c>
      <c r="I1380">
        <v>7</v>
      </c>
      <c r="J1380">
        <v>2002</v>
      </c>
      <c r="K1380" t="s">
        <v>21</v>
      </c>
      <c r="L1380">
        <v>26</v>
      </c>
      <c r="M1380">
        <v>0.39166666666666672</v>
      </c>
      <c r="N1380">
        <v>10.18333333333333</v>
      </c>
      <c r="O1380">
        <v>12</v>
      </c>
      <c r="P1380">
        <v>0.84861111111111109</v>
      </c>
      <c r="Q1380">
        <v>2.166666666666667</v>
      </c>
      <c r="R1380" t="s">
        <v>36</v>
      </c>
    </row>
    <row r="1381" spans="1:18" x14ac:dyDescent="0.3">
      <c r="A1381" s="72">
        <v>1379</v>
      </c>
      <c r="B1381">
        <v>165</v>
      </c>
      <c r="C1381" t="s">
        <v>473</v>
      </c>
      <c r="D1381" t="s">
        <v>28</v>
      </c>
      <c r="E1381" t="s">
        <v>20</v>
      </c>
      <c r="F1381">
        <v>7.39</v>
      </c>
      <c r="G1381" s="73">
        <v>43023</v>
      </c>
      <c r="H1381" s="73">
        <v>43034</v>
      </c>
      <c r="I1381">
        <v>7</v>
      </c>
      <c r="J1381">
        <v>2002</v>
      </c>
      <c r="K1381" t="s">
        <v>21</v>
      </c>
      <c r="L1381">
        <v>26</v>
      </c>
      <c r="M1381">
        <v>0.39166666666666672</v>
      </c>
      <c r="N1381">
        <v>10.18333333333333</v>
      </c>
      <c r="O1381">
        <v>12</v>
      </c>
      <c r="P1381">
        <v>0.84861111111111109</v>
      </c>
      <c r="Q1381">
        <v>2.166666666666667</v>
      </c>
      <c r="R1381" t="s">
        <v>97</v>
      </c>
    </row>
    <row r="1382" spans="1:18" x14ac:dyDescent="0.3">
      <c r="A1382" s="72">
        <v>1380</v>
      </c>
      <c r="B1382">
        <v>165</v>
      </c>
      <c r="C1382" t="s">
        <v>473</v>
      </c>
      <c r="D1382" t="s">
        <v>28</v>
      </c>
      <c r="E1382" t="s">
        <v>20</v>
      </c>
      <c r="F1382">
        <v>7.39</v>
      </c>
      <c r="G1382" s="73">
        <v>43023</v>
      </c>
      <c r="H1382" s="73">
        <v>43034</v>
      </c>
      <c r="I1382">
        <v>7</v>
      </c>
      <c r="J1382">
        <v>2002</v>
      </c>
      <c r="K1382" t="s">
        <v>21</v>
      </c>
      <c r="L1382">
        <v>26</v>
      </c>
      <c r="M1382">
        <v>0.39166666666666672</v>
      </c>
      <c r="N1382">
        <v>10.18333333333333</v>
      </c>
      <c r="O1382">
        <v>12</v>
      </c>
      <c r="P1382">
        <v>0.84861111111111109</v>
      </c>
      <c r="Q1382">
        <v>2.166666666666667</v>
      </c>
      <c r="R1382" t="s">
        <v>51</v>
      </c>
    </row>
    <row r="1383" spans="1:18" x14ac:dyDescent="0.3">
      <c r="A1383" s="72">
        <v>1381</v>
      </c>
      <c r="B1383">
        <v>165</v>
      </c>
      <c r="C1383" t="s">
        <v>473</v>
      </c>
      <c r="D1383" t="s">
        <v>28</v>
      </c>
      <c r="E1383" t="s">
        <v>20</v>
      </c>
      <c r="F1383">
        <v>7.39</v>
      </c>
      <c r="G1383" s="73">
        <v>43023</v>
      </c>
      <c r="H1383" s="73">
        <v>43034</v>
      </c>
      <c r="I1383">
        <v>7</v>
      </c>
      <c r="J1383">
        <v>2002</v>
      </c>
      <c r="K1383" t="s">
        <v>21</v>
      </c>
      <c r="L1383">
        <v>26</v>
      </c>
      <c r="M1383">
        <v>0.39166666666666672</v>
      </c>
      <c r="N1383">
        <v>10.18333333333333</v>
      </c>
      <c r="O1383">
        <v>12</v>
      </c>
      <c r="P1383">
        <v>0.84861111111111109</v>
      </c>
      <c r="Q1383">
        <v>2.166666666666667</v>
      </c>
      <c r="R1383" t="s">
        <v>24</v>
      </c>
    </row>
    <row r="1384" spans="1:18" x14ac:dyDescent="0.3">
      <c r="A1384" s="72">
        <v>1382</v>
      </c>
      <c r="B1384">
        <v>165</v>
      </c>
      <c r="C1384" t="s">
        <v>473</v>
      </c>
      <c r="D1384" t="s">
        <v>28</v>
      </c>
      <c r="E1384" t="s">
        <v>20</v>
      </c>
      <c r="F1384">
        <v>7.39</v>
      </c>
      <c r="G1384" s="73">
        <v>43023</v>
      </c>
      <c r="H1384" s="73">
        <v>43034</v>
      </c>
      <c r="I1384">
        <v>7</v>
      </c>
      <c r="J1384">
        <v>2002</v>
      </c>
      <c r="K1384" t="s">
        <v>21</v>
      </c>
      <c r="L1384">
        <v>26</v>
      </c>
      <c r="M1384">
        <v>0.39166666666666672</v>
      </c>
      <c r="N1384">
        <v>10.18333333333333</v>
      </c>
      <c r="O1384">
        <v>12</v>
      </c>
      <c r="P1384">
        <v>0.84861111111111109</v>
      </c>
      <c r="Q1384">
        <v>2.166666666666667</v>
      </c>
      <c r="R1384" t="s">
        <v>61</v>
      </c>
    </row>
    <row r="1385" spans="1:18" x14ac:dyDescent="0.3">
      <c r="A1385" s="72">
        <v>1383</v>
      </c>
      <c r="B1385">
        <v>165</v>
      </c>
      <c r="C1385" t="s">
        <v>473</v>
      </c>
      <c r="D1385" t="s">
        <v>28</v>
      </c>
      <c r="E1385" t="s">
        <v>20</v>
      </c>
      <c r="F1385">
        <v>7.39</v>
      </c>
      <c r="G1385" s="73">
        <v>43023</v>
      </c>
      <c r="H1385" s="73">
        <v>43034</v>
      </c>
      <c r="I1385">
        <v>7</v>
      </c>
      <c r="J1385">
        <v>2002</v>
      </c>
      <c r="K1385" t="s">
        <v>21</v>
      </c>
      <c r="L1385">
        <v>26</v>
      </c>
      <c r="M1385">
        <v>0.39166666666666672</v>
      </c>
      <c r="N1385">
        <v>10.18333333333333</v>
      </c>
      <c r="O1385">
        <v>12</v>
      </c>
      <c r="P1385">
        <v>0.84861111111111109</v>
      </c>
      <c r="Q1385">
        <v>2.166666666666667</v>
      </c>
      <c r="R1385" t="s">
        <v>54</v>
      </c>
    </row>
    <row r="1386" spans="1:18" x14ac:dyDescent="0.3">
      <c r="A1386" s="72">
        <v>1384</v>
      </c>
      <c r="B1386">
        <v>165</v>
      </c>
      <c r="C1386" t="s">
        <v>473</v>
      </c>
      <c r="D1386" t="s">
        <v>28</v>
      </c>
      <c r="E1386" t="s">
        <v>20</v>
      </c>
      <c r="F1386">
        <v>7.39</v>
      </c>
      <c r="G1386" s="73">
        <v>43023</v>
      </c>
      <c r="H1386" s="73">
        <v>43034</v>
      </c>
      <c r="I1386">
        <v>7</v>
      </c>
      <c r="J1386">
        <v>2002</v>
      </c>
      <c r="K1386" t="s">
        <v>21</v>
      </c>
      <c r="L1386">
        <v>26</v>
      </c>
      <c r="M1386">
        <v>0.39166666666666672</v>
      </c>
      <c r="N1386">
        <v>10.18333333333333</v>
      </c>
      <c r="O1386">
        <v>12</v>
      </c>
      <c r="P1386">
        <v>0.84861111111111109</v>
      </c>
      <c r="Q1386">
        <v>2.166666666666667</v>
      </c>
      <c r="R1386" t="s">
        <v>25</v>
      </c>
    </row>
    <row r="1387" spans="1:18" x14ac:dyDescent="0.3">
      <c r="A1387" s="72">
        <v>1385</v>
      </c>
      <c r="B1387">
        <v>30296</v>
      </c>
      <c r="C1387" t="s">
        <v>474</v>
      </c>
      <c r="D1387" t="s">
        <v>28</v>
      </c>
      <c r="E1387" t="s">
        <v>73</v>
      </c>
      <c r="F1387">
        <v>7.46</v>
      </c>
      <c r="G1387" s="73">
        <v>44214</v>
      </c>
      <c r="H1387" s="73">
        <v>44236</v>
      </c>
      <c r="I1387">
        <v>6</v>
      </c>
      <c r="J1387">
        <v>2015</v>
      </c>
      <c r="K1387" t="s">
        <v>31</v>
      </c>
      <c r="L1387">
        <v>12</v>
      </c>
      <c r="M1387">
        <v>0.39444444444444438</v>
      </c>
      <c r="N1387">
        <v>4.7333333333333334</v>
      </c>
      <c r="O1387">
        <v>23</v>
      </c>
      <c r="P1387">
        <v>0.2057971014492754</v>
      </c>
      <c r="Q1387">
        <v>0.52173913043478259</v>
      </c>
      <c r="R1387" t="s">
        <v>35</v>
      </c>
    </row>
    <row r="1388" spans="1:18" x14ac:dyDescent="0.3">
      <c r="A1388" s="72">
        <v>1386</v>
      </c>
      <c r="B1388">
        <v>30296</v>
      </c>
      <c r="C1388" t="s">
        <v>474</v>
      </c>
      <c r="D1388" t="s">
        <v>28</v>
      </c>
      <c r="E1388" t="s">
        <v>73</v>
      </c>
      <c r="F1388">
        <v>7.46</v>
      </c>
      <c r="G1388" s="73">
        <v>44214</v>
      </c>
      <c r="H1388" s="73">
        <v>44236</v>
      </c>
      <c r="I1388">
        <v>6</v>
      </c>
      <c r="J1388">
        <v>2015</v>
      </c>
      <c r="K1388" t="s">
        <v>31</v>
      </c>
      <c r="L1388">
        <v>12</v>
      </c>
      <c r="M1388">
        <v>0.39444444444444438</v>
      </c>
      <c r="N1388">
        <v>4.7333333333333334</v>
      </c>
      <c r="O1388">
        <v>23</v>
      </c>
      <c r="P1388">
        <v>0.2057971014492754</v>
      </c>
      <c r="Q1388">
        <v>0.52173913043478259</v>
      </c>
      <c r="R1388" t="s">
        <v>70</v>
      </c>
    </row>
    <row r="1389" spans="1:18" x14ac:dyDescent="0.3">
      <c r="A1389" s="72">
        <v>1387</v>
      </c>
      <c r="B1389">
        <v>30296</v>
      </c>
      <c r="C1389" t="s">
        <v>474</v>
      </c>
      <c r="D1389" t="s">
        <v>28</v>
      </c>
      <c r="E1389" t="s">
        <v>73</v>
      </c>
      <c r="F1389">
        <v>7.46</v>
      </c>
      <c r="G1389" s="73">
        <v>44214</v>
      </c>
      <c r="H1389" s="73">
        <v>44236</v>
      </c>
      <c r="I1389">
        <v>6</v>
      </c>
      <c r="J1389">
        <v>2015</v>
      </c>
      <c r="K1389" t="s">
        <v>31</v>
      </c>
      <c r="L1389">
        <v>12</v>
      </c>
      <c r="M1389">
        <v>0.39444444444444438</v>
      </c>
      <c r="N1389">
        <v>4.7333333333333334</v>
      </c>
      <c r="O1389">
        <v>23</v>
      </c>
      <c r="P1389">
        <v>0.2057971014492754</v>
      </c>
      <c r="Q1389">
        <v>0.52173913043478259</v>
      </c>
      <c r="R1389" t="s">
        <v>23</v>
      </c>
    </row>
    <row r="1390" spans="1:18" x14ac:dyDescent="0.3">
      <c r="A1390" s="72">
        <v>1388</v>
      </c>
      <c r="B1390">
        <v>30296</v>
      </c>
      <c r="C1390" t="s">
        <v>474</v>
      </c>
      <c r="D1390" t="s">
        <v>28</v>
      </c>
      <c r="E1390" t="s">
        <v>73</v>
      </c>
      <c r="F1390">
        <v>7.46</v>
      </c>
      <c r="G1390" s="73">
        <v>44214</v>
      </c>
      <c r="H1390" s="73">
        <v>44236</v>
      </c>
      <c r="I1390">
        <v>6</v>
      </c>
      <c r="J1390">
        <v>2015</v>
      </c>
      <c r="K1390" t="s">
        <v>31</v>
      </c>
      <c r="L1390">
        <v>12</v>
      </c>
      <c r="M1390">
        <v>0.39444444444444438</v>
      </c>
      <c r="N1390">
        <v>4.7333333333333334</v>
      </c>
      <c r="O1390">
        <v>23</v>
      </c>
      <c r="P1390">
        <v>0.2057971014492754</v>
      </c>
      <c r="Q1390">
        <v>0.52173913043478259</v>
      </c>
      <c r="R1390" t="s">
        <v>54</v>
      </c>
    </row>
    <row r="1391" spans="1:18" x14ac:dyDescent="0.3">
      <c r="A1391" s="72">
        <v>1389</v>
      </c>
      <c r="B1391">
        <v>30296</v>
      </c>
      <c r="C1391" t="s">
        <v>474</v>
      </c>
      <c r="D1391" t="s">
        <v>28</v>
      </c>
      <c r="E1391" t="s">
        <v>73</v>
      </c>
      <c r="F1391">
        <v>7.46</v>
      </c>
      <c r="G1391" s="73">
        <v>44214</v>
      </c>
      <c r="H1391" s="73">
        <v>44236</v>
      </c>
      <c r="I1391">
        <v>6</v>
      </c>
      <c r="J1391">
        <v>2015</v>
      </c>
      <c r="K1391" t="s">
        <v>31</v>
      </c>
      <c r="L1391">
        <v>12</v>
      </c>
      <c r="M1391">
        <v>0.39444444444444438</v>
      </c>
      <c r="N1391">
        <v>4.7333333333333334</v>
      </c>
      <c r="O1391">
        <v>23</v>
      </c>
      <c r="P1391">
        <v>0.2057971014492754</v>
      </c>
      <c r="Q1391">
        <v>0.52173913043478259</v>
      </c>
      <c r="R1391" t="s">
        <v>45</v>
      </c>
    </row>
    <row r="1392" spans="1:18" x14ac:dyDescent="0.3">
      <c r="A1392" s="72">
        <v>1390</v>
      </c>
      <c r="B1392">
        <v>48406</v>
      </c>
      <c r="C1392" t="s">
        <v>475</v>
      </c>
      <c r="D1392" t="s">
        <v>28</v>
      </c>
      <c r="E1392" t="s">
        <v>20</v>
      </c>
      <c r="F1392">
        <v>7.21</v>
      </c>
      <c r="G1392" s="73">
        <v>44707</v>
      </c>
      <c r="H1392" s="73">
        <v>44709</v>
      </c>
      <c r="I1392">
        <v>7</v>
      </c>
      <c r="J1392">
        <v>2021</v>
      </c>
      <c r="K1392" t="s">
        <v>40</v>
      </c>
      <c r="L1392">
        <v>12</v>
      </c>
      <c r="M1392">
        <v>0.39</v>
      </c>
      <c r="N1392">
        <v>4.68</v>
      </c>
      <c r="O1392">
        <v>3</v>
      </c>
      <c r="P1392">
        <v>1.56</v>
      </c>
      <c r="Q1392">
        <v>4</v>
      </c>
      <c r="R1392" t="s">
        <v>45</v>
      </c>
    </row>
    <row r="1393" spans="1:18" x14ac:dyDescent="0.3">
      <c r="A1393" s="72">
        <v>1391</v>
      </c>
      <c r="B1393">
        <v>48406</v>
      </c>
      <c r="C1393" t="s">
        <v>475</v>
      </c>
      <c r="D1393" t="s">
        <v>28</v>
      </c>
      <c r="E1393" t="s">
        <v>20</v>
      </c>
      <c r="F1393">
        <v>7.21</v>
      </c>
      <c r="G1393" s="73">
        <v>44707</v>
      </c>
      <c r="H1393" s="73">
        <v>44709</v>
      </c>
      <c r="I1393">
        <v>7</v>
      </c>
      <c r="J1393">
        <v>2021</v>
      </c>
      <c r="K1393" t="s">
        <v>40</v>
      </c>
      <c r="L1393">
        <v>12</v>
      </c>
      <c r="M1393">
        <v>0.39</v>
      </c>
      <c r="N1393">
        <v>4.68</v>
      </c>
      <c r="O1393">
        <v>3</v>
      </c>
      <c r="P1393">
        <v>1.56</v>
      </c>
      <c r="Q1393">
        <v>4</v>
      </c>
      <c r="R1393" t="s">
        <v>46</v>
      </c>
    </row>
    <row r="1394" spans="1:18" x14ac:dyDescent="0.3">
      <c r="A1394" s="72">
        <v>1392</v>
      </c>
      <c r="B1394">
        <v>48406</v>
      </c>
      <c r="C1394" t="s">
        <v>475</v>
      </c>
      <c r="D1394" t="s">
        <v>28</v>
      </c>
      <c r="E1394" t="s">
        <v>20</v>
      </c>
      <c r="F1394">
        <v>7.21</v>
      </c>
      <c r="G1394" s="73">
        <v>44707</v>
      </c>
      <c r="H1394" s="73">
        <v>44709</v>
      </c>
      <c r="I1394">
        <v>7</v>
      </c>
      <c r="J1394">
        <v>2021</v>
      </c>
      <c r="K1394" t="s">
        <v>40</v>
      </c>
      <c r="L1394">
        <v>12</v>
      </c>
      <c r="M1394">
        <v>0.39</v>
      </c>
      <c r="N1394">
        <v>4.68</v>
      </c>
      <c r="O1394">
        <v>3</v>
      </c>
      <c r="P1394">
        <v>1.56</v>
      </c>
      <c r="Q1394">
        <v>4</v>
      </c>
      <c r="R1394" t="s">
        <v>47</v>
      </c>
    </row>
    <row r="1395" spans="1:18" x14ac:dyDescent="0.3">
      <c r="A1395" s="72">
        <v>1393</v>
      </c>
      <c r="B1395">
        <v>37436</v>
      </c>
      <c r="C1395" t="s">
        <v>476</v>
      </c>
      <c r="D1395" t="s">
        <v>28</v>
      </c>
      <c r="E1395" t="s">
        <v>20</v>
      </c>
      <c r="F1395">
        <v>6.03</v>
      </c>
      <c r="G1395" s="73">
        <v>43601</v>
      </c>
      <c r="H1395" s="73">
        <v>43609</v>
      </c>
      <c r="I1395">
        <v>3</v>
      </c>
      <c r="J1395">
        <v>2019</v>
      </c>
      <c r="K1395" t="s">
        <v>21</v>
      </c>
      <c r="L1395">
        <v>12</v>
      </c>
      <c r="M1395">
        <v>0.38111111111111112</v>
      </c>
      <c r="N1395">
        <v>4.5733333333333333</v>
      </c>
      <c r="O1395">
        <v>9</v>
      </c>
      <c r="P1395">
        <v>0.50814814814814813</v>
      </c>
      <c r="Q1395">
        <v>1.333333333333333</v>
      </c>
      <c r="R1395" t="s">
        <v>35</v>
      </c>
    </row>
    <row r="1396" spans="1:18" x14ac:dyDescent="0.3">
      <c r="A1396" s="72">
        <v>1394</v>
      </c>
      <c r="B1396">
        <v>37436</v>
      </c>
      <c r="C1396" t="s">
        <v>476</v>
      </c>
      <c r="D1396" t="s">
        <v>28</v>
      </c>
      <c r="E1396" t="s">
        <v>20</v>
      </c>
      <c r="F1396">
        <v>6.03</v>
      </c>
      <c r="G1396" s="73">
        <v>43601</v>
      </c>
      <c r="H1396" s="73">
        <v>43609</v>
      </c>
      <c r="I1396">
        <v>3</v>
      </c>
      <c r="J1396">
        <v>2019</v>
      </c>
      <c r="K1396" t="s">
        <v>21</v>
      </c>
      <c r="L1396">
        <v>12</v>
      </c>
      <c r="M1396">
        <v>0.38111111111111112</v>
      </c>
      <c r="N1396">
        <v>4.5733333333333333</v>
      </c>
      <c r="O1396">
        <v>9</v>
      </c>
      <c r="P1396">
        <v>0.50814814814814813</v>
      </c>
      <c r="Q1396">
        <v>1.333333333333333</v>
      </c>
      <c r="R1396" t="s">
        <v>97</v>
      </c>
    </row>
    <row r="1397" spans="1:18" x14ac:dyDescent="0.3">
      <c r="A1397" s="72">
        <v>1395</v>
      </c>
      <c r="B1397">
        <v>37436</v>
      </c>
      <c r="C1397" t="s">
        <v>476</v>
      </c>
      <c r="D1397" t="s">
        <v>28</v>
      </c>
      <c r="E1397" t="s">
        <v>20</v>
      </c>
      <c r="F1397">
        <v>6.03</v>
      </c>
      <c r="G1397" s="73">
        <v>43601</v>
      </c>
      <c r="H1397" s="73">
        <v>43609</v>
      </c>
      <c r="I1397">
        <v>3</v>
      </c>
      <c r="J1397">
        <v>2019</v>
      </c>
      <c r="K1397" t="s">
        <v>21</v>
      </c>
      <c r="L1397">
        <v>12</v>
      </c>
      <c r="M1397">
        <v>0.38111111111111112</v>
      </c>
      <c r="N1397">
        <v>4.5733333333333333</v>
      </c>
      <c r="O1397">
        <v>9</v>
      </c>
      <c r="P1397">
        <v>0.50814814814814813</v>
      </c>
      <c r="Q1397">
        <v>1.333333333333333</v>
      </c>
      <c r="R1397" t="s">
        <v>25</v>
      </c>
    </row>
    <row r="1398" spans="1:18" x14ac:dyDescent="0.3">
      <c r="A1398" s="72">
        <v>1396</v>
      </c>
      <c r="B1398">
        <v>38529</v>
      </c>
      <c r="C1398" t="s">
        <v>477</v>
      </c>
      <c r="D1398" t="s">
        <v>28</v>
      </c>
      <c r="E1398" t="s">
        <v>110</v>
      </c>
      <c r="F1398">
        <v>6.17</v>
      </c>
      <c r="G1398" s="73">
        <v>43987</v>
      </c>
      <c r="H1398" s="73">
        <v>43994</v>
      </c>
      <c r="I1398">
        <v>4</v>
      </c>
      <c r="J1398">
        <v>2019</v>
      </c>
      <c r="K1398" t="s">
        <v>31</v>
      </c>
      <c r="L1398">
        <v>12</v>
      </c>
      <c r="M1398">
        <v>0.3972222222222222</v>
      </c>
      <c r="N1398">
        <v>4.7666666666666666</v>
      </c>
      <c r="O1398">
        <v>8</v>
      </c>
      <c r="P1398">
        <v>0.59583333333333333</v>
      </c>
      <c r="Q1398">
        <v>1.5</v>
      </c>
      <c r="R1398" t="s">
        <v>111</v>
      </c>
    </row>
    <row r="1399" spans="1:18" x14ac:dyDescent="0.3">
      <c r="A1399" s="72">
        <v>1397</v>
      </c>
      <c r="B1399">
        <v>38529</v>
      </c>
      <c r="C1399" t="s">
        <v>477</v>
      </c>
      <c r="D1399" t="s">
        <v>28</v>
      </c>
      <c r="E1399" t="s">
        <v>110</v>
      </c>
      <c r="F1399">
        <v>6.17</v>
      </c>
      <c r="G1399" s="73">
        <v>43987</v>
      </c>
      <c r="H1399" s="73">
        <v>43994</v>
      </c>
      <c r="I1399">
        <v>4</v>
      </c>
      <c r="J1399">
        <v>2019</v>
      </c>
      <c r="K1399" t="s">
        <v>31</v>
      </c>
      <c r="L1399">
        <v>12</v>
      </c>
      <c r="M1399">
        <v>0.3972222222222222</v>
      </c>
      <c r="N1399">
        <v>4.7666666666666666</v>
      </c>
      <c r="O1399">
        <v>8</v>
      </c>
      <c r="P1399">
        <v>0.59583333333333333</v>
      </c>
      <c r="Q1399">
        <v>1.5</v>
      </c>
      <c r="R1399" t="s">
        <v>32</v>
      </c>
    </row>
    <row r="1400" spans="1:18" x14ac:dyDescent="0.3">
      <c r="A1400" s="72">
        <v>1398</v>
      </c>
      <c r="B1400">
        <v>38529</v>
      </c>
      <c r="C1400" t="s">
        <v>477</v>
      </c>
      <c r="D1400" t="s">
        <v>28</v>
      </c>
      <c r="E1400" t="s">
        <v>110</v>
      </c>
      <c r="F1400">
        <v>6.17</v>
      </c>
      <c r="G1400" s="73">
        <v>43987</v>
      </c>
      <c r="H1400" s="73">
        <v>43994</v>
      </c>
      <c r="I1400">
        <v>4</v>
      </c>
      <c r="J1400">
        <v>2019</v>
      </c>
      <c r="K1400" t="s">
        <v>31</v>
      </c>
      <c r="L1400">
        <v>12</v>
      </c>
      <c r="M1400">
        <v>0.3972222222222222</v>
      </c>
      <c r="N1400">
        <v>4.7666666666666666</v>
      </c>
      <c r="O1400">
        <v>8</v>
      </c>
      <c r="P1400">
        <v>0.59583333333333333</v>
      </c>
      <c r="Q1400">
        <v>1.5</v>
      </c>
      <c r="R1400" t="s">
        <v>45</v>
      </c>
    </row>
    <row r="1401" spans="1:18" x14ac:dyDescent="0.3">
      <c r="A1401" s="72">
        <v>1399</v>
      </c>
      <c r="B1401">
        <v>38529</v>
      </c>
      <c r="C1401" t="s">
        <v>477</v>
      </c>
      <c r="D1401" t="s">
        <v>28</v>
      </c>
      <c r="E1401" t="s">
        <v>110</v>
      </c>
      <c r="F1401">
        <v>6.17</v>
      </c>
      <c r="G1401" s="73">
        <v>43987</v>
      </c>
      <c r="H1401" s="73">
        <v>43994</v>
      </c>
      <c r="I1401">
        <v>4</v>
      </c>
      <c r="J1401">
        <v>2019</v>
      </c>
      <c r="K1401" t="s">
        <v>31</v>
      </c>
      <c r="L1401">
        <v>12</v>
      </c>
      <c r="M1401">
        <v>0.3972222222222222</v>
      </c>
      <c r="N1401">
        <v>4.7666666666666666</v>
      </c>
      <c r="O1401">
        <v>8</v>
      </c>
      <c r="P1401">
        <v>0.59583333333333333</v>
      </c>
      <c r="Q1401">
        <v>1.5</v>
      </c>
      <c r="R1401" t="s">
        <v>42</v>
      </c>
    </row>
    <row r="1402" spans="1:18" x14ac:dyDescent="0.3">
      <c r="A1402" s="72">
        <v>1400</v>
      </c>
      <c r="B1402">
        <v>38529</v>
      </c>
      <c r="C1402" t="s">
        <v>477</v>
      </c>
      <c r="D1402" t="s">
        <v>28</v>
      </c>
      <c r="E1402" t="s">
        <v>110</v>
      </c>
      <c r="F1402">
        <v>6.17</v>
      </c>
      <c r="G1402" s="73">
        <v>43987</v>
      </c>
      <c r="H1402" s="73">
        <v>43994</v>
      </c>
      <c r="I1402">
        <v>4</v>
      </c>
      <c r="J1402">
        <v>2019</v>
      </c>
      <c r="K1402" t="s">
        <v>31</v>
      </c>
      <c r="L1402">
        <v>12</v>
      </c>
      <c r="M1402">
        <v>0.3972222222222222</v>
      </c>
      <c r="N1402">
        <v>4.7666666666666666</v>
      </c>
      <c r="O1402">
        <v>8</v>
      </c>
      <c r="P1402">
        <v>0.59583333333333333</v>
      </c>
      <c r="Q1402">
        <v>1.5</v>
      </c>
      <c r="R1402" t="s">
        <v>46</v>
      </c>
    </row>
    <row r="1403" spans="1:18" x14ac:dyDescent="0.3">
      <c r="A1403" s="72">
        <v>1401</v>
      </c>
      <c r="B1403">
        <v>38529</v>
      </c>
      <c r="C1403" t="s">
        <v>477</v>
      </c>
      <c r="D1403" t="s">
        <v>28</v>
      </c>
      <c r="E1403" t="s">
        <v>110</v>
      </c>
      <c r="F1403">
        <v>6.17</v>
      </c>
      <c r="G1403" s="73">
        <v>43987</v>
      </c>
      <c r="H1403" s="73">
        <v>43994</v>
      </c>
      <c r="I1403">
        <v>4</v>
      </c>
      <c r="J1403">
        <v>2019</v>
      </c>
      <c r="K1403" t="s">
        <v>31</v>
      </c>
      <c r="L1403">
        <v>12</v>
      </c>
      <c r="M1403">
        <v>0.3972222222222222</v>
      </c>
      <c r="N1403">
        <v>4.7666666666666666</v>
      </c>
      <c r="O1403">
        <v>8</v>
      </c>
      <c r="P1403">
        <v>0.59583333333333333</v>
      </c>
      <c r="Q1403">
        <v>1.5</v>
      </c>
      <c r="R1403" t="s">
        <v>47</v>
      </c>
    </row>
    <row r="1404" spans="1:18" x14ac:dyDescent="0.3">
      <c r="A1404" s="72">
        <v>1402</v>
      </c>
      <c r="B1404">
        <v>38992</v>
      </c>
      <c r="C1404" t="s">
        <v>478</v>
      </c>
      <c r="D1404" t="s">
        <v>28</v>
      </c>
      <c r="E1404" t="s">
        <v>76</v>
      </c>
      <c r="F1404">
        <v>7.37</v>
      </c>
      <c r="G1404" s="73">
        <v>44825</v>
      </c>
      <c r="H1404" s="73">
        <v>44831</v>
      </c>
      <c r="I1404">
        <v>8</v>
      </c>
      <c r="J1404">
        <v>2020</v>
      </c>
      <c r="K1404" t="s">
        <v>21</v>
      </c>
      <c r="L1404">
        <v>12</v>
      </c>
      <c r="M1404">
        <v>0.39444444444444438</v>
      </c>
      <c r="N1404">
        <v>4.7333333333333334</v>
      </c>
      <c r="O1404">
        <v>7</v>
      </c>
      <c r="P1404">
        <v>0.67619047619047623</v>
      </c>
      <c r="Q1404">
        <v>1.714285714285714</v>
      </c>
      <c r="R1404" t="s">
        <v>32</v>
      </c>
    </row>
    <row r="1405" spans="1:18" x14ac:dyDescent="0.3">
      <c r="A1405" s="72">
        <v>1403</v>
      </c>
      <c r="B1405">
        <v>38992</v>
      </c>
      <c r="C1405" t="s">
        <v>478</v>
      </c>
      <c r="D1405" t="s">
        <v>28</v>
      </c>
      <c r="E1405" t="s">
        <v>76</v>
      </c>
      <c r="F1405">
        <v>7.37</v>
      </c>
      <c r="G1405" s="73">
        <v>44825</v>
      </c>
      <c r="H1405" s="73">
        <v>44831</v>
      </c>
      <c r="I1405">
        <v>8</v>
      </c>
      <c r="J1405">
        <v>2020</v>
      </c>
      <c r="K1405" t="s">
        <v>21</v>
      </c>
      <c r="L1405">
        <v>12</v>
      </c>
      <c r="M1405">
        <v>0.39444444444444438</v>
      </c>
      <c r="N1405">
        <v>4.7333333333333334</v>
      </c>
      <c r="O1405">
        <v>7</v>
      </c>
      <c r="P1405">
        <v>0.67619047619047623</v>
      </c>
      <c r="Q1405">
        <v>1.714285714285714</v>
      </c>
      <c r="R1405" t="s">
        <v>54</v>
      </c>
    </row>
    <row r="1406" spans="1:18" x14ac:dyDescent="0.3">
      <c r="A1406" s="72">
        <v>1404</v>
      </c>
      <c r="B1406">
        <v>38162</v>
      </c>
      <c r="C1406" t="s">
        <v>479</v>
      </c>
      <c r="D1406" t="s">
        <v>28</v>
      </c>
      <c r="E1406" t="s">
        <v>110</v>
      </c>
      <c r="F1406">
        <v>5.53</v>
      </c>
      <c r="G1406" s="73">
        <v>44042</v>
      </c>
      <c r="H1406" s="73">
        <v>44043</v>
      </c>
      <c r="I1406">
        <v>5</v>
      </c>
      <c r="J1406">
        <v>2019</v>
      </c>
      <c r="K1406" t="s">
        <v>21</v>
      </c>
      <c r="L1406">
        <v>11</v>
      </c>
      <c r="M1406">
        <v>8.3333333333333329E-2</v>
      </c>
      <c r="N1406">
        <v>0.91666666666666663</v>
      </c>
      <c r="O1406">
        <v>2</v>
      </c>
      <c r="P1406">
        <v>0.45833333333333331</v>
      </c>
      <c r="Q1406">
        <v>5.5</v>
      </c>
      <c r="R1406" t="s">
        <v>32</v>
      </c>
    </row>
    <row r="1407" spans="1:18" x14ac:dyDescent="0.3">
      <c r="A1407" s="72">
        <v>1405</v>
      </c>
      <c r="B1407">
        <v>38162</v>
      </c>
      <c r="C1407" t="s">
        <v>479</v>
      </c>
      <c r="D1407" t="s">
        <v>28</v>
      </c>
      <c r="E1407" t="s">
        <v>110</v>
      </c>
      <c r="F1407">
        <v>5.53</v>
      </c>
      <c r="G1407" s="73">
        <v>44042</v>
      </c>
      <c r="H1407" s="73">
        <v>44043</v>
      </c>
      <c r="I1407">
        <v>5</v>
      </c>
      <c r="J1407">
        <v>2019</v>
      </c>
      <c r="K1407" t="s">
        <v>21</v>
      </c>
      <c r="L1407">
        <v>11</v>
      </c>
      <c r="M1407">
        <v>8.3333333333333329E-2</v>
      </c>
      <c r="N1407">
        <v>0.91666666666666663</v>
      </c>
      <c r="O1407">
        <v>2</v>
      </c>
      <c r="P1407">
        <v>0.45833333333333331</v>
      </c>
      <c r="Q1407">
        <v>5.5</v>
      </c>
      <c r="R1407" t="s">
        <v>80</v>
      </c>
    </row>
    <row r="1408" spans="1:18" x14ac:dyDescent="0.3">
      <c r="A1408" s="72">
        <v>1406</v>
      </c>
      <c r="B1408">
        <v>38162</v>
      </c>
      <c r="C1408" t="s">
        <v>479</v>
      </c>
      <c r="D1408" t="s">
        <v>28</v>
      </c>
      <c r="E1408" t="s">
        <v>110</v>
      </c>
      <c r="F1408">
        <v>5.53</v>
      </c>
      <c r="G1408" s="73">
        <v>44042</v>
      </c>
      <c r="H1408" s="73">
        <v>44043</v>
      </c>
      <c r="I1408">
        <v>5</v>
      </c>
      <c r="J1408">
        <v>2019</v>
      </c>
      <c r="K1408" t="s">
        <v>21</v>
      </c>
      <c r="L1408">
        <v>11</v>
      </c>
      <c r="M1408">
        <v>8.3333333333333329E-2</v>
      </c>
      <c r="N1408">
        <v>0.91666666666666663</v>
      </c>
      <c r="O1408">
        <v>2</v>
      </c>
      <c r="P1408">
        <v>0.45833333333333331</v>
      </c>
      <c r="Q1408">
        <v>5.5</v>
      </c>
      <c r="R1408" t="s">
        <v>42</v>
      </c>
    </row>
    <row r="1409" spans="1:18" x14ac:dyDescent="0.3">
      <c r="A1409" s="72">
        <v>1407</v>
      </c>
      <c r="B1409">
        <v>38707</v>
      </c>
      <c r="C1409" t="s">
        <v>480</v>
      </c>
      <c r="D1409" t="s">
        <v>28</v>
      </c>
      <c r="E1409" t="s">
        <v>20</v>
      </c>
      <c r="F1409">
        <v>6.53</v>
      </c>
      <c r="G1409" s="73">
        <v>43650</v>
      </c>
      <c r="H1409" s="73">
        <v>43656</v>
      </c>
      <c r="I1409">
        <v>6</v>
      </c>
      <c r="J1409">
        <v>2019</v>
      </c>
      <c r="K1409" t="s">
        <v>29</v>
      </c>
      <c r="L1409">
        <v>12</v>
      </c>
      <c r="M1409">
        <v>0.4</v>
      </c>
      <c r="N1409">
        <v>4.8000000000000007</v>
      </c>
      <c r="O1409">
        <v>7</v>
      </c>
      <c r="P1409">
        <v>0.68571428571428583</v>
      </c>
      <c r="Q1409">
        <v>1.714285714285714</v>
      </c>
      <c r="R1409" t="s">
        <v>22</v>
      </c>
    </row>
    <row r="1410" spans="1:18" x14ac:dyDescent="0.3">
      <c r="A1410" s="72">
        <v>1408</v>
      </c>
      <c r="B1410">
        <v>38707</v>
      </c>
      <c r="C1410" t="s">
        <v>480</v>
      </c>
      <c r="D1410" t="s">
        <v>28</v>
      </c>
      <c r="E1410" t="s">
        <v>20</v>
      </c>
      <c r="F1410">
        <v>6.53</v>
      </c>
      <c r="G1410" s="73">
        <v>43650</v>
      </c>
      <c r="H1410" s="73">
        <v>43656</v>
      </c>
      <c r="I1410">
        <v>6</v>
      </c>
      <c r="J1410">
        <v>2019</v>
      </c>
      <c r="K1410" t="s">
        <v>29</v>
      </c>
      <c r="L1410">
        <v>12</v>
      </c>
      <c r="M1410">
        <v>0.4</v>
      </c>
      <c r="N1410">
        <v>4.8000000000000007</v>
      </c>
      <c r="O1410">
        <v>7</v>
      </c>
      <c r="P1410">
        <v>0.68571428571428583</v>
      </c>
      <c r="Q1410">
        <v>1.714285714285714</v>
      </c>
      <c r="R1410" t="s">
        <v>32</v>
      </c>
    </row>
    <row r="1411" spans="1:18" x14ac:dyDescent="0.3">
      <c r="A1411" s="72">
        <v>1409</v>
      </c>
      <c r="B1411">
        <v>38707</v>
      </c>
      <c r="C1411" t="s">
        <v>480</v>
      </c>
      <c r="D1411" t="s">
        <v>28</v>
      </c>
      <c r="E1411" t="s">
        <v>20</v>
      </c>
      <c r="F1411">
        <v>6.53</v>
      </c>
      <c r="G1411" s="73">
        <v>43650</v>
      </c>
      <c r="H1411" s="73">
        <v>43656</v>
      </c>
      <c r="I1411">
        <v>6</v>
      </c>
      <c r="J1411">
        <v>2019</v>
      </c>
      <c r="K1411" t="s">
        <v>29</v>
      </c>
      <c r="L1411">
        <v>12</v>
      </c>
      <c r="M1411">
        <v>0.4</v>
      </c>
      <c r="N1411">
        <v>4.8000000000000007</v>
      </c>
      <c r="O1411">
        <v>7</v>
      </c>
      <c r="P1411">
        <v>0.68571428571428583</v>
      </c>
      <c r="Q1411">
        <v>1.714285714285714</v>
      </c>
      <c r="R1411" t="s">
        <v>25</v>
      </c>
    </row>
    <row r="1412" spans="1:18" x14ac:dyDescent="0.3">
      <c r="A1412" s="72">
        <v>1410</v>
      </c>
      <c r="B1412">
        <v>38707</v>
      </c>
      <c r="C1412" t="s">
        <v>480</v>
      </c>
      <c r="D1412" t="s">
        <v>28</v>
      </c>
      <c r="E1412" t="s">
        <v>20</v>
      </c>
      <c r="F1412">
        <v>6.53</v>
      </c>
      <c r="G1412" s="73">
        <v>43650</v>
      </c>
      <c r="H1412" s="73">
        <v>43656</v>
      </c>
      <c r="I1412">
        <v>6</v>
      </c>
      <c r="J1412">
        <v>2019</v>
      </c>
      <c r="K1412" t="s">
        <v>29</v>
      </c>
      <c r="L1412">
        <v>12</v>
      </c>
      <c r="M1412">
        <v>0.4</v>
      </c>
      <c r="N1412">
        <v>4.8000000000000007</v>
      </c>
      <c r="O1412">
        <v>7</v>
      </c>
      <c r="P1412">
        <v>0.68571428571428583</v>
      </c>
      <c r="Q1412">
        <v>1.714285714285714</v>
      </c>
      <c r="R1412" t="s">
        <v>168</v>
      </c>
    </row>
    <row r="1413" spans="1:18" x14ac:dyDescent="0.3">
      <c r="A1413" s="72">
        <v>1411</v>
      </c>
      <c r="B1413">
        <v>40392</v>
      </c>
      <c r="C1413" t="s">
        <v>481</v>
      </c>
      <c r="D1413" t="s">
        <v>28</v>
      </c>
      <c r="E1413" t="s">
        <v>34</v>
      </c>
      <c r="F1413">
        <v>7.58</v>
      </c>
      <c r="G1413" s="73">
        <v>44118</v>
      </c>
      <c r="H1413" s="73">
        <v>44122</v>
      </c>
      <c r="I1413">
        <v>7</v>
      </c>
      <c r="J1413">
        <v>2020</v>
      </c>
      <c r="K1413" t="s">
        <v>21</v>
      </c>
      <c r="L1413">
        <v>12</v>
      </c>
      <c r="M1413">
        <v>0.4102777777777778</v>
      </c>
      <c r="N1413">
        <v>4.9233333333333338</v>
      </c>
      <c r="O1413">
        <v>5</v>
      </c>
      <c r="P1413">
        <v>0.9846666666666668</v>
      </c>
      <c r="Q1413">
        <v>2.4</v>
      </c>
      <c r="R1413" t="s">
        <v>36</v>
      </c>
    </row>
    <row r="1414" spans="1:18" x14ac:dyDescent="0.3">
      <c r="A1414" s="72">
        <v>1412</v>
      </c>
      <c r="B1414">
        <v>40392</v>
      </c>
      <c r="C1414" t="s">
        <v>481</v>
      </c>
      <c r="D1414" t="s">
        <v>28</v>
      </c>
      <c r="E1414" t="s">
        <v>34</v>
      </c>
      <c r="F1414">
        <v>7.58</v>
      </c>
      <c r="G1414" s="73">
        <v>44118</v>
      </c>
      <c r="H1414" s="73">
        <v>44122</v>
      </c>
      <c r="I1414">
        <v>7</v>
      </c>
      <c r="J1414">
        <v>2020</v>
      </c>
      <c r="K1414" t="s">
        <v>21</v>
      </c>
      <c r="L1414">
        <v>12</v>
      </c>
      <c r="M1414">
        <v>0.4102777777777778</v>
      </c>
      <c r="N1414">
        <v>4.9233333333333338</v>
      </c>
      <c r="O1414">
        <v>5</v>
      </c>
      <c r="P1414">
        <v>0.9846666666666668</v>
      </c>
      <c r="Q1414">
        <v>2.4</v>
      </c>
      <c r="R1414" t="s">
        <v>45</v>
      </c>
    </row>
    <row r="1415" spans="1:18" x14ac:dyDescent="0.3">
      <c r="A1415" s="72">
        <v>1413</v>
      </c>
      <c r="B1415">
        <v>40392</v>
      </c>
      <c r="C1415" t="s">
        <v>481</v>
      </c>
      <c r="D1415" t="s">
        <v>28</v>
      </c>
      <c r="E1415" t="s">
        <v>34</v>
      </c>
      <c r="F1415">
        <v>7.58</v>
      </c>
      <c r="G1415" s="73">
        <v>44118</v>
      </c>
      <c r="H1415" s="73">
        <v>44122</v>
      </c>
      <c r="I1415">
        <v>7</v>
      </c>
      <c r="J1415">
        <v>2020</v>
      </c>
      <c r="K1415" t="s">
        <v>21</v>
      </c>
      <c r="L1415">
        <v>12</v>
      </c>
      <c r="M1415">
        <v>0.4102777777777778</v>
      </c>
      <c r="N1415">
        <v>4.9233333333333338</v>
      </c>
      <c r="O1415">
        <v>5</v>
      </c>
      <c r="P1415">
        <v>0.9846666666666668</v>
      </c>
      <c r="Q1415">
        <v>2.4</v>
      </c>
      <c r="R1415" t="s">
        <v>38</v>
      </c>
    </row>
    <row r="1416" spans="1:18" x14ac:dyDescent="0.3">
      <c r="A1416" s="72">
        <v>1414</v>
      </c>
      <c r="B1416">
        <v>40392</v>
      </c>
      <c r="C1416" t="s">
        <v>481</v>
      </c>
      <c r="D1416" t="s">
        <v>28</v>
      </c>
      <c r="E1416" t="s">
        <v>34</v>
      </c>
      <c r="F1416">
        <v>7.58</v>
      </c>
      <c r="G1416" s="73">
        <v>44118</v>
      </c>
      <c r="H1416" s="73">
        <v>44122</v>
      </c>
      <c r="I1416">
        <v>7</v>
      </c>
      <c r="J1416">
        <v>2020</v>
      </c>
      <c r="K1416" t="s">
        <v>21</v>
      </c>
      <c r="L1416">
        <v>12</v>
      </c>
      <c r="M1416">
        <v>0.4102777777777778</v>
      </c>
      <c r="N1416">
        <v>4.9233333333333338</v>
      </c>
      <c r="O1416">
        <v>5</v>
      </c>
      <c r="P1416">
        <v>0.9846666666666668</v>
      </c>
      <c r="Q1416">
        <v>2.4</v>
      </c>
      <c r="R1416" t="s">
        <v>409</v>
      </c>
    </row>
    <row r="1417" spans="1:18" x14ac:dyDescent="0.3">
      <c r="A1417" s="72">
        <v>1415</v>
      </c>
      <c r="B1417">
        <v>40392</v>
      </c>
      <c r="C1417" t="s">
        <v>481</v>
      </c>
      <c r="D1417" t="s">
        <v>28</v>
      </c>
      <c r="E1417" t="s">
        <v>34</v>
      </c>
      <c r="F1417">
        <v>7.58</v>
      </c>
      <c r="G1417" s="73">
        <v>44118</v>
      </c>
      <c r="H1417" s="73">
        <v>44122</v>
      </c>
      <c r="I1417">
        <v>7</v>
      </c>
      <c r="J1417">
        <v>2020</v>
      </c>
      <c r="K1417" t="s">
        <v>21</v>
      </c>
      <c r="L1417">
        <v>12</v>
      </c>
      <c r="M1417">
        <v>0.4102777777777778</v>
      </c>
      <c r="N1417">
        <v>4.9233333333333338</v>
      </c>
      <c r="O1417">
        <v>5</v>
      </c>
      <c r="P1417">
        <v>0.9846666666666668</v>
      </c>
      <c r="Q1417">
        <v>2.4</v>
      </c>
      <c r="R1417" t="s">
        <v>128</v>
      </c>
    </row>
    <row r="1418" spans="1:18" x14ac:dyDescent="0.3">
      <c r="A1418" s="72">
        <v>1416</v>
      </c>
      <c r="B1418">
        <v>168</v>
      </c>
      <c r="C1418" t="s">
        <v>482</v>
      </c>
      <c r="D1418" t="s">
        <v>28</v>
      </c>
      <c r="E1418" t="s">
        <v>20</v>
      </c>
      <c r="F1418">
        <v>7.36</v>
      </c>
      <c r="G1418" s="73">
        <v>43056</v>
      </c>
      <c r="H1418" s="73">
        <v>43097</v>
      </c>
      <c r="I1418">
        <v>7</v>
      </c>
      <c r="J1418">
        <v>2001</v>
      </c>
      <c r="K1418" t="s">
        <v>40</v>
      </c>
      <c r="L1418">
        <v>26</v>
      </c>
      <c r="M1418">
        <v>0.4</v>
      </c>
      <c r="N1418">
        <v>10.4</v>
      </c>
      <c r="O1418">
        <v>42</v>
      </c>
      <c r="P1418">
        <v>0.2476190476190476</v>
      </c>
      <c r="Q1418">
        <v>0.61904761904761907</v>
      </c>
      <c r="R1418" t="s">
        <v>35</v>
      </c>
    </row>
    <row r="1419" spans="1:18" x14ac:dyDescent="0.3">
      <c r="A1419" s="72">
        <v>1417</v>
      </c>
      <c r="B1419">
        <v>168</v>
      </c>
      <c r="C1419" t="s">
        <v>482</v>
      </c>
      <c r="D1419" t="s">
        <v>28</v>
      </c>
      <c r="E1419" t="s">
        <v>20</v>
      </c>
      <c r="F1419">
        <v>7.36</v>
      </c>
      <c r="G1419" s="73">
        <v>43056</v>
      </c>
      <c r="H1419" s="73">
        <v>43097</v>
      </c>
      <c r="I1419">
        <v>7</v>
      </c>
      <c r="J1419">
        <v>2001</v>
      </c>
      <c r="K1419" t="s">
        <v>40</v>
      </c>
      <c r="L1419">
        <v>26</v>
      </c>
      <c r="M1419">
        <v>0.4</v>
      </c>
      <c r="N1419">
        <v>10.4</v>
      </c>
      <c r="O1419">
        <v>42</v>
      </c>
      <c r="P1419">
        <v>0.2476190476190476</v>
      </c>
      <c r="Q1419">
        <v>0.61904761904761907</v>
      </c>
      <c r="R1419" t="s">
        <v>22</v>
      </c>
    </row>
    <row r="1420" spans="1:18" x14ac:dyDescent="0.3">
      <c r="A1420" s="72">
        <v>1418</v>
      </c>
      <c r="B1420">
        <v>168</v>
      </c>
      <c r="C1420" t="s">
        <v>482</v>
      </c>
      <c r="D1420" t="s">
        <v>28</v>
      </c>
      <c r="E1420" t="s">
        <v>20</v>
      </c>
      <c r="F1420">
        <v>7.36</v>
      </c>
      <c r="G1420" s="73">
        <v>43056</v>
      </c>
      <c r="H1420" s="73">
        <v>43097</v>
      </c>
      <c r="I1420">
        <v>7</v>
      </c>
      <c r="J1420">
        <v>2001</v>
      </c>
      <c r="K1420" t="s">
        <v>40</v>
      </c>
      <c r="L1420">
        <v>26</v>
      </c>
      <c r="M1420">
        <v>0.4</v>
      </c>
      <c r="N1420">
        <v>10.4</v>
      </c>
      <c r="O1420">
        <v>42</v>
      </c>
      <c r="P1420">
        <v>0.2476190476190476</v>
      </c>
      <c r="Q1420">
        <v>0.61904761904761907</v>
      </c>
      <c r="R1420" t="s">
        <v>36</v>
      </c>
    </row>
    <row r="1421" spans="1:18" x14ac:dyDescent="0.3">
      <c r="A1421" s="72">
        <v>1419</v>
      </c>
      <c r="B1421">
        <v>168</v>
      </c>
      <c r="C1421" t="s">
        <v>482</v>
      </c>
      <c r="D1421" t="s">
        <v>28</v>
      </c>
      <c r="E1421" t="s">
        <v>20</v>
      </c>
      <c r="F1421">
        <v>7.36</v>
      </c>
      <c r="G1421" s="73">
        <v>43056</v>
      </c>
      <c r="H1421" s="73">
        <v>43097</v>
      </c>
      <c r="I1421">
        <v>7</v>
      </c>
      <c r="J1421">
        <v>2001</v>
      </c>
      <c r="K1421" t="s">
        <v>40</v>
      </c>
      <c r="L1421">
        <v>26</v>
      </c>
      <c r="M1421">
        <v>0.4</v>
      </c>
      <c r="N1421">
        <v>10.4</v>
      </c>
      <c r="O1421">
        <v>42</v>
      </c>
      <c r="P1421">
        <v>0.2476190476190476</v>
      </c>
      <c r="Q1421">
        <v>0.61904761904761907</v>
      </c>
      <c r="R1421" t="s">
        <v>25</v>
      </c>
    </row>
    <row r="1422" spans="1:18" x14ac:dyDescent="0.3">
      <c r="A1422" s="72">
        <v>1420</v>
      </c>
      <c r="B1422">
        <v>168</v>
      </c>
      <c r="C1422" t="s">
        <v>482</v>
      </c>
      <c r="D1422" t="s">
        <v>28</v>
      </c>
      <c r="E1422" t="s">
        <v>20</v>
      </c>
      <c r="F1422">
        <v>7.36</v>
      </c>
      <c r="G1422" s="73">
        <v>43056</v>
      </c>
      <c r="H1422" s="73">
        <v>43097</v>
      </c>
      <c r="I1422">
        <v>7</v>
      </c>
      <c r="J1422">
        <v>2001</v>
      </c>
      <c r="K1422" t="s">
        <v>40</v>
      </c>
      <c r="L1422">
        <v>26</v>
      </c>
      <c r="M1422">
        <v>0.4</v>
      </c>
      <c r="N1422">
        <v>10.4</v>
      </c>
      <c r="O1422">
        <v>42</v>
      </c>
      <c r="P1422">
        <v>0.2476190476190476</v>
      </c>
      <c r="Q1422">
        <v>0.61904761904761907</v>
      </c>
      <c r="R1422" t="s">
        <v>133</v>
      </c>
    </row>
    <row r="1423" spans="1:18" x14ac:dyDescent="0.3">
      <c r="A1423" s="72">
        <v>1421</v>
      </c>
      <c r="B1423">
        <v>48761</v>
      </c>
      <c r="C1423" t="s">
        <v>483</v>
      </c>
      <c r="D1423" t="s">
        <v>28</v>
      </c>
      <c r="E1423" t="s">
        <v>73</v>
      </c>
      <c r="F1423">
        <v>6.85</v>
      </c>
      <c r="G1423" s="73">
        <v>44791</v>
      </c>
      <c r="H1423" s="73">
        <v>44798</v>
      </c>
      <c r="I1423">
        <v>5</v>
      </c>
      <c r="J1423">
        <v>2021</v>
      </c>
      <c r="K1423" t="s">
        <v>31</v>
      </c>
      <c r="L1423">
        <v>12</v>
      </c>
      <c r="M1423">
        <v>0.39444444444444438</v>
      </c>
      <c r="N1423">
        <v>4.7333333333333334</v>
      </c>
      <c r="O1423">
        <v>8</v>
      </c>
      <c r="P1423">
        <v>0.59166666666666667</v>
      </c>
      <c r="Q1423">
        <v>1.5</v>
      </c>
      <c r="R1423" t="s">
        <v>35</v>
      </c>
    </row>
    <row r="1424" spans="1:18" x14ac:dyDescent="0.3">
      <c r="A1424" s="72">
        <v>1422</v>
      </c>
      <c r="B1424">
        <v>48761</v>
      </c>
      <c r="C1424" t="s">
        <v>483</v>
      </c>
      <c r="D1424" t="s">
        <v>28</v>
      </c>
      <c r="E1424" t="s">
        <v>73</v>
      </c>
      <c r="F1424">
        <v>6.85</v>
      </c>
      <c r="G1424" s="73">
        <v>44791</v>
      </c>
      <c r="H1424" s="73">
        <v>44798</v>
      </c>
      <c r="I1424">
        <v>5</v>
      </c>
      <c r="J1424">
        <v>2021</v>
      </c>
      <c r="K1424" t="s">
        <v>31</v>
      </c>
      <c r="L1424">
        <v>12</v>
      </c>
      <c r="M1424">
        <v>0.39444444444444438</v>
      </c>
      <c r="N1424">
        <v>4.7333333333333334</v>
      </c>
      <c r="O1424">
        <v>8</v>
      </c>
      <c r="P1424">
        <v>0.59166666666666667</v>
      </c>
      <c r="Q1424">
        <v>1.5</v>
      </c>
      <c r="R1424" t="s">
        <v>22</v>
      </c>
    </row>
    <row r="1425" spans="1:18" x14ac:dyDescent="0.3">
      <c r="A1425" s="72">
        <v>1423</v>
      </c>
      <c r="B1425">
        <v>48761</v>
      </c>
      <c r="C1425" t="s">
        <v>483</v>
      </c>
      <c r="D1425" t="s">
        <v>28</v>
      </c>
      <c r="E1425" t="s">
        <v>73</v>
      </c>
      <c r="F1425">
        <v>6.85</v>
      </c>
      <c r="G1425" s="73">
        <v>44791</v>
      </c>
      <c r="H1425" s="73">
        <v>44798</v>
      </c>
      <c r="I1425">
        <v>5</v>
      </c>
      <c r="J1425">
        <v>2021</v>
      </c>
      <c r="K1425" t="s">
        <v>31</v>
      </c>
      <c r="L1425">
        <v>12</v>
      </c>
      <c r="M1425">
        <v>0.39444444444444438</v>
      </c>
      <c r="N1425">
        <v>4.7333333333333334</v>
      </c>
      <c r="O1425">
        <v>8</v>
      </c>
      <c r="P1425">
        <v>0.59166666666666667</v>
      </c>
      <c r="Q1425">
        <v>1.5</v>
      </c>
      <c r="R1425" t="s">
        <v>23</v>
      </c>
    </row>
    <row r="1426" spans="1:18" x14ac:dyDescent="0.3">
      <c r="A1426" s="72">
        <v>1424</v>
      </c>
      <c r="B1426">
        <v>48761</v>
      </c>
      <c r="C1426" t="s">
        <v>483</v>
      </c>
      <c r="D1426" t="s">
        <v>28</v>
      </c>
      <c r="E1426" t="s">
        <v>73</v>
      </c>
      <c r="F1426">
        <v>6.85</v>
      </c>
      <c r="G1426" s="73">
        <v>44791</v>
      </c>
      <c r="H1426" s="73">
        <v>44798</v>
      </c>
      <c r="I1426">
        <v>5</v>
      </c>
      <c r="J1426">
        <v>2021</v>
      </c>
      <c r="K1426" t="s">
        <v>31</v>
      </c>
      <c r="L1426">
        <v>12</v>
      </c>
      <c r="M1426">
        <v>0.39444444444444438</v>
      </c>
      <c r="N1426">
        <v>4.7333333333333334</v>
      </c>
      <c r="O1426">
        <v>8</v>
      </c>
      <c r="P1426">
        <v>0.59166666666666667</v>
      </c>
      <c r="Q1426">
        <v>1.5</v>
      </c>
      <c r="R1426" t="s">
        <v>37</v>
      </c>
    </row>
    <row r="1427" spans="1:18" x14ac:dyDescent="0.3">
      <c r="A1427" s="72">
        <v>1425</v>
      </c>
      <c r="B1427">
        <v>48761</v>
      </c>
      <c r="C1427" t="s">
        <v>483</v>
      </c>
      <c r="D1427" t="s">
        <v>28</v>
      </c>
      <c r="E1427" t="s">
        <v>73</v>
      </c>
      <c r="F1427">
        <v>6.85</v>
      </c>
      <c r="G1427" s="73">
        <v>44791</v>
      </c>
      <c r="H1427" s="73">
        <v>44798</v>
      </c>
      <c r="I1427">
        <v>5</v>
      </c>
      <c r="J1427">
        <v>2021</v>
      </c>
      <c r="K1427" t="s">
        <v>31</v>
      </c>
      <c r="L1427">
        <v>12</v>
      </c>
      <c r="M1427">
        <v>0.39444444444444438</v>
      </c>
      <c r="N1427">
        <v>4.7333333333333334</v>
      </c>
      <c r="O1427">
        <v>8</v>
      </c>
      <c r="P1427">
        <v>0.59166666666666667</v>
      </c>
      <c r="Q1427">
        <v>1.5</v>
      </c>
      <c r="R1427" t="s">
        <v>156</v>
      </c>
    </row>
    <row r="1428" spans="1:18" x14ac:dyDescent="0.3">
      <c r="A1428" s="72">
        <v>1426</v>
      </c>
      <c r="B1428">
        <v>529</v>
      </c>
      <c r="C1428" t="s">
        <v>484</v>
      </c>
      <c r="D1428" t="s">
        <v>28</v>
      </c>
      <c r="E1428" t="s">
        <v>34</v>
      </c>
      <c r="F1428">
        <v>7.15</v>
      </c>
      <c r="G1428" s="73">
        <v>43160</v>
      </c>
      <c r="H1428" s="73">
        <v>43177</v>
      </c>
      <c r="I1428">
        <v>5</v>
      </c>
      <c r="J1428">
        <v>2002</v>
      </c>
      <c r="K1428" t="s">
        <v>40</v>
      </c>
      <c r="L1428">
        <v>13</v>
      </c>
      <c r="M1428">
        <v>0.4</v>
      </c>
      <c r="N1428">
        <v>5.2</v>
      </c>
      <c r="O1428">
        <v>18</v>
      </c>
      <c r="P1428">
        <v>0.28888888888888892</v>
      </c>
      <c r="Q1428">
        <v>0.72222222222222221</v>
      </c>
      <c r="R1428" t="s">
        <v>36</v>
      </c>
    </row>
    <row r="1429" spans="1:18" x14ac:dyDescent="0.3">
      <c r="A1429" s="72">
        <v>1427</v>
      </c>
      <c r="B1429">
        <v>529</v>
      </c>
      <c r="C1429" t="s">
        <v>484</v>
      </c>
      <c r="D1429" t="s">
        <v>28</v>
      </c>
      <c r="E1429" t="s">
        <v>34</v>
      </c>
      <c r="F1429">
        <v>7.15</v>
      </c>
      <c r="G1429" s="73">
        <v>43160</v>
      </c>
      <c r="H1429" s="73">
        <v>43177</v>
      </c>
      <c r="I1429">
        <v>5</v>
      </c>
      <c r="J1429">
        <v>2002</v>
      </c>
      <c r="K1429" t="s">
        <v>40</v>
      </c>
      <c r="L1429">
        <v>13</v>
      </c>
      <c r="M1429">
        <v>0.4</v>
      </c>
      <c r="N1429">
        <v>5.2</v>
      </c>
      <c r="O1429">
        <v>18</v>
      </c>
      <c r="P1429">
        <v>0.28888888888888892</v>
      </c>
      <c r="Q1429">
        <v>0.72222222222222221</v>
      </c>
      <c r="R1429" t="s">
        <v>98</v>
      </c>
    </row>
    <row r="1430" spans="1:18" x14ac:dyDescent="0.3">
      <c r="A1430" s="72">
        <v>1428</v>
      </c>
      <c r="B1430">
        <v>529</v>
      </c>
      <c r="C1430" t="s">
        <v>484</v>
      </c>
      <c r="D1430" t="s">
        <v>28</v>
      </c>
      <c r="E1430" t="s">
        <v>34</v>
      </c>
      <c r="F1430">
        <v>7.15</v>
      </c>
      <c r="G1430" s="73">
        <v>43160</v>
      </c>
      <c r="H1430" s="73">
        <v>43177</v>
      </c>
      <c r="I1430">
        <v>5</v>
      </c>
      <c r="J1430">
        <v>2002</v>
      </c>
      <c r="K1430" t="s">
        <v>40</v>
      </c>
      <c r="L1430">
        <v>13</v>
      </c>
      <c r="M1430">
        <v>0.4</v>
      </c>
      <c r="N1430">
        <v>5.2</v>
      </c>
      <c r="O1430">
        <v>18</v>
      </c>
      <c r="P1430">
        <v>0.28888888888888892</v>
      </c>
      <c r="Q1430">
        <v>0.72222222222222221</v>
      </c>
      <c r="R1430" t="s">
        <v>54</v>
      </c>
    </row>
    <row r="1431" spans="1:18" x14ac:dyDescent="0.3">
      <c r="A1431" s="72">
        <v>1429</v>
      </c>
      <c r="B1431">
        <v>529</v>
      </c>
      <c r="C1431" t="s">
        <v>484</v>
      </c>
      <c r="D1431" t="s">
        <v>28</v>
      </c>
      <c r="E1431" t="s">
        <v>34</v>
      </c>
      <c r="F1431">
        <v>7.15</v>
      </c>
      <c r="G1431" s="73">
        <v>43160</v>
      </c>
      <c r="H1431" s="73">
        <v>43177</v>
      </c>
      <c r="I1431">
        <v>5</v>
      </c>
      <c r="J1431">
        <v>2002</v>
      </c>
      <c r="K1431" t="s">
        <v>40</v>
      </c>
      <c r="L1431">
        <v>13</v>
      </c>
      <c r="M1431">
        <v>0.4</v>
      </c>
      <c r="N1431">
        <v>5.2</v>
      </c>
      <c r="O1431">
        <v>18</v>
      </c>
      <c r="P1431">
        <v>0.28888888888888892</v>
      </c>
      <c r="Q1431">
        <v>0.72222222222222221</v>
      </c>
      <c r="R1431" t="s">
        <v>45</v>
      </c>
    </row>
    <row r="1432" spans="1:18" x14ac:dyDescent="0.3">
      <c r="A1432" s="72">
        <v>1430</v>
      </c>
      <c r="B1432">
        <v>529</v>
      </c>
      <c r="C1432" t="s">
        <v>484</v>
      </c>
      <c r="D1432" t="s">
        <v>28</v>
      </c>
      <c r="E1432" t="s">
        <v>34</v>
      </c>
      <c r="F1432">
        <v>7.15</v>
      </c>
      <c r="G1432" s="73">
        <v>43160</v>
      </c>
      <c r="H1432" s="73">
        <v>43177</v>
      </c>
      <c r="I1432">
        <v>5</v>
      </c>
      <c r="J1432">
        <v>2002</v>
      </c>
      <c r="K1432" t="s">
        <v>40</v>
      </c>
      <c r="L1432">
        <v>13</v>
      </c>
      <c r="M1432">
        <v>0.4</v>
      </c>
      <c r="N1432">
        <v>5.2</v>
      </c>
      <c r="O1432">
        <v>18</v>
      </c>
      <c r="P1432">
        <v>0.28888888888888892</v>
      </c>
      <c r="Q1432">
        <v>0.72222222222222221</v>
      </c>
      <c r="R1432" t="s">
        <v>25</v>
      </c>
    </row>
    <row r="1433" spans="1:18" x14ac:dyDescent="0.3">
      <c r="A1433" s="72">
        <v>1431</v>
      </c>
      <c r="B1433">
        <v>609</v>
      </c>
      <c r="C1433" t="s">
        <v>485</v>
      </c>
      <c r="D1433" t="s">
        <v>65</v>
      </c>
      <c r="E1433" t="s">
        <v>34</v>
      </c>
      <c r="F1433">
        <v>7.07</v>
      </c>
      <c r="G1433" s="73">
        <v>43178</v>
      </c>
      <c r="H1433" s="73">
        <v>43178</v>
      </c>
      <c r="I1433">
        <v>4</v>
      </c>
      <c r="J1433">
        <v>2005</v>
      </c>
      <c r="K1433" t="s">
        <v>40</v>
      </c>
      <c r="L1433">
        <v>2</v>
      </c>
      <c r="M1433">
        <v>0.5</v>
      </c>
      <c r="N1433">
        <v>1</v>
      </c>
      <c r="O1433">
        <v>1</v>
      </c>
      <c r="P1433">
        <v>1</v>
      </c>
      <c r="Q1433">
        <v>2</v>
      </c>
      <c r="R1433" t="s">
        <v>36</v>
      </c>
    </row>
    <row r="1434" spans="1:18" x14ac:dyDescent="0.3">
      <c r="A1434" s="72">
        <v>1432</v>
      </c>
      <c r="B1434">
        <v>609</v>
      </c>
      <c r="C1434" t="s">
        <v>485</v>
      </c>
      <c r="D1434" t="s">
        <v>65</v>
      </c>
      <c r="E1434" t="s">
        <v>34</v>
      </c>
      <c r="F1434">
        <v>7.07</v>
      </c>
      <c r="G1434" s="73">
        <v>43178</v>
      </c>
      <c r="H1434" s="73">
        <v>43178</v>
      </c>
      <c r="I1434">
        <v>4</v>
      </c>
      <c r="J1434">
        <v>2005</v>
      </c>
      <c r="K1434" t="s">
        <v>40</v>
      </c>
      <c r="L1434">
        <v>2</v>
      </c>
      <c r="M1434">
        <v>0.5</v>
      </c>
      <c r="N1434">
        <v>1</v>
      </c>
      <c r="O1434">
        <v>1</v>
      </c>
      <c r="P1434">
        <v>1</v>
      </c>
      <c r="Q1434">
        <v>2</v>
      </c>
      <c r="R1434" t="s">
        <v>54</v>
      </c>
    </row>
    <row r="1435" spans="1:18" x14ac:dyDescent="0.3">
      <c r="A1435" s="72">
        <v>1433</v>
      </c>
      <c r="B1435">
        <v>609</v>
      </c>
      <c r="C1435" t="s">
        <v>485</v>
      </c>
      <c r="D1435" t="s">
        <v>65</v>
      </c>
      <c r="E1435" t="s">
        <v>34</v>
      </c>
      <c r="F1435">
        <v>7.07</v>
      </c>
      <c r="G1435" s="73">
        <v>43178</v>
      </c>
      <c r="H1435" s="73">
        <v>43178</v>
      </c>
      <c r="I1435">
        <v>4</v>
      </c>
      <c r="J1435">
        <v>2005</v>
      </c>
      <c r="K1435" t="s">
        <v>40</v>
      </c>
      <c r="L1435">
        <v>2</v>
      </c>
      <c r="M1435">
        <v>0.5</v>
      </c>
      <c r="N1435">
        <v>1</v>
      </c>
      <c r="O1435">
        <v>1</v>
      </c>
      <c r="P1435">
        <v>1</v>
      </c>
      <c r="Q1435">
        <v>2</v>
      </c>
      <c r="R1435" t="s">
        <v>25</v>
      </c>
    </row>
    <row r="1436" spans="1:18" x14ac:dyDescent="0.3">
      <c r="A1436" s="72">
        <v>1434</v>
      </c>
      <c r="B1436">
        <v>130</v>
      </c>
      <c r="C1436" t="s">
        <v>486</v>
      </c>
      <c r="D1436" t="s">
        <v>28</v>
      </c>
      <c r="E1436" t="s">
        <v>34</v>
      </c>
      <c r="F1436">
        <v>7.38</v>
      </c>
      <c r="G1436" s="73">
        <v>43423</v>
      </c>
      <c r="H1436" s="73">
        <v>43440</v>
      </c>
      <c r="I1436">
        <v>7</v>
      </c>
      <c r="J1436">
        <v>2003</v>
      </c>
      <c r="K1436" t="s">
        <v>31</v>
      </c>
      <c r="L1436">
        <v>25</v>
      </c>
      <c r="M1436">
        <v>0.3888888888888889</v>
      </c>
      <c r="N1436">
        <v>9.7222222222222232</v>
      </c>
      <c r="O1436">
        <v>18</v>
      </c>
      <c r="P1436">
        <v>0.54012345679012352</v>
      </c>
      <c r="Q1436">
        <v>1.3888888888888891</v>
      </c>
      <c r="R1436" t="s">
        <v>35</v>
      </c>
    </row>
    <row r="1437" spans="1:18" x14ac:dyDescent="0.3">
      <c r="A1437" s="72">
        <v>1435</v>
      </c>
      <c r="B1437">
        <v>130</v>
      </c>
      <c r="C1437" t="s">
        <v>486</v>
      </c>
      <c r="D1437" t="s">
        <v>28</v>
      </c>
      <c r="E1437" t="s">
        <v>34</v>
      </c>
      <c r="F1437">
        <v>7.38</v>
      </c>
      <c r="G1437" s="73">
        <v>43423</v>
      </c>
      <c r="H1437" s="73">
        <v>43440</v>
      </c>
      <c r="I1437">
        <v>7</v>
      </c>
      <c r="J1437">
        <v>2003</v>
      </c>
      <c r="K1437" t="s">
        <v>31</v>
      </c>
      <c r="L1437">
        <v>25</v>
      </c>
      <c r="M1437">
        <v>0.3888888888888889</v>
      </c>
      <c r="N1437">
        <v>9.7222222222222232</v>
      </c>
      <c r="O1437">
        <v>18</v>
      </c>
      <c r="P1437">
        <v>0.54012345679012352</v>
      </c>
      <c r="Q1437">
        <v>1.3888888888888891</v>
      </c>
      <c r="R1437" t="s">
        <v>22</v>
      </c>
    </row>
    <row r="1438" spans="1:18" x14ac:dyDescent="0.3">
      <c r="A1438" s="72">
        <v>1436</v>
      </c>
      <c r="B1438">
        <v>130</v>
      </c>
      <c r="C1438" t="s">
        <v>486</v>
      </c>
      <c r="D1438" t="s">
        <v>28</v>
      </c>
      <c r="E1438" t="s">
        <v>34</v>
      </c>
      <c r="F1438">
        <v>7.38</v>
      </c>
      <c r="G1438" s="73">
        <v>43423</v>
      </c>
      <c r="H1438" s="73">
        <v>43440</v>
      </c>
      <c r="I1438">
        <v>7</v>
      </c>
      <c r="J1438">
        <v>2003</v>
      </c>
      <c r="K1438" t="s">
        <v>31</v>
      </c>
      <c r="L1438">
        <v>25</v>
      </c>
      <c r="M1438">
        <v>0.3888888888888889</v>
      </c>
      <c r="N1438">
        <v>9.7222222222222232</v>
      </c>
      <c r="O1438">
        <v>18</v>
      </c>
      <c r="P1438">
        <v>0.54012345679012352</v>
      </c>
      <c r="Q1438">
        <v>1.3888888888888891</v>
      </c>
      <c r="R1438" t="s">
        <v>32</v>
      </c>
    </row>
    <row r="1439" spans="1:18" x14ac:dyDescent="0.3">
      <c r="A1439" s="72">
        <v>1437</v>
      </c>
      <c r="B1439">
        <v>130</v>
      </c>
      <c r="C1439" t="s">
        <v>486</v>
      </c>
      <c r="D1439" t="s">
        <v>28</v>
      </c>
      <c r="E1439" t="s">
        <v>34</v>
      </c>
      <c r="F1439">
        <v>7.38</v>
      </c>
      <c r="G1439" s="73">
        <v>43423</v>
      </c>
      <c r="H1439" s="73">
        <v>43440</v>
      </c>
      <c r="I1439">
        <v>7</v>
      </c>
      <c r="J1439">
        <v>2003</v>
      </c>
      <c r="K1439" t="s">
        <v>31</v>
      </c>
      <c r="L1439">
        <v>25</v>
      </c>
      <c r="M1439">
        <v>0.3888888888888889</v>
      </c>
      <c r="N1439">
        <v>9.7222222222222232</v>
      </c>
      <c r="O1439">
        <v>18</v>
      </c>
      <c r="P1439">
        <v>0.54012345679012352</v>
      </c>
      <c r="Q1439">
        <v>1.3888888888888891</v>
      </c>
      <c r="R1439" t="s">
        <v>36</v>
      </c>
    </row>
    <row r="1440" spans="1:18" x14ac:dyDescent="0.3">
      <c r="A1440" s="72">
        <v>1438</v>
      </c>
      <c r="B1440">
        <v>130</v>
      </c>
      <c r="C1440" t="s">
        <v>486</v>
      </c>
      <c r="D1440" t="s">
        <v>28</v>
      </c>
      <c r="E1440" t="s">
        <v>34</v>
      </c>
      <c r="F1440">
        <v>7.38</v>
      </c>
      <c r="G1440" s="73">
        <v>43423</v>
      </c>
      <c r="H1440" s="73">
        <v>43440</v>
      </c>
      <c r="I1440">
        <v>7</v>
      </c>
      <c r="J1440">
        <v>2003</v>
      </c>
      <c r="K1440" t="s">
        <v>31</v>
      </c>
      <c r="L1440">
        <v>25</v>
      </c>
      <c r="M1440">
        <v>0.3888888888888889</v>
      </c>
      <c r="N1440">
        <v>9.7222222222222232</v>
      </c>
      <c r="O1440">
        <v>18</v>
      </c>
      <c r="P1440">
        <v>0.54012345679012352</v>
      </c>
      <c r="Q1440">
        <v>1.3888888888888891</v>
      </c>
      <c r="R1440" t="s">
        <v>135</v>
      </c>
    </row>
    <row r="1441" spans="1:18" x14ac:dyDescent="0.3">
      <c r="A1441" s="72">
        <v>1439</v>
      </c>
      <c r="B1441">
        <v>130</v>
      </c>
      <c r="C1441" t="s">
        <v>486</v>
      </c>
      <c r="D1441" t="s">
        <v>28</v>
      </c>
      <c r="E1441" t="s">
        <v>34</v>
      </c>
      <c r="F1441">
        <v>7.38</v>
      </c>
      <c r="G1441" s="73">
        <v>43423</v>
      </c>
      <c r="H1441" s="73">
        <v>43440</v>
      </c>
      <c r="I1441">
        <v>7</v>
      </c>
      <c r="J1441">
        <v>2003</v>
      </c>
      <c r="K1441" t="s">
        <v>31</v>
      </c>
      <c r="L1441">
        <v>25</v>
      </c>
      <c r="M1441">
        <v>0.3888888888888889</v>
      </c>
      <c r="N1441">
        <v>9.7222222222222232</v>
      </c>
      <c r="O1441">
        <v>18</v>
      </c>
      <c r="P1441">
        <v>0.54012345679012352</v>
      </c>
      <c r="Q1441">
        <v>1.3888888888888891</v>
      </c>
      <c r="R1441" t="s">
        <v>122</v>
      </c>
    </row>
    <row r="1442" spans="1:18" x14ac:dyDescent="0.3">
      <c r="A1442" s="72">
        <v>1440</v>
      </c>
      <c r="B1442">
        <v>130</v>
      </c>
      <c r="C1442" t="s">
        <v>486</v>
      </c>
      <c r="D1442" t="s">
        <v>28</v>
      </c>
      <c r="E1442" t="s">
        <v>34</v>
      </c>
      <c r="F1442">
        <v>7.38</v>
      </c>
      <c r="G1442" s="73">
        <v>43423</v>
      </c>
      <c r="H1442" s="73">
        <v>43440</v>
      </c>
      <c r="I1442">
        <v>7</v>
      </c>
      <c r="J1442">
        <v>2003</v>
      </c>
      <c r="K1442" t="s">
        <v>31</v>
      </c>
      <c r="L1442">
        <v>25</v>
      </c>
      <c r="M1442">
        <v>0.3888888888888889</v>
      </c>
      <c r="N1442">
        <v>9.7222222222222232</v>
      </c>
      <c r="O1442">
        <v>18</v>
      </c>
      <c r="P1442">
        <v>0.54012345679012352</v>
      </c>
      <c r="Q1442">
        <v>1.3888888888888891</v>
      </c>
      <c r="R1442" t="s">
        <v>108</v>
      </c>
    </row>
    <row r="1443" spans="1:18" x14ac:dyDescent="0.3">
      <c r="A1443" s="72">
        <v>1441</v>
      </c>
      <c r="B1443">
        <v>131</v>
      </c>
      <c r="C1443" t="s">
        <v>487</v>
      </c>
      <c r="D1443" t="s">
        <v>28</v>
      </c>
      <c r="E1443" t="s">
        <v>34</v>
      </c>
      <c r="F1443">
        <v>7.39</v>
      </c>
      <c r="G1443" s="73">
        <v>43466</v>
      </c>
      <c r="H1443" s="73">
        <v>43525</v>
      </c>
      <c r="I1443">
        <v>7</v>
      </c>
      <c r="J1443">
        <v>2004</v>
      </c>
      <c r="K1443" t="s">
        <v>29</v>
      </c>
      <c r="L1443">
        <v>26</v>
      </c>
      <c r="M1443">
        <v>0.40555555555555561</v>
      </c>
      <c r="N1443">
        <v>10.544444444444441</v>
      </c>
      <c r="O1443">
        <v>60</v>
      </c>
      <c r="P1443">
        <v>0.1757407407407407</v>
      </c>
      <c r="Q1443">
        <v>0.43333333333333329</v>
      </c>
      <c r="R1443" t="s">
        <v>35</v>
      </c>
    </row>
    <row r="1444" spans="1:18" x14ac:dyDescent="0.3">
      <c r="A1444" s="72">
        <v>1442</v>
      </c>
      <c r="B1444">
        <v>131</v>
      </c>
      <c r="C1444" t="s">
        <v>487</v>
      </c>
      <c r="D1444" t="s">
        <v>28</v>
      </c>
      <c r="E1444" t="s">
        <v>34</v>
      </c>
      <c r="F1444">
        <v>7.39</v>
      </c>
      <c r="G1444" s="73">
        <v>43466</v>
      </c>
      <c r="H1444" s="73">
        <v>43525</v>
      </c>
      <c r="I1444">
        <v>7</v>
      </c>
      <c r="J1444">
        <v>2004</v>
      </c>
      <c r="K1444" t="s">
        <v>29</v>
      </c>
      <c r="L1444">
        <v>26</v>
      </c>
      <c r="M1444">
        <v>0.40555555555555561</v>
      </c>
      <c r="N1444">
        <v>10.544444444444441</v>
      </c>
      <c r="O1444">
        <v>60</v>
      </c>
      <c r="P1444">
        <v>0.1757407407407407</v>
      </c>
      <c r="Q1444">
        <v>0.43333333333333329</v>
      </c>
      <c r="R1444" t="s">
        <v>22</v>
      </c>
    </row>
    <row r="1445" spans="1:18" x14ac:dyDescent="0.3">
      <c r="A1445" s="72">
        <v>1443</v>
      </c>
      <c r="B1445">
        <v>131</v>
      </c>
      <c r="C1445" t="s">
        <v>487</v>
      </c>
      <c r="D1445" t="s">
        <v>28</v>
      </c>
      <c r="E1445" t="s">
        <v>34</v>
      </c>
      <c r="F1445">
        <v>7.39</v>
      </c>
      <c r="G1445" s="73">
        <v>43466</v>
      </c>
      <c r="H1445" s="73">
        <v>43525</v>
      </c>
      <c r="I1445">
        <v>7</v>
      </c>
      <c r="J1445">
        <v>2004</v>
      </c>
      <c r="K1445" t="s">
        <v>29</v>
      </c>
      <c r="L1445">
        <v>26</v>
      </c>
      <c r="M1445">
        <v>0.40555555555555561</v>
      </c>
      <c r="N1445">
        <v>10.544444444444441</v>
      </c>
      <c r="O1445">
        <v>60</v>
      </c>
      <c r="P1445">
        <v>0.1757407407407407</v>
      </c>
      <c r="Q1445">
        <v>0.43333333333333329</v>
      </c>
      <c r="R1445" t="s">
        <v>32</v>
      </c>
    </row>
    <row r="1446" spans="1:18" x14ac:dyDescent="0.3">
      <c r="A1446" s="72">
        <v>1444</v>
      </c>
      <c r="B1446">
        <v>131</v>
      </c>
      <c r="C1446" t="s">
        <v>487</v>
      </c>
      <c r="D1446" t="s">
        <v>28</v>
      </c>
      <c r="E1446" t="s">
        <v>34</v>
      </c>
      <c r="F1446">
        <v>7.39</v>
      </c>
      <c r="G1446" s="73">
        <v>43466</v>
      </c>
      <c r="H1446" s="73">
        <v>43525</v>
      </c>
      <c r="I1446">
        <v>7</v>
      </c>
      <c r="J1446">
        <v>2004</v>
      </c>
      <c r="K1446" t="s">
        <v>29</v>
      </c>
      <c r="L1446">
        <v>26</v>
      </c>
      <c r="M1446">
        <v>0.40555555555555561</v>
      </c>
      <c r="N1446">
        <v>10.544444444444441</v>
      </c>
      <c r="O1446">
        <v>60</v>
      </c>
      <c r="P1446">
        <v>0.1757407407407407</v>
      </c>
      <c r="Q1446">
        <v>0.43333333333333329</v>
      </c>
      <c r="R1446" t="s">
        <v>36</v>
      </c>
    </row>
    <row r="1447" spans="1:18" x14ac:dyDescent="0.3">
      <c r="A1447" s="72">
        <v>1445</v>
      </c>
      <c r="B1447">
        <v>131</v>
      </c>
      <c r="C1447" t="s">
        <v>487</v>
      </c>
      <c r="D1447" t="s">
        <v>28</v>
      </c>
      <c r="E1447" t="s">
        <v>34</v>
      </c>
      <c r="F1447">
        <v>7.39</v>
      </c>
      <c r="G1447" s="73">
        <v>43466</v>
      </c>
      <c r="H1447" s="73">
        <v>43525</v>
      </c>
      <c r="I1447">
        <v>7</v>
      </c>
      <c r="J1447">
        <v>2004</v>
      </c>
      <c r="K1447" t="s">
        <v>29</v>
      </c>
      <c r="L1447">
        <v>26</v>
      </c>
      <c r="M1447">
        <v>0.40555555555555561</v>
      </c>
      <c r="N1447">
        <v>10.544444444444441</v>
      </c>
      <c r="O1447">
        <v>60</v>
      </c>
      <c r="P1447">
        <v>0.1757407407407407</v>
      </c>
      <c r="Q1447">
        <v>0.43333333333333329</v>
      </c>
      <c r="R1447" t="s">
        <v>135</v>
      </c>
    </row>
    <row r="1448" spans="1:18" x14ac:dyDescent="0.3">
      <c r="A1448" s="72">
        <v>1446</v>
      </c>
      <c r="B1448">
        <v>131</v>
      </c>
      <c r="C1448" t="s">
        <v>487</v>
      </c>
      <c r="D1448" t="s">
        <v>28</v>
      </c>
      <c r="E1448" t="s">
        <v>34</v>
      </c>
      <c r="F1448">
        <v>7.39</v>
      </c>
      <c r="G1448" s="73">
        <v>43466</v>
      </c>
      <c r="H1448" s="73">
        <v>43525</v>
      </c>
      <c r="I1448">
        <v>7</v>
      </c>
      <c r="J1448">
        <v>2004</v>
      </c>
      <c r="K1448" t="s">
        <v>29</v>
      </c>
      <c r="L1448">
        <v>26</v>
      </c>
      <c r="M1448">
        <v>0.40555555555555561</v>
      </c>
      <c r="N1448">
        <v>10.544444444444441</v>
      </c>
      <c r="O1448">
        <v>60</v>
      </c>
      <c r="P1448">
        <v>0.1757407407407407</v>
      </c>
      <c r="Q1448">
        <v>0.43333333333333329</v>
      </c>
      <c r="R1448" t="s">
        <v>122</v>
      </c>
    </row>
    <row r="1449" spans="1:18" x14ac:dyDescent="0.3">
      <c r="A1449" s="72">
        <v>1447</v>
      </c>
      <c r="B1449">
        <v>131</v>
      </c>
      <c r="C1449" t="s">
        <v>487</v>
      </c>
      <c r="D1449" t="s">
        <v>28</v>
      </c>
      <c r="E1449" t="s">
        <v>34</v>
      </c>
      <c r="F1449">
        <v>7.39</v>
      </c>
      <c r="G1449" s="73">
        <v>43466</v>
      </c>
      <c r="H1449" s="73">
        <v>43525</v>
      </c>
      <c r="I1449">
        <v>7</v>
      </c>
      <c r="J1449">
        <v>2004</v>
      </c>
      <c r="K1449" t="s">
        <v>29</v>
      </c>
      <c r="L1449">
        <v>26</v>
      </c>
      <c r="M1449">
        <v>0.40555555555555561</v>
      </c>
      <c r="N1449">
        <v>10.544444444444441</v>
      </c>
      <c r="O1449">
        <v>60</v>
      </c>
      <c r="P1449">
        <v>0.1757407407407407</v>
      </c>
      <c r="Q1449">
        <v>0.43333333333333329</v>
      </c>
      <c r="R1449" t="s">
        <v>108</v>
      </c>
    </row>
    <row r="1450" spans="1:18" x14ac:dyDescent="0.3">
      <c r="A1450" s="72">
        <v>1448</v>
      </c>
      <c r="B1450">
        <v>2143</v>
      </c>
      <c r="C1450" t="s">
        <v>488</v>
      </c>
      <c r="D1450" t="s">
        <v>65</v>
      </c>
      <c r="E1450" t="s">
        <v>34</v>
      </c>
      <c r="F1450">
        <v>7.77</v>
      </c>
      <c r="G1450" s="73">
        <v>43537</v>
      </c>
      <c r="H1450" s="73">
        <v>43538</v>
      </c>
      <c r="I1450">
        <v>8</v>
      </c>
      <c r="J1450">
        <v>2007</v>
      </c>
      <c r="K1450" t="s">
        <v>29</v>
      </c>
      <c r="L1450">
        <v>3</v>
      </c>
      <c r="M1450">
        <v>0.56222222222222218</v>
      </c>
      <c r="N1450">
        <v>1.686666666666667</v>
      </c>
      <c r="O1450">
        <v>2</v>
      </c>
      <c r="P1450">
        <v>0.84333333333333327</v>
      </c>
      <c r="Q1450">
        <v>1.5</v>
      </c>
      <c r="R1450" t="s">
        <v>35</v>
      </c>
    </row>
    <row r="1451" spans="1:18" x14ac:dyDescent="0.3">
      <c r="A1451" s="72">
        <v>1449</v>
      </c>
      <c r="B1451">
        <v>2143</v>
      </c>
      <c r="C1451" t="s">
        <v>488</v>
      </c>
      <c r="D1451" t="s">
        <v>65</v>
      </c>
      <c r="E1451" t="s">
        <v>34</v>
      </c>
      <c r="F1451">
        <v>7.77</v>
      </c>
      <c r="G1451" s="73">
        <v>43537</v>
      </c>
      <c r="H1451" s="73">
        <v>43538</v>
      </c>
      <c r="I1451">
        <v>8</v>
      </c>
      <c r="J1451">
        <v>2007</v>
      </c>
      <c r="K1451" t="s">
        <v>29</v>
      </c>
      <c r="L1451">
        <v>3</v>
      </c>
      <c r="M1451">
        <v>0.56222222222222218</v>
      </c>
      <c r="N1451">
        <v>1.686666666666667</v>
      </c>
      <c r="O1451">
        <v>2</v>
      </c>
      <c r="P1451">
        <v>0.84333333333333327</v>
      </c>
      <c r="Q1451">
        <v>1.5</v>
      </c>
      <c r="R1451" t="s">
        <v>22</v>
      </c>
    </row>
    <row r="1452" spans="1:18" x14ac:dyDescent="0.3">
      <c r="A1452" s="72">
        <v>1450</v>
      </c>
      <c r="B1452">
        <v>2143</v>
      </c>
      <c r="C1452" t="s">
        <v>488</v>
      </c>
      <c r="D1452" t="s">
        <v>65</v>
      </c>
      <c r="E1452" t="s">
        <v>34</v>
      </c>
      <c r="F1452">
        <v>7.77</v>
      </c>
      <c r="G1452" s="73">
        <v>43537</v>
      </c>
      <c r="H1452" s="73">
        <v>43538</v>
      </c>
      <c r="I1452">
        <v>8</v>
      </c>
      <c r="J1452">
        <v>2007</v>
      </c>
      <c r="K1452" t="s">
        <v>29</v>
      </c>
      <c r="L1452">
        <v>3</v>
      </c>
      <c r="M1452">
        <v>0.56222222222222218</v>
      </c>
      <c r="N1452">
        <v>1.686666666666667</v>
      </c>
      <c r="O1452">
        <v>2</v>
      </c>
      <c r="P1452">
        <v>0.84333333333333327</v>
      </c>
      <c r="Q1452">
        <v>1.5</v>
      </c>
      <c r="R1452" t="s">
        <v>36</v>
      </c>
    </row>
    <row r="1453" spans="1:18" x14ac:dyDescent="0.3">
      <c r="A1453" s="72">
        <v>1451</v>
      </c>
      <c r="B1453">
        <v>2143</v>
      </c>
      <c r="C1453" t="s">
        <v>488</v>
      </c>
      <c r="D1453" t="s">
        <v>65</v>
      </c>
      <c r="E1453" t="s">
        <v>34</v>
      </c>
      <c r="F1453">
        <v>7.77</v>
      </c>
      <c r="G1453" s="73">
        <v>43537</v>
      </c>
      <c r="H1453" s="73">
        <v>43538</v>
      </c>
      <c r="I1453">
        <v>8</v>
      </c>
      <c r="J1453">
        <v>2007</v>
      </c>
      <c r="K1453" t="s">
        <v>29</v>
      </c>
      <c r="L1453">
        <v>3</v>
      </c>
      <c r="M1453">
        <v>0.56222222222222218</v>
      </c>
      <c r="N1453">
        <v>1.686666666666667</v>
      </c>
      <c r="O1453">
        <v>2</v>
      </c>
      <c r="P1453">
        <v>0.84333333333333327</v>
      </c>
      <c r="Q1453">
        <v>1.5</v>
      </c>
      <c r="R1453" t="s">
        <v>23</v>
      </c>
    </row>
    <row r="1454" spans="1:18" x14ac:dyDescent="0.3">
      <c r="A1454" s="72">
        <v>1452</v>
      </c>
      <c r="B1454">
        <v>2143</v>
      </c>
      <c r="C1454" t="s">
        <v>488</v>
      </c>
      <c r="D1454" t="s">
        <v>65</v>
      </c>
      <c r="E1454" t="s">
        <v>34</v>
      </c>
      <c r="F1454">
        <v>7.77</v>
      </c>
      <c r="G1454" s="73">
        <v>43537</v>
      </c>
      <c r="H1454" s="73">
        <v>43538</v>
      </c>
      <c r="I1454">
        <v>8</v>
      </c>
      <c r="J1454">
        <v>2007</v>
      </c>
      <c r="K1454" t="s">
        <v>29</v>
      </c>
      <c r="L1454">
        <v>3</v>
      </c>
      <c r="M1454">
        <v>0.56222222222222218</v>
      </c>
      <c r="N1454">
        <v>1.686666666666667</v>
      </c>
      <c r="O1454">
        <v>2</v>
      </c>
      <c r="P1454">
        <v>0.84333333333333327</v>
      </c>
      <c r="Q1454">
        <v>1.5</v>
      </c>
      <c r="R1454" t="s">
        <v>122</v>
      </c>
    </row>
    <row r="1455" spans="1:18" x14ac:dyDescent="0.3">
      <c r="A1455" s="72">
        <v>1453</v>
      </c>
      <c r="B1455">
        <v>2143</v>
      </c>
      <c r="C1455" t="s">
        <v>488</v>
      </c>
      <c r="D1455" t="s">
        <v>65</v>
      </c>
      <c r="E1455" t="s">
        <v>34</v>
      </c>
      <c r="F1455">
        <v>7.77</v>
      </c>
      <c r="G1455" s="73">
        <v>43537</v>
      </c>
      <c r="H1455" s="73">
        <v>43538</v>
      </c>
      <c r="I1455">
        <v>8</v>
      </c>
      <c r="J1455">
        <v>2007</v>
      </c>
      <c r="K1455" t="s">
        <v>29</v>
      </c>
      <c r="L1455">
        <v>3</v>
      </c>
      <c r="M1455">
        <v>0.56222222222222218</v>
      </c>
      <c r="N1455">
        <v>1.686666666666667</v>
      </c>
      <c r="O1455">
        <v>2</v>
      </c>
      <c r="P1455">
        <v>0.84333333333333327</v>
      </c>
      <c r="Q1455">
        <v>1.5</v>
      </c>
      <c r="R1455" t="s">
        <v>55</v>
      </c>
    </row>
    <row r="1456" spans="1:18" x14ac:dyDescent="0.3">
      <c r="A1456" s="72">
        <v>1454</v>
      </c>
      <c r="B1456">
        <v>38192</v>
      </c>
      <c r="C1456" t="s">
        <v>489</v>
      </c>
      <c r="D1456" t="s">
        <v>28</v>
      </c>
      <c r="E1456" t="s">
        <v>44</v>
      </c>
      <c r="F1456">
        <v>6.52</v>
      </c>
      <c r="G1456" s="73">
        <v>44804</v>
      </c>
      <c r="H1456" s="73">
        <v>44824</v>
      </c>
      <c r="I1456">
        <v>5</v>
      </c>
      <c r="J1456">
        <v>2021</v>
      </c>
      <c r="K1456" t="s">
        <v>31</v>
      </c>
      <c r="L1456">
        <v>12</v>
      </c>
      <c r="M1456">
        <v>0.39416666666666672</v>
      </c>
      <c r="N1456">
        <v>4.7300000000000004</v>
      </c>
      <c r="O1456">
        <v>21</v>
      </c>
      <c r="P1456">
        <v>0.22523809523809529</v>
      </c>
      <c r="Q1456">
        <v>0.5714285714285714</v>
      </c>
      <c r="R1456" t="s">
        <v>22</v>
      </c>
    </row>
    <row r="1457" spans="1:18" x14ac:dyDescent="0.3">
      <c r="A1457" s="72">
        <v>1455</v>
      </c>
      <c r="B1457">
        <v>38192</v>
      </c>
      <c r="C1457" t="s">
        <v>489</v>
      </c>
      <c r="D1457" t="s">
        <v>28</v>
      </c>
      <c r="E1457" t="s">
        <v>44</v>
      </c>
      <c r="F1457">
        <v>6.52</v>
      </c>
      <c r="G1457" s="73">
        <v>44804</v>
      </c>
      <c r="H1457" s="73">
        <v>44824</v>
      </c>
      <c r="I1457">
        <v>5</v>
      </c>
      <c r="J1457">
        <v>2021</v>
      </c>
      <c r="K1457" t="s">
        <v>31</v>
      </c>
      <c r="L1457">
        <v>12</v>
      </c>
      <c r="M1457">
        <v>0.39416666666666672</v>
      </c>
      <c r="N1457">
        <v>4.7300000000000004</v>
      </c>
      <c r="O1457">
        <v>21</v>
      </c>
      <c r="P1457">
        <v>0.22523809523809529</v>
      </c>
      <c r="Q1457">
        <v>0.5714285714285714</v>
      </c>
      <c r="R1457" t="s">
        <v>32</v>
      </c>
    </row>
    <row r="1458" spans="1:18" x14ac:dyDescent="0.3">
      <c r="A1458" s="72">
        <v>1456</v>
      </c>
      <c r="B1458">
        <v>38192</v>
      </c>
      <c r="C1458" t="s">
        <v>489</v>
      </c>
      <c r="D1458" t="s">
        <v>28</v>
      </c>
      <c r="E1458" t="s">
        <v>44</v>
      </c>
      <c r="F1458">
        <v>6.52</v>
      </c>
      <c r="G1458" s="73">
        <v>44804</v>
      </c>
      <c r="H1458" s="73">
        <v>44824</v>
      </c>
      <c r="I1458">
        <v>5</v>
      </c>
      <c r="J1458">
        <v>2021</v>
      </c>
      <c r="K1458" t="s">
        <v>31</v>
      </c>
      <c r="L1458">
        <v>12</v>
      </c>
      <c r="M1458">
        <v>0.39416666666666672</v>
      </c>
      <c r="N1458">
        <v>4.7300000000000004</v>
      </c>
      <c r="O1458">
        <v>21</v>
      </c>
      <c r="P1458">
        <v>0.22523809523809529</v>
      </c>
      <c r="Q1458">
        <v>0.5714285714285714</v>
      </c>
      <c r="R1458" t="s">
        <v>97</v>
      </c>
    </row>
    <row r="1459" spans="1:18" x14ac:dyDescent="0.3">
      <c r="A1459" s="72">
        <v>1457</v>
      </c>
      <c r="B1459">
        <v>38192</v>
      </c>
      <c r="C1459" t="s">
        <v>489</v>
      </c>
      <c r="D1459" t="s">
        <v>28</v>
      </c>
      <c r="E1459" t="s">
        <v>44</v>
      </c>
      <c r="F1459">
        <v>6.52</v>
      </c>
      <c r="G1459" s="73">
        <v>44804</v>
      </c>
      <c r="H1459" s="73">
        <v>44824</v>
      </c>
      <c r="I1459">
        <v>5</v>
      </c>
      <c r="J1459">
        <v>2021</v>
      </c>
      <c r="K1459" t="s">
        <v>31</v>
      </c>
      <c r="L1459">
        <v>12</v>
      </c>
      <c r="M1459">
        <v>0.39416666666666672</v>
      </c>
      <c r="N1459">
        <v>4.7300000000000004</v>
      </c>
      <c r="O1459">
        <v>21</v>
      </c>
      <c r="P1459">
        <v>0.22523809523809529</v>
      </c>
      <c r="Q1459">
        <v>0.5714285714285714</v>
      </c>
      <c r="R1459" t="s">
        <v>25</v>
      </c>
    </row>
    <row r="1460" spans="1:18" x14ac:dyDescent="0.3">
      <c r="A1460" s="72">
        <v>1458</v>
      </c>
      <c r="B1460">
        <v>42935</v>
      </c>
      <c r="C1460" t="s">
        <v>490</v>
      </c>
      <c r="D1460" t="s">
        <v>83</v>
      </c>
      <c r="E1460" t="s">
        <v>20</v>
      </c>
      <c r="F1460">
        <v>6.51</v>
      </c>
      <c r="G1460" s="73">
        <v>44207</v>
      </c>
      <c r="H1460" s="73">
        <v>44207</v>
      </c>
      <c r="I1460">
        <v>6</v>
      </c>
      <c r="J1460">
        <v>2020</v>
      </c>
      <c r="K1460" t="s">
        <v>40</v>
      </c>
      <c r="L1460">
        <v>1</v>
      </c>
      <c r="M1460">
        <v>6.25E-2</v>
      </c>
      <c r="N1460">
        <v>6.25E-2</v>
      </c>
      <c r="O1460">
        <v>1</v>
      </c>
      <c r="P1460">
        <v>6.25E-2</v>
      </c>
      <c r="Q1460">
        <v>1</v>
      </c>
      <c r="R1460" t="s">
        <v>51</v>
      </c>
    </row>
    <row r="1461" spans="1:18" x14ac:dyDescent="0.3">
      <c r="A1461" s="72">
        <v>1459</v>
      </c>
      <c r="B1461">
        <v>561</v>
      </c>
      <c r="C1461" t="s">
        <v>491</v>
      </c>
      <c r="D1461" t="s">
        <v>28</v>
      </c>
      <c r="E1461" t="s">
        <v>114</v>
      </c>
      <c r="F1461">
        <v>6.85</v>
      </c>
      <c r="G1461" s="73">
        <v>43922</v>
      </c>
      <c r="H1461" s="73">
        <v>43948</v>
      </c>
      <c r="I1461">
        <v>3</v>
      </c>
      <c r="J1461">
        <v>2000</v>
      </c>
      <c r="K1461" t="s">
        <v>29</v>
      </c>
      <c r="L1461">
        <v>25</v>
      </c>
      <c r="M1461">
        <v>0.40138888888888891</v>
      </c>
      <c r="N1461">
        <v>10.03472222222222</v>
      </c>
      <c r="O1461">
        <v>27</v>
      </c>
      <c r="P1461">
        <v>0.37165637860082312</v>
      </c>
      <c r="Q1461">
        <v>0.92592592592592593</v>
      </c>
      <c r="R1461" t="s">
        <v>22</v>
      </c>
    </row>
    <row r="1462" spans="1:18" x14ac:dyDescent="0.3">
      <c r="A1462" s="72">
        <v>1460</v>
      </c>
      <c r="B1462">
        <v>561</v>
      </c>
      <c r="C1462" t="s">
        <v>491</v>
      </c>
      <c r="D1462" t="s">
        <v>28</v>
      </c>
      <c r="E1462" t="s">
        <v>114</v>
      </c>
      <c r="F1462">
        <v>6.85</v>
      </c>
      <c r="G1462" s="73">
        <v>43922</v>
      </c>
      <c r="H1462" s="73">
        <v>43948</v>
      </c>
      <c r="I1462">
        <v>3</v>
      </c>
      <c r="J1462">
        <v>2000</v>
      </c>
      <c r="K1462" t="s">
        <v>29</v>
      </c>
      <c r="L1462">
        <v>25</v>
      </c>
      <c r="M1462">
        <v>0.40138888888888891</v>
      </c>
      <c r="N1462">
        <v>10.03472222222222</v>
      </c>
      <c r="O1462">
        <v>27</v>
      </c>
      <c r="P1462">
        <v>0.37165637860082312</v>
      </c>
      <c r="Q1462">
        <v>0.92592592592592593</v>
      </c>
      <c r="R1462" t="s">
        <v>97</v>
      </c>
    </row>
    <row r="1463" spans="1:18" x14ac:dyDescent="0.3">
      <c r="A1463" s="72">
        <v>1461</v>
      </c>
      <c r="B1463">
        <v>561</v>
      </c>
      <c r="C1463" t="s">
        <v>491</v>
      </c>
      <c r="D1463" t="s">
        <v>28</v>
      </c>
      <c r="E1463" t="s">
        <v>114</v>
      </c>
      <c r="F1463">
        <v>6.85</v>
      </c>
      <c r="G1463" s="73">
        <v>43922</v>
      </c>
      <c r="H1463" s="73">
        <v>43948</v>
      </c>
      <c r="I1463">
        <v>3</v>
      </c>
      <c r="J1463">
        <v>2000</v>
      </c>
      <c r="K1463" t="s">
        <v>29</v>
      </c>
      <c r="L1463">
        <v>25</v>
      </c>
      <c r="M1463">
        <v>0.40138888888888891</v>
      </c>
      <c r="N1463">
        <v>10.03472222222222</v>
      </c>
      <c r="O1463">
        <v>27</v>
      </c>
      <c r="P1463">
        <v>0.37165637860082312</v>
      </c>
      <c r="Q1463">
        <v>0.92592592592592593</v>
      </c>
      <c r="R1463" t="s">
        <v>297</v>
      </c>
    </row>
    <row r="1464" spans="1:18" x14ac:dyDescent="0.3">
      <c r="A1464" s="72">
        <v>1462</v>
      </c>
      <c r="B1464">
        <v>561</v>
      </c>
      <c r="C1464" t="s">
        <v>491</v>
      </c>
      <c r="D1464" t="s">
        <v>28</v>
      </c>
      <c r="E1464" t="s">
        <v>114</v>
      </c>
      <c r="F1464">
        <v>6.85</v>
      </c>
      <c r="G1464" s="73">
        <v>43922</v>
      </c>
      <c r="H1464" s="73">
        <v>43948</v>
      </c>
      <c r="I1464">
        <v>3</v>
      </c>
      <c r="J1464">
        <v>2000</v>
      </c>
      <c r="K1464" t="s">
        <v>29</v>
      </c>
      <c r="L1464">
        <v>25</v>
      </c>
      <c r="M1464">
        <v>0.40138888888888891</v>
      </c>
      <c r="N1464">
        <v>10.03472222222222</v>
      </c>
      <c r="O1464">
        <v>27</v>
      </c>
      <c r="P1464">
        <v>0.37165637860082312</v>
      </c>
      <c r="Q1464">
        <v>0.92592592592592593</v>
      </c>
      <c r="R1464" t="s">
        <v>25</v>
      </c>
    </row>
    <row r="1465" spans="1:18" x14ac:dyDescent="0.3">
      <c r="A1465" s="72">
        <v>1463</v>
      </c>
      <c r="B1465">
        <v>561</v>
      </c>
      <c r="C1465" t="s">
        <v>491</v>
      </c>
      <c r="D1465" t="s">
        <v>28</v>
      </c>
      <c r="E1465" t="s">
        <v>114</v>
      </c>
      <c r="F1465">
        <v>6.85</v>
      </c>
      <c r="G1465" s="73">
        <v>43922</v>
      </c>
      <c r="H1465" s="73">
        <v>43948</v>
      </c>
      <c r="I1465">
        <v>3</v>
      </c>
      <c r="J1465">
        <v>2000</v>
      </c>
      <c r="K1465" t="s">
        <v>29</v>
      </c>
      <c r="L1465">
        <v>25</v>
      </c>
      <c r="M1465">
        <v>0.40138888888888891</v>
      </c>
      <c r="N1465">
        <v>10.03472222222222</v>
      </c>
      <c r="O1465">
        <v>27</v>
      </c>
      <c r="P1465">
        <v>0.37165637860082312</v>
      </c>
      <c r="Q1465">
        <v>0.92592592592592593</v>
      </c>
      <c r="R1465" t="s">
        <v>38</v>
      </c>
    </row>
    <row r="1466" spans="1:18" x14ac:dyDescent="0.3">
      <c r="A1466" s="72">
        <v>1464</v>
      </c>
      <c r="B1466">
        <v>1608</v>
      </c>
      <c r="C1466" t="s">
        <v>492</v>
      </c>
      <c r="D1466" t="s">
        <v>28</v>
      </c>
      <c r="E1466" t="s">
        <v>34</v>
      </c>
      <c r="F1466">
        <v>7.42</v>
      </c>
      <c r="G1466" s="73">
        <v>44130</v>
      </c>
      <c r="H1466" s="73">
        <v>44134</v>
      </c>
      <c r="I1466">
        <v>4</v>
      </c>
      <c r="J1466">
        <v>2001</v>
      </c>
      <c r="K1466" t="s">
        <v>21</v>
      </c>
      <c r="L1466">
        <v>20</v>
      </c>
      <c r="M1466">
        <v>0.41666666666666669</v>
      </c>
      <c r="N1466">
        <v>8.3333333333333339</v>
      </c>
      <c r="O1466">
        <v>5</v>
      </c>
      <c r="P1466">
        <v>1.666666666666667</v>
      </c>
      <c r="Q1466">
        <v>4</v>
      </c>
      <c r="R1466" t="s">
        <v>32</v>
      </c>
    </row>
    <row r="1467" spans="1:18" x14ac:dyDescent="0.3">
      <c r="A1467" s="72">
        <v>1465</v>
      </c>
      <c r="B1467">
        <v>1608</v>
      </c>
      <c r="C1467" t="s">
        <v>492</v>
      </c>
      <c r="D1467" t="s">
        <v>28</v>
      </c>
      <c r="E1467" t="s">
        <v>34</v>
      </c>
      <c r="F1467">
        <v>7.42</v>
      </c>
      <c r="G1467" s="73">
        <v>44130</v>
      </c>
      <c r="H1467" s="73">
        <v>44134</v>
      </c>
      <c r="I1467">
        <v>4</v>
      </c>
      <c r="J1467">
        <v>2001</v>
      </c>
      <c r="K1467" t="s">
        <v>21</v>
      </c>
      <c r="L1467">
        <v>20</v>
      </c>
      <c r="M1467">
        <v>0.41666666666666669</v>
      </c>
      <c r="N1467">
        <v>8.3333333333333339</v>
      </c>
      <c r="O1467">
        <v>5</v>
      </c>
      <c r="P1467">
        <v>1.666666666666667</v>
      </c>
      <c r="Q1467">
        <v>4</v>
      </c>
      <c r="R1467" t="s">
        <v>36</v>
      </c>
    </row>
    <row r="1468" spans="1:18" x14ac:dyDescent="0.3">
      <c r="A1468" s="72">
        <v>1466</v>
      </c>
      <c r="B1468">
        <v>1608</v>
      </c>
      <c r="C1468" t="s">
        <v>492</v>
      </c>
      <c r="D1468" t="s">
        <v>28</v>
      </c>
      <c r="E1468" t="s">
        <v>34</v>
      </c>
      <c r="F1468">
        <v>7.42</v>
      </c>
      <c r="G1468" s="73">
        <v>44130</v>
      </c>
      <c r="H1468" s="73">
        <v>44134</v>
      </c>
      <c r="I1468">
        <v>4</v>
      </c>
      <c r="J1468">
        <v>2001</v>
      </c>
      <c r="K1468" t="s">
        <v>21</v>
      </c>
      <c r="L1468">
        <v>20</v>
      </c>
      <c r="M1468">
        <v>0.41666666666666669</v>
      </c>
      <c r="N1468">
        <v>8.3333333333333339</v>
      </c>
      <c r="O1468">
        <v>5</v>
      </c>
      <c r="P1468">
        <v>1.666666666666667</v>
      </c>
      <c r="Q1468">
        <v>4</v>
      </c>
      <c r="R1468" t="s">
        <v>197</v>
      </c>
    </row>
    <row r="1469" spans="1:18" x14ac:dyDescent="0.3">
      <c r="A1469" s="72">
        <v>1467</v>
      </c>
      <c r="B1469">
        <v>1608</v>
      </c>
      <c r="C1469" t="s">
        <v>492</v>
      </c>
      <c r="D1469" t="s">
        <v>28</v>
      </c>
      <c r="E1469" t="s">
        <v>34</v>
      </c>
      <c r="F1469">
        <v>7.42</v>
      </c>
      <c r="G1469" s="73">
        <v>44130</v>
      </c>
      <c r="H1469" s="73">
        <v>44134</v>
      </c>
      <c r="I1469">
        <v>4</v>
      </c>
      <c r="J1469">
        <v>2001</v>
      </c>
      <c r="K1469" t="s">
        <v>21</v>
      </c>
      <c r="L1469">
        <v>20</v>
      </c>
      <c r="M1469">
        <v>0.41666666666666669</v>
      </c>
      <c r="N1469">
        <v>8.3333333333333339</v>
      </c>
      <c r="O1469">
        <v>5</v>
      </c>
      <c r="P1469">
        <v>1.666666666666667</v>
      </c>
      <c r="Q1469">
        <v>4</v>
      </c>
      <c r="R1469" t="s">
        <v>80</v>
      </c>
    </row>
    <row r="1470" spans="1:18" x14ac:dyDescent="0.3">
      <c r="A1470" s="72">
        <v>1468</v>
      </c>
      <c r="B1470">
        <v>37426</v>
      </c>
      <c r="C1470" t="s">
        <v>493</v>
      </c>
      <c r="D1470" t="s">
        <v>28</v>
      </c>
      <c r="E1470" t="s">
        <v>20</v>
      </c>
      <c r="F1470">
        <v>7.5</v>
      </c>
      <c r="G1470" s="73">
        <v>43710</v>
      </c>
      <c r="H1470" s="73">
        <v>43714</v>
      </c>
      <c r="I1470">
        <v>7</v>
      </c>
      <c r="J1470">
        <v>2019</v>
      </c>
      <c r="K1470" t="s">
        <v>29</v>
      </c>
      <c r="L1470">
        <v>11</v>
      </c>
      <c r="M1470">
        <v>0.38194444444444442</v>
      </c>
      <c r="N1470">
        <v>4.2013888888888884</v>
      </c>
      <c r="O1470">
        <v>5</v>
      </c>
      <c r="P1470">
        <v>0.84027777777777768</v>
      </c>
      <c r="Q1470">
        <v>2.2000000000000002</v>
      </c>
      <c r="R1470" t="s">
        <v>35</v>
      </c>
    </row>
    <row r="1471" spans="1:18" x14ac:dyDescent="0.3">
      <c r="A1471" s="72">
        <v>1469</v>
      </c>
      <c r="B1471">
        <v>37426</v>
      </c>
      <c r="C1471" t="s">
        <v>493</v>
      </c>
      <c r="D1471" t="s">
        <v>28</v>
      </c>
      <c r="E1471" t="s">
        <v>20</v>
      </c>
      <c r="F1471">
        <v>7.5</v>
      </c>
      <c r="G1471" s="73">
        <v>43710</v>
      </c>
      <c r="H1471" s="73">
        <v>43714</v>
      </c>
      <c r="I1471">
        <v>7</v>
      </c>
      <c r="J1471">
        <v>2019</v>
      </c>
      <c r="K1471" t="s">
        <v>29</v>
      </c>
      <c r="L1471">
        <v>11</v>
      </c>
      <c r="M1471">
        <v>0.38194444444444442</v>
      </c>
      <c r="N1471">
        <v>4.2013888888888884</v>
      </c>
      <c r="O1471">
        <v>5</v>
      </c>
      <c r="P1471">
        <v>0.84027777777777768</v>
      </c>
      <c r="Q1471">
        <v>2.2000000000000002</v>
      </c>
      <c r="R1471" t="s">
        <v>77</v>
      </c>
    </row>
    <row r="1472" spans="1:18" x14ac:dyDescent="0.3">
      <c r="A1472" s="72">
        <v>1470</v>
      </c>
      <c r="B1472">
        <v>37426</v>
      </c>
      <c r="C1472" t="s">
        <v>493</v>
      </c>
      <c r="D1472" t="s">
        <v>28</v>
      </c>
      <c r="E1472" t="s">
        <v>20</v>
      </c>
      <c r="F1472">
        <v>7.5</v>
      </c>
      <c r="G1472" s="73">
        <v>43710</v>
      </c>
      <c r="H1472" s="73">
        <v>43714</v>
      </c>
      <c r="I1472">
        <v>7</v>
      </c>
      <c r="J1472">
        <v>2019</v>
      </c>
      <c r="K1472" t="s">
        <v>29</v>
      </c>
      <c r="L1472">
        <v>11</v>
      </c>
      <c r="M1472">
        <v>0.38194444444444442</v>
      </c>
      <c r="N1472">
        <v>4.2013888888888884</v>
      </c>
      <c r="O1472">
        <v>5</v>
      </c>
      <c r="P1472">
        <v>0.84027777777777768</v>
      </c>
      <c r="Q1472">
        <v>2.2000000000000002</v>
      </c>
      <c r="R1472" t="s">
        <v>23</v>
      </c>
    </row>
    <row r="1473" spans="1:18" x14ac:dyDescent="0.3">
      <c r="A1473" s="72">
        <v>1471</v>
      </c>
      <c r="B1473">
        <v>37426</v>
      </c>
      <c r="C1473" t="s">
        <v>493</v>
      </c>
      <c r="D1473" t="s">
        <v>28</v>
      </c>
      <c r="E1473" t="s">
        <v>20</v>
      </c>
      <c r="F1473">
        <v>7.5</v>
      </c>
      <c r="G1473" s="73">
        <v>43710</v>
      </c>
      <c r="H1473" s="73">
        <v>43714</v>
      </c>
      <c r="I1473">
        <v>7</v>
      </c>
      <c r="J1473">
        <v>2019</v>
      </c>
      <c r="K1473" t="s">
        <v>29</v>
      </c>
      <c r="L1473">
        <v>11</v>
      </c>
      <c r="M1473">
        <v>0.38194444444444442</v>
      </c>
      <c r="N1473">
        <v>4.2013888888888884</v>
      </c>
      <c r="O1473">
        <v>5</v>
      </c>
      <c r="P1473">
        <v>0.84027777777777768</v>
      </c>
      <c r="Q1473">
        <v>2.2000000000000002</v>
      </c>
      <c r="R1473" t="s">
        <v>108</v>
      </c>
    </row>
    <row r="1474" spans="1:18" x14ac:dyDescent="0.3">
      <c r="A1474" s="72">
        <v>1472</v>
      </c>
      <c r="B1474">
        <v>42774</v>
      </c>
      <c r="C1474" t="s">
        <v>494</v>
      </c>
      <c r="D1474" t="s">
        <v>28</v>
      </c>
      <c r="E1474" t="s">
        <v>34</v>
      </c>
      <c r="F1474">
        <v>6.09</v>
      </c>
      <c r="G1474" s="73">
        <v>44558</v>
      </c>
      <c r="H1474" s="73">
        <v>44564</v>
      </c>
      <c r="I1474">
        <v>6</v>
      </c>
      <c r="J1474">
        <v>2021</v>
      </c>
      <c r="K1474" t="s">
        <v>29</v>
      </c>
      <c r="L1474">
        <v>13</v>
      </c>
      <c r="M1474">
        <v>0.39444444444444438</v>
      </c>
      <c r="N1474">
        <v>5.1277777777777773</v>
      </c>
      <c r="O1474">
        <v>7</v>
      </c>
      <c r="P1474">
        <v>0.73253968253968249</v>
      </c>
      <c r="Q1474">
        <v>1.857142857142857</v>
      </c>
      <c r="R1474" t="s">
        <v>36</v>
      </c>
    </row>
    <row r="1475" spans="1:18" x14ac:dyDescent="0.3">
      <c r="A1475" s="72">
        <v>1473</v>
      </c>
      <c r="B1475">
        <v>42774</v>
      </c>
      <c r="C1475" t="s">
        <v>494</v>
      </c>
      <c r="D1475" t="s">
        <v>28</v>
      </c>
      <c r="E1475" t="s">
        <v>34</v>
      </c>
      <c r="F1475">
        <v>6.09</v>
      </c>
      <c r="G1475" s="73">
        <v>44558</v>
      </c>
      <c r="H1475" s="73">
        <v>44564</v>
      </c>
      <c r="I1475">
        <v>6</v>
      </c>
      <c r="J1475">
        <v>2021</v>
      </c>
      <c r="K1475" t="s">
        <v>29</v>
      </c>
      <c r="L1475">
        <v>13</v>
      </c>
      <c r="M1475">
        <v>0.39444444444444438</v>
      </c>
      <c r="N1475">
        <v>5.1277777777777773</v>
      </c>
      <c r="O1475">
        <v>7</v>
      </c>
      <c r="P1475">
        <v>0.73253968253968249</v>
      </c>
      <c r="Q1475">
        <v>1.857142857142857</v>
      </c>
      <c r="R1475" t="s">
        <v>38</v>
      </c>
    </row>
    <row r="1476" spans="1:18" x14ac:dyDescent="0.3">
      <c r="A1476" s="72">
        <v>1474</v>
      </c>
      <c r="B1476">
        <v>42774</v>
      </c>
      <c r="C1476" t="s">
        <v>494</v>
      </c>
      <c r="D1476" t="s">
        <v>28</v>
      </c>
      <c r="E1476" t="s">
        <v>34</v>
      </c>
      <c r="F1476">
        <v>6.09</v>
      </c>
      <c r="G1476" s="73">
        <v>44558</v>
      </c>
      <c r="H1476" s="73">
        <v>44564</v>
      </c>
      <c r="I1476">
        <v>6</v>
      </c>
      <c r="J1476">
        <v>2021</v>
      </c>
      <c r="K1476" t="s">
        <v>29</v>
      </c>
      <c r="L1476">
        <v>13</v>
      </c>
      <c r="M1476">
        <v>0.39444444444444438</v>
      </c>
      <c r="N1476">
        <v>5.1277777777777773</v>
      </c>
      <c r="O1476">
        <v>7</v>
      </c>
      <c r="P1476">
        <v>0.73253968253968249</v>
      </c>
      <c r="Q1476">
        <v>1.857142857142857</v>
      </c>
      <c r="R1476" t="s">
        <v>46</v>
      </c>
    </row>
    <row r="1477" spans="1:18" x14ac:dyDescent="0.3">
      <c r="A1477" s="72">
        <v>1475</v>
      </c>
      <c r="B1477">
        <v>42774</v>
      </c>
      <c r="C1477" t="s">
        <v>494</v>
      </c>
      <c r="D1477" t="s">
        <v>28</v>
      </c>
      <c r="E1477" t="s">
        <v>34</v>
      </c>
      <c r="F1477">
        <v>6.09</v>
      </c>
      <c r="G1477" s="73">
        <v>44558</v>
      </c>
      <c r="H1477" s="73">
        <v>44564</v>
      </c>
      <c r="I1477">
        <v>6</v>
      </c>
      <c r="J1477">
        <v>2021</v>
      </c>
      <c r="K1477" t="s">
        <v>29</v>
      </c>
      <c r="L1477">
        <v>13</v>
      </c>
      <c r="M1477">
        <v>0.39444444444444438</v>
      </c>
      <c r="N1477">
        <v>5.1277777777777773</v>
      </c>
      <c r="O1477">
        <v>7</v>
      </c>
      <c r="P1477">
        <v>0.73253968253968249</v>
      </c>
      <c r="Q1477">
        <v>1.857142857142857</v>
      </c>
      <c r="R1477" t="s">
        <v>47</v>
      </c>
    </row>
    <row r="1478" spans="1:18" x14ac:dyDescent="0.3">
      <c r="A1478" s="72">
        <v>1476</v>
      </c>
      <c r="B1478">
        <v>1508</v>
      </c>
      <c r="C1478" t="s">
        <v>495</v>
      </c>
      <c r="D1478" t="s">
        <v>28</v>
      </c>
      <c r="E1478" t="s">
        <v>34</v>
      </c>
      <c r="F1478">
        <v>6.17</v>
      </c>
      <c r="G1478" s="73">
        <v>44013</v>
      </c>
      <c r="H1478" s="73">
        <v>44021</v>
      </c>
      <c r="I1478">
        <v>3</v>
      </c>
      <c r="J1478">
        <v>2000</v>
      </c>
      <c r="K1478" t="s">
        <v>31</v>
      </c>
      <c r="L1478">
        <v>20</v>
      </c>
      <c r="M1478">
        <v>0.41666666666666669</v>
      </c>
      <c r="N1478">
        <v>8.3333333333333339</v>
      </c>
      <c r="O1478">
        <v>9</v>
      </c>
      <c r="P1478">
        <v>0.92592592592592604</v>
      </c>
      <c r="Q1478">
        <v>2.2222222222222219</v>
      </c>
      <c r="R1478" t="s">
        <v>36</v>
      </c>
    </row>
    <row r="1479" spans="1:18" x14ac:dyDescent="0.3">
      <c r="A1479" s="72">
        <v>1477</v>
      </c>
      <c r="B1479">
        <v>1508</v>
      </c>
      <c r="C1479" t="s">
        <v>495</v>
      </c>
      <c r="D1479" t="s">
        <v>28</v>
      </c>
      <c r="E1479" t="s">
        <v>34</v>
      </c>
      <c r="F1479">
        <v>6.17</v>
      </c>
      <c r="G1479" s="73">
        <v>44013</v>
      </c>
      <c r="H1479" s="73">
        <v>44021</v>
      </c>
      <c r="I1479">
        <v>3</v>
      </c>
      <c r="J1479">
        <v>2000</v>
      </c>
      <c r="K1479" t="s">
        <v>31</v>
      </c>
      <c r="L1479">
        <v>20</v>
      </c>
      <c r="M1479">
        <v>0.41666666666666669</v>
      </c>
      <c r="N1479">
        <v>8.3333333333333339</v>
      </c>
      <c r="O1479">
        <v>9</v>
      </c>
      <c r="P1479">
        <v>0.92592592592592604</v>
      </c>
      <c r="Q1479">
        <v>2.2222222222222219</v>
      </c>
      <c r="R1479" t="s">
        <v>87</v>
      </c>
    </row>
    <row r="1480" spans="1:18" x14ac:dyDescent="0.3">
      <c r="A1480" s="72">
        <v>1478</v>
      </c>
      <c r="B1480">
        <v>1508</v>
      </c>
      <c r="C1480" t="s">
        <v>495</v>
      </c>
      <c r="D1480" t="s">
        <v>28</v>
      </c>
      <c r="E1480" t="s">
        <v>34</v>
      </c>
      <c r="F1480">
        <v>6.17</v>
      </c>
      <c r="G1480" s="73">
        <v>44013</v>
      </c>
      <c r="H1480" s="73">
        <v>44021</v>
      </c>
      <c r="I1480">
        <v>3</v>
      </c>
      <c r="J1480">
        <v>2000</v>
      </c>
      <c r="K1480" t="s">
        <v>31</v>
      </c>
      <c r="L1480">
        <v>20</v>
      </c>
      <c r="M1480">
        <v>0.41666666666666669</v>
      </c>
      <c r="N1480">
        <v>8.3333333333333339</v>
      </c>
      <c r="O1480">
        <v>9</v>
      </c>
      <c r="P1480">
        <v>0.92592592592592604</v>
      </c>
      <c r="Q1480">
        <v>2.2222222222222219</v>
      </c>
      <c r="R1480" t="s">
        <v>25</v>
      </c>
    </row>
    <row r="1481" spans="1:18" x14ac:dyDescent="0.3">
      <c r="A1481" s="72">
        <v>1479</v>
      </c>
      <c r="B1481">
        <v>167</v>
      </c>
      <c r="C1481" t="s">
        <v>496</v>
      </c>
      <c r="D1481" t="s">
        <v>28</v>
      </c>
      <c r="E1481" t="s">
        <v>73</v>
      </c>
      <c r="F1481">
        <v>7.38</v>
      </c>
      <c r="G1481" s="73">
        <v>43459</v>
      </c>
      <c r="H1481" s="73">
        <v>43470</v>
      </c>
      <c r="I1481">
        <v>6</v>
      </c>
      <c r="J1481">
        <v>2003</v>
      </c>
      <c r="K1481" t="s">
        <v>29</v>
      </c>
      <c r="L1481">
        <v>24</v>
      </c>
      <c r="M1481">
        <v>0.38333333333333341</v>
      </c>
      <c r="N1481">
        <v>9.2000000000000011</v>
      </c>
      <c r="O1481">
        <v>12</v>
      </c>
      <c r="P1481">
        <v>0.76666666666666672</v>
      </c>
      <c r="Q1481">
        <v>2</v>
      </c>
      <c r="R1481" t="s">
        <v>22</v>
      </c>
    </row>
    <row r="1482" spans="1:18" x14ac:dyDescent="0.3">
      <c r="A1482" s="72">
        <v>1480</v>
      </c>
      <c r="B1482">
        <v>167</v>
      </c>
      <c r="C1482" t="s">
        <v>496</v>
      </c>
      <c r="D1482" t="s">
        <v>28</v>
      </c>
      <c r="E1482" t="s">
        <v>73</v>
      </c>
      <c r="F1482">
        <v>7.38</v>
      </c>
      <c r="G1482" s="73">
        <v>43459</v>
      </c>
      <c r="H1482" s="73">
        <v>43470</v>
      </c>
      <c r="I1482">
        <v>6</v>
      </c>
      <c r="J1482">
        <v>2003</v>
      </c>
      <c r="K1482" t="s">
        <v>29</v>
      </c>
      <c r="L1482">
        <v>24</v>
      </c>
      <c r="M1482">
        <v>0.38333333333333341</v>
      </c>
      <c r="N1482">
        <v>9.2000000000000011</v>
      </c>
      <c r="O1482">
        <v>12</v>
      </c>
      <c r="P1482">
        <v>0.76666666666666672</v>
      </c>
      <c r="Q1482">
        <v>2</v>
      </c>
      <c r="R1482" t="s">
        <v>32</v>
      </c>
    </row>
    <row r="1483" spans="1:18" x14ac:dyDescent="0.3">
      <c r="A1483" s="72">
        <v>1481</v>
      </c>
      <c r="B1483">
        <v>167</v>
      </c>
      <c r="C1483" t="s">
        <v>496</v>
      </c>
      <c r="D1483" t="s">
        <v>28</v>
      </c>
      <c r="E1483" t="s">
        <v>73</v>
      </c>
      <c r="F1483">
        <v>7.38</v>
      </c>
      <c r="G1483" s="73">
        <v>43459</v>
      </c>
      <c r="H1483" s="73">
        <v>43470</v>
      </c>
      <c r="I1483">
        <v>6</v>
      </c>
      <c r="J1483">
        <v>2003</v>
      </c>
      <c r="K1483" t="s">
        <v>29</v>
      </c>
      <c r="L1483">
        <v>24</v>
      </c>
      <c r="M1483">
        <v>0.38333333333333341</v>
      </c>
      <c r="N1483">
        <v>9.2000000000000011</v>
      </c>
      <c r="O1483">
        <v>12</v>
      </c>
      <c r="P1483">
        <v>0.76666666666666672</v>
      </c>
      <c r="Q1483">
        <v>2</v>
      </c>
      <c r="R1483" t="s">
        <v>36</v>
      </c>
    </row>
    <row r="1484" spans="1:18" x14ac:dyDescent="0.3">
      <c r="A1484" s="72">
        <v>1482</v>
      </c>
      <c r="B1484">
        <v>167</v>
      </c>
      <c r="C1484" t="s">
        <v>496</v>
      </c>
      <c r="D1484" t="s">
        <v>28</v>
      </c>
      <c r="E1484" t="s">
        <v>73</v>
      </c>
      <c r="F1484">
        <v>7.38</v>
      </c>
      <c r="G1484" s="73">
        <v>43459</v>
      </c>
      <c r="H1484" s="73">
        <v>43470</v>
      </c>
      <c r="I1484">
        <v>6</v>
      </c>
      <c r="J1484">
        <v>2003</v>
      </c>
      <c r="K1484" t="s">
        <v>29</v>
      </c>
      <c r="L1484">
        <v>24</v>
      </c>
      <c r="M1484">
        <v>0.38333333333333341</v>
      </c>
      <c r="N1484">
        <v>9.2000000000000011</v>
      </c>
      <c r="O1484">
        <v>12</v>
      </c>
      <c r="P1484">
        <v>0.76666666666666672</v>
      </c>
      <c r="Q1484">
        <v>2</v>
      </c>
      <c r="R1484" t="s">
        <v>23</v>
      </c>
    </row>
    <row r="1485" spans="1:18" x14ac:dyDescent="0.3">
      <c r="A1485" s="72">
        <v>1483</v>
      </c>
      <c r="B1485">
        <v>167</v>
      </c>
      <c r="C1485" t="s">
        <v>496</v>
      </c>
      <c r="D1485" t="s">
        <v>28</v>
      </c>
      <c r="E1485" t="s">
        <v>73</v>
      </c>
      <c r="F1485">
        <v>7.38</v>
      </c>
      <c r="G1485" s="73">
        <v>43459</v>
      </c>
      <c r="H1485" s="73">
        <v>43470</v>
      </c>
      <c r="I1485">
        <v>6</v>
      </c>
      <c r="J1485">
        <v>2003</v>
      </c>
      <c r="K1485" t="s">
        <v>29</v>
      </c>
      <c r="L1485">
        <v>24</v>
      </c>
      <c r="M1485">
        <v>0.38333333333333341</v>
      </c>
      <c r="N1485">
        <v>9.2000000000000011</v>
      </c>
      <c r="O1485">
        <v>12</v>
      </c>
      <c r="P1485">
        <v>0.76666666666666672</v>
      </c>
      <c r="Q1485">
        <v>2</v>
      </c>
      <c r="R1485" t="s">
        <v>97</v>
      </c>
    </row>
    <row r="1486" spans="1:18" x14ac:dyDescent="0.3">
      <c r="A1486" s="72">
        <v>1484</v>
      </c>
      <c r="B1486">
        <v>167</v>
      </c>
      <c r="C1486" t="s">
        <v>496</v>
      </c>
      <c r="D1486" t="s">
        <v>28</v>
      </c>
      <c r="E1486" t="s">
        <v>73</v>
      </c>
      <c r="F1486">
        <v>7.38</v>
      </c>
      <c r="G1486" s="73">
        <v>43459</v>
      </c>
      <c r="H1486" s="73">
        <v>43470</v>
      </c>
      <c r="I1486">
        <v>6</v>
      </c>
      <c r="J1486">
        <v>2003</v>
      </c>
      <c r="K1486" t="s">
        <v>29</v>
      </c>
      <c r="L1486">
        <v>24</v>
      </c>
      <c r="M1486">
        <v>0.38333333333333341</v>
      </c>
      <c r="N1486">
        <v>9.2000000000000011</v>
      </c>
      <c r="O1486">
        <v>12</v>
      </c>
      <c r="P1486">
        <v>0.76666666666666672</v>
      </c>
      <c r="Q1486">
        <v>2</v>
      </c>
      <c r="R1486" t="s">
        <v>25</v>
      </c>
    </row>
    <row r="1487" spans="1:18" x14ac:dyDescent="0.3">
      <c r="A1487" s="72">
        <v>1485</v>
      </c>
      <c r="B1487">
        <v>167</v>
      </c>
      <c r="C1487" t="s">
        <v>496</v>
      </c>
      <c r="D1487" t="s">
        <v>28</v>
      </c>
      <c r="E1487" t="s">
        <v>73</v>
      </c>
      <c r="F1487">
        <v>7.38</v>
      </c>
      <c r="G1487" s="73">
        <v>43459</v>
      </c>
      <c r="H1487" s="73">
        <v>43470</v>
      </c>
      <c r="I1487">
        <v>6</v>
      </c>
      <c r="J1487">
        <v>2003</v>
      </c>
      <c r="K1487" t="s">
        <v>29</v>
      </c>
      <c r="L1487">
        <v>24</v>
      </c>
      <c r="M1487">
        <v>0.38333333333333341</v>
      </c>
      <c r="N1487">
        <v>9.2000000000000011</v>
      </c>
      <c r="O1487">
        <v>12</v>
      </c>
      <c r="P1487">
        <v>0.76666666666666672</v>
      </c>
      <c r="Q1487">
        <v>2</v>
      </c>
      <c r="R1487" t="s">
        <v>38</v>
      </c>
    </row>
    <row r="1488" spans="1:18" x14ac:dyDescent="0.3">
      <c r="A1488" s="72">
        <v>1486</v>
      </c>
      <c r="B1488">
        <v>42826</v>
      </c>
      <c r="C1488" t="s">
        <v>497</v>
      </c>
      <c r="D1488" t="s">
        <v>28</v>
      </c>
      <c r="E1488" t="s">
        <v>73</v>
      </c>
      <c r="F1488">
        <v>7.26</v>
      </c>
      <c r="G1488" s="73">
        <v>44587</v>
      </c>
      <c r="H1488" s="73">
        <v>44602</v>
      </c>
      <c r="I1488">
        <v>5</v>
      </c>
      <c r="J1488">
        <v>2021</v>
      </c>
      <c r="K1488" t="s">
        <v>29</v>
      </c>
      <c r="L1488">
        <v>12</v>
      </c>
      <c r="M1488">
        <v>0.3972222222222222</v>
      </c>
      <c r="N1488">
        <v>4.7666666666666666</v>
      </c>
      <c r="O1488">
        <v>16</v>
      </c>
      <c r="P1488">
        <v>0.29791666666666672</v>
      </c>
      <c r="Q1488">
        <v>0.75</v>
      </c>
      <c r="R1488" t="s">
        <v>23</v>
      </c>
    </row>
    <row r="1489" spans="1:18" x14ac:dyDescent="0.3">
      <c r="A1489" s="72">
        <v>1487</v>
      </c>
      <c r="B1489">
        <v>42826</v>
      </c>
      <c r="C1489" t="s">
        <v>497</v>
      </c>
      <c r="D1489" t="s">
        <v>28</v>
      </c>
      <c r="E1489" t="s">
        <v>73</v>
      </c>
      <c r="F1489">
        <v>7.26</v>
      </c>
      <c r="G1489" s="73">
        <v>44587</v>
      </c>
      <c r="H1489" s="73">
        <v>44602</v>
      </c>
      <c r="I1489">
        <v>5</v>
      </c>
      <c r="J1489">
        <v>2021</v>
      </c>
      <c r="K1489" t="s">
        <v>29</v>
      </c>
      <c r="L1489">
        <v>12</v>
      </c>
      <c r="M1489">
        <v>0.3972222222222222</v>
      </c>
      <c r="N1489">
        <v>4.7666666666666666</v>
      </c>
      <c r="O1489">
        <v>16</v>
      </c>
      <c r="P1489">
        <v>0.29791666666666672</v>
      </c>
      <c r="Q1489">
        <v>0.75</v>
      </c>
      <c r="R1489" t="s">
        <v>37</v>
      </c>
    </row>
    <row r="1490" spans="1:18" x14ac:dyDescent="0.3">
      <c r="A1490" s="72">
        <v>1488</v>
      </c>
      <c r="B1490">
        <v>42826</v>
      </c>
      <c r="C1490" t="s">
        <v>497</v>
      </c>
      <c r="D1490" t="s">
        <v>28</v>
      </c>
      <c r="E1490" t="s">
        <v>73</v>
      </c>
      <c r="F1490">
        <v>7.26</v>
      </c>
      <c r="G1490" s="73">
        <v>44587</v>
      </c>
      <c r="H1490" s="73">
        <v>44602</v>
      </c>
      <c r="I1490">
        <v>5</v>
      </c>
      <c r="J1490">
        <v>2021</v>
      </c>
      <c r="K1490" t="s">
        <v>29</v>
      </c>
      <c r="L1490">
        <v>12</v>
      </c>
      <c r="M1490">
        <v>0.3972222222222222</v>
      </c>
      <c r="N1490">
        <v>4.7666666666666666</v>
      </c>
      <c r="O1490">
        <v>16</v>
      </c>
      <c r="P1490">
        <v>0.29791666666666672</v>
      </c>
      <c r="Q1490">
        <v>0.75</v>
      </c>
      <c r="R1490" t="s">
        <v>300</v>
      </c>
    </row>
    <row r="1491" spans="1:18" x14ac:dyDescent="0.3">
      <c r="A1491" s="72">
        <v>1489</v>
      </c>
      <c r="B1491">
        <v>42826</v>
      </c>
      <c r="C1491" t="s">
        <v>497</v>
      </c>
      <c r="D1491" t="s">
        <v>28</v>
      </c>
      <c r="E1491" t="s">
        <v>73</v>
      </c>
      <c r="F1491">
        <v>7.26</v>
      </c>
      <c r="G1491" s="73">
        <v>44587</v>
      </c>
      <c r="H1491" s="73">
        <v>44602</v>
      </c>
      <c r="I1491">
        <v>5</v>
      </c>
      <c r="J1491">
        <v>2021</v>
      </c>
      <c r="K1491" t="s">
        <v>29</v>
      </c>
      <c r="L1491">
        <v>12</v>
      </c>
      <c r="M1491">
        <v>0.3972222222222222</v>
      </c>
      <c r="N1491">
        <v>4.7666666666666666</v>
      </c>
      <c r="O1491">
        <v>16</v>
      </c>
      <c r="P1491">
        <v>0.29791666666666672</v>
      </c>
      <c r="Q1491">
        <v>0.75</v>
      </c>
      <c r="R1491" t="s">
        <v>54</v>
      </c>
    </row>
    <row r="1492" spans="1:18" x14ac:dyDescent="0.3">
      <c r="A1492" s="72">
        <v>1490</v>
      </c>
      <c r="B1492">
        <v>44203</v>
      </c>
      <c r="C1492" t="s">
        <v>498</v>
      </c>
      <c r="D1492" t="s">
        <v>28</v>
      </c>
      <c r="E1492" t="s">
        <v>73</v>
      </c>
      <c r="F1492">
        <v>7.05</v>
      </c>
      <c r="G1492" s="73">
        <v>44766</v>
      </c>
      <c r="H1492" s="73">
        <v>44776</v>
      </c>
      <c r="I1492">
        <v>6</v>
      </c>
      <c r="J1492">
        <v>2021</v>
      </c>
      <c r="K1492" t="s">
        <v>40</v>
      </c>
      <c r="L1492">
        <v>12</v>
      </c>
      <c r="M1492">
        <v>0.39694444444444438</v>
      </c>
      <c r="N1492">
        <v>4.7633333333333336</v>
      </c>
      <c r="O1492">
        <v>11</v>
      </c>
      <c r="P1492">
        <v>0.43303030303030299</v>
      </c>
      <c r="Q1492">
        <v>1.0909090909090911</v>
      </c>
      <c r="R1492" t="s">
        <v>35</v>
      </c>
    </row>
    <row r="1493" spans="1:18" x14ac:dyDescent="0.3">
      <c r="A1493" s="72">
        <v>1491</v>
      </c>
      <c r="B1493">
        <v>44203</v>
      </c>
      <c r="C1493" t="s">
        <v>498</v>
      </c>
      <c r="D1493" t="s">
        <v>28</v>
      </c>
      <c r="E1493" t="s">
        <v>73</v>
      </c>
      <c r="F1493">
        <v>7.05</v>
      </c>
      <c r="G1493" s="73">
        <v>44766</v>
      </c>
      <c r="H1493" s="73">
        <v>44776</v>
      </c>
      <c r="I1493">
        <v>6</v>
      </c>
      <c r="J1493">
        <v>2021</v>
      </c>
      <c r="K1493" t="s">
        <v>40</v>
      </c>
      <c r="L1493">
        <v>12</v>
      </c>
      <c r="M1493">
        <v>0.39694444444444438</v>
      </c>
      <c r="N1493">
        <v>4.7633333333333336</v>
      </c>
      <c r="O1493">
        <v>11</v>
      </c>
      <c r="P1493">
        <v>0.43303030303030299</v>
      </c>
      <c r="Q1493">
        <v>1.0909090909090911</v>
      </c>
      <c r="R1493" t="s">
        <v>22</v>
      </c>
    </row>
    <row r="1494" spans="1:18" x14ac:dyDescent="0.3">
      <c r="A1494" s="72">
        <v>1492</v>
      </c>
      <c r="B1494">
        <v>44203</v>
      </c>
      <c r="C1494" t="s">
        <v>498</v>
      </c>
      <c r="D1494" t="s">
        <v>28</v>
      </c>
      <c r="E1494" t="s">
        <v>73</v>
      </c>
      <c r="F1494">
        <v>7.05</v>
      </c>
      <c r="G1494" s="73">
        <v>44766</v>
      </c>
      <c r="H1494" s="73">
        <v>44776</v>
      </c>
      <c r="I1494">
        <v>6</v>
      </c>
      <c r="J1494">
        <v>2021</v>
      </c>
      <c r="K1494" t="s">
        <v>40</v>
      </c>
      <c r="L1494">
        <v>12</v>
      </c>
      <c r="M1494">
        <v>0.39694444444444438</v>
      </c>
      <c r="N1494">
        <v>4.7633333333333336</v>
      </c>
      <c r="O1494">
        <v>11</v>
      </c>
      <c r="P1494">
        <v>0.43303030303030299</v>
      </c>
      <c r="Q1494">
        <v>1.0909090909090911</v>
      </c>
      <c r="R1494" t="s">
        <v>36</v>
      </c>
    </row>
    <row r="1495" spans="1:18" x14ac:dyDescent="0.3">
      <c r="A1495" s="72">
        <v>1493</v>
      </c>
      <c r="B1495">
        <v>44203</v>
      </c>
      <c r="C1495" t="s">
        <v>498</v>
      </c>
      <c r="D1495" t="s">
        <v>28</v>
      </c>
      <c r="E1495" t="s">
        <v>73</v>
      </c>
      <c r="F1495">
        <v>7.05</v>
      </c>
      <c r="G1495" s="73">
        <v>44766</v>
      </c>
      <c r="H1495" s="73">
        <v>44776</v>
      </c>
      <c r="I1495">
        <v>6</v>
      </c>
      <c r="J1495">
        <v>2021</v>
      </c>
      <c r="K1495" t="s">
        <v>40</v>
      </c>
      <c r="L1495">
        <v>12</v>
      </c>
      <c r="M1495">
        <v>0.39694444444444438</v>
      </c>
      <c r="N1495">
        <v>4.7633333333333336</v>
      </c>
      <c r="O1495">
        <v>11</v>
      </c>
      <c r="P1495">
        <v>0.43303030303030299</v>
      </c>
      <c r="Q1495">
        <v>1.0909090909090911</v>
      </c>
      <c r="R1495" t="s">
        <v>23</v>
      </c>
    </row>
    <row r="1496" spans="1:18" x14ac:dyDescent="0.3">
      <c r="A1496" s="72">
        <v>1494</v>
      </c>
      <c r="B1496">
        <v>44203</v>
      </c>
      <c r="C1496" t="s">
        <v>498</v>
      </c>
      <c r="D1496" t="s">
        <v>28</v>
      </c>
      <c r="E1496" t="s">
        <v>73</v>
      </c>
      <c r="F1496">
        <v>7.05</v>
      </c>
      <c r="G1496" s="73">
        <v>44766</v>
      </c>
      <c r="H1496" s="73">
        <v>44776</v>
      </c>
      <c r="I1496">
        <v>6</v>
      </c>
      <c r="J1496">
        <v>2021</v>
      </c>
      <c r="K1496" t="s">
        <v>40</v>
      </c>
      <c r="L1496">
        <v>12</v>
      </c>
      <c r="M1496">
        <v>0.39694444444444438</v>
      </c>
      <c r="N1496">
        <v>4.7633333333333336</v>
      </c>
      <c r="O1496">
        <v>11</v>
      </c>
      <c r="P1496">
        <v>0.43303030303030299</v>
      </c>
      <c r="Q1496">
        <v>1.0909090909090911</v>
      </c>
      <c r="R1496" t="s">
        <v>58</v>
      </c>
    </row>
    <row r="1497" spans="1:18" x14ac:dyDescent="0.3">
      <c r="A1497" s="72">
        <v>1495</v>
      </c>
      <c r="B1497">
        <v>44203</v>
      </c>
      <c r="C1497" t="s">
        <v>498</v>
      </c>
      <c r="D1497" t="s">
        <v>28</v>
      </c>
      <c r="E1497" t="s">
        <v>73</v>
      </c>
      <c r="F1497">
        <v>7.05</v>
      </c>
      <c r="G1497" s="73">
        <v>44766</v>
      </c>
      <c r="H1497" s="73">
        <v>44776</v>
      </c>
      <c r="I1497">
        <v>6</v>
      </c>
      <c r="J1497">
        <v>2021</v>
      </c>
      <c r="K1497" t="s">
        <v>40</v>
      </c>
      <c r="L1497">
        <v>12</v>
      </c>
      <c r="M1497">
        <v>0.39694444444444438</v>
      </c>
      <c r="N1497">
        <v>4.7633333333333336</v>
      </c>
      <c r="O1497">
        <v>11</v>
      </c>
      <c r="P1497">
        <v>0.43303030303030299</v>
      </c>
      <c r="Q1497">
        <v>1.0909090909090911</v>
      </c>
      <c r="R1497" t="s">
        <v>37</v>
      </c>
    </row>
    <row r="1498" spans="1:18" x14ac:dyDescent="0.3">
      <c r="A1498" s="72">
        <v>1496</v>
      </c>
      <c r="B1498">
        <v>44203</v>
      </c>
      <c r="C1498" t="s">
        <v>498</v>
      </c>
      <c r="D1498" t="s">
        <v>28</v>
      </c>
      <c r="E1498" t="s">
        <v>73</v>
      </c>
      <c r="F1498">
        <v>7.05</v>
      </c>
      <c r="G1498" s="73">
        <v>44766</v>
      </c>
      <c r="H1498" s="73">
        <v>44776</v>
      </c>
      <c r="I1498">
        <v>6</v>
      </c>
      <c r="J1498">
        <v>2021</v>
      </c>
      <c r="K1498" t="s">
        <v>40</v>
      </c>
      <c r="L1498">
        <v>12</v>
      </c>
      <c r="M1498">
        <v>0.39694444444444438</v>
      </c>
      <c r="N1498">
        <v>4.7633333333333336</v>
      </c>
      <c r="O1498">
        <v>11</v>
      </c>
      <c r="P1498">
        <v>0.43303030303030299</v>
      </c>
      <c r="Q1498">
        <v>1.0909090909090911</v>
      </c>
      <c r="R1498" t="s">
        <v>156</v>
      </c>
    </row>
    <row r="1499" spans="1:18" x14ac:dyDescent="0.3">
      <c r="A1499" s="72">
        <v>1497</v>
      </c>
      <c r="B1499">
        <v>44203</v>
      </c>
      <c r="C1499" t="s">
        <v>498</v>
      </c>
      <c r="D1499" t="s">
        <v>28</v>
      </c>
      <c r="E1499" t="s">
        <v>73</v>
      </c>
      <c r="F1499">
        <v>7.05</v>
      </c>
      <c r="G1499" s="73">
        <v>44766</v>
      </c>
      <c r="H1499" s="73">
        <v>44776</v>
      </c>
      <c r="I1499">
        <v>6</v>
      </c>
      <c r="J1499">
        <v>2021</v>
      </c>
      <c r="K1499" t="s">
        <v>40</v>
      </c>
      <c r="L1499">
        <v>12</v>
      </c>
      <c r="M1499">
        <v>0.39694444444444438</v>
      </c>
      <c r="N1499">
        <v>4.7633333333333336</v>
      </c>
      <c r="O1499">
        <v>11</v>
      </c>
      <c r="P1499">
        <v>0.43303030303030299</v>
      </c>
      <c r="Q1499">
        <v>1.0909090909090911</v>
      </c>
      <c r="R1499" t="s">
        <v>54</v>
      </c>
    </row>
    <row r="1500" spans="1:18" x14ac:dyDescent="0.3">
      <c r="A1500" s="72">
        <v>1498</v>
      </c>
      <c r="B1500">
        <v>38787</v>
      </c>
      <c r="C1500" t="s">
        <v>499</v>
      </c>
      <c r="D1500" t="s">
        <v>28</v>
      </c>
      <c r="E1500" t="s">
        <v>110</v>
      </c>
      <c r="F1500">
        <v>7.39</v>
      </c>
      <c r="G1500" s="73">
        <v>43662</v>
      </c>
      <c r="H1500" s="73">
        <v>43683</v>
      </c>
      <c r="I1500">
        <v>7</v>
      </c>
      <c r="J1500">
        <v>2019</v>
      </c>
      <c r="K1500" t="s">
        <v>29</v>
      </c>
      <c r="L1500">
        <v>12</v>
      </c>
      <c r="M1500">
        <v>0.21638888888888891</v>
      </c>
      <c r="N1500">
        <v>2.5966666666666671</v>
      </c>
      <c r="O1500">
        <v>22</v>
      </c>
      <c r="P1500">
        <v>0.118030303030303</v>
      </c>
      <c r="Q1500">
        <v>0.54545454545454541</v>
      </c>
      <c r="R1500" t="s">
        <v>32</v>
      </c>
    </row>
    <row r="1501" spans="1:18" x14ac:dyDescent="0.3">
      <c r="A1501" s="72">
        <v>1499</v>
      </c>
      <c r="B1501">
        <v>38787</v>
      </c>
      <c r="C1501" t="s">
        <v>499</v>
      </c>
      <c r="D1501" t="s">
        <v>28</v>
      </c>
      <c r="E1501" t="s">
        <v>110</v>
      </c>
      <c r="F1501">
        <v>7.39</v>
      </c>
      <c r="G1501" s="73">
        <v>43662</v>
      </c>
      <c r="H1501" s="73">
        <v>43683</v>
      </c>
      <c r="I1501">
        <v>7</v>
      </c>
      <c r="J1501">
        <v>2019</v>
      </c>
      <c r="K1501" t="s">
        <v>29</v>
      </c>
      <c r="L1501">
        <v>12</v>
      </c>
      <c r="M1501">
        <v>0.21638888888888891</v>
      </c>
      <c r="N1501">
        <v>2.5966666666666671</v>
      </c>
      <c r="O1501">
        <v>22</v>
      </c>
      <c r="P1501">
        <v>0.118030303030303</v>
      </c>
      <c r="Q1501">
        <v>0.54545454545454541</v>
      </c>
      <c r="R1501" t="s">
        <v>45</v>
      </c>
    </row>
    <row r="1502" spans="1:18" x14ac:dyDescent="0.3">
      <c r="A1502" s="72">
        <v>1500</v>
      </c>
      <c r="B1502">
        <v>38787</v>
      </c>
      <c r="C1502" t="s">
        <v>499</v>
      </c>
      <c r="D1502" t="s">
        <v>28</v>
      </c>
      <c r="E1502" t="s">
        <v>110</v>
      </c>
      <c r="F1502">
        <v>7.39</v>
      </c>
      <c r="G1502" s="73">
        <v>43662</v>
      </c>
      <c r="H1502" s="73">
        <v>43683</v>
      </c>
      <c r="I1502">
        <v>7</v>
      </c>
      <c r="J1502">
        <v>2019</v>
      </c>
      <c r="K1502" t="s">
        <v>29</v>
      </c>
      <c r="L1502">
        <v>12</v>
      </c>
      <c r="M1502">
        <v>0.21638888888888891</v>
      </c>
      <c r="N1502">
        <v>2.5966666666666671</v>
      </c>
      <c r="O1502">
        <v>22</v>
      </c>
      <c r="P1502">
        <v>0.118030303030303</v>
      </c>
      <c r="Q1502">
        <v>0.54545454545454541</v>
      </c>
      <c r="R1502" t="s">
        <v>38</v>
      </c>
    </row>
    <row r="1503" spans="1:18" x14ac:dyDescent="0.3">
      <c r="A1503" s="72">
        <v>1501</v>
      </c>
      <c r="B1503">
        <v>38787</v>
      </c>
      <c r="C1503" t="s">
        <v>499</v>
      </c>
      <c r="D1503" t="s">
        <v>28</v>
      </c>
      <c r="E1503" t="s">
        <v>110</v>
      </c>
      <c r="F1503">
        <v>7.39</v>
      </c>
      <c r="G1503" s="73">
        <v>43662</v>
      </c>
      <c r="H1503" s="73">
        <v>43683</v>
      </c>
      <c r="I1503">
        <v>7</v>
      </c>
      <c r="J1503">
        <v>2019</v>
      </c>
      <c r="K1503" t="s">
        <v>29</v>
      </c>
      <c r="L1503">
        <v>12</v>
      </c>
      <c r="M1503">
        <v>0.21638888888888891</v>
      </c>
      <c r="N1503">
        <v>2.5966666666666671</v>
      </c>
      <c r="O1503">
        <v>22</v>
      </c>
      <c r="P1503">
        <v>0.118030303030303</v>
      </c>
      <c r="Q1503">
        <v>0.54545454545454541</v>
      </c>
      <c r="R1503" t="s">
        <v>42</v>
      </c>
    </row>
    <row r="1504" spans="1:18" x14ac:dyDescent="0.3">
      <c r="A1504" s="72">
        <v>1502</v>
      </c>
      <c r="B1504">
        <v>41456</v>
      </c>
      <c r="C1504" t="s">
        <v>500</v>
      </c>
      <c r="D1504" t="s">
        <v>28</v>
      </c>
      <c r="E1504" t="s">
        <v>73</v>
      </c>
      <c r="F1504">
        <v>7.17</v>
      </c>
      <c r="G1504" s="73">
        <v>44634</v>
      </c>
      <c r="H1504" s="73">
        <v>44649</v>
      </c>
      <c r="I1504">
        <v>6</v>
      </c>
      <c r="J1504">
        <v>2021</v>
      </c>
      <c r="K1504" t="s">
        <v>29</v>
      </c>
      <c r="L1504">
        <v>12</v>
      </c>
      <c r="M1504">
        <v>0.41111111111111109</v>
      </c>
      <c r="N1504">
        <v>4.9333333333333336</v>
      </c>
      <c r="O1504">
        <v>16</v>
      </c>
      <c r="P1504">
        <v>0.30833333333333329</v>
      </c>
      <c r="Q1504">
        <v>0.75</v>
      </c>
      <c r="R1504" t="s">
        <v>35</v>
      </c>
    </row>
    <row r="1505" spans="1:18" x14ac:dyDescent="0.3">
      <c r="A1505" s="72">
        <v>1503</v>
      </c>
      <c r="B1505">
        <v>41456</v>
      </c>
      <c r="C1505" t="s">
        <v>500</v>
      </c>
      <c r="D1505" t="s">
        <v>28</v>
      </c>
      <c r="E1505" t="s">
        <v>73</v>
      </c>
      <c r="F1505">
        <v>7.17</v>
      </c>
      <c r="G1505" s="73">
        <v>44634</v>
      </c>
      <c r="H1505" s="73">
        <v>44649</v>
      </c>
      <c r="I1505">
        <v>6</v>
      </c>
      <c r="J1505">
        <v>2021</v>
      </c>
      <c r="K1505" t="s">
        <v>29</v>
      </c>
      <c r="L1505">
        <v>12</v>
      </c>
      <c r="M1505">
        <v>0.41111111111111109</v>
      </c>
      <c r="N1505">
        <v>4.9333333333333336</v>
      </c>
      <c r="O1505">
        <v>16</v>
      </c>
      <c r="P1505">
        <v>0.30833333333333329</v>
      </c>
      <c r="Q1505">
        <v>0.75</v>
      </c>
      <c r="R1505" t="s">
        <v>32</v>
      </c>
    </row>
    <row r="1506" spans="1:18" x14ac:dyDescent="0.3">
      <c r="A1506" s="72">
        <v>1504</v>
      </c>
      <c r="B1506">
        <v>41456</v>
      </c>
      <c r="C1506" t="s">
        <v>500</v>
      </c>
      <c r="D1506" t="s">
        <v>28</v>
      </c>
      <c r="E1506" t="s">
        <v>73</v>
      </c>
      <c r="F1506">
        <v>7.17</v>
      </c>
      <c r="G1506" s="73">
        <v>44634</v>
      </c>
      <c r="H1506" s="73">
        <v>44649</v>
      </c>
      <c r="I1506">
        <v>6</v>
      </c>
      <c r="J1506">
        <v>2021</v>
      </c>
      <c r="K1506" t="s">
        <v>29</v>
      </c>
      <c r="L1506">
        <v>12</v>
      </c>
      <c r="M1506">
        <v>0.41111111111111109</v>
      </c>
      <c r="N1506">
        <v>4.9333333333333336</v>
      </c>
      <c r="O1506">
        <v>16</v>
      </c>
      <c r="P1506">
        <v>0.30833333333333329</v>
      </c>
      <c r="Q1506">
        <v>0.75</v>
      </c>
      <c r="R1506" t="s">
        <v>23</v>
      </c>
    </row>
    <row r="1507" spans="1:18" x14ac:dyDescent="0.3">
      <c r="A1507" s="72">
        <v>1505</v>
      </c>
      <c r="B1507">
        <v>41456</v>
      </c>
      <c r="C1507" t="s">
        <v>500</v>
      </c>
      <c r="D1507" t="s">
        <v>28</v>
      </c>
      <c r="E1507" t="s">
        <v>73</v>
      </c>
      <c r="F1507">
        <v>7.17</v>
      </c>
      <c r="G1507" s="73">
        <v>44634</v>
      </c>
      <c r="H1507" s="73">
        <v>44649</v>
      </c>
      <c r="I1507">
        <v>6</v>
      </c>
      <c r="J1507">
        <v>2021</v>
      </c>
      <c r="K1507" t="s">
        <v>29</v>
      </c>
      <c r="L1507">
        <v>12</v>
      </c>
      <c r="M1507">
        <v>0.41111111111111109</v>
      </c>
      <c r="N1507">
        <v>4.9333333333333336</v>
      </c>
      <c r="O1507">
        <v>16</v>
      </c>
      <c r="P1507">
        <v>0.30833333333333329</v>
      </c>
      <c r="Q1507">
        <v>0.75</v>
      </c>
      <c r="R1507" t="s">
        <v>37</v>
      </c>
    </row>
    <row r="1508" spans="1:18" x14ac:dyDescent="0.3">
      <c r="A1508" s="72">
        <v>1506</v>
      </c>
      <c r="B1508">
        <v>41372</v>
      </c>
      <c r="C1508" t="s">
        <v>501</v>
      </c>
      <c r="D1508" t="s">
        <v>28</v>
      </c>
      <c r="E1508" t="s">
        <v>20</v>
      </c>
      <c r="F1508">
        <v>6.44</v>
      </c>
      <c r="G1508" s="73">
        <v>44337</v>
      </c>
      <c r="H1508" s="73">
        <v>44340</v>
      </c>
      <c r="I1508">
        <v>4</v>
      </c>
      <c r="J1508">
        <v>2020</v>
      </c>
      <c r="K1508" t="s">
        <v>31</v>
      </c>
      <c r="L1508">
        <v>12</v>
      </c>
      <c r="M1508">
        <v>0.4</v>
      </c>
      <c r="N1508">
        <v>4.8000000000000007</v>
      </c>
      <c r="O1508">
        <v>4</v>
      </c>
      <c r="P1508">
        <v>1.2</v>
      </c>
      <c r="Q1508">
        <v>3</v>
      </c>
      <c r="R1508" t="s">
        <v>35</v>
      </c>
    </row>
    <row r="1509" spans="1:18" x14ac:dyDescent="0.3">
      <c r="A1509" s="72">
        <v>1507</v>
      </c>
      <c r="B1509">
        <v>41372</v>
      </c>
      <c r="C1509" t="s">
        <v>501</v>
      </c>
      <c r="D1509" t="s">
        <v>28</v>
      </c>
      <c r="E1509" t="s">
        <v>20</v>
      </c>
      <c r="F1509">
        <v>6.44</v>
      </c>
      <c r="G1509" s="73">
        <v>44337</v>
      </c>
      <c r="H1509" s="73">
        <v>44340</v>
      </c>
      <c r="I1509">
        <v>4</v>
      </c>
      <c r="J1509">
        <v>2020</v>
      </c>
      <c r="K1509" t="s">
        <v>31</v>
      </c>
      <c r="L1509">
        <v>12</v>
      </c>
      <c r="M1509">
        <v>0.4</v>
      </c>
      <c r="N1509">
        <v>4.8000000000000007</v>
      </c>
      <c r="O1509">
        <v>4</v>
      </c>
      <c r="P1509">
        <v>1.2</v>
      </c>
      <c r="Q1509">
        <v>3</v>
      </c>
      <c r="R1509" t="s">
        <v>98</v>
      </c>
    </row>
    <row r="1510" spans="1:18" x14ac:dyDescent="0.3">
      <c r="A1510" s="72">
        <v>1508</v>
      </c>
      <c r="B1510">
        <v>38759</v>
      </c>
      <c r="C1510" t="s">
        <v>502</v>
      </c>
      <c r="D1510" t="s">
        <v>28</v>
      </c>
      <c r="E1510" t="s">
        <v>76</v>
      </c>
      <c r="F1510">
        <v>7.34</v>
      </c>
      <c r="G1510" s="73">
        <v>43687</v>
      </c>
      <c r="H1510" s="73">
        <v>43727</v>
      </c>
      <c r="I1510">
        <v>7</v>
      </c>
      <c r="J1510">
        <v>2019</v>
      </c>
      <c r="K1510" t="s">
        <v>29</v>
      </c>
      <c r="L1510">
        <v>12</v>
      </c>
      <c r="M1510">
        <v>0.39583333333333331</v>
      </c>
      <c r="N1510">
        <v>4.75</v>
      </c>
      <c r="O1510">
        <v>41</v>
      </c>
      <c r="P1510">
        <v>0.1158536585365854</v>
      </c>
      <c r="Q1510">
        <v>0.29268292682926828</v>
      </c>
      <c r="R1510" t="s">
        <v>155</v>
      </c>
    </row>
    <row r="1511" spans="1:18" x14ac:dyDescent="0.3">
      <c r="A1511" s="72">
        <v>1509</v>
      </c>
      <c r="B1511">
        <v>38759</v>
      </c>
      <c r="C1511" t="s">
        <v>502</v>
      </c>
      <c r="D1511" t="s">
        <v>28</v>
      </c>
      <c r="E1511" t="s">
        <v>76</v>
      </c>
      <c r="F1511">
        <v>7.34</v>
      </c>
      <c r="G1511" s="73">
        <v>43687</v>
      </c>
      <c r="H1511" s="73">
        <v>43727</v>
      </c>
      <c r="I1511">
        <v>7</v>
      </c>
      <c r="J1511">
        <v>2019</v>
      </c>
      <c r="K1511" t="s">
        <v>29</v>
      </c>
      <c r="L1511">
        <v>12</v>
      </c>
      <c r="M1511">
        <v>0.39583333333333331</v>
      </c>
      <c r="N1511">
        <v>4.75</v>
      </c>
      <c r="O1511">
        <v>41</v>
      </c>
      <c r="P1511">
        <v>0.1158536585365854</v>
      </c>
      <c r="Q1511">
        <v>0.29268292682926828</v>
      </c>
      <c r="R1511" t="s">
        <v>42</v>
      </c>
    </row>
    <row r="1512" spans="1:18" x14ac:dyDescent="0.3">
      <c r="A1512" s="72">
        <v>1510</v>
      </c>
      <c r="B1512">
        <v>38759</v>
      </c>
      <c r="C1512" t="s">
        <v>502</v>
      </c>
      <c r="D1512" t="s">
        <v>28</v>
      </c>
      <c r="E1512" t="s">
        <v>76</v>
      </c>
      <c r="F1512">
        <v>7.34</v>
      </c>
      <c r="G1512" s="73">
        <v>43687</v>
      </c>
      <c r="H1512" s="73">
        <v>43727</v>
      </c>
      <c r="I1512">
        <v>7</v>
      </c>
      <c r="J1512">
        <v>2019</v>
      </c>
      <c r="K1512" t="s">
        <v>29</v>
      </c>
      <c r="L1512">
        <v>12</v>
      </c>
      <c r="M1512">
        <v>0.39583333333333331</v>
      </c>
      <c r="N1512">
        <v>4.75</v>
      </c>
      <c r="O1512">
        <v>41</v>
      </c>
      <c r="P1512">
        <v>0.1158536585365854</v>
      </c>
      <c r="Q1512">
        <v>0.29268292682926828</v>
      </c>
      <c r="R1512" t="s">
        <v>108</v>
      </c>
    </row>
    <row r="1513" spans="1:18" x14ac:dyDescent="0.3">
      <c r="A1513" s="72">
        <v>1511</v>
      </c>
      <c r="B1513">
        <v>42395</v>
      </c>
      <c r="C1513" t="s">
        <v>503</v>
      </c>
      <c r="D1513" t="s">
        <v>28</v>
      </c>
      <c r="E1513" t="s">
        <v>76</v>
      </c>
      <c r="F1513">
        <v>7.05</v>
      </c>
      <c r="G1513" s="73">
        <v>44682</v>
      </c>
      <c r="H1513" s="73">
        <v>44687</v>
      </c>
      <c r="I1513">
        <v>6</v>
      </c>
      <c r="J1513">
        <v>2021</v>
      </c>
      <c r="K1513" t="s">
        <v>29</v>
      </c>
      <c r="L1513">
        <v>12</v>
      </c>
      <c r="M1513">
        <v>0.3972222222222222</v>
      </c>
      <c r="N1513">
        <v>4.7666666666666666</v>
      </c>
      <c r="O1513">
        <v>6</v>
      </c>
      <c r="P1513">
        <v>0.7944444444444444</v>
      </c>
      <c r="Q1513">
        <v>2</v>
      </c>
      <c r="R1513" t="s">
        <v>32</v>
      </c>
    </row>
    <row r="1514" spans="1:18" x14ac:dyDescent="0.3">
      <c r="A1514" s="72">
        <v>1512</v>
      </c>
      <c r="B1514">
        <v>42395</v>
      </c>
      <c r="C1514" t="s">
        <v>503</v>
      </c>
      <c r="D1514" t="s">
        <v>28</v>
      </c>
      <c r="E1514" t="s">
        <v>76</v>
      </c>
      <c r="F1514">
        <v>7.05</v>
      </c>
      <c r="G1514" s="73">
        <v>44682</v>
      </c>
      <c r="H1514" s="73">
        <v>44687</v>
      </c>
      <c r="I1514">
        <v>6</v>
      </c>
      <c r="J1514">
        <v>2021</v>
      </c>
      <c r="K1514" t="s">
        <v>29</v>
      </c>
      <c r="L1514">
        <v>12</v>
      </c>
      <c r="M1514">
        <v>0.3972222222222222</v>
      </c>
      <c r="N1514">
        <v>4.7666666666666666</v>
      </c>
      <c r="O1514">
        <v>6</v>
      </c>
      <c r="P1514">
        <v>0.7944444444444444</v>
      </c>
      <c r="Q1514">
        <v>2</v>
      </c>
      <c r="R1514" t="s">
        <v>45</v>
      </c>
    </row>
    <row r="1515" spans="1:18" x14ac:dyDescent="0.3">
      <c r="A1515" s="72">
        <v>1513</v>
      </c>
      <c r="B1515">
        <v>42395</v>
      </c>
      <c r="C1515" t="s">
        <v>503</v>
      </c>
      <c r="D1515" t="s">
        <v>28</v>
      </c>
      <c r="E1515" t="s">
        <v>76</v>
      </c>
      <c r="F1515">
        <v>7.05</v>
      </c>
      <c r="G1515" s="73">
        <v>44682</v>
      </c>
      <c r="H1515" s="73">
        <v>44687</v>
      </c>
      <c r="I1515">
        <v>6</v>
      </c>
      <c r="J1515">
        <v>2021</v>
      </c>
      <c r="K1515" t="s">
        <v>29</v>
      </c>
      <c r="L1515">
        <v>12</v>
      </c>
      <c r="M1515">
        <v>0.3972222222222222</v>
      </c>
      <c r="N1515">
        <v>4.7666666666666666</v>
      </c>
      <c r="O1515">
        <v>6</v>
      </c>
      <c r="P1515">
        <v>0.7944444444444444</v>
      </c>
      <c r="Q1515">
        <v>2</v>
      </c>
      <c r="R1515" t="s">
        <v>46</v>
      </c>
    </row>
    <row r="1516" spans="1:18" x14ac:dyDescent="0.3">
      <c r="A1516" s="72">
        <v>1514</v>
      </c>
      <c r="B1516">
        <v>42395</v>
      </c>
      <c r="C1516" t="s">
        <v>503</v>
      </c>
      <c r="D1516" t="s">
        <v>28</v>
      </c>
      <c r="E1516" t="s">
        <v>76</v>
      </c>
      <c r="F1516">
        <v>7.05</v>
      </c>
      <c r="G1516" s="73">
        <v>44682</v>
      </c>
      <c r="H1516" s="73">
        <v>44687</v>
      </c>
      <c r="I1516">
        <v>6</v>
      </c>
      <c r="J1516">
        <v>2021</v>
      </c>
      <c r="K1516" t="s">
        <v>29</v>
      </c>
      <c r="L1516">
        <v>12</v>
      </c>
      <c r="M1516">
        <v>0.3972222222222222</v>
      </c>
      <c r="N1516">
        <v>4.7666666666666666</v>
      </c>
      <c r="O1516">
        <v>6</v>
      </c>
      <c r="P1516">
        <v>0.7944444444444444</v>
      </c>
      <c r="Q1516">
        <v>2</v>
      </c>
      <c r="R1516" t="s">
        <v>47</v>
      </c>
    </row>
    <row r="1517" spans="1:18" x14ac:dyDescent="0.3">
      <c r="A1517" s="72">
        <v>1515</v>
      </c>
      <c r="B1517">
        <v>154</v>
      </c>
      <c r="C1517" t="s">
        <v>504</v>
      </c>
      <c r="D1517" t="s">
        <v>28</v>
      </c>
      <c r="E1517" t="s">
        <v>34</v>
      </c>
      <c r="F1517">
        <v>7.76</v>
      </c>
      <c r="G1517" s="73">
        <v>42708</v>
      </c>
      <c r="H1517" s="73">
        <v>42760</v>
      </c>
      <c r="I1517">
        <v>7</v>
      </c>
      <c r="J1517">
        <v>2001</v>
      </c>
      <c r="K1517" t="s">
        <v>40</v>
      </c>
      <c r="L1517">
        <v>64</v>
      </c>
      <c r="M1517">
        <v>0.38333333333333341</v>
      </c>
      <c r="N1517">
        <v>24.533333333333331</v>
      </c>
      <c r="O1517">
        <v>53</v>
      </c>
      <c r="P1517">
        <v>0.4628930817610063</v>
      </c>
      <c r="Q1517">
        <v>1.2075471698113209</v>
      </c>
      <c r="R1517" t="s">
        <v>35</v>
      </c>
    </row>
    <row r="1518" spans="1:18" x14ac:dyDescent="0.3">
      <c r="A1518" s="72">
        <v>1516</v>
      </c>
      <c r="B1518">
        <v>154</v>
      </c>
      <c r="C1518" t="s">
        <v>504</v>
      </c>
      <c r="D1518" t="s">
        <v>28</v>
      </c>
      <c r="E1518" t="s">
        <v>34</v>
      </c>
      <c r="F1518">
        <v>7.76</v>
      </c>
      <c r="G1518" s="73">
        <v>42708</v>
      </c>
      <c r="H1518" s="73">
        <v>42760</v>
      </c>
      <c r="I1518">
        <v>7</v>
      </c>
      <c r="J1518">
        <v>2001</v>
      </c>
      <c r="K1518" t="s">
        <v>40</v>
      </c>
      <c r="L1518">
        <v>64</v>
      </c>
      <c r="M1518">
        <v>0.38333333333333341</v>
      </c>
      <c r="N1518">
        <v>24.533333333333331</v>
      </c>
      <c r="O1518">
        <v>53</v>
      </c>
      <c r="P1518">
        <v>0.4628930817610063</v>
      </c>
      <c r="Q1518">
        <v>1.2075471698113209</v>
      </c>
      <c r="R1518" t="s">
        <v>22</v>
      </c>
    </row>
    <row r="1519" spans="1:18" x14ac:dyDescent="0.3">
      <c r="A1519" s="72">
        <v>1517</v>
      </c>
      <c r="B1519">
        <v>154</v>
      </c>
      <c r="C1519" t="s">
        <v>504</v>
      </c>
      <c r="D1519" t="s">
        <v>28</v>
      </c>
      <c r="E1519" t="s">
        <v>34</v>
      </c>
      <c r="F1519">
        <v>7.76</v>
      </c>
      <c r="G1519" s="73">
        <v>42708</v>
      </c>
      <c r="H1519" s="73">
        <v>42760</v>
      </c>
      <c r="I1519">
        <v>7</v>
      </c>
      <c r="J1519">
        <v>2001</v>
      </c>
      <c r="K1519" t="s">
        <v>40</v>
      </c>
      <c r="L1519">
        <v>64</v>
      </c>
      <c r="M1519">
        <v>0.38333333333333341</v>
      </c>
      <c r="N1519">
        <v>24.533333333333331</v>
      </c>
      <c r="O1519">
        <v>53</v>
      </c>
      <c r="P1519">
        <v>0.4628930817610063</v>
      </c>
      <c r="Q1519">
        <v>1.2075471698113209</v>
      </c>
      <c r="R1519" t="s">
        <v>32</v>
      </c>
    </row>
    <row r="1520" spans="1:18" x14ac:dyDescent="0.3">
      <c r="A1520" s="72">
        <v>1518</v>
      </c>
      <c r="B1520">
        <v>154</v>
      </c>
      <c r="C1520" t="s">
        <v>504</v>
      </c>
      <c r="D1520" t="s">
        <v>28</v>
      </c>
      <c r="E1520" t="s">
        <v>34</v>
      </c>
      <c r="F1520">
        <v>7.76</v>
      </c>
      <c r="G1520" s="73">
        <v>42708</v>
      </c>
      <c r="H1520" s="73">
        <v>42760</v>
      </c>
      <c r="I1520">
        <v>7</v>
      </c>
      <c r="J1520">
        <v>2001</v>
      </c>
      <c r="K1520" t="s">
        <v>40</v>
      </c>
      <c r="L1520">
        <v>64</v>
      </c>
      <c r="M1520">
        <v>0.38333333333333341</v>
      </c>
      <c r="N1520">
        <v>24.533333333333331</v>
      </c>
      <c r="O1520">
        <v>53</v>
      </c>
      <c r="P1520">
        <v>0.4628930817610063</v>
      </c>
      <c r="Q1520">
        <v>1.2075471698113209</v>
      </c>
      <c r="R1520" t="s">
        <v>38</v>
      </c>
    </row>
    <row r="1521" spans="1:18" x14ac:dyDescent="0.3">
      <c r="A1521" s="72">
        <v>1519</v>
      </c>
      <c r="B1521">
        <v>154</v>
      </c>
      <c r="C1521" t="s">
        <v>504</v>
      </c>
      <c r="D1521" t="s">
        <v>28</v>
      </c>
      <c r="E1521" t="s">
        <v>34</v>
      </c>
      <c r="F1521">
        <v>7.76</v>
      </c>
      <c r="G1521" s="73">
        <v>42708</v>
      </c>
      <c r="H1521" s="73">
        <v>42760</v>
      </c>
      <c r="I1521">
        <v>7</v>
      </c>
      <c r="J1521">
        <v>2001</v>
      </c>
      <c r="K1521" t="s">
        <v>40</v>
      </c>
      <c r="L1521">
        <v>64</v>
      </c>
      <c r="M1521">
        <v>0.38333333333333341</v>
      </c>
      <c r="N1521">
        <v>24.533333333333331</v>
      </c>
      <c r="O1521">
        <v>53</v>
      </c>
      <c r="P1521">
        <v>0.4628930817610063</v>
      </c>
      <c r="Q1521">
        <v>1.2075471698113209</v>
      </c>
      <c r="R1521" t="s">
        <v>133</v>
      </c>
    </row>
    <row r="1522" spans="1:18" x14ac:dyDescent="0.3">
      <c r="A1522" s="72">
        <v>1520</v>
      </c>
      <c r="B1522">
        <v>154</v>
      </c>
      <c r="C1522" t="s">
        <v>504</v>
      </c>
      <c r="D1522" t="s">
        <v>28</v>
      </c>
      <c r="E1522" t="s">
        <v>34</v>
      </c>
      <c r="F1522">
        <v>7.76</v>
      </c>
      <c r="G1522" s="73">
        <v>42708</v>
      </c>
      <c r="H1522" s="73">
        <v>42760</v>
      </c>
      <c r="I1522">
        <v>7</v>
      </c>
      <c r="J1522">
        <v>2001</v>
      </c>
      <c r="K1522" t="s">
        <v>40</v>
      </c>
      <c r="L1522">
        <v>64</v>
      </c>
      <c r="M1522">
        <v>0.38333333333333341</v>
      </c>
      <c r="N1522">
        <v>24.533333333333331</v>
      </c>
      <c r="O1522">
        <v>53</v>
      </c>
      <c r="P1522">
        <v>0.4628930817610063</v>
      </c>
      <c r="Q1522">
        <v>1.2075471698113209</v>
      </c>
      <c r="R1522" t="s">
        <v>108</v>
      </c>
    </row>
    <row r="1523" spans="1:18" x14ac:dyDescent="0.3">
      <c r="A1523" s="72">
        <v>1521</v>
      </c>
      <c r="B1523">
        <v>623</v>
      </c>
      <c r="C1523" t="s">
        <v>505</v>
      </c>
      <c r="D1523" t="s">
        <v>28</v>
      </c>
      <c r="E1523" t="s">
        <v>34</v>
      </c>
      <c r="F1523">
        <v>6.79</v>
      </c>
      <c r="G1523" s="73">
        <v>44415</v>
      </c>
      <c r="H1523" s="73">
        <v>44445</v>
      </c>
      <c r="I1523">
        <v>5</v>
      </c>
      <c r="J1523">
        <v>2002</v>
      </c>
      <c r="K1523" t="s">
        <v>21</v>
      </c>
      <c r="L1523">
        <v>25</v>
      </c>
      <c r="M1523">
        <v>0.4</v>
      </c>
      <c r="N1523">
        <v>10</v>
      </c>
      <c r="O1523">
        <v>31</v>
      </c>
      <c r="P1523">
        <v>0.32258064516129031</v>
      </c>
      <c r="Q1523">
        <v>0.80645161290322576</v>
      </c>
      <c r="R1523" t="s">
        <v>22</v>
      </c>
    </row>
    <row r="1524" spans="1:18" x14ac:dyDescent="0.3">
      <c r="A1524" s="72">
        <v>1522</v>
      </c>
      <c r="B1524">
        <v>623</v>
      </c>
      <c r="C1524" t="s">
        <v>505</v>
      </c>
      <c r="D1524" t="s">
        <v>28</v>
      </c>
      <c r="E1524" t="s">
        <v>34</v>
      </c>
      <c r="F1524">
        <v>6.79</v>
      </c>
      <c r="G1524" s="73">
        <v>44415</v>
      </c>
      <c r="H1524" s="73">
        <v>44445</v>
      </c>
      <c r="I1524">
        <v>5</v>
      </c>
      <c r="J1524">
        <v>2002</v>
      </c>
      <c r="K1524" t="s">
        <v>21</v>
      </c>
      <c r="L1524">
        <v>25</v>
      </c>
      <c r="M1524">
        <v>0.4</v>
      </c>
      <c r="N1524">
        <v>10</v>
      </c>
      <c r="O1524">
        <v>31</v>
      </c>
      <c r="P1524">
        <v>0.32258064516129031</v>
      </c>
      <c r="Q1524">
        <v>0.80645161290322576</v>
      </c>
      <c r="R1524" t="s">
        <v>32</v>
      </c>
    </row>
    <row r="1525" spans="1:18" x14ac:dyDescent="0.3">
      <c r="A1525" s="72">
        <v>1523</v>
      </c>
      <c r="B1525">
        <v>623</v>
      </c>
      <c r="C1525" t="s">
        <v>505</v>
      </c>
      <c r="D1525" t="s">
        <v>28</v>
      </c>
      <c r="E1525" t="s">
        <v>34</v>
      </c>
      <c r="F1525">
        <v>6.79</v>
      </c>
      <c r="G1525" s="73">
        <v>44415</v>
      </c>
      <c r="H1525" s="73">
        <v>44445</v>
      </c>
      <c r="I1525">
        <v>5</v>
      </c>
      <c r="J1525">
        <v>2002</v>
      </c>
      <c r="K1525" t="s">
        <v>21</v>
      </c>
      <c r="L1525">
        <v>25</v>
      </c>
      <c r="M1525">
        <v>0.4</v>
      </c>
      <c r="N1525">
        <v>10</v>
      </c>
      <c r="O1525">
        <v>31</v>
      </c>
      <c r="P1525">
        <v>0.32258064516129031</v>
      </c>
      <c r="Q1525">
        <v>0.80645161290322576</v>
      </c>
      <c r="R1525" t="s">
        <v>54</v>
      </c>
    </row>
    <row r="1526" spans="1:18" x14ac:dyDescent="0.3">
      <c r="A1526" s="72">
        <v>1524</v>
      </c>
      <c r="B1526">
        <v>623</v>
      </c>
      <c r="C1526" t="s">
        <v>505</v>
      </c>
      <c r="D1526" t="s">
        <v>28</v>
      </c>
      <c r="E1526" t="s">
        <v>34</v>
      </c>
      <c r="F1526">
        <v>6.79</v>
      </c>
      <c r="G1526" s="73">
        <v>44415</v>
      </c>
      <c r="H1526" s="73">
        <v>44445</v>
      </c>
      <c r="I1526">
        <v>5</v>
      </c>
      <c r="J1526">
        <v>2002</v>
      </c>
      <c r="K1526" t="s">
        <v>21</v>
      </c>
      <c r="L1526">
        <v>25</v>
      </c>
      <c r="M1526">
        <v>0.4</v>
      </c>
      <c r="N1526">
        <v>10</v>
      </c>
      <c r="O1526">
        <v>31</v>
      </c>
      <c r="P1526">
        <v>0.32258064516129031</v>
      </c>
      <c r="Q1526">
        <v>0.80645161290322576</v>
      </c>
      <c r="R1526" t="s">
        <v>45</v>
      </c>
    </row>
    <row r="1527" spans="1:18" x14ac:dyDescent="0.3">
      <c r="A1527" s="72">
        <v>1525</v>
      </c>
      <c r="B1527">
        <v>22361</v>
      </c>
      <c r="C1527" t="s">
        <v>506</v>
      </c>
      <c r="D1527" t="s">
        <v>19</v>
      </c>
      <c r="E1527"/>
      <c r="F1527">
        <v>6.32</v>
      </c>
      <c r="G1527" s="73">
        <v>44445</v>
      </c>
      <c r="H1527" s="73">
        <v>44445</v>
      </c>
      <c r="I1527">
        <v>5</v>
      </c>
      <c r="J1527">
        <v>2002</v>
      </c>
      <c r="K1527" t="s">
        <v>31</v>
      </c>
      <c r="L1527">
        <v>1</v>
      </c>
      <c r="M1527">
        <v>0.38722222222222219</v>
      </c>
      <c r="N1527">
        <v>0.38722222222222219</v>
      </c>
      <c r="O1527">
        <v>1</v>
      </c>
      <c r="P1527">
        <v>0.38722222222222219</v>
      </c>
      <c r="Q1527">
        <v>1</v>
      </c>
      <c r="R1527" t="s">
        <v>22</v>
      </c>
    </row>
    <row r="1528" spans="1:18" x14ac:dyDescent="0.3">
      <c r="A1528" s="72">
        <v>1526</v>
      </c>
      <c r="B1528">
        <v>22361</v>
      </c>
      <c r="C1528" t="s">
        <v>506</v>
      </c>
      <c r="D1528" t="s">
        <v>19</v>
      </c>
      <c r="E1528"/>
      <c r="F1528">
        <v>6.32</v>
      </c>
      <c r="G1528" s="73">
        <v>44445</v>
      </c>
      <c r="H1528" s="73">
        <v>44445</v>
      </c>
      <c r="I1528">
        <v>5</v>
      </c>
      <c r="J1528">
        <v>2002</v>
      </c>
      <c r="K1528" t="s">
        <v>31</v>
      </c>
      <c r="L1528">
        <v>1</v>
      </c>
      <c r="M1528">
        <v>0.38722222222222219</v>
      </c>
      <c r="N1528">
        <v>0.38722222222222219</v>
      </c>
      <c r="O1528">
        <v>1</v>
      </c>
      <c r="P1528">
        <v>0.38722222222222219</v>
      </c>
      <c r="Q1528">
        <v>1</v>
      </c>
      <c r="R1528" t="s">
        <v>32</v>
      </c>
    </row>
    <row r="1529" spans="1:18" x14ac:dyDescent="0.3">
      <c r="A1529" s="72">
        <v>1527</v>
      </c>
      <c r="B1529">
        <v>44037</v>
      </c>
      <c r="C1529" t="s">
        <v>507</v>
      </c>
      <c r="D1529" t="s">
        <v>28</v>
      </c>
      <c r="E1529" t="s">
        <v>73</v>
      </c>
      <c r="F1529">
        <v>6.94</v>
      </c>
      <c r="G1529" s="73">
        <v>44770</v>
      </c>
      <c r="H1529" s="73">
        <v>44788</v>
      </c>
      <c r="I1529">
        <v>5</v>
      </c>
      <c r="J1529">
        <v>2021</v>
      </c>
      <c r="K1529" t="s">
        <v>31</v>
      </c>
      <c r="L1529">
        <v>13</v>
      </c>
      <c r="M1529">
        <v>0.3947222222222222</v>
      </c>
      <c r="N1529">
        <v>5.131388888888889</v>
      </c>
      <c r="O1529">
        <v>19</v>
      </c>
      <c r="P1529">
        <v>0.27007309941520469</v>
      </c>
      <c r="Q1529">
        <v>0.68421052631578949</v>
      </c>
      <c r="R1529" t="s">
        <v>22</v>
      </c>
    </row>
    <row r="1530" spans="1:18" x14ac:dyDescent="0.3">
      <c r="A1530" s="72">
        <v>1528</v>
      </c>
      <c r="B1530">
        <v>44037</v>
      </c>
      <c r="C1530" t="s">
        <v>507</v>
      </c>
      <c r="D1530" t="s">
        <v>28</v>
      </c>
      <c r="E1530" t="s">
        <v>73</v>
      </c>
      <c r="F1530">
        <v>6.94</v>
      </c>
      <c r="G1530" s="73">
        <v>44770</v>
      </c>
      <c r="H1530" s="73">
        <v>44788</v>
      </c>
      <c r="I1530">
        <v>5</v>
      </c>
      <c r="J1530">
        <v>2021</v>
      </c>
      <c r="K1530" t="s">
        <v>31</v>
      </c>
      <c r="L1530">
        <v>13</v>
      </c>
      <c r="M1530">
        <v>0.3947222222222222</v>
      </c>
      <c r="N1530">
        <v>5.131388888888889</v>
      </c>
      <c r="O1530">
        <v>19</v>
      </c>
      <c r="P1530">
        <v>0.27007309941520469</v>
      </c>
      <c r="Q1530">
        <v>0.68421052631578949</v>
      </c>
      <c r="R1530" t="s">
        <v>23</v>
      </c>
    </row>
    <row r="1531" spans="1:18" x14ac:dyDescent="0.3">
      <c r="A1531" s="72">
        <v>1529</v>
      </c>
      <c r="B1531">
        <v>44037</v>
      </c>
      <c r="C1531" t="s">
        <v>507</v>
      </c>
      <c r="D1531" t="s">
        <v>28</v>
      </c>
      <c r="E1531" t="s">
        <v>73</v>
      </c>
      <c r="F1531">
        <v>6.94</v>
      </c>
      <c r="G1531" s="73">
        <v>44770</v>
      </c>
      <c r="H1531" s="73">
        <v>44788</v>
      </c>
      <c r="I1531">
        <v>5</v>
      </c>
      <c r="J1531">
        <v>2021</v>
      </c>
      <c r="K1531" t="s">
        <v>31</v>
      </c>
      <c r="L1531">
        <v>13</v>
      </c>
      <c r="M1531">
        <v>0.3947222222222222</v>
      </c>
      <c r="N1531">
        <v>5.131388888888889</v>
      </c>
      <c r="O1531">
        <v>19</v>
      </c>
      <c r="P1531">
        <v>0.27007309941520469</v>
      </c>
      <c r="Q1531">
        <v>0.68421052631578949</v>
      </c>
      <c r="R1531" t="s">
        <v>54</v>
      </c>
    </row>
    <row r="1532" spans="1:18" x14ac:dyDescent="0.3">
      <c r="A1532" s="72">
        <v>1530</v>
      </c>
      <c r="B1532">
        <v>44037</v>
      </c>
      <c r="C1532" t="s">
        <v>507</v>
      </c>
      <c r="D1532" t="s">
        <v>28</v>
      </c>
      <c r="E1532" t="s">
        <v>73</v>
      </c>
      <c r="F1532">
        <v>6.94</v>
      </c>
      <c r="G1532" s="73">
        <v>44770</v>
      </c>
      <c r="H1532" s="73">
        <v>44788</v>
      </c>
      <c r="I1532">
        <v>5</v>
      </c>
      <c r="J1532">
        <v>2021</v>
      </c>
      <c r="K1532" t="s">
        <v>31</v>
      </c>
      <c r="L1532">
        <v>13</v>
      </c>
      <c r="M1532">
        <v>0.3947222222222222</v>
      </c>
      <c r="N1532">
        <v>5.131388888888889</v>
      </c>
      <c r="O1532">
        <v>19</v>
      </c>
      <c r="P1532">
        <v>0.27007309941520469</v>
      </c>
      <c r="Q1532">
        <v>0.68421052631578949</v>
      </c>
      <c r="R1532" t="s">
        <v>42</v>
      </c>
    </row>
    <row r="1533" spans="1:18" x14ac:dyDescent="0.3">
      <c r="A1533" s="72">
        <v>1531</v>
      </c>
      <c r="B1533">
        <v>100</v>
      </c>
      <c r="C1533" t="s">
        <v>508</v>
      </c>
      <c r="D1533" t="s">
        <v>28</v>
      </c>
      <c r="E1533" t="s">
        <v>34</v>
      </c>
      <c r="F1533">
        <v>7.17</v>
      </c>
      <c r="G1533" s="73">
        <v>43354</v>
      </c>
      <c r="H1533" s="73">
        <v>43371</v>
      </c>
      <c r="I1533">
        <v>4</v>
      </c>
      <c r="J1533">
        <v>2001</v>
      </c>
      <c r="K1533" t="s">
        <v>29</v>
      </c>
      <c r="L1533">
        <v>13</v>
      </c>
      <c r="M1533">
        <v>0.38333333333333341</v>
      </c>
      <c r="N1533">
        <v>4.9833333333333334</v>
      </c>
      <c r="O1533">
        <v>18</v>
      </c>
      <c r="P1533">
        <v>0.27685185185185179</v>
      </c>
      <c r="Q1533">
        <v>0.72222222222222221</v>
      </c>
      <c r="R1533" t="s">
        <v>32</v>
      </c>
    </row>
    <row r="1534" spans="1:18" x14ac:dyDescent="0.3">
      <c r="A1534" s="72">
        <v>1532</v>
      </c>
      <c r="B1534">
        <v>100</v>
      </c>
      <c r="C1534" t="s">
        <v>508</v>
      </c>
      <c r="D1534" t="s">
        <v>28</v>
      </c>
      <c r="E1534" t="s">
        <v>34</v>
      </c>
      <c r="F1534">
        <v>7.17</v>
      </c>
      <c r="G1534" s="73">
        <v>43354</v>
      </c>
      <c r="H1534" s="73">
        <v>43371</v>
      </c>
      <c r="I1534">
        <v>4</v>
      </c>
      <c r="J1534">
        <v>2001</v>
      </c>
      <c r="K1534" t="s">
        <v>29</v>
      </c>
      <c r="L1534">
        <v>13</v>
      </c>
      <c r="M1534">
        <v>0.38333333333333341</v>
      </c>
      <c r="N1534">
        <v>4.9833333333333334</v>
      </c>
      <c r="O1534">
        <v>18</v>
      </c>
      <c r="P1534">
        <v>0.27685185185185179</v>
      </c>
      <c r="Q1534">
        <v>0.72222222222222221</v>
      </c>
      <c r="R1534" t="s">
        <v>36</v>
      </c>
    </row>
    <row r="1535" spans="1:18" x14ac:dyDescent="0.3">
      <c r="A1535" s="72">
        <v>1533</v>
      </c>
      <c r="B1535">
        <v>100</v>
      </c>
      <c r="C1535" t="s">
        <v>508</v>
      </c>
      <c r="D1535" t="s">
        <v>28</v>
      </c>
      <c r="E1535" t="s">
        <v>34</v>
      </c>
      <c r="F1535">
        <v>7.17</v>
      </c>
      <c r="G1535" s="73">
        <v>43354</v>
      </c>
      <c r="H1535" s="73">
        <v>43371</v>
      </c>
      <c r="I1535">
        <v>4</v>
      </c>
      <c r="J1535">
        <v>2001</v>
      </c>
      <c r="K1535" t="s">
        <v>29</v>
      </c>
      <c r="L1535">
        <v>13</v>
      </c>
      <c r="M1535">
        <v>0.38333333333333341</v>
      </c>
      <c r="N1535">
        <v>4.9833333333333334</v>
      </c>
      <c r="O1535">
        <v>18</v>
      </c>
      <c r="P1535">
        <v>0.27685185185185179</v>
      </c>
      <c r="Q1535">
        <v>0.72222222222222221</v>
      </c>
      <c r="R1535" t="s">
        <v>23</v>
      </c>
    </row>
    <row r="1536" spans="1:18" x14ac:dyDescent="0.3">
      <c r="A1536" s="72">
        <v>1534</v>
      </c>
      <c r="B1536">
        <v>100</v>
      </c>
      <c r="C1536" t="s">
        <v>508</v>
      </c>
      <c r="D1536" t="s">
        <v>28</v>
      </c>
      <c r="E1536" t="s">
        <v>34</v>
      </c>
      <c r="F1536">
        <v>7.17</v>
      </c>
      <c r="G1536" s="73">
        <v>43354</v>
      </c>
      <c r="H1536" s="73">
        <v>43371</v>
      </c>
      <c r="I1536">
        <v>4</v>
      </c>
      <c r="J1536">
        <v>2001</v>
      </c>
      <c r="K1536" t="s">
        <v>29</v>
      </c>
      <c r="L1536">
        <v>13</v>
      </c>
      <c r="M1536">
        <v>0.38333333333333341</v>
      </c>
      <c r="N1536">
        <v>4.9833333333333334</v>
      </c>
      <c r="O1536">
        <v>18</v>
      </c>
      <c r="P1536">
        <v>0.27685185185185179</v>
      </c>
      <c r="Q1536">
        <v>0.72222222222222221</v>
      </c>
      <c r="R1536" t="s">
        <v>359</v>
      </c>
    </row>
    <row r="1537" spans="1:18" x14ac:dyDescent="0.3">
      <c r="A1537" s="72">
        <v>1535</v>
      </c>
      <c r="B1537">
        <v>100</v>
      </c>
      <c r="C1537" t="s">
        <v>508</v>
      </c>
      <c r="D1537" t="s">
        <v>28</v>
      </c>
      <c r="E1537" t="s">
        <v>34</v>
      </c>
      <c r="F1537">
        <v>7.17</v>
      </c>
      <c r="G1537" s="73">
        <v>43354</v>
      </c>
      <c r="H1537" s="73">
        <v>43371</v>
      </c>
      <c r="I1537">
        <v>4</v>
      </c>
      <c r="J1537">
        <v>2001</v>
      </c>
      <c r="K1537" t="s">
        <v>29</v>
      </c>
      <c r="L1537">
        <v>13</v>
      </c>
      <c r="M1537">
        <v>0.38333333333333341</v>
      </c>
      <c r="N1537">
        <v>4.9833333333333334</v>
      </c>
      <c r="O1537">
        <v>18</v>
      </c>
      <c r="P1537">
        <v>0.27685185185185179</v>
      </c>
      <c r="Q1537">
        <v>0.72222222222222221</v>
      </c>
      <c r="R1537" t="s">
        <v>381</v>
      </c>
    </row>
    <row r="1538" spans="1:18" x14ac:dyDescent="0.3">
      <c r="A1538" s="72">
        <v>1536</v>
      </c>
      <c r="B1538">
        <v>100</v>
      </c>
      <c r="C1538" t="s">
        <v>508</v>
      </c>
      <c r="D1538" t="s">
        <v>28</v>
      </c>
      <c r="E1538" t="s">
        <v>34</v>
      </c>
      <c r="F1538">
        <v>7.17</v>
      </c>
      <c r="G1538" s="73">
        <v>43354</v>
      </c>
      <c r="H1538" s="73">
        <v>43371</v>
      </c>
      <c r="I1538">
        <v>4</v>
      </c>
      <c r="J1538">
        <v>2001</v>
      </c>
      <c r="K1538" t="s">
        <v>29</v>
      </c>
      <c r="L1538">
        <v>13</v>
      </c>
      <c r="M1538">
        <v>0.38333333333333341</v>
      </c>
      <c r="N1538">
        <v>4.9833333333333334</v>
      </c>
      <c r="O1538">
        <v>18</v>
      </c>
      <c r="P1538">
        <v>0.27685185185185179</v>
      </c>
      <c r="Q1538">
        <v>0.72222222222222221</v>
      </c>
      <c r="R1538" t="s">
        <v>54</v>
      </c>
    </row>
    <row r="1539" spans="1:18" x14ac:dyDescent="0.3">
      <c r="A1539" s="72">
        <v>1537</v>
      </c>
      <c r="B1539">
        <v>100</v>
      </c>
      <c r="C1539" t="s">
        <v>508</v>
      </c>
      <c r="D1539" t="s">
        <v>28</v>
      </c>
      <c r="E1539" t="s">
        <v>34</v>
      </c>
      <c r="F1539">
        <v>7.17</v>
      </c>
      <c r="G1539" s="73">
        <v>43354</v>
      </c>
      <c r="H1539" s="73">
        <v>43371</v>
      </c>
      <c r="I1539">
        <v>4</v>
      </c>
      <c r="J1539">
        <v>2001</v>
      </c>
      <c r="K1539" t="s">
        <v>29</v>
      </c>
      <c r="L1539">
        <v>13</v>
      </c>
      <c r="M1539">
        <v>0.38333333333333341</v>
      </c>
      <c r="N1539">
        <v>4.9833333333333334</v>
      </c>
      <c r="O1539">
        <v>18</v>
      </c>
      <c r="P1539">
        <v>0.27685185185185179</v>
      </c>
      <c r="Q1539">
        <v>0.72222222222222221</v>
      </c>
      <c r="R1539" t="s">
        <v>55</v>
      </c>
    </row>
    <row r="1540" spans="1:18" x14ac:dyDescent="0.3">
      <c r="A1540" s="72">
        <v>1538</v>
      </c>
      <c r="B1540">
        <v>100</v>
      </c>
      <c r="C1540" t="s">
        <v>508</v>
      </c>
      <c r="D1540" t="s">
        <v>28</v>
      </c>
      <c r="E1540" t="s">
        <v>34</v>
      </c>
      <c r="F1540">
        <v>7.17</v>
      </c>
      <c r="G1540" s="73">
        <v>43354</v>
      </c>
      <c r="H1540" s="73">
        <v>43371</v>
      </c>
      <c r="I1540">
        <v>4</v>
      </c>
      <c r="J1540">
        <v>2001</v>
      </c>
      <c r="K1540" t="s">
        <v>29</v>
      </c>
      <c r="L1540">
        <v>13</v>
      </c>
      <c r="M1540">
        <v>0.38333333333333341</v>
      </c>
      <c r="N1540">
        <v>4.9833333333333334</v>
      </c>
      <c r="O1540">
        <v>18</v>
      </c>
      <c r="P1540">
        <v>0.27685185185185179</v>
      </c>
      <c r="Q1540">
        <v>0.72222222222222221</v>
      </c>
      <c r="R1540" t="s">
        <v>133</v>
      </c>
    </row>
    <row r="1541" spans="1:18" x14ac:dyDescent="0.3">
      <c r="A1541" s="72">
        <v>1539</v>
      </c>
      <c r="B1541">
        <v>38659</v>
      </c>
      <c r="C1541" t="s">
        <v>509</v>
      </c>
      <c r="D1541" t="s">
        <v>28</v>
      </c>
      <c r="E1541" t="s">
        <v>73</v>
      </c>
      <c r="F1541">
        <v>7.5</v>
      </c>
      <c r="G1541" s="73">
        <v>43972</v>
      </c>
      <c r="H1541" s="73">
        <v>43980</v>
      </c>
      <c r="I1541">
        <v>7</v>
      </c>
      <c r="J1541">
        <v>2019</v>
      </c>
      <c r="K1541" t="s">
        <v>31</v>
      </c>
      <c r="L1541">
        <v>12</v>
      </c>
      <c r="M1541">
        <v>0.3972222222222222</v>
      </c>
      <c r="N1541">
        <v>4.7666666666666666</v>
      </c>
      <c r="O1541">
        <v>9</v>
      </c>
      <c r="P1541">
        <v>0.52962962962962967</v>
      </c>
      <c r="Q1541">
        <v>1.333333333333333</v>
      </c>
      <c r="R1541" t="s">
        <v>35</v>
      </c>
    </row>
    <row r="1542" spans="1:18" x14ac:dyDescent="0.3">
      <c r="A1542" s="72">
        <v>1540</v>
      </c>
      <c r="B1542">
        <v>38659</v>
      </c>
      <c r="C1542" t="s">
        <v>509</v>
      </c>
      <c r="D1542" t="s">
        <v>28</v>
      </c>
      <c r="E1542" t="s">
        <v>73</v>
      </c>
      <c r="F1542">
        <v>7.5</v>
      </c>
      <c r="G1542" s="73">
        <v>43972</v>
      </c>
      <c r="H1542" s="73">
        <v>43980</v>
      </c>
      <c r="I1542">
        <v>7</v>
      </c>
      <c r="J1542">
        <v>2019</v>
      </c>
      <c r="K1542" t="s">
        <v>31</v>
      </c>
      <c r="L1542">
        <v>12</v>
      </c>
      <c r="M1542">
        <v>0.3972222222222222</v>
      </c>
      <c r="N1542">
        <v>4.7666666666666666</v>
      </c>
      <c r="O1542">
        <v>9</v>
      </c>
      <c r="P1542">
        <v>0.52962962962962967</v>
      </c>
      <c r="Q1542">
        <v>1.333333333333333</v>
      </c>
      <c r="R1542" t="s">
        <v>22</v>
      </c>
    </row>
    <row r="1543" spans="1:18" x14ac:dyDescent="0.3">
      <c r="A1543" s="72">
        <v>1541</v>
      </c>
      <c r="B1543">
        <v>38659</v>
      </c>
      <c r="C1543" t="s">
        <v>509</v>
      </c>
      <c r="D1543" t="s">
        <v>28</v>
      </c>
      <c r="E1543" t="s">
        <v>73</v>
      </c>
      <c r="F1543">
        <v>7.5</v>
      </c>
      <c r="G1543" s="73">
        <v>43972</v>
      </c>
      <c r="H1543" s="73">
        <v>43980</v>
      </c>
      <c r="I1543">
        <v>7</v>
      </c>
      <c r="J1543">
        <v>2019</v>
      </c>
      <c r="K1543" t="s">
        <v>31</v>
      </c>
      <c r="L1543">
        <v>12</v>
      </c>
      <c r="M1543">
        <v>0.3972222222222222</v>
      </c>
      <c r="N1543">
        <v>4.7666666666666666</v>
      </c>
      <c r="O1543">
        <v>9</v>
      </c>
      <c r="P1543">
        <v>0.52962962962962967</v>
      </c>
      <c r="Q1543">
        <v>1.333333333333333</v>
      </c>
      <c r="R1543" t="s">
        <v>32</v>
      </c>
    </row>
    <row r="1544" spans="1:18" x14ac:dyDescent="0.3">
      <c r="A1544" s="72">
        <v>1542</v>
      </c>
      <c r="B1544">
        <v>38659</v>
      </c>
      <c r="C1544" t="s">
        <v>509</v>
      </c>
      <c r="D1544" t="s">
        <v>28</v>
      </c>
      <c r="E1544" t="s">
        <v>73</v>
      </c>
      <c r="F1544">
        <v>7.5</v>
      </c>
      <c r="G1544" s="73">
        <v>43972</v>
      </c>
      <c r="H1544" s="73">
        <v>43980</v>
      </c>
      <c r="I1544">
        <v>7</v>
      </c>
      <c r="J1544">
        <v>2019</v>
      </c>
      <c r="K1544" t="s">
        <v>31</v>
      </c>
      <c r="L1544">
        <v>12</v>
      </c>
      <c r="M1544">
        <v>0.3972222222222222</v>
      </c>
      <c r="N1544">
        <v>4.7666666666666666</v>
      </c>
      <c r="O1544">
        <v>9</v>
      </c>
      <c r="P1544">
        <v>0.52962962962962967</v>
      </c>
      <c r="Q1544">
        <v>1.333333333333333</v>
      </c>
      <c r="R1544" t="s">
        <v>23</v>
      </c>
    </row>
    <row r="1545" spans="1:18" x14ac:dyDescent="0.3">
      <c r="A1545" s="72">
        <v>1543</v>
      </c>
      <c r="B1545">
        <v>38659</v>
      </c>
      <c r="C1545" t="s">
        <v>509</v>
      </c>
      <c r="D1545" t="s">
        <v>28</v>
      </c>
      <c r="E1545" t="s">
        <v>73</v>
      </c>
      <c r="F1545">
        <v>7.5</v>
      </c>
      <c r="G1545" s="73">
        <v>43972</v>
      </c>
      <c r="H1545" s="73">
        <v>43980</v>
      </c>
      <c r="I1545">
        <v>7</v>
      </c>
      <c r="J1545">
        <v>2019</v>
      </c>
      <c r="K1545" t="s">
        <v>31</v>
      </c>
      <c r="L1545">
        <v>12</v>
      </c>
      <c r="M1545">
        <v>0.3972222222222222</v>
      </c>
      <c r="N1545">
        <v>4.7666666666666666</v>
      </c>
      <c r="O1545">
        <v>9</v>
      </c>
      <c r="P1545">
        <v>0.52962962962962967</v>
      </c>
      <c r="Q1545">
        <v>1.333333333333333</v>
      </c>
      <c r="R1545" t="s">
        <v>37</v>
      </c>
    </row>
    <row r="1546" spans="1:18" x14ac:dyDescent="0.3">
      <c r="A1546" s="72">
        <v>1544</v>
      </c>
      <c r="B1546">
        <v>16498</v>
      </c>
      <c r="C1546" t="s">
        <v>510</v>
      </c>
      <c r="D1546" t="s">
        <v>28</v>
      </c>
      <c r="E1546" t="s">
        <v>34</v>
      </c>
      <c r="F1546">
        <v>8.5299999999999994</v>
      </c>
      <c r="G1546" s="73">
        <v>42517</v>
      </c>
      <c r="H1546" s="73">
        <v>42518</v>
      </c>
      <c r="I1546">
        <v>10</v>
      </c>
      <c r="J1546">
        <v>2013</v>
      </c>
      <c r="K1546" t="s">
        <v>29</v>
      </c>
      <c r="L1546">
        <v>25</v>
      </c>
      <c r="M1546">
        <v>0.4</v>
      </c>
      <c r="N1546">
        <v>10</v>
      </c>
      <c r="O1546">
        <v>2</v>
      </c>
      <c r="P1546">
        <v>5</v>
      </c>
      <c r="Q1546">
        <v>12.5</v>
      </c>
      <c r="R1546" t="s">
        <v>35</v>
      </c>
    </row>
    <row r="1547" spans="1:18" x14ac:dyDescent="0.3">
      <c r="A1547" s="72">
        <v>1545</v>
      </c>
      <c r="B1547">
        <v>16498</v>
      </c>
      <c r="C1547" t="s">
        <v>510</v>
      </c>
      <c r="D1547" t="s">
        <v>28</v>
      </c>
      <c r="E1547" t="s">
        <v>34</v>
      </c>
      <c r="F1547">
        <v>8.5299999999999994</v>
      </c>
      <c r="G1547" s="73">
        <v>42517</v>
      </c>
      <c r="H1547" s="73">
        <v>42518</v>
      </c>
      <c r="I1547">
        <v>10</v>
      </c>
      <c r="J1547">
        <v>2013</v>
      </c>
      <c r="K1547" t="s">
        <v>29</v>
      </c>
      <c r="L1547">
        <v>25</v>
      </c>
      <c r="M1547">
        <v>0.4</v>
      </c>
      <c r="N1547">
        <v>10</v>
      </c>
      <c r="O1547">
        <v>2</v>
      </c>
      <c r="P1547">
        <v>5</v>
      </c>
      <c r="Q1547">
        <v>12.5</v>
      </c>
      <c r="R1547" t="s">
        <v>36</v>
      </c>
    </row>
    <row r="1548" spans="1:18" x14ac:dyDescent="0.3">
      <c r="A1548" s="72">
        <v>1546</v>
      </c>
      <c r="B1548">
        <v>16498</v>
      </c>
      <c r="C1548" t="s">
        <v>510</v>
      </c>
      <c r="D1548" t="s">
        <v>28</v>
      </c>
      <c r="E1548" t="s">
        <v>34</v>
      </c>
      <c r="F1548">
        <v>8.5299999999999994</v>
      </c>
      <c r="G1548" s="73">
        <v>42517</v>
      </c>
      <c r="H1548" s="73">
        <v>42518</v>
      </c>
      <c r="I1548">
        <v>10</v>
      </c>
      <c r="J1548">
        <v>2013</v>
      </c>
      <c r="K1548" t="s">
        <v>29</v>
      </c>
      <c r="L1548">
        <v>25</v>
      </c>
      <c r="M1548">
        <v>0.4</v>
      </c>
      <c r="N1548">
        <v>10</v>
      </c>
      <c r="O1548">
        <v>2</v>
      </c>
      <c r="P1548">
        <v>5</v>
      </c>
      <c r="Q1548">
        <v>12.5</v>
      </c>
      <c r="R1548" t="s">
        <v>67</v>
      </c>
    </row>
    <row r="1549" spans="1:18" x14ac:dyDescent="0.3">
      <c r="A1549" s="72">
        <v>1547</v>
      </c>
      <c r="B1549">
        <v>16498</v>
      </c>
      <c r="C1549" t="s">
        <v>510</v>
      </c>
      <c r="D1549" t="s">
        <v>28</v>
      </c>
      <c r="E1549" t="s">
        <v>34</v>
      </c>
      <c r="F1549">
        <v>8.5299999999999994</v>
      </c>
      <c r="G1549" s="73">
        <v>42517</v>
      </c>
      <c r="H1549" s="73">
        <v>42518</v>
      </c>
      <c r="I1549">
        <v>10</v>
      </c>
      <c r="J1549">
        <v>2013</v>
      </c>
      <c r="K1549" t="s">
        <v>29</v>
      </c>
      <c r="L1549">
        <v>25</v>
      </c>
      <c r="M1549">
        <v>0.4</v>
      </c>
      <c r="N1549">
        <v>10</v>
      </c>
      <c r="O1549">
        <v>2</v>
      </c>
      <c r="P1549">
        <v>5</v>
      </c>
      <c r="Q1549">
        <v>12.5</v>
      </c>
      <c r="R1549" t="s">
        <v>98</v>
      </c>
    </row>
    <row r="1550" spans="1:18" x14ac:dyDescent="0.3">
      <c r="A1550" s="72">
        <v>1548</v>
      </c>
      <c r="B1550">
        <v>16498</v>
      </c>
      <c r="C1550" t="s">
        <v>510</v>
      </c>
      <c r="D1550" t="s">
        <v>28</v>
      </c>
      <c r="E1550" t="s">
        <v>34</v>
      </c>
      <c r="F1550">
        <v>8.5299999999999994</v>
      </c>
      <c r="G1550" s="73">
        <v>42517</v>
      </c>
      <c r="H1550" s="73">
        <v>42518</v>
      </c>
      <c r="I1550">
        <v>10</v>
      </c>
      <c r="J1550">
        <v>2013</v>
      </c>
      <c r="K1550" t="s">
        <v>29</v>
      </c>
      <c r="L1550">
        <v>25</v>
      </c>
      <c r="M1550">
        <v>0.4</v>
      </c>
      <c r="N1550">
        <v>10</v>
      </c>
      <c r="O1550">
        <v>2</v>
      </c>
      <c r="P1550">
        <v>5</v>
      </c>
      <c r="Q1550">
        <v>12.5</v>
      </c>
      <c r="R1550" t="s">
        <v>38</v>
      </c>
    </row>
    <row r="1551" spans="1:18" x14ac:dyDescent="0.3">
      <c r="A1551" s="72">
        <v>1549</v>
      </c>
      <c r="B1551">
        <v>16498</v>
      </c>
      <c r="C1551" t="s">
        <v>510</v>
      </c>
      <c r="D1551" t="s">
        <v>28</v>
      </c>
      <c r="E1551" t="s">
        <v>34</v>
      </c>
      <c r="F1551">
        <v>8.5299999999999994</v>
      </c>
      <c r="G1551" s="73">
        <v>42517</v>
      </c>
      <c r="H1551" s="73">
        <v>42518</v>
      </c>
      <c r="I1551">
        <v>10</v>
      </c>
      <c r="J1551">
        <v>2013</v>
      </c>
      <c r="K1551" t="s">
        <v>29</v>
      </c>
      <c r="L1551">
        <v>25</v>
      </c>
      <c r="M1551">
        <v>0.4</v>
      </c>
      <c r="N1551">
        <v>10</v>
      </c>
      <c r="O1551">
        <v>2</v>
      </c>
      <c r="P1551">
        <v>5</v>
      </c>
      <c r="Q1551">
        <v>12.5</v>
      </c>
      <c r="R1551" t="s">
        <v>62</v>
      </c>
    </row>
    <row r="1552" spans="1:18" x14ac:dyDescent="0.3">
      <c r="A1552" s="72">
        <v>1550</v>
      </c>
      <c r="B1552">
        <v>46093</v>
      </c>
      <c r="C1552" t="s">
        <v>511</v>
      </c>
      <c r="D1552" t="s">
        <v>28</v>
      </c>
      <c r="E1552" t="s">
        <v>20</v>
      </c>
      <c r="F1552">
        <v>7.51</v>
      </c>
      <c r="G1552" s="73">
        <v>44752</v>
      </c>
      <c r="H1552" s="73">
        <v>44772</v>
      </c>
      <c r="I1552">
        <v>7</v>
      </c>
      <c r="J1552">
        <v>2021</v>
      </c>
      <c r="K1552" t="s">
        <v>40</v>
      </c>
      <c r="L1552">
        <v>24</v>
      </c>
      <c r="M1552">
        <v>0.39361111111111108</v>
      </c>
      <c r="N1552">
        <v>9.4466666666666672</v>
      </c>
      <c r="O1552">
        <v>21</v>
      </c>
      <c r="P1552">
        <v>0.44984126984126988</v>
      </c>
      <c r="Q1552">
        <v>1.142857142857143</v>
      </c>
      <c r="R1552" t="s">
        <v>36</v>
      </c>
    </row>
    <row r="1553" spans="1:18" x14ac:dyDescent="0.3">
      <c r="A1553" s="72">
        <v>1551</v>
      </c>
      <c r="B1553">
        <v>46093</v>
      </c>
      <c r="C1553" t="s">
        <v>511</v>
      </c>
      <c r="D1553" t="s">
        <v>28</v>
      </c>
      <c r="E1553" t="s">
        <v>20</v>
      </c>
      <c r="F1553">
        <v>7.51</v>
      </c>
      <c r="G1553" s="73">
        <v>44752</v>
      </c>
      <c r="H1553" s="73">
        <v>44772</v>
      </c>
      <c r="I1553">
        <v>7</v>
      </c>
      <c r="J1553">
        <v>2021</v>
      </c>
      <c r="K1553" t="s">
        <v>40</v>
      </c>
      <c r="L1553">
        <v>24</v>
      </c>
      <c r="M1553">
        <v>0.39361111111111108</v>
      </c>
      <c r="N1553">
        <v>9.4466666666666672</v>
      </c>
      <c r="O1553">
        <v>21</v>
      </c>
      <c r="P1553">
        <v>0.44984126984126988</v>
      </c>
      <c r="Q1553">
        <v>1.142857142857143</v>
      </c>
      <c r="R1553" t="s">
        <v>42</v>
      </c>
    </row>
    <row r="1554" spans="1:18" x14ac:dyDescent="0.3">
      <c r="A1554" s="72">
        <v>1552</v>
      </c>
      <c r="B1554">
        <v>46093</v>
      </c>
      <c r="C1554" t="s">
        <v>511</v>
      </c>
      <c r="D1554" t="s">
        <v>28</v>
      </c>
      <c r="E1554" t="s">
        <v>20</v>
      </c>
      <c r="F1554">
        <v>7.51</v>
      </c>
      <c r="G1554" s="73">
        <v>44752</v>
      </c>
      <c r="H1554" s="73">
        <v>44772</v>
      </c>
      <c r="I1554">
        <v>7</v>
      </c>
      <c r="J1554">
        <v>2021</v>
      </c>
      <c r="K1554" t="s">
        <v>40</v>
      </c>
      <c r="L1554">
        <v>24</v>
      </c>
      <c r="M1554">
        <v>0.39361111111111108</v>
      </c>
      <c r="N1554">
        <v>9.4466666666666672</v>
      </c>
      <c r="O1554">
        <v>21</v>
      </c>
      <c r="P1554">
        <v>0.44984126984126988</v>
      </c>
      <c r="Q1554">
        <v>1.142857142857143</v>
      </c>
      <c r="R1554" t="s">
        <v>78</v>
      </c>
    </row>
    <row r="1555" spans="1:18" x14ac:dyDescent="0.3">
      <c r="A1555" s="72">
        <v>1553</v>
      </c>
      <c r="B1555">
        <v>3369</v>
      </c>
      <c r="C1555" t="s">
        <v>512</v>
      </c>
      <c r="D1555" t="s">
        <v>28</v>
      </c>
      <c r="E1555" t="s">
        <v>34</v>
      </c>
      <c r="F1555">
        <v>7.53</v>
      </c>
      <c r="G1555" s="73">
        <v>43672</v>
      </c>
      <c r="H1555" s="73">
        <v>43676</v>
      </c>
      <c r="I1555">
        <v>7</v>
      </c>
      <c r="J1555">
        <v>2000</v>
      </c>
      <c r="K1555" t="s">
        <v>31</v>
      </c>
      <c r="L1555">
        <v>20</v>
      </c>
      <c r="M1555">
        <v>0.39861111111111108</v>
      </c>
      <c r="N1555">
        <v>7.9722222222222232</v>
      </c>
      <c r="O1555">
        <v>5</v>
      </c>
      <c r="P1555">
        <v>1.594444444444445</v>
      </c>
      <c r="Q1555">
        <v>4</v>
      </c>
      <c r="R1555" t="s">
        <v>91</v>
      </c>
    </row>
    <row r="1556" spans="1:18" x14ac:dyDescent="0.3">
      <c r="A1556" s="72">
        <v>1554</v>
      </c>
      <c r="B1556">
        <v>3369</v>
      </c>
      <c r="C1556" t="s">
        <v>512</v>
      </c>
      <c r="D1556" t="s">
        <v>28</v>
      </c>
      <c r="E1556" t="s">
        <v>34</v>
      </c>
      <c r="F1556">
        <v>7.53</v>
      </c>
      <c r="G1556" s="73">
        <v>43672</v>
      </c>
      <c r="H1556" s="73">
        <v>43676</v>
      </c>
      <c r="I1556">
        <v>7</v>
      </c>
      <c r="J1556">
        <v>2000</v>
      </c>
      <c r="K1556" t="s">
        <v>31</v>
      </c>
      <c r="L1556">
        <v>20</v>
      </c>
      <c r="M1556">
        <v>0.39861111111111108</v>
      </c>
      <c r="N1556">
        <v>7.9722222222222232</v>
      </c>
      <c r="O1556">
        <v>5</v>
      </c>
      <c r="P1556">
        <v>1.594444444444445</v>
      </c>
      <c r="Q1556">
        <v>4</v>
      </c>
      <c r="R1556" t="s">
        <v>38</v>
      </c>
    </row>
    <row r="1557" spans="1:18" x14ac:dyDescent="0.3">
      <c r="A1557" s="72">
        <v>1555</v>
      </c>
      <c r="B1557">
        <v>3369</v>
      </c>
      <c r="C1557" t="s">
        <v>512</v>
      </c>
      <c r="D1557" t="s">
        <v>28</v>
      </c>
      <c r="E1557" t="s">
        <v>34</v>
      </c>
      <c r="F1557">
        <v>7.53</v>
      </c>
      <c r="G1557" s="73">
        <v>43672</v>
      </c>
      <c r="H1557" s="73">
        <v>43676</v>
      </c>
      <c r="I1557">
        <v>7</v>
      </c>
      <c r="J1557">
        <v>2000</v>
      </c>
      <c r="K1557" t="s">
        <v>31</v>
      </c>
      <c r="L1557">
        <v>20</v>
      </c>
      <c r="M1557">
        <v>0.39861111111111108</v>
      </c>
      <c r="N1557">
        <v>7.9722222222222232</v>
      </c>
      <c r="O1557">
        <v>5</v>
      </c>
      <c r="P1557">
        <v>1.594444444444445</v>
      </c>
      <c r="Q1557">
        <v>4</v>
      </c>
      <c r="R1557" t="s">
        <v>148</v>
      </c>
    </row>
    <row r="1558" spans="1:18" x14ac:dyDescent="0.3">
      <c r="A1558" s="72">
        <v>1556</v>
      </c>
      <c r="B1558">
        <v>37952</v>
      </c>
      <c r="C1558" t="s">
        <v>513</v>
      </c>
      <c r="D1558" t="s">
        <v>28</v>
      </c>
      <c r="E1558" t="s">
        <v>114</v>
      </c>
      <c r="F1558">
        <v>5.46</v>
      </c>
      <c r="G1558" s="73">
        <v>44030</v>
      </c>
      <c r="H1558" s="73">
        <v>44035</v>
      </c>
      <c r="I1558">
        <v>3</v>
      </c>
      <c r="J1558">
        <v>2019</v>
      </c>
      <c r="K1558" t="s">
        <v>29</v>
      </c>
      <c r="L1558">
        <v>12</v>
      </c>
      <c r="M1558">
        <v>0.3963888888888889</v>
      </c>
      <c r="N1558">
        <v>4.7566666666666668</v>
      </c>
      <c r="O1558">
        <v>6</v>
      </c>
      <c r="P1558">
        <v>0.7927777777777778</v>
      </c>
      <c r="Q1558">
        <v>2</v>
      </c>
      <c r="R1558" t="s">
        <v>35</v>
      </c>
    </row>
    <row r="1559" spans="1:18" x14ac:dyDescent="0.3">
      <c r="A1559" s="72">
        <v>1557</v>
      </c>
      <c r="B1559">
        <v>37952</v>
      </c>
      <c r="C1559" t="s">
        <v>513</v>
      </c>
      <c r="D1559" t="s">
        <v>28</v>
      </c>
      <c r="E1559" t="s">
        <v>114</v>
      </c>
      <c r="F1559">
        <v>5.46</v>
      </c>
      <c r="G1559" s="73">
        <v>44030</v>
      </c>
      <c r="H1559" s="73">
        <v>44035</v>
      </c>
      <c r="I1559">
        <v>3</v>
      </c>
      <c r="J1559">
        <v>2019</v>
      </c>
      <c r="K1559" t="s">
        <v>29</v>
      </c>
      <c r="L1559">
        <v>12</v>
      </c>
      <c r="M1559">
        <v>0.3963888888888889</v>
      </c>
      <c r="N1559">
        <v>4.7566666666666668</v>
      </c>
      <c r="O1559">
        <v>6</v>
      </c>
      <c r="P1559">
        <v>0.7927777777777778</v>
      </c>
      <c r="Q1559">
        <v>2</v>
      </c>
      <c r="R1559" t="s">
        <v>22</v>
      </c>
    </row>
    <row r="1560" spans="1:18" x14ac:dyDescent="0.3">
      <c r="A1560" s="72">
        <v>1558</v>
      </c>
      <c r="B1560">
        <v>37952</v>
      </c>
      <c r="C1560" t="s">
        <v>513</v>
      </c>
      <c r="D1560" t="s">
        <v>28</v>
      </c>
      <c r="E1560" t="s">
        <v>114</v>
      </c>
      <c r="F1560">
        <v>5.46</v>
      </c>
      <c r="G1560" s="73">
        <v>44030</v>
      </c>
      <c r="H1560" s="73">
        <v>44035</v>
      </c>
      <c r="I1560">
        <v>3</v>
      </c>
      <c r="J1560">
        <v>2019</v>
      </c>
      <c r="K1560" t="s">
        <v>29</v>
      </c>
      <c r="L1560">
        <v>12</v>
      </c>
      <c r="M1560">
        <v>0.3963888888888889</v>
      </c>
      <c r="N1560">
        <v>4.7566666666666668</v>
      </c>
      <c r="O1560">
        <v>6</v>
      </c>
      <c r="P1560">
        <v>0.7927777777777778</v>
      </c>
      <c r="Q1560">
        <v>2</v>
      </c>
      <c r="R1560" t="s">
        <v>36</v>
      </c>
    </row>
    <row r="1561" spans="1:18" x14ac:dyDescent="0.3">
      <c r="A1561" s="72">
        <v>1559</v>
      </c>
      <c r="B1561">
        <v>37952</v>
      </c>
      <c r="C1561" t="s">
        <v>513</v>
      </c>
      <c r="D1561" t="s">
        <v>28</v>
      </c>
      <c r="E1561" t="s">
        <v>114</v>
      </c>
      <c r="F1561">
        <v>5.46</v>
      </c>
      <c r="G1561" s="73">
        <v>44030</v>
      </c>
      <c r="H1561" s="73">
        <v>44035</v>
      </c>
      <c r="I1561">
        <v>3</v>
      </c>
      <c r="J1561">
        <v>2019</v>
      </c>
      <c r="K1561" t="s">
        <v>29</v>
      </c>
      <c r="L1561">
        <v>12</v>
      </c>
      <c r="M1561">
        <v>0.3963888888888889</v>
      </c>
      <c r="N1561">
        <v>4.7566666666666668</v>
      </c>
      <c r="O1561">
        <v>6</v>
      </c>
      <c r="P1561">
        <v>0.7927777777777778</v>
      </c>
      <c r="Q1561">
        <v>2</v>
      </c>
      <c r="R1561" t="s">
        <v>23</v>
      </c>
    </row>
    <row r="1562" spans="1:18" x14ac:dyDescent="0.3">
      <c r="A1562" s="72">
        <v>1560</v>
      </c>
      <c r="B1562">
        <v>37952</v>
      </c>
      <c r="C1562" t="s">
        <v>513</v>
      </c>
      <c r="D1562" t="s">
        <v>28</v>
      </c>
      <c r="E1562" t="s">
        <v>114</v>
      </c>
      <c r="F1562">
        <v>5.46</v>
      </c>
      <c r="G1562" s="73">
        <v>44030</v>
      </c>
      <c r="H1562" s="73">
        <v>44035</v>
      </c>
      <c r="I1562">
        <v>3</v>
      </c>
      <c r="J1562">
        <v>2019</v>
      </c>
      <c r="K1562" t="s">
        <v>29</v>
      </c>
      <c r="L1562">
        <v>12</v>
      </c>
      <c r="M1562">
        <v>0.3963888888888889</v>
      </c>
      <c r="N1562">
        <v>4.7566666666666668</v>
      </c>
      <c r="O1562">
        <v>6</v>
      </c>
      <c r="P1562">
        <v>0.7927777777777778</v>
      </c>
      <c r="Q1562">
        <v>2</v>
      </c>
      <c r="R1562" t="s">
        <v>24</v>
      </c>
    </row>
    <row r="1563" spans="1:18" x14ac:dyDescent="0.3">
      <c r="A1563" s="72">
        <v>1561</v>
      </c>
      <c r="B1563">
        <v>18463</v>
      </c>
      <c r="C1563" t="s">
        <v>514</v>
      </c>
      <c r="D1563" t="s">
        <v>83</v>
      </c>
      <c r="E1563" t="s">
        <v>83</v>
      </c>
      <c r="F1563">
        <v>4.54</v>
      </c>
      <c r="G1563" s="73">
        <v>44120</v>
      </c>
      <c r="H1563" s="73">
        <v>44120</v>
      </c>
      <c r="I1563">
        <v>4</v>
      </c>
      <c r="J1563">
        <v>2001</v>
      </c>
      <c r="K1563" t="s">
        <v>21</v>
      </c>
      <c r="L1563">
        <v>1</v>
      </c>
      <c r="M1563">
        <v>0.15805555555555559</v>
      </c>
      <c r="N1563">
        <v>0.15805555555555559</v>
      </c>
      <c r="O1563">
        <v>1</v>
      </c>
      <c r="P1563">
        <v>0.15805555555555559</v>
      </c>
      <c r="Q1563">
        <v>1</v>
      </c>
      <c r="R1563" t="s">
        <v>51</v>
      </c>
    </row>
    <row r="1564" spans="1:18" x14ac:dyDescent="0.3">
      <c r="A1564" s="72">
        <v>1562</v>
      </c>
      <c r="B1564">
        <v>18463</v>
      </c>
      <c r="C1564" t="s">
        <v>514</v>
      </c>
      <c r="D1564" t="s">
        <v>83</v>
      </c>
      <c r="E1564" t="s">
        <v>83</v>
      </c>
      <c r="F1564">
        <v>4.54</v>
      </c>
      <c r="G1564" s="73">
        <v>44120</v>
      </c>
      <c r="H1564" s="73">
        <v>44120</v>
      </c>
      <c r="I1564">
        <v>4</v>
      </c>
      <c r="J1564">
        <v>2001</v>
      </c>
      <c r="K1564" t="s">
        <v>21</v>
      </c>
      <c r="L1564">
        <v>1</v>
      </c>
      <c r="M1564">
        <v>0.15805555555555559</v>
      </c>
      <c r="N1564">
        <v>0.15805555555555559</v>
      </c>
      <c r="O1564">
        <v>1</v>
      </c>
      <c r="P1564">
        <v>0.15805555555555559</v>
      </c>
      <c r="Q1564">
        <v>1</v>
      </c>
      <c r="R1564" t="s">
        <v>25</v>
      </c>
    </row>
    <row r="1565" spans="1:18" x14ac:dyDescent="0.3">
      <c r="A1565" s="72">
        <v>1563</v>
      </c>
      <c r="B1565">
        <v>42923</v>
      </c>
      <c r="C1565" t="s">
        <v>515</v>
      </c>
      <c r="D1565" t="s">
        <v>28</v>
      </c>
      <c r="E1565" t="s">
        <v>20</v>
      </c>
      <c r="F1565">
        <v>8.0299999999999994</v>
      </c>
      <c r="G1565" s="73">
        <v>44753</v>
      </c>
      <c r="H1565" s="73">
        <v>44769</v>
      </c>
      <c r="I1565">
        <v>8</v>
      </c>
      <c r="J1565">
        <v>2021</v>
      </c>
      <c r="K1565" t="s">
        <v>21</v>
      </c>
      <c r="L1565">
        <v>12</v>
      </c>
      <c r="M1565">
        <v>0.39861111111111108</v>
      </c>
      <c r="N1565">
        <v>4.7833333333333332</v>
      </c>
      <c r="O1565">
        <v>17</v>
      </c>
      <c r="P1565">
        <v>0.28137254901960779</v>
      </c>
      <c r="Q1565">
        <v>0.70588235294117652</v>
      </c>
      <c r="R1565" t="s">
        <v>46</v>
      </c>
    </row>
    <row r="1566" spans="1:18" x14ac:dyDescent="0.3">
      <c r="A1566" s="72">
        <v>1564</v>
      </c>
      <c r="B1566">
        <v>39490</v>
      </c>
      <c r="C1566" t="s">
        <v>516</v>
      </c>
      <c r="D1566" t="s">
        <v>60</v>
      </c>
      <c r="E1566" t="s">
        <v>20</v>
      </c>
      <c r="F1566">
        <v>6.1</v>
      </c>
      <c r="G1566" s="73">
        <v>44034</v>
      </c>
      <c r="H1566" s="73">
        <v>44034</v>
      </c>
      <c r="I1566">
        <v>5</v>
      </c>
      <c r="J1566">
        <v>2019</v>
      </c>
      <c r="K1566" t="s">
        <v>21</v>
      </c>
      <c r="L1566">
        <v>1</v>
      </c>
      <c r="M1566">
        <v>4.583333333333333E-2</v>
      </c>
      <c r="N1566">
        <v>4.583333333333333E-2</v>
      </c>
      <c r="O1566">
        <v>1</v>
      </c>
      <c r="P1566">
        <v>4.583333333333333E-2</v>
      </c>
      <c r="Q1566">
        <v>1</v>
      </c>
      <c r="R1566" t="s">
        <v>23</v>
      </c>
    </row>
    <row r="1567" spans="1:18" x14ac:dyDescent="0.3">
      <c r="A1567" s="72">
        <v>1565</v>
      </c>
      <c r="B1567">
        <v>39490</v>
      </c>
      <c r="C1567" t="s">
        <v>516</v>
      </c>
      <c r="D1567" t="s">
        <v>60</v>
      </c>
      <c r="E1567" t="s">
        <v>20</v>
      </c>
      <c r="F1567">
        <v>6.1</v>
      </c>
      <c r="G1567" s="73">
        <v>44034</v>
      </c>
      <c r="H1567" s="73">
        <v>44034</v>
      </c>
      <c r="I1567">
        <v>5</v>
      </c>
      <c r="J1567">
        <v>2019</v>
      </c>
      <c r="K1567" t="s">
        <v>21</v>
      </c>
      <c r="L1567">
        <v>1</v>
      </c>
      <c r="M1567">
        <v>4.583333333333333E-2</v>
      </c>
      <c r="N1567">
        <v>4.583333333333333E-2</v>
      </c>
      <c r="O1567">
        <v>1</v>
      </c>
      <c r="P1567">
        <v>4.583333333333333E-2</v>
      </c>
      <c r="Q1567">
        <v>1</v>
      </c>
      <c r="R1567" t="s">
        <v>51</v>
      </c>
    </row>
    <row r="1568" spans="1:18" x14ac:dyDescent="0.3">
      <c r="A1568" s="72">
        <v>1566</v>
      </c>
      <c r="B1568">
        <v>40597</v>
      </c>
      <c r="C1568" t="s">
        <v>517</v>
      </c>
      <c r="D1568" t="s">
        <v>60</v>
      </c>
      <c r="E1568" t="s">
        <v>20</v>
      </c>
      <c r="F1568">
        <v>4.95</v>
      </c>
      <c r="G1568" s="73">
        <v>44207</v>
      </c>
      <c r="H1568" s="73">
        <v>44207</v>
      </c>
      <c r="I1568">
        <v>5</v>
      </c>
      <c r="J1568">
        <v>2020</v>
      </c>
      <c r="K1568" t="s">
        <v>29</v>
      </c>
      <c r="L1568">
        <v>1</v>
      </c>
      <c r="M1568">
        <v>7.5555555555555556E-2</v>
      </c>
      <c r="N1568">
        <v>7.5555555555555556E-2</v>
      </c>
      <c r="O1568">
        <v>1</v>
      </c>
      <c r="P1568">
        <v>7.5555555555555556E-2</v>
      </c>
      <c r="Q1568">
        <v>1</v>
      </c>
      <c r="R1568" t="s">
        <v>35</v>
      </c>
    </row>
    <row r="1569" spans="1:18" x14ac:dyDescent="0.3">
      <c r="A1569" s="72">
        <v>1567</v>
      </c>
      <c r="B1569">
        <v>40597</v>
      </c>
      <c r="C1569" t="s">
        <v>517</v>
      </c>
      <c r="D1569" t="s">
        <v>60</v>
      </c>
      <c r="E1569" t="s">
        <v>20</v>
      </c>
      <c r="F1569">
        <v>4.95</v>
      </c>
      <c r="G1569" s="73">
        <v>44207</v>
      </c>
      <c r="H1569" s="73">
        <v>44207</v>
      </c>
      <c r="I1569">
        <v>5</v>
      </c>
      <c r="J1569">
        <v>2020</v>
      </c>
      <c r="K1569" t="s">
        <v>29</v>
      </c>
      <c r="L1569">
        <v>1</v>
      </c>
      <c r="M1569">
        <v>7.5555555555555556E-2</v>
      </c>
      <c r="N1569">
        <v>7.5555555555555556E-2</v>
      </c>
      <c r="O1569">
        <v>1</v>
      </c>
      <c r="P1569">
        <v>7.5555555555555556E-2</v>
      </c>
      <c r="Q1569">
        <v>1</v>
      </c>
      <c r="R1569" t="s">
        <v>23</v>
      </c>
    </row>
    <row r="1570" spans="1:18" x14ac:dyDescent="0.3">
      <c r="A1570" s="72">
        <v>1568</v>
      </c>
      <c r="B1570">
        <v>42883</v>
      </c>
      <c r="C1570" t="s">
        <v>518</v>
      </c>
      <c r="D1570" t="s">
        <v>28</v>
      </c>
      <c r="E1570" t="s">
        <v>20</v>
      </c>
      <c r="F1570">
        <v>5.66</v>
      </c>
      <c r="G1570" s="73">
        <v>44540</v>
      </c>
      <c r="H1570" s="73">
        <v>44544</v>
      </c>
      <c r="I1570">
        <v>6</v>
      </c>
      <c r="J1570">
        <v>2020</v>
      </c>
      <c r="K1570" t="s">
        <v>31</v>
      </c>
      <c r="L1570">
        <v>12</v>
      </c>
      <c r="M1570">
        <v>0.06</v>
      </c>
      <c r="N1570">
        <v>0.72</v>
      </c>
      <c r="O1570">
        <v>5</v>
      </c>
      <c r="P1570">
        <v>0.14399999999999999</v>
      </c>
      <c r="Q1570">
        <v>2.4</v>
      </c>
      <c r="R1570" t="s">
        <v>24</v>
      </c>
    </row>
    <row r="1571" spans="1:18" x14ac:dyDescent="0.3">
      <c r="A1571" s="72">
        <v>1569</v>
      </c>
      <c r="B1571">
        <v>42883</v>
      </c>
      <c r="C1571" t="s">
        <v>518</v>
      </c>
      <c r="D1571" t="s">
        <v>28</v>
      </c>
      <c r="E1571" t="s">
        <v>20</v>
      </c>
      <c r="F1571">
        <v>5.66</v>
      </c>
      <c r="G1571" s="73">
        <v>44540</v>
      </c>
      <c r="H1571" s="73">
        <v>44544</v>
      </c>
      <c r="I1571">
        <v>6</v>
      </c>
      <c r="J1571">
        <v>2020</v>
      </c>
      <c r="K1571" t="s">
        <v>31</v>
      </c>
      <c r="L1571">
        <v>12</v>
      </c>
      <c r="M1571">
        <v>0.06</v>
      </c>
      <c r="N1571">
        <v>0.72</v>
      </c>
      <c r="O1571">
        <v>5</v>
      </c>
      <c r="P1571">
        <v>0.14399999999999999</v>
      </c>
      <c r="Q1571">
        <v>2.4</v>
      </c>
      <c r="R1571" t="s">
        <v>78</v>
      </c>
    </row>
    <row r="1572" spans="1:18" x14ac:dyDescent="0.3">
      <c r="A1572" s="72">
        <v>1570</v>
      </c>
      <c r="B1572">
        <v>39456</v>
      </c>
      <c r="C1572" t="s">
        <v>519</v>
      </c>
      <c r="D1572" t="s">
        <v>28</v>
      </c>
      <c r="E1572" t="s">
        <v>34</v>
      </c>
      <c r="F1572">
        <v>6.6</v>
      </c>
      <c r="G1572" s="73">
        <v>43830</v>
      </c>
      <c r="H1572" s="73">
        <v>43840</v>
      </c>
      <c r="I1572">
        <v>6</v>
      </c>
      <c r="J1572">
        <v>2019</v>
      </c>
      <c r="K1572" t="s">
        <v>40</v>
      </c>
      <c r="L1572">
        <v>12</v>
      </c>
      <c r="M1572">
        <v>0.2166666666666667</v>
      </c>
      <c r="N1572">
        <v>2.6</v>
      </c>
      <c r="O1572">
        <v>11</v>
      </c>
      <c r="P1572">
        <v>0.23636363636363639</v>
      </c>
      <c r="Q1572">
        <v>1.0909090909090911</v>
      </c>
      <c r="R1572" t="s">
        <v>22</v>
      </c>
    </row>
    <row r="1573" spans="1:18" x14ac:dyDescent="0.3">
      <c r="A1573" s="72">
        <v>1571</v>
      </c>
      <c r="B1573">
        <v>39456</v>
      </c>
      <c r="C1573" t="s">
        <v>519</v>
      </c>
      <c r="D1573" t="s">
        <v>28</v>
      </c>
      <c r="E1573" t="s">
        <v>34</v>
      </c>
      <c r="F1573">
        <v>6.6</v>
      </c>
      <c r="G1573" s="73">
        <v>43830</v>
      </c>
      <c r="H1573" s="73">
        <v>43840</v>
      </c>
      <c r="I1573">
        <v>6</v>
      </c>
      <c r="J1573">
        <v>2019</v>
      </c>
      <c r="K1573" t="s">
        <v>40</v>
      </c>
      <c r="L1573">
        <v>12</v>
      </c>
      <c r="M1573">
        <v>0.2166666666666667</v>
      </c>
      <c r="N1573">
        <v>2.6</v>
      </c>
      <c r="O1573">
        <v>11</v>
      </c>
      <c r="P1573">
        <v>0.23636363636363639</v>
      </c>
      <c r="Q1573">
        <v>1.0909090909090911</v>
      </c>
      <c r="R1573" t="s">
        <v>32</v>
      </c>
    </row>
    <row r="1574" spans="1:18" x14ac:dyDescent="0.3">
      <c r="A1574" s="72">
        <v>1572</v>
      </c>
      <c r="B1574">
        <v>39456</v>
      </c>
      <c r="C1574" t="s">
        <v>519</v>
      </c>
      <c r="D1574" t="s">
        <v>28</v>
      </c>
      <c r="E1574" t="s">
        <v>34</v>
      </c>
      <c r="F1574">
        <v>6.6</v>
      </c>
      <c r="G1574" s="73">
        <v>43830</v>
      </c>
      <c r="H1574" s="73">
        <v>43840</v>
      </c>
      <c r="I1574">
        <v>6</v>
      </c>
      <c r="J1574">
        <v>2019</v>
      </c>
      <c r="K1574" t="s">
        <v>40</v>
      </c>
      <c r="L1574">
        <v>12</v>
      </c>
      <c r="M1574">
        <v>0.2166666666666667</v>
      </c>
      <c r="N1574">
        <v>2.6</v>
      </c>
      <c r="O1574">
        <v>11</v>
      </c>
      <c r="P1574">
        <v>0.23636363636363639</v>
      </c>
      <c r="Q1574">
        <v>1.0909090909090911</v>
      </c>
      <c r="R1574" t="s">
        <v>80</v>
      </c>
    </row>
    <row r="1575" spans="1:18" x14ac:dyDescent="0.3">
      <c r="A1575" s="72">
        <v>1573</v>
      </c>
      <c r="B1575">
        <v>39456</v>
      </c>
      <c r="C1575" t="s">
        <v>519</v>
      </c>
      <c r="D1575" t="s">
        <v>28</v>
      </c>
      <c r="E1575" t="s">
        <v>34</v>
      </c>
      <c r="F1575">
        <v>6.6</v>
      </c>
      <c r="G1575" s="73">
        <v>43830</v>
      </c>
      <c r="H1575" s="73">
        <v>43840</v>
      </c>
      <c r="I1575">
        <v>6</v>
      </c>
      <c r="J1575">
        <v>2019</v>
      </c>
      <c r="K1575" t="s">
        <v>40</v>
      </c>
      <c r="L1575">
        <v>12</v>
      </c>
      <c r="M1575">
        <v>0.2166666666666667</v>
      </c>
      <c r="N1575">
        <v>2.6</v>
      </c>
      <c r="O1575">
        <v>11</v>
      </c>
      <c r="P1575">
        <v>0.23636363636363639</v>
      </c>
      <c r="Q1575">
        <v>1.0909090909090911</v>
      </c>
      <c r="R1575" t="s">
        <v>62</v>
      </c>
    </row>
    <row r="1576" spans="1:18" x14ac:dyDescent="0.3">
      <c r="A1576" s="72">
        <v>1574</v>
      </c>
      <c r="B1576">
        <v>171</v>
      </c>
      <c r="C1576" t="s">
        <v>520</v>
      </c>
      <c r="D1576" t="s">
        <v>28</v>
      </c>
      <c r="E1576" t="s">
        <v>20</v>
      </c>
      <c r="F1576">
        <v>6.29</v>
      </c>
      <c r="G1576" s="73">
        <v>44007</v>
      </c>
      <c r="H1576" s="73">
        <v>44012</v>
      </c>
      <c r="I1576">
        <v>5</v>
      </c>
      <c r="J1576">
        <v>2000</v>
      </c>
      <c r="K1576" t="s">
        <v>40</v>
      </c>
      <c r="L1576">
        <v>13</v>
      </c>
      <c r="M1576">
        <v>0.3947222222222222</v>
      </c>
      <c r="N1576">
        <v>5.131388888888889</v>
      </c>
      <c r="O1576">
        <v>6</v>
      </c>
      <c r="P1576">
        <v>0.85523148148148154</v>
      </c>
      <c r="Q1576">
        <v>2.166666666666667</v>
      </c>
      <c r="R1576" t="s">
        <v>22</v>
      </c>
    </row>
    <row r="1577" spans="1:18" x14ac:dyDescent="0.3">
      <c r="A1577" s="72">
        <v>1575</v>
      </c>
      <c r="B1577">
        <v>171</v>
      </c>
      <c r="C1577" t="s">
        <v>520</v>
      </c>
      <c r="D1577" t="s">
        <v>28</v>
      </c>
      <c r="E1577" t="s">
        <v>20</v>
      </c>
      <c r="F1577">
        <v>6.29</v>
      </c>
      <c r="G1577" s="73">
        <v>44007</v>
      </c>
      <c r="H1577" s="73">
        <v>44012</v>
      </c>
      <c r="I1577">
        <v>5</v>
      </c>
      <c r="J1577">
        <v>2000</v>
      </c>
      <c r="K1577" t="s">
        <v>40</v>
      </c>
      <c r="L1577">
        <v>13</v>
      </c>
      <c r="M1577">
        <v>0.3947222222222222</v>
      </c>
      <c r="N1577">
        <v>5.131388888888889</v>
      </c>
      <c r="O1577">
        <v>6</v>
      </c>
      <c r="P1577">
        <v>0.85523148148148154</v>
      </c>
      <c r="Q1577">
        <v>2.166666666666667</v>
      </c>
      <c r="R1577" t="s">
        <v>36</v>
      </c>
    </row>
    <row r="1578" spans="1:18" x14ac:dyDescent="0.3">
      <c r="A1578" s="72">
        <v>1576</v>
      </c>
      <c r="B1578">
        <v>171</v>
      </c>
      <c r="C1578" t="s">
        <v>520</v>
      </c>
      <c r="D1578" t="s">
        <v>28</v>
      </c>
      <c r="E1578" t="s">
        <v>20</v>
      </c>
      <c r="F1578">
        <v>6.29</v>
      </c>
      <c r="G1578" s="73">
        <v>44007</v>
      </c>
      <c r="H1578" s="73">
        <v>44012</v>
      </c>
      <c r="I1578">
        <v>5</v>
      </c>
      <c r="J1578">
        <v>2000</v>
      </c>
      <c r="K1578" t="s">
        <v>40</v>
      </c>
      <c r="L1578">
        <v>13</v>
      </c>
      <c r="M1578">
        <v>0.3947222222222222</v>
      </c>
      <c r="N1578">
        <v>5.131388888888889</v>
      </c>
      <c r="O1578">
        <v>6</v>
      </c>
      <c r="P1578">
        <v>0.85523148148148154</v>
      </c>
      <c r="Q1578">
        <v>2.166666666666667</v>
      </c>
      <c r="R1578" t="s">
        <v>23</v>
      </c>
    </row>
    <row r="1579" spans="1:18" x14ac:dyDescent="0.3">
      <c r="A1579" s="72">
        <v>1577</v>
      </c>
      <c r="B1579">
        <v>42307</v>
      </c>
      <c r="C1579" t="s">
        <v>521</v>
      </c>
      <c r="D1579" t="s">
        <v>28</v>
      </c>
      <c r="E1579" t="s">
        <v>114</v>
      </c>
      <c r="F1579">
        <v>6.13</v>
      </c>
      <c r="G1579" s="73">
        <v>44779</v>
      </c>
      <c r="H1579" s="73">
        <v>44783</v>
      </c>
      <c r="I1579">
        <v>5</v>
      </c>
      <c r="J1579">
        <v>2021</v>
      </c>
      <c r="K1579" t="s">
        <v>29</v>
      </c>
      <c r="L1579">
        <v>12</v>
      </c>
      <c r="M1579">
        <v>0.39861111111111108</v>
      </c>
      <c r="N1579">
        <v>4.7833333333333332</v>
      </c>
      <c r="O1579">
        <v>5</v>
      </c>
      <c r="P1579">
        <v>0.95666666666666667</v>
      </c>
      <c r="Q1579">
        <v>2.4</v>
      </c>
      <c r="R1579" t="s">
        <v>35</v>
      </c>
    </row>
    <row r="1580" spans="1:18" x14ac:dyDescent="0.3">
      <c r="A1580" s="72">
        <v>1578</v>
      </c>
      <c r="B1580">
        <v>42307</v>
      </c>
      <c r="C1580" t="s">
        <v>521</v>
      </c>
      <c r="D1580" t="s">
        <v>28</v>
      </c>
      <c r="E1580" t="s">
        <v>114</v>
      </c>
      <c r="F1580">
        <v>6.13</v>
      </c>
      <c r="G1580" s="73">
        <v>44779</v>
      </c>
      <c r="H1580" s="73">
        <v>44783</v>
      </c>
      <c r="I1580">
        <v>5</v>
      </c>
      <c r="J1580">
        <v>2021</v>
      </c>
      <c r="K1580" t="s">
        <v>29</v>
      </c>
      <c r="L1580">
        <v>12</v>
      </c>
      <c r="M1580">
        <v>0.39861111111111108</v>
      </c>
      <c r="N1580">
        <v>4.7833333333333332</v>
      </c>
      <c r="O1580">
        <v>5</v>
      </c>
      <c r="P1580">
        <v>0.95666666666666667</v>
      </c>
      <c r="Q1580">
        <v>2.4</v>
      </c>
      <c r="R1580" t="s">
        <v>22</v>
      </c>
    </row>
    <row r="1581" spans="1:18" x14ac:dyDescent="0.3">
      <c r="A1581" s="72">
        <v>1579</v>
      </c>
      <c r="B1581">
        <v>39250</v>
      </c>
      <c r="C1581" t="s">
        <v>522</v>
      </c>
      <c r="D1581" t="s">
        <v>95</v>
      </c>
      <c r="E1581" t="s">
        <v>49</v>
      </c>
      <c r="F1581">
        <v>6.83</v>
      </c>
      <c r="G1581" s="73">
        <v>44076</v>
      </c>
      <c r="H1581" s="73">
        <v>44076</v>
      </c>
      <c r="I1581">
        <v>5</v>
      </c>
      <c r="J1581">
        <v>2019</v>
      </c>
      <c r="K1581" t="s">
        <v>31</v>
      </c>
      <c r="L1581">
        <v>1</v>
      </c>
      <c r="M1581">
        <v>1.083333333333333</v>
      </c>
      <c r="N1581">
        <v>1.083333333333333</v>
      </c>
      <c r="O1581">
        <v>1</v>
      </c>
      <c r="P1581">
        <v>1.083333333333333</v>
      </c>
      <c r="Q1581">
        <v>1</v>
      </c>
      <c r="R1581" t="s">
        <v>32</v>
      </c>
    </row>
    <row r="1582" spans="1:18" x14ac:dyDescent="0.3">
      <c r="A1582" s="72">
        <v>1580</v>
      </c>
      <c r="B1582">
        <v>48171</v>
      </c>
      <c r="C1582" t="s">
        <v>523</v>
      </c>
      <c r="D1582" t="s">
        <v>95</v>
      </c>
      <c r="E1582" t="s">
        <v>105</v>
      </c>
      <c r="F1582">
        <v>7.86</v>
      </c>
      <c r="G1582" s="73">
        <v>44787</v>
      </c>
      <c r="H1582" s="73">
        <v>44787</v>
      </c>
      <c r="I1582">
        <v>9</v>
      </c>
      <c r="J1582">
        <v>2021</v>
      </c>
      <c r="K1582" t="s">
        <v>31</v>
      </c>
      <c r="L1582">
        <v>1</v>
      </c>
      <c r="M1582">
        <v>0.66472222222222221</v>
      </c>
      <c r="N1582">
        <v>0.66472222222222221</v>
      </c>
      <c r="O1582">
        <v>1</v>
      </c>
      <c r="P1582">
        <v>0.66472222222222221</v>
      </c>
      <c r="Q1582">
        <v>1</v>
      </c>
      <c r="R1582" t="s">
        <v>108</v>
      </c>
    </row>
    <row r="1583" spans="1:18" x14ac:dyDescent="0.3">
      <c r="A1583" s="72">
        <v>1581</v>
      </c>
      <c r="B1583">
        <v>40685</v>
      </c>
      <c r="C1583" t="s">
        <v>524</v>
      </c>
      <c r="D1583" t="s">
        <v>28</v>
      </c>
      <c r="E1583" t="s">
        <v>73</v>
      </c>
      <c r="F1583">
        <v>7.43</v>
      </c>
      <c r="G1583" s="73">
        <v>44654</v>
      </c>
      <c r="H1583" s="73">
        <v>44677</v>
      </c>
      <c r="I1583">
        <v>5</v>
      </c>
      <c r="J1583">
        <v>2021</v>
      </c>
      <c r="K1583" t="s">
        <v>29</v>
      </c>
      <c r="L1583">
        <v>12</v>
      </c>
      <c r="M1583">
        <v>0.40555555555555561</v>
      </c>
      <c r="N1583">
        <v>4.8666666666666671</v>
      </c>
      <c r="O1583">
        <v>24</v>
      </c>
      <c r="P1583">
        <v>0.20277777777777781</v>
      </c>
      <c r="Q1583">
        <v>0.5</v>
      </c>
      <c r="R1583" t="s">
        <v>111</v>
      </c>
    </row>
    <row r="1584" spans="1:18" x14ac:dyDescent="0.3">
      <c r="A1584" s="72">
        <v>1582</v>
      </c>
      <c r="B1584">
        <v>40685</v>
      </c>
      <c r="C1584" t="s">
        <v>524</v>
      </c>
      <c r="D1584" t="s">
        <v>28</v>
      </c>
      <c r="E1584" t="s">
        <v>73</v>
      </c>
      <c r="F1584">
        <v>7.43</v>
      </c>
      <c r="G1584" s="73">
        <v>44654</v>
      </c>
      <c r="H1584" s="73">
        <v>44677</v>
      </c>
      <c r="I1584">
        <v>5</v>
      </c>
      <c r="J1584">
        <v>2021</v>
      </c>
      <c r="K1584" t="s">
        <v>29</v>
      </c>
      <c r="L1584">
        <v>12</v>
      </c>
      <c r="M1584">
        <v>0.40555555555555561</v>
      </c>
      <c r="N1584">
        <v>4.8666666666666671</v>
      </c>
      <c r="O1584">
        <v>24</v>
      </c>
      <c r="P1584">
        <v>0.20277777777777781</v>
      </c>
      <c r="Q1584">
        <v>0.5</v>
      </c>
      <c r="R1584" t="s">
        <v>155</v>
      </c>
    </row>
    <row r="1585" spans="1:18" x14ac:dyDescent="0.3">
      <c r="A1585" s="72">
        <v>1583</v>
      </c>
      <c r="B1585">
        <v>40685</v>
      </c>
      <c r="C1585" t="s">
        <v>524</v>
      </c>
      <c r="D1585" t="s">
        <v>28</v>
      </c>
      <c r="E1585" t="s">
        <v>73</v>
      </c>
      <c r="F1585">
        <v>7.43</v>
      </c>
      <c r="G1585" s="73">
        <v>44654</v>
      </c>
      <c r="H1585" s="73">
        <v>44677</v>
      </c>
      <c r="I1585">
        <v>5</v>
      </c>
      <c r="J1585">
        <v>2021</v>
      </c>
      <c r="K1585" t="s">
        <v>29</v>
      </c>
      <c r="L1585">
        <v>12</v>
      </c>
      <c r="M1585">
        <v>0.40555555555555561</v>
      </c>
      <c r="N1585">
        <v>4.8666666666666671</v>
      </c>
      <c r="O1585">
        <v>24</v>
      </c>
      <c r="P1585">
        <v>0.20277777777777781</v>
      </c>
      <c r="Q1585">
        <v>0.5</v>
      </c>
      <c r="R1585" t="s">
        <v>45</v>
      </c>
    </row>
    <row r="1586" spans="1:18" x14ac:dyDescent="0.3">
      <c r="A1586" s="72">
        <v>1584</v>
      </c>
      <c r="B1586">
        <v>40685</v>
      </c>
      <c r="C1586" t="s">
        <v>524</v>
      </c>
      <c r="D1586" t="s">
        <v>28</v>
      </c>
      <c r="E1586" t="s">
        <v>73</v>
      </c>
      <c r="F1586">
        <v>7.43</v>
      </c>
      <c r="G1586" s="73">
        <v>44654</v>
      </c>
      <c r="H1586" s="73">
        <v>44677</v>
      </c>
      <c r="I1586">
        <v>5</v>
      </c>
      <c r="J1586">
        <v>2021</v>
      </c>
      <c r="K1586" t="s">
        <v>29</v>
      </c>
      <c r="L1586">
        <v>12</v>
      </c>
      <c r="M1586">
        <v>0.40555555555555561</v>
      </c>
      <c r="N1586">
        <v>4.8666666666666671</v>
      </c>
      <c r="O1586">
        <v>24</v>
      </c>
      <c r="P1586">
        <v>0.20277777777777781</v>
      </c>
      <c r="Q1586">
        <v>0.5</v>
      </c>
      <c r="R1586" t="s">
        <v>42</v>
      </c>
    </row>
    <row r="1587" spans="1:18" x14ac:dyDescent="0.3">
      <c r="A1587" s="72">
        <v>1585</v>
      </c>
      <c r="B1587">
        <v>42668</v>
      </c>
      <c r="C1587" t="s">
        <v>525</v>
      </c>
      <c r="D1587" t="s">
        <v>28</v>
      </c>
      <c r="E1587" t="s">
        <v>20</v>
      </c>
      <c r="F1587">
        <v>7.24</v>
      </c>
      <c r="G1587" s="73">
        <v>44236</v>
      </c>
      <c r="H1587" s="73">
        <v>44247</v>
      </c>
      <c r="I1587">
        <v>7</v>
      </c>
      <c r="J1587">
        <v>2020</v>
      </c>
      <c r="K1587" t="s">
        <v>31</v>
      </c>
      <c r="L1587">
        <v>11</v>
      </c>
      <c r="M1587">
        <v>0.38750000000000001</v>
      </c>
      <c r="N1587">
        <v>4.2625000000000002</v>
      </c>
      <c r="O1587">
        <v>12</v>
      </c>
      <c r="P1587">
        <v>0.35520833333333329</v>
      </c>
      <c r="Q1587">
        <v>0.91666666666666663</v>
      </c>
      <c r="R1587" t="s">
        <v>46</v>
      </c>
    </row>
    <row r="1588" spans="1:18" x14ac:dyDescent="0.3">
      <c r="A1588" s="72">
        <v>1586</v>
      </c>
      <c r="B1588">
        <v>46471</v>
      </c>
      <c r="C1588" t="s">
        <v>526</v>
      </c>
      <c r="D1588" t="s">
        <v>28</v>
      </c>
      <c r="E1588" t="s">
        <v>73</v>
      </c>
      <c r="F1588">
        <v>6.35</v>
      </c>
      <c r="G1588" s="73">
        <v>44748</v>
      </c>
      <c r="H1588" s="73">
        <v>44755</v>
      </c>
      <c r="I1588">
        <v>7</v>
      </c>
      <c r="J1588">
        <v>2021</v>
      </c>
      <c r="K1588" t="s">
        <v>40</v>
      </c>
      <c r="L1588">
        <v>12</v>
      </c>
      <c r="M1588">
        <v>0.42916666666666659</v>
      </c>
      <c r="N1588">
        <v>5.1499999999999986</v>
      </c>
      <c r="O1588">
        <v>8</v>
      </c>
      <c r="P1588">
        <v>0.64374999999999993</v>
      </c>
      <c r="Q1588">
        <v>1.5</v>
      </c>
      <c r="R1588" t="s">
        <v>32</v>
      </c>
    </row>
    <row r="1589" spans="1:18" x14ac:dyDescent="0.3">
      <c r="A1589" s="72">
        <v>1587</v>
      </c>
      <c r="B1589">
        <v>46471</v>
      </c>
      <c r="C1589" t="s">
        <v>526</v>
      </c>
      <c r="D1589" t="s">
        <v>28</v>
      </c>
      <c r="E1589" t="s">
        <v>73</v>
      </c>
      <c r="F1589">
        <v>6.35</v>
      </c>
      <c r="G1589" s="73">
        <v>44748</v>
      </c>
      <c r="H1589" s="73">
        <v>44755</v>
      </c>
      <c r="I1589">
        <v>7</v>
      </c>
      <c r="J1589">
        <v>2021</v>
      </c>
      <c r="K1589" t="s">
        <v>40</v>
      </c>
      <c r="L1589">
        <v>12</v>
      </c>
      <c r="M1589">
        <v>0.42916666666666659</v>
      </c>
      <c r="N1589">
        <v>5.1499999999999986</v>
      </c>
      <c r="O1589">
        <v>8</v>
      </c>
      <c r="P1589">
        <v>0.64374999999999993</v>
      </c>
      <c r="Q1589">
        <v>1.5</v>
      </c>
      <c r="R1589" t="s">
        <v>36</v>
      </c>
    </row>
    <row r="1590" spans="1:18" x14ac:dyDescent="0.3">
      <c r="A1590" s="72">
        <v>1588</v>
      </c>
      <c r="B1590">
        <v>46471</v>
      </c>
      <c r="C1590" t="s">
        <v>526</v>
      </c>
      <c r="D1590" t="s">
        <v>28</v>
      </c>
      <c r="E1590" t="s">
        <v>73</v>
      </c>
      <c r="F1590">
        <v>6.35</v>
      </c>
      <c r="G1590" s="73">
        <v>44748</v>
      </c>
      <c r="H1590" s="73">
        <v>44755</v>
      </c>
      <c r="I1590">
        <v>7</v>
      </c>
      <c r="J1590">
        <v>2021</v>
      </c>
      <c r="K1590" t="s">
        <v>40</v>
      </c>
      <c r="L1590">
        <v>12</v>
      </c>
      <c r="M1590">
        <v>0.42916666666666659</v>
      </c>
      <c r="N1590">
        <v>5.1499999999999986</v>
      </c>
      <c r="O1590">
        <v>8</v>
      </c>
      <c r="P1590">
        <v>0.64374999999999993</v>
      </c>
      <c r="Q1590">
        <v>1.5</v>
      </c>
      <c r="R1590" t="s">
        <v>24</v>
      </c>
    </row>
    <row r="1591" spans="1:18" x14ac:dyDescent="0.3">
      <c r="A1591" s="72">
        <v>1589</v>
      </c>
      <c r="B1591">
        <v>46471</v>
      </c>
      <c r="C1591" t="s">
        <v>526</v>
      </c>
      <c r="D1591" t="s">
        <v>28</v>
      </c>
      <c r="E1591" t="s">
        <v>73</v>
      </c>
      <c r="F1591">
        <v>6.35</v>
      </c>
      <c r="G1591" s="73">
        <v>44748</v>
      </c>
      <c r="H1591" s="73">
        <v>44755</v>
      </c>
      <c r="I1591">
        <v>7</v>
      </c>
      <c r="J1591">
        <v>2021</v>
      </c>
      <c r="K1591" t="s">
        <v>40</v>
      </c>
      <c r="L1591">
        <v>12</v>
      </c>
      <c r="M1591">
        <v>0.42916666666666659</v>
      </c>
      <c r="N1591">
        <v>5.1499999999999986</v>
      </c>
      <c r="O1591">
        <v>8</v>
      </c>
      <c r="P1591">
        <v>0.64374999999999993</v>
      </c>
      <c r="Q1591">
        <v>1.5</v>
      </c>
      <c r="R1591" t="s">
        <v>54</v>
      </c>
    </row>
    <row r="1592" spans="1:18" x14ac:dyDescent="0.3">
      <c r="A1592" s="72">
        <v>1590</v>
      </c>
      <c r="B1592">
        <v>35790</v>
      </c>
      <c r="C1592" t="s">
        <v>527</v>
      </c>
      <c r="D1592" t="s">
        <v>28</v>
      </c>
      <c r="E1592" t="s">
        <v>73</v>
      </c>
      <c r="F1592">
        <v>8.01</v>
      </c>
      <c r="G1592" s="73">
        <v>43612</v>
      </c>
      <c r="H1592" s="73">
        <v>43636</v>
      </c>
      <c r="I1592">
        <v>8</v>
      </c>
      <c r="J1592">
        <v>2019</v>
      </c>
      <c r="K1592" t="s">
        <v>21</v>
      </c>
      <c r="L1592">
        <v>25</v>
      </c>
      <c r="M1592">
        <v>0.4</v>
      </c>
      <c r="N1592">
        <v>10</v>
      </c>
      <c r="O1592">
        <v>25</v>
      </c>
      <c r="P1592">
        <v>0.4</v>
      </c>
      <c r="Q1592">
        <v>1</v>
      </c>
      <c r="R1592" t="s">
        <v>35</v>
      </c>
    </row>
    <row r="1593" spans="1:18" x14ac:dyDescent="0.3">
      <c r="A1593" s="72">
        <v>1591</v>
      </c>
      <c r="B1593">
        <v>35790</v>
      </c>
      <c r="C1593" t="s">
        <v>527</v>
      </c>
      <c r="D1593" t="s">
        <v>28</v>
      </c>
      <c r="E1593" t="s">
        <v>73</v>
      </c>
      <c r="F1593">
        <v>8.01</v>
      </c>
      <c r="G1593" s="73">
        <v>43612</v>
      </c>
      <c r="H1593" s="73">
        <v>43636</v>
      </c>
      <c r="I1593">
        <v>8</v>
      </c>
      <c r="J1593">
        <v>2019</v>
      </c>
      <c r="K1593" t="s">
        <v>21</v>
      </c>
      <c r="L1593">
        <v>25</v>
      </c>
      <c r="M1593">
        <v>0.4</v>
      </c>
      <c r="N1593">
        <v>10</v>
      </c>
      <c r="O1593">
        <v>25</v>
      </c>
      <c r="P1593">
        <v>0.4</v>
      </c>
      <c r="Q1593">
        <v>1</v>
      </c>
      <c r="R1593" t="s">
        <v>22</v>
      </c>
    </row>
    <row r="1594" spans="1:18" x14ac:dyDescent="0.3">
      <c r="A1594" s="72">
        <v>1592</v>
      </c>
      <c r="B1594">
        <v>35790</v>
      </c>
      <c r="C1594" t="s">
        <v>527</v>
      </c>
      <c r="D1594" t="s">
        <v>28</v>
      </c>
      <c r="E1594" t="s">
        <v>73</v>
      </c>
      <c r="F1594">
        <v>8.01</v>
      </c>
      <c r="G1594" s="73">
        <v>43612</v>
      </c>
      <c r="H1594" s="73">
        <v>43636</v>
      </c>
      <c r="I1594">
        <v>8</v>
      </c>
      <c r="J1594">
        <v>2019</v>
      </c>
      <c r="K1594" t="s">
        <v>21</v>
      </c>
      <c r="L1594">
        <v>25</v>
      </c>
      <c r="M1594">
        <v>0.4</v>
      </c>
      <c r="N1594">
        <v>10</v>
      </c>
      <c r="O1594">
        <v>25</v>
      </c>
      <c r="P1594">
        <v>0.4</v>
      </c>
      <c r="Q1594">
        <v>1</v>
      </c>
      <c r="R1594" t="s">
        <v>36</v>
      </c>
    </row>
    <row r="1595" spans="1:18" x14ac:dyDescent="0.3">
      <c r="A1595" s="72">
        <v>1593</v>
      </c>
      <c r="B1595">
        <v>35790</v>
      </c>
      <c r="C1595" t="s">
        <v>527</v>
      </c>
      <c r="D1595" t="s">
        <v>28</v>
      </c>
      <c r="E1595" t="s">
        <v>73</v>
      </c>
      <c r="F1595">
        <v>8.01</v>
      </c>
      <c r="G1595" s="73">
        <v>43612</v>
      </c>
      <c r="H1595" s="73">
        <v>43636</v>
      </c>
      <c r="I1595">
        <v>8</v>
      </c>
      <c r="J1595">
        <v>2019</v>
      </c>
      <c r="K1595" t="s">
        <v>21</v>
      </c>
      <c r="L1595">
        <v>25</v>
      </c>
      <c r="M1595">
        <v>0.4</v>
      </c>
      <c r="N1595">
        <v>10</v>
      </c>
      <c r="O1595">
        <v>25</v>
      </c>
      <c r="P1595">
        <v>0.4</v>
      </c>
      <c r="Q1595">
        <v>1</v>
      </c>
      <c r="R1595" t="s">
        <v>23</v>
      </c>
    </row>
    <row r="1596" spans="1:18" x14ac:dyDescent="0.3">
      <c r="A1596" s="72">
        <v>1594</v>
      </c>
      <c r="B1596">
        <v>35790</v>
      </c>
      <c r="C1596" t="s">
        <v>527</v>
      </c>
      <c r="D1596" t="s">
        <v>28</v>
      </c>
      <c r="E1596" t="s">
        <v>73</v>
      </c>
      <c r="F1596">
        <v>8.01</v>
      </c>
      <c r="G1596" s="73">
        <v>43612</v>
      </c>
      <c r="H1596" s="73">
        <v>43636</v>
      </c>
      <c r="I1596">
        <v>8</v>
      </c>
      <c r="J1596">
        <v>2019</v>
      </c>
      <c r="K1596" t="s">
        <v>21</v>
      </c>
      <c r="L1596">
        <v>25</v>
      </c>
      <c r="M1596">
        <v>0.4</v>
      </c>
      <c r="N1596">
        <v>10</v>
      </c>
      <c r="O1596">
        <v>25</v>
      </c>
      <c r="P1596">
        <v>0.4</v>
      </c>
      <c r="Q1596">
        <v>1</v>
      </c>
      <c r="R1596" t="s">
        <v>37</v>
      </c>
    </row>
    <row r="1597" spans="1:18" x14ac:dyDescent="0.3">
      <c r="A1597" s="72">
        <v>1595</v>
      </c>
      <c r="B1597">
        <v>40594</v>
      </c>
      <c r="C1597" t="s">
        <v>528</v>
      </c>
      <c r="D1597" t="s">
        <v>28</v>
      </c>
      <c r="E1597" t="s">
        <v>73</v>
      </c>
      <c r="F1597">
        <v>6.34</v>
      </c>
      <c r="G1597" s="73">
        <v>44426</v>
      </c>
      <c r="H1597" s="73">
        <v>44437</v>
      </c>
      <c r="I1597">
        <v>5</v>
      </c>
      <c r="J1597">
        <v>2021</v>
      </c>
      <c r="K1597" t="s">
        <v>21</v>
      </c>
      <c r="L1597">
        <v>12</v>
      </c>
      <c r="M1597">
        <v>0.40305555555555561</v>
      </c>
      <c r="N1597">
        <v>4.8366666666666669</v>
      </c>
      <c r="O1597">
        <v>12</v>
      </c>
      <c r="P1597">
        <v>0.40305555555555561</v>
      </c>
      <c r="Q1597">
        <v>1</v>
      </c>
      <c r="R1597" t="s">
        <v>22</v>
      </c>
    </row>
    <row r="1598" spans="1:18" x14ac:dyDescent="0.3">
      <c r="A1598" s="72">
        <v>1596</v>
      </c>
      <c r="B1598">
        <v>40594</v>
      </c>
      <c r="C1598" t="s">
        <v>528</v>
      </c>
      <c r="D1598" t="s">
        <v>28</v>
      </c>
      <c r="E1598" t="s">
        <v>73</v>
      </c>
      <c r="F1598">
        <v>6.34</v>
      </c>
      <c r="G1598" s="73">
        <v>44426</v>
      </c>
      <c r="H1598" s="73">
        <v>44437</v>
      </c>
      <c r="I1598">
        <v>5</v>
      </c>
      <c r="J1598">
        <v>2021</v>
      </c>
      <c r="K1598" t="s">
        <v>21</v>
      </c>
      <c r="L1598">
        <v>12</v>
      </c>
      <c r="M1598">
        <v>0.40305555555555561</v>
      </c>
      <c r="N1598">
        <v>4.8366666666666669</v>
      </c>
      <c r="O1598">
        <v>12</v>
      </c>
      <c r="P1598">
        <v>0.40305555555555561</v>
      </c>
      <c r="Q1598">
        <v>1</v>
      </c>
      <c r="R1598" t="s">
        <v>23</v>
      </c>
    </row>
    <row r="1599" spans="1:18" x14ac:dyDescent="0.3">
      <c r="A1599" s="72">
        <v>1597</v>
      </c>
      <c r="B1599">
        <v>38610</v>
      </c>
      <c r="C1599" t="s">
        <v>529</v>
      </c>
      <c r="D1599" t="s">
        <v>28</v>
      </c>
      <c r="E1599" t="s">
        <v>34</v>
      </c>
      <c r="F1599">
        <v>6.42</v>
      </c>
      <c r="G1599" s="73">
        <v>43743</v>
      </c>
      <c r="H1599" s="73">
        <v>43747</v>
      </c>
      <c r="I1599">
        <v>6</v>
      </c>
      <c r="J1599">
        <v>2019</v>
      </c>
      <c r="K1599" t="s">
        <v>40</v>
      </c>
      <c r="L1599">
        <v>12</v>
      </c>
      <c r="M1599">
        <v>0.20833333333333329</v>
      </c>
      <c r="N1599">
        <v>2.5</v>
      </c>
      <c r="O1599">
        <v>5</v>
      </c>
      <c r="P1599">
        <v>0.5</v>
      </c>
      <c r="Q1599">
        <v>2.4</v>
      </c>
      <c r="R1599" t="s">
        <v>32</v>
      </c>
    </row>
    <row r="1600" spans="1:18" x14ac:dyDescent="0.3">
      <c r="A1600" s="72">
        <v>1598</v>
      </c>
      <c r="B1600">
        <v>38610</v>
      </c>
      <c r="C1600" t="s">
        <v>529</v>
      </c>
      <c r="D1600" t="s">
        <v>28</v>
      </c>
      <c r="E1600" t="s">
        <v>34</v>
      </c>
      <c r="F1600">
        <v>6.42</v>
      </c>
      <c r="G1600" s="73">
        <v>43743</v>
      </c>
      <c r="H1600" s="73">
        <v>43747</v>
      </c>
      <c r="I1600">
        <v>6</v>
      </c>
      <c r="J1600">
        <v>2019</v>
      </c>
      <c r="K1600" t="s">
        <v>40</v>
      </c>
      <c r="L1600">
        <v>12</v>
      </c>
      <c r="M1600">
        <v>0.20833333333333329</v>
      </c>
      <c r="N1600">
        <v>2.5</v>
      </c>
      <c r="O1600">
        <v>5</v>
      </c>
      <c r="P1600">
        <v>0.5</v>
      </c>
      <c r="Q1600">
        <v>2.4</v>
      </c>
      <c r="R1600" t="s">
        <v>70</v>
      </c>
    </row>
    <row r="1601" spans="1:18" x14ac:dyDescent="0.3">
      <c r="A1601" s="72">
        <v>1599</v>
      </c>
      <c r="B1601">
        <v>38610</v>
      </c>
      <c r="C1601" t="s">
        <v>529</v>
      </c>
      <c r="D1601" t="s">
        <v>28</v>
      </c>
      <c r="E1601" t="s">
        <v>34</v>
      </c>
      <c r="F1601">
        <v>6.42</v>
      </c>
      <c r="G1601" s="73">
        <v>43743</v>
      </c>
      <c r="H1601" s="73">
        <v>43747</v>
      </c>
      <c r="I1601">
        <v>6</v>
      </c>
      <c r="J1601">
        <v>2019</v>
      </c>
      <c r="K1601" t="s">
        <v>40</v>
      </c>
      <c r="L1601">
        <v>12</v>
      </c>
      <c r="M1601">
        <v>0.20833333333333329</v>
      </c>
      <c r="N1601">
        <v>2.5</v>
      </c>
      <c r="O1601">
        <v>5</v>
      </c>
      <c r="P1601">
        <v>0.5</v>
      </c>
      <c r="Q1601">
        <v>2.4</v>
      </c>
      <c r="R1601" t="s">
        <v>297</v>
      </c>
    </row>
    <row r="1602" spans="1:18" x14ac:dyDescent="0.3">
      <c r="A1602" s="72">
        <v>1600</v>
      </c>
      <c r="B1602">
        <v>38610</v>
      </c>
      <c r="C1602" t="s">
        <v>529</v>
      </c>
      <c r="D1602" t="s">
        <v>28</v>
      </c>
      <c r="E1602" t="s">
        <v>34</v>
      </c>
      <c r="F1602">
        <v>6.42</v>
      </c>
      <c r="G1602" s="73">
        <v>43743</v>
      </c>
      <c r="H1602" s="73">
        <v>43747</v>
      </c>
      <c r="I1602">
        <v>6</v>
      </c>
      <c r="J1602">
        <v>2019</v>
      </c>
      <c r="K1602" t="s">
        <v>40</v>
      </c>
      <c r="L1602">
        <v>12</v>
      </c>
      <c r="M1602">
        <v>0.20833333333333329</v>
      </c>
      <c r="N1602">
        <v>2.5</v>
      </c>
      <c r="O1602">
        <v>5</v>
      </c>
      <c r="P1602">
        <v>0.5</v>
      </c>
      <c r="Q1602">
        <v>2.4</v>
      </c>
      <c r="R1602" t="s">
        <v>222</v>
      </c>
    </row>
    <row r="1603" spans="1:18" x14ac:dyDescent="0.3">
      <c r="A1603" s="72">
        <v>1601</v>
      </c>
      <c r="B1603">
        <v>38610</v>
      </c>
      <c r="C1603" t="s">
        <v>529</v>
      </c>
      <c r="D1603" t="s">
        <v>28</v>
      </c>
      <c r="E1603" t="s">
        <v>34</v>
      </c>
      <c r="F1603">
        <v>6.42</v>
      </c>
      <c r="G1603" s="73">
        <v>43743</v>
      </c>
      <c r="H1603" s="73">
        <v>43747</v>
      </c>
      <c r="I1603">
        <v>6</v>
      </c>
      <c r="J1603">
        <v>2019</v>
      </c>
      <c r="K1603" t="s">
        <v>40</v>
      </c>
      <c r="L1603">
        <v>12</v>
      </c>
      <c r="M1603">
        <v>0.20833333333333329</v>
      </c>
      <c r="N1603">
        <v>2.5</v>
      </c>
      <c r="O1603">
        <v>5</v>
      </c>
      <c r="P1603">
        <v>0.5</v>
      </c>
      <c r="Q1603">
        <v>2.4</v>
      </c>
      <c r="R1603" t="s">
        <v>45</v>
      </c>
    </row>
    <row r="1604" spans="1:18" x14ac:dyDescent="0.3">
      <c r="A1604" s="72">
        <v>1602</v>
      </c>
      <c r="B1604">
        <v>38610</v>
      </c>
      <c r="C1604" t="s">
        <v>529</v>
      </c>
      <c r="D1604" t="s">
        <v>28</v>
      </c>
      <c r="E1604" t="s">
        <v>34</v>
      </c>
      <c r="F1604">
        <v>6.42</v>
      </c>
      <c r="G1604" s="73">
        <v>43743</v>
      </c>
      <c r="H1604" s="73">
        <v>43747</v>
      </c>
      <c r="I1604">
        <v>6</v>
      </c>
      <c r="J1604">
        <v>2019</v>
      </c>
      <c r="K1604" t="s">
        <v>40</v>
      </c>
      <c r="L1604">
        <v>12</v>
      </c>
      <c r="M1604">
        <v>0.20833333333333329</v>
      </c>
      <c r="N1604">
        <v>2.5</v>
      </c>
      <c r="O1604">
        <v>5</v>
      </c>
      <c r="P1604">
        <v>0.5</v>
      </c>
      <c r="Q1604">
        <v>2.4</v>
      </c>
      <c r="R1604" t="s">
        <v>80</v>
      </c>
    </row>
    <row r="1605" spans="1:18" x14ac:dyDescent="0.3">
      <c r="A1605" s="72">
        <v>1603</v>
      </c>
      <c r="B1605">
        <v>41762</v>
      </c>
      <c r="C1605" t="s">
        <v>530</v>
      </c>
      <c r="D1605" t="s">
        <v>28</v>
      </c>
      <c r="E1605" t="s">
        <v>34</v>
      </c>
      <c r="F1605">
        <v>7.16</v>
      </c>
      <c r="G1605" s="73">
        <v>44522</v>
      </c>
      <c r="H1605" s="73">
        <v>44537</v>
      </c>
      <c r="I1605">
        <v>6</v>
      </c>
      <c r="J1605">
        <v>2021</v>
      </c>
      <c r="K1605" t="s">
        <v>21</v>
      </c>
      <c r="L1605">
        <v>12</v>
      </c>
      <c r="M1605">
        <v>0.3972222222222222</v>
      </c>
      <c r="N1605">
        <v>4.7666666666666666</v>
      </c>
      <c r="O1605">
        <v>16</v>
      </c>
      <c r="P1605">
        <v>0.29791666666666672</v>
      </c>
      <c r="Q1605">
        <v>0.75</v>
      </c>
      <c r="R1605" t="s">
        <v>32</v>
      </c>
    </row>
    <row r="1606" spans="1:18" x14ac:dyDescent="0.3">
      <c r="A1606" s="72">
        <v>1604</v>
      </c>
      <c r="B1606">
        <v>41762</v>
      </c>
      <c r="C1606" t="s">
        <v>530</v>
      </c>
      <c r="D1606" t="s">
        <v>28</v>
      </c>
      <c r="E1606" t="s">
        <v>34</v>
      </c>
      <c r="F1606">
        <v>7.16</v>
      </c>
      <c r="G1606" s="73">
        <v>44522</v>
      </c>
      <c r="H1606" s="73">
        <v>44537</v>
      </c>
      <c r="I1606">
        <v>6</v>
      </c>
      <c r="J1606">
        <v>2021</v>
      </c>
      <c r="K1606" t="s">
        <v>21</v>
      </c>
      <c r="L1606">
        <v>12</v>
      </c>
      <c r="M1606">
        <v>0.3972222222222222</v>
      </c>
      <c r="N1606">
        <v>4.7666666666666666</v>
      </c>
      <c r="O1606">
        <v>16</v>
      </c>
      <c r="P1606">
        <v>0.29791666666666672</v>
      </c>
      <c r="Q1606">
        <v>0.75</v>
      </c>
      <c r="R1606" t="s">
        <v>23</v>
      </c>
    </row>
    <row r="1607" spans="1:18" x14ac:dyDescent="0.3">
      <c r="A1607" s="72">
        <v>1605</v>
      </c>
      <c r="B1607">
        <v>41762</v>
      </c>
      <c r="C1607" t="s">
        <v>530</v>
      </c>
      <c r="D1607" t="s">
        <v>28</v>
      </c>
      <c r="E1607" t="s">
        <v>34</v>
      </c>
      <c r="F1607">
        <v>7.16</v>
      </c>
      <c r="G1607" s="73">
        <v>44522</v>
      </c>
      <c r="H1607" s="73">
        <v>44537</v>
      </c>
      <c r="I1607">
        <v>6</v>
      </c>
      <c r="J1607">
        <v>2021</v>
      </c>
      <c r="K1607" t="s">
        <v>21</v>
      </c>
      <c r="L1607">
        <v>12</v>
      </c>
      <c r="M1607">
        <v>0.3972222222222222</v>
      </c>
      <c r="N1607">
        <v>4.7666666666666666</v>
      </c>
      <c r="O1607">
        <v>16</v>
      </c>
      <c r="P1607">
        <v>0.29791666666666672</v>
      </c>
      <c r="Q1607">
        <v>0.75</v>
      </c>
      <c r="R1607" t="s">
        <v>112</v>
      </c>
    </row>
    <row r="1608" spans="1:18" x14ac:dyDescent="0.3">
      <c r="A1608" s="72">
        <v>1606</v>
      </c>
      <c r="B1608">
        <v>41762</v>
      </c>
      <c r="C1608" t="s">
        <v>530</v>
      </c>
      <c r="D1608" t="s">
        <v>28</v>
      </c>
      <c r="E1608" t="s">
        <v>34</v>
      </c>
      <c r="F1608">
        <v>7.16</v>
      </c>
      <c r="G1608" s="73">
        <v>44522</v>
      </c>
      <c r="H1608" s="73">
        <v>44537</v>
      </c>
      <c r="I1608">
        <v>6</v>
      </c>
      <c r="J1608">
        <v>2021</v>
      </c>
      <c r="K1608" t="s">
        <v>21</v>
      </c>
      <c r="L1608">
        <v>12</v>
      </c>
      <c r="M1608">
        <v>0.3972222222222222</v>
      </c>
      <c r="N1608">
        <v>4.7666666666666666</v>
      </c>
      <c r="O1608">
        <v>16</v>
      </c>
      <c r="P1608">
        <v>0.29791666666666672</v>
      </c>
      <c r="Q1608">
        <v>0.75</v>
      </c>
      <c r="R1608" t="s">
        <v>80</v>
      </c>
    </row>
    <row r="1609" spans="1:18" x14ac:dyDescent="0.3">
      <c r="A1609" s="72">
        <v>1607</v>
      </c>
      <c r="B1609">
        <v>41762</v>
      </c>
      <c r="C1609" t="s">
        <v>530</v>
      </c>
      <c r="D1609" t="s">
        <v>28</v>
      </c>
      <c r="E1609" t="s">
        <v>34</v>
      </c>
      <c r="F1609">
        <v>7.16</v>
      </c>
      <c r="G1609" s="73">
        <v>44522</v>
      </c>
      <c r="H1609" s="73">
        <v>44537</v>
      </c>
      <c r="I1609">
        <v>6</v>
      </c>
      <c r="J1609">
        <v>2021</v>
      </c>
      <c r="K1609" t="s">
        <v>21</v>
      </c>
      <c r="L1609">
        <v>12</v>
      </c>
      <c r="M1609">
        <v>0.3972222222222222</v>
      </c>
      <c r="N1609">
        <v>4.7666666666666666</v>
      </c>
      <c r="O1609">
        <v>16</v>
      </c>
      <c r="P1609">
        <v>0.29791666666666672</v>
      </c>
      <c r="Q1609">
        <v>0.75</v>
      </c>
      <c r="R1609" t="s">
        <v>42</v>
      </c>
    </row>
    <row r="1610" spans="1:18" x14ac:dyDescent="0.3">
      <c r="A1610" s="72">
        <v>1608</v>
      </c>
      <c r="B1610">
        <v>41762</v>
      </c>
      <c r="C1610" t="s">
        <v>530</v>
      </c>
      <c r="D1610" t="s">
        <v>28</v>
      </c>
      <c r="E1610" t="s">
        <v>34</v>
      </c>
      <c r="F1610">
        <v>7.16</v>
      </c>
      <c r="G1610" s="73">
        <v>44522</v>
      </c>
      <c r="H1610" s="73">
        <v>44537</v>
      </c>
      <c r="I1610">
        <v>6</v>
      </c>
      <c r="J1610">
        <v>2021</v>
      </c>
      <c r="K1610" t="s">
        <v>21</v>
      </c>
      <c r="L1610">
        <v>12</v>
      </c>
      <c r="M1610">
        <v>0.3972222222222222</v>
      </c>
      <c r="N1610">
        <v>4.7666666666666666</v>
      </c>
      <c r="O1610">
        <v>16</v>
      </c>
      <c r="P1610">
        <v>0.29791666666666672</v>
      </c>
      <c r="Q1610">
        <v>0.75</v>
      </c>
      <c r="R1610" t="s">
        <v>78</v>
      </c>
    </row>
    <row r="1611" spans="1:18" x14ac:dyDescent="0.3">
      <c r="A1611" s="72">
        <v>1609</v>
      </c>
      <c r="B1611">
        <v>46587</v>
      </c>
      <c r="C1611" t="s">
        <v>531</v>
      </c>
      <c r="D1611" t="s">
        <v>19</v>
      </c>
      <c r="E1611" t="s">
        <v>34</v>
      </c>
      <c r="F1611">
        <v>7.21</v>
      </c>
      <c r="G1611" s="73">
        <v>44537</v>
      </c>
      <c r="H1611" s="73">
        <v>44537</v>
      </c>
      <c r="I1611">
        <v>6</v>
      </c>
      <c r="J1611">
        <v>2021</v>
      </c>
      <c r="K1611" t="s">
        <v>29</v>
      </c>
      <c r="L1611">
        <v>1</v>
      </c>
      <c r="M1611">
        <v>0.3972222222222222</v>
      </c>
      <c r="N1611">
        <v>0.3972222222222222</v>
      </c>
      <c r="O1611">
        <v>1</v>
      </c>
      <c r="P1611">
        <v>0.3972222222222222</v>
      </c>
      <c r="Q1611">
        <v>1</v>
      </c>
      <c r="R1611" t="s">
        <v>32</v>
      </c>
    </row>
    <row r="1612" spans="1:18" x14ac:dyDescent="0.3">
      <c r="A1612" s="72">
        <v>1610</v>
      </c>
      <c r="B1612">
        <v>46587</v>
      </c>
      <c r="C1612" t="s">
        <v>531</v>
      </c>
      <c r="D1612" t="s">
        <v>19</v>
      </c>
      <c r="E1612" t="s">
        <v>34</v>
      </c>
      <c r="F1612">
        <v>7.21</v>
      </c>
      <c r="G1612" s="73">
        <v>44537</v>
      </c>
      <c r="H1612" s="73">
        <v>44537</v>
      </c>
      <c r="I1612">
        <v>6</v>
      </c>
      <c r="J1612">
        <v>2021</v>
      </c>
      <c r="K1612" t="s">
        <v>29</v>
      </c>
      <c r="L1612">
        <v>1</v>
      </c>
      <c r="M1612">
        <v>0.3972222222222222</v>
      </c>
      <c r="N1612">
        <v>0.3972222222222222</v>
      </c>
      <c r="O1612">
        <v>1</v>
      </c>
      <c r="P1612">
        <v>0.3972222222222222</v>
      </c>
      <c r="Q1612">
        <v>1</v>
      </c>
      <c r="R1612" t="s">
        <v>23</v>
      </c>
    </row>
    <row r="1613" spans="1:18" x14ac:dyDescent="0.3">
      <c r="A1613" s="72">
        <v>1611</v>
      </c>
      <c r="B1613">
        <v>46587</v>
      </c>
      <c r="C1613" t="s">
        <v>531</v>
      </c>
      <c r="D1613" t="s">
        <v>19</v>
      </c>
      <c r="E1613" t="s">
        <v>34</v>
      </c>
      <c r="F1613">
        <v>7.21</v>
      </c>
      <c r="G1613" s="73">
        <v>44537</v>
      </c>
      <c r="H1613" s="73">
        <v>44537</v>
      </c>
      <c r="I1613">
        <v>6</v>
      </c>
      <c r="J1613">
        <v>2021</v>
      </c>
      <c r="K1613" t="s">
        <v>29</v>
      </c>
      <c r="L1613">
        <v>1</v>
      </c>
      <c r="M1613">
        <v>0.3972222222222222</v>
      </c>
      <c r="N1613">
        <v>0.3972222222222222</v>
      </c>
      <c r="O1613">
        <v>1</v>
      </c>
      <c r="P1613">
        <v>0.3972222222222222</v>
      </c>
      <c r="Q1613">
        <v>1</v>
      </c>
      <c r="R1613" t="s">
        <v>80</v>
      </c>
    </row>
    <row r="1614" spans="1:18" x14ac:dyDescent="0.3">
      <c r="A1614" s="72">
        <v>1612</v>
      </c>
      <c r="B1614">
        <v>46587</v>
      </c>
      <c r="C1614" t="s">
        <v>531</v>
      </c>
      <c r="D1614" t="s">
        <v>19</v>
      </c>
      <c r="E1614" t="s">
        <v>34</v>
      </c>
      <c r="F1614">
        <v>7.21</v>
      </c>
      <c r="G1614" s="73">
        <v>44537</v>
      </c>
      <c r="H1614" s="73">
        <v>44537</v>
      </c>
      <c r="I1614">
        <v>6</v>
      </c>
      <c r="J1614">
        <v>2021</v>
      </c>
      <c r="K1614" t="s">
        <v>29</v>
      </c>
      <c r="L1614">
        <v>1</v>
      </c>
      <c r="M1614">
        <v>0.3972222222222222</v>
      </c>
      <c r="N1614">
        <v>0.3972222222222222</v>
      </c>
      <c r="O1614">
        <v>1</v>
      </c>
      <c r="P1614">
        <v>0.3972222222222222</v>
      </c>
      <c r="Q1614">
        <v>1</v>
      </c>
      <c r="R1614" t="s">
        <v>42</v>
      </c>
    </row>
    <row r="1615" spans="1:18" x14ac:dyDescent="0.3">
      <c r="A1615" s="72">
        <v>1613</v>
      </c>
      <c r="B1615">
        <v>38826</v>
      </c>
      <c r="C1615" t="s">
        <v>532</v>
      </c>
      <c r="D1615" t="s">
        <v>95</v>
      </c>
      <c r="E1615" t="s">
        <v>20</v>
      </c>
      <c r="F1615">
        <v>8.31</v>
      </c>
      <c r="G1615" s="73">
        <v>44229</v>
      </c>
      <c r="H1615" s="73">
        <v>44229</v>
      </c>
      <c r="I1615">
        <v>9</v>
      </c>
      <c r="J1615">
        <v>2019</v>
      </c>
      <c r="K1615" t="s">
        <v>40</v>
      </c>
      <c r="L1615">
        <v>1</v>
      </c>
      <c r="M1615">
        <v>1.8702777777777779</v>
      </c>
      <c r="N1615">
        <v>1.8702777777777779</v>
      </c>
      <c r="O1615">
        <v>1</v>
      </c>
      <c r="P1615">
        <v>1.8702777777777779</v>
      </c>
      <c r="Q1615">
        <v>1</v>
      </c>
      <c r="R1615" t="s">
        <v>36</v>
      </c>
    </row>
    <row r="1616" spans="1:18" x14ac:dyDescent="0.3">
      <c r="A1616" s="72">
        <v>1614</v>
      </c>
      <c r="B1616">
        <v>38826</v>
      </c>
      <c r="C1616" t="s">
        <v>532</v>
      </c>
      <c r="D1616" t="s">
        <v>95</v>
      </c>
      <c r="E1616" t="s">
        <v>20</v>
      </c>
      <c r="F1616">
        <v>8.31</v>
      </c>
      <c r="G1616" s="73">
        <v>44229</v>
      </c>
      <c r="H1616" s="73">
        <v>44229</v>
      </c>
      <c r="I1616">
        <v>9</v>
      </c>
      <c r="J1616">
        <v>2019</v>
      </c>
      <c r="K1616" t="s">
        <v>40</v>
      </c>
      <c r="L1616">
        <v>1</v>
      </c>
      <c r="M1616">
        <v>1.8702777777777779</v>
      </c>
      <c r="N1616">
        <v>1.8702777777777779</v>
      </c>
      <c r="O1616">
        <v>1</v>
      </c>
      <c r="P1616">
        <v>1.8702777777777779</v>
      </c>
      <c r="Q1616">
        <v>1</v>
      </c>
      <c r="R1616" t="s">
        <v>23</v>
      </c>
    </row>
    <row r="1617" spans="1:18" x14ac:dyDescent="0.3">
      <c r="A1617" s="72">
        <v>1615</v>
      </c>
      <c r="B1617">
        <v>38826</v>
      </c>
      <c r="C1617" t="s">
        <v>532</v>
      </c>
      <c r="D1617" t="s">
        <v>95</v>
      </c>
      <c r="E1617" t="s">
        <v>20</v>
      </c>
      <c r="F1617">
        <v>8.31</v>
      </c>
      <c r="G1617" s="73">
        <v>44229</v>
      </c>
      <c r="H1617" s="73">
        <v>44229</v>
      </c>
      <c r="I1617">
        <v>9</v>
      </c>
      <c r="J1617">
        <v>2019</v>
      </c>
      <c r="K1617" t="s">
        <v>40</v>
      </c>
      <c r="L1617">
        <v>1</v>
      </c>
      <c r="M1617">
        <v>1.8702777777777779</v>
      </c>
      <c r="N1617">
        <v>1.8702777777777779</v>
      </c>
      <c r="O1617">
        <v>1</v>
      </c>
      <c r="P1617">
        <v>1.8702777777777779</v>
      </c>
      <c r="Q1617">
        <v>1</v>
      </c>
      <c r="R1617" t="s">
        <v>54</v>
      </c>
    </row>
    <row r="1618" spans="1:18" x14ac:dyDescent="0.3">
      <c r="A1618" s="72">
        <v>1616</v>
      </c>
      <c r="B1618">
        <v>38826</v>
      </c>
      <c r="C1618" t="s">
        <v>532</v>
      </c>
      <c r="D1618" t="s">
        <v>95</v>
      </c>
      <c r="E1618" t="s">
        <v>20</v>
      </c>
      <c r="F1618">
        <v>8.31</v>
      </c>
      <c r="G1618" s="73">
        <v>44229</v>
      </c>
      <c r="H1618" s="73">
        <v>44229</v>
      </c>
      <c r="I1618">
        <v>9</v>
      </c>
      <c r="J1618">
        <v>2019</v>
      </c>
      <c r="K1618" t="s">
        <v>40</v>
      </c>
      <c r="L1618">
        <v>1</v>
      </c>
      <c r="M1618">
        <v>1.8702777777777779</v>
      </c>
      <c r="N1618">
        <v>1.8702777777777779</v>
      </c>
      <c r="O1618">
        <v>1</v>
      </c>
      <c r="P1618">
        <v>1.8702777777777779</v>
      </c>
      <c r="Q1618">
        <v>1</v>
      </c>
      <c r="R1618" t="s">
        <v>42</v>
      </c>
    </row>
    <row r="1619" spans="1:18" x14ac:dyDescent="0.3">
      <c r="A1619" s="72">
        <v>1617</v>
      </c>
      <c r="B1619">
        <v>43690</v>
      </c>
      <c r="C1619" t="s">
        <v>533</v>
      </c>
      <c r="D1619" t="s">
        <v>60</v>
      </c>
      <c r="E1619" t="s">
        <v>34</v>
      </c>
      <c r="F1619">
        <v>6.73</v>
      </c>
      <c r="G1619" s="73">
        <v>44778</v>
      </c>
      <c r="H1619" s="73">
        <v>44787</v>
      </c>
      <c r="I1619">
        <v>0</v>
      </c>
      <c r="J1619">
        <v>2021</v>
      </c>
      <c r="K1619" t="s">
        <v>21</v>
      </c>
      <c r="L1619">
        <v>12</v>
      </c>
      <c r="M1619">
        <v>0.41666666666666669</v>
      </c>
      <c r="N1619">
        <v>5</v>
      </c>
      <c r="O1619">
        <v>10</v>
      </c>
      <c r="P1619">
        <v>0.5</v>
      </c>
      <c r="Q1619">
        <v>1.2</v>
      </c>
      <c r="R1619" t="s">
        <v>35</v>
      </c>
    </row>
    <row r="1620" spans="1:18" x14ac:dyDescent="0.3">
      <c r="A1620" s="72">
        <v>1618</v>
      </c>
      <c r="B1620">
        <v>43690</v>
      </c>
      <c r="C1620" t="s">
        <v>533</v>
      </c>
      <c r="D1620" t="s">
        <v>60</v>
      </c>
      <c r="E1620" t="s">
        <v>34</v>
      </c>
      <c r="F1620">
        <v>6.73</v>
      </c>
      <c r="G1620" s="73">
        <v>44778</v>
      </c>
      <c r="H1620" s="73">
        <v>44787</v>
      </c>
      <c r="I1620">
        <v>0</v>
      </c>
      <c r="J1620">
        <v>2021</v>
      </c>
      <c r="K1620" t="s">
        <v>21</v>
      </c>
      <c r="L1620">
        <v>12</v>
      </c>
      <c r="M1620">
        <v>0.41666666666666669</v>
      </c>
      <c r="N1620">
        <v>5</v>
      </c>
      <c r="O1620">
        <v>10</v>
      </c>
      <c r="P1620">
        <v>0.5</v>
      </c>
      <c r="Q1620">
        <v>1.2</v>
      </c>
      <c r="R1620" t="s">
        <v>67</v>
      </c>
    </row>
    <row r="1621" spans="1:18" x14ac:dyDescent="0.3">
      <c r="A1621" s="72">
        <v>1619</v>
      </c>
      <c r="B1621">
        <v>43690</v>
      </c>
      <c r="C1621" t="s">
        <v>533</v>
      </c>
      <c r="D1621" t="s">
        <v>60</v>
      </c>
      <c r="E1621" t="s">
        <v>34</v>
      </c>
      <c r="F1621">
        <v>6.73</v>
      </c>
      <c r="G1621" s="73">
        <v>44778</v>
      </c>
      <c r="H1621" s="73">
        <v>44787</v>
      </c>
      <c r="I1621">
        <v>0</v>
      </c>
      <c r="J1621">
        <v>2021</v>
      </c>
      <c r="K1621" t="s">
        <v>21</v>
      </c>
      <c r="L1621">
        <v>12</v>
      </c>
      <c r="M1621">
        <v>0.41666666666666669</v>
      </c>
      <c r="N1621">
        <v>5</v>
      </c>
      <c r="O1621">
        <v>10</v>
      </c>
      <c r="P1621">
        <v>0.5</v>
      </c>
      <c r="Q1621">
        <v>1.2</v>
      </c>
      <c r="R1621" t="s">
        <v>87</v>
      </c>
    </row>
    <row r="1622" spans="1:18" x14ac:dyDescent="0.3">
      <c r="A1622" s="72">
        <v>1620</v>
      </c>
      <c r="B1622">
        <v>43690</v>
      </c>
      <c r="C1622" t="s">
        <v>533</v>
      </c>
      <c r="D1622" t="s">
        <v>60</v>
      </c>
      <c r="E1622" t="s">
        <v>34</v>
      </c>
      <c r="F1622">
        <v>6.73</v>
      </c>
      <c r="G1622" s="73">
        <v>44778</v>
      </c>
      <c r="H1622" s="73">
        <v>44787</v>
      </c>
      <c r="I1622">
        <v>0</v>
      </c>
      <c r="J1622">
        <v>2021</v>
      </c>
      <c r="K1622" t="s">
        <v>21</v>
      </c>
      <c r="L1622">
        <v>12</v>
      </c>
      <c r="M1622">
        <v>0.41666666666666669</v>
      </c>
      <c r="N1622">
        <v>5</v>
      </c>
      <c r="O1622">
        <v>10</v>
      </c>
      <c r="P1622">
        <v>0.5</v>
      </c>
      <c r="Q1622">
        <v>1.2</v>
      </c>
      <c r="R1622" t="s">
        <v>24</v>
      </c>
    </row>
    <row r="1623" spans="1:18" x14ac:dyDescent="0.3">
      <c r="A1623" s="72">
        <v>1621</v>
      </c>
      <c r="B1623">
        <v>41353</v>
      </c>
      <c r="C1623" t="s">
        <v>534</v>
      </c>
      <c r="D1623" t="s">
        <v>28</v>
      </c>
      <c r="E1623" t="s">
        <v>76</v>
      </c>
      <c r="F1623">
        <v>7.07</v>
      </c>
      <c r="G1623" s="73">
        <v>44325</v>
      </c>
      <c r="H1623" s="73">
        <v>44328</v>
      </c>
      <c r="I1623">
        <v>7</v>
      </c>
      <c r="J1623">
        <v>2020</v>
      </c>
      <c r="K1623" t="s">
        <v>40</v>
      </c>
      <c r="L1623">
        <v>13</v>
      </c>
      <c r="M1623">
        <v>0.39444444444444438</v>
      </c>
      <c r="N1623">
        <v>5.1277777777777773</v>
      </c>
      <c r="O1623">
        <v>4</v>
      </c>
      <c r="P1623">
        <v>1.2819444444444441</v>
      </c>
      <c r="Q1623">
        <v>3.25</v>
      </c>
      <c r="R1623" t="s">
        <v>35</v>
      </c>
    </row>
    <row r="1624" spans="1:18" x14ac:dyDescent="0.3">
      <c r="A1624" s="72">
        <v>1622</v>
      </c>
      <c r="B1624">
        <v>41353</v>
      </c>
      <c r="C1624" t="s">
        <v>534</v>
      </c>
      <c r="D1624" t="s">
        <v>28</v>
      </c>
      <c r="E1624" t="s">
        <v>76</v>
      </c>
      <c r="F1624">
        <v>7.07</v>
      </c>
      <c r="G1624" s="73">
        <v>44325</v>
      </c>
      <c r="H1624" s="73">
        <v>44328</v>
      </c>
      <c r="I1624">
        <v>7</v>
      </c>
      <c r="J1624">
        <v>2020</v>
      </c>
      <c r="K1624" t="s">
        <v>40</v>
      </c>
      <c r="L1624">
        <v>13</v>
      </c>
      <c r="M1624">
        <v>0.39444444444444438</v>
      </c>
      <c r="N1624">
        <v>5.1277777777777773</v>
      </c>
      <c r="O1624">
        <v>4</v>
      </c>
      <c r="P1624">
        <v>1.2819444444444441</v>
      </c>
      <c r="Q1624">
        <v>3.25</v>
      </c>
      <c r="R1624" t="s">
        <v>23</v>
      </c>
    </row>
    <row r="1625" spans="1:18" x14ac:dyDescent="0.3">
      <c r="A1625" s="72">
        <v>1623</v>
      </c>
      <c r="B1625">
        <v>41353</v>
      </c>
      <c r="C1625" t="s">
        <v>534</v>
      </c>
      <c r="D1625" t="s">
        <v>28</v>
      </c>
      <c r="E1625" t="s">
        <v>76</v>
      </c>
      <c r="F1625">
        <v>7.07</v>
      </c>
      <c r="G1625" s="73">
        <v>44325</v>
      </c>
      <c r="H1625" s="73">
        <v>44328</v>
      </c>
      <c r="I1625">
        <v>7</v>
      </c>
      <c r="J1625">
        <v>2020</v>
      </c>
      <c r="K1625" t="s">
        <v>40</v>
      </c>
      <c r="L1625">
        <v>13</v>
      </c>
      <c r="M1625">
        <v>0.39444444444444438</v>
      </c>
      <c r="N1625">
        <v>5.1277777777777773</v>
      </c>
      <c r="O1625">
        <v>4</v>
      </c>
      <c r="P1625">
        <v>1.2819444444444441</v>
      </c>
      <c r="Q1625">
        <v>3.25</v>
      </c>
      <c r="R1625" t="s">
        <v>197</v>
      </c>
    </row>
    <row r="1626" spans="1:18" x14ac:dyDescent="0.3">
      <c r="A1626" s="72">
        <v>1624</v>
      </c>
      <c r="B1626">
        <v>41353</v>
      </c>
      <c r="C1626" t="s">
        <v>534</v>
      </c>
      <c r="D1626" t="s">
        <v>28</v>
      </c>
      <c r="E1626" t="s">
        <v>76</v>
      </c>
      <c r="F1626">
        <v>7.07</v>
      </c>
      <c r="G1626" s="73">
        <v>44325</v>
      </c>
      <c r="H1626" s="73">
        <v>44328</v>
      </c>
      <c r="I1626">
        <v>7</v>
      </c>
      <c r="J1626">
        <v>2020</v>
      </c>
      <c r="K1626" t="s">
        <v>40</v>
      </c>
      <c r="L1626">
        <v>13</v>
      </c>
      <c r="M1626">
        <v>0.39444444444444438</v>
      </c>
      <c r="N1626">
        <v>5.1277777777777773</v>
      </c>
      <c r="O1626">
        <v>4</v>
      </c>
      <c r="P1626">
        <v>1.2819444444444441</v>
      </c>
      <c r="Q1626">
        <v>3.25</v>
      </c>
      <c r="R1626" t="s">
        <v>25</v>
      </c>
    </row>
    <row r="1627" spans="1:18" x14ac:dyDescent="0.3">
      <c r="A1627" s="72">
        <v>1625</v>
      </c>
      <c r="B1627">
        <v>41353</v>
      </c>
      <c r="C1627" t="s">
        <v>534</v>
      </c>
      <c r="D1627" t="s">
        <v>28</v>
      </c>
      <c r="E1627" t="s">
        <v>76</v>
      </c>
      <c r="F1627">
        <v>7.07</v>
      </c>
      <c r="G1627" s="73">
        <v>44325</v>
      </c>
      <c r="H1627" s="73">
        <v>44328</v>
      </c>
      <c r="I1627">
        <v>7</v>
      </c>
      <c r="J1627">
        <v>2020</v>
      </c>
      <c r="K1627" t="s">
        <v>40</v>
      </c>
      <c r="L1627">
        <v>13</v>
      </c>
      <c r="M1627">
        <v>0.39444444444444438</v>
      </c>
      <c r="N1627">
        <v>5.1277777777777773</v>
      </c>
      <c r="O1627">
        <v>4</v>
      </c>
      <c r="P1627">
        <v>1.2819444444444441</v>
      </c>
      <c r="Q1627">
        <v>3.25</v>
      </c>
      <c r="R1627" t="s">
        <v>108</v>
      </c>
    </row>
    <row r="1628" spans="1:18" x14ac:dyDescent="0.3">
      <c r="A1628" s="72">
        <v>1626</v>
      </c>
      <c r="B1628">
        <v>1048</v>
      </c>
      <c r="C1628" t="s">
        <v>535</v>
      </c>
      <c r="D1628" t="s">
        <v>28</v>
      </c>
      <c r="E1628" t="s">
        <v>20</v>
      </c>
      <c r="F1628">
        <v>6.35</v>
      </c>
      <c r="G1628" s="73">
        <v>44141</v>
      </c>
      <c r="H1628" s="73">
        <v>44144</v>
      </c>
      <c r="I1628">
        <v>3</v>
      </c>
      <c r="J1628">
        <v>2001</v>
      </c>
      <c r="K1628" t="s">
        <v>29</v>
      </c>
      <c r="L1628">
        <v>13</v>
      </c>
      <c r="M1628">
        <v>0.41666666666666669</v>
      </c>
      <c r="N1628">
        <v>5.416666666666667</v>
      </c>
      <c r="O1628">
        <v>4</v>
      </c>
      <c r="P1628">
        <v>1.354166666666667</v>
      </c>
      <c r="Q1628">
        <v>3.25</v>
      </c>
      <c r="R1628" t="s">
        <v>87</v>
      </c>
    </row>
    <row r="1629" spans="1:18" x14ac:dyDescent="0.3">
      <c r="A1629" s="72">
        <v>1627</v>
      </c>
      <c r="B1629">
        <v>1048</v>
      </c>
      <c r="C1629" t="s">
        <v>535</v>
      </c>
      <c r="D1629" t="s">
        <v>28</v>
      </c>
      <c r="E1629" t="s">
        <v>20</v>
      </c>
      <c r="F1629">
        <v>6.35</v>
      </c>
      <c r="G1629" s="73">
        <v>44141</v>
      </c>
      <c r="H1629" s="73">
        <v>44144</v>
      </c>
      <c r="I1629">
        <v>3</v>
      </c>
      <c r="J1629">
        <v>2001</v>
      </c>
      <c r="K1629" t="s">
        <v>29</v>
      </c>
      <c r="L1629">
        <v>13</v>
      </c>
      <c r="M1629">
        <v>0.41666666666666669</v>
      </c>
      <c r="N1629">
        <v>5.416666666666667</v>
      </c>
      <c r="O1629">
        <v>4</v>
      </c>
      <c r="P1629">
        <v>1.354166666666667</v>
      </c>
      <c r="Q1629">
        <v>3.25</v>
      </c>
      <c r="R1629" t="s">
        <v>122</v>
      </c>
    </row>
    <row r="1630" spans="1:18" x14ac:dyDescent="0.3">
      <c r="A1630" s="72">
        <v>1628</v>
      </c>
      <c r="B1630">
        <v>1048</v>
      </c>
      <c r="C1630" t="s">
        <v>535</v>
      </c>
      <c r="D1630" t="s">
        <v>28</v>
      </c>
      <c r="E1630" t="s">
        <v>20</v>
      </c>
      <c r="F1630">
        <v>6.35</v>
      </c>
      <c r="G1630" s="73">
        <v>44141</v>
      </c>
      <c r="H1630" s="73">
        <v>44144</v>
      </c>
      <c r="I1630">
        <v>3</v>
      </c>
      <c r="J1630">
        <v>2001</v>
      </c>
      <c r="K1630" t="s">
        <v>29</v>
      </c>
      <c r="L1630">
        <v>13</v>
      </c>
      <c r="M1630">
        <v>0.41666666666666669</v>
      </c>
      <c r="N1630">
        <v>5.416666666666667</v>
      </c>
      <c r="O1630">
        <v>4</v>
      </c>
      <c r="P1630">
        <v>1.354166666666667</v>
      </c>
      <c r="Q1630">
        <v>3.25</v>
      </c>
      <c r="R1630" t="s">
        <v>108</v>
      </c>
    </row>
    <row r="1631" spans="1:18" x14ac:dyDescent="0.3">
      <c r="A1631" s="72">
        <v>1629</v>
      </c>
      <c r="B1631">
        <v>38012</v>
      </c>
      <c r="C1631" t="s">
        <v>536</v>
      </c>
      <c r="D1631" t="s">
        <v>95</v>
      </c>
      <c r="E1631" t="s">
        <v>20</v>
      </c>
      <c r="F1631">
        <v>5.68</v>
      </c>
      <c r="G1631" s="73">
        <v>44539</v>
      </c>
      <c r="H1631" s="73">
        <v>44539</v>
      </c>
      <c r="I1631">
        <v>4</v>
      </c>
      <c r="J1631">
        <v>2019</v>
      </c>
      <c r="K1631" t="s">
        <v>21</v>
      </c>
      <c r="L1631">
        <v>1</v>
      </c>
      <c r="M1631">
        <v>0.4</v>
      </c>
      <c r="N1631">
        <v>0.4</v>
      </c>
      <c r="O1631">
        <v>1</v>
      </c>
      <c r="P1631">
        <v>0.4</v>
      </c>
      <c r="Q1631">
        <v>1</v>
      </c>
    </row>
    <row r="1632" spans="1:18" x14ac:dyDescent="0.3">
      <c r="A1632" s="72">
        <v>1630</v>
      </c>
      <c r="B1632">
        <v>41688</v>
      </c>
      <c r="C1632" t="s">
        <v>537</v>
      </c>
      <c r="D1632" t="s">
        <v>60</v>
      </c>
      <c r="E1632" t="s">
        <v>49</v>
      </c>
      <c r="F1632">
        <v>6.55</v>
      </c>
      <c r="G1632" s="73">
        <v>44319</v>
      </c>
      <c r="H1632" s="73">
        <v>44328</v>
      </c>
      <c r="I1632">
        <v>6</v>
      </c>
      <c r="J1632">
        <v>2020</v>
      </c>
      <c r="K1632" t="s">
        <v>31</v>
      </c>
      <c r="L1632">
        <v>10</v>
      </c>
      <c r="M1632">
        <v>9.583333333333334E-2</v>
      </c>
      <c r="N1632">
        <v>0.95833333333333337</v>
      </c>
      <c r="O1632">
        <v>10</v>
      </c>
      <c r="P1632">
        <v>9.583333333333334E-2</v>
      </c>
      <c r="Q1632">
        <v>1</v>
      </c>
      <c r="R1632" t="s">
        <v>32</v>
      </c>
    </row>
    <row r="1633" spans="1:18" x14ac:dyDescent="0.3">
      <c r="A1633" s="72">
        <v>1631</v>
      </c>
      <c r="B1633">
        <v>41688</v>
      </c>
      <c r="C1633" t="s">
        <v>537</v>
      </c>
      <c r="D1633" t="s">
        <v>60</v>
      </c>
      <c r="E1633" t="s">
        <v>49</v>
      </c>
      <c r="F1633">
        <v>6.55</v>
      </c>
      <c r="G1633" s="73">
        <v>44319</v>
      </c>
      <c r="H1633" s="73">
        <v>44328</v>
      </c>
      <c r="I1633">
        <v>6</v>
      </c>
      <c r="J1633">
        <v>2020</v>
      </c>
      <c r="K1633" t="s">
        <v>31</v>
      </c>
      <c r="L1633">
        <v>10</v>
      </c>
      <c r="M1633">
        <v>9.583333333333334E-2</v>
      </c>
      <c r="N1633">
        <v>0.95833333333333337</v>
      </c>
      <c r="O1633">
        <v>10</v>
      </c>
      <c r="P1633">
        <v>9.583333333333334E-2</v>
      </c>
      <c r="Q1633">
        <v>1</v>
      </c>
      <c r="R1633" t="s">
        <v>23</v>
      </c>
    </row>
    <row r="1634" spans="1:18" x14ac:dyDescent="0.3">
      <c r="A1634" s="72">
        <v>1632</v>
      </c>
      <c r="B1634">
        <v>41688</v>
      </c>
      <c r="C1634" t="s">
        <v>537</v>
      </c>
      <c r="D1634" t="s">
        <v>60</v>
      </c>
      <c r="E1634" t="s">
        <v>49</v>
      </c>
      <c r="F1634">
        <v>6.55</v>
      </c>
      <c r="G1634" s="73">
        <v>44319</v>
      </c>
      <c r="H1634" s="73">
        <v>44328</v>
      </c>
      <c r="I1634">
        <v>6</v>
      </c>
      <c r="J1634">
        <v>2020</v>
      </c>
      <c r="K1634" t="s">
        <v>31</v>
      </c>
      <c r="L1634">
        <v>10</v>
      </c>
      <c r="M1634">
        <v>9.583333333333334E-2</v>
      </c>
      <c r="N1634">
        <v>0.95833333333333337</v>
      </c>
      <c r="O1634">
        <v>10</v>
      </c>
      <c r="P1634">
        <v>9.583333333333334E-2</v>
      </c>
      <c r="Q1634">
        <v>1</v>
      </c>
      <c r="R1634" t="s">
        <v>42</v>
      </c>
    </row>
    <row r="1635" spans="1:18" x14ac:dyDescent="0.3">
      <c r="A1635" s="72">
        <v>1633</v>
      </c>
      <c r="B1635">
        <v>43523</v>
      </c>
      <c r="C1635" t="s">
        <v>538</v>
      </c>
      <c r="D1635" t="s">
        <v>28</v>
      </c>
      <c r="E1635" t="s">
        <v>73</v>
      </c>
      <c r="F1635">
        <v>7.72</v>
      </c>
      <c r="G1635" s="73">
        <v>44784</v>
      </c>
      <c r="H1635" s="73">
        <v>44788</v>
      </c>
      <c r="I1635">
        <v>7</v>
      </c>
      <c r="J1635">
        <v>2021</v>
      </c>
      <c r="K1635" t="s">
        <v>40</v>
      </c>
      <c r="L1635">
        <v>12</v>
      </c>
      <c r="M1635">
        <v>0.39444444444444438</v>
      </c>
      <c r="N1635">
        <v>4.7333333333333334</v>
      </c>
      <c r="O1635">
        <v>5</v>
      </c>
      <c r="P1635">
        <v>0.94666666666666666</v>
      </c>
      <c r="Q1635">
        <v>2.4</v>
      </c>
      <c r="R1635" t="s">
        <v>35</v>
      </c>
    </row>
    <row r="1636" spans="1:18" x14ac:dyDescent="0.3">
      <c r="A1636" s="72">
        <v>1634</v>
      </c>
      <c r="B1636">
        <v>43523</v>
      </c>
      <c r="C1636" t="s">
        <v>538</v>
      </c>
      <c r="D1636" t="s">
        <v>28</v>
      </c>
      <c r="E1636" t="s">
        <v>73</v>
      </c>
      <c r="F1636">
        <v>7.72</v>
      </c>
      <c r="G1636" s="73">
        <v>44784</v>
      </c>
      <c r="H1636" s="73">
        <v>44788</v>
      </c>
      <c r="I1636">
        <v>7</v>
      </c>
      <c r="J1636">
        <v>2021</v>
      </c>
      <c r="K1636" t="s">
        <v>40</v>
      </c>
      <c r="L1636">
        <v>12</v>
      </c>
      <c r="M1636">
        <v>0.39444444444444438</v>
      </c>
      <c r="N1636">
        <v>4.7333333333333334</v>
      </c>
      <c r="O1636">
        <v>5</v>
      </c>
      <c r="P1636">
        <v>0.94666666666666666</v>
      </c>
      <c r="Q1636">
        <v>2.4</v>
      </c>
      <c r="R1636" t="s">
        <v>22</v>
      </c>
    </row>
    <row r="1637" spans="1:18" x14ac:dyDescent="0.3">
      <c r="A1637" s="72">
        <v>1635</v>
      </c>
      <c r="B1637">
        <v>43523</v>
      </c>
      <c r="C1637" t="s">
        <v>538</v>
      </c>
      <c r="D1637" t="s">
        <v>28</v>
      </c>
      <c r="E1637" t="s">
        <v>73</v>
      </c>
      <c r="F1637">
        <v>7.72</v>
      </c>
      <c r="G1637" s="73">
        <v>44784</v>
      </c>
      <c r="H1637" s="73">
        <v>44788</v>
      </c>
      <c r="I1637">
        <v>7</v>
      </c>
      <c r="J1637">
        <v>2021</v>
      </c>
      <c r="K1637" t="s">
        <v>40</v>
      </c>
      <c r="L1637">
        <v>12</v>
      </c>
      <c r="M1637">
        <v>0.39444444444444438</v>
      </c>
      <c r="N1637">
        <v>4.7333333333333334</v>
      </c>
      <c r="O1637">
        <v>5</v>
      </c>
      <c r="P1637">
        <v>0.94666666666666666</v>
      </c>
      <c r="Q1637">
        <v>2.4</v>
      </c>
      <c r="R1637" t="s">
        <v>32</v>
      </c>
    </row>
    <row r="1638" spans="1:18" x14ac:dyDescent="0.3">
      <c r="A1638" s="72">
        <v>1636</v>
      </c>
      <c r="B1638">
        <v>43523</v>
      </c>
      <c r="C1638" t="s">
        <v>538</v>
      </c>
      <c r="D1638" t="s">
        <v>28</v>
      </c>
      <c r="E1638" t="s">
        <v>73</v>
      </c>
      <c r="F1638">
        <v>7.72</v>
      </c>
      <c r="G1638" s="73">
        <v>44784</v>
      </c>
      <c r="H1638" s="73">
        <v>44788</v>
      </c>
      <c r="I1638">
        <v>7</v>
      </c>
      <c r="J1638">
        <v>2021</v>
      </c>
      <c r="K1638" t="s">
        <v>40</v>
      </c>
      <c r="L1638">
        <v>12</v>
      </c>
      <c r="M1638">
        <v>0.39444444444444438</v>
      </c>
      <c r="N1638">
        <v>4.7333333333333334</v>
      </c>
      <c r="O1638">
        <v>5</v>
      </c>
      <c r="P1638">
        <v>0.94666666666666666</v>
      </c>
      <c r="Q1638">
        <v>2.4</v>
      </c>
      <c r="R1638" t="s">
        <v>23</v>
      </c>
    </row>
    <row r="1639" spans="1:18" x14ac:dyDescent="0.3">
      <c r="A1639" s="72">
        <v>1637</v>
      </c>
      <c r="B1639">
        <v>43523</v>
      </c>
      <c r="C1639" t="s">
        <v>538</v>
      </c>
      <c r="D1639" t="s">
        <v>28</v>
      </c>
      <c r="E1639" t="s">
        <v>73</v>
      </c>
      <c r="F1639">
        <v>7.72</v>
      </c>
      <c r="G1639" s="73">
        <v>44784</v>
      </c>
      <c r="H1639" s="73">
        <v>44788</v>
      </c>
      <c r="I1639">
        <v>7</v>
      </c>
      <c r="J1639">
        <v>2021</v>
      </c>
      <c r="K1639" t="s">
        <v>40</v>
      </c>
      <c r="L1639">
        <v>12</v>
      </c>
      <c r="M1639">
        <v>0.39444444444444438</v>
      </c>
      <c r="N1639">
        <v>4.7333333333333334</v>
      </c>
      <c r="O1639">
        <v>5</v>
      </c>
      <c r="P1639">
        <v>0.94666666666666666</v>
      </c>
      <c r="Q1639">
        <v>2.4</v>
      </c>
      <c r="R1639" t="s">
        <v>37</v>
      </c>
    </row>
    <row r="1640" spans="1:18" x14ac:dyDescent="0.3">
      <c r="A1640" s="72">
        <v>1638</v>
      </c>
      <c r="B1640">
        <v>48471</v>
      </c>
      <c r="C1640" t="s">
        <v>539</v>
      </c>
      <c r="D1640" t="s">
        <v>28</v>
      </c>
      <c r="E1640" t="s">
        <v>73</v>
      </c>
      <c r="F1640">
        <v>7.32</v>
      </c>
      <c r="G1640" s="73">
        <v>44758</v>
      </c>
      <c r="H1640" s="73">
        <v>44765</v>
      </c>
      <c r="I1640">
        <v>6</v>
      </c>
      <c r="J1640">
        <v>2021</v>
      </c>
      <c r="K1640" t="s">
        <v>31</v>
      </c>
      <c r="L1640">
        <v>12</v>
      </c>
      <c r="M1640">
        <v>0.39750000000000002</v>
      </c>
      <c r="N1640">
        <v>4.7699999999999996</v>
      </c>
      <c r="O1640">
        <v>8</v>
      </c>
      <c r="P1640">
        <v>0.59625000000000006</v>
      </c>
      <c r="Q1640">
        <v>1.5</v>
      </c>
      <c r="R1640" t="s">
        <v>25</v>
      </c>
    </row>
    <row r="1641" spans="1:18" x14ac:dyDescent="0.3">
      <c r="A1641" s="72">
        <v>1639</v>
      </c>
      <c r="B1641">
        <v>48471</v>
      </c>
      <c r="C1641" t="s">
        <v>539</v>
      </c>
      <c r="D1641" t="s">
        <v>28</v>
      </c>
      <c r="E1641" t="s">
        <v>73</v>
      </c>
      <c r="F1641">
        <v>7.32</v>
      </c>
      <c r="G1641" s="73">
        <v>44758</v>
      </c>
      <c r="H1641" s="73">
        <v>44765</v>
      </c>
      <c r="I1641">
        <v>6</v>
      </c>
      <c r="J1641">
        <v>2021</v>
      </c>
      <c r="K1641" t="s">
        <v>31</v>
      </c>
      <c r="L1641">
        <v>12</v>
      </c>
      <c r="M1641">
        <v>0.39750000000000002</v>
      </c>
      <c r="N1641">
        <v>4.7699999999999996</v>
      </c>
      <c r="O1641">
        <v>8</v>
      </c>
      <c r="P1641">
        <v>0.59625000000000006</v>
      </c>
      <c r="Q1641">
        <v>1.5</v>
      </c>
      <c r="R1641" t="s">
        <v>168</v>
      </c>
    </row>
    <row r="1642" spans="1:18" x14ac:dyDescent="0.3">
      <c r="A1642" s="72">
        <v>1640</v>
      </c>
      <c r="B1642">
        <v>48471</v>
      </c>
      <c r="C1642" t="s">
        <v>539</v>
      </c>
      <c r="D1642" t="s">
        <v>28</v>
      </c>
      <c r="E1642" t="s">
        <v>73</v>
      </c>
      <c r="F1642">
        <v>7.32</v>
      </c>
      <c r="G1642" s="73">
        <v>44758</v>
      </c>
      <c r="H1642" s="73">
        <v>44765</v>
      </c>
      <c r="I1642">
        <v>6</v>
      </c>
      <c r="J1642">
        <v>2021</v>
      </c>
      <c r="K1642" t="s">
        <v>31</v>
      </c>
      <c r="L1642">
        <v>12</v>
      </c>
      <c r="M1642">
        <v>0.39750000000000002</v>
      </c>
      <c r="N1642">
        <v>4.7699999999999996</v>
      </c>
      <c r="O1642">
        <v>8</v>
      </c>
      <c r="P1642">
        <v>0.59625000000000006</v>
      </c>
      <c r="Q1642">
        <v>1.5</v>
      </c>
      <c r="R1642" t="s">
        <v>119</v>
      </c>
    </row>
    <row r="1643" spans="1:18" x14ac:dyDescent="0.3">
      <c r="A1643" s="72">
        <v>1641</v>
      </c>
      <c r="B1643">
        <v>38573</v>
      </c>
      <c r="C1643" t="s">
        <v>540</v>
      </c>
      <c r="D1643" t="s">
        <v>28</v>
      </c>
      <c r="E1643" t="s">
        <v>73</v>
      </c>
      <c r="F1643">
        <v>5.55</v>
      </c>
      <c r="G1643" s="73">
        <v>43747</v>
      </c>
      <c r="H1643" s="73">
        <v>43754</v>
      </c>
      <c r="I1643">
        <v>2</v>
      </c>
      <c r="J1643">
        <v>2019</v>
      </c>
      <c r="K1643" t="s">
        <v>40</v>
      </c>
      <c r="L1643">
        <v>12</v>
      </c>
      <c r="M1643">
        <v>0.39444444444444438</v>
      </c>
      <c r="N1643">
        <v>4.7333333333333334</v>
      </c>
      <c r="O1643">
        <v>8</v>
      </c>
      <c r="P1643">
        <v>0.59166666666666667</v>
      </c>
      <c r="Q1643">
        <v>1.5</v>
      </c>
      <c r="R1643" t="s">
        <v>22</v>
      </c>
    </row>
    <row r="1644" spans="1:18" x14ac:dyDescent="0.3">
      <c r="A1644" s="72">
        <v>1642</v>
      </c>
      <c r="B1644">
        <v>38573</v>
      </c>
      <c r="C1644" t="s">
        <v>540</v>
      </c>
      <c r="D1644" t="s">
        <v>28</v>
      </c>
      <c r="E1644" t="s">
        <v>73</v>
      </c>
      <c r="F1644">
        <v>5.55</v>
      </c>
      <c r="G1644" s="73">
        <v>43747</v>
      </c>
      <c r="H1644" s="73">
        <v>43754</v>
      </c>
      <c r="I1644">
        <v>2</v>
      </c>
      <c r="J1644">
        <v>2019</v>
      </c>
      <c r="K1644" t="s">
        <v>40</v>
      </c>
      <c r="L1644">
        <v>12</v>
      </c>
      <c r="M1644">
        <v>0.39444444444444438</v>
      </c>
      <c r="N1644">
        <v>4.7333333333333334</v>
      </c>
      <c r="O1644">
        <v>8</v>
      </c>
      <c r="P1644">
        <v>0.59166666666666667</v>
      </c>
      <c r="Q1644">
        <v>1.5</v>
      </c>
      <c r="R1644" t="s">
        <v>32</v>
      </c>
    </row>
    <row r="1645" spans="1:18" x14ac:dyDescent="0.3">
      <c r="A1645" s="72">
        <v>1643</v>
      </c>
      <c r="B1645">
        <v>38573</v>
      </c>
      <c r="C1645" t="s">
        <v>540</v>
      </c>
      <c r="D1645" t="s">
        <v>28</v>
      </c>
      <c r="E1645" t="s">
        <v>73</v>
      </c>
      <c r="F1645">
        <v>5.55</v>
      </c>
      <c r="G1645" s="73">
        <v>43747</v>
      </c>
      <c r="H1645" s="73">
        <v>43754</v>
      </c>
      <c r="I1645">
        <v>2</v>
      </c>
      <c r="J1645">
        <v>2019</v>
      </c>
      <c r="K1645" t="s">
        <v>40</v>
      </c>
      <c r="L1645">
        <v>12</v>
      </c>
      <c r="M1645">
        <v>0.39444444444444438</v>
      </c>
      <c r="N1645">
        <v>4.7333333333333334</v>
      </c>
      <c r="O1645">
        <v>8</v>
      </c>
      <c r="P1645">
        <v>0.59166666666666667</v>
      </c>
      <c r="Q1645">
        <v>1.5</v>
      </c>
      <c r="R1645" t="s">
        <v>23</v>
      </c>
    </row>
    <row r="1646" spans="1:18" x14ac:dyDescent="0.3">
      <c r="A1646" s="72">
        <v>1644</v>
      </c>
      <c r="B1646">
        <v>40102</v>
      </c>
      <c r="C1646" t="s">
        <v>541</v>
      </c>
      <c r="D1646" t="s">
        <v>65</v>
      </c>
      <c r="E1646" t="s">
        <v>73</v>
      </c>
      <c r="F1646">
        <v>6.05</v>
      </c>
      <c r="G1646" s="73">
        <v>44357</v>
      </c>
      <c r="H1646" s="73">
        <v>44357</v>
      </c>
      <c r="I1646">
        <v>3</v>
      </c>
      <c r="J1646">
        <v>2020</v>
      </c>
      <c r="K1646" t="s">
        <v>21</v>
      </c>
      <c r="L1646">
        <v>1</v>
      </c>
      <c r="M1646">
        <v>0.4</v>
      </c>
      <c r="N1646">
        <v>0.4</v>
      </c>
      <c r="O1646">
        <v>1</v>
      </c>
      <c r="P1646">
        <v>0.4</v>
      </c>
      <c r="Q1646">
        <v>1</v>
      </c>
      <c r="R1646" t="s">
        <v>32</v>
      </c>
    </row>
    <row r="1647" spans="1:18" x14ac:dyDescent="0.3">
      <c r="A1647" s="72">
        <v>1645</v>
      </c>
      <c r="B1647">
        <v>40102</v>
      </c>
      <c r="C1647" t="s">
        <v>541</v>
      </c>
      <c r="D1647" t="s">
        <v>65</v>
      </c>
      <c r="E1647" t="s">
        <v>73</v>
      </c>
      <c r="F1647">
        <v>6.05</v>
      </c>
      <c r="G1647" s="73">
        <v>44357</v>
      </c>
      <c r="H1647" s="73">
        <v>44357</v>
      </c>
      <c r="I1647">
        <v>3</v>
      </c>
      <c r="J1647">
        <v>2020</v>
      </c>
      <c r="K1647" t="s">
        <v>21</v>
      </c>
      <c r="L1647">
        <v>1</v>
      </c>
      <c r="M1647">
        <v>0.4</v>
      </c>
      <c r="N1647">
        <v>0.4</v>
      </c>
      <c r="O1647">
        <v>1</v>
      </c>
      <c r="P1647">
        <v>0.4</v>
      </c>
      <c r="Q1647">
        <v>1</v>
      </c>
      <c r="R1647" t="s">
        <v>70</v>
      </c>
    </row>
    <row r="1648" spans="1:18" x14ac:dyDescent="0.3">
      <c r="A1648" s="72">
        <v>1646</v>
      </c>
      <c r="B1648">
        <v>40102</v>
      </c>
      <c r="C1648" t="s">
        <v>541</v>
      </c>
      <c r="D1648" t="s">
        <v>65</v>
      </c>
      <c r="E1648" t="s">
        <v>73</v>
      </c>
      <c r="F1648">
        <v>6.05</v>
      </c>
      <c r="G1648" s="73">
        <v>44357</v>
      </c>
      <c r="H1648" s="73">
        <v>44357</v>
      </c>
      <c r="I1648">
        <v>3</v>
      </c>
      <c r="J1648">
        <v>2020</v>
      </c>
      <c r="K1648" t="s">
        <v>21</v>
      </c>
      <c r="L1648">
        <v>1</v>
      </c>
      <c r="M1648">
        <v>0.4</v>
      </c>
      <c r="N1648">
        <v>0.4</v>
      </c>
      <c r="O1648">
        <v>1</v>
      </c>
      <c r="P1648">
        <v>0.4</v>
      </c>
      <c r="Q1648">
        <v>1</v>
      </c>
      <c r="R1648" t="s">
        <v>23</v>
      </c>
    </row>
    <row r="1649" spans="1:18" x14ac:dyDescent="0.3">
      <c r="A1649" s="72">
        <v>1647</v>
      </c>
      <c r="B1649">
        <v>39324</v>
      </c>
      <c r="C1649" t="s">
        <v>542</v>
      </c>
      <c r="D1649" t="s">
        <v>28</v>
      </c>
      <c r="E1649" t="s">
        <v>73</v>
      </c>
      <c r="F1649">
        <v>7.1</v>
      </c>
      <c r="G1649" s="73">
        <v>43830</v>
      </c>
      <c r="H1649" s="73">
        <v>43834</v>
      </c>
      <c r="I1649">
        <v>6</v>
      </c>
      <c r="J1649">
        <v>2019</v>
      </c>
      <c r="K1649" t="s">
        <v>40</v>
      </c>
      <c r="L1649">
        <v>12</v>
      </c>
      <c r="M1649">
        <v>0.39444444444444438</v>
      </c>
      <c r="N1649">
        <v>4.7333333333333334</v>
      </c>
      <c r="O1649">
        <v>5</v>
      </c>
      <c r="P1649">
        <v>0.94666666666666666</v>
      </c>
      <c r="Q1649">
        <v>2.4</v>
      </c>
      <c r="R1649" t="s">
        <v>172</v>
      </c>
    </row>
    <row r="1650" spans="1:18" x14ac:dyDescent="0.3">
      <c r="A1650" s="72">
        <v>1648</v>
      </c>
      <c r="B1650">
        <v>39324</v>
      </c>
      <c r="C1650" t="s">
        <v>542</v>
      </c>
      <c r="D1650" t="s">
        <v>28</v>
      </c>
      <c r="E1650" t="s">
        <v>73</v>
      </c>
      <c r="F1650">
        <v>7.1</v>
      </c>
      <c r="G1650" s="73">
        <v>43830</v>
      </c>
      <c r="H1650" s="73">
        <v>43834</v>
      </c>
      <c r="I1650">
        <v>6</v>
      </c>
      <c r="J1650">
        <v>2019</v>
      </c>
      <c r="K1650" t="s">
        <v>40</v>
      </c>
      <c r="L1650">
        <v>12</v>
      </c>
      <c r="M1650">
        <v>0.39444444444444438</v>
      </c>
      <c r="N1650">
        <v>4.7333333333333334</v>
      </c>
      <c r="O1650">
        <v>5</v>
      </c>
      <c r="P1650">
        <v>0.94666666666666666</v>
      </c>
      <c r="Q1650">
        <v>2.4</v>
      </c>
      <c r="R1650" t="s">
        <v>23</v>
      </c>
    </row>
    <row r="1651" spans="1:18" x14ac:dyDescent="0.3">
      <c r="A1651" s="72">
        <v>1649</v>
      </c>
      <c r="B1651">
        <v>39324</v>
      </c>
      <c r="C1651" t="s">
        <v>542</v>
      </c>
      <c r="D1651" t="s">
        <v>28</v>
      </c>
      <c r="E1651" t="s">
        <v>73</v>
      </c>
      <c r="F1651">
        <v>7.1</v>
      </c>
      <c r="G1651" s="73">
        <v>43830</v>
      </c>
      <c r="H1651" s="73">
        <v>43834</v>
      </c>
      <c r="I1651">
        <v>6</v>
      </c>
      <c r="J1651">
        <v>2019</v>
      </c>
      <c r="K1651" t="s">
        <v>40</v>
      </c>
      <c r="L1651">
        <v>12</v>
      </c>
      <c r="M1651">
        <v>0.39444444444444438</v>
      </c>
      <c r="N1651">
        <v>4.7333333333333334</v>
      </c>
      <c r="O1651">
        <v>5</v>
      </c>
      <c r="P1651">
        <v>0.94666666666666666</v>
      </c>
      <c r="Q1651">
        <v>2.4</v>
      </c>
      <c r="R1651" t="s">
        <v>42</v>
      </c>
    </row>
    <row r="1652" spans="1:18" x14ac:dyDescent="0.3">
      <c r="A1652" s="72">
        <v>1650</v>
      </c>
      <c r="B1652">
        <v>39942</v>
      </c>
      <c r="C1652" t="s">
        <v>543</v>
      </c>
      <c r="D1652" t="s">
        <v>28</v>
      </c>
      <c r="E1652" t="s">
        <v>20</v>
      </c>
      <c r="F1652">
        <v>6.95</v>
      </c>
      <c r="G1652" s="73">
        <v>44037</v>
      </c>
      <c r="H1652" s="73">
        <v>44050</v>
      </c>
      <c r="I1652">
        <v>7</v>
      </c>
      <c r="J1652">
        <v>2020</v>
      </c>
      <c r="K1652" t="s">
        <v>21</v>
      </c>
      <c r="L1652">
        <v>11</v>
      </c>
      <c r="M1652">
        <v>0.38527777777777777</v>
      </c>
      <c r="N1652">
        <v>4.2380555555555546</v>
      </c>
      <c r="O1652">
        <v>14</v>
      </c>
      <c r="P1652">
        <v>0.30271825396825403</v>
      </c>
      <c r="Q1652">
        <v>0.7857142857142857</v>
      </c>
      <c r="R1652" t="s">
        <v>155</v>
      </c>
    </row>
    <row r="1653" spans="1:18" x14ac:dyDescent="0.3">
      <c r="A1653" s="72">
        <v>1651</v>
      </c>
      <c r="B1653">
        <v>39942</v>
      </c>
      <c r="C1653" t="s">
        <v>543</v>
      </c>
      <c r="D1653" t="s">
        <v>28</v>
      </c>
      <c r="E1653" t="s">
        <v>20</v>
      </c>
      <c r="F1653">
        <v>6.95</v>
      </c>
      <c r="G1653" s="73">
        <v>44037</v>
      </c>
      <c r="H1653" s="73">
        <v>44050</v>
      </c>
      <c r="I1653">
        <v>7</v>
      </c>
      <c r="J1653">
        <v>2020</v>
      </c>
      <c r="K1653" t="s">
        <v>21</v>
      </c>
      <c r="L1653">
        <v>11</v>
      </c>
      <c r="M1653">
        <v>0.38527777777777777</v>
      </c>
      <c r="N1653">
        <v>4.2380555555555546</v>
      </c>
      <c r="O1653">
        <v>14</v>
      </c>
      <c r="P1653">
        <v>0.30271825396825403</v>
      </c>
      <c r="Q1653">
        <v>0.7857142857142857</v>
      </c>
      <c r="R1653" t="s">
        <v>193</v>
      </c>
    </row>
    <row r="1654" spans="1:18" x14ac:dyDescent="0.3">
      <c r="A1654" s="72">
        <v>1652</v>
      </c>
      <c r="B1654">
        <v>39942</v>
      </c>
      <c r="C1654" t="s">
        <v>543</v>
      </c>
      <c r="D1654" t="s">
        <v>28</v>
      </c>
      <c r="E1654" t="s">
        <v>20</v>
      </c>
      <c r="F1654">
        <v>6.95</v>
      </c>
      <c r="G1654" s="73">
        <v>44037</v>
      </c>
      <c r="H1654" s="73">
        <v>44050</v>
      </c>
      <c r="I1654">
        <v>7</v>
      </c>
      <c r="J1654">
        <v>2020</v>
      </c>
      <c r="K1654" t="s">
        <v>21</v>
      </c>
      <c r="L1654">
        <v>11</v>
      </c>
      <c r="M1654">
        <v>0.38527777777777777</v>
      </c>
      <c r="N1654">
        <v>4.2380555555555546</v>
      </c>
      <c r="O1654">
        <v>14</v>
      </c>
      <c r="P1654">
        <v>0.30271825396825403</v>
      </c>
      <c r="Q1654">
        <v>0.7857142857142857</v>
      </c>
      <c r="R1654" t="s">
        <v>42</v>
      </c>
    </row>
    <row r="1655" spans="1:18" x14ac:dyDescent="0.3">
      <c r="A1655" s="72">
        <v>1653</v>
      </c>
      <c r="B1655">
        <v>37920</v>
      </c>
      <c r="C1655" t="s">
        <v>544</v>
      </c>
      <c r="D1655" t="s">
        <v>28</v>
      </c>
      <c r="E1655" t="s">
        <v>34</v>
      </c>
      <c r="F1655">
        <v>6.58</v>
      </c>
      <c r="G1655" s="73">
        <v>43888</v>
      </c>
      <c r="H1655" s="73">
        <v>43912</v>
      </c>
      <c r="I1655">
        <v>6</v>
      </c>
      <c r="J1655">
        <v>2019</v>
      </c>
      <c r="K1655" t="s">
        <v>21</v>
      </c>
      <c r="L1655">
        <v>12</v>
      </c>
      <c r="M1655">
        <v>0.2</v>
      </c>
      <c r="N1655">
        <v>2.4</v>
      </c>
      <c r="O1655">
        <v>25</v>
      </c>
      <c r="P1655">
        <v>9.6000000000000016E-2</v>
      </c>
      <c r="Q1655">
        <v>0.48</v>
      </c>
      <c r="R1655" t="s">
        <v>32</v>
      </c>
    </row>
    <row r="1656" spans="1:18" x14ac:dyDescent="0.3">
      <c r="A1656" s="72">
        <v>1654</v>
      </c>
      <c r="B1656">
        <v>37920</v>
      </c>
      <c r="C1656" t="s">
        <v>544</v>
      </c>
      <c r="D1656" t="s">
        <v>28</v>
      </c>
      <c r="E1656" t="s">
        <v>34</v>
      </c>
      <c r="F1656">
        <v>6.58</v>
      </c>
      <c r="G1656" s="73">
        <v>43888</v>
      </c>
      <c r="H1656" s="73">
        <v>43912</v>
      </c>
      <c r="I1656">
        <v>6</v>
      </c>
      <c r="J1656">
        <v>2019</v>
      </c>
      <c r="K1656" t="s">
        <v>21</v>
      </c>
      <c r="L1656">
        <v>12</v>
      </c>
      <c r="M1656">
        <v>0.2</v>
      </c>
      <c r="N1656">
        <v>2.4</v>
      </c>
      <c r="O1656">
        <v>25</v>
      </c>
      <c r="P1656">
        <v>9.6000000000000016E-2</v>
      </c>
      <c r="Q1656">
        <v>0.48</v>
      </c>
      <c r="R1656" t="s">
        <v>222</v>
      </c>
    </row>
    <row r="1657" spans="1:18" x14ac:dyDescent="0.3">
      <c r="A1657" s="72">
        <v>1655</v>
      </c>
      <c r="B1657">
        <v>37920</v>
      </c>
      <c r="C1657" t="s">
        <v>544</v>
      </c>
      <c r="D1657" t="s">
        <v>28</v>
      </c>
      <c r="E1657" t="s">
        <v>34</v>
      </c>
      <c r="F1657">
        <v>6.58</v>
      </c>
      <c r="G1657" s="73">
        <v>43888</v>
      </c>
      <c r="H1657" s="73">
        <v>43912</v>
      </c>
      <c r="I1657">
        <v>6</v>
      </c>
      <c r="J1657">
        <v>2019</v>
      </c>
      <c r="K1657" t="s">
        <v>21</v>
      </c>
      <c r="L1657">
        <v>12</v>
      </c>
      <c r="M1657">
        <v>0.2</v>
      </c>
      <c r="N1657">
        <v>2.4</v>
      </c>
      <c r="O1657">
        <v>25</v>
      </c>
      <c r="P1657">
        <v>9.6000000000000016E-2</v>
      </c>
      <c r="Q1657">
        <v>0.48</v>
      </c>
      <c r="R1657" t="s">
        <v>45</v>
      </c>
    </row>
    <row r="1658" spans="1:18" x14ac:dyDescent="0.3">
      <c r="A1658" s="72">
        <v>1656</v>
      </c>
      <c r="B1658">
        <v>37920</v>
      </c>
      <c r="C1658" t="s">
        <v>544</v>
      </c>
      <c r="D1658" t="s">
        <v>28</v>
      </c>
      <c r="E1658" t="s">
        <v>34</v>
      </c>
      <c r="F1658">
        <v>6.58</v>
      </c>
      <c r="G1658" s="73">
        <v>43888</v>
      </c>
      <c r="H1658" s="73">
        <v>43912</v>
      </c>
      <c r="I1658">
        <v>6</v>
      </c>
      <c r="J1658">
        <v>2019</v>
      </c>
      <c r="K1658" t="s">
        <v>21</v>
      </c>
      <c r="L1658">
        <v>12</v>
      </c>
      <c r="M1658">
        <v>0.2</v>
      </c>
      <c r="N1658">
        <v>2.4</v>
      </c>
      <c r="O1658">
        <v>25</v>
      </c>
      <c r="P1658">
        <v>9.6000000000000016E-2</v>
      </c>
      <c r="Q1658">
        <v>0.48</v>
      </c>
      <c r="R1658" t="s">
        <v>80</v>
      </c>
    </row>
    <row r="1659" spans="1:18" x14ac:dyDescent="0.3">
      <c r="A1659" s="72">
        <v>1657</v>
      </c>
      <c r="B1659">
        <v>36871</v>
      </c>
      <c r="C1659" t="s">
        <v>545</v>
      </c>
      <c r="D1659" t="s">
        <v>60</v>
      </c>
      <c r="E1659" t="s">
        <v>34</v>
      </c>
      <c r="F1659">
        <v>6.7</v>
      </c>
      <c r="G1659" s="73">
        <v>43669</v>
      </c>
      <c r="H1659" s="73">
        <v>43672</v>
      </c>
      <c r="I1659">
        <v>5</v>
      </c>
      <c r="J1659">
        <v>2019</v>
      </c>
      <c r="K1659" t="s">
        <v>29</v>
      </c>
      <c r="L1659">
        <v>13</v>
      </c>
      <c r="M1659">
        <v>0.38333333333333341</v>
      </c>
      <c r="N1659">
        <v>4.9833333333333334</v>
      </c>
      <c r="O1659">
        <v>4</v>
      </c>
      <c r="P1659">
        <v>1.2458333333333329</v>
      </c>
      <c r="Q1659">
        <v>3.25</v>
      </c>
      <c r="R1659" t="s">
        <v>35</v>
      </c>
    </row>
    <row r="1660" spans="1:18" x14ac:dyDescent="0.3">
      <c r="A1660" s="72">
        <v>1658</v>
      </c>
      <c r="B1660">
        <v>36871</v>
      </c>
      <c r="C1660" t="s">
        <v>545</v>
      </c>
      <c r="D1660" t="s">
        <v>60</v>
      </c>
      <c r="E1660" t="s">
        <v>34</v>
      </c>
      <c r="F1660">
        <v>6.7</v>
      </c>
      <c r="G1660" s="73">
        <v>43669</v>
      </c>
      <c r="H1660" s="73">
        <v>43672</v>
      </c>
      <c r="I1660">
        <v>5</v>
      </c>
      <c r="J1660">
        <v>2019</v>
      </c>
      <c r="K1660" t="s">
        <v>29</v>
      </c>
      <c r="L1660">
        <v>13</v>
      </c>
      <c r="M1660">
        <v>0.38333333333333341</v>
      </c>
      <c r="N1660">
        <v>4.9833333333333334</v>
      </c>
      <c r="O1660">
        <v>4</v>
      </c>
      <c r="P1660">
        <v>1.2458333333333329</v>
      </c>
      <c r="Q1660">
        <v>3.25</v>
      </c>
      <c r="R1660" t="s">
        <v>25</v>
      </c>
    </row>
    <row r="1661" spans="1:18" x14ac:dyDescent="0.3">
      <c r="A1661" s="72">
        <v>1659</v>
      </c>
      <c r="B1661">
        <v>36871</v>
      </c>
      <c r="C1661" t="s">
        <v>545</v>
      </c>
      <c r="D1661" t="s">
        <v>60</v>
      </c>
      <c r="E1661" t="s">
        <v>34</v>
      </c>
      <c r="F1661">
        <v>6.7</v>
      </c>
      <c r="G1661" s="73">
        <v>43669</v>
      </c>
      <c r="H1661" s="73">
        <v>43672</v>
      </c>
      <c r="I1661">
        <v>5</v>
      </c>
      <c r="J1661">
        <v>2019</v>
      </c>
      <c r="K1661" t="s">
        <v>29</v>
      </c>
      <c r="L1661">
        <v>13</v>
      </c>
      <c r="M1661">
        <v>0.38333333333333341</v>
      </c>
      <c r="N1661">
        <v>4.9833333333333334</v>
      </c>
      <c r="O1661">
        <v>4</v>
      </c>
      <c r="P1661">
        <v>1.2458333333333329</v>
      </c>
      <c r="Q1661">
        <v>3.25</v>
      </c>
      <c r="R1661" t="s">
        <v>80</v>
      </c>
    </row>
    <row r="1662" spans="1:18" x14ac:dyDescent="0.3">
      <c r="A1662" s="72">
        <v>1660</v>
      </c>
      <c r="B1662">
        <v>36871</v>
      </c>
      <c r="C1662" t="s">
        <v>545</v>
      </c>
      <c r="D1662" t="s">
        <v>60</v>
      </c>
      <c r="E1662" t="s">
        <v>34</v>
      </c>
      <c r="F1662">
        <v>6.7</v>
      </c>
      <c r="G1662" s="73">
        <v>43669</v>
      </c>
      <c r="H1662" s="73">
        <v>43672</v>
      </c>
      <c r="I1662">
        <v>5</v>
      </c>
      <c r="J1662">
        <v>2019</v>
      </c>
      <c r="K1662" t="s">
        <v>29</v>
      </c>
      <c r="L1662">
        <v>13</v>
      </c>
      <c r="M1662">
        <v>0.38333333333333341</v>
      </c>
      <c r="N1662">
        <v>4.9833333333333334</v>
      </c>
      <c r="O1662">
        <v>4</v>
      </c>
      <c r="P1662">
        <v>1.2458333333333329</v>
      </c>
      <c r="Q1662">
        <v>3.25</v>
      </c>
      <c r="R1662" t="s">
        <v>133</v>
      </c>
    </row>
    <row r="1663" spans="1:18" x14ac:dyDescent="0.3">
      <c r="A1663" s="72">
        <v>1661</v>
      </c>
      <c r="B1663">
        <v>40620</v>
      </c>
      <c r="C1663" t="s">
        <v>546</v>
      </c>
      <c r="D1663" t="s">
        <v>28</v>
      </c>
      <c r="E1663" t="s">
        <v>76</v>
      </c>
      <c r="F1663">
        <v>7.7</v>
      </c>
      <c r="G1663" s="73">
        <v>44718</v>
      </c>
      <c r="H1663" s="73">
        <v>44744</v>
      </c>
      <c r="I1663">
        <v>8</v>
      </c>
      <c r="J1663">
        <v>2021</v>
      </c>
      <c r="K1663" t="s">
        <v>40</v>
      </c>
      <c r="L1663">
        <v>13</v>
      </c>
      <c r="M1663">
        <v>0.39833333333333332</v>
      </c>
      <c r="N1663">
        <v>5.1783333333333328</v>
      </c>
      <c r="O1663">
        <v>27</v>
      </c>
      <c r="P1663">
        <v>0.19179012345679011</v>
      </c>
      <c r="Q1663">
        <v>0.48148148148148151</v>
      </c>
      <c r="R1663" t="s">
        <v>167</v>
      </c>
    </row>
    <row r="1664" spans="1:18" x14ac:dyDescent="0.3">
      <c r="A1664" s="72">
        <v>1662</v>
      </c>
      <c r="B1664">
        <v>40620</v>
      </c>
      <c r="C1664" t="s">
        <v>546</v>
      </c>
      <c r="D1664" t="s">
        <v>28</v>
      </c>
      <c r="E1664" t="s">
        <v>76</v>
      </c>
      <c r="F1664">
        <v>7.7</v>
      </c>
      <c r="G1664" s="73">
        <v>44718</v>
      </c>
      <c r="H1664" s="73">
        <v>44744</v>
      </c>
      <c r="I1664">
        <v>8</v>
      </c>
      <c r="J1664">
        <v>2021</v>
      </c>
      <c r="K1664" t="s">
        <v>40</v>
      </c>
      <c r="L1664">
        <v>13</v>
      </c>
      <c r="M1664">
        <v>0.39833333333333332</v>
      </c>
      <c r="N1664">
        <v>5.1783333333333328</v>
      </c>
      <c r="O1664">
        <v>27</v>
      </c>
      <c r="P1664">
        <v>0.19179012345679011</v>
      </c>
      <c r="Q1664">
        <v>0.48148148148148151</v>
      </c>
      <c r="R1664" t="s">
        <v>32</v>
      </c>
    </row>
    <row r="1665" spans="1:18" x14ac:dyDescent="0.3">
      <c r="A1665" s="72">
        <v>1663</v>
      </c>
      <c r="B1665">
        <v>40620</v>
      </c>
      <c r="C1665" t="s">
        <v>546</v>
      </c>
      <c r="D1665" t="s">
        <v>28</v>
      </c>
      <c r="E1665" t="s">
        <v>76</v>
      </c>
      <c r="F1665">
        <v>7.7</v>
      </c>
      <c r="G1665" s="73">
        <v>44718</v>
      </c>
      <c r="H1665" s="73">
        <v>44744</v>
      </c>
      <c r="I1665">
        <v>8</v>
      </c>
      <c r="J1665">
        <v>2021</v>
      </c>
      <c r="K1665" t="s">
        <v>40</v>
      </c>
      <c r="L1665">
        <v>13</v>
      </c>
      <c r="M1665">
        <v>0.39833333333333332</v>
      </c>
      <c r="N1665">
        <v>5.1783333333333328</v>
      </c>
      <c r="O1665">
        <v>27</v>
      </c>
      <c r="P1665">
        <v>0.19179012345679011</v>
      </c>
      <c r="Q1665">
        <v>0.48148148148148151</v>
      </c>
      <c r="R1665" t="s">
        <v>112</v>
      </c>
    </row>
    <row r="1666" spans="1:18" x14ac:dyDescent="0.3">
      <c r="A1666" s="72">
        <v>1664</v>
      </c>
      <c r="B1666">
        <v>40620</v>
      </c>
      <c r="C1666" t="s">
        <v>546</v>
      </c>
      <c r="D1666" t="s">
        <v>28</v>
      </c>
      <c r="E1666" t="s">
        <v>76</v>
      </c>
      <c r="F1666">
        <v>7.7</v>
      </c>
      <c r="G1666" s="73">
        <v>44718</v>
      </c>
      <c r="H1666" s="73">
        <v>44744</v>
      </c>
      <c r="I1666">
        <v>8</v>
      </c>
      <c r="J1666">
        <v>2021</v>
      </c>
      <c r="K1666" t="s">
        <v>40</v>
      </c>
      <c r="L1666">
        <v>13</v>
      </c>
      <c r="M1666">
        <v>0.39833333333333332</v>
      </c>
      <c r="N1666">
        <v>5.1783333333333328</v>
      </c>
      <c r="O1666">
        <v>27</v>
      </c>
      <c r="P1666">
        <v>0.19179012345679011</v>
      </c>
      <c r="Q1666">
        <v>0.48148148148148151</v>
      </c>
      <c r="R1666" t="s">
        <v>409</v>
      </c>
    </row>
    <row r="1667" spans="1:18" x14ac:dyDescent="0.3">
      <c r="A1667" s="72">
        <v>1665</v>
      </c>
      <c r="B1667">
        <v>40620</v>
      </c>
      <c r="C1667" t="s">
        <v>546</v>
      </c>
      <c r="D1667" t="s">
        <v>28</v>
      </c>
      <c r="E1667" t="s">
        <v>76</v>
      </c>
      <c r="F1667">
        <v>7.7</v>
      </c>
      <c r="G1667" s="73">
        <v>44718</v>
      </c>
      <c r="H1667" s="73">
        <v>44744</v>
      </c>
      <c r="I1667">
        <v>8</v>
      </c>
      <c r="J1667">
        <v>2021</v>
      </c>
      <c r="K1667" t="s">
        <v>40</v>
      </c>
      <c r="L1667">
        <v>13</v>
      </c>
      <c r="M1667">
        <v>0.39833333333333332</v>
      </c>
      <c r="N1667">
        <v>5.1783333333333328</v>
      </c>
      <c r="O1667">
        <v>27</v>
      </c>
      <c r="P1667">
        <v>0.19179012345679011</v>
      </c>
      <c r="Q1667">
        <v>0.48148148148148151</v>
      </c>
      <c r="R1667" t="s">
        <v>42</v>
      </c>
    </row>
    <row r="1668" spans="1:18" x14ac:dyDescent="0.3">
      <c r="A1668" s="72">
        <v>1666</v>
      </c>
      <c r="B1668">
        <v>40620</v>
      </c>
      <c r="C1668" t="s">
        <v>546</v>
      </c>
      <c r="D1668" t="s">
        <v>28</v>
      </c>
      <c r="E1668" t="s">
        <v>76</v>
      </c>
      <c r="F1668">
        <v>7.7</v>
      </c>
      <c r="G1668" s="73">
        <v>44718</v>
      </c>
      <c r="H1668" s="73">
        <v>44744</v>
      </c>
      <c r="I1668">
        <v>8</v>
      </c>
      <c r="J1668">
        <v>2021</v>
      </c>
      <c r="K1668" t="s">
        <v>40</v>
      </c>
      <c r="L1668">
        <v>13</v>
      </c>
      <c r="M1668">
        <v>0.39833333333333332</v>
      </c>
      <c r="N1668">
        <v>5.1783333333333328</v>
      </c>
      <c r="O1668">
        <v>27</v>
      </c>
      <c r="P1668">
        <v>0.19179012345679011</v>
      </c>
      <c r="Q1668">
        <v>0.48148148148148151</v>
      </c>
      <c r="R1668" t="s">
        <v>78</v>
      </c>
    </row>
    <row r="1669" spans="1:18" x14ac:dyDescent="0.3">
      <c r="A1669" s="72">
        <v>1667</v>
      </c>
      <c r="B1669">
        <v>41392</v>
      </c>
      <c r="C1669" t="s">
        <v>547</v>
      </c>
      <c r="D1669" t="s">
        <v>28</v>
      </c>
      <c r="E1669" t="s">
        <v>44</v>
      </c>
      <c r="F1669">
        <v>6.59</v>
      </c>
      <c r="G1669" s="73">
        <v>44504</v>
      </c>
      <c r="H1669" s="73">
        <v>44521</v>
      </c>
      <c r="I1669">
        <v>6</v>
      </c>
      <c r="J1669">
        <v>2021</v>
      </c>
      <c r="K1669" t="s">
        <v>21</v>
      </c>
      <c r="L1669">
        <v>12</v>
      </c>
      <c r="M1669">
        <v>0.39444444444444438</v>
      </c>
      <c r="N1669">
        <v>4.7333333333333334</v>
      </c>
      <c r="O1669">
        <v>18</v>
      </c>
      <c r="P1669">
        <v>0.26296296296296301</v>
      </c>
      <c r="Q1669">
        <v>0.66666666666666663</v>
      </c>
      <c r="R1669" t="s">
        <v>22</v>
      </c>
    </row>
    <row r="1670" spans="1:18" x14ac:dyDescent="0.3">
      <c r="A1670" s="72">
        <v>1668</v>
      </c>
      <c r="B1670">
        <v>41392</v>
      </c>
      <c r="C1670" t="s">
        <v>547</v>
      </c>
      <c r="D1670" t="s">
        <v>28</v>
      </c>
      <c r="E1670" t="s">
        <v>44</v>
      </c>
      <c r="F1670">
        <v>6.59</v>
      </c>
      <c r="G1670" s="73">
        <v>44504</v>
      </c>
      <c r="H1670" s="73">
        <v>44521</v>
      </c>
      <c r="I1670">
        <v>6</v>
      </c>
      <c r="J1670">
        <v>2021</v>
      </c>
      <c r="K1670" t="s">
        <v>21</v>
      </c>
      <c r="L1670">
        <v>12</v>
      </c>
      <c r="M1670">
        <v>0.39444444444444438</v>
      </c>
      <c r="N1670">
        <v>4.7333333333333334</v>
      </c>
      <c r="O1670">
        <v>18</v>
      </c>
      <c r="P1670">
        <v>0.26296296296296301</v>
      </c>
      <c r="Q1670">
        <v>0.66666666666666663</v>
      </c>
      <c r="R1670" t="s">
        <v>23</v>
      </c>
    </row>
    <row r="1671" spans="1:18" x14ac:dyDescent="0.3">
      <c r="A1671" s="72">
        <v>1669</v>
      </c>
      <c r="B1671">
        <v>41392</v>
      </c>
      <c r="C1671" t="s">
        <v>547</v>
      </c>
      <c r="D1671" t="s">
        <v>28</v>
      </c>
      <c r="E1671" t="s">
        <v>44</v>
      </c>
      <c r="F1671">
        <v>6.59</v>
      </c>
      <c r="G1671" s="73">
        <v>44504</v>
      </c>
      <c r="H1671" s="73">
        <v>44521</v>
      </c>
      <c r="I1671">
        <v>6</v>
      </c>
      <c r="J1671">
        <v>2021</v>
      </c>
      <c r="K1671" t="s">
        <v>21</v>
      </c>
      <c r="L1671">
        <v>12</v>
      </c>
      <c r="M1671">
        <v>0.39444444444444438</v>
      </c>
      <c r="N1671">
        <v>4.7333333333333334</v>
      </c>
      <c r="O1671">
        <v>18</v>
      </c>
      <c r="P1671">
        <v>0.26296296296296301</v>
      </c>
      <c r="Q1671">
        <v>0.66666666666666663</v>
      </c>
      <c r="R1671" t="s">
        <v>74</v>
      </c>
    </row>
    <row r="1672" spans="1:18" x14ac:dyDescent="0.3">
      <c r="A1672" s="72">
        <v>1670</v>
      </c>
      <c r="B1672">
        <v>41392</v>
      </c>
      <c r="C1672" t="s">
        <v>547</v>
      </c>
      <c r="D1672" t="s">
        <v>28</v>
      </c>
      <c r="E1672" t="s">
        <v>44</v>
      </c>
      <c r="F1672">
        <v>6.59</v>
      </c>
      <c r="G1672" s="73">
        <v>44504</v>
      </c>
      <c r="H1672" s="73">
        <v>44521</v>
      </c>
      <c r="I1672">
        <v>6</v>
      </c>
      <c r="J1672">
        <v>2021</v>
      </c>
      <c r="K1672" t="s">
        <v>21</v>
      </c>
      <c r="L1672">
        <v>12</v>
      </c>
      <c r="M1672">
        <v>0.39444444444444438</v>
      </c>
      <c r="N1672">
        <v>4.7333333333333334</v>
      </c>
      <c r="O1672">
        <v>18</v>
      </c>
      <c r="P1672">
        <v>0.26296296296296301</v>
      </c>
      <c r="Q1672">
        <v>0.66666666666666663</v>
      </c>
      <c r="R1672" t="s">
        <v>37</v>
      </c>
    </row>
    <row r="1673" spans="1:18" x14ac:dyDescent="0.3">
      <c r="A1673" s="72">
        <v>1671</v>
      </c>
      <c r="B1673">
        <v>41392</v>
      </c>
      <c r="C1673" t="s">
        <v>547</v>
      </c>
      <c r="D1673" t="s">
        <v>28</v>
      </c>
      <c r="E1673" t="s">
        <v>44</v>
      </c>
      <c r="F1673">
        <v>6.59</v>
      </c>
      <c r="G1673" s="73">
        <v>44504</v>
      </c>
      <c r="H1673" s="73">
        <v>44521</v>
      </c>
      <c r="I1673">
        <v>6</v>
      </c>
      <c r="J1673">
        <v>2021</v>
      </c>
      <c r="K1673" t="s">
        <v>21</v>
      </c>
      <c r="L1673">
        <v>12</v>
      </c>
      <c r="M1673">
        <v>0.39444444444444438</v>
      </c>
      <c r="N1673">
        <v>4.7333333333333334</v>
      </c>
      <c r="O1673">
        <v>18</v>
      </c>
      <c r="P1673">
        <v>0.26296296296296301</v>
      </c>
      <c r="Q1673">
        <v>0.66666666666666663</v>
      </c>
      <c r="R1673" t="s">
        <v>24</v>
      </c>
    </row>
    <row r="1674" spans="1:18" x14ac:dyDescent="0.3">
      <c r="A1674" s="72">
        <v>1672</v>
      </c>
      <c r="B1674">
        <v>41392</v>
      </c>
      <c r="C1674" t="s">
        <v>547</v>
      </c>
      <c r="D1674" t="s">
        <v>28</v>
      </c>
      <c r="E1674" t="s">
        <v>44</v>
      </c>
      <c r="F1674">
        <v>6.59</v>
      </c>
      <c r="G1674" s="73">
        <v>44504</v>
      </c>
      <c r="H1674" s="73">
        <v>44521</v>
      </c>
      <c r="I1674">
        <v>6</v>
      </c>
      <c r="J1674">
        <v>2021</v>
      </c>
      <c r="K1674" t="s">
        <v>21</v>
      </c>
      <c r="L1674">
        <v>12</v>
      </c>
      <c r="M1674">
        <v>0.39444444444444438</v>
      </c>
      <c r="N1674">
        <v>4.7333333333333334</v>
      </c>
      <c r="O1674">
        <v>18</v>
      </c>
      <c r="P1674">
        <v>0.26296296296296301</v>
      </c>
      <c r="Q1674">
        <v>0.66666666666666663</v>
      </c>
      <c r="R1674" t="s">
        <v>25</v>
      </c>
    </row>
    <row r="1675" spans="1:18" x14ac:dyDescent="0.3">
      <c r="A1675" s="72">
        <v>1673</v>
      </c>
      <c r="B1675">
        <v>41226</v>
      </c>
      <c r="C1675" t="s">
        <v>548</v>
      </c>
      <c r="D1675" t="s">
        <v>28</v>
      </c>
      <c r="E1675" t="s">
        <v>34</v>
      </c>
      <c r="F1675">
        <v>7.01</v>
      </c>
      <c r="G1675" s="73">
        <v>44297</v>
      </c>
      <c r="H1675" s="73">
        <v>44309</v>
      </c>
      <c r="I1675">
        <v>6</v>
      </c>
      <c r="J1675">
        <v>2020</v>
      </c>
      <c r="K1675" t="s">
        <v>40</v>
      </c>
      <c r="L1675">
        <v>12</v>
      </c>
      <c r="M1675">
        <v>0.3972222222222222</v>
      </c>
      <c r="N1675">
        <v>4.7666666666666666</v>
      </c>
      <c r="O1675">
        <v>13</v>
      </c>
      <c r="P1675">
        <v>0.36666666666666659</v>
      </c>
      <c r="Q1675">
        <v>0.92307692307692313</v>
      </c>
      <c r="R1675" t="s">
        <v>32</v>
      </c>
    </row>
    <row r="1676" spans="1:18" x14ac:dyDescent="0.3">
      <c r="A1676" s="72">
        <v>1674</v>
      </c>
      <c r="B1676">
        <v>41226</v>
      </c>
      <c r="C1676" t="s">
        <v>548</v>
      </c>
      <c r="D1676" t="s">
        <v>28</v>
      </c>
      <c r="E1676" t="s">
        <v>34</v>
      </c>
      <c r="F1676">
        <v>7.01</v>
      </c>
      <c r="G1676" s="73">
        <v>44297</v>
      </c>
      <c r="H1676" s="73">
        <v>44309</v>
      </c>
      <c r="I1676">
        <v>6</v>
      </c>
      <c r="J1676">
        <v>2020</v>
      </c>
      <c r="K1676" t="s">
        <v>40</v>
      </c>
      <c r="L1676">
        <v>12</v>
      </c>
      <c r="M1676">
        <v>0.3972222222222222</v>
      </c>
      <c r="N1676">
        <v>4.7666666666666666</v>
      </c>
      <c r="O1676">
        <v>13</v>
      </c>
      <c r="P1676">
        <v>0.36666666666666659</v>
      </c>
      <c r="Q1676">
        <v>0.92307692307692313</v>
      </c>
      <c r="R1676" t="s">
        <v>70</v>
      </c>
    </row>
    <row r="1677" spans="1:18" x14ac:dyDescent="0.3">
      <c r="A1677" s="72">
        <v>1675</v>
      </c>
      <c r="B1677">
        <v>41226</v>
      </c>
      <c r="C1677" t="s">
        <v>548</v>
      </c>
      <c r="D1677" t="s">
        <v>28</v>
      </c>
      <c r="E1677" t="s">
        <v>34</v>
      </c>
      <c r="F1677">
        <v>7.01</v>
      </c>
      <c r="G1677" s="73">
        <v>44297</v>
      </c>
      <c r="H1677" s="73">
        <v>44309</v>
      </c>
      <c r="I1677">
        <v>6</v>
      </c>
      <c r="J1677">
        <v>2020</v>
      </c>
      <c r="K1677" t="s">
        <v>40</v>
      </c>
      <c r="L1677">
        <v>12</v>
      </c>
      <c r="M1677">
        <v>0.3972222222222222</v>
      </c>
      <c r="N1677">
        <v>4.7666666666666666</v>
      </c>
      <c r="O1677">
        <v>13</v>
      </c>
      <c r="P1677">
        <v>0.36666666666666659</v>
      </c>
      <c r="Q1677">
        <v>0.92307692307692313</v>
      </c>
      <c r="R1677" t="s">
        <v>222</v>
      </c>
    </row>
    <row r="1678" spans="1:18" x14ac:dyDescent="0.3">
      <c r="A1678" s="72">
        <v>1676</v>
      </c>
      <c r="B1678">
        <v>39799</v>
      </c>
      <c r="C1678" t="s">
        <v>549</v>
      </c>
      <c r="D1678" t="s">
        <v>28</v>
      </c>
      <c r="E1678" t="s">
        <v>34</v>
      </c>
      <c r="F1678">
        <v>5.9</v>
      </c>
      <c r="G1678" s="73">
        <v>43948</v>
      </c>
      <c r="H1678" s="73">
        <v>43967</v>
      </c>
      <c r="I1678">
        <v>5</v>
      </c>
      <c r="J1678">
        <v>2019</v>
      </c>
      <c r="K1678" t="s">
        <v>31</v>
      </c>
      <c r="L1678">
        <v>12</v>
      </c>
      <c r="M1678">
        <v>0.3972222222222222</v>
      </c>
      <c r="N1678">
        <v>4.7666666666666666</v>
      </c>
      <c r="O1678">
        <v>20</v>
      </c>
      <c r="P1678">
        <v>0.23833333333333331</v>
      </c>
      <c r="Q1678">
        <v>0.6</v>
      </c>
      <c r="R1678" t="s">
        <v>32</v>
      </c>
    </row>
    <row r="1679" spans="1:18" x14ac:dyDescent="0.3">
      <c r="A1679" s="72">
        <v>1677</v>
      </c>
      <c r="B1679">
        <v>39799</v>
      </c>
      <c r="C1679" t="s">
        <v>549</v>
      </c>
      <c r="D1679" t="s">
        <v>28</v>
      </c>
      <c r="E1679" t="s">
        <v>34</v>
      </c>
      <c r="F1679">
        <v>5.9</v>
      </c>
      <c r="G1679" s="73">
        <v>43948</v>
      </c>
      <c r="H1679" s="73">
        <v>43967</v>
      </c>
      <c r="I1679">
        <v>5</v>
      </c>
      <c r="J1679">
        <v>2019</v>
      </c>
      <c r="K1679" t="s">
        <v>31</v>
      </c>
      <c r="L1679">
        <v>12</v>
      </c>
      <c r="M1679">
        <v>0.3972222222222222</v>
      </c>
      <c r="N1679">
        <v>4.7666666666666666</v>
      </c>
      <c r="O1679">
        <v>20</v>
      </c>
      <c r="P1679">
        <v>0.23833333333333331</v>
      </c>
      <c r="Q1679">
        <v>0.6</v>
      </c>
      <c r="R1679" t="s">
        <v>70</v>
      </c>
    </row>
    <row r="1680" spans="1:18" x14ac:dyDescent="0.3">
      <c r="A1680" s="72">
        <v>1678</v>
      </c>
      <c r="B1680">
        <v>39799</v>
      </c>
      <c r="C1680" t="s">
        <v>549</v>
      </c>
      <c r="D1680" t="s">
        <v>28</v>
      </c>
      <c r="E1680" t="s">
        <v>34</v>
      </c>
      <c r="F1680">
        <v>5.9</v>
      </c>
      <c r="G1680" s="73">
        <v>43948</v>
      </c>
      <c r="H1680" s="73">
        <v>43967</v>
      </c>
      <c r="I1680">
        <v>5</v>
      </c>
      <c r="J1680">
        <v>2019</v>
      </c>
      <c r="K1680" t="s">
        <v>31</v>
      </c>
      <c r="L1680">
        <v>12</v>
      </c>
      <c r="M1680">
        <v>0.3972222222222222</v>
      </c>
      <c r="N1680">
        <v>4.7666666666666666</v>
      </c>
      <c r="O1680">
        <v>20</v>
      </c>
      <c r="P1680">
        <v>0.23833333333333331</v>
      </c>
      <c r="Q1680">
        <v>0.6</v>
      </c>
      <c r="R1680" t="s">
        <v>58</v>
      </c>
    </row>
    <row r="1681" spans="1:18" x14ac:dyDescent="0.3">
      <c r="A1681" s="72">
        <v>1679</v>
      </c>
      <c r="B1681">
        <v>39799</v>
      </c>
      <c r="C1681" t="s">
        <v>549</v>
      </c>
      <c r="D1681" t="s">
        <v>28</v>
      </c>
      <c r="E1681" t="s">
        <v>34</v>
      </c>
      <c r="F1681">
        <v>5.9</v>
      </c>
      <c r="G1681" s="73">
        <v>43948</v>
      </c>
      <c r="H1681" s="73">
        <v>43967</v>
      </c>
      <c r="I1681">
        <v>5</v>
      </c>
      <c r="J1681">
        <v>2019</v>
      </c>
      <c r="K1681" t="s">
        <v>31</v>
      </c>
      <c r="L1681">
        <v>12</v>
      </c>
      <c r="M1681">
        <v>0.3972222222222222</v>
      </c>
      <c r="N1681">
        <v>4.7666666666666666</v>
      </c>
      <c r="O1681">
        <v>20</v>
      </c>
      <c r="P1681">
        <v>0.23833333333333331</v>
      </c>
      <c r="Q1681">
        <v>0.6</v>
      </c>
      <c r="R1681" t="s">
        <v>54</v>
      </c>
    </row>
    <row r="1682" spans="1:18" x14ac:dyDescent="0.3">
      <c r="A1682" s="72">
        <v>1680</v>
      </c>
      <c r="B1682">
        <v>39799</v>
      </c>
      <c r="C1682" t="s">
        <v>549</v>
      </c>
      <c r="D1682" t="s">
        <v>28</v>
      </c>
      <c r="E1682" t="s">
        <v>34</v>
      </c>
      <c r="F1682">
        <v>5.9</v>
      </c>
      <c r="G1682" s="73">
        <v>43948</v>
      </c>
      <c r="H1682" s="73">
        <v>43967</v>
      </c>
      <c r="I1682">
        <v>5</v>
      </c>
      <c r="J1682">
        <v>2019</v>
      </c>
      <c r="K1682" t="s">
        <v>31</v>
      </c>
      <c r="L1682">
        <v>12</v>
      </c>
      <c r="M1682">
        <v>0.3972222222222222</v>
      </c>
      <c r="N1682">
        <v>4.7666666666666666</v>
      </c>
      <c r="O1682">
        <v>20</v>
      </c>
      <c r="P1682">
        <v>0.23833333333333331</v>
      </c>
      <c r="Q1682">
        <v>0.6</v>
      </c>
      <c r="R1682" t="s">
        <v>45</v>
      </c>
    </row>
    <row r="1683" spans="1:18" x14ac:dyDescent="0.3">
      <c r="A1683" s="72">
        <v>1681</v>
      </c>
      <c r="B1683">
        <v>39799</v>
      </c>
      <c r="C1683" t="s">
        <v>549</v>
      </c>
      <c r="D1683" t="s">
        <v>28</v>
      </c>
      <c r="E1683" t="s">
        <v>34</v>
      </c>
      <c r="F1683">
        <v>5.9</v>
      </c>
      <c r="G1683" s="73">
        <v>43948</v>
      </c>
      <c r="H1683" s="73">
        <v>43967</v>
      </c>
      <c r="I1683">
        <v>5</v>
      </c>
      <c r="J1683">
        <v>2019</v>
      </c>
      <c r="K1683" t="s">
        <v>31</v>
      </c>
      <c r="L1683">
        <v>12</v>
      </c>
      <c r="M1683">
        <v>0.3972222222222222</v>
      </c>
      <c r="N1683">
        <v>4.7666666666666666</v>
      </c>
      <c r="O1683">
        <v>20</v>
      </c>
      <c r="P1683">
        <v>0.23833333333333331</v>
      </c>
      <c r="Q1683">
        <v>0.6</v>
      </c>
      <c r="R1683" t="s">
        <v>38</v>
      </c>
    </row>
    <row r="1684" spans="1:18" x14ac:dyDescent="0.3">
      <c r="A1684" s="72">
        <v>1682</v>
      </c>
      <c r="B1684">
        <v>39799</v>
      </c>
      <c r="C1684" t="s">
        <v>549</v>
      </c>
      <c r="D1684" t="s">
        <v>28</v>
      </c>
      <c r="E1684" t="s">
        <v>34</v>
      </c>
      <c r="F1684">
        <v>5.9</v>
      </c>
      <c r="G1684" s="73">
        <v>43948</v>
      </c>
      <c r="H1684" s="73">
        <v>43967</v>
      </c>
      <c r="I1684">
        <v>5</v>
      </c>
      <c r="J1684">
        <v>2019</v>
      </c>
      <c r="K1684" t="s">
        <v>31</v>
      </c>
      <c r="L1684">
        <v>12</v>
      </c>
      <c r="M1684">
        <v>0.3972222222222222</v>
      </c>
      <c r="N1684">
        <v>4.7666666666666666</v>
      </c>
      <c r="O1684">
        <v>20</v>
      </c>
      <c r="P1684">
        <v>0.23833333333333331</v>
      </c>
      <c r="Q1684">
        <v>0.6</v>
      </c>
      <c r="R1684" t="s">
        <v>108</v>
      </c>
    </row>
    <row r="1685" spans="1:18" x14ac:dyDescent="0.3">
      <c r="A1685" s="72">
        <v>1683</v>
      </c>
      <c r="B1685">
        <v>732</v>
      </c>
      <c r="C1685" t="s">
        <v>550</v>
      </c>
      <c r="D1685" t="s">
        <v>95</v>
      </c>
      <c r="E1685" t="s">
        <v>73</v>
      </c>
      <c r="F1685">
        <v>7.03</v>
      </c>
      <c r="G1685" s="73">
        <v>42978</v>
      </c>
      <c r="H1685" s="73">
        <v>42978</v>
      </c>
      <c r="I1685">
        <v>8</v>
      </c>
      <c r="J1685">
        <v>1985</v>
      </c>
      <c r="K1685" t="s">
        <v>31</v>
      </c>
      <c r="L1685">
        <v>1</v>
      </c>
      <c r="M1685">
        <v>1.333333333333333</v>
      </c>
      <c r="N1685">
        <v>1.333333333333333</v>
      </c>
      <c r="O1685">
        <v>1</v>
      </c>
      <c r="P1685">
        <v>1.333333333333333</v>
      </c>
      <c r="Q1685">
        <v>1</v>
      </c>
      <c r="R1685" t="s">
        <v>35</v>
      </c>
    </row>
    <row r="1686" spans="1:18" x14ac:dyDescent="0.3">
      <c r="A1686" s="72">
        <v>1684</v>
      </c>
      <c r="B1686">
        <v>732</v>
      </c>
      <c r="C1686" t="s">
        <v>550</v>
      </c>
      <c r="D1686" t="s">
        <v>95</v>
      </c>
      <c r="E1686" t="s">
        <v>73</v>
      </c>
      <c r="F1686">
        <v>7.03</v>
      </c>
      <c r="G1686" s="73">
        <v>42978</v>
      </c>
      <c r="H1686" s="73">
        <v>42978</v>
      </c>
      <c r="I1686">
        <v>8</v>
      </c>
      <c r="J1686">
        <v>1985</v>
      </c>
      <c r="K1686" t="s">
        <v>31</v>
      </c>
      <c r="L1686">
        <v>1</v>
      </c>
      <c r="M1686">
        <v>1.333333333333333</v>
      </c>
      <c r="N1686">
        <v>1.333333333333333</v>
      </c>
      <c r="O1686">
        <v>1</v>
      </c>
      <c r="P1686">
        <v>1.333333333333333</v>
      </c>
      <c r="Q1686">
        <v>1</v>
      </c>
      <c r="R1686" t="s">
        <v>87</v>
      </c>
    </row>
    <row r="1687" spans="1:18" x14ac:dyDescent="0.3">
      <c r="A1687" s="72">
        <v>1685</v>
      </c>
      <c r="B1687">
        <v>732</v>
      </c>
      <c r="C1687" t="s">
        <v>550</v>
      </c>
      <c r="D1687" t="s">
        <v>95</v>
      </c>
      <c r="E1687" t="s">
        <v>73</v>
      </c>
      <c r="F1687">
        <v>7.03</v>
      </c>
      <c r="G1687" s="73">
        <v>42978</v>
      </c>
      <c r="H1687" s="73">
        <v>42978</v>
      </c>
      <c r="I1687">
        <v>8</v>
      </c>
      <c r="J1687">
        <v>1985</v>
      </c>
      <c r="K1687" t="s">
        <v>31</v>
      </c>
      <c r="L1687">
        <v>1</v>
      </c>
      <c r="M1687">
        <v>1.333333333333333</v>
      </c>
      <c r="N1687">
        <v>1.333333333333333</v>
      </c>
      <c r="O1687">
        <v>1</v>
      </c>
      <c r="P1687">
        <v>1.333333333333333</v>
      </c>
      <c r="Q1687">
        <v>1</v>
      </c>
      <c r="R1687" t="s">
        <v>25</v>
      </c>
    </row>
    <row r="1688" spans="1:18" x14ac:dyDescent="0.3">
      <c r="A1688" s="72">
        <v>1686</v>
      </c>
      <c r="B1688">
        <v>732</v>
      </c>
      <c r="C1688" t="s">
        <v>550</v>
      </c>
      <c r="D1688" t="s">
        <v>95</v>
      </c>
      <c r="E1688" t="s">
        <v>73</v>
      </c>
      <c r="F1688">
        <v>7.03</v>
      </c>
      <c r="G1688" s="73">
        <v>42978</v>
      </c>
      <c r="H1688" s="73">
        <v>42978</v>
      </c>
      <c r="I1688">
        <v>8</v>
      </c>
      <c r="J1688">
        <v>1985</v>
      </c>
      <c r="K1688" t="s">
        <v>31</v>
      </c>
      <c r="L1688">
        <v>1</v>
      </c>
      <c r="M1688">
        <v>1.333333333333333</v>
      </c>
      <c r="N1688">
        <v>1.333333333333333</v>
      </c>
      <c r="O1688">
        <v>1</v>
      </c>
      <c r="P1688">
        <v>1.333333333333333</v>
      </c>
      <c r="Q1688">
        <v>1</v>
      </c>
      <c r="R1688" t="s">
        <v>108</v>
      </c>
    </row>
    <row r="1689" spans="1:18" x14ac:dyDescent="0.3">
      <c r="A1689" s="72">
        <v>1687</v>
      </c>
      <c r="B1689">
        <v>732</v>
      </c>
      <c r="C1689" t="s">
        <v>550</v>
      </c>
      <c r="D1689" t="s">
        <v>95</v>
      </c>
      <c r="E1689" t="s">
        <v>73</v>
      </c>
      <c r="F1689">
        <v>7.03</v>
      </c>
      <c r="G1689" s="73">
        <v>42978</v>
      </c>
      <c r="H1689" s="73">
        <v>42978</v>
      </c>
      <c r="I1689">
        <v>8</v>
      </c>
      <c r="J1689">
        <v>1985</v>
      </c>
      <c r="K1689" t="s">
        <v>31</v>
      </c>
      <c r="L1689">
        <v>1</v>
      </c>
      <c r="M1689">
        <v>1.333333333333333</v>
      </c>
      <c r="N1689">
        <v>1.333333333333333</v>
      </c>
      <c r="O1689">
        <v>1</v>
      </c>
      <c r="P1689">
        <v>1.333333333333333</v>
      </c>
      <c r="Q1689">
        <v>1</v>
      </c>
      <c r="R1689" t="s">
        <v>119</v>
      </c>
    </row>
    <row r="1690" spans="1:18" x14ac:dyDescent="0.3">
      <c r="A1690" s="72">
        <v>1688</v>
      </c>
      <c r="B1690">
        <v>543</v>
      </c>
      <c r="C1690" t="s">
        <v>551</v>
      </c>
      <c r="D1690" t="s">
        <v>95</v>
      </c>
      <c r="E1690" t="s">
        <v>73</v>
      </c>
      <c r="F1690">
        <v>7.9</v>
      </c>
      <c r="G1690" s="73">
        <v>43101</v>
      </c>
      <c r="H1690" s="73">
        <v>43101</v>
      </c>
      <c r="I1690">
        <v>9</v>
      </c>
      <c r="J1690">
        <v>2000</v>
      </c>
      <c r="K1690" t="s">
        <v>40</v>
      </c>
      <c r="L1690">
        <v>1</v>
      </c>
      <c r="M1690">
        <v>1.7</v>
      </c>
      <c r="N1690">
        <v>1.7</v>
      </c>
      <c r="O1690">
        <v>1</v>
      </c>
      <c r="P1690">
        <v>1.7</v>
      </c>
      <c r="Q1690">
        <v>1</v>
      </c>
      <c r="R1690" t="s">
        <v>35</v>
      </c>
    </row>
    <row r="1691" spans="1:18" x14ac:dyDescent="0.3">
      <c r="A1691" s="72">
        <v>1689</v>
      </c>
      <c r="B1691">
        <v>543</v>
      </c>
      <c r="C1691" t="s">
        <v>551</v>
      </c>
      <c r="D1691" t="s">
        <v>95</v>
      </c>
      <c r="E1691" t="s">
        <v>73</v>
      </c>
      <c r="F1691">
        <v>7.9</v>
      </c>
      <c r="G1691" s="73">
        <v>43101</v>
      </c>
      <c r="H1691" s="73">
        <v>43101</v>
      </c>
      <c r="I1691">
        <v>9</v>
      </c>
      <c r="J1691">
        <v>2000</v>
      </c>
      <c r="K1691" t="s">
        <v>40</v>
      </c>
      <c r="L1691">
        <v>1</v>
      </c>
      <c r="M1691">
        <v>1.7</v>
      </c>
      <c r="N1691">
        <v>1.7</v>
      </c>
      <c r="O1691">
        <v>1</v>
      </c>
      <c r="P1691">
        <v>1.7</v>
      </c>
      <c r="Q1691">
        <v>1</v>
      </c>
      <c r="R1691" t="s">
        <v>36</v>
      </c>
    </row>
    <row r="1692" spans="1:18" x14ac:dyDescent="0.3">
      <c r="A1692" s="72">
        <v>1690</v>
      </c>
      <c r="B1692">
        <v>543</v>
      </c>
      <c r="C1692" t="s">
        <v>551</v>
      </c>
      <c r="D1692" t="s">
        <v>95</v>
      </c>
      <c r="E1692" t="s">
        <v>73</v>
      </c>
      <c r="F1692">
        <v>7.9</v>
      </c>
      <c r="G1692" s="73">
        <v>43101</v>
      </c>
      <c r="H1692" s="73">
        <v>43101</v>
      </c>
      <c r="I1692">
        <v>9</v>
      </c>
      <c r="J1692">
        <v>2000</v>
      </c>
      <c r="K1692" t="s">
        <v>40</v>
      </c>
      <c r="L1692">
        <v>1</v>
      </c>
      <c r="M1692">
        <v>1.7</v>
      </c>
      <c r="N1692">
        <v>1.7</v>
      </c>
      <c r="O1692">
        <v>1</v>
      </c>
      <c r="P1692">
        <v>1.7</v>
      </c>
      <c r="Q1692">
        <v>1</v>
      </c>
      <c r="R1692" t="s">
        <v>23</v>
      </c>
    </row>
    <row r="1693" spans="1:18" x14ac:dyDescent="0.3">
      <c r="A1693" s="72">
        <v>1691</v>
      </c>
      <c r="B1693">
        <v>543</v>
      </c>
      <c r="C1693" t="s">
        <v>551</v>
      </c>
      <c r="D1693" t="s">
        <v>95</v>
      </c>
      <c r="E1693" t="s">
        <v>73</v>
      </c>
      <c r="F1693">
        <v>7.9</v>
      </c>
      <c r="G1693" s="73">
        <v>43101</v>
      </c>
      <c r="H1693" s="73">
        <v>43101</v>
      </c>
      <c r="I1693">
        <v>9</v>
      </c>
      <c r="J1693">
        <v>2000</v>
      </c>
      <c r="K1693" t="s">
        <v>40</v>
      </c>
      <c r="L1693">
        <v>1</v>
      </c>
      <c r="M1693">
        <v>1.7</v>
      </c>
      <c r="N1693">
        <v>1.7</v>
      </c>
      <c r="O1693">
        <v>1</v>
      </c>
      <c r="P1693">
        <v>1.7</v>
      </c>
      <c r="Q1693">
        <v>1</v>
      </c>
      <c r="R1693" t="s">
        <v>87</v>
      </c>
    </row>
    <row r="1694" spans="1:18" x14ac:dyDescent="0.3">
      <c r="A1694" s="72">
        <v>1692</v>
      </c>
      <c r="B1694">
        <v>543</v>
      </c>
      <c r="C1694" t="s">
        <v>551</v>
      </c>
      <c r="D1694" t="s">
        <v>95</v>
      </c>
      <c r="E1694" t="s">
        <v>73</v>
      </c>
      <c r="F1694">
        <v>7.9</v>
      </c>
      <c r="G1694" s="73">
        <v>43101</v>
      </c>
      <c r="H1694" s="73">
        <v>43101</v>
      </c>
      <c r="I1694">
        <v>9</v>
      </c>
      <c r="J1694">
        <v>2000</v>
      </c>
      <c r="K1694" t="s">
        <v>40</v>
      </c>
      <c r="L1694">
        <v>1</v>
      </c>
      <c r="M1694">
        <v>1.7</v>
      </c>
      <c r="N1694">
        <v>1.7</v>
      </c>
      <c r="O1694">
        <v>1</v>
      </c>
      <c r="P1694">
        <v>1.7</v>
      </c>
      <c r="Q1694">
        <v>1</v>
      </c>
      <c r="R1694" t="s">
        <v>54</v>
      </c>
    </row>
    <row r="1695" spans="1:18" x14ac:dyDescent="0.3">
      <c r="A1695" s="72">
        <v>1693</v>
      </c>
      <c r="B1695">
        <v>543</v>
      </c>
      <c r="C1695" t="s">
        <v>551</v>
      </c>
      <c r="D1695" t="s">
        <v>95</v>
      </c>
      <c r="E1695" t="s">
        <v>73</v>
      </c>
      <c r="F1695">
        <v>7.9</v>
      </c>
      <c r="G1695" s="73">
        <v>43101</v>
      </c>
      <c r="H1695" s="73">
        <v>43101</v>
      </c>
      <c r="I1695">
        <v>9</v>
      </c>
      <c r="J1695">
        <v>2000</v>
      </c>
      <c r="K1695" t="s">
        <v>40</v>
      </c>
      <c r="L1695">
        <v>1</v>
      </c>
      <c r="M1695">
        <v>1.7</v>
      </c>
      <c r="N1695">
        <v>1.7</v>
      </c>
      <c r="O1695">
        <v>1</v>
      </c>
      <c r="P1695">
        <v>1.7</v>
      </c>
      <c r="Q1695">
        <v>1</v>
      </c>
      <c r="R1695" t="s">
        <v>25</v>
      </c>
    </row>
    <row r="1696" spans="1:18" x14ac:dyDescent="0.3">
      <c r="A1696" s="72">
        <v>1694</v>
      </c>
      <c r="B1696">
        <v>543</v>
      </c>
      <c r="C1696" t="s">
        <v>551</v>
      </c>
      <c r="D1696" t="s">
        <v>95</v>
      </c>
      <c r="E1696" t="s">
        <v>73</v>
      </c>
      <c r="F1696">
        <v>7.9</v>
      </c>
      <c r="G1696" s="73">
        <v>43101</v>
      </c>
      <c r="H1696" s="73">
        <v>43101</v>
      </c>
      <c r="I1696">
        <v>9</v>
      </c>
      <c r="J1696">
        <v>2000</v>
      </c>
      <c r="K1696" t="s">
        <v>40</v>
      </c>
      <c r="L1696">
        <v>1</v>
      </c>
      <c r="M1696">
        <v>1.7</v>
      </c>
      <c r="N1696">
        <v>1.7</v>
      </c>
      <c r="O1696">
        <v>1</v>
      </c>
      <c r="P1696">
        <v>1.7</v>
      </c>
      <c r="Q1696">
        <v>1</v>
      </c>
      <c r="R1696" t="s">
        <v>119</v>
      </c>
    </row>
    <row r="1697" spans="1:18" x14ac:dyDescent="0.3">
      <c r="A1697" s="72">
        <v>1695</v>
      </c>
      <c r="B1697">
        <v>180</v>
      </c>
      <c r="C1697" t="s">
        <v>552</v>
      </c>
      <c r="D1697" t="s">
        <v>28</v>
      </c>
      <c r="E1697" t="s">
        <v>20</v>
      </c>
      <c r="F1697">
        <v>7.17</v>
      </c>
      <c r="G1697" s="73">
        <v>43525</v>
      </c>
      <c r="H1697" s="73">
        <v>43537</v>
      </c>
      <c r="I1697">
        <v>6</v>
      </c>
      <c r="J1697">
        <v>2000</v>
      </c>
      <c r="K1697" t="s">
        <v>31</v>
      </c>
      <c r="L1697">
        <v>13</v>
      </c>
      <c r="M1697">
        <v>0.38138888888888889</v>
      </c>
      <c r="N1697">
        <v>4.9580555555555552</v>
      </c>
      <c r="O1697">
        <v>13</v>
      </c>
      <c r="P1697">
        <v>0.38138888888888889</v>
      </c>
      <c r="Q1697">
        <v>1</v>
      </c>
      <c r="R1697" t="s">
        <v>35</v>
      </c>
    </row>
    <row r="1698" spans="1:18" x14ac:dyDescent="0.3">
      <c r="A1698" s="72">
        <v>1696</v>
      </c>
      <c r="B1698">
        <v>180</v>
      </c>
      <c r="C1698" t="s">
        <v>552</v>
      </c>
      <c r="D1698" t="s">
        <v>28</v>
      </c>
      <c r="E1698" t="s">
        <v>20</v>
      </c>
      <c r="F1698">
        <v>7.17</v>
      </c>
      <c r="G1698" s="73">
        <v>43525</v>
      </c>
      <c r="H1698" s="73">
        <v>43537</v>
      </c>
      <c r="I1698">
        <v>6</v>
      </c>
      <c r="J1698">
        <v>2000</v>
      </c>
      <c r="K1698" t="s">
        <v>31</v>
      </c>
      <c r="L1698">
        <v>13</v>
      </c>
      <c r="M1698">
        <v>0.38138888888888889</v>
      </c>
      <c r="N1698">
        <v>4.9580555555555552</v>
      </c>
      <c r="O1698">
        <v>13</v>
      </c>
      <c r="P1698">
        <v>0.38138888888888889</v>
      </c>
      <c r="Q1698">
        <v>1</v>
      </c>
      <c r="R1698" t="s">
        <v>70</v>
      </c>
    </row>
    <row r="1699" spans="1:18" x14ac:dyDescent="0.3">
      <c r="A1699" s="72">
        <v>1697</v>
      </c>
      <c r="B1699">
        <v>180</v>
      </c>
      <c r="C1699" t="s">
        <v>552</v>
      </c>
      <c r="D1699" t="s">
        <v>28</v>
      </c>
      <c r="E1699" t="s">
        <v>20</v>
      </c>
      <c r="F1699">
        <v>7.17</v>
      </c>
      <c r="G1699" s="73">
        <v>43525</v>
      </c>
      <c r="H1699" s="73">
        <v>43537</v>
      </c>
      <c r="I1699">
        <v>6</v>
      </c>
      <c r="J1699">
        <v>2000</v>
      </c>
      <c r="K1699" t="s">
        <v>31</v>
      </c>
      <c r="L1699">
        <v>13</v>
      </c>
      <c r="M1699">
        <v>0.38138888888888889</v>
      </c>
      <c r="N1699">
        <v>4.9580555555555552</v>
      </c>
      <c r="O1699">
        <v>13</v>
      </c>
      <c r="P1699">
        <v>0.38138888888888889</v>
      </c>
      <c r="Q1699">
        <v>1</v>
      </c>
      <c r="R1699" t="s">
        <v>97</v>
      </c>
    </row>
    <row r="1700" spans="1:18" x14ac:dyDescent="0.3">
      <c r="A1700" s="72">
        <v>1698</v>
      </c>
      <c r="B1700">
        <v>180</v>
      </c>
      <c r="C1700" t="s">
        <v>552</v>
      </c>
      <c r="D1700" t="s">
        <v>28</v>
      </c>
      <c r="E1700" t="s">
        <v>20</v>
      </c>
      <c r="F1700">
        <v>7.17</v>
      </c>
      <c r="G1700" s="73">
        <v>43525</v>
      </c>
      <c r="H1700" s="73">
        <v>43537</v>
      </c>
      <c r="I1700">
        <v>6</v>
      </c>
      <c r="J1700">
        <v>2000</v>
      </c>
      <c r="K1700" t="s">
        <v>31</v>
      </c>
      <c r="L1700">
        <v>13</v>
      </c>
      <c r="M1700">
        <v>0.38138888888888889</v>
      </c>
      <c r="N1700">
        <v>4.9580555555555552</v>
      </c>
      <c r="O1700">
        <v>13</v>
      </c>
      <c r="P1700">
        <v>0.38138888888888889</v>
      </c>
      <c r="Q1700">
        <v>1</v>
      </c>
      <c r="R1700" t="s">
        <v>25</v>
      </c>
    </row>
    <row r="1701" spans="1:18" x14ac:dyDescent="0.3">
      <c r="A1701" s="72">
        <v>1699</v>
      </c>
      <c r="B1701">
        <v>180</v>
      </c>
      <c r="C1701" t="s">
        <v>552</v>
      </c>
      <c r="D1701" t="s">
        <v>28</v>
      </c>
      <c r="E1701" t="s">
        <v>20</v>
      </c>
      <c r="F1701">
        <v>7.17</v>
      </c>
      <c r="G1701" s="73">
        <v>43525</v>
      </c>
      <c r="H1701" s="73">
        <v>43537</v>
      </c>
      <c r="I1701">
        <v>6</v>
      </c>
      <c r="J1701">
        <v>2000</v>
      </c>
      <c r="K1701" t="s">
        <v>31</v>
      </c>
      <c r="L1701">
        <v>13</v>
      </c>
      <c r="M1701">
        <v>0.38138888888888889</v>
      </c>
      <c r="N1701">
        <v>4.9580555555555552</v>
      </c>
      <c r="O1701">
        <v>13</v>
      </c>
      <c r="P1701">
        <v>0.38138888888888889</v>
      </c>
      <c r="Q1701">
        <v>1</v>
      </c>
      <c r="R1701" t="s">
        <v>38</v>
      </c>
    </row>
    <row r="1702" spans="1:18" x14ac:dyDescent="0.3">
      <c r="A1702" s="72">
        <v>1700</v>
      </c>
      <c r="B1702">
        <v>180</v>
      </c>
      <c r="C1702" t="s">
        <v>552</v>
      </c>
      <c r="D1702" t="s">
        <v>28</v>
      </c>
      <c r="E1702" t="s">
        <v>20</v>
      </c>
      <c r="F1702">
        <v>7.17</v>
      </c>
      <c r="G1702" s="73">
        <v>43525</v>
      </c>
      <c r="H1702" s="73">
        <v>43537</v>
      </c>
      <c r="I1702">
        <v>6</v>
      </c>
      <c r="J1702">
        <v>2000</v>
      </c>
      <c r="K1702" t="s">
        <v>31</v>
      </c>
      <c r="L1702">
        <v>13</v>
      </c>
      <c r="M1702">
        <v>0.38138888888888889</v>
      </c>
      <c r="N1702">
        <v>4.9580555555555552</v>
      </c>
      <c r="O1702">
        <v>13</v>
      </c>
      <c r="P1702">
        <v>0.38138888888888889</v>
      </c>
      <c r="Q1702">
        <v>1</v>
      </c>
      <c r="R1702" t="s">
        <v>168</v>
      </c>
    </row>
    <row r="1703" spans="1:18" x14ac:dyDescent="0.3">
      <c r="A1703" s="72">
        <v>1701</v>
      </c>
      <c r="B1703">
        <v>181</v>
      </c>
      <c r="C1703" t="s">
        <v>553</v>
      </c>
      <c r="D1703" t="s">
        <v>28</v>
      </c>
      <c r="E1703" t="s">
        <v>20</v>
      </c>
      <c r="F1703">
        <v>7.39</v>
      </c>
      <c r="G1703" s="73">
        <v>43539</v>
      </c>
      <c r="H1703" s="73">
        <v>43549</v>
      </c>
      <c r="I1703">
        <v>6</v>
      </c>
      <c r="J1703">
        <v>2001</v>
      </c>
      <c r="K1703" t="s">
        <v>31</v>
      </c>
      <c r="L1703">
        <v>13</v>
      </c>
      <c r="M1703">
        <v>0.38222222222222219</v>
      </c>
      <c r="N1703">
        <v>4.9688888888888894</v>
      </c>
      <c r="O1703">
        <v>11</v>
      </c>
      <c r="P1703">
        <v>0.45171717171717168</v>
      </c>
      <c r="Q1703">
        <v>1.1818181818181821</v>
      </c>
      <c r="R1703" t="s">
        <v>35</v>
      </c>
    </row>
    <row r="1704" spans="1:18" x14ac:dyDescent="0.3">
      <c r="A1704" s="72">
        <v>1702</v>
      </c>
      <c r="B1704">
        <v>181</v>
      </c>
      <c r="C1704" t="s">
        <v>553</v>
      </c>
      <c r="D1704" t="s">
        <v>28</v>
      </c>
      <c r="E1704" t="s">
        <v>20</v>
      </c>
      <c r="F1704">
        <v>7.39</v>
      </c>
      <c r="G1704" s="73">
        <v>43539</v>
      </c>
      <c r="H1704" s="73">
        <v>43549</v>
      </c>
      <c r="I1704">
        <v>6</v>
      </c>
      <c r="J1704">
        <v>2001</v>
      </c>
      <c r="K1704" t="s">
        <v>31</v>
      </c>
      <c r="L1704">
        <v>13</v>
      </c>
      <c r="M1704">
        <v>0.38222222222222219</v>
      </c>
      <c r="N1704">
        <v>4.9688888888888894</v>
      </c>
      <c r="O1704">
        <v>11</v>
      </c>
      <c r="P1704">
        <v>0.45171717171717168</v>
      </c>
      <c r="Q1704">
        <v>1.1818181818181821</v>
      </c>
      <c r="R1704" t="s">
        <v>70</v>
      </c>
    </row>
    <row r="1705" spans="1:18" x14ac:dyDescent="0.3">
      <c r="A1705" s="72">
        <v>1703</v>
      </c>
      <c r="B1705">
        <v>181</v>
      </c>
      <c r="C1705" t="s">
        <v>553</v>
      </c>
      <c r="D1705" t="s">
        <v>28</v>
      </c>
      <c r="E1705" t="s">
        <v>20</v>
      </c>
      <c r="F1705">
        <v>7.39</v>
      </c>
      <c r="G1705" s="73">
        <v>43539</v>
      </c>
      <c r="H1705" s="73">
        <v>43549</v>
      </c>
      <c r="I1705">
        <v>6</v>
      </c>
      <c r="J1705">
        <v>2001</v>
      </c>
      <c r="K1705" t="s">
        <v>31</v>
      </c>
      <c r="L1705">
        <v>13</v>
      </c>
      <c r="M1705">
        <v>0.38222222222222219</v>
      </c>
      <c r="N1705">
        <v>4.9688888888888894</v>
      </c>
      <c r="O1705">
        <v>11</v>
      </c>
      <c r="P1705">
        <v>0.45171717171717168</v>
      </c>
      <c r="Q1705">
        <v>1.1818181818181821</v>
      </c>
      <c r="R1705" t="s">
        <v>97</v>
      </c>
    </row>
    <row r="1706" spans="1:18" x14ac:dyDescent="0.3">
      <c r="A1706" s="72">
        <v>1704</v>
      </c>
      <c r="B1706">
        <v>181</v>
      </c>
      <c r="C1706" t="s">
        <v>553</v>
      </c>
      <c r="D1706" t="s">
        <v>28</v>
      </c>
      <c r="E1706" t="s">
        <v>20</v>
      </c>
      <c r="F1706">
        <v>7.39</v>
      </c>
      <c r="G1706" s="73">
        <v>43539</v>
      </c>
      <c r="H1706" s="73">
        <v>43549</v>
      </c>
      <c r="I1706">
        <v>6</v>
      </c>
      <c r="J1706">
        <v>2001</v>
      </c>
      <c r="K1706" t="s">
        <v>31</v>
      </c>
      <c r="L1706">
        <v>13</v>
      </c>
      <c r="M1706">
        <v>0.38222222222222219</v>
      </c>
      <c r="N1706">
        <v>4.9688888888888894</v>
      </c>
      <c r="O1706">
        <v>11</v>
      </c>
      <c r="P1706">
        <v>0.45171717171717168</v>
      </c>
      <c r="Q1706">
        <v>1.1818181818181821</v>
      </c>
      <c r="R1706" t="s">
        <v>25</v>
      </c>
    </row>
    <row r="1707" spans="1:18" x14ac:dyDescent="0.3">
      <c r="A1707" s="72">
        <v>1705</v>
      </c>
      <c r="B1707">
        <v>181</v>
      </c>
      <c r="C1707" t="s">
        <v>553</v>
      </c>
      <c r="D1707" t="s">
        <v>28</v>
      </c>
      <c r="E1707" t="s">
        <v>20</v>
      </c>
      <c r="F1707">
        <v>7.39</v>
      </c>
      <c r="G1707" s="73">
        <v>43539</v>
      </c>
      <c r="H1707" s="73">
        <v>43549</v>
      </c>
      <c r="I1707">
        <v>6</v>
      </c>
      <c r="J1707">
        <v>2001</v>
      </c>
      <c r="K1707" t="s">
        <v>31</v>
      </c>
      <c r="L1707">
        <v>13</v>
      </c>
      <c r="M1707">
        <v>0.38222222222222219</v>
      </c>
      <c r="N1707">
        <v>4.9688888888888894</v>
      </c>
      <c r="O1707">
        <v>11</v>
      </c>
      <c r="P1707">
        <v>0.45171717171717168</v>
      </c>
      <c r="Q1707">
        <v>1.1818181818181821</v>
      </c>
      <c r="R1707" t="s">
        <v>38</v>
      </c>
    </row>
    <row r="1708" spans="1:18" x14ac:dyDescent="0.3">
      <c r="A1708" s="72">
        <v>1706</v>
      </c>
      <c r="B1708">
        <v>181</v>
      </c>
      <c r="C1708" t="s">
        <v>553</v>
      </c>
      <c r="D1708" t="s">
        <v>28</v>
      </c>
      <c r="E1708" t="s">
        <v>20</v>
      </c>
      <c r="F1708">
        <v>7.39</v>
      </c>
      <c r="G1708" s="73">
        <v>43539</v>
      </c>
      <c r="H1708" s="73">
        <v>43549</v>
      </c>
      <c r="I1708">
        <v>6</v>
      </c>
      <c r="J1708">
        <v>2001</v>
      </c>
      <c r="K1708" t="s">
        <v>31</v>
      </c>
      <c r="L1708">
        <v>13</v>
      </c>
      <c r="M1708">
        <v>0.38222222222222219</v>
      </c>
      <c r="N1708">
        <v>4.9688888888888894</v>
      </c>
      <c r="O1708">
        <v>11</v>
      </c>
      <c r="P1708">
        <v>0.45171717171717168</v>
      </c>
      <c r="Q1708">
        <v>1.1818181818181821</v>
      </c>
      <c r="R1708" t="s">
        <v>168</v>
      </c>
    </row>
    <row r="1709" spans="1:18" x14ac:dyDescent="0.3">
      <c r="A1709" s="72">
        <v>1707</v>
      </c>
      <c r="B1709">
        <v>48567</v>
      </c>
      <c r="C1709" t="s">
        <v>554</v>
      </c>
      <c r="D1709" t="s">
        <v>28</v>
      </c>
      <c r="E1709" t="s">
        <v>20</v>
      </c>
      <c r="F1709">
        <v>6.67</v>
      </c>
      <c r="G1709" s="73">
        <v>44731</v>
      </c>
      <c r="H1709" s="73">
        <v>44736</v>
      </c>
      <c r="I1709">
        <v>7</v>
      </c>
      <c r="J1709">
        <v>2021</v>
      </c>
      <c r="K1709" t="s">
        <v>31</v>
      </c>
      <c r="L1709">
        <v>12</v>
      </c>
      <c r="M1709">
        <v>0.40333333333333332</v>
      </c>
      <c r="N1709">
        <v>4.84</v>
      </c>
      <c r="O1709">
        <v>6</v>
      </c>
      <c r="P1709">
        <v>0.80666666666666664</v>
      </c>
      <c r="Q1709">
        <v>2</v>
      </c>
      <c r="R1709" t="s">
        <v>51</v>
      </c>
    </row>
    <row r="1710" spans="1:18" x14ac:dyDescent="0.3">
      <c r="A1710" s="72">
        <v>1708</v>
      </c>
      <c r="B1710">
        <v>48567</v>
      </c>
      <c r="C1710" t="s">
        <v>554</v>
      </c>
      <c r="D1710" t="s">
        <v>28</v>
      </c>
      <c r="E1710" t="s">
        <v>20</v>
      </c>
      <c r="F1710">
        <v>6.67</v>
      </c>
      <c r="G1710" s="73">
        <v>44731</v>
      </c>
      <c r="H1710" s="73">
        <v>44736</v>
      </c>
      <c r="I1710">
        <v>7</v>
      </c>
      <c r="J1710">
        <v>2021</v>
      </c>
      <c r="K1710" t="s">
        <v>31</v>
      </c>
      <c r="L1710">
        <v>12</v>
      </c>
      <c r="M1710">
        <v>0.40333333333333332</v>
      </c>
      <c r="N1710">
        <v>4.84</v>
      </c>
      <c r="O1710">
        <v>6</v>
      </c>
      <c r="P1710">
        <v>0.80666666666666664</v>
      </c>
      <c r="Q1710">
        <v>2</v>
      </c>
      <c r="R1710" t="s">
        <v>108</v>
      </c>
    </row>
    <row r="1711" spans="1:18" x14ac:dyDescent="0.3">
      <c r="A1711" s="72">
        <v>1709</v>
      </c>
      <c r="B1711">
        <v>48567</v>
      </c>
      <c r="C1711" t="s">
        <v>554</v>
      </c>
      <c r="D1711" t="s">
        <v>28</v>
      </c>
      <c r="E1711" t="s">
        <v>20</v>
      </c>
      <c r="F1711">
        <v>6.67</v>
      </c>
      <c r="G1711" s="73">
        <v>44731</v>
      </c>
      <c r="H1711" s="73">
        <v>44736</v>
      </c>
      <c r="I1711">
        <v>7</v>
      </c>
      <c r="J1711">
        <v>2021</v>
      </c>
      <c r="K1711" t="s">
        <v>31</v>
      </c>
      <c r="L1711">
        <v>12</v>
      </c>
      <c r="M1711">
        <v>0.40333333333333332</v>
      </c>
      <c r="N1711">
        <v>4.84</v>
      </c>
      <c r="O1711">
        <v>6</v>
      </c>
      <c r="P1711">
        <v>0.80666666666666664</v>
      </c>
      <c r="Q1711">
        <v>2</v>
      </c>
      <c r="R1711" t="s">
        <v>119</v>
      </c>
    </row>
    <row r="1712" spans="1:18" x14ac:dyDescent="0.3">
      <c r="A1712" s="72">
        <v>1710</v>
      </c>
      <c r="B1712">
        <v>46095</v>
      </c>
      <c r="C1712" t="s">
        <v>555</v>
      </c>
      <c r="D1712" t="s">
        <v>28</v>
      </c>
      <c r="E1712" t="s">
        <v>20</v>
      </c>
      <c r="F1712">
        <v>8.43</v>
      </c>
      <c r="G1712" s="73">
        <v>44622</v>
      </c>
      <c r="H1712" s="73">
        <v>44658</v>
      </c>
      <c r="I1712">
        <v>8</v>
      </c>
      <c r="J1712">
        <v>2021</v>
      </c>
      <c r="K1712" t="s">
        <v>29</v>
      </c>
      <c r="L1712">
        <v>13</v>
      </c>
      <c r="M1712">
        <v>0.40833333333333333</v>
      </c>
      <c r="N1712">
        <v>5.3083333333333336</v>
      </c>
      <c r="O1712">
        <v>37</v>
      </c>
      <c r="P1712">
        <v>0.1434684684684685</v>
      </c>
      <c r="Q1712">
        <v>0.35135135135135143</v>
      </c>
      <c r="R1712" t="s">
        <v>35</v>
      </c>
    </row>
    <row r="1713" spans="1:18" x14ac:dyDescent="0.3">
      <c r="A1713" s="72">
        <v>1711</v>
      </c>
      <c r="B1713">
        <v>46095</v>
      </c>
      <c r="C1713" t="s">
        <v>555</v>
      </c>
      <c r="D1713" t="s">
        <v>28</v>
      </c>
      <c r="E1713" t="s">
        <v>20</v>
      </c>
      <c r="F1713">
        <v>8.43</v>
      </c>
      <c r="G1713" s="73">
        <v>44622</v>
      </c>
      <c r="H1713" s="73">
        <v>44658</v>
      </c>
      <c r="I1713">
        <v>8</v>
      </c>
      <c r="J1713">
        <v>2021</v>
      </c>
      <c r="K1713" t="s">
        <v>29</v>
      </c>
      <c r="L1713">
        <v>13</v>
      </c>
      <c r="M1713">
        <v>0.40833333333333333</v>
      </c>
      <c r="N1713">
        <v>5.3083333333333336</v>
      </c>
      <c r="O1713">
        <v>37</v>
      </c>
      <c r="P1713">
        <v>0.1434684684684685</v>
      </c>
      <c r="Q1713">
        <v>0.35135135135135143</v>
      </c>
      <c r="R1713" t="s">
        <v>51</v>
      </c>
    </row>
    <row r="1714" spans="1:18" x14ac:dyDescent="0.3">
      <c r="A1714" s="72">
        <v>1712</v>
      </c>
      <c r="B1714">
        <v>46095</v>
      </c>
      <c r="C1714" t="s">
        <v>555</v>
      </c>
      <c r="D1714" t="s">
        <v>28</v>
      </c>
      <c r="E1714" t="s">
        <v>20</v>
      </c>
      <c r="F1714">
        <v>8.43</v>
      </c>
      <c r="G1714" s="73">
        <v>44622</v>
      </c>
      <c r="H1714" s="73">
        <v>44658</v>
      </c>
      <c r="I1714">
        <v>8</v>
      </c>
      <c r="J1714">
        <v>2021</v>
      </c>
      <c r="K1714" t="s">
        <v>29</v>
      </c>
      <c r="L1714">
        <v>13</v>
      </c>
      <c r="M1714">
        <v>0.40833333333333333</v>
      </c>
      <c r="N1714">
        <v>5.3083333333333336</v>
      </c>
      <c r="O1714">
        <v>37</v>
      </c>
      <c r="P1714">
        <v>0.1434684684684685</v>
      </c>
      <c r="Q1714">
        <v>0.35135135135135143</v>
      </c>
      <c r="R1714" t="s">
        <v>25</v>
      </c>
    </row>
    <row r="1715" spans="1:18" x14ac:dyDescent="0.3">
      <c r="A1715" s="72">
        <v>1713</v>
      </c>
      <c r="B1715">
        <v>46095</v>
      </c>
      <c r="C1715" t="s">
        <v>555</v>
      </c>
      <c r="D1715" t="s">
        <v>28</v>
      </c>
      <c r="E1715" t="s">
        <v>20</v>
      </c>
      <c r="F1715">
        <v>8.43</v>
      </c>
      <c r="G1715" s="73">
        <v>44622</v>
      </c>
      <c r="H1715" s="73">
        <v>44658</v>
      </c>
      <c r="I1715">
        <v>8</v>
      </c>
      <c r="J1715">
        <v>2021</v>
      </c>
      <c r="K1715" t="s">
        <v>29</v>
      </c>
      <c r="L1715">
        <v>13</v>
      </c>
      <c r="M1715">
        <v>0.40833333333333333</v>
      </c>
      <c r="N1715">
        <v>5.3083333333333336</v>
      </c>
      <c r="O1715">
        <v>37</v>
      </c>
      <c r="P1715">
        <v>0.1434684684684685</v>
      </c>
      <c r="Q1715">
        <v>0.35135135135135143</v>
      </c>
      <c r="R1715" t="s">
        <v>116</v>
      </c>
    </row>
    <row r="1716" spans="1:18" x14ac:dyDescent="0.3">
      <c r="A1716" s="72">
        <v>1714</v>
      </c>
      <c r="B1716">
        <v>46095</v>
      </c>
      <c r="C1716" t="s">
        <v>555</v>
      </c>
      <c r="D1716" t="s">
        <v>28</v>
      </c>
      <c r="E1716" t="s">
        <v>20</v>
      </c>
      <c r="F1716">
        <v>8.43</v>
      </c>
      <c r="G1716" s="73">
        <v>44622</v>
      </c>
      <c r="H1716" s="73">
        <v>44658</v>
      </c>
      <c r="I1716">
        <v>8</v>
      </c>
      <c r="J1716">
        <v>2021</v>
      </c>
      <c r="K1716" t="s">
        <v>29</v>
      </c>
      <c r="L1716">
        <v>13</v>
      </c>
      <c r="M1716">
        <v>0.40833333333333333</v>
      </c>
      <c r="N1716">
        <v>5.3083333333333336</v>
      </c>
      <c r="O1716">
        <v>37</v>
      </c>
      <c r="P1716">
        <v>0.1434684684684685</v>
      </c>
      <c r="Q1716">
        <v>0.35135135135135143</v>
      </c>
      <c r="R1716" t="s">
        <v>63</v>
      </c>
    </row>
    <row r="1717" spans="1:18" x14ac:dyDescent="0.3">
      <c r="A1717" s="72">
        <v>1715</v>
      </c>
      <c r="B1717">
        <v>39990</v>
      </c>
      <c r="C1717" t="s">
        <v>556</v>
      </c>
      <c r="D1717" t="s">
        <v>60</v>
      </c>
      <c r="E1717" t="s">
        <v>20</v>
      </c>
      <c r="F1717">
        <v>5.87</v>
      </c>
      <c r="G1717" s="73">
        <v>44375</v>
      </c>
      <c r="H1717" s="73">
        <v>44392</v>
      </c>
      <c r="I1717">
        <v>6</v>
      </c>
      <c r="J1717">
        <v>2020</v>
      </c>
      <c r="K1717" t="s">
        <v>31</v>
      </c>
      <c r="L1717">
        <v>12</v>
      </c>
      <c r="M1717">
        <v>0.4</v>
      </c>
      <c r="N1717">
        <v>4.8000000000000007</v>
      </c>
      <c r="O1717">
        <v>18</v>
      </c>
      <c r="P1717">
        <v>0.26666666666666672</v>
      </c>
      <c r="Q1717">
        <v>0.66666666666666663</v>
      </c>
      <c r="R1717" t="s">
        <v>32</v>
      </c>
    </row>
    <row r="1718" spans="1:18" x14ac:dyDescent="0.3">
      <c r="A1718" s="72">
        <v>1716</v>
      </c>
      <c r="B1718">
        <v>39990</v>
      </c>
      <c r="C1718" t="s">
        <v>556</v>
      </c>
      <c r="D1718" t="s">
        <v>60</v>
      </c>
      <c r="E1718" t="s">
        <v>20</v>
      </c>
      <c r="F1718">
        <v>5.87</v>
      </c>
      <c r="G1718" s="73">
        <v>44375</v>
      </c>
      <c r="H1718" s="73">
        <v>44392</v>
      </c>
      <c r="I1718">
        <v>6</v>
      </c>
      <c r="J1718">
        <v>2020</v>
      </c>
      <c r="K1718" t="s">
        <v>31</v>
      </c>
      <c r="L1718">
        <v>12</v>
      </c>
      <c r="M1718">
        <v>0.4</v>
      </c>
      <c r="N1718">
        <v>4.8000000000000007</v>
      </c>
      <c r="O1718">
        <v>18</v>
      </c>
      <c r="P1718">
        <v>0.26666666666666672</v>
      </c>
      <c r="Q1718">
        <v>0.66666666666666663</v>
      </c>
      <c r="R1718" t="s">
        <v>45</v>
      </c>
    </row>
    <row r="1719" spans="1:18" x14ac:dyDescent="0.3">
      <c r="A1719" s="72">
        <v>1717</v>
      </c>
      <c r="B1719">
        <v>39990</v>
      </c>
      <c r="C1719" t="s">
        <v>556</v>
      </c>
      <c r="D1719" t="s">
        <v>60</v>
      </c>
      <c r="E1719" t="s">
        <v>20</v>
      </c>
      <c r="F1719">
        <v>5.87</v>
      </c>
      <c r="G1719" s="73">
        <v>44375</v>
      </c>
      <c r="H1719" s="73">
        <v>44392</v>
      </c>
      <c r="I1719">
        <v>6</v>
      </c>
      <c r="J1719">
        <v>2020</v>
      </c>
      <c r="K1719" t="s">
        <v>31</v>
      </c>
      <c r="L1719">
        <v>12</v>
      </c>
      <c r="M1719">
        <v>0.4</v>
      </c>
      <c r="N1719">
        <v>4.8000000000000007</v>
      </c>
      <c r="O1719">
        <v>18</v>
      </c>
      <c r="P1719">
        <v>0.26666666666666672</v>
      </c>
      <c r="Q1719">
        <v>0.66666666666666663</v>
      </c>
      <c r="R1719" t="s">
        <v>108</v>
      </c>
    </row>
    <row r="1720" spans="1:18" x14ac:dyDescent="0.3">
      <c r="A1720" s="72">
        <v>1718</v>
      </c>
      <c r="B1720">
        <v>39990</v>
      </c>
      <c r="C1720" t="s">
        <v>556</v>
      </c>
      <c r="D1720" t="s">
        <v>60</v>
      </c>
      <c r="E1720" t="s">
        <v>20</v>
      </c>
      <c r="F1720">
        <v>5.87</v>
      </c>
      <c r="G1720" s="73">
        <v>44375</v>
      </c>
      <c r="H1720" s="73">
        <v>44392</v>
      </c>
      <c r="I1720">
        <v>6</v>
      </c>
      <c r="J1720">
        <v>2020</v>
      </c>
      <c r="K1720" t="s">
        <v>31</v>
      </c>
      <c r="L1720">
        <v>12</v>
      </c>
      <c r="M1720">
        <v>0.4</v>
      </c>
      <c r="N1720">
        <v>4.8000000000000007</v>
      </c>
      <c r="O1720">
        <v>18</v>
      </c>
      <c r="P1720">
        <v>0.26666666666666672</v>
      </c>
      <c r="Q1720">
        <v>0.66666666666666663</v>
      </c>
      <c r="R1720" t="s">
        <v>119</v>
      </c>
    </row>
    <row r="1721" spans="1:18" x14ac:dyDescent="0.3">
      <c r="A1721" s="72">
        <v>1719</v>
      </c>
      <c r="B1721">
        <v>37993</v>
      </c>
      <c r="C1721" t="s">
        <v>557</v>
      </c>
      <c r="D1721" t="s">
        <v>28</v>
      </c>
      <c r="E1721" t="s">
        <v>110</v>
      </c>
      <c r="F1721">
        <v>7.3</v>
      </c>
      <c r="G1721" s="73">
        <v>43586</v>
      </c>
      <c r="H1721" s="73">
        <v>43605</v>
      </c>
      <c r="I1721">
        <v>6</v>
      </c>
      <c r="J1721">
        <v>2019</v>
      </c>
      <c r="K1721" t="s">
        <v>21</v>
      </c>
      <c r="L1721">
        <v>12</v>
      </c>
      <c r="M1721">
        <v>0.39444444444444438</v>
      </c>
      <c r="N1721">
        <v>4.7333333333333334</v>
      </c>
      <c r="O1721">
        <v>20</v>
      </c>
      <c r="P1721">
        <v>0.23666666666666669</v>
      </c>
      <c r="Q1721">
        <v>0.6</v>
      </c>
      <c r="R1721" t="s">
        <v>32</v>
      </c>
    </row>
    <row r="1722" spans="1:18" x14ac:dyDescent="0.3">
      <c r="A1722" s="72">
        <v>1720</v>
      </c>
      <c r="B1722">
        <v>37993</v>
      </c>
      <c r="C1722" t="s">
        <v>557</v>
      </c>
      <c r="D1722" t="s">
        <v>28</v>
      </c>
      <c r="E1722" t="s">
        <v>110</v>
      </c>
      <c r="F1722">
        <v>7.3</v>
      </c>
      <c r="G1722" s="73">
        <v>43586</v>
      </c>
      <c r="H1722" s="73">
        <v>43605</v>
      </c>
      <c r="I1722">
        <v>6</v>
      </c>
      <c r="J1722">
        <v>2019</v>
      </c>
      <c r="K1722" t="s">
        <v>21</v>
      </c>
      <c r="L1722">
        <v>12</v>
      </c>
      <c r="M1722">
        <v>0.39444444444444438</v>
      </c>
      <c r="N1722">
        <v>4.7333333333333334</v>
      </c>
      <c r="O1722">
        <v>20</v>
      </c>
      <c r="P1722">
        <v>0.23666666666666669</v>
      </c>
      <c r="Q1722">
        <v>0.6</v>
      </c>
      <c r="R1722" t="s">
        <v>74</v>
      </c>
    </row>
    <row r="1723" spans="1:18" x14ac:dyDescent="0.3">
      <c r="A1723" s="72">
        <v>1721</v>
      </c>
      <c r="B1723">
        <v>37993</v>
      </c>
      <c r="C1723" t="s">
        <v>557</v>
      </c>
      <c r="D1723" t="s">
        <v>28</v>
      </c>
      <c r="E1723" t="s">
        <v>110</v>
      </c>
      <c r="F1723">
        <v>7.3</v>
      </c>
      <c r="G1723" s="73">
        <v>43586</v>
      </c>
      <c r="H1723" s="73">
        <v>43605</v>
      </c>
      <c r="I1723">
        <v>6</v>
      </c>
      <c r="J1723">
        <v>2019</v>
      </c>
      <c r="K1723" t="s">
        <v>21</v>
      </c>
      <c r="L1723">
        <v>12</v>
      </c>
      <c r="M1723">
        <v>0.39444444444444438</v>
      </c>
      <c r="N1723">
        <v>4.7333333333333334</v>
      </c>
      <c r="O1723">
        <v>20</v>
      </c>
      <c r="P1723">
        <v>0.23666666666666669</v>
      </c>
      <c r="Q1723">
        <v>0.6</v>
      </c>
      <c r="R1723" t="s">
        <v>42</v>
      </c>
    </row>
    <row r="1724" spans="1:18" x14ac:dyDescent="0.3">
      <c r="A1724" s="72">
        <v>1722</v>
      </c>
      <c r="B1724">
        <v>38999</v>
      </c>
      <c r="C1724" t="s">
        <v>558</v>
      </c>
      <c r="D1724" t="s">
        <v>19</v>
      </c>
      <c r="E1724" t="s">
        <v>110</v>
      </c>
      <c r="F1724">
        <v>7.28</v>
      </c>
      <c r="G1724" s="73">
        <v>43635</v>
      </c>
      <c r="H1724" s="73">
        <v>43635</v>
      </c>
      <c r="I1724">
        <v>6</v>
      </c>
      <c r="J1724">
        <v>2019</v>
      </c>
      <c r="K1724" t="s">
        <v>29</v>
      </c>
      <c r="L1724">
        <v>1</v>
      </c>
      <c r="M1724">
        <v>0.37777777777777782</v>
      </c>
      <c r="N1724">
        <v>0.37777777777777782</v>
      </c>
      <c r="O1724">
        <v>1</v>
      </c>
      <c r="P1724">
        <v>0.37777777777777782</v>
      </c>
      <c r="Q1724">
        <v>1</v>
      </c>
      <c r="R1724" t="s">
        <v>32</v>
      </c>
    </row>
    <row r="1725" spans="1:18" x14ac:dyDescent="0.3">
      <c r="A1725" s="72">
        <v>1723</v>
      </c>
      <c r="B1725">
        <v>38999</v>
      </c>
      <c r="C1725" t="s">
        <v>558</v>
      </c>
      <c r="D1725" t="s">
        <v>19</v>
      </c>
      <c r="E1725" t="s">
        <v>110</v>
      </c>
      <c r="F1725">
        <v>7.28</v>
      </c>
      <c r="G1725" s="73">
        <v>43635</v>
      </c>
      <c r="H1725" s="73">
        <v>43635</v>
      </c>
      <c r="I1725">
        <v>6</v>
      </c>
      <c r="J1725">
        <v>2019</v>
      </c>
      <c r="K1725" t="s">
        <v>29</v>
      </c>
      <c r="L1725">
        <v>1</v>
      </c>
      <c r="M1725">
        <v>0.37777777777777782</v>
      </c>
      <c r="N1725">
        <v>0.37777777777777782</v>
      </c>
      <c r="O1725">
        <v>1</v>
      </c>
      <c r="P1725">
        <v>0.37777777777777782</v>
      </c>
      <c r="Q1725">
        <v>1</v>
      </c>
      <c r="R1725" t="s">
        <v>74</v>
      </c>
    </row>
    <row r="1726" spans="1:18" x14ac:dyDescent="0.3">
      <c r="A1726" s="72">
        <v>1724</v>
      </c>
      <c r="B1726">
        <v>38999</v>
      </c>
      <c r="C1726" t="s">
        <v>558</v>
      </c>
      <c r="D1726" t="s">
        <v>19</v>
      </c>
      <c r="E1726" t="s">
        <v>110</v>
      </c>
      <c r="F1726">
        <v>7.28</v>
      </c>
      <c r="G1726" s="73">
        <v>43635</v>
      </c>
      <c r="H1726" s="73">
        <v>43635</v>
      </c>
      <c r="I1726">
        <v>6</v>
      </c>
      <c r="J1726">
        <v>2019</v>
      </c>
      <c r="K1726" t="s">
        <v>29</v>
      </c>
      <c r="L1726">
        <v>1</v>
      </c>
      <c r="M1726">
        <v>0.37777777777777782</v>
      </c>
      <c r="N1726">
        <v>0.37777777777777782</v>
      </c>
      <c r="O1726">
        <v>1</v>
      </c>
      <c r="P1726">
        <v>0.37777777777777782</v>
      </c>
      <c r="Q1726">
        <v>1</v>
      </c>
      <c r="R1726" t="s">
        <v>42</v>
      </c>
    </row>
    <row r="1727" spans="1:18" x14ac:dyDescent="0.3">
      <c r="A1727" s="72">
        <v>1725</v>
      </c>
      <c r="B1727">
        <v>37393</v>
      </c>
      <c r="C1727" t="s">
        <v>559</v>
      </c>
      <c r="D1727" t="s">
        <v>28</v>
      </c>
      <c r="E1727" t="s">
        <v>73</v>
      </c>
      <c r="F1727">
        <v>6.79</v>
      </c>
      <c r="G1727" s="73">
        <v>43952</v>
      </c>
      <c r="H1727" s="73">
        <v>43955</v>
      </c>
      <c r="I1727">
        <v>5</v>
      </c>
      <c r="J1727">
        <v>2019</v>
      </c>
      <c r="K1727" t="s">
        <v>31</v>
      </c>
      <c r="L1727">
        <v>12</v>
      </c>
      <c r="M1727">
        <v>0.39444444444444438</v>
      </c>
      <c r="N1727">
        <v>4.7333333333333334</v>
      </c>
      <c r="O1727">
        <v>4</v>
      </c>
      <c r="P1727">
        <v>1.1833333333333329</v>
      </c>
      <c r="Q1727">
        <v>3</v>
      </c>
      <c r="R1727" t="s">
        <v>32</v>
      </c>
    </row>
    <row r="1728" spans="1:18" x14ac:dyDescent="0.3">
      <c r="A1728" s="72">
        <v>1726</v>
      </c>
      <c r="B1728">
        <v>37393</v>
      </c>
      <c r="C1728" t="s">
        <v>559</v>
      </c>
      <c r="D1728" t="s">
        <v>28</v>
      </c>
      <c r="E1728" t="s">
        <v>73</v>
      </c>
      <c r="F1728">
        <v>6.79</v>
      </c>
      <c r="G1728" s="73">
        <v>43952</v>
      </c>
      <c r="H1728" s="73">
        <v>43955</v>
      </c>
      <c r="I1728">
        <v>5</v>
      </c>
      <c r="J1728">
        <v>2019</v>
      </c>
      <c r="K1728" t="s">
        <v>31</v>
      </c>
      <c r="L1728">
        <v>12</v>
      </c>
      <c r="M1728">
        <v>0.39444444444444438</v>
      </c>
      <c r="N1728">
        <v>4.7333333333333334</v>
      </c>
      <c r="O1728">
        <v>4</v>
      </c>
      <c r="P1728">
        <v>1.1833333333333329</v>
      </c>
      <c r="Q1728">
        <v>3</v>
      </c>
      <c r="R1728" t="s">
        <v>23</v>
      </c>
    </row>
    <row r="1729" spans="1:18" x14ac:dyDescent="0.3">
      <c r="A1729" s="72">
        <v>1727</v>
      </c>
      <c r="B1729">
        <v>37393</v>
      </c>
      <c r="C1729" t="s">
        <v>559</v>
      </c>
      <c r="D1729" t="s">
        <v>28</v>
      </c>
      <c r="E1729" t="s">
        <v>73</v>
      </c>
      <c r="F1729">
        <v>6.79</v>
      </c>
      <c r="G1729" s="73">
        <v>43952</v>
      </c>
      <c r="H1729" s="73">
        <v>43955</v>
      </c>
      <c r="I1729">
        <v>5</v>
      </c>
      <c r="J1729">
        <v>2019</v>
      </c>
      <c r="K1729" t="s">
        <v>31</v>
      </c>
      <c r="L1729">
        <v>12</v>
      </c>
      <c r="M1729">
        <v>0.39444444444444438</v>
      </c>
      <c r="N1729">
        <v>4.7333333333333334</v>
      </c>
      <c r="O1729">
        <v>4</v>
      </c>
      <c r="P1729">
        <v>1.1833333333333329</v>
      </c>
      <c r="Q1729">
        <v>3</v>
      </c>
      <c r="R1729" t="s">
        <v>37</v>
      </c>
    </row>
    <row r="1730" spans="1:18" x14ac:dyDescent="0.3">
      <c r="A1730" s="72">
        <v>1728</v>
      </c>
      <c r="B1730">
        <v>37393</v>
      </c>
      <c r="C1730" t="s">
        <v>559</v>
      </c>
      <c r="D1730" t="s">
        <v>28</v>
      </c>
      <c r="E1730" t="s">
        <v>73</v>
      </c>
      <c r="F1730">
        <v>6.79</v>
      </c>
      <c r="G1730" s="73">
        <v>43952</v>
      </c>
      <c r="H1730" s="73">
        <v>43955</v>
      </c>
      <c r="I1730">
        <v>5</v>
      </c>
      <c r="J1730">
        <v>2019</v>
      </c>
      <c r="K1730" t="s">
        <v>31</v>
      </c>
      <c r="L1730">
        <v>12</v>
      </c>
      <c r="M1730">
        <v>0.39444444444444438</v>
      </c>
      <c r="N1730">
        <v>4.7333333333333334</v>
      </c>
      <c r="O1730">
        <v>4</v>
      </c>
      <c r="P1730">
        <v>1.1833333333333329</v>
      </c>
      <c r="Q1730">
        <v>3</v>
      </c>
      <c r="R1730" t="s">
        <v>156</v>
      </c>
    </row>
    <row r="1731" spans="1:18" x14ac:dyDescent="0.3">
      <c r="A1731" s="72">
        <v>1729</v>
      </c>
      <c r="B1731">
        <v>38217</v>
      </c>
      <c r="C1731" t="s">
        <v>560</v>
      </c>
      <c r="D1731" t="s">
        <v>60</v>
      </c>
      <c r="E1731" t="s">
        <v>76</v>
      </c>
      <c r="F1731">
        <v>7.25</v>
      </c>
      <c r="G1731" s="73">
        <v>43726</v>
      </c>
      <c r="H1731" s="73">
        <v>43742</v>
      </c>
      <c r="I1731">
        <v>6</v>
      </c>
      <c r="J1731">
        <v>2018</v>
      </c>
      <c r="K1731" t="s">
        <v>40</v>
      </c>
      <c r="L1731">
        <v>12</v>
      </c>
      <c r="M1731">
        <v>0.05</v>
      </c>
      <c r="N1731">
        <v>0.60000000000000009</v>
      </c>
      <c r="O1731">
        <v>17</v>
      </c>
      <c r="P1731">
        <v>3.529411764705883E-2</v>
      </c>
      <c r="Q1731">
        <v>0.70588235294117652</v>
      </c>
      <c r="R1731" t="s">
        <v>195</v>
      </c>
    </row>
    <row r="1732" spans="1:18" x14ac:dyDescent="0.3">
      <c r="A1732" s="72">
        <v>1730</v>
      </c>
      <c r="B1732">
        <v>38217</v>
      </c>
      <c r="C1732" t="s">
        <v>560</v>
      </c>
      <c r="D1732" t="s">
        <v>60</v>
      </c>
      <c r="E1732" t="s">
        <v>76</v>
      </c>
      <c r="F1732">
        <v>7.25</v>
      </c>
      <c r="G1732" s="73">
        <v>43726</v>
      </c>
      <c r="H1732" s="73">
        <v>43742</v>
      </c>
      <c r="I1732">
        <v>6</v>
      </c>
      <c r="J1732">
        <v>2018</v>
      </c>
      <c r="K1732" t="s">
        <v>40</v>
      </c>
      <c r="L1732">
        <v>12</v>
      </c>
      <c r="M1732">
        <v>0.05</v>
      </c>
      <c r="N1732">
        <v>0.60000000000000009</v>
      </c>
      <c r="O1732">
        <v>17</v>
      </c>
      <c r="P1732">
        <v>3.529411764705883E-2</v>
      </c>
      <c r="Q1732">
        <v>0.70588235294117652</v>
      </c>
      <c r="R1732" t="s">
        <v>32</v>
      </c>
    </row>
    <row r="1733" spans="1:18" x14ac:dyDescent="0.3">
      <c r="A1733" s="72">
        <v>1731</v>
      </c>
      <c r="B1733">
        <v>38217</v>
      </c>
      <c r="C1733" t="s">
        <v>560</v>
      </c>
      <c r="D1733" t="s">
        <v>60</v>
      </c>
      <c r="E1733" t="s">
        <v>76</v>
      </c>
      <c r="F1733">
        <v>7.25</v>
      </c>
      <c r="G1733" s="73">
        <v>43726</v>
      </c>
      <c r="H1733" s="73">
        <v>43742</v>
      </c>
      <c r="I1733">
        <v>6</v>
      </c>
      <c r="J1733">
        <v>2018</v>
      </c>
      <c r="K1733" t="s">
        <v>40</v>
      </c>
      <c r="L1733">
        <v>12</v>
      </c>
      <c r="M1733">
        <v>0.05</v>
      </c>
      <c r="N1733">
        <v>0.60000000000000009</v>
      </c>
      <c r="O1733">
        <v>17</v>
      </c>
      <c r="P1733">
        <v>3.529411764705883E-2</v>
      </c>
      <c r="Q1733">
        <v>0.70588235294117652</v>
      </c>
      <c r="R1733" t="s">
        <v>42</v>
      </c>
    </row>
    <row r="1734" spans="1:18" x14ac:dyDescent="0.3">
      <c r="A1734" s="72">
        <v>1732</v>
      </c>
      <c r="B1734">
        <v>39380</v>
      </c>
      <c r="C1734" t="s">
        <v>561</v>
      </c>
      <c r="D1734" t="s">
        <v>60</v>
      </c>
      <c r="E1734" t="s">
        <v>76</v>
      </c>
      <c r="F1734">
        <v>7.36</v>
      </c>
      <c r="G1734" s="73">
        <v>44098</v>
      </c>
      <c r="H1734" s="73">
        <v>44112</v>
      </c>
      <c r="I1734">
        <v>6</v>
      </c>
      <c r="J1734">
        <v>2019</v>
      </c>
      <c r="K1734" t="s">
        <v>21</v>
      </c>
      <c r="L1734">
        <v>12</v>
      </c>
      <c r="M1734">
        <v>0.05</v>
      </c>
      <c r="N1734">
        <v>0.60000000000000009</v>
      </c>
      <c r="O1734">
        <v>15</v>
      </c>
      <c r="P1734">
        <v>4.0000000000000008E-2</v>
      </c>
      <c r="Q1734">
        <v>0.8</v>
      </c>
      <c r="R1734" t="s">
        <v>195</v>
      </c>
    </row>
    <row r="1735" spans="1:18" x14ac:dyDescent="0.3">
      <c r="A1735" s="72">
        <v>1733</v>
      </c>
      <c r="B1735">
        <v>39380</v>
      </c>
      <c r="C1735" t="s">
        <v>561</v>
      </c>
      <c r="D1735" t="s">
        <v>60</v>
      </c>
      <c r="E1735" t="s">
        <v>76</v>
      </c>
      <c r="F1735">
        <v>7.36</v>
      </c>
      <c r="G1735" s="73">
        <v>44098</v>
      </c>
      <c r="H1735" s="73">
        <v>44112</v>
      </c>
      <c r="I1735">
        <v>6</v>
      </c>
      <c r="J1735">
        <v>2019</v>
      </c>
      <c r="K1735" t="s">
        <v>21</v>
      </c>
      <c r="L1735">
        <v>12</v>
      </c>
      <c r="M1735">
        <v>0.05</v>
      </c>
      <c r="N1735">
        <v>0.60000000000000009</v>
      </c>
      <c r="O1735">
        <v>15</v>
      </c>
      <c r="P1735">
        <v>4.0000000000000008E-2</v>
      </c>
      <c r="Q1735">
        <v>0.8</v>
      </c>
      <c r="R1735" t="s">
        <v>32</v>
      </c>
    </row>
    <row r="1736" spans="1:18" x14ac:dyDescent="0.3">
      <c r="A1736" s="72">
        <v>1734</v>
      </c>
      <c r="B1736">
        <v>39380</v>
      </c>
      <c r="C1736" t="s">
        <v>561</v>
      </c>
      <c r="D1736" t="s">
        <v>60</v>
      </c>
      <c r="E1736" t="s">
        <v>76</v>
      </c>
      <c r="F1736">
        <v>7.36</v>
      </c>
      <c r="G1736" s="73">
        <v>44098</v>
      </c>
      <c r="H1736" s="73">
        <v>44112</v>
      </c>
      <c r="I1736">
        <v>6</v>
      </c>
      <c r="J1736">
        <v>2019</v>
      </c>
      <c r="K1736" t="s">
        <v>21</v>
      </c>
      <c r="L1736">
        <v>12</v>
      </c>
      <c r="M1736">
        <v>0.05</v>
      </c>
      <c r="N1736">
        <v>0.60000000000000009</v>
      </c>
      <c r="O1736">
        <v>15</v>
      </c>
      <c r="P1736">
        <v>4.0000000000000008E-2</v>
      </c>
      <c r="Q1736">
        <v>0.8</v>
      </c>
      <c r="R1736" t="s">
        <v>42</v>
      </c>
    </row>
    <row r="1737" spans="1:18" x14ac:dyDescent="0.3">
      <c r="A1737" s="72">
        <v>1735</v>
      </c>
      <c r="B1737">
        <v>7</v>
      </c>
      <c r="C1737" t="s">
        <v>562</v>
      </c>
      <c r="D1737" t="s">
        <v>28</v>
      </c>
      <c r="E1737" t="s">
        <v>20</v>
      </c>
      <c r="F1737">
        <v>7.25</v>
      </c>
      <c r="G1737" s="73">
        <v>42991</v>
      </c>
      <c r="H1737" s="73">
        <v>43034</v>
      </c>
      <c r="I1737">
        <v>6</v>
      </c>
      <c r="J1737">
        <v>2002</v>
      </c>
      <c r="K1737" t="s">
        <v>40</v>
      </c>
      <c r="L1737">
        <v>26</v>
      </c>
      <c r="M1737">
        <v>0.41666666666666669</v>
      </c>
      <c r="N1737">
        <v>10.83333333333333</v>
      </c>
      <c r="O1737">
        <v>44</v>
      </c>
      <c r="P1737">
        <v>0.24621212121212119</v>
      </c>
      <c r="Q1737">
        <v>0.59090909090909094</v>
      </c>
      <c r="R1737" t="s">
        <v>35</v>
      </c>
    </row>
    <row r="1738" spans="1:18" x14ac:dyDescent="0.3">
      <c r="A1738" s="72">
        <v>1736</v>
      </c>
      <c r="B1738">
        <v>7</v>
      </c>
      <c r="C1738" t="s">
        <v>562</v>
      </c>
      <c r="D1738" t="s">
        <v>28</v>
      </c>
      <c r="E1738" t="s">
        <v>20</v>
      </c>
      <c r="F1738">
        <v>7.25</v>
      </c>
      <c r="G1738" s="73">
        <v>42991</v>
      </c>
      <c r="H1738" s="73">
        <v>43034</v>
      </c>
      <c r="I1738">
        <v>6</v>
      </c>
      <c r="J1738">
        <v>2002</v>
      </c>
      <c r="K1738" t="s">
        <v>40</v>
      </c>
      <c r="L1738">
        <v>26</v>
      </c>
      <c r="M1738">
        <v>0.41666666666666669</v>
      </c>
      <c r="N1738">
        <v>10.83333333333333</v>
      </c>
      <c r="O1738">
        <v>44</v>
      </c>
      <c r="P1738">
        <v>0.24621212121212119</v>
      </c>
      <c r="Q1738">
        <v>0.59090909090909094</v>
      </c>
      <c r="R1738" t="s">
        <v>66</v>
      </c>
    </row>
    <row r="1739" spans="1:18" x14ac:dyDescent="0.3">
      <c r="A1739" s="72">
        <v>1737</v>
      </c>
      <c r="B1739">
        <v>7</v>
      </c>
      <c r="C1739" t="s">
        <v>562</v>
      </c>
      <c r="D1739" t="s">
        <v>28</v>
      </c>
      <c r="E1739" t="s">
        <v>20</v>
      </c>
      <c r="F1739">
        <v>7.25</v>
      </c>
      <c r="G1739" s="73">
        <v>42991</v>
      </c>
      <c r="H1739" s="73">
        <v>43034</v>
      </c>
      <c r="I1739">
        <v>6</v>
      </c>
      <c r="J1739">
        <v>2002</v>
      </c>
      <c r="K1739" t="s">
        <v>40</v>
      </c>
      <c r="L1739">
        <v>26</v>
      </c>
      <c r="M1739">
        <v>0.41666666666666669</v>
      </c>
      <c r="N1739">
        <v>10.83333333333333</v>
      </c>
      <c r="O1739">
        <v>44</v>
      </c>
      <c r="P1739">
        <v>0.24621212121212119</v>
      </c>
      <c r="Q1739">
        <v>0.59090909090909094</v>
      </c>
      <c r="R1739" t="s">
        <v>36</v>
      </c>
    </row>
    <row r="1740" spans="1:18" x14ac:dyDescent="0.3">
      <c r="A1740" s="72">
        <v>1738</v>
      </c>
      <c r="B1740">
        <v>7</v>
      </c>
      <c r="C1740" t="s">
        <v>562</v>
      </c>
      <c r="D1740" t="s">
        <v>28</v>
      </c>
      <c r="E1740" t="s">
        <v>20</v>
      </c>
      <c r="F1740">
        <v>7.25</v>
      </c>
      <c r="G1740" s="73">
        <v>42991</v>
      </c>
      <c r="H1740" s="73">
        <v>43034</v>
      </c>
      <c r="I1740">
        <v>6</v>
      </c>
      <c r="J1740">
        <v>2002</v>
      </c>
      <c r="K1740" t="s">
        <v>40</v>
      </c>
      <c r="L1740">
        <v>26</v>
      </c>
      <c r="M1740">
        <v>0.41666666666666669</v>
      </c>
      <c r="N1740">
        <v>10.83333333333333</v>
      </c>
      <c r="O1740">
        <v>44</v>
      </c>
      <c r="P1740">
        <v>0.24621212121212119</v>
      </c>
      <c r="Q1740">
        <v>0.59090909090909094</v>
      </c>
      <c r="R1740" t="s">
        <v>24</v>
      </c>
    </row>
    <row r="1741" spans="1:18" x14ac:dyDescent="0.3">
      <c r="A1741" s="72">
        <v>1739</v>
      </c>
      <c r="B1741">
        <v>7</v>
      </c>
      <c r="C1741" t="s">
        <v>562</v>
      </c>
      <c r="D1741" t="s">
        <v>28</v>
      </c>
      <c r="E1741" t="s">
        <v>20</v>
      </c>
      <c r="F1741">
        <v>7.25</v>
      </c>
      <c r="G1741" s="73">
        <v>42991</v>
      </c>
      <c r="H1741" s="73">
        <v>43034</v>
      </c>
      <c r="I1741">
        <v>6</v>
      </c>
      <c r="J1741">
        <v>2002</v>
      </c>
      <c r="K1741" t="s">
        <v>40</v>
      </c>
      <c r="L1741">
        <v>26</v>
      </c>
      <c r="M1741">
        <v>0.41666666666666669</v>
      </c>
      <c r="N1741">
        <v>10.83333333333333</v>
      </c>
      <c r="O1741">
        <v>44</v>
      </c>
      <c r="P1741">
        <v>0.24621212121212119</v>
      </c>
      <c r="Q1741">
        <v>0.59090909090909094</v>
      </c>
      <c r="R1741" t="s">
        <v>108</v>
      </c>
    </row>
    <row r="1742" spans="1:18" x14ac:dyDescent="0.3">
      <c r="A1742" s="72">
        <v>1740</v>
      </c>
      <c r="B1742">
        <v>45643</v>
      </c>
      <c r="C1742" t="s">
        <v>563</v>
      </c>
      <c r="D1742" t="s">
        <v>60</v>
      </c>
      <c r="E1742" t="s">
        <v>20</v>
      </c>
      <c r="F1742">
        <v>6.55</v>
      </c>
      <c r="G1742" s="73">
        <v>44731</v>
      </c>
      <c r="H1742" s="73">
        <v>44731</v>
      </c>
      <c r="I1742">
        <v>7</v>
      </c>
      <c r="J1742">
        <v>2021</v>
      </c>
      <c r="K1742" t="s">
        <v>21</v>
      </c>
      <c r="L1742">
        <v>1</v>
      </c>
      <c r="M1742">
        <v>6.8888888888888888E-2</v>
      </c>
      <c r="N1742">
        <v>6.8888888888888888E-2</v>
      </c>
      <c r="O1742">
        <v>1</v>
      </c>
      <c r="P1742">
        <v>6.8888888888888888E-2</v>
      </c>
      <c r="Q1742">
        <v>1</v>
      </c>
      <c r="R1742" t="s">
        <v>23</v>
      </c>
    </row>
    <row r="1743" spans="1:18" x14ac:dyDescent="0.3">
      <c r="A1743" s="72">
        <v>1741</v>
      </c>
      <c r="B1743">
        <v>45643</v>
      </c>
      <c r="C1743" t="s">
        <v>563</v>
      </c>
      <c r="D1743" t="s">
        <v>60</v>
      </c>
      <c r="E1743" t="s">
        <v>20</v>
      </c>
      <c r="F1743">
        <v>6.55</v>
      </c>
      <c r="G1743" s="73">
        <v>44731</v>
      </c>
      <c r="H1743" s="73">
        <v>44731</v>
      </c>
      <c r="I1743">
        <v>7</v>
      </c>
      <c r="J1743">
        <v>2021</v>
      </c>
      <c r="K1743" t="s">
        <v>21</v>
      </c>
      <c r="L1743">
        <v>1</v>
      </c>
      <c r="M1743">
        <v>6.8888888888888888E-2</v>
      </c>
      <c r="N1743">
        <v>6.8888888888888888E-2</v>
      </c>
      <c r="O1743">
        <v>1</v>
      </c>
      <c r="P1743">
        <v>6.8888888888888888E-2</v>
      </c>
      <c r="Q1743">
        <v>1</v>
      </c>
      <c r="R1743" t="s">
        <v>128</v>
      </c>
    </row>
    <row r="1744" spans="1:18" x14ac:dyDescent="0.3">
      <c r="A1744" s="72">
        <v>1742</v>
      </c>
      <c r="B1744">
        <v>202</v>
      </c>
      <c r="C1744" t="s">
        <v>564</v>
      </c>
      <c r="D1744" t="s">
        <v>28</v>
      </c>
      <c r="E1744" t="s">
        <v>20</v>
      </c>
      <c r="F1744">
        <v>7.81</v>
      </c>
      <c r="G1744" s="73">
        <v>43102</v>
      </c>
      <c r="H1744" s="73">
        <v>43132</v>
      </c>
      <c r="I1744">
        <v>8</v>
      </c>
      <c r="J1744">
        <v>2003</v>
      </c>
      <c r="K1744" t="s">
        <v>21</v>
      </c>
      <c r="L1744">
        <v>26</v>
      </c>
      <c r="M1744">
        <v>0.38333333333333341</v>
      </c>
      <c r="N1744">
        <v>9.9666666666666668</v>
      </c>
      <c r="O1744">
        <v>31</v>
      </c>
      <c r="P1744">
        <v>0.32150537634408599</v>
      </c>
      <c r="Q1744">
        <v>0.83870967741935487</v>
      </c>
      <c r="R1744" t="s">
        <v>35</v>
      </c>
    </row>
    <row r="1745" spans="1:18" x14ac:dyDescent="0.3">
      <c r="A1745" s="72">
        <v>1743</v>
      </c>
      <c r="B1745">
        <v>202</v>
      </c>
      <c r="C1745" t="s">
        <v>564</v>
      </c>
      <c r="D1745" t="s">
        <v>28</v>
      </c>
      <c r="E1745" t="s">
        <v>20</v>
      </c>
      <c r="F1745">
        <v>7.81</v>
      </c>
      <c r="G1745" s="73">
        <v>43102</v>
      </c>
      <c r="H1745" s="73">
        <v>43132</v>
      </c>
      <c r="I1745">
        <v>8</v>
      </c>
      <c r="J1745">
        <v>2003</v>
      </c>
      <c r="K1745" t="s">
        <v>21</v>
      </c>
      <c r="L1745">
        <v>26</v>
      </c>
      <c r="M1745">
        <v>0.38333333333333341</v>
      </c>
      <c r="N1745">
        <v>9.9666666666666668</v>
      </c>
      <c r="O1745">
        <v>31</v>
      </c>
      <c r="P1745">
        <v>0.32150537634408599</v>
      </c>
      <c r="Q1745">
        <v>0.83870967741935487</v>
      </c>
      <c r="R1745" t="s">
        <v>22</v>
      </c>
    </row>
    <row r="1746" spans="1:18" x14ac:dyDescent="0.3">
      <c r="A1746" s="72">
        <v>1744</v>
      </c>
      <c r="B1746">
        <v>202</v>
      </c>
      <c r="C1746" t="s">
        <v>564</v>
      </c>
      <c r="D1746" t="s">
        <v>28</v>
      </c>
      <c r="E1746" t="s">
        <v>20</v>
      </c>
      <c r="F1746">
        <v>7.81</v>
      </c>
      <c r="G1746" s="73">
        <v>43102</v>
      </c>
      <c r="H1746" s="73">
        <v>43132</v>
      </c>
      <c r="I1746">
        <v>8</v>
      </c>
      <c r="J1746">
        <v>2003</v>
      </c>
      <c r="K1746" t="s">
        <v>21</v>
      </c>
      <c r="L1746">
        <v>26</v>
      </c>
      <c r="M1746">
        <v>0.38333333333333341</v>
      </c>
      <c r="N1746">
        <v>9.9666666666666668</v>
      </c>
      <c r="O1746">
        <v>31</v>
      </c>
      <c r="P1746">
        <v>0.32150537634408599</v>
      </c>
      <c r="Q1746">
        <v>0.83870967741935487</v>
      </c>
      <c r="R1746" t="s">
        <v>36</v>
      </c>
    </row>
    <row r="1747" spans="1:18" x14ac:dyDescent="0.3">
      <c r="A1747" s="72">
        <v>1745</v>
      </c>
      <c r="B1747">
        <v>202</v>
      </c>
      <c r="C1747" t="s">
        <v>564</v>
      </c>
      <c r="D1747" t="s">
        <v>28</v>
      </c>
      <c r="E1747" t="s">
        <v>20</v>
      </c>
      <c r="F1747">
        <v>7.81</v>
      </c>
      <c r="G1747" s="73">
        <v>43102</v>
      </c>
      <c r="H1747" s="73">
        <v>43132</v>
      </c>
      <c r="I1747">
        <v>8</v>
      </c>
      <c r="J1747">
        <v>2003</v>
      </c>
      <c r="K1747" t="s">
        <v>21</v>
      </c>
      <c r="L1747">
        <v>26</v>
      </c>
      <c r="M1747">
        <v>0.38333333333333341</v>
      </c>
      <c r="N1747">
        <v>9.9666666666666668</v>
      </c>
      <c r="O1747">
        <v>31</v>
      </c>
      <c r="P1747">
        <v>0.32150537634408599</v>
      </c>
      <c r="Q1747">
        <v>0.83870967741935487</v>
      </c>
      <c r="R1747" t="s">
        <v>23</v>
      </c>
    </row>
    <row r="1748" spans="1:18" x14ac:dyDescent="0.3">
      <c r="A1748" s="72">
        <v>1746</v>
      </c>
      <c r="B1748">
        <v>202</v>
      </c>
      <c r="C1748" t="s">
        <v>564</v>
      </c>
      <c r="D1748" t="s">
        <v>28</v>
      </c>
      <c r="E1748" t="s">
        <v>20</v>
      </c>
      <c r="F1748">
        <v>7.81</v>
      </c>
      <c r="G1748" s="73">
        <v>43102</v>
      </c>
      <c r="H1748" s="73">
        <v>43132</v>
      </c>
      <c r="I1748">
        <v>8</v>
      </c>
      <c r="J1748">
        <v>2003</v>
      </c>
      <c r="K1748" t="s">
        <v>21</v>
      </c>
      <c r="L1748">
        <v>26</v>
      </c>
      <c r="M1748">
        <v>0.38333333333333341</v>
      </c>
      <c r="N1748">
        <v>9.9666666666666668</v>
      </c>
      <c r="O1748">
        <v>31</v>
      </c>
      <c r="P1748">
        <v>0.32150537634408599</v>
      </c>
      <c r="Q1748">
        <v>0.83870967741935487</v>
      </c>
      <c r="R1748" t="s">
        <v>24</v>
      </c>
    </row>
    <row r="1749" spans="1:18" x14ac:dyDescent="0.3">
      <c r="A1749" s="72">
        <v>1747</v>
      </c>
      <c r="B1749">
        <v>202</v>
      </c>
      <c r="C1749" t="s">
        <v>564</v>
      </c>
      <c r="D1749" t="s">
        <v>28</v>
      </c>
      <c r="E1749" t="s">
        <v>20</v>
      </c>
      <c r="F1749">
        <v>7.81</v>
      </c>
      <c r="G1749" s="73">
        <v>43102</v>
      </c>
      <c r="H1749" s="73">
        <v>43132</v>
      </c>
      <c r="I1749">
        <v>8</v>
      </c>
      <c r="J1749">
        <v>2003</v>
      </c>
      <c r="K1749" t="s">
        <v>21</v>
      </c>
      <c r="L1749">
        <v>26</v>
      </c>
      <c r="M1749">
        <v>0.38333333333333341</v>
      </c>
      <c r="N1749">
        <v>9.9666666666666668</v>
      </c>
      <c r="O1749">
        <v>31</v>
      </c>
      <c r="P1749">
        <v>0.32150537634408599</v>
      </c>
      <c r="Q1749">
        <v>0.83870967741935487</v>
      </c>
      <c r="R1749" t="s">
        <v>25</v>
      </c>
    </row>
    <row r="1750" spans="1:18" x14ac:dyDescent="0.3">
      <c r="A1750" s="72">
        <v>1748</v>
      </c>
      <c r="B1750">
        <v>1023</v>
      </c>
      <c r="C1750" t="s">
        <v>565</v>
      </c>
      <c r="D1750" t="s">
        <v>65</v>
      </c>
      <c r="E1750" t="s">
        <v>20</v>
      </c>
      <c r="F1750">
        <v>8</v>
      </c>
      <c r="G1750" s="73">
        <v>43207</v>
      </c>
      <c r="H1750" s="73">
        <v>43214</v>
      </c>
      <c r="I1750">
        <v>8</v>
      </c>
      <c r="J1750">
        <v>2004</v>
      </c>
      <c r="K1750" t="s">
        <v>21</v>
      </c>
      <c r="L1750">
        <v>4</v>
      </c>
      <c r="M1750">
        <v>0.38333333333333341</v>
      </c>
      <c r="N1750">
        <v>1.533333333333333</v>
      </c>
      <c r="O1750">
        <v>8</v>
      </c>
      <c r="P1750">
        <v>0.19166666666666671</v>
      </c>
      <c r="Q1750">
        <v>0.5</v>
      </c>
      <c r="R1750" t="s">
        <v>22</v>
      </c>
    </row>
    <row r="1751" spans="1:18" x14ac:dyDescent="0.3">
      <c r="A1751" s="72">
        <v>1749</v>
      </c>
      <c r="B1751">
        <v>1023</v>
      </c>
      <c r="C1751" t="s">
        <v>565</v>
      </c>
      <c r="D1751" t="s">
        <v>65</v>
      </c>
      <c r="E1751" t="s">
        <v>20</v>
      </c>
      <c r="F1751">
        <v>8</v>
      </c>
      <c r="G1751" s="73">
        <v>43207</v>
      </c>
      <c r="H1751" s="73">
        <v>43214</v>
      </c>
      <c r="I1751">
        <v>8</v>
      </c>
      <c r="J1751">
        <v>2004</v>
      </c>
      <c r="K1751" t="s">
        <v>21</v>
      </c>
      <c r="L1751">
        <v>4</v>
      </c>
      <c r="M1751">
        <v>0.38333333333333341</v>
      </c>
      <c r="N1751">
        <v>1.533333333333333</v>
      </c>
      <c r="O1751">
        <v>8</v>
      </c>
      <c r="P1751">
        <v>0.19166666666666671</v>
      </c>
      <c r="Q1751">
        <v>0.5</v>
      </c>
      <c r="R1751" t="s">
        <v>36</v>
      </c>
    </row>
    <row r="1752" spans="1:18" x14ac:dyDescent="0.3">
      <c r="A1752" s="72">
        <v>1750</v>
      </c>
      <c r="B1752">
        <v>1023</v>
      </c>
      <c r="C1752" t="s">
        <v>565</v>
      </c>
      <c r="D1752" t="s">
        <v>65</v>
      </c>
      <c r="E1752" t="s">
        <v>20</v>
      </c>
      <c r="F1752">
        <v>8</v>
      </c>
      <c r="G1752" s="73">
        <v>43207</v>
      </c>
      <c r="H1752" s="73">
        <v>43214</v>
      </c>
      <c r="I1752">
        <v>8</v>
      </c>
      <c r="J1752">
        <v>2004</v>
      </c>
      <c r="K1752" t="s">
        <v>21</v>
      </c>
      <c r="L1752">
        <v>4</v>
      </c>
      <c r="M1752">
        <v>0.38333333333333341</v>
      </c>
      <c r="N1752">
        <v>1.533333333333333</v>
      </c>
      <c r="O1752">
        <v>8</v>
      </c>
      <c r="P1752">
        <v>0.19166666666666671</v>
      </c>
      <c r="Q1752">
        <v>0.5</v>
      </c>
      <c r="R1752" t="s">
        <v>61</v>
      </c>
    </row>
    <row r="1753" spans="1:18" x14ac:dyDescent="0.3">
      <c r="A1753" s="72">
        <v>1751</v>
      </c>
      <c r="B1753">
        <v>1023</v>
      </c>
      <c r="C1753" t="s">
        <v>565</v>
      </c>
      <c r="D1753" t="s">
        <v>65</v>
      </c>
      <c r="E1753" t="s">
        <v>20</v>
      </c>
      <c r="F1753">
        <v>8</v>
      </c>
      <c r="G1753" s="73">
        <v>43207</v>
      </c>
      <c r="H1753" s="73">
        <v>43214</v>
      </c>
      <c r="I1753">
        <v>8</v>
      </c>
      <c r="J1753">
        <v>2004</v>
      </c>
      <c r="K1753" t="s">
        <v>21</v>
      </c>
      <c r="L1753">
        <v>4</v>
      </c>
      <c r="M1753">
        <v>0.38333333333333341</v>
      </c>
      <c r="N1753">
        <v>1.533333333333333</v>
      </c>
      <c r="O1753">
        <v>8</v>
      </c>
      <c r="P1753">
        <v>0.19166666666666671</v>
      </c>
      <c r="Q1753">
        <v>0.5</v>
      </c>
      <c r="R1753" t="s">
        <v>25</v>
      </c>
    </row>
    <row r="1754" spans="1:18" x14ac:dyDescent="0.3">
      <c r="A1754" s="72">
        <v>1752</v>
      </c>
      <c r="B1754">
        <v>1023</v>
      </c>
      <c r="C1754" t="s">
        <v>565</v>
      </c>
      <c r="D1754" t="s">
        <v>65</v>
      </c>
      <c r="E1754" t="s">
        <v>20</v>
      </c>
      <c r="F1754">
        <v>8</v>
      </c>
      <c r="G1754" s="73">
        <v>43207</v>
      </c>
      <c r="H1754" s="73">
        <v>43214</v>
      </c>
      <c r="I1754">
        <v>8</v>
      </c>
      <c r="J1754">
        <v>2004</v>
      </c>
      <c r="K1754" t="s">
        <v>21</v>
      </c>
      <c r="L1754">
        <v>4</v>
      </c>
      <c r="M1754">
        <v>0.38333333333333341</v>
      </c>
      <c r="N1754">
        <v>1.533333333333333</v>
      </c>
      <c r="O1754">
        <v>8</v>
      </c>
      <c r="P1754">
        <v>0.19166666666666671</v>
      </c>
      <c r="Q1754">
        <v>0.5</v>
      </c>
      <c r="R1754" t="s">
        <v>108</v>
      </c>
    </row>
    <row r="1755" spans="1:18" x14ac:dyDescent="0.3">
      <c r="A1755" s="72">
        <v>1753</v>
      </c>
      <c r="B1755">
        <v>43299</v>
      </c>
      <c r="C1755" t="s">
        <v>566</v>
      </c>
      <c r="D1755" t="s">
        <v>28</v>
      </c>
      <c r="E1755" t="s">
        <v>20</v>
      </c>
      <c r="F1755">
        <v>7.68</v>
      </c>
      <c r="G1755" s="73">
        <v>44787</v>
      </c>
      <c r="H1755" s="73">
        <v>44802</v>
      </c>
      <c r="I1755">
        <v>7</v>
      </c>
      <c r="J1755">
        <v>2021</v>
      </c>
      <c r="K1755" t="s">
        <v>21</v>
      </c>
      <c r="L1755">
        <v>12</v>
      </c>
      <c r="M1755">
        <v>0.38388888888888889</v>
      </c>
      <c r="N1755">
        <v>4.6066666666666656</v>
      </c>
      <c r="O1755">
        <v>16</v>
      </c>
      <c r="P1755">
        <v>0.28791666666666671</v>
      </c>
      <c r="Q1755">
        <v>0.75</v>
      </c>
      <c r="R1755" t="s">
        <v>36</v>
      </c>
    </row>
    <row r="1756" spans="1:18" x14ac:dyDescent="0.3">
      <c r="A1756" s="72">
        <v>1754</v>
      </c>
      <c r="B1756">
        <v>43299</v>
      </c>
      <c r="C1756" t="s">
        <v>566</v>
      </c>
      <c r="D1756" t="s">
        <v>28</v>
      </c>
      <c r="E1756" t="s">
        <v>20</v>
      </c>
      <c r="F1756">
        <v>7.68</v>
      </c>
      <c r="G1756" s="73">
        <v>44787</v>
      </c>
      <c r="H1756" s="73">
        <v>44802</v>
      </c>
      <c r="I1756">
        <v>7</v>
      </c>
      <c r="J1756">
        <v>2021</v>
      </c>
      <c r="K1756" t="s">
        <v>21</v>
      </c>
      <c r="L1756">
        <v>12</v>
      </c>
      <c r="M1756">
        <v>0.38388888888888889</v>
      </c>
      <c r="N1756">
        <v>4.6066666666666656</v>
      </c>
      <c r="O1756">
        <v>16</v>
      </c>
      <c r="P1756">
        <v>0.28791666666666671</v>
      </c>
      <c r="Q1756">
        <v>0.75</v>
      </c>
      <c r="R1756" t="s">
        <v>23</v>
      </c>
    </row>
    <row r="1757" spans="1:18" x14ac:dyDescent="0.3">
      <c r="A1757" s="72">
        <v>1755</v>
      </c>
      <c r="B1757">
        <v>43299</v>
      </c>
      <c r="C1757" t="s">
        <v>566</v>
      </c>
      <c r="D1757" t="s">
        <v>28</v>
      </c>
      <c r="E1757" t="s">
        <v>20</v>
      </c>
      <c r="F1757">
        <v>7.68</v>
      </c>
      <c r="G1757" s="73">
        <v>44787</v>
      </c>
      <c r="H1757" s="73">
        <v>44802</v>
      </c>
      <c r="I1757">
        <v>7</v>
      </c>
      <c r="J1757">
        <v>2021</v>
      </c>
      <c r="K1757" t="s">
        <v>21</v>
      </c>
      <c r="L1757">
        <v>12</v>
      </c>
      <c r="M1757">
        <v>0.38388888888888889</v>
      </c>
      <c r="N1757">
        <v>4.6066666666666656</v>
      </c>
      <c r="O1757">
        <v>16</v>
      </c>
      <c r="P1757">
        <v>0.28791666666666671</v>
      </c>
      <c r="Q1757">
        <v>0.75</v>
      </c>
      <c r="R1757" t="s">
        <v>61</v>
      </c>
    </row>
    <row r="1758" spans="1:18" x14ac:dyDescent="0.3">
      <c r="A1758" s="72">
        <v>1756</v>
      </c>
      <c r="B1758">
        <v>14813</v>
      </c>
      <c r="C1758" t="s">
        <v>567</v>
      </c>
      <c r="D1758" t="s">
        <v>28</v>
      </c>
      <c r="E1758" t="s">
        <v>73</v>
      </c>
      <c r="F1758">
        <v>8.01</v>
      </c>
      <c r="G1758" s="73">
        <v>42564</v>
      </c>
      <c r="H1758" s="73">
        <v>42566</v>
      </c>
      <c r="I1758">
        <v>10</v>
      </c>
      <c r="J1758">
        <v>2013</v>
      </c>
      <c r="K1758" t="s">
        <v>29</v>
      </c>
      <c r="L1758">
        <v>13</v>
      </c>
      <c r="M1758">
        <v>0.4</v>
      </c>
      <c r="N1758">
        <v>5.2</v>
      </c>
      <c r="O1758">
        <v>3</v>
      </c>
      <c r="P1758">
        <v>1.7333333333333329</v>
      </c>
      <c r="Q1758">
        <v>4.333333333333333</v>
      </c>
      <c r="R1758" t="s">
        <v>32</v>
      </c>
    </row>
    <row r="1759" spans="1:18" x14ac:dyDescent="0.3">
      <c r="A1759" s="72">
        <v>1757</v>
      </c>
      <c r="B1759">
        <v>14813</v>
      </c>
      <c r="C1759" t="s">
        <v>567</v>
      </c>
      <c r="D1759" t="s">
        <v>28</v>
      </c>
      <c r="E1759" t="s">
        <v>73</v>
      </c>
      <c r="F1759">
        <v>8.01</v>
      </c>
      <c r="G1759" s="73">
        <v>42564</v>
      </c>
      <c r="H1759" s="73">
        <v>42566</v>
      </c>
      <c r="I1759">
        <v>10</v>
      </c>
      <c r="J1759">
        <v>2013</v>
      </c>
      <c r="K1759" t="s">
        <v>29</v>
      </c>
      <c r="L1759">
        <v>13</v>
      </c>
      <c r="M1759">
        <v>0.4</v>
      </c>
      <c r="N1759">
        <v>5.2</v>
      </c>
      <c r="O1759">
        <v>3</v>
      </c>
      <c r="P1759">
        <v>1.7333333333333329</v>
      </c>
      <c r="Q1759">
        <v>4.333333333333333</v>
      </c>
      <c r="R1759" t="s">
        <v>189</v>
      </c>
    </row>
    <row r="1760" spans="1:18" x14ac:dyDescent="0.3">
      <c r="A1760" s="72">
        <v>1758</v>
      </c>
      <c r="B1760">
        <v>14813</v>
      </c>
      <c r="C1760" t="s">
        <v>567</v>
      </c>
      <c r="D1760" t="s">
        <v>28</v>
      </c>
      <c r="E1760" t="s">
        <v>73</v>
      </c>
      <c r="F1760">
        <v>8.01</v>
      </c>
      <c r="G1760" s="73">
        <v>42564</v>
      </c>
      <c r="H1760" s="73">
        <v>42566</v>
      </c>
      <c r="I1760">
        <v>10</v>
      </c>
      <c r="J1760">
        <v>2013</v>
      </c>
      <c r="K1760" t="s">
        <v>29</v>
      </c>
      <c r="L1760">
        <v>13</v>
      </c>
      <c r="M1760">
        <v>0.4</v>
      </c>
      <c r="N1760">
        <v>5.2</v>
      </c>
      <c r="O1760">
        <v>3</v>
      </c>
      <c r="P1760">
        <v>1.7333333333333329</v>
      </c>
      <c r="Q1760">
        <v>4.333333333333333</v>
      </c>
      <c r="R1760" t="s">
        <v>54</v>
      </c>
    </row>
    <row r="1761" spans="1:18" x14ac:dyDescent="0.3">
      <c r="A1761" s="72">
        <v>1759</v>
      </c>
      <c r="B1761">
        <v>14813</v>
      </c>
      <c r="C1761" t="s">
        <v>567</v>
      </c>
      <c r="D1761" t="s">
        <v>28</v>
      </c>
      <c r="E1761" t="s">
        <v>73</v>
      </c>
      <c r="F1761">
        <v>8.01</v>
      </c>
      <c r="G1761" s="73">
        <v>42564</v>
      </c>
      <c r="H1761" s="73">
        <v>42566</v>
      </c>
      <c r="I1761">
        <v>10</v>
      </c>
      <c r="J1761">
        <v>2013</v>
      </c>
      <c r="K1761" t="s">
        <v>29</v>
      </c>
      <c r="L1761">
        <v>13</v>
      </c>
      <c r="M1761">
        <v>0.4</v>
      </c>
      <c r="N1761">
        <v>5.2</v>
      </c>
      <c r="O1761">
        <v>3</v>
      </c>
      <c r="P1761">
        <v>1.7333333333333329</v>
      </c>
      <c r="Q1761">
        <v>4.333333333333333</v>
      </c>
      <c r="R1761" t="s">
        <v>45</v>
      </c>
    </row>
    <row r="1762" spans="1:18" x14ac:dyDescent="0.3">
      <c r="A1762" s="72">
        <v>1760</v>
      </c>
      <c r="B1762">
        <v>18753</v>
      </c>
      <c r="C1762" t="s">
        <v>568</v>
      </c>
      <c r="D1762" t="s">
        <v>65</v>
      </c>
      <c r="E1762" t="s">
        <v>73</v>
      </c>
      <c r="F1762">
        <v>7.59</v>
      </c>
      <c r="G1762" s="73">
        <v>42564</v>
      </c>
      <c r="H1762" s="73">
        <v>42570</v>
      </c>
      <c r="I1762">
        <v>8</v>
      </c>
      <c r="J1762">
        <v>2013</v>
      </c>
      <c r="K1762" t="s">
        <v>40</v>
      </c>
      <c r="L1762">
        <v>1</v>
      </c>
      <c r="M1762">
        <v>0.39444444444444438</v>
      </c>
      <c r="N1762">
        <v>0.39444444444444438</v>
      </c>
      <c r="O1762">
        <v>7</v>
      </c>
      <c r="P1762">
        <v>5.634920634920635E-2</v>
      </c>
      <c r="Q1762">
        <v>0.14285714285714279</v>
      </c>
      <c r="R1762" t="s">
        <v>32</v>
      </c>
    </row>
    <row r="1763" spans="1:18" x14ac:dyDescent="0.3">
      <c r="A1763" s="72">
        <v>1761</v>
      </c>
      <c r="B1763">
        <v>18753</v>
      </c>
      <c r="C1763" t="s">
        <v>568</v>
      </c>
      <c r="D1763" t="s">
        <v>65</v>
      </c>
      <c r="E1763" t="s">
        <v>73</v>
      </c>
      <c r="F1763">
        <v>7.59</v>
      </c>
      <c r="G1763" s="73">
        <v>42564</v>
      </c>
      <c r="H1763" s="73">
        <v>42570</v>
      </c>
      <c r="I1763">
        <v>8</v>
      </c>
      <c r="J1763">
        <v>2013</v>
      </c>
      <c r="K1763" t="s">
        <v>40</v>
      </c>
      <c r="L1763">
        <v>1</v>
      </c>
      <c r="M1763">
        <v>0.39444444444444438</v>
      </c>
      <c r="N1763">
        <v>0.39444444444444438</v>
      </c>
      <c r="O1763">
        <v>7</v>
      </c>
      <c r="P1763">
        <v>5.634920634920635E-2</v>
      </c>
      <c r="Q1763">
        <v>0.14285714285714279</v>
      </c>
      <c r="R1763" t="s">
        <v>189</v>
      </c>
    </row>
    <row r="1764" spans="1:18" x14ac:dyDescent="0.3">
      <c r="A1764" s="72">
        <v>1762</v>
      </c>
      <c r="B1764">
        <v>18753</v>
      </c>
      <c r="C1764" t="s">
        <v>568</v>
      </c>
      <c r="D1764" t="s">
        <v>65</v>
      </c>
      <c r="E1764" t="s">
        <v>73</v>
      </c>
      <c r="F1764">
        <v>7.59</v>
      </c>
      <c r="G1764" s="73">
        <v>42564</v>
      </c>
      <c r="H1764" s="73">
        <v>42570</v>
      </c>
      <c r="I1764">
        <v>8</v>
      </c>
      <c r="J1764">
        <v>2013</v>
      </c>
      <c r="K1764" t="s">
        <v>40</v>
      </c>
      <c r="L1764">
        <v>1</v>
      </c>
      <c r="M1764">
        <v>0.39444444444444438</v>
      </c>
      <c r="N1764">
        <v>0.39444444444444438</v>
      </c>
      <c r="O1764">
        <v>7</v>
      </c>
      <c r="P1764">
        <v>5.634920634920635E-2</v>
      </c>
      <c r="Q1764">
        <v>0.14285714285714279</v>
      </c>
      <c r="R1764" t="s">
        <v>54</v>
      </c>
    </row>
    <row r="1765" spans="1:18" x14ac:dyDescent="0.3">
      <c r="A1765" s="72">
        <v>1763</v>
      </c>
      <c r="B1765">
        <v>18753</v>
      </c>
      <c r="C1765" t="s">
        <v>568</v>
      </c>
      <c r="D1765" t="s">
        <v>65</v>
      </c>
      <c r="E1765" t="s">
        <v>73</v>
      </c>
      <c r="F1765">
        <v>7.59</v>
      </c>
      <c r="G1765" s="73">
        <v>42564</v>
      </c>
      <c r="H1765" s="73">
        <v>42570</v>
      </c>
      <c r="I1765">
        <v>8</v>
      </c>
      <c r="J1765">
        <v>2013</v>
      </c>
      <c r="K1765" t="s">
        <v>40</v>
      </c>
      <c r="L1765">
        <v>1</v>
      </c>
      <c r="M1765">
        <v>0.39444444444444438</v>
      </c>
      <c r="N1765">
        <v>0.39444444444444438</v>
      </c>
      <c r="O1765">
        <v>7</v>
      </c>
      <c r="P1765">
        <v>5.634920634920635E-2</v>
      </c>
      <c r="Q1765">
        <v>0.14285714285714279</v>
      </c>
      <c r="R1765" t="s">
        <v>45</v>
      </c>
    </row>
    <row r="1766" spans="1:18" x14ac:dyDescent="0.3">
      <c r="A1766" s="72">
        <v>1764</v>
      </c>
      <c r="B1766">
        <v>23847</v>
      </c>
      <c r="C1766" t="s">
        <v>569</v>
      </c>
      <c r="D1766" t="s">
        <v>28</v>
      </c>
      <c r="E1766" t="s">
        <v>73</v>
      </c>
      <c r="F1766">
        <v>8.2200000000000006</v>
      </c>
      <c r="G1766" s="73">
        <v>42552</v>
      </c>
      <c r="H1766" s="73">
        <v>42556</v>
      </c>
      <c r="I1766">
        <v>9</v>
      </c>
      <c r="J1766">
        <v>2015</v>
      </c>
      <c r="K1766" t="s">
        <v>29</v>
      </c>
      <c r="L1766">
        <v>13</v>
      </c>
      <c r="M1766">
        <v>0.4</v>
      </c>
      <c r="N1766">
        <v>5.2</v>
      </c>
      <c r="O1766">
        <v>5</v>
      </c>
      <c r="P1766">
        <v>1.04</v>
      </c>
      <c r="Q1766">
        <v>2.6</v>
      </c>
      <c r="R1766" t="s">
        <v>32</v>
      </c>
    </row>
    <row r="1767" spans="1:18" x14ac:dyDescent="0.3">
      <c r="A1767" s="72">
        <v>1765</v>
      </c>
      <c r="B1767">
        <v>23847</v>
      </c>
      <c r="C1767" t="s">
        <v>569</v>
      </c>
      <c r="D1767" t="s">
        <v>28</v>
      </c>
      <c r="E1767" t="s">
        <v>73</v>
      </c>
      <c r="F1767">
        <v>8.2200000000000006</v>
      </c>
      <c r="G1767" s="73">
        <v>42552</v>
      </c>
      <c r="H1767" s="73">
        <v>42556</v>
      </c>
      <c r="I1767">
        <v>9</v>
      </c>
      <c r="J1767">
        <v>2015</v>
      </c>
      <c r="K1767" t="s">
        <v>29</v>
      </c>
      <c r="L1767">
        <v>13</v>
      </c>
      <c r="M1767">
        <v>0.4</v>
      </c>
      <c r="N1767">
        <v>5.2</v>
      </c>
      <c r="O1767">
        <v>5</v>
      </c>
      <c r="P1767">
        <v>1.04</v>
      </c>
      <c r="Q1767">
        <v>2.6</v>
      </c>
      <c r="R1767" t="s">
        <v>189</v>
      </c>
    </row>
    <row r="1768" spans="1:18" x14ac:dyDescent="0.3">
      <c r="A1768" s="72">
        <v>1766</v>
      </c>
      <c r="B1768">
        <v>23847</v>
      </c>
      <c r="C1768" t="s">
        <v>569</v>
      </c>
      <c r="D1768" t="s">
        <v>28</v>
      </c>
      <c r="E1768" t="s">
        <v>73</v>
      </c>
      <c r="F1768">
        <v>8.2200000000000006</v>
      </c>
      <c r="G1768" s="73">
        <v>42552</v>
      </c>
      <c r="H1768" s="73">
        <v>42556</v>
      </c>
      <c r="I1768">
        <v>9</v>
      </c>
      <c r="J1768">
        <v>2015</v>
      </c>
      <c r="K1768" t="s">
        <v>29</v>
      </c>
      <c r="L1768">
        <v>13</v>
      </c>
      <c r="M1768">
        <v>0.4</v>
      </c>
      <c r="N1768">
        <v>5.2</v>
      </c>
      <c r="O1768">
        <v>5</v>
      </c>
      <c r="P1768">
        <v>1.04</v>
      </c>
      <c r="Q1768">
        <v>2.6</v>
      </c>
      <c r="R1768" t="s">
        <v>54</v>
      </c>
    </row>
    <row r="1769" spans="1:18" x14ac:dyDescent="0.3">
      <c r="A1769" s="72">
        <v>1767</v>
      </c>
      <c r="B1769">
        <v>23847</v>
      </c>
      <c r="C1769" t="s">
        <v>569</v>
      </c>
      <c r="D1769" t="s">
        <v>28</v>
      </c>
      <c r="E1769" t="s">
        <v>73</v>
      </c>
      <c r="F1769">
        <v>8.2200000000000006</v>
      </c>
      <c r="G1769" s="73">
        <v>42552</v>
      </c>
      <c r="H1769" s="73">
        <v>42556</v>
      </c>
      <c r="I1769">
        <v>9</v>
      </c>
      <c r="J1769">
        <v>2015</v>
      </c>
      <c r="K1769" t="s">
        <v>29</v>
      </c>
      <c r="L1769">
        <v>13</v>
      </c>
      <c r="M1769">
        <v>0.4</v>
      </c>
      <c r="N1769">
        <v>5.2</v>
      </c>
      <c r="O1769">
        <v>5</v>
      </c>
      <c r="P1769">
        <v>1.04</v>
      </c>
      <c r="Q1769">
        <v>2.6</v>
      </c>
      <c r="R1769" t="s">
        <v>45</v>
      </c>
    </row>
    <row r="1770" spans="1:18" x14ac:dyDescent="0.3">
      <c r="A1770" s="72">
        <v>1768</v>
      </c>
      <c r="B1770">
        <v>33161</v>
      </c>
      <c r="C1770" t="s">
        <v>570</v>
      </c>
      <c r="D1770" t="s">
        <v>65</v>
      </c>
      <c r="E1770" t="s">
        <v>73</v>
      </c>
      <c r="F1770">
        <v>8.0399999999999991</v>
      </c>
      <c r="G1770" s="73">
        <v>43009</v>
      </c>
      <c r="H1770" s="73">
        <v>43009</v>
      </c>
      <c r="I1770">
        <v>9</v>
      </c>
      <c r="J1770">
        <v>2016</v>
      </c>
      <c r="K1770" t="s">
        <v>31</v>
      </c>
      <c r="L1770">
        <v>1</v>
      </c>
      <c r="M1770">
        <v>0.39444444444444438</v>
      </c>
      <c r="N1770">
        <v>0.39444444444444438</v>
      </c>
      <c r="O1770">
        <v>1</v>
      </c>
      <c r="P1770">
        <v>0.39444444444444438</v>
      </c>
      <c r="Q1770">
        <v>1</v>
      </c>
      <c r="R1770" t="s">
        <v>32</v>
      </c>
    </row>
    <row r="1771" spans="1:18" x14ac:dyDescent="0.3">
      <c r="A1771" s="72">
        <v>1769</v>
      </c>
      <c r="B1771">
        <v>33161</v>
      </c>
      <c r="C1771" t="s">
        <v>570</v>
      </c>
      <c r="D1771" t="s">
        <v>65</v>
      </c>
      <c r="E1771" t="s">
        <v>73</v>
      </c>
      <c r="F1771">
        <v>8.0399999999999991</v>
      </c>
      <c r="G1771" s="73">
        <v>43009</v>
      </c>
      <c r="H1771" s="73">
        <v>43009</v>
      </c>
      <c r="I1771">
        <v>9</v>
      </c>
      <c r="J1771">
        <v>2016</v>
      </c>
      <c r="K1771" t="s">
        <v>31</v>
      </c>
      <c r="L1771">
        <v>1</v>
      </c>
      <c r="M1771">
        <v>0.39444444444444438</v>
      </c>
      <c r="N1771">
        <v>0.39444444444444438</v>
      </c>
      <c r="O1771">
        <v>1</v>
      </c>
      <c r="P1771">
        <v>0.39444444444444438</v>
      </c>
      <c r="Q1771">
        <v>1</v>
      </c>
      <c r="R1771" t="s">
        <v>189</v>
      </c>
    </row>
    <row r="1772" spans="1:18" x14ac:dyDescent="0.3">
      <c r="A1772" s="72">
        <v>1770</v>
      </c>
      <c r="B1772">
        <v>33161</v>
      </c>
      <c r="C1772" t="s">
        <v>570</v>
      </c>
      <c r="D1772" t="s">
        <v>65</v>
      </c>
      <c r="E1772" t="s">
        <v>73</v>
      </c>
      <c r="F1772">
        <v>8.0399999999999991</v>
      </c>
      <c r="G1772" s="73">
        <v>43009</v>
      </c>
      <c r="H1772" s="73">
        <v>43009</v>
      </c>
      <c r="I1772">
        <v>9</v>
      </c>
      <c r="J1772">
        <v>2016</v>
      </c>
      <c r="K1772" t="s">
        <v>31</v>
      </c>
      <c r="L1772">
        <v>1</v>
      </c>
      <c r="M1772">
        <v>0.39444444444444438</v>
      </c>
      <c r="N1772">
        <v>0.39444444444444438</v>
      </c>
      <c r="O1772">
        <v>1</v>
      </c>
      <c r="P1772">
        <v>0.39444444444444438</v>
      </c>
      <c r="Q1772">
        <v>1</v>
      </c>
      <c r="R1772" t="s">
        <v>54</v>
      </c>
    </row>
    <row r="1773" spans="1:18" x14ac:dyDescent="0.3">
      <c r="A1773" s="72">
        <v>1771</v>
      </c>
      <c r="B1773">
        <v>33161</v>
      </c>
      <c r="C1773" t="s">
        <v>570</v>
      </c>
      <c r="D1773" t="s">
        <v>65</v>
      </c>
      <c r="E1773" t="s">
        <v>73</v>
      </c>
      <c r="F1773">
        <v>8.0399999999999991</v>
      </c>
      <c r="G1773" s="73">
        <v>43009</v>
      </c>
      <c r="H1773" s="73">
        <v>43009</v>
      </c>
      <c r="I1773">
        <v>9</v>
      </c>
      <c r="J1773">
        <v>2016</v>
      </c>
      <c r="K1773" t="s">
        <v>31</v>
      </c>
      <c r="L1773">
        <v>1</v>
      </c>
      <c r="M1773">
        <v>0.39444444444444438</v>
      </c>
      <c r="N1773">
        <v>0.39444444444444438</v>
      </c>
      <c r="O1773">
        <v>1</v>
      </c>
      <c r="P1773">
        <v>0.39444444444444438</v>
      </c>
      <c r="Q1773">
        <v>1</v>
      </c>
      <c r="R1773" t="s">
        <v>45</v>
      </c>
    </row>
    <row r="1774" spans="1:18" x14ac:dyDescent="0.3">
      <c r="A1774" s="72">
        <v>1772</v>
      </c>
      <c r="B1774">
        <v>42568</v>
      </c>
      <c r="C1774" t="s">
        <v>571</v>
      </c>
      <c r="D1774" t="s">
        <v>28</v>
      </c>
      <c r="E1774" t="s">
        <v>34</v>
      </c>
      <c r="F1774">
        <v>6.51</v>
      </c>
      <c r="G1774" s="73">
        <v>44587</v>
      </c>
      <c r="H1774" s="73">
        <v>44607</v>
      </c>
      <c r="I1774">
        <v>5</v>
      </c>
      <c r="J1774">
        <v>2021</v>
      </c>
      <c r="K1774" t="s">
        <v>29</v>
      </c>
      <c r="L1774">
        <v>12</v>
      </c>
      <c r="M1774">
        <v>0.24444444444444441</v>
      </c>
      <c r="N1774">
        <v>2.9333333333333331</v>
      </c>
      <c r="O1774">
        <v>21</v>
      </c>
      <c r="P1774">
        <v>0.13968253968253971</v>
      </c>
      <c r="Q1774">
        <v>0.5714285714285714</v>
      </c>
      <c r="R1774" t="s">
        <v>111</v>
      </c>
    </row>
    <row r="1775" spans="1:18" x14ac:dyDescent="0.3">
      <c r="A1775" s="72">
        <v>1773</v>
      </c>
      <c r="B1775">
        <v>42568</v>
      </c>
      <c r="C1775" t="s">
        <v>571</v>
      </c>
      <c r="D1775" t="s">
        <v>28</v>
      </c>
      <c r="E1775" t="s">
        <v>34</v>
      </c>
      <c r="F1775">
        <v>6.51</v>
      </c>
      <c r="G1775" s="73">
        <v>44587</v>
      </c>
      <c r="H1775" s="73">
        <v>44607</v>
      </c>
      <c r="I1775">
        <v>5</v>
      </c>
      <c r="J1775">
        <v>2021</v>
      </c>
      <c r="K1775" t="s">
        <v>29</v>
      </c>
      <c r="L1775">
        <v>12</v>
      </c>
      <c r="M1775">
        <v>0.24444444444444441</v>
      </c>
      <c r="N1775">
        <v>2.9333333333333331</v>
      </c>
      <c r="O1775">
        <v>21</v>
      </c>
      <c r="P1775">
        <v>0.13968253968253971</v>
      </c>
      <c r="Q1775">
        <v>0.5714285714285714</v>
      </c>
      <c r="R1775" t="s">
        <v>155</v>
      </c>
    </row>
    <row r="1776" spans="1:18" x14ac:dyDescent="0.3">
      <c r="A1776" s="72">
        <v>1774</v>
      </c>
      <c r="B1776">
        <v>42568</v>
      </c>
      <c r="C1776" t="s">
        <v>571</v>
      </c>
      <c r="D1776" t="s">
        <v>28</v>
      </c>
      <c r="E1776" t="s">
        <v>34</v>
      </c>
      <c r="F1776">
        <v>6.51</v>
      </c>
      <c r="G1776" s="73">
        <v>44587</v>
      </c>
      <c r="H1776" s="73">
        <v>44607</v>
      </c>
      <c r="I1776">
        <v>5</v>
      </c>
      <c r="J1776">
        <v>2021</v>
      </c>
      <c r="K1776" t="s">
        <v>29</v>
      </c>
      <c r="L1776">
        <v>12</v>
      </c>
      <c r="M1776">
        <v>0.24444444444444441</v>
      </c>
      <c r="N1776">
        <v>2.9333333333333331</v>
      </c>
      <c r="O1776">
        <v>21</v>
      </c>
      <c r="P1776">
        <v>0.13968253968253971</v>
      </c>
      <c r="Q1776">
        <v>0.5714285714285714</v>
      </c>
      <c r="R1776" t="s">
        <v>45</v>
      </c>
    </row>
    <row r="1777" spans="1:18" x14ac:dyDescent="0.3">
      <c r="A1777" s="72">
        <v>1775</v>
      </c>
      <c r="B1777">
        <v>42568</v>
      </c>
      <c r="C1777" t="s">
        <v>571</v>
      </c>
      <c r="D1777" t="s">
        <v>28</v>
      </c>
      <c r="E1777" t="s">
        <v>34</v>
      </c>
      <c r="F1777">
        <v>6.51</v>
      </c>
      <c r="G1777" s="73">
        <v>44587</v>
      </c>
      <c r="H1777" s="73">
        <v>44607</v>
      </c>
      <c r="I1777">
        <v>5</v>
      </c>
      <c r="J1777">
        <v>2021</v>
      </c>
      <c r="K1777" t="s">
        <v>29</v>
      </c>
      <c r="L1777">
        <v>12</v>
      </c>
      <c r="M1777">
        <v>0.24444444444444441</v>
      </c>
      <c r="N1777">
        <v>2.9333333333333331</v>
      </c>
      <c r="O1777">
        <v>21</v>
      </c>
      <c r="P1777">
        <v>0.13968253968253971</v>
      </c>
      <c r="Q1777">
        <v>0.5714285714285714</v>
      </c>
      <c r="R1777" t="s">
        <v>42</v>
      </c>
    </row>
    <row r="1778" spans="1:18" x14ac:dyDescent="0.3">
      <c r="A1778" s="72">
        <v>1776</v>
      </c>
      <c r="B1778">
        <v>42568</v>
      </c>
      <c r="C1778" t="s">
        <v>571</v>
      </c>
      <c r="D1778" t="s">
        <v>28</v>
      </c>
      <c r="E1778" t="s">
        <v>34</v>
      </c>
      <c r="F1778">
        <v>6.51</v>
      </c>
      <c r="G1778" s="73">
        <v>44587</v>
      </c>
      <c r="H1778" s="73">
        <v>44607</v>
      </c>
      <c r="I1778">
        <v>5</v>
      </c>
      <c r="J1778">
        <v>2021</v>
      </c>
      <c r="K1778" t="s">
        <v>29</v>
      </c>
      <c r="L1778">
        <v>12</v>
      </c>
      <c r="M1778">
        <v>0.24444444444444441</v>
      </c>
      <c r="N1778">
        <v>2.9333333333333331</v>
      </c>
      <c r="O1778">
        <v>21</v>
      </c>
      <c r="P1778">
        <v>0.13968253968253971</v>
      </c>
      <c r="Q1778">
        <v>0.5714285714285714</v>
      </c>
      <c r="R1778" t="s">
        <v>128</v>
      </c>
    </row>
    <row r="1779" spans="1:18" x14ac:dyDescent="0.3">
      <c r="A1779" s="72">
        <v>1777</v>
      </c>
      <c r="B1779">
        <v>49263</v>
      </c>
      <c r="C1779" t="s">
        <v>572</v>
      </c>
      <c r="D1779" t="s">
        <v>28</v>
      </c>
      <c r="E1779" t="s">
        <v>34</v>
      </c>
      <c r="F1779">
        <v>6.81</v>
      </c>
      <c r="G1779" s="73">
        <v>44607</v>
      </c>
      <c r="H1779" s="73">
        <v>44630</v>
      </c>
      <c r="I1779">
        <v>4</v>
      </c>
      <c r="J1779">
        <v>2021</v>
      </c>
      <c r="K1779" t="s">
        <v>31</v>
      </c>
      <c r="L1779">
        <v>12</v>
      </c>
      <c r="M1779">
        <v>0.24444444444444441</v>
      </c>
      <c r="N1779">
        <v>2.9333333333333331</v>
      </c>
      <c r="O1779">
        <v>24</v>
      </c>
      <c r="P1779">
        <v>0.1222222222222222</v>
      </c>
      <c r="Q1779">
        <v>0.5</v>
      </c>
      <c r="R1779" t="s">
        <v>111</v>
      </c>
    </row>
    <row r="1780" spans="1:18" x14ac:dyDescent="0.3">
      <c r="A1780" s="72">
        <v>1778</v>
      </c>
      <c r="B1780">
        <v>49263</v>
      </c>
      <c r="C1780" t="s">
        <v>572</v>
      </c>
      <c r="D1780" t="s">
        <v>28</v>
      </c>
      <c r="E1780" t="s">
        <v>34</v>
      </c>
      <c r="F1780">
        <v>6.81</v>
      </c>
      <c r="G1780" s="73">
        <v>44607</v>
      </c>
      <c r="H1780" s="73">
        <v>44630</v>
      </c>
      <c r="I1780">
        <v>4</v>
      </c>
      <c r="J1780">
        <v>2021</v>
      </c>
      <c r="K1780" t="s">
        <v>31</v>
      </c>
      <c r="L1780">
        <v>12</v>
      </c>
      <c r="M1780">
        <v>0.24444444444444441</v>
      </c>
      <c r="N1780">
        <v>2.9333333333333331</v>
      </c>
      <c r="O1780">
        <v>24</v>
      </c>
      <c r="P1780">
        <v>0.1222222222222222</v>
      </c>
      <c r="Q1780">
        <v>0.5</v>
      </c>
      <c r="R1780" t="s">
        <v>155</v>
      </c>
    </row>
    <row r="1781" spans="1:18" x14ac:dyDescent="0.3">
      <c r="A1781" s="72">
        <v>1779</v>
      </c>
      <c r="B1781">
        <v>49263</v>
      </c>
      <c r="C1781" t="s">
        <v>572</v>
      </c>
      <c r="D1781" t="s">
        <v>28</v>
      </c>
      <c r="E1781" t="s">
        <v>34</v>
      </c>
      <c r="F1781">
        <v>6.81</v>
      </c>
      <c r="G1781" s="73">
        <v>44607</v>
      </c>
      <c r="H1781" s="73">
        <v>44630</v>
      </c>
      <c r="I1781">
        <v>4</v>
      </c>
      <c r="J1781">
        <v>2021</v>
      </c>
      <c r="K1781" t="s">
        <v>31</v>
      </c>
      <c r="L1781">
        <v>12</v>
      </c>
      <c r="M1781">
        <v>0.24444444444444441</v>
      </c>
      <c r="N1781">
        <v>2.9333333333333331</v>
      </c>
      <c r="O1781">
        <v>24</v>
      </c>
      <c r="P1781">
        <v>0.1222222222222222</v>
      </c>
      <c r="Q1781">
        <v>0.5</v>
      </c>
      <c r="R1781" t="s">
        <v>45</v>
      </c>
    </row>
    <row r="1782" spans="1:18" x14ac:dyDescent="0.3">
      <c r="A1782" s="72">
        <v>1780</v>
      </c>
      <c r="B1782">
        <v>49263</v>
      </c>
      <c r="C1782" t="s">
        <v>572</v>
      </c>
      <c r="D1782" t="s">
        <v>28</v>
      </c>
      <c r="E1782" t="s">
        <v>34</v>
      </c>
      <c r="F1782">
        <v>6.81</v>
      </c>
      <c r="G1782" s="73">
        <v>44607</v>
      </c>
      <c r="H1782" s="73">
        <v>44630</v>
      </c>
      <c r="I1782">
        <v>4</v>
      </c>
      <c r="J1782">
        <v>2021</v>
      </c>
      <c r="K1782" t="s">
        <v>31</v>
      </c>
      <c r="L1782">
        <v>12</v>
      </c>
      <c r="M1782">
        <v>0.24444444444444441</v>
      </c>
      <c r="N1782">
        <v>2.9333333333333331</v>
      </c>
      <c r="O1782">
        <v>24</v>
      </c>
      <c r="P1782">
        <v>0.1222222222222222</v>
      </c>
      <c r="Q1782">
        <v>0.5</v>
      </c>
      <c r="R1782" t="s">
        <v>42</v>
      </c>
    </row>
    <row r="1783" spans="1:18" x14ac:dyDescent="0.3">
      <c r="A1783" s="72">
        <v>1781</v>
      </c>
      <c r="B1783">
        <v>49263</v>
      </c>
      <c r="C1783" t="s">
        <v>572</v>
      </c>
      <c r="D1783" t="s">
        <v>28</v>
      </c>
      <c r="E1783" t="s">
        <v>34</v>
      </c>
      <c r="F1783">
        <v>6.81</v>
      </c>
      <c r="G1783" s="73">
        <v>44607</v>
      </c>
      <c r="H1783" s="73">
        <v>44630</v>
      </c>
      <c r="I1783">
        <v>4</v>
      </c>
      <c r="J1783">
        <v>2021</v>
      </c>
      <c r="K1783" t="s">
        <v>31</v>
      </c>
      <c r="L1783">
        <v>12</v>
      </c>
      <c r="M1783">
        <v>0.24444444444444441</v>
      </c>
      <c r="N1783">
        <v>2.9333333333333331</v>
      </c>
      <c r="O1783">
        <v>24</v>
      </c>
      <c r="P1783">
        <v>0.1222222222222222</v>
      </c>
      <c r="Q1783">
        <v>0.5</v>
      </c>
      <c r="R1783" t="s">
        <v>128</v>
      </c>
    </row>
    <row r="1784" spans="1:18" x14ac:dyDescent="0.3">
      <c r="A1784" s="72">
        <v>1782</v>
      </c>
      <c r="B1784">
        <v>553</v>
      </c>
      <c r="C1784" t="s">
        <v>573</v>
      </c>
      <c r="D1784" t="s">
        <v>28</v>
      </c>
      <c r="E1784" t="s">
        <v>34</v>
      </c>
      <c r="F1784">
        <v>7.04</v>
      </c>
      <c r="G1784" s="73">
        <v>44002</v>
      </c>
      <c r="H1784" s="73">
        <v>44005</v>
      </c>
      <c r="I1784">
        <v>4</v>
      </c>
      <c r="J1784">
        <v>2000</v>
      </c>
      <c r="K1784" t="s">
        <v>31</v>
      </c>
      <c r="L1784">
        <v>13</v>
      </c>
      <c r="M1784">
        <v>0.38333333333333341</v>
      </c>
      <c r="N1784">
        <v>4.9833333333333334</v>
      </c>
      <c r="O1784">
        <v>4</v>
      </c>
      <c r="P1784">
        <v>1.2458333333333329</v>
      </c>
      <c r="Q1784">
        <v>3.25</v>
      </c>
      <c r="R1784" t="s">
        <v>195</v>
      </c>
    </row>
    <row r="1785" spans="1:18" x14ac:dyDescent="0.3">
      <c r="A1785" s="72">
        <v>1783</v>
      </c>
      <c r="B1785">
        <v>553</v>
      </c>
      <c r="C1785" t="s">
        <v>573</v>
      </c>
      <c r="D1785" t="s">
        <v>28</v>
      </c>
      <c r="E1785" t="s">
        <v>34</v>
      </c>
      <c r="F1785">
        <v>7.04</v>
      </c>
      <c r="G1785" s="73">
        <v>44002</v>
      </c>
      <c r="H1785" s="73">
        <v>44005</v>
      </c>
      <c r="I1785">
        <v>4</v>
      </c>
      <c r="J1785">
        <v>2000</v>
      </c>
      <c r="K1785" t="s">
        <v>31</v>
      </c>
      <c r="L1785">
        <v>13</v>
      </c>
      <c r="M1785">
        <v>0.38333333333333341</v>
      </c>
      <c r="N1785">
        <v>4.9833333333333334</v>
      </c>
      <c r="O1785">
        <v>4</v>
      </c>
      <c r="P1785">
        <v>1.2458333333333329</v>
      </c>
      <c r="Q1785">
        <v>3.25</v>
      </c>
      <c r="R1785" t="s">
        <v>32</v>
      </c>
    </row>
    <row r="1786" spans="1:18" x14ac:dyDescent="0.3">
      <c r="A1786" s="72">
        <v>1784</v>
      </c>
      <c r="B1786">
        <v>553</v>
      </c>
      <c r="C1786" t="s">
        <v>573</v>
      </c>
      <c r="D1786" t="s">
        <v>28</v>
      </c>
      <c r="E1786" t="s">
        <v>34</v>
      </c>
      <c r="F1786">
        <v>7.04</v>
      </c>
      <c r="G1786" s="73">
        <v>44002</v>
      </c>
      <c r="H1786" s="73">
        <v>44005</v>
      </c>
      <c r="I1786">
        <v>4</v>
      </c>
      <c r="J1786">
        <v>2000</v>
      </c>
      <c r="K1786" t="s">
        <v>31</v>
      </c>
      <c r="L1786">
        <v>13</v>
      </c>
      <c r="M1786">
        <v>0.38333333333333341</v>
      </c>
      <c r="N1786">
        <v>4.9833333333333334</v>
      </c>
      <c r="O1786">
        <v>4</v>
      </c>
      <c r="P1786">
        <v>1.2458333333333329</v>
      </c>
      <c r="Q1786">
        <v>3.25</v>
      </c>
      <c r="R1786" t="s">
        <v>36</v>
      </c>
    </row>
    <row r="1787" spans="1:18" x14ac:dyDescent="0.3">
      <c r="A1787" s="72">
        <v>1785</v>
      </c>
      <c r="B1787">
        <v>553</v>
      </c>
      <c r="C1787" t="s">
        <v>573</v>
      </c>
      <c r="D1787" t="s">
        <v>28</v>
      </c>
      <c r="E1787" t="s">
        <v>34</v>
      </c>
      <c r="F1787">
        <v>7.04</v>
      </c>
      <c r="G1787" s="73">
        <v>44002</v>
      </c>
      <c r="H1787" s="73">
        <v>44005</v>
      </c>
      <c r="I1787">
        <v>4</v>
      </c>
      <c r="J1787">
        <v>2000</v>
      </c>
      <c r="K1787" t="s">
        <v>31</v>
      </c>
      <c r="L1787">
        <v>13</v>
      </c>
      <c r="M1787">
        <v>0.38333333333333341</v>
      </c>
      <c r="N1787">
        <v>4.9833333333333334</v>
      </c>
      <c r="O1787">
        <v>4</v>
      </c>
      <c r="P1787">
        <v>1.2458333333333329</v>
      </c>
      <c r="Q1787">
        <v>3.25</v>
      </c>
      <c r="R1787" t="s">
        <v>23</v>
      </c>
    </row>
    <row r="1788" spans="1:18" x14ac:dyDescent="0.3">
      <c r="A1788" s="72">
        <v>1786</v>
      </c>
      <c r="B1788">
        <v>553</v>
      </c>
      <c r="C1788" t="s">
        <v>573</v>
      </c>
      <c r="D1788" t="s">
        <v>28</v>
      </c>
      <c r="E1788" t="s">
        <v>34</v>
      </c>
      <c r="F1788">
        <v>7.04</v>
      </c>
      <c r="G1788" s="73">
        <v>44002</v>
      </c>
      <c r="H1788" s="73">
        <v>44005</v>
      </c>
      <c r="I1788">
        <v>4</v>
      </c>
      <c r="J1788">
        <v>2000</v>
      </c>
      <c r="K1788" t="s">
        <v>31</v>
      </c>
      <c r="L1788">
        <v>13</v>
      </c>
      <c r="M1788">
        <v>0.38333333333333341</v>
      </c>
      <c r="N1788">
        <v>4.9833333333333334</v>
      </c>
      <c r="O1788">
        <v>4</v>
      </c>
      <c r="P1788">
        <v>1.2458333333333329</v>
      </c>
      <c r="Q1788">
        <v>3.25</v>
      </c>
      <c r="R1788" t="s">
        <v>87</v>
      </c>
    </row>
    <row r="1789" spans="1:18" x14ac:dyDescent="0.3">
      <c r="A1789" s="72">
        <v>1787</v>
      </c>
      <c r="B1789">
        <v>553</v>
      </c>
      <c r="C1789" t="s">
        <v>573</v>
      </c>
      <c r="D1789" t="s">
        <v>28</v>
      </c>
      <c r="E1789" t="s">
        <v>34</v>
      </c>
      <c r="F1789">
        <v>7.04</v>
      </c>
      <c r="G1789" s="73">
        <v>44002</v>
      </c>
      <c r="H1789" s="73">
        <v>44005</v>
      </c>
      <c r="I1789">
        <v>4</v>
      </c>
      <c r="J1789">
        <v>2000</v>
      </c>
      <c r="K1789" t="s">
        <v>31</v>
      </c>
      <c r="L1789">
        <v>13</v>
      </c>
      <c r="M1789">
        <v>0.38333333333333341</v>
      </c>
      <c r="N1789">
        <v>4.9833333333333334</v>
      </c>
      <c r="O1789">
        <v>4</v>
      </c>
      <c r="P1789">
        <v>1.2458333333333329</v>
      </c>
      <c r="Q1789">
        <v>3.25</v>
      </c>
      <c r="R1789" t="s">
        <v>55</v>
      </c>
    </row>
    <row r="1790" spans="1:18" x14ac:dyDescent="0.3">
      <c r="A1790" s="72">
        <v>1788</v>
      </c>
      <c r="B1790">
        <v>553</v>
      </c>
      <c r="C1790" t="s">
        <v>573</v>
      </c>
      <c r="D1790" t="s">
        <v>28</v>
      </c>
      <c r="E1790" t="s">
        <v>34</v>
      </c>
      <c r="F1790">
        <v>7.04</v>
      </c>
      <c r="G1790" s="73">
        <v>44002</v>
      </c>
      <c r="H1790" s="73">
        <v>44005</v>
      </c>
      <c r="I1790">
        <v>4</v>
      </c>
      <c r="J1790">
        <v>2000</v>
      </c>
      <c r="K1790" t="s">
        <v>31</v>
      </c>
      <c r="L1790">
        <v>13</v>
      </c>
      <c r="M1790">
        <v>0.38333333333333341</v>
      </c>
      <c r="N1790">
        <v>4.9833333333333334</v>
      </c>
      <c r="O1790">
        <v>4</v>
      </c>
      <c r="P1790">
        <v>1.2458333333333329</v>
      </c>
      <c r="Q1790">
        <v>3.25</v>
      </c>
      <c r="R1790" t="s">
        <v>119</v>
      </c>
    </row>
    <row r="1791" spans="1:18" x14ac:dyDescent="0.3">
      <c r="A1791" s="72">
        <v>1789</v>
      </c>
      <c r="B1791">
        <v>39989</v>
      </c>
      <c r="C1791" t="s">
        <v>574</v>
      </c>
      <c r="D1791" t="s">
        <v>83</v>
      </c>
      <c r="E1791" t="s">
        <v>20</v>
      </c>
      <c r="F1791">
        <v>7.48</v>
      </c>
      <c r="G1791" s="73">
        <v>44120</v>
      </c>
      <c r="H1791" s="73">
        <v>44120</v>
      </c>
      <c r="I1791">
        <v>7</v>
      </c>
      <c r="J1791">
        <v>2019</v>
      </c>
      <c r="K1791" t="s">
        <v>29</v>
      </c>
      <c r="L1791">
        <v>1</v>
      </c>
      <c r="M1791">
        <v>6.7500000000000004E-2</v>
      </c>
      <c r="N1791">
        <v>6.7500000000000004E-2</v>
      </c>
      <c r="O1791">
        <v>1</v>
      </c>
      <c r="P1791">
        <v>6.7500000000000004E-2</v>
      </c>
      <c r="Q1791">
        <v>1</v>
      </c>
      <c r="R1791" t="s">
        <v>51</v>
      </c>
    </row>
    <row r="1792" spans="1:18" x14ac:dyDescent="0.3">
      <c r="A1792" s="72">
        <v>1790</v>
      </c>
      <c r="B1792">
        <v>37940</v>
      </c>
      <c r="C1792" t="s">
        <v>575</v>
      </c>
      <c r="D1792" t="s">
        <v>28</v>
      </c>
      <c r="E1792" t="s">
        <v>110</v>
      </c>
      <c r="F1792">
        <v>6.25</v>
      </c>
      <c r="G1792" s="73">
        <v>44054</v>
      </c>
      <c r="H1792" s="73">
        <v>44090</v>
      </c>
      <c r="I1792">
        <v>5</v>
      </c>
      <c r="J1792">
        <v>2019</v>
      </c>
      <c r="K1792" t="s">
        <v>29</v>
      </c>
      <c r="L1792">
        <v>12</v>
      </c>
      <c r="M1792">
        <v>5.8333333333333327E-2</v>
      </c>
      <c r="N1792">
        <v>0.7</v>
      </c>
      <c r="O1792">
        <v>37</v>
      </c>
      <c r="P1792">
        <v>1.891891891891892E-2</v>
      </c>
      <c r="Q1792">
        <v>0.32432432432432429</v>
      </c>
      <c r="R1792" t="s">
        <v>32</v>
      </c>
    </row>
    <row r="1793" spans="1:18" x14ac:dyDescent="0.3">
      <c r="A1793" s="72">
        <v>1791</v>
      </c>
      <c r="B1793">
        <v>37940</v>
      </c>
      <c r="C1793" t="s">
        <v>575</v>
      </c>
      <c r="D1793" t="s">
        <v>28</v>
      </c>
      <c r="E1793" t="s">
        <v>110</v>
      </c>
      <c r="F1793">
        <v>6.25</v>
      </c>
      <c r="G1793" s="73">
        <v>44054</v>
      </c>
      <c r="H1793" s="73">
        <v>44090</v>
      </c>
      <c r="I1793">
        <v>5</v>
      </c>
      <c r="J1793">
        <v>2019</v>
      </c>
      <c r="K1793" t="s">
        <v>29</v>
      </c>
      <c r="L1793">
        <v>12</v>
      </c>
      <c r="M1793">
        <v>5.8333333333333327E-2</v>
      </c>
      <c r="N1793">
        <v>0.7</v>
      </c>
      <c r="O1793">
        <v>37</v>
      </c>
      <c r="P1793">
        <v>1.891891891891892E-2</v>
      </c>
      <c r="Q1793">
        <v>0.32432432432432429</v>
      </c>
      <c r="R1793" t="s">
        <v>45</v>
      </c>
    </row>
    <row r="1794" spans="1:18" x14ac:dyDescent="0.3">
      <c r="A1794" s="72">
        <v>1792</v>
      </c>
      <c r="B1794">
        <v>37940</v>
      </c>
      <c r="C1794" t="s">
        <v>575</v>
      </c>
      <c r="D1794" t="s">
        <v>28</v>
      </c>
      <c r="E1794" t="s">
        <v>110</v>
      </c>
      <c r="F1794">
        <v>6.25</v>
      </c>
      <c r="G1794" s="73">
        <v>44054</v>
      </c>
      <c r="H1794" s="73">
        <v>44090</v>
      </c>
      <c r="I1794">
        <v>5</v>
      </c>
      <c r="J1794">
        <v>2019</v>
      </c>
      <c r="K1794" t="s">
        <v>29</v>
      </c>
      <c r="L1794">
        <v>12</v>
      </c>
      <c r="M1794">
        <v>5.8333333333333327E-2</v>
      </c>
      <c r="N1794">
        <v>0.7</v>
      </c>
      <c r="O1794">
        <v>37</v>
      </c>
      <c r="P1794">
        <v>1.891891891891892E-2</v>
      </c>
      <c r="Q1794">
        <v>0.32432432432432429</v>
      </c>
      <c r="R1794" t="s">
        <v>38</v>
      </c>
    </row>
    <row r="1795" spans="1:18" x14ac:dyDescent="0.3">
      <c r="A1795" s="72">
        <v>1793</v>
      </c>
      <c r="B1795">
        <v>37940</v>
      </c>
      <c r="C1795" t="s">
        <v>575</v>
      </c>
      <c r="D1795" t="s">
        <v>28</v>
      </c>
      <c r="E1795" t="s">
        <v>110</v>
      </c>
      <c r="F1795">
        <v>6.25</v>
      </c>
      <c r="G1795" s="73">
        <v>44054</v>
      </c>
      <c r="H1795" s="73">
        <v>44090</v>
      </c>
      <c r="I1795">
        <v>5</v>
      </c>
      <c r="J1795">
        <v>2019</v>
      </c>
      <c r="K1795" t="s">
        <v>29</v>
      </c>
      <c r="L1795">
        <v>12</v>
      </c>
      <c r="M1795">
        <v>5.8333333333333327E-2</v>
      </c>
      <c r="N1795">
        <v>0.7</v>
      </c>
      <c r="O1795">
        <v>37</v>
      </c>
      <c r="P1795">
        <v>1.891891891891892E-2</v>
      </c>
      <c r="Q1795">
        <v>0.32432432432432429</v>
      </c>
      <c r="R1795" t="s">
        <v>42</v>
      </c>
    </row>
    <row r="1796" spans="1:18" x14ac:dyDescent="0.3">
      <c r="A1796" s="72">
        <v>1794</v>
      </c>
      <c r="B1796">
        <v>39960</v>
      </c>
      <c r="C1796" t="s">
        <v>576</v>
      </c>
      <c r="D1796" t="s">
        <v>28</v>
      </c>
      <c r="E1796" t="s">
        <v>110</v>
      </c>
      <c r="F1796">
        <v>6.36</v>
      </c>
      <c r="G1796" s="73">
        <v>44106</v>
      </c>
      <c r="H1796" s="73">
        <v>44108</v>
      </c>
      <c r="I1796">
        <v>6</v>
      </c>
      <c r="J1796">
        <v>2020</v>
      </c>
      <c r="K1796" t="s">
        <v>21</v>
      </c>
      <c r="L1796">
        <v>12</v>
      </c>
      <c r="M1796">
        <v>5.5555555555555552E-2</v>
      </c>
      <c r="N1796">
        <v>0.66666666666666663</v>
      </c>
      <c r="O1796">
        <v>3</v>
      </c>
      <c r="P1796">
        <v>0.22222222222222221</v>
      </c>
      <c r="Q1796">
        <v>4</v>
      </c>
      <c r="R1796" t="s">
        <v>32</v>
      </c>
    </row>
    <row r="1797" spans="1:18" x14ac:dyDescent="0.3">
      <c r="A1797" s="72">
        <v>1795</v>
      </c>
      <c r="B1797">
        <v>39960</v>
      </c>
      <c r="C1797" t="s">
        <v>576</v>
      </c>
      <c r="D1797" t="s">
        <v>28</v>
      </c>
      <c r="E1797" t="s">
        <v>110</v>
      </c>
      <c r="F1797">
        <v>6.36</v>
      </c>
      <c r="G1797" s="73">
        <v>44106</v>
      </c>
      <c r="H1797" s="73">
        <v>44108</v>
      </c>
      <c r="I1797">
        <v>6</v>
      </c>
      <c r="J1797">
        <v>2020</v>
      </c>
      <c r="K1797" t="s">
        <v>21</v>
      </c>
      <c r="L1797">
        <v>12</v>
      </c>
      <c r="M1797">
        <v>5.5555555555555552E-2</v>
      </c>
      <c r="N1797">
        <v>0.66666666666666663</v>
      </c>
      <c r="O1797">
        <v>3</v>
      </c>
      <c r="P1797">
        <v>0.22222222222222221</v>
      </c>
      <c r="Q1797">
        <v>4</v>
      </c>
      <c r="R1797" t="s">
        <v>45</v>
      </c>
    </row>
    <row r="1798" spans="1:18" x14ac:dyDescent="0.3">
      <c r="A1798" s="72">
        <v>1796</v>
      </c>
      <c r="B1798">
        <v>39960</v>
      </c>
      <c r="C1798" t="s">
        <v>576</v>
      </c>
      <c r="D1798" t="s">
        <v>28</v>
      </c>
      <c r="E1798" t="s">
        <v>110</v>
      </c>
      <c r="F1798">
        <v>6.36</v>
      </c>
      <c r="G1798" s="73">
        <v>44106</v>
      </c>
      <c r="H1798" s="73">
        <v>44108</v>
      </c>
      <c r="I1798">
        <v>6</v>
      </c>
      <c r="J1798">
        <v>2020</v>
      </c>
      <c r="K1798" t="s">
        <v>21</v>
      </c>
      <c r="L1798">
        <v>12</v>
      </c>
      <c r="M1798">
        <v>5.5555555555555552E-2</v>
      </c>
      <c r="N1798">
        <v>0.66666666666666663</v>
      </c>
      <c r="O1798">
        <v>3</v>
      </c>
      <c r="P1798">
        <v>0.22222222222222221</v>
      </c>
      <c r="Q1798">
        <v>4</v>
      </c>
      <c r="R1798" t="s">
        <v>38</v>
      </c>
    </row>
    <row r="1799" spans="1:18" x14ac:dyDescent="0.3">
      <c r="A1799" s="72">
        <v>1797</v>
      </c>
      <c r="B1799">
        <v>39960</v>
      </c>
      <c r="C1799" t="s">
        <v>576</v>
      </c>
      <c r="D1799" t="s">
        <v>28</v>
      </c>
      <c r="E1799" t="s">
        <v>110</v>
      </c>
      <c r="F1799">
        <v>6.36</v>
      </c>
      <c r="G1799" s="73">
        <v>44106</v>
      </c>
      <c r="H1799" s="73">
        <v>44108</v>
      </c>
      <c r="I1799">
        <v>6</v>
      </c>
      <c r="J1799">
        <v>2020</v>
      </c>
      <c r="K1799" t="s">
        <v>21</v>
      </c>
      <c r="L1799">
        <v>12</v>
      </c>
      <c r="M1799">
        <v>5.5555555555555552E-2</v>
      </c>
      <c r="N1799">
        <v>0.66666666666666663</v>
      </c>
      <c r="O1799">
        <v>3</v>
      </c>
      <c r="P1799">
        <v>0.22222222222222221</v>
      </c>
      <c r="Q1799">
        <v>4</v>
      </c>
      <c r="R1799" t="s">
        <v>42</v>
      </c>
    </row>
    <row r="1800" spans="1:18" x14ac:dyDescent="0.3">
      <c r="A1800" s="72">
        <v>1798</v>
      </c>
      <c r="B1800">
        <v>42959</v>
      </c>
      <c r="C1800" t="s">
        <v>577</v>
      </c>
      <c r="D1800" t="s">
        <v>28</v>
      </c>
      <c r="E1800" t="s">
        <v>110</v>
      </c>
      <c r="F1800">
        <v>6.37</v>
      </c>
      <c r="G1800" s="73">
        <v>44410</v>
      </c>
      <c r="H1800" s="73">
        <v>44509</v>
      </c>
      <c r="I1800">
        <v>6</v>
      </c>
      <c r="J1800">
        <v>2021</v>
      </c>
      <c r="K1800" t="s">
        <v>21</v>
      </c>
      <c r="L1800">
        <v>12</v>
      </c>
      <c r="M1800">
        <v>5.8333333333333327E-2</v>
      </c>
      <c r="N1800">
        <v>0.7</v>
      </c>
      <c r="O1800">
        <v>100</v>
      </c>
      <c r="P1800">
        <v>6.9999999999999993E-3</v>
      </c>
      <c r="Q1800">
        <v>0.12</v>
      </c>
      <c r="R1800" t="s">
        <v>32</v>
      </c>
    </row>
    <row r="1801" spans="1:18" x14ac:dyDescent="0.3">
      <c r="A1801" s="72">
        <v>1799</v>
      </c>
      <c r="B1801">
        <v>42959</v>
      </c>
      <c r="C1801" t="s">
        <v>577</v>
      </c>
      <c r="D1801" t="s">
        <v>28</v>
      </c>
      <c r="E1801" t="s">
        <v>110</v>
      </c>
      <c r="F1801">
        <v>6.37</v>
      </c>
      <c r="G1801" s="73">
        <v>44410</v>
      </c>
      <c r="H1801" s="73">
        <v>44509</v>
      </c>
      <c r="I1801">
        <v>6</v>
      </c>
      <c r="J1801">
        <v>2021</v>
      </c>
      <c r="K1801" t="s">
        <v>21</v>
      </c>
      <c r="L1801">
        <v>12</v>
      </c>
      <c r="M1801">
        <v>5.8333333333333327E-2</v>
      </c>
      <c r="N1801">
        <v>0.7</v>
      </c>
      <c r="O1801">
        <v>100</v>
      </c>
      <c r="P1801">
        <v>6.9999999999999993E-3</v>
      </c>
      <c r="Q1801">
        <v>0.12</v>
      </c>
      <c r="R1801" t="s">
        <v>45</v>
      </c>
    </row>
    <row r="1802" spans="1:18" x14ac:dyDescent="0.3">
      <c r="A1802" s="72">
        <v>1800</v>
      </c>
      <c r="B1802">
        <v>42959</v>
      </c>
      <c r="C1802" t="s">
        <v>577</v>
      </c>
      <c r="D1802" t="s">
        <v>28</v>
      </c>
      <c r="E1802" t="s">
        <v>110</v>
      </c>
      <c r="F1802">
        <v>6.37</v>
      </c>
      <c r="G1802" s="73">
        <v>44410</v>
      </c>
      <c r="H1802" s="73">
        <v>44509</v>
      </c>
      <c r="I1802">
        <v>6</v>
      </c>
      <c r="J1802">
        <v>2021</v>
      </c>
      <c r="K1802" t="s">
        <v>21</v>
      </c>
      <c r="L1802">
        <v>12</v>
      </c>
      <c r="M1802">
        <v>5.8333333333333327E-2</v>
      </c>
      <c r="N1802">
        <v>0.7</v>
      </c>
      <c r="O1802">
        <v>100</v>
      </c>
      <c r="P1802">
        <v>6.9999999999999993E-3</v>
      </c>
      <c r="Q1802">
        <v>0.12</v>
      </c>
      <c r="R1802" t="s">
        <v>38</v>
      </c>
    </row>
    <row r="1803" spans="1:18" x14ac:dyDescent="0.3">
      <c r="A1803" s="72">
        <v>1801</v>
      </c>
      <c r="B1803">
        <v>42959</v>
      </c>
      <c r="C1803" t="s">
        <v>577</v>
      </c>
      <c r="D1803" t="s">
        <v>28</v>
      </c>
      <c r="E1803" t="s">
        <v>110</v>
      </c>
      <c r="F1803">
        <v>6.37</v>
      </c>
      <c r="G1803" s="73">
        <v>44410</v>
      </c>
      <c r="H1803" s="73">
        <v>44509</v>
      </c>
      <c r="I1803">
        <v>6</v>
      </c>
      <c r="J1803">
        <v>2021</v>
      </c>
      <c r="K1803" t="s">
        <v>21</v>
      </c>
      <c r="L1803">
        <v>12</v>
      </c>
      <c r="M1803">
        <v>5.8333333333333327E-2</v>
      </c>
      <c r="N1803">
        <v>0.7</v>
      </c>
      <c r="O1803">
        <v>100</v>
      </c>
      <c r="P1803">
        <v>6.9999999999999993E-3</v>
      </c>
      <c r="Q1803">
        <v>0.12</v>
      </c>
      <c r="R1803" t="s">
        <v>42</v>
      </c>
    </row>
    <row r="1804" spans="1:18" x14ac:dyDescent="0.3">
      <c r="A1804" s="72">
        <v>1802</v>
      </c>
      <c r="B1804">
        <v>40646</v>
      </c>
      <c r="C1804" t="s">
        <v>578</v>
      </c>
      <c r="D1804" t="s">
        <v>95</v>
      </c>
      <c r="E1804" t="s">
        <v>73</v>
      </c>
      <c r="F1804">
        <v>7.11</v>
      </c>
      <c r="G1804" s="73">
        <v>44540</v>
      </c>
      <c r="H1804" s="73">
        <v>44540</v>
      </c>
      <c r="I1804">
        <v>4</v>
      </c>
      <c r="J1804">
        <v>2020</v>
      </c>
      <c r="K1804" t="s">
        <v>31</v>
      </c>
      <c r="L1804">
        <v>1</v>
      </c>
      <c r="M1804">
        <v>0.88555555555555554</v>
      </c>
      <c r="N1804">
        <v>0.88555555555555554</v>
      </c>
      <c r="O1804">
        <v>1</v>
      </c>
      <c r="P1804">
        <v>0.88555555555555554</v>
      </c>
      <c r="Q1804">
        <v>1</v>
      </c>
      <c r="R1804" t="s">
        <v>195</v>
      </c>
    </row>
    <row r="1805" spans="1:18" x14ac:dyDescent="0.3">
      <c r="A1805" s="72">
        <v>1803</v>
      </c>
      <c r="B1805">
        <v>40646</v>
      </c>
      <c r="C1805" t="s">
        <v>578</v>
      </c>
      <c r="D1805" t="s">
        <v>95</v>
      </c>
      <c r="E1805" t="s">
        <v>73</v>
      </c>
      <c r="F1805">
        <v>7.11</v>
      </c>
      <c r="G1805" s="73">
        <v>44540</v>
      </c>
      <c r="H1805" s="73">
        <v>44540</v>
      </c>
      <c r="I1805">
        <v>4</v>
      </c>
      <c r="J1805">
        <v>2020</v>
      </c>
      <c r="K1805" t="s">
        <v>31</v>
      </c>
      <c r="L1805">
        <v>1</v>
      </c>
      <c r="M1805">
        <v>0.88555555555555554</v>
      </c>
      <c r="N1805">
        <v>0.88555555555555554</v>
      </c>
      <c r="O1805">
        <v>1</v>
      </c>
      <c r="P1805">
        <v>0.88555555555555554</v>
      </c>
      <c r="Q1805">
        <v>1</v>
      </c>
      <c r="R1805" t="s">
        <v>36</v>
      </c>
    </row>
    <row r="1806" spans="1:18" x14ac:dyDescent="0.3">
      <c r="A1806" s="72">
        <v>1804</v>
      </c>
      <c r="B1806">
        <v>39710</v>
      </c>
      <c r="C1806" t="s">
        <v>579</v>
      </c>
      <c r="D1806" t="s">
        <v>28</v>
      </c>
      <c r="E1806" t="s">
        <v>34</v>
      </c>
      <c r="F1806">
        <v>6.89</v>
      </c>
      <c r="G1806" s="73">
        <v>44307</v>
      </c>
      <c r="H1806" s="73">
        <v>44315</v>
      </c>
      <c r="I1806">
        <v>9</v>
      </c>
      <c r="J1806">
        <v>2020</v>
      </c>
      <c r="K1806" t="s">
        <v>29</v>
      </c>
      <c r="L1806">
        <v>12</v>
      </c>
      <c r="M1806">
        <v>0.38611111111111113</v>
      </c>
      <c r="N1806">
        <v>4.6333333333333337</v>
      </c>
      <c r="O1806">
        <v>9</v>
      </c>
      <c r="P1806">
        <v>0.51481481481481484</v>
      </c>
      <c r="Q1806">
        <v>1.333333333333333</v>
      </c>
      <c r="R1806" t="s">
        <v>36</v>
      </c>
    </row>
    <row r="1807" spans="1:18" x14ac:dyDescent="0.3">
      <c r="A1807" s="72">
        <v>1805</v>
      </c>
      <c r="B1807">
        <v>39710</v>
      </c>
      <c r="C1807" t="s">
        <v>579</v>
      </c>
      <c r="D1807" t="s">
        <v>28</v>
      </c>
      <c r="E1807" t="s">
        <v>34</v>
      </c>
      <c r="F1807">
        <v>6.89</v>
      </c>
      <c r="G1807" s="73">
        <v>44307</v>
      </c>
      <c r="H1807" s="73">
        <v>44315</v>
      </c>
      <c r="I1807">
        <v>9</v>
      </c>
      <c r="J1807">
        <v>2020</v>
      </c>
      <c r="K1807" t="s">
        <v>29</v>
      </c>
      <c r="L1807">
        <v>12</v>
      </c>
      <c r="M1807">
        <v>0.38611111111111113</v>
      </c>
      <c r="N1807">
        <v>4.6333333333333337</v>
      </c>
      <c r="O1807">
        <v>9</v>
      </c>
      <c r="P1807">
        <v>0.51481481481481484</v>
      </c>
      <c r="Q1807">
        <v>1.333333333333333</v>
      </c>
      <c r="R1807" t="s">
        <v>189</v>
      </c>
    </row>
    <row r="1808" spans="1:18" x14ac:dyDescent="0.3">
      <c r="A1808" s="72">
        <v>1806</v>
      </c>
      <c r="B1808">
        <v>39710</v>
      </c>
      <c r="C1808" t="s">
        <v>579</v>
      </c>
      <c r="D1808" t="s">
        <v>28</v>
      </c>
      <c r="E1808" t="s">
        <v>34</v>
      </c>
      <c r="F1808">
        <v>6.89</v>
      </c>
      <c r="G1808" s="73">
        <v>44307</v>
      </c>
      <c r="H1808" s="73">
        <v>44315</v>
      </c>
      <c r="I1808">
        <v>9</v>
      </c>
      <c r="J1808">
        <v>2020</v>
      </c>
      <c r="K1808" t="s">
        <v>29</v>
      </c>
      <c r="L1808">
        <v>12</v>
      </c>
      <c r="M1808">
        <v>0.38611111111111113</v>
      </c>
      <c r="N1808">
        <v>4.6333333333333337</v>
      </c>
      <c r="O1808">
        <v>9</v>
      </c>
      <c r="P1808">
        <v>0.51481481481481484</v>
      </c>
      <c r="Q1808">
        <v>1.333333333333333</v>
      </c>
      <c r="R1808" t="s">
        <v>54</v>
      </c>
    </row>
    <row r="1809" spans="1:18" x14ac:dyDescent="0.3">
      <c r="A1809" s="72">
        <v>1807</v>
      </c>
      <c r="B1809">
        <v>39710</v>
      </c>
      <c r="C1809" t="s">
        <v>579</v>
      </c>
      <c r="D1809" t="s">
        <v>28</v>
      </c>
      <c r="E1809" t="s">
        <v>34</v>
      </c>
      <c r="F1809">
        <v>6.89</v>
      </c>
      <c r="G1809" s="73">
        <v>44307</v>
      </c>
      <c r="H1809" s="73">
        <v>44315</v>
      </c>
      <c r="I1809">
        <v>9</v>
      </c>
      <c r="J1809">
        <v>2020</v>
      </c>
      <c r="K1809" t="s">
        <v>29</v>
      </c>
      <c r="L1809">
        <v>12</v>
      </c>
      <c r="M1809">
        <v>0.38611111111111113</v>
      </c>
      <c r="N1809">
        <v>4.6333333333333337</v>
      </c>
      <c r="O1809">
        <v>9</v>
      </c>
      <c r="P1809">
        <v>0.51481481481481484</v>
      </c>
      <c r="Q1809">
        <v>1.333333333333333</v>
      </c>
      <c r="R1809" t="s">
        <v>80</v>
      </c>
    </row>
    <row r="1810" spans="1:18" x14ac:dyDescent="0.3">
      <c r="A1810" s="72">
        <v>1808</v>
      </c>
      <c r="B1810">
        <v>39710</v>
      </c>
      <c r="C1810" t="s">
        <v>579</v>
      </c>
      <c r="D1810" t="s">
        <v>28</v>
      </c>
      <c r="E1810" t="s">
        <v>34</v>
      </c>
      <c r="F1810">
        <v>6.89</v>
      </c>
      <c r="G1810" s="73">
        <v>44307</v>
      </c>
      <c r="H1810" s="73">
        <v>44315</v>
      </c>
      <c r="I1810">
        <v>9</v>
      </c>
      <c r="J1810">
        <v>2020</v>
      </c>
      <c r="K1810" t="s">
        <v>29</v>
      </c>
      <c r="L1810">
        <v>12</v>
      </c>
      <c r="M1810">
        <v>0.38611111111111113</v>
      </c>
      <c r="N1810">
        <v>4.6333333333333337</v>
      </c>
      <c r="O1810">
        <v>9</v>
      </c>
      <c r="P1810">
        <v>0.51481481481481484</v>
      </c>
      <c r="Q1810">
        <v>1.333333333333333</v>
      </c>
      <c r="R1810" t="s">
        <v>42</v>
      </c>
    </row>
    <row r="1811" spans="1:18" x14ac:dyDescent="0.3">
      <c r="A1811" s="72">
        <v>1809</v>
      </c>
      <c r="B1811">
        <v>41660</v>
      </c>
      <c r="C1811" t="s">
        <v>580</v>
      </c>
      <c r="D1811" t="s">
        <v>60</v>
      </c>
      <c r="E1811" t="s">
        <v>34</v>
      </c>
      <c r="F1811">
        <v>6.63</v>
      </c>
      <c r="G1811" s="73">
        <v>44329</v>
      </c>
      <c r="H1811" s="73">
        <v>44329</v>
      </c>
      <c r="I1811">
        <v>7</v>
      </c>
      <c r="J1811">
        <v>2020</v>
      </c>
      <c r="K1811" t="s">
        <v>29</v>
      </c>
      <c r="L1811">
        <v>6</v>
      </c>
      <c r="M1811">
        <v>3.3333333333333333E-2</v>
      </c>
      <c r="N1811">
        <v>0.2</v>
      </c>
      <c r="O1811">
        <v>1</v>
      </c>
      <c r="P1811">
        <v>0.2</v>
      </c>
      <c r="Q1811">
        <v>6</v>
      </c>
      <c r="R1811" t="s">
        <v>36</v>
      </c>
    </row>
    <row r="1812" spans="1:18" x14ac:dyDescent="0.3">
      <c r="A1812" s="72">
        <v>1810</v>
      </c>
      <c r="B1812">
        <v>41660</v>
      </c>
      <c r="C1812" t="s">
        <v>580</v>
      </c>
      <c r="D1812" t="s">
        <v>60</v>
      </c>
      <c r="E1812" t="s">
        <v>34</v>
      </c>
      <c r="F1812">
        <v>6.63</v>
      </c>
      <c r="G1812" s="73">
        <v>44329</v>
      </c>
      <c r="H1812" s="73">
        <v>44329</v>
      </c>
      <c r="I1812">
        <v>7</v>
      </c>
      <c r="J1812">
        <v>2020</v>
      </c>
      <c r="K1812" t="s">
        <v>29</v>
      </c>
      <c r="L1812">
        <v>6</v>
      </c>
      <c r="M1812">
        <v>3.3333333333333333E-2</v>
      </c>
      <c r="N1812">
        <v>0.2</v>
      </c>
      <c r="O1812">
        <v>1</v>
      </c>
      <c r="P1812">
        <v>0.2</v>
      </c>
      <c r="Q1812">
        <v>6</v>
      </c>
      <c r="R1812" t="s">
        <v>54</v>
      </c>
    </row>
    <row r="1813" spans="1:18" x14ac:dyDescent="0.3">
      <c r="A1813" s="72">
        <v>1811</v>
      </c>
      <c r="B1813">
        <v>41660</v>
      </c>
      <c r="C1813" t="s">
        <v>580</v>
      </c>
      <c r="D1813" t="s">
        <v>60</v>
      </c>
      <c r="E1813" t="s">
        <v>34</v>
      </c>
      <c r="F1813">
        <v>6.63</v>
      </c>
      <c r="G1813" s="73">
        <v>44329</v>
      </c>
      <c r="H1813" s="73">
        <v>44329</v>
      </c>
      <c r="I1813">
        <v>7</v>
      </c>
      <c r="J1813">
        <v>2020</v>
      </c>
      <c r="K1813" t="s">
        <v>29</v>
      </c>
      <c r="L1813">
        <v>6</v>
      </c>
      <c r="M1813">
        <v>3.3333333333333333E-2</v>
      </c>
      <c r="N1813">
        <v>0.2</v>
      </c>
      <c r="O1813">
        <v>1</v>
      </c>
      <c r="P1813">
        <v>0.2</v>
      </c>
      <c r="Q1813">
        <v>6</v>
      </c>
      <c r="R1813" t="s">
        <v>80</v>
      </c>
    </row>
    <row r="1814" spans="1:18" x14ac:dyDescent="0.3">
      <c r="A1814" s="72">
        <v>1812</v>
      </c>
      <c r="B1814">
        <v>41660</v>
      </c>
      <c r="C1814" t="s">
        <v>580</v>
      </c>
      <c r="D1814" t="s">
        <v>60</v>
      </c>
      <c r="E1814" t="s">
        <v>34</v>
      </c>
      <c r="F1814">
        <v>6.63</v>
      </c>
      <c r="G1814" s="73">
        <v>44329</v>
      </c>
      <c r="H1814" s="73">
        <v>44329</v>
      </c>
      <c r="I1814">
        <v>7</v>
      </c>
      <c r="J1814">
        <v>2020</v>
      </c>
      <c r="K1814" t="s">
        <v>29</v>
      </c>
      <c r="L1814">
        <v>6</v>
      </c>
      <c r="M1814">
        <v>3.3333333333333333E-2</v>
      </c>
      <c r="N1814">
        <v>0.2</v>
      </c>
      <c r="O1814">
        <v>1</v>
      </c>
      <c r="P1814">
        <v>0.2</v>
      </c>
      <c r="Q1814">
        <v>6</v>
      </c>
      <c r="R1814" t="s">
        <v>42</v>
      </c>
    </row>
    <row r="1815" spans="1:18" x14ac:dyDescent="0.3">
      <c r="A1815" s="72">
        <v>1813</v>
      </c>
      <c r="B1815">
        <v>48653</v>
      </c>
      <c r="C1815" t="s">
        <v>581</v>
      </c>
      <c r="D1815" t="s">
        <v>83</v>
      </c>
      <c r="E1815" t="s">
        <v>49</v>
      </c>
      <c r="F1815">
        <v>8.39</v>
      </c>
      <c r="G1815" s="73">
        <v>44539</v>
      </c>
      <c r="H1815" s="73">
        <v>44539</v>
      </c>
      <c r="I1815">
        <v>7</v>
      </c>
      <c r="J1815">
        <v>2019</v>
      </c>
      <c r="K1815" t="s">
        <v>31</v>
      </c>
      <c r="L1815">
        <v>1</v>
      </c>
      <c r="M1815">
        <v>7.6388888888888895E-2</v>
      </c>
      <c r="N1815">
        <v>7.6388888888888895E-2</v>
      </c>
      <c r="O1815">
        <v>1</v>
      </c>
      <c r="P1815">
        <v>7.6388888888888895E-2</v>
      </c>
      <c r="Q1815">
        <v>1</v>
      </c>
      <c r="R1815" t="s">
        <v>51</v>
      </c>
    </row>
    <row r="1816" spans="1:18" x14ac:dyDescent="0.3">
      <c r="A1816" s="72">
        <v>1814</v>
      </c>
      <c r="B1816">
        <v>481</v>
      </c>
      <c r="C1816" t="s">
        <v>582</v>
      </c>
      <c r="D1816" t="s">
        <v>28</v>
      </c>
      <c r="E1816" t="s">
        <v>34</v>
      </c>
      <c r="F1816">
        <v>7.47</v>
      </c>
      <c r="G1816" s="73">
        <v>42095</v>
      </c>
      <c r="H1816" s="73">
        <v>42178</v>
      </c>
      <c r="I1816">
        <v>7</v>
      </c>
      <c r="J1816">
        <v>2000</v>
      </c>
      <c r="K1816" t="s">
        <v>29</v>
      </c>
      <c r="L1816">
        <v>224</v>
      </c>
      <c r="M1816">
        <v>0.39222222222222219</v>
      </c>
      <c r="N1816">
        <v>87.857777777777784</v>
      </c>
      <c r="O1816">
        <v>84</v>
      </c>
      <c r="P1816">
        <v>1.0459259259259259</v>
      </c>
      <c r="Q1816">
        <v>2.666666666666667</v>
      </c>
      <c r="R1816" t="s">
        <v>35</v>
      </c>
    </row>
    <row r="1817" spans="1:18" x14ac:dyDescent="0.3">
      <c r="A1817" s="72">
        <v>1815</v>
      </c>
      <c r="B1817">
        <v>481</v>
      </c>
      <c r="C1817" t="s">
        <v>582</v>
      </c>
      <c r="D1817" t="s">
        <v>28</v>
      </c>
      <c r="E1817" t="s">
        <v>34</v>
      </c>
      <c r="F1817">
        <v>7.47</v>
      </c>
      <c r="G1817" s="73">
        <v>42095</v>
      </c>
      <c r="H1817" s="73">
        <v>42178</v>
      </c>
      <c r="I1817">
        <v>7</v>
      </c>
      <c r="J1817">
        <v>2000</v>
      </c>
      <c r="K1817" t="s">
        <v>29</v>
      </c>
      <c r="L1817">
        <v>224</v>
      </c>
      <c r="M1817">
        <v>0.39222222222222219</v>
      </c>
      <c r="N1817">
        <v>87.857777777777784</v>
      </c>
      <c r="O1817">
        <v>84</v>
      </c>
      <c r="P1817">
        <v>1.0459259259259259</v>
      </c>
      <c r="Q1817">
        <v>2.666666666666667</v>
      </c>
      <c r="R1817" t="s">
        <v>22</v>
      </c>
    </row>
    <row r="1818" spans="1:18" x14ac:dyDescent="0.3">
      <c r="A1818" s="72">
        <v>1816</v>
      </c>
      <c r="B1818">
        <v>481</v>
      </c>
      <c r="C1818" t="s">
        <v>582</v>
      </c>
      <c r="D1818" t="s">
        <v>28</v>
      </c>
      <c r="E1818" t="s">
        <v>34</v>
      </c>
      <c r="F1818">
        <v>7.47</v>
      </c>
      <c r="G1818" s="73">
        <v>42095</v>
      </c>
      <c r="H1818" s="73">
        <v>42178</v>
      </c>
      <c r="I1818">
        <v>7</v>
      </c>
      <c r="J1818">
        <v>2000</v>
      </c>
      <c r="K1818" t="s">
        <v>29</v>
      </c>
      <c r="L1818">
        <v>224</v>
      </c>
      <c r="M1818">
        <v>0.39222222222222219</v>
      </c>
      <c r="N1818">
        <v>87.857777777777784</v>
      </c>
      <c r="O1818">
        <v>84</v>
      </c>
      <c r="P1818">
        <v>1.0459259259259259</v>
      </c>
      <c r="Q1818">
        <v>2.666666666666667</v>
      </c>
      <c r="R1818" t="s">
        <v>23</v>
      </c>
    </row>
    <row r="1819" spans="1:18" x14ac:dyDescent="0.3">
      <c r="A1819" s="72">
        <v>1817</v>
      </c>
      <c r="B1819">
        <v>481</v>
      </c>
      <c r="C1819" t="s">
        <v>582</v>
      </c>
      <c r="D1819" t="s">
        <v>28</v>
      </c>
      <c r="E1819" t="s">
        <v>34</v>
      </c>
      <c r="F1819">
        <v>7.47</v>
      </c>
      <c r="G1819" s="73">
        <v>42095</v>
      </c>
      <c r="H1819" s="73">
        <v>42178</v>
      </c>
      <c r="I1819">
        <v>7</v>
      </c>
      <c r="J1819">
        <v>2000</v>
      </c>
      <c r="K1819" t="s">
        <v>29</v>
      </c>
      <c r="L1819">
        <v>224</v>
      </c>
      <c r="M1819">
        <v>0.39222222222222219</v>
      </c>
      <c r="N1819">
        <v>87.857777777777784</v>
      </c>
      <c r="O1819">
        <v>84</v>
      </c>
      <c r="P1819">
        <v>1.0459259259259259</v>
      </c>
      <c r="Q1819">
        <v>2.666666666666667</v>
      </c>
      <c r="R1819" t="s">
        <v>38</v>
      </c>
    </row>
    <row r="1820" spans="1:18" x14ac:dyDescent="0.3">
      <c r="A1820" s="72">
        <v>1818</v>
      </c>
      <c r="B1820">
        <v>481</v>
      </c>
      <c r="C1820" t="s">
        <v>582</v>
      </c>
      <c r="D1820" t="s">
        <v>28</v>
      </c>
      <c r="E1820" t="s">
        <v>34</v>
      </c>
      <c r="F1820">
        <v>7.47</v>
      </c>
      <c r="G1820" s="73">
        <v>42095</v>
      </c>
      <c r="H1820" s="73">
        <v>42178</v>
      </c>
      <c r="I1820">
        <v>7</v>
      </c>
      <c r="J1820">
        <v>2000</v>
      </c>
      <c r="K1820" t="s">
        <v>29</v>
      </c>
      <c r="L1820">
        <v>224</v>
      </c>
      <c r="M1820">
        <v>0.39222222222222219</v>
      </c>
      <c r="N1820">
        <v>87.857777777777784</v>
      </c>
      <c r="O1820">
        <v>84</v>
      </c>
      <c r="P1820">
        <v>1.0459259259259259</v>
      </c>
      <c r="Q1820">
        <v>2.666666666666667</v>
      </c>
      <c r="R1820" t="s">
        <v>148</v>
      </c>
    </row>
    <row r="1821" spans="1:18" x14ac:dyDescent="0.3">
      <c r="A1821" s="72">
        <v>1819</v>
      </c>
      <c r="B1821">
        <v>482</v>
      </c>
      <c r="C1821" t="s">
        <v>583</v>
      </c>
      <c r="D1821" t="s">
        <v>28</v>
      </c>
      <c r="E1821" t="s">
        <v>34</v>
      </c>
      <c r="F1821">
        <v>7.18</v>
      </c>
      <c r="G1821" s="73">
        <v>42248</v>
      </c>
      <c r="H1821" s="73">
        <v>42491</v>
      </c>
      <c r="I1821">
        <v>7</v>
      </c>
      <c r="J1821">
        <v>2004</v>
      </c>
      <c r="K1821" t="s">
        <v>31</v>
      </c>
      <c r="L1821">
        <v>180</v>
      </c>
      <c r="M1821">
        <v>0.39833333333333332</v>
      </c>
      <c r="N1821">
        <v>71.7</v>
      </c>
      <c r="O1821">
        <v>244</v>
      </c>
      <c r="P1821">
        <v>0.29385245901639351</v>
      </c>
      <c r="Q1821">
        <v>0.73770491803278693</v>
      </c>
      <c r="R1821" t="s">
        <v>35</v>
      </c>
    </row>
    <row r="1822" spans="1:18" x14ac:dyDescent="0.3">
      <c r="A1822" s="72">
        <v>1820</v>
      </c>
      <c r="B1822">
        <v>482</v>
      </c>
      <c r="C1822" t="s">
        <v>583</v>
      </c>
      <c r="D1822" t="s">
        <v>28</v>
      </c>
      <c r="E1822" t="s">
        <v>34</v>
      </c>
      <c r="F1822">
        <v>7.18</v>
      </c>
      <c r="G1822" s="73">
        <v>42248</v>
      </c>
      <c r="H1822" s="73">
        <v>42491</v>
      </c>
      <c r="I1822">
        <v>7</v>
      </c>
      <c r="J1822">
        <v>2004</v>
      </c>
      <c r="K1822" t="s">
        <v>31</v>
      </c>
      <c r="L1822">
        <v>180</v>
      </c>
      <c r="M1822">
        <v>0.39833333333333332</v>
      </c>
      <c r="N1822">
        <v>71.7</v>
      </c>
      <c r="O1822">
        <v>244</v>
      </c>
      <c r="P1822">
        <v>0.29385245901639351</v>
      </c>
      <c r="Q1822">
        <v>0.73770491803278693</v>
      </c>
      <c r="R1822" t="s">
        <v>32</v>
      </c>
    </row>
    <row r="1823" spans="1:18" x14ac:dyDescent="0.3">
      <c r="A1823" s="72">
        <v>1821</v>
      </c>
      <c r="B1823">
        <v>482</v>
      </c>
      <c r="C1823" t="s">
        <v>583</v>
      </c>
      <c r="D1823" t="s">
        <v>28</v>
      </c>
      <c r="E1823" t="s">
        <v>34</v>
      </c>
      <c r="F1823">
        <v>7.18</v>
      </c>
      <c r="G1823" s="73">
        <v>42248</v>
      </c>
      <c r="H1823" s="73">
        <v>42491</v>
      </c>
      <c r="I1823">
        <v>7</v>
      </c>
      <c r="J1823">
        <v>2004</v>
      </c>
      <c r="K1823" t="s">
        <v>31</v>
      </c>
      <c r="L1823">
        <v>180</v>
      </c>
      <c r="M1823">
        <v>0.39833333333333332</v>
      </c>
      <c r="N1823">
        <v>71.7</v>
      </c>
      <c r="O1823">
        <v>244</v>
      </c>
      <c r="P1823">
        <v>0.29385245901639351</v>
      </c>
      <c r="Q1823">
        <v>0.73770491803278693</v>
      </c>
      <c r="R1823" t="s">
        <v>23</v>
      </c>
    </row>
    <row r="1824" spans="1:18" x14ac:dyDescent="0.3">
      <c r="A1824" s="72">
        <v>1822</v>
      </c>
      <c r="B1824">
        <v>482</v>
      </c>
      <c r="C1824" t="s">
        <v>583</v>
      </c>
      <c r="D1824" t="s">
        <v>28</v>
      </c>
      <c r="E1824" t="s">
        <v>34</v>
      </c>
      <c r="F1824">
        <v>7.18</v>
      </c>
      <c r="G1824" s="73">
        <v>42248</v>
      </c>
      <c r="H1824" s="73">
        <v>42491</v>
      </c>
      <c r="I1824">
        <v>7</v>
      </c>
      <c r="J1824">
        <v>2004</v>
      </c>
      <c r="K1824" t="s">
        <v>31</v>
      </c>
      <c r="L1824">
        <v>180</v>
      </c>
      <c r="M1824">
        <v>0.39833333333333332</v>
      </c>
      <c r="N1824">
        <v>71.7</v>
      </c>
      <c r="O1824">
        <v>244</v>
      </c>
      <c r="P1824">
        <v>0.29385245901639351</v>
      </c>
      <c r="Q1824">
        <v>0.73770491803278693</v>
      </c>
      <c r="R1824" t="s">
        <v>38</v>
      </c>
    </row>
    <row r="1825" spans="1:18" x14ac:dyDescent="0.3">
      <c r="A1825" s="72">
        <v>1823</v>
      </c>
      <c r="B1825">
        <v>482</v>
      </c>
      <c r="C1825" t="s">
        <v>583</v>
      </c>
      <c r="D1825" t="s">
        <v>28</v>
      </c>
      <c r="E1825" t="s">
        <v>34</v>
      </c>
      <c r="F1825">
        <v>7.18</v>
      </c>
      <c r="G1825" s="73">
        <v>42248</v>
      </c>
      <c r="H1825" s="73">
        <v>42491</v>
      </c>
      <c r="I1825">
        <v>7</v>
      </c>
      <c r="J1825">
        <v>2004</v>
      </c>
      <c r="K1825" t="s">
        <v>31</v>
      </c>
      <c r="L1825">
        <v>180</v>
      </c>
      <c r="M1825">
        <v>0.39833333333333332</v>
      </c>
      <c r="N1825">
        <v>71.7</v>
      </c>
      <c r="O1825">
        <v>244</v>
      </c>
      <c r="P1825">
        <v>0.29385245901639351</v>
      </c>
      <c r="Q1825">
        <v>0.73770491803278693</v>
      </c>
      <c r="R1825" t="s">
        <v>148</v>
      </c>
    </row>
    <row r="1826" spans="1:18" x14ac:dyDescent="0.3">
      <c r="A1826" s="72">
        <v>1824</v>
      </c>
      <c r="B1826">
        <v>41124</v>
      </c>
      <c r="C1826" t="s">
        <v>584</v>
      </c>
      <c r="D1826" t="s">
        <v>60</v>
      </c>
      <c r="E1826" t="s">
        <v>20</v>
      </c>
      <c r="F1826">
        <v>5.2</v>
      </c>
      <c r="G1826" s="73">
        <v>44393</v>
      </c>
      <c r="H1826" s="73">
        <v>44399</v>
      </c>
      <c r="I1826">
        <v>4</v>
      </c>
      <c r="J1826">
        <v>2020</v>
      </c>
      <c r="K1826" t="s">
        <v>29</v>
      </c>
      <c r="L1826">
        <v>12</v>
      </c>
      <c r="M1826">
        <v>6.6666666666666666E-2</v>
      </c>
      <c r="N1826">
        <v>0.8</v>
      </c>
      <c r="O1826">
        <v>7</v>
      </c>
      <c r="P1826">
        <v>0.1142857142857143</v>
      </c>
      <c r="Q1826">
        <v>1.714285714285714</v>
      </c>
      <c r="R1826" t="s">
        <v>32</v>
      </c>
    </row>
    <row r="1827" spans="1:18" x14ac:dyDescent="0.3">
      <c r="A1827" s="72">
        <v>1825</v>
      </c>
      <c r="B1827">
        <v>41124</v>
      </c>
      <c r="C1827" t="s">
        <v>584</v>
      </c>
      <c r="D1827" t="s">
        <v>60</v>
      </c>
      <c r="E1827" t="s">
        <v>20</v>
      </c>
      <c r="F1827">
        <v>5.2</v>
      </c>
      <c r="G1827" s="73">
        <v>44393</v>
      </c>
      <c r="H1827" s="73">
        <v>44399</v>
      </c>
      <c r="I1827">
        <v>4</v>
      </c>
      <c r="J1827">
        <v>2020</v>
      </c>
      <c r="K1827" t="s">
        <v>29</v>
      </c>
      <c r="L1827">
        <v>12</v>
      </c>
      <c r="M1827">
        <v>6.6666666666666666E-2</v>
      </c>
      <c r="N1827">
        <v>0.8</v>
      </c>
      <c r="O1827">
        <v>7</v>
      </c>
      <c r="P1827">
        <v>0.1142857142857143</v>
      </c>
      <c r="Q1827">
        <v>1.714285714285714</v>
      </c>
      <c r="R1827" t="s">
        <v>87</v>
      </c>
    </row>
    <row r="1828" spans="1:18" x14ac:dyDescent="0.3">
      <c r="A1828" s="72">
        <v>1826</v>
      </c>
      <c r="B1828">
        <v>41124</v>
      </c>
      <c r="C1828" t="s">
        <v>584</v>
      </c>
      <c r="D1828" t="s">
        <v>60</v>
      </c>
      <c r="E1828" t="s">
        <v>20</v>
      </c>
      <c r="F1828">
        <v>5.2</v>
      </c>
      <c r="G1828" s="73">
        <v>44393</v>
      </c>
      <c r="H1828" s="73">
        <v>44399</v>
      </c>
      <c r="I1828">
        <v>4</v>
      </c>
      <c r="J1828">
        <v>2020</v>
      </c>
      <c r="K1828" t="s">
        <v>29</v>
      </c>
      <c r="L1828">
        <v>12</v>
      </c>
      <c r="M1828">
        <v>6.6666666666666666E-2</v>
      </c>
      <c r="N1828">
        <v>0.8</v>
      </c>
      <c r="O1828">
        <v>7</v>
      </c>
      <c r="P1828">
        <v>0.1142857142857143</v>
      </c>
      <c r="Q1828">
        <v>1.714285714285714</v>
      </c>
      <c r="R1828" t="s">
        <v>108</v>
      </c>
    </row>
    <row r="1829" spans="1:18" x14ac:dyDescent="0.3">
      <c r="A1829" s="63">
        <v>1827</v>
      </c>
      <c r="B1829">
        <v>110270</v>
      </c>
      <c r="C1829" t="s">
        <v>278</v>
      </c>
      <c r="D1829" t="s">
        <v>585</v>
      </c>
      <c r="F1829">
        <v>73</v>
      </c>
      <c r="G1829" s="64">
        <v>44126</v>
      </c>
      <c r="H1829" s="64">
        <v>44138</v>
      </c>
      <c r="I1829">
        <v>7</v>
      </c>
      <c r="J1829">
        <v>2020</v>
      </c>
      <c r="K1829">
        <v>2020</v>
      </c>
      <c r="L1829">
        <v>12</v>
      </c>
      <c r="M1829">
        <v>0.4</v>
      </c>
      <c r="N1829">
        <v>4.8000000000000007</v>
      </c>
      <c r="O1829">
        <v>13</v>
      </c>
      <c r="P1829">
        <v>0.36923076923076931</v>
      </c>
      <c r="Q1829">
        <v>0.92307692307692313</v>
      </c>
      <c r="R1829" t="s">
        <v>70</v>
      </c>
    </row>
    <row r="1830" spans="1:18" x14ac:dyDescent="0.3">
      <c r="A1830" s="63">
        <v>1828</v>
      </c>
      <c r="B1830">
        <v>110270</v>
      </c>
      <c r="C1830" t="s">
        <v>278</v>
      </c>
      <c r="D1830" t="s">
        <v>585</v>
      </c>
      <c r="F1830">
        <v>73</v>
      </c>
      <c r="G1830" s="64">
        <v>44126</v>
      </c>
      <c r="H1830" s="64">
        <v>44138</v>
      </c>
      <c r="I1830">
        <v>7</v>
      </c>
      <c r="J1830">
        <v>2020</v>
      </c>
      <c r="K1830">
        <v>2020</v>
      </c>
      <c r="L1830">
        <v>12</v>
      </c>
      <c r="M1830">
        <v>0.4</v>
      </c>
      <c r="N1830">
        <v>4.8000000000000007</v>
      </c>
      <c r="O1830">
        <v>13</v>
      </c>
      <c r="P1830">
        <v>0.36923076923076931</v>
      </c>
      <c r="Q1830">
        <v>0.92307692307692313</v>
      </c>
      <c r="R1830" t="s">
        <v>23</v>
      </c>
    </row>
    <row r="1831" spans="1:18" x14ac:dyDescent="0.3">
      <c r="A1831" s="63">
        <v>1829</v>
      </c>
      <c r="B1831">
        <v>110270</v>
      </c>
      <c r="C1831" t="s">
        <v>278</v>
      </c>
      <c r="D1831" t="s">
        <v>585</v>
      </c>
      <c r="F1831">
        <v>73</v>
      </c>
      <c r="G1831" s="64">
        <v>44126</v>
      </c>
      <c r="H1831" s="64">
        <v>44138</v>
      </c>
      <c r="I1831">
        <v>7</v>
      </c>
      <c r="J1831">
        <v>2020</v>
      </c>
      <c r="K1831">
        <v>2020</v>
      </c>
      <c r="L1831">
        <v>12</v>
      </c>
      <c r="M1831">
        <v>0.4</v>
      </c>
      <c r="N1831">
        <v>4.8000000000000007</v>
      </c>
      <c r="O1831">
        <v>13</v>
      </c>
      <c r="P1831">
        <v>0.36923076923076931</v>
      </c>
      <c r="Q1831">
        <v>0.92307692307692313</v>
      </c>
      <c r="R1831" t="s">
        <v>586</v>
      </c>
    </row>
    <row r="1832" spans="1:18" x14ac:dyDescent="0.3">
      <c r="A1832" s="63">
        <v>1830</v>
      </c>
      <c r="B1832">
        <v>110270</v>
      </c>
      <c r="C1832" t="s">
        <v>278</v>
      </c>
      <c r="D1832" t="s">
        <v>585</v>
      </c>
      <c r="F1832">
        <v>73</v>
      </c>
      <c r="G1832" s="64">
        <v>44126</v>
      </c>
      <c r="H1832" s="64">
        <v>44138</v>
      </c>
      <c r="I1832">
        <v>7</v>
      </c>
      <c r="J1832">
        <v>2020</v>
      </c>
      <c r="K1832">
        <v>2020</v>
      </c>
      <c r="L1832">
        <v>12</v>
      </c>
      <c r="M1832">
        <v>0.4</v>
      </c>
      <c r="N1832">
        <v>4.8000000000000007</v>
      </c>
      <c r="O1832">
        <v>13</v>
      </c>
      <c r="P1832">
        <v>0.36923076923076931</v>
      </c>
      <c r="Q1832">
        <v>0.92307692307692313</v>
      </c>
      <c r="R1832" t="s">
        <v>587</v>
      </c>
    </row>
    <row r="1833" spans="1:18" x14ac:dyDescent="0.3">
      <c r="A1833" s="63">
        <v>1831</v>
      </c>
      <c r="B1833">
        <v>110270</v>
      </c>
      <c r="C1833" t="s">
        <v>278</v>
      </c>
      <c r="D1833" t="s">
        <v>585</v>
      </c>
      <c r="F1833">
        <v>73</v>
      </c>
      <c r="G1833" s="64">
        <v>44126</v>
      </c>
      <c r="H1833" s="64">
        <v>44138</v>
      </c>
      <c r="I1833">
        <v>7</v>
      </c>
      <c r="J1833">
        <v>2020</v>
      </c>
      <c r="K1833">
        <v>2020</v>
      </c>
      <c r="L1833">
        <v>12</v>
      </c>
      <c r="M1833">
        <v>0.4</v>
      </c>
      <c r="N1833">
        <v>4.8000000000000007</v>
      </c>
      <c r="O1833">
        <v>13</v>
      </c>
      <c r="P1833">
        <v>0.36923076923076931</v>
      </c>
      <c r="Q1833">
        <v>0.92307692307692313</v>
      </c>
      <c r="R1833" t="s">
        <v>588</v>
      </c>
    </row>
    <row r="1834" spans="1:18" x14ac:dyDescent="0.3">
      <c r="A1834" s="63">
        <v>1832</v>
      </c>
      <c r="B1834">
        <v>110270</v>
      </c>
      <c r="C1834" t="s">
        <v>278</v>
      </c>
      <c r="D1834" t="s">
        <v>585</v>
      </c>
      <c r="F1834">
        <v>73</v>
      </c>
      <c r="G1834" s="64">
        <v>44126</v>
      </c>
      <c r="H1834" s="64">
        <v>44138</v>
      </c>
      <c r="I1834">
        <v>7</v>
      </c>
      <c r="J1834">
        <v>2020</v>
      </c>
      <c r="K1834">
        <v>2020</v>
      </c>
      <c r="L1834">
        <v>12</v>
      </c>
      <c r="M1834">
        <v>0.4</v>
      </c>
      <c r="N1834">
        <v>4.8000000000000007</v>
      </c>
      <c r="O1834">
        <v>13</v>
      </c>
      <c r="P1834">
        <v>0.36923076923076931</v>
      </c>
      <c r="Q1834">
        <v>0.92307692307692313</v>
      </c>
      <c r="R1834" t="s">
        <v>589</v>
      </c>
    </row>
    <row r="1835" spans="1:18" x14ac:dyDescent="0.3">
      <c r="A1835" s="63">
        <v>1833</v>
      </c>
      <c r="B1835">
        <v>110270</v>
      </c>
      <c r="C1835" t="s">
        <v>278</v>
      </c>
      <c r="D1835" t="s">
        <v>585</v>
      </c>
      <c r="F1835">
        <v>73</v>
      </c>
      <c r="G1835" s="64">
        <v>44126</v>
      </c>
      <c r="H1835" s="64">
        <v>44138</v>
      </c>
      <c r="I1835">
        <v>7</v>
      </c>
      <c r="J1835">
        <v>2020</v>
      </c>
      <c r="K1835">
        <v>2020</v>
      </c>
      <c r="L1835">
        <v>12</v>
      </c>
      <c r="M1835">
        <v>0.4</v>
      </c>
      <c r="N1835">
        <v>4.8000000000000007</v>
      </c>
      <c r="O1835">
        <v>13</v>
      </c>
      <c r="P1835">
        <v>0.36923076923076931</v>
      </c>
      <c r="Q1835">
        <v>0.92307692307692313</v>
      </c>
      <c r="R1835" t="s">
        <v>590</v>
      </c>
    </row>
    <row r="1836" spans="1:18" x14ac:dyDescent="0.3">
      <c r="A1836" s="63">
        <v>1834</v>
      </c>
      <c r="B1836">
        <v>110270</v>
      </c>
      <c r="C1836" t="s">
        <v>278</v>
      </c>
      <c r="D1836" t="s">
        <v>585</v>
      </c>
      <c r="F1836">
        <v>73</v>
      </c>
      <c r="G1836" s="64">
        <v>44126</v>
      </c>
      <c r="H1836" s="64">
        <v>44138</v>
      </c>
      <c r="I1836">
        <v>7</v>
      </c>
      <c r="J1836">
        <v>2020</v>
      </c>
      <c r="K1836">
        <v>2020</v>
      </c>
      <c r="L1836">
        <v>12</v>
      </c>
      <c r="M1836">
        <v>0.4</v>
      </c>
      <c r="N1836">
        <v>4.8000000000000007</v>
      </c>
      <c r="O1836">
        <v>13</v>
      </c>
      <c r="P1836">
        <v>0.36923076923076931</v>
      </c>
      <c r="Q1836">
        <v>0.92307692307692313</v>
      </c>
      <c r="R1836" t="s">
        <v>591</v>
      </c>
    </row>
    <row r="1837" spans="1:18" x14ac:dyDescent="0.3">
      <c r="A1837" s="63">
        <v>1835</v>
      </c>
      <c r="B1837">
        <v>110270</v>
      </c>
      <c r="C1837" t="s">
        <v>278</v>
      </c>
      <c r="D1837" t="s">
        <v>585</v>
      </c>
      <c r="F1837">
        <v>73</v>
      </c>
      <c r="G1837" s="64">
        <v>44126</v>
      </c>
      <c r="H1837" s="64">
        <v>44138</v>
      </c>
      <c r="I1837">
        <v>7</v>
      </c>
      <c r="J1837">
        <v>2020</v>
      </c>
      <c r="K1837">
        <v>2020</v>
      </c>
      <c r="L1837">
        <v>12</v>
      </c>
      <c r="M1837">
        <v>0.4</v>
      </c>
      <c r="N1837">
        <v>4.8000000000000007</v>
      </c>
      <c r="O1837">
        <v>13</v>
      </c>
      <c r="P1837">
        <v>0.36923076923076931</v>
      </c>
      <c r="Q1837">
        <v>0.92307692307692313</v>
      </c>
      <c r="R1837" t="s">
        <v>80</v>
      </c>
    </row>
    <row r="1838" spans="1:18" x14ac:dyDescent="0.3">
      <c r="A1838" s="63">
        <v>1836</v>
      </c>
      <c r="B1838">
        <v>110270</v>
      </c>
      <c r="C1838" t="s">
        <v>278</v>
      </c>
      <c r="D1838" t="s">
        <v>585</v>
      </c>
      <c r="F1838">
        <v>73</v>
      </c>
      <c r="G1838" s="64">
        <v>44126</v>
      </c>
      <c r="H1838" s="64">
        <v>44138</v>
      </c>
      <c r="I1838">
        <v>7</v>
      </c>
      <c r="J1838">
        <v>2020</v>
      </c>
      <c r="K1838">
        <v>2020</v>
      </c>
      <c r="L1838">
        <v>12</v>
      </c>
      <c r="M1838">
        <v>0.4</v>
      </c>
      <c r="N1838">
        <v>4.8000000000000007</v>
      </c>
      <c r="O1838">
        <v>13</v>
      </c>
      <c r="P1838">
        <v>0.36923076923076931</v>
      </c>
      <c r="Q1838">
        <v>0.92307692307692313</v>
      </c>
      <c r="R1838" t="s">
        <v>592</v>
      </c>
    </row>
    <row r="1839" spans="1:18" x14ac:dyDescent="0.3">
      <c r="A1839" s="63">
        <v>1837</v>
      </c>
      <c r="B1839">
        <v>110270</v>
      </c>
      <c r="C1839" t="s">
        <v>278</v>
      </c>
      <c r="D1839" t="s">
        <v>585</v>
      </c>
      <c r="F1839">
        <v>73</v>
      </c>
      <c r="G1839" s="64">
        <v>44126</v>
      </c>
      <c r="H1839" s="64">
        <v>44138</v>
      </c>
      <c r="I1839">
        <v>7</v>
      </c>
      <c r="J1839">
        <v>2020</v>
      </c>
      <c r="K1839">
        <v>2020</v>
      </c>
      <c r="L1839">
        <v>12</v>
      </c>
      <c r="M1839">
        <v>0.4</v>
      </c>
      <c r="N1839">
        <v>4.8000000000000007</v>
      </c>
      <c r="O1839">
        <v>13</v>
      </c>
      <c r="P1839">
        <v>0.36923076923076931</v>
      </c>
      <c r="Q1839">
        <v>0.92307692307692313</v>
      </c>
      <c r="R1839" t="s">
        <v>593</v>
      </c>
    </row>
    <row r="1840" spans="1:18" x14ac:dyDescent="0.3">
      <c r="A1840" s="63">
        <v>1838</v>
      </c>
      <c r="B1840">
        <v>110270</v>
      </c>
      <c r="C1840" t="s">
        <v>278</v>
      </c>
      <c r="D1840" t="s">
        <v>585</v>
      </c>
      <c r="F1840">
        <v>73</v>
      </c>
      <c r="G1840" s="64">
        <v>44126</v>
      </c>
      <c r="H1840" s="64">
        <v>44138</v>
      </c>
      <c r="I1840">
        <v>7</v>
      </c>
      <c r="J1840">
        <v>2020</v>
      </c>
      <c r="K1840">
        <v>2020</v>
      </c>
      <c r="L1840">
        <v>12</v>
      </c>
      <c r="M1840">
        <v>0.4</v>
      </c>
      <c r="N1840">
        <v>4.8000000000000007</v>
      </c>
      <c r="O1840">
        <v>13</v>
      </c>
      <c r="P1840">
        <v>0.36923076923076931</v>
      </c>
      <c r="Q1840">
        <v>0.92307692307692313</v>
      </c>
      <c r="R1840" t="s">
        <v>594</v>
      </c>
    </row>
    <row r="1841" spans="1:18" x14ac:dyDescent="0.3">
      <c r="A1841" s="63">
        <v>1839</v>
      </c>
      <c r="B1841">
        <v>110270</v>
      </c>
      <c r="C1841" t="s">
        <v>278</v>
      </c>
      <c r="D1841" t="s">
        <v>585</v>
      </c>
      <c r="F1841">
        <v>73</v>
      </c>
      <c r="G1841" s="64">
        <v>44126</v>
      </c>
      <c r="H1841" s="64">
        <v>44138</v>
      </c>
      <c r="I1841">
        <v>7</v>
      </c>
      <c r="J1841">
        <v>2020</v>
      </c>
      <c r="K1841">
        <v>2020</v>
      </c>
      <c r="L1841">
        <v>12</v>
      </c>
      <c r="M1841">
        <v>0.4</v>
      </c>
      <c r="N1841">
        <v>4.8000000000000007</v>
      </c>
      <c r="O1841">
        <v>13</v>
      </c>
      <c r="P1841">
        <v>0.36923076923076931</v>
      </c>
      <c r="Q1841">
        <v>0.92307692307692313</v>
      </c>
      <c r="R1841" t="s">
        <v>595</v>
      </c>
    </row>
    <row r="1842" spans="1:18" x14ac:dyDescent="0.3">
      <c r="A1842" s="63">
        <v>1840</v>
      </c>
      <c r="B1842">
        <v>110270</v>
      </c>
      <c r="C1842" t="s">
        <v>278</v>
      </c>
      <c r="D1842" t="s">
        <v>585</v>
      </c>
      <c r="F1842">
        <v>73</v>
      </c>
      <c r="G1842" s="64">
        <v>44126</v>
      </c>
      <c r="H1842" s="64">
        <v>44138</v>
      </c>
      <c r="I1842">
        <v>7</v>
      </c>
      <c r="J1842">
        <v>2020</v>
      </c>
      <c r="K1842">
        <v>2020</v>
      </c>
      <c r="L1842">
        <v>12</v>
      </c>
      <c r="M1842">
        <v>0.4</v>
      </c>
      <c r="N1842">
        <v>4.8000000000000007</v>
      </c>
      <c r="O1842">
        <v>13</v>
      </c>
      <c r="P1842">
        <v>0.36923076923076931</v>
      </c>
      <c r="Q1842">
        <v>0.92307692307692313</v>
      </c>
      <c r="R1842" t="s">
        <v>596</v>
      </c>
    </row>
    <row r="1843" spans="1:18" x14ac:dyDescent="0.3">
      <c r="A1843" s="63">
        <v>1841</v>
      </c>
      <c r="B1843">
        <v>110270</v>
      </c>
      <c r="C1843" t="s">
        <v>278</v>
      </c>
      <c r="D1843" t="s">
        <v>585</v>
      </c>
      <c r="F1843">
        <v>73</v>
      </c>
      <c r="G1843" s="64">
        <v>44126</v>
      </c>
      <c r="H1843" s="64">
        <v>44138</v>
      </c>
      <c r="I1843">
        <v>7</v>
      </c>
      <c r="J1843">
        <v>2020</v>
      </c>
      <c r="K1843">
        <v>2020</v>
      </c>
      <c r="L1843">
        <v>12</v>
      </c>
      <c r="M1843">
        <v>0.4</v>
      </c>
      <c r="N1843">
        <v>4.8000000000000007</v>
      </c>
      <c r="O1843">
        <v>13</v>
      </c>
      <c r="P1843">
        <v>0.36923076923076931</v>
      </c>
      <c r="Q1843">
        <v>0.92307692307692313</v>
      </c>
      <c r="R1843" t="s">
        <v>597</v>
      </c>
    </row>
    <row r="1844" spans="1:18" x14ac:dyDescent="0.3">
      <c r="A1844" s="63">
        <v>1842</v>
      </c>
      <c r="B1844">
        <v>110270</v>
      </c>
      <c r="C1844" t="s">
        <v>278</v>
      </c>
      <c r="D1844" t="s">
        <v>585</v>
      </c>
      <c r="F1844">
        <v>73</v>
      </c>
      <c r="G1844" s="64">
        <v>44126</v>
      </c>
      <c r="H1844" s="64">
        <v>44138</v>
      </c>
      <c r="I1844">
        <v>7</v>
      </c>
      <c r="J1844">
        <v>2020</v>
      </c>
      <c r="K1844">
        <v>2020</v>
      </c>
      <c r="L1844">
        <v>12</v>
      </c>
      <c r="M1844">
        <v>0.4</v>
      </c>
      <c r="N1844">
        <v>4.8000000000000007</v>
      </c>
      <c r="O1844">
        <v>13</v>
      </c>
      <c r="P1844">
        <v>0.36923076923076931</v>
      </c>
      <c r="Q1844">
        <v>0.92307692307692313</v>
      </c>
      <c r="R1844" t="s">
        <v>598</v>
      </c>
    </row>
    <row r="1845" spans="1:18" x14ac:dyDescent="0.3">
      <c r="A1845" s="63">
        <v>1843</v>
      </c>
      <c r="B1845">
        <v>110270</v>
      </c>
      <c r="C1845" t="s">
        <v>278</v>
      </c>
      <c r="D1845" t="s">
        <v>585</v>
      </c>
      <c r="F1845">
        <v>73</v>
      </c>
      <c r="G1845" s="64">
        <v>44126</v>
      </c>
      <c r="H1845" s="64">
        <v>44138</v>
      </c>
      <c r="I1845">
        <v>7</v>
      </c>
      <c r="J1845">
        <v>2020</v>
      </c>
      <c r="K1845">
        <v>2020</v>
      </c>
      <c r="L1845">
        <v>12</v>
      </c>
      <c r="M1845">
        <v>0.4</v>
      </c>
      <c r="N1845">
        <v>4.8000000000000007</v>
      </c>
      <c r="O1845">
        <v>13</v>
      </c>
      <c r="P1845">
        <v>0.36923076923076931</v>
      </c>
      <c r="Q1845">
        <v>0.92307692307692313</v>
      </c>
      <c r="R1845" t="s">
        <v>599</v>
      </c>
    </row>
    <row r="1846" spans="1:18" x14ac:dyDescent="0.3">
      <c r="A1846" s="63">
        <v>1844</v>
      </c>
      <c r="B1846">
        <v>110270</v>
      </c>
      <c r="C1846" t="s">
        <v>278</v>
      </c>
      <c r="D1846" t="s">
        <v>585</v>
      </c>
      <c r="F1846">
        <v>73</v>
      </c>
      <c r="G1846" s="64">
        <v>44126</v>
      </c>
      <c r="H1846" s="64">
        <v>44138</v>
      </c>
      <c r="I1846">
        <v>7</v>
      </c>
      <c r="J1846">
        <v>2020</v>
      </c>
      <c r="K1846">
        <v>2020</v>
      </c>
      <c r="L1846">
        <v>12</v>
      </c>
      <c r="M1846">
        <v>0.4</v>
      </c>
      <c r="N1846">
        <v>4.8000000000000007</v>
      </c>
      <c r="O1846">
        <v>13</v>
      </c>
      <c r="P1846">
        <v>0.36923076923076931</v>
      </c>
      <c r="Q1846">
        <v>0.92307692307692313</v>
      </c>
      <c r="R1846" t="s">
        <v>600</v>
      </c>
    </row>
    <row r="1847" spans="1:18" x14ac:dyDescent="0.3">
      <c r="A1847" s="63">
        <v>1845</v>
      </c>
      <c r="B1847">
        <v>110270</v>
      </c>
      <c r="C1847" t="s">
        <v>278</v>
      </c>
      <c r="D1847" t="s">
        <v>585</v>
      </c>
      <c r="F1847">
        <v>73</v>
      </c>
      <c r="G1847" s="64">
        <v>44126</v>
      </c>
      <c r="H1847" s="64">
        <v>44138</v>
      </c>
      <c r="I1847">
        <v>7</v>
      </c>
      <c r="J1847">
        <v>2020</v>
      </c>
      <c r="K1847">
        <v>2020</v>
      </c>
      <c r="L1847">
        <v>12</v>
      </c>
      <c r="M1847">
        <v>0.4</v>
      </c>
      <c r="N1847">
        <v>4.8000000000000007</v>
      </c>
      <c r="O1847">
        <v>13</v>
      </c>
      <c r="P1847">
        <v>0.36923076923076931</v>
      </c>
      <c r="Q1847">
        <v>0.92307692307692313</v>
      </c>
      <c r="R1847" t="s">
        <v>601</v>
      </c>
    </row>
    <row r="1848" spans="1:18" x14ac:dyDescent="0.3">
      <c r="A1848" s="63">
        <v>1846</v>
      </c>
      <c r="B1848">
        <v>110270</v>
      </c>
      <c r="C1848" t="s">
        <v>278</v>
      </c>
      <c r="D1848" t="s">
        <v>585</v>
      </c>
      <c r="F1848">
        <v>73</v>
      </c>
      <c r="G1848" s="64">
        <v>44126</v>
      </c>
      <c r="H1848" s="64">
        <v>44138</v>
      </c>
      <c r="I1848">
        <v>7</v>
      </c>
      <c r="J1848">
        <v>2020</v>
      </c>
      <c r="K1848">
        <v>2020</v>
      </c>
      <c r="L1848">
        <v>12</v>
      </c>
      <c r="M1848">
        <v>0.4</v>
      </c>
      <c r="N1848">
        <v>4.8000000000000007</v>
      </c>
      <c r="O1848">
        <v>13</v>
      </c>
      <c r="P1848">
        <v>0.36923076923076931</v>
      </c>
      <c r="Q1848">
        <v>0.92307692307692313</v>
      </c>
      <c r="R1848" t="s">
        <v>602</v>
      </c>
    </row>
    <row r="1849" spans="1:18" x14ac:dyDescent="0.3">
      <c r="A1849" s="63">
        <v>1847</v>
      </c>
      <c r="B1849">
        <v>110270</v>
      </c>
      <c r="C1849" t="s">
        <v>278</v>
      </c>
      <c r="D1849" t="s">
        <v>585</v>
      </c>
      <c r="F1849">
        <v>73</v>
      </c>
      <c r="G1849" s="64">
        <v>44126</v>
      </c>
      <c r="H1849" s="64">
        <v>44138</v>
      </c>
      <c r="I1849">
        <v>7</v>
      </c>
      <c r="J1849">
        <v>2020</v>
      </c>
      <c r="K1849">
        <v>2020</v>
      </c>
      <c r="L1849">
        <v>12</v>
      </c>
      <c r="M1849">
        <v>0.4</v>
      </c>
      <c r="N1849">
        <v>4.8000000000000007</v>
      </c>
      <c r="O1849">
        <v>13</v>
      </c>
      <c r="P1849">
        <v>0.36923076923076931</v>
      </c>
      <c r="Q1849">
        <v>0.92307692307692313</v>
      </c>
      <c r="R1849" t="s">
        <v>603</v>
      </c>
    </row>
    <row r="1850" spans="1:18" x14ac:dyDescent="0.3">
      <c r="A1850" s="63">
        <v>1848</v>
      </c>
      <c r="B1850">
        <v>110270</v>
      </c>
      <c r="C1850" t="s">
        <v>278</v>
      </c>
      <c r="D1850" t="s">
        <v>585</v>
      </c>
      <c r="F1850">
        <v>73</v>
      </c>
      <c r="G1850" s="64">
        <v>44126</v>
      </c>
      <c r="H1850" s="64">
        <v>44138</v>
      </c>
      <c r="I1850">
        <v>7</v>
      </c>
      <c r="J1850">
        <v>2020</v>
      </c>
      <c r="K1850">
        <v>2020</v>
      </c>
      <c r="L1850">
        <v>12</v>
      </c>
      <c r="M1850">
        <v>0.4</v>
      </c>
      <c r="N1850">
        <v>4.8000000000000007</v>
      </c>
      <c r="O1850">
        <v>13</v>
      </c>
      <c r="P1850">
        <v>0.36923076923076931</v>
      </c>
      <c r="Q1850">
        <v>0.92307692307692313</v>
      </c>
      <c r="R1850" t="s">
        <v>604</v>
      </c>
    </row>
    <row r="1851" spans="1:18" x14ac:dyDescent="0.3">
      <c r="A1851" s="63">
        <v>1849</v>
      </c>
      <c r="B1851">
        <v>110270</v>
      </c>
      <c r="C1851" t="s">
        <v>278</v>
      </c>
      <c r="D1851" t="s">
        <v>585</v>
      </c>
      <c r="F1851">
        <v>73</v>
      </c>
      <c r="G1851" s="64">
        <v>44126</v>
      </c>
      <c r="H1851" s="64">
        <v>44138</v>
      </c>
      <c r="I1851">
        <v>7</v>
      </c>
      <c r="J1851">
        <v>2020</v>
      </c>
      <c r="K1851">
        <v>2020</v>
      </c>
      <c r="L1851">
        <v>12</v>
      </c>
      <c r="M1851">
        <v>0.4</v>
      </c>
      <c r="N1851">
        <v>4.8000000000000007</v>
      </c>
      <c r="O1851">
        <v>13</v>
      </c>
      <c r="P1851">
        <v>0.36923076923076931</v>
      </c>
      <c r="Q1851">
        <v>0.92307692307692313</v>
      </c>
      <c r="R1851" t="s">
        <v>605</v>
      </c>
    </row>
    <row r="1852" spans="1:18" x14ac:dyDescent="0.3">
      <c r="A1852" s="63">
        <v>1850</v>
      </c>
      <c r="B1852">
        <v>110270</v>
      </c>
      <c r="C1852" t="s">
        <v>278</v>
      </c>
      <c r="D1852" t="s">
        <v>585</v>
      </c>
      <c r="F1852">
        <v>73</v>
      </c>
      <c r="G1852" s="64">
        <v>44126</v>
      </c>
      <c r="H1852" s="64">
        <v>44138</v>
      </c>
      <c r="I1852">
        <v>7</v>
      </c>
      <c r="J1852">
        <v>2020</v>
      </c>
      <c r="K1852">
        <v>2020</v>
      </c>
      <c r="L1852">
        <v>12</v>
      </c>
      <c r="M1852">
        <v>0.4</v>
      </c>
      <c r="N1852">
        <v>4.8000000000000007</v>
      </c>
      <c r="O1852">
        <v>13</v>
      </c>
      <c r="P1852">
        <v>0.36923076923076931</v>
      </c>
      <c r="Q1852">
        <v>0.92307692307692313</v>
      </c>
      <c r="R1852" t="s">
        <v>606</v>
      </c>
    </row>
    <row r="1853" spans="1:18" x14ac:dyDescent="0.3">
      <c r="A1853" s="63">
        <v>1851</v>
      </c>
      <c r="B1853">
        <v>110270</v>
      </c>
      <c r="C1853" t="s">
        <v>278</v>
      </c>
      <c r="D1853" t="s">
        <v>585</v>
      </c>
      <c r="F1853">
        <v>73</v>
      </c>
      <c r="G1853" s="64">
        <v>44126</v>
      </c>
      <c r="H1853" s="64">
        <v>44138</v>
      </c>
      <c r="I1853">
        <v>7</v>
      </c>
      <c r="J1853">
        <v>2020</v>
      </c>
      <c r="K1853">
        <v>2020</v>
      </c>
      <c r="L1853">
        <v>12</v>
      </c>
      <c r="M1853">
        <v>0.4</v>
      </c>
      <c r="N1853">
        <v>4.8000000000000007</v>
      </c>
      <c r="O1853">
        <v>13</v>
      </c>
      <c r="P1853">
        <v>0.36923076923076931</v>
      </c>
      <c r="Q1853">
        <v>0.92307692307692313</v>
      </c>
      <c r="R1853" t="s">
        <v>607</v>
      </c>
    </row>
    <row r="1854" spans="1:18" x14ac:dyDescent="0.3">
      <c r="A1854" s="63">
        <v>1852</v>
      </c>
      <c r="B1854">
        <v>110270</v>
      </c>
      <c r="C1854" t="s">
        <v>278</v>
      </c>
      <c r="D1854" t="s">
        <v>585</v>
      </c>
      <c r="F1854">
        <v>73</v>
      </c>
      <c r="G1854" s="64">
        <v>44126</v>
      </c>
      <c r="H1854" s="64">
        <v>44138</v>
      </c>
      <c r="I1854">
        <v>7</v>
      </c>
      <c r="J1854">
        <v>2020</v>
      </c>
      <c r="K1854">
        <v>2020</v>
      </c>
      <c r="L1854">
        <v>12</v>
      </c>
      <c r="M1854">
        <v>0.4</v>
      </c>
      <c r="N1854">
        <v>4.8000000000000007</v>
      </c>
      <c r="O1854">
        <v>13</v>
      </c>
      <c r="P1854">
        <v>0.36923076923076931</v>
      </c>
      <c r="Q1854">
        <v>0.92307692307692313</v>
      </c>
      <c r="R1854" t="s">
        <v>608</v>
      </c>
    </row>
    <row r="1855" spans="1:18" x14ac:dyDescent="0.3">
      <c r="A1855" s="63">
        <v>1853</v>
      </c>
      <c r="B1855">
        <v>110270</v>
      </c>
      <c r="C1855" t="s">
        <v>278</v>
      </c>
      <c r="D1855" t="s">
        <v>585</v>
      </c>
      <c r="F1855">
        <v>73</v>
      </c>
      <c r="G1855" s="64">
        <v>44126</v>
      </c>
      <c r="H1855" s="64">
        <v>44138</v>
      </c>
      <c r="I1855">
        <v>7</v>
      </c>
      <c r="J1855">
        <v>2020</v>
      </c>
      <c r="K1855">
        <v>2020</v>
      </c>
      <c r="L1855">
        <v>12</v>
      </c>
      <c r="M1855">
        <v>0.4</v>
      </c>
      <c r="N1855">
        <v>4.8000000000000007</v>
      </c>
      <c r="O1855">
        <v>13</v>
      </c>
      <c r="P1855">
        <v>0.36923076923076931</v>
      </c>
      <c r="Q1855">
        <v>0.92307692307692313</v>
      </c>
      <c r="R1855" t="s">
        <v>609</v>
      </c>
    </row>
    <row r="1856" spans="1:18" x14ac:dyDescent="0.3">
      <c r="A1856" s="63">
        <v>1854</v>
      </c>
      <c r="B1856">
        <v>110270</v>
      </c>
      <c r="C1856" t="s">
        <v>278</v>
      </c>
      <c r="D1856" t="s">
        <v>585</v>
      </c>
      <c r="F1856">
        <v>73</v>
      </c>
      <c r="G1856" s="64">
        <v>44126</v>
      </c>
      <c r="H1856" s="64">
        <v>44138</v>
      </c>
      <c r="I1856">
        <v>7</v>
      </c>
      <c r="J1856">
        <v>2020</v>
      </c>
      <c r="K1856">
        <v>2020</v>
      </c>
      <c r="L1856">
        <v>12</v>
      </c>
      <c r="M1856">
        <v>0.4</v>
      </c>
      <c r="N1856">
        <v>4.8000000000000007</v>
      </c>
      <c r="O1856">
        <v>13</v>
      </c>
      <c r="P1856">
        <v>0.36923076923076931</v>
      </c>
      <c r="Q1856">
        <v>0.92307692307692313</v>
      </c>
      <c r="R1856" t="s">
        <v>610</v>
      </c>
    </row>
    <row r="1857" spans="1:18" x14ac:dyDescent="0.3">
      <c r="A1857" s="63">
        <v>1855</v>
      </c>
      <c r="B1857">
        <v>110270</v>
      </c>
      <c r="C1857" t="s">
        <v>278</v>
      </c>
      <c r="D1857" t="s">
        <v>585</v>
      </c>
      <c r="F1857">
        <v>73</v>
      </c>
      <c r="G1857" s="64">
        <v>44126</v>
      </c>
      <c r="H1857" s="64">
        <v>44138</v>
      </c>
      <c r="I1857">
        <v>7</v>
      </c>
      <c r="J1857">
        <v>2020</v>
      </c>
      <c r="K1857">
        <v>2020</v>
      </c>
      <c r="L1857">
        <v>12</v>
      </c>
      <c r="M1857">
        <v>0.4</v>
      </c>
      <c r="N1857">
        <v>4.8000000000000007</v>
      </c>
      <c r="O1857">
        <v>13</v>
      </c>
      <c r="P1857">
        <v>0.36923076923076931</v>
      </c>
      <c r="Q1857">
        <v>0.92307692307692313</v>
      </c>
      <c r="R1857" t="s">
        <v>611</v>
      </c>
    </row>
    <row r="1858" spans="1:18" x14ac:dyDescent="0.3">
      <c r="A1858" s="63">
        <v>1856</v>
      </c>
      <c r="B1858">
        <v>110270</v>
      </c>
      <c r="C1858" t="s">
        <v>278</v>
      </c>
      <c r="D1858" t="s">
        <v>585</v>
      </c>
      <c r="F1858">
        <v>73</v>
      </c>
      <c r="G1858" s="64">
        <v>44126</v>
      </c>
      <c r="H1858" s="64">
        <v>44138</v>
      </c>
      <c r="I1858">
        <v>7</v>
      </c>
      <c r="J1858">
        <v>2020</v>
      </c>
      <c r="K1858">
        <v>2020</v>
      </c>
      <c r="L1858">
        <v>12</v>
      </c>
      <c r="M1858">
        <v>0.4</v>
      </c>
      <c r="N1858">
        <v>4.8000000000000007</v>
      </c>
      <c r="O1858">
        <v>13</v>
      </c>
      <c r="P1858">
        <v>0.36923076923076931</v>
      </c>
      <c r="Q1858">
        <v>0.92307692307692313</v>
      </c>
      <c r="R1858" t="s">
        <v>612</v>
      </c>
    </row>
    <row r="1859" spans="1:18" x14ac:dyDescent="0.3">
      <c r="A1859" s="63">
        <v>1857</v>
      </c>
      <c r="B1859">
        <v>110270</v>
      </c>
      <c r="C1859" t="s">
        <v>278</v>
      </c>
      <c r="D1859" t="s">
        <v>585</v>
      </c>
      <c r="F1859">
        <v>73</v>
      </c>
      <c r="G1859" s="64">
        <v>44126</v>
      </c>
      <c r="H1859" s="64">
        <v>44138</v>
      </c>
      <c r="I1859">
        <v>7</v>
      </c>
      <c r="J1859">
        <v>2020</v>
      </c>
      <c r="K1859">
        <v>2020</v>
      </c>
      <c r="L1859">
        <v>12</v>
      </c>
      <c r="M1859">
        <v>0.4</v>
      </c>
      <c r="N1859">
        <v>4.8000000000000007</v>
      </c>
      <c r="O1859">
        <v>13</v>
      </c>
      <c r="P1859">
        <v>0.36923076923076931</v>
      </c>
      <c r="Q1859">
        <v>0.92307692307692313</v>
      </c>
      <c r="R1859" t="s">
        <v>613</v>
      </c>
    </row>
    <row r="1860" spans="1:18" x14ac:dyDescent="0.3">
      <c r="A1860" s="63">
        <v>1858</v>
      </c>
      <c r="B1860">
        <v>110270</v>
      </c>
      <c r="C1860" t="s">
        <v>278</v>
      </c>
      <c r="D1860" t="s">
        <v>585</v>
      </c>
      <c r="F1860">
        <v>73</v>
      </c>
      <c r="G1860" s="64">
        <v>44126</v>
      </c>
      <c r="H1860" s="64">
        <v>44138</v>
      </c>
      <c r="I1860">
        <v>7</v>
      </c>
      <c r="J1860">
        <v>2020</v>
      </c>
      <c r="K1860">
        <v>2020</v>
      </c>
      <c r="L1860">
        <v>12</v>
      </c>
      <c r="M1860">
        <v>0.4</v>
      </c>
      <c r="N1860">
        <v>4.8000000000000007</v>
      </c>
      <c r="O1860">
        <v>13</v>
      </c>
      <c r="P1860">
        <v>0.36923076923076931</v>
      </c>
      <c r="Q1860">
        <v>0.92307692307692313</v>
      </c>
      <c r="R1860" t="s">
        <v>614</v>
      </c>
    </row>
    <row r="1861" spans="1:18" x14ac:dyDescent="0.3">
      <c r="A1861" s="63">
        <v>1859</v>
      </c>
      <c r="B1861">
        <v>110270</v>
      </c>
      <c r="C1861" t="s">
        <v>278</v>
      </c>
      <c r="D1861" t="s">
        <v>585</v>
      </c>
      <c r="F1861">
        <v>73</v>
      </c>
      <c r="G1861" s="64">
        <v>44126</v>
      </c>
      <c r="H1861" s="64">
        <v>44138</v>
      </c>
      <c r="I1861">
        <v>7</v>
      </c>
      <c r="J1861">
        <v>2020</v>
      </c>
      <c r="K1861">
        <v>2020</v>
      </c>
      <c r="L1861">
        <v>12</v>
      </c>
      <c r="M1861">
        <v>0.4</v>
      </c>
      <c r="N1861">
        <v>4.8000000000000007</v>
      </c>
      <c r="O1861">
        <v>13</v>
      </c>
      <c r="P1861">
        <v>0.36923076923076931</v>
      </c>
      <c r="Q1861">
        <v>0.92307692307692313</v>
      </c>
      <c r="R1861" t="s">
        <v>615</v>
      </c>
    </row>
    <row r="1862" spans="1:18" x14ac:dyDescent="0.3">
      <c r="A1862" s="63">
        <v>1860</v>
      </c>
      <c r="B1862">
        <v>110270</v>
      </c>
      <c r="C1862" t="s">
        <v>278</v>
      </c>
      <c r="D1862" t="s">
        <v>585</v>
      </c>
      <c r="F1862">
        <v>73</v>
      </c>
      <c r="G1862" s="64">
        <v>44126</v>
      </c>
      <c r="H1862" s="64">
        <v>44138</v>
      </c>
      <c r="I1862">
        <v>7</v>
      </c>
      <c r="J1862">
        <v>2020</v>
      </c>
      <c r="K1862">
        <v>2020</v>
      </c>
      <c r="L1862">
        <v>12</v>
      </c>
      <c r="M1862">
        <v>0.4</v>
      </c>
      <c r="N1862">
        <v>4.8000000000000007</v>
      </c>
      <c r="O1862">
        <v>13</v>
      </c>
      <c r="P1862">
        <v>0.36923076923076931</v>
      </c>
      <c r="Q1862">
        <v>0.92307692307692313</v>
      </c>
      <c r="R1862" t="s">
        <v>616</v>
      </c>
    </row>
    <row r="1863" spans="1:18" x14ac:dyDescent="0.3">
      <c r="A1863" s="63">
        <v>1861</v>
      </c>
      <c r="B1863">
        <v>110270</v>
      </c>
      <c r="C1863" t="s">
        <v>278</v>
      </c>
      <c r="D1863" t="s">
        <v>585</v>
      </c>
      <c r="F1863">
        <v>73</v>
      </c>
      <c r="G1863" s="64">
        <v>44126</v>
      </c>
      <c r="H1863" s="64">
        <v>44138</v>
      </c>
      <c r="I1863">
        <v>7</v>
      </c>
      <c r="J1863">
        <v>2020</v>
      </c>
      <c r="K1863">
        <v>2020</v>
      </c>
      <c r="L1863">
        <v>12</v>
      </c>
      <c r="M1863">
        <v>0.4</v>
      </c>
      <c r="N1863">
        <v>4.8000000000000007</v>
      </c>
      <c r="O1863">
        <v>13</v>
      </c>
      <c r="P1863">
        <v>0.36923076923076931</v>
      </c>
      <c r="Q1863">
        <v>0.92307692307692313</v>
      </c>
      <c r="R1863" t="s">
        <v>617</v>
      </c>
    </row>
    <row r="1864" spans="1:18" x14ac:dyDescent="0.3">
      <c r="A1864" s="63">
        <v>1862</v>
      </c>
      <c r="B1864">
        <v>110270</v>
      </c>
      <c r="C1864" t="s">
        <v>278</v>
      </c>
      <c r="D1864" t="s">
        <v>585</v>
      </c>
      <c r="F1864">
        <v>73</v>
      </c>
      <c r="G1864" s="64">
        <v>44126</v>
      </c>
      <c r="H1864" s="64">
        <v>44138</v>
      </c>
      <c r="I1864">
        <v>7</v>
      </c>
      <c r="J1864">
        <v>2020</v>
      </c>
      <c r="K1864">
        <v>2020</v>
      </c>
      <c r="L1864">
        <v>12</v>
      </c>
      <c r="M1864">
        <v>0.4</v>
      </c>
      <c r="N1864">
        <v>4.8000000000000007</v>
      </c>
      <c r="O1864">
        <v>13</v>
      </c>
      <c r="P1864">
        <v>0.36923076923076931</v>
      </c>
      <c r="Q1864">
        <v>0.92307692307692313</v>
      </c>
      <c r="R1864" t="s">
        <v>618</v>
      </c>
    </row>
    <row r="1865" spans="1:18" x14ac:dyDescent="0.3">
      <c r="A1865" s="63">
        <v>1863</v>
      </c>
      <c r="B1865">
        <v>110270</v>
      </c>
      <c r="C1865" t="s">
        <v>278</v>
      </c>
      <c r="D1865" t="s">
        <v>585</v>
      </c>
      <c r="F1865">
        <v>73</v>
      </c>
      <c r="G1865" s="64">
        <v>44126</v>
      </c>
      <c r="H1865" s="64">
        <v>44138</v>
      </c>
      <c r="I1865">
        <v>7</v>
      </c>
      <c r="J1865">
        <v>2020</v>
      </c>
      <c r="K1865">
        <v>2020</v>
      </c>
      <c r="L1865">
        <v>12</v>
      </c>
      <c r="M1865">
        <v>0.4</v>
      </c>
      <c r="N1865">
        <v>4.8000000000000007</v>
      </c>
      <c r="O1865">
        <v>13</v>
      </c>
      <c r="P1865">
        <v>0.36923076923076931</v>
      </c>
      <c r="Q1865">
        <v>0.92307692307692313</v>
      </c>
      <c r="R1865" t="s">
        <v>619</v>
      </c>
    </row>
    <row r="1866" spans="1:18" x14ac:dyDescent="0.3">
      <c r="A1866" s="63">
        <v>1864</v>
      </c>
      <c r="B1866">
        <v>110270</v>
      </c>
      <c r="C1866" t="s">
        <v>278</v>
      </c>
      <c r="D1866" t="s">
        <v>585</v>
      </c>
      <c r="F1866">
        <v>73</v>
      </c>
      <c r="G1866" s="64">
        <v>44126</v>
      </c>
      <c r="H1866" s="64">
        <v>44138</v>
      </c>
      <c r="I1866">
        <v>7</v>
      </c>
      <c r="J1866">
        <v>2020</v>
      </c>
      <c r="K1866">
        <v>2020</v>
      </c>
      <c r="L1866">
        <v>12</v>
      </c>
      <c r="M1866">
        <v>0.4</v>
      </c>
      <c r="N1866">
        <v>4.8000000000000007</v>
      </c>
      <c r="O1866">
        <v>13</v>
      </c>
      <c r="P1866">
        <v>0.36923076923076931</v>
      </c>
      <c r="Q1866">
        <v>0.92307692307692313</v>
      </c>
      <c r="R1866" t="s">
        <v>620</v>
      </c>
    </row>
    <row r="1867" spans="1:18" x14ac:dyDescent="0.3">
      <c r="A1867" s="63">
        <v>1865</v>
      </c>
      <c r="B1867">
        <v>110270</v>
      </c>
      <c r="C1867" t="s">
        <v>278</v>
      </c>
      <c r="D1867" t="s">
        <v>585</v>
      </c>
      <c r="F1867">
        <v>73</v>
      </c>
      <c r="G1867" s="64">
        <v>44126</v>
      </c>
      <c r="H1867" s="64">
        <v>44138</v>
      </c>
      <c r="I1867">
        <v>7</v>
      </c>
      <c r="J1867">
        <v>2020</v>
      </c>
      <c r="K1867">
        <v>2020</v>
      </c>
      <c r="L1867">
        <v>12</v>
      </c>
      <c r="M1867">
        <v>0.4</v>
      </c>
      <c r="N1867">
        <v>4.8000000000000007</v>
      </c>
      <c r="O1867">
        <v>13</v>
      </c>
      <c r="P1867">
        <v>0.36923076923076931</v>
      </c>
      <c r="Q1867">
        <v>0.92307692307692313</v>
      </c>
      <c r="R1867" t="s">
        <v>119</v>
      </c>
    </row>
    <row r="1868" spans="1:18" x14ac:dyDescent="0.3">
      <c r="A1868" s="63">
        <v>1866</v>
      </c>
      <c r="B1868">
        <v>110270</v>
      </c>
      <c r="C1868" t="s">
        <v>278</v>
      </c>
      <c r="D1868" t="s">
        <v>585</v>
      </c>
      <c r="F1868">
        <v>73</v>
      </c>
      <c r="G1868" s="64">
        <v>44126</v>
      </c>
      <c r="H1868" s="64">
        <v>44138</v>
      </c>
      <c r="I1868">
        <v>7</v>
      </c>
      <c r="J1868">
        <v>2020</v>
      </c>
      <c r="K1868">
        <v>2020</v>
      </c>
      <c r="L1868">
        <v>12</v>
      </c>
      <c r="M1868">
        <v>0.4</v>
      </c>
      <c r="N1868">
        <v>4.8000000000000007</v>
      </c>
      <c r="O1868">
        <v>13</v>
      </c>
      <c r="P1868">
        <v>0.36923076923076931</v>
      </c>
      <c r="Q1868">
        <v>0.92307692307692313</v>
      </c>
      <c r="R1868" t="s">
        <v>621</v>
      </c>
    </row>
    <row r="1869" spans="1:18" x14ac:dyDescent="0.3">
      <c r="A1869" s="63">
        <v>1867</v>
      </c>
      <c r="B1869">
        <v>110270</v>
      </c>
      <c r="C1869" t="s">
        <v>278</v>
      </c>
      <c r="D1869" t="s">
        <v>585</v>
      </c>
      <c r="F1869">
        <v>73</v>
      </c>
      <c r="G1869" s="64">
        <v>44126</v>
      </c>
      <c r="H1869" s="64">
        <v>44138</v>
      </c>
      <c r="I1869">
        <v>7</v>
      </c>
      <c r="J1869">
        <v>2020</v>
      </c>
      <c r="K1869">
        <v>2020</v>
      </c>
      <c r="L1869">
        <v>12</v>
      </c>
      <c r="M1869">
        <v>0.4</v>
      </c>
      <c r="N1869">
        <v>4.8000000000000007</v>
      </c>
      <c r="O1869">
        <v>13</v>
      </c>
      <c r="P1869">
        <v>0.36923076923076931</v>
      </c>
      <c r="Q1869">
        <v>0.92307692307692313</v>
      </c>
      <c r="R1869" t="s">
        <v>622</v>
      </c>
    </row>
    <row r="1870" spans="1:18" x14ac:dyDescent="0.3">
      <c r="A1870" s="63">
        <v>1868</v>
      </c>
      <c r="B1870">
        <v>110270</v>
      </c>
      <c r="C1870" t="s">
        <v>278</v>
      </c>
      <c r="D1870" t="s">
        <v>585</v>
      </c>
      <c r="F1870">
        <v>73</v>
      </c>
      <c r="G1870" s="64">
        <v>44126</v>
      </c>
      <c r="H1870" s="64">
        <v>44138</v>
      </c>
      <c r="I1870">
        <v>7</v>
      </c>
      <c r="J1870">
        <v>2020</v>
      </c>
      <c r="K1870">
        <v>2020</v>
      </c>
      <c r="L1870">
        <v>12</v>
      </c>
      <c r="M1870">
        <v>0.4</v>
      </c>
      <c r="N1870">
        <v>4.8000000000000007</v>
      </c>
      <c r="O1870">
        <v>13</v>
      </c>
      <c r="P1870">
        <v>0.36923076923076931</v>
      </c>
      <c r="Q1870">
        <v>0.92307692307692313</v>
      </c>
      <c r="R1870" t="s">
        <v>623</v>
      </c>
    </row>
    <row r="1871" spans="1:18" x14ac:dyDescent="0.3">
      <c r="A1871" s="63">
        <v>1869</v>
      </c>
      <c r="B1871">
        <v>110270</v>
      </c>
      <c r="C1871" t="s">
        <v>278</v>
      </c>
      <c r="D1871" t="s">
        <v>585</v>
      </c>
      <c r="F1871">
        <v>73</v>
      </c>
      <c r="G1871" s="64">
        <v>44126</v>
      </c>
      <c r="H1871" s="64">
        <v>44138</v>
      </c>
      <c r="I1871">
        <v>7</v>
      </c>
      <c r="J1871">
        <v>2020</v>
      </c>
      <c r="K1871">
        <v>2020</v>
      </c>
      <c r="L1871">
        <v>12</v>
      </c>
      <c r="M1871">
        <v>0.4</v>
      </c>
      <c r="N1871">
        <v>4.8000000000000007</v>
      </c>
      <c r="O1871">
        <v>13</v>
      </c>
      <c r="P1871">
        <v>0.36923076923076931</v>
      </c>
      <c r="Q1871">
        <v>0.92307692307692313</v>
      </c>
      <c r="R1871" t="s">
        <v>624</v>
      </c>
    </row>
    <row r="1872" spans="1:18" x14ac:dyDescent="0.3">
      <c r="A1872" s="63">
        <v>1870</v>
      </c>
      <c r="B1872">
        <v>110270</v>
      </c>
      <c r="C1872" t="s">
        <v>278</v>
      </c>
      <c r="D1872" t="s">
        <v>585</v>
      </c>
      <c r="F1872">
        <v>73</v>
      </c>
      <c r="G1872" s="64">
        <v>44126</v>
      </c>
      <c r="H1872" s="64">
        <v>44138</v>
      </c>
      <c r="I1872">
        <v>7</v>
      </c>
      <c r="J1872">
        <v>2020</v>
      </c>
      <c r="K1872">
        <v>2020</v>
      </c>
      <c r="L1872">
        <v>12</v>
      </c>
      <c r="M1872">
        <v>0.4</v>
      </c>
      <c r="N1872">
        <v>4.8000000000000007</v>
      </c>
      <c r="O1872">
        <v>13</v>
      </c>
      <c r="P1872">
        <v>0.36923076923076931</v>
      </c>
      <c r="Q1872">
        <v>0.92307692307692313</v>
      </c>
      <c r="R1872" t="s">
        <v>625</v>
      </c>
    </row>
    <row r="1873" spans="1:18" x14ac:dyDescent="0.3">
      <c r="A1873" s="63">
        <v>1871</v>
      </c>
      <c r="B1873">
        <v>110270</v>
      </c>
      <c r="C1873" t="s">
        <v>278</v>
      </c>
      <c r="D1873" t="s">
        <v>585</v>
      </c>
      <c r="F1873">
        <v>73</v>
      </c>
      <c r="G1873" s="64">
        <v>44126</v>
      </c>
      <c r="H1873" s="64">
        <v>44138</v>
      </c>
      <c r="I1873">
        <v>7</v>
      </c>
      <c r="J1873">
        <v>2020</v>
      </c>
      <c r="K1873">
        <v>2020</v>
      </c>
      <c r="L1873">
        <v>12</v>
      </c>
      <c r="M1873">
        <v>0.4</v>
      </c>
      <c r="N1873">
        <v>4.8000000000000007</v>
      </c>
      <c r="O1873">
        <v>13</v>
      </c>
      <c r="P1873">
        <v>0.36923076923076931</v>
      </c>
      <c r="Q1873">
        <v>0.92307692307692313</v>
      </c>
      <c r="R1873" t="s">
        <v>626</v>
      </c>
    </row>
    <row r="1874" spans="1:18" x14ac:dyDescent="0.3">
      <c r="A1874" s="63">
        <v>1872</v>
      </c>
      <c r="B1874">
        <v>110270</v>
      </c>
      <c r="C1874" t="s">
        <v>278</v>
      </c>
      <c r="D1874" t="s">
        <v>585</v>
      </c>
      <c r="F1874">
        <v>73</v>
      </c>
      <c r="G1874" s="64">
        <v>44126</v>
      </c>
      <c r="H1874" s="64">
        <v>44138</v>
      </c>
      <c r="I1874">
        <v>7</v>
      </c>
      <c r="J1874">
        <v>2020</v>
      </c>
      <c r="K1874">
        <v>2020</v>
      </c>
      <c r="L1874">
        <v>12</v>
      </c>
      <c r="M1874">
        <v>0.4</v>
      </c>
      <c r="N1874">
        <v>4.8000000000000007</v>
      </c>
      <c r="O1874">
        <v>13</v>
      </c>
      <c r="P1874">
        <v>0.36923076923076931</v>
      </c>
      <c r="Q1874">
        <v>0.92307692307692313</v>
      </c>
      <c r="R1874" t="s">
        <v>627</v>
      </c>
    </row>
    <row r="1875" spans="1:18" x14ac:dyDescent="0.3">
      <c r="A1875" s="63">
        <v>1873</v>
      </c>
      <c r="B1875">
        <v>110270</v>
      </c>
      <c r="C1875" t="s">
        <v>278</v>
      </c>
      <c r="D1875" t="s">
        <v>585</v>
      </c>
      <c r="F1875">
        <v>73</v>
      </c>
      <c r="G1875" s="64">
        <v>44126</v>
      </c>
      <c r="H1875" s="64">
        <v>44138</v>
      </c>
      <c r="I1875">
        <v>7</v>
      </c>
      <c r="J1875">
        <v>2020</v>
      </c>
      <c r="K1875">
        <v>2020</v>
      </c>
      <c r="L1875">
        <v>12</v>
      </c>
      <c r="M1875">
        <v>0.4</v>
      </c>
      <c r="N1875">
        <v>4.8000000000000007</v>
      </c>
      <c r="O1875">
        <v>13</v>
      </c>
      <c r="P1875">
        <v>0.36923076923076931</v>
      </c>
      <c r="Q1875">
        <v>0.92307692307692313</v>
      </c>
      <c r="R1875" t="s">
        <v>628</v>
      </c>
    </row>
    <row r="1876" spans="1:18" x14ac:dyDescent="0.3">
      <c r="A1876" s="63">
        <v>1874</v>
      </c>
      <c r="B1876">
        <v>105934</v>
      </c>
      <c r="C1876" t="s">
        <v>629</v>
      </c>
      <c r="D1876" t="s">
        <v>630</v>
      </c>
      <c r="F1876">
        <v>53</v>
      </c>
      <c r="G1876" s="64">
        <v>44042</v>
      </c>
      <c r="H1876" s="64">
        <v>44042</v>
      </c>
      <c r="I1876">
        <v>4</v>
      </c>
      <c r="J1876">
        <v>2019</v>
      </c>
      <c r="K1876">
        <v>2019</v>
      </c>
      <c r="L1876">
        <v>1</v>
      </c>
      <c r="M1876">
        <v>0.23333333333333331</v>
      </c>
      <c r="N1876">
        <v>0.23333333333333331</v>
      </c>
      <c r="O1876">
        <v>1</v>
      </c>
      <c r="P1876">
        <v>0.23333333333333331</v>
      </c>
      <c r="Q1876">
        <v>1</v>
      </c>
      <c r="R1876" t="s">
        <v>35</v>
      </c>
    </row>
    <row r="1877" spans="1:18" x14ac:dyDescent="0.3">
      <c r="A1877" s="63">
        <v>1875</v>
      </c>
      <c r="B1877">
        <v>105934</v>
      </c>
      <c r="C1877" t="s">
        <v>629</v>
      </c>
      <c r="D1877" t="s">
        <v>630</v>
      </c>
      <c r="F1877">
        <v>53</v>
      </c>
      <c r="G1877" s="64">
        <v>44042</v>
      </c>
      <c r="H1877" s="64">
        <v>44042</v>
      </c>
      <c r="I1877">
        <v>4</v>
      </c>
      <c r="J1877">
        <v>2019</v>
      </c>
      <c r="K1877">
        <v>2019</v>
      </c>
      <c r="L1877">
        <v>1</v>
      </c>
      <c r="M1877">
        <v>0.23333333333333331</v>
      </c>
      <c r="N1877">
        <v>0.23333333333333331</v>
      </c>
      <c r="O1877">
        <v>1</v>
      </c>
      <c r="P1877">
        <v>0.23333333333333331</v>
      </c>
      <c r="Q1877">
        <v>1</v>
      </c>
      <c r="R1877" t="s">
        <v>32</v>
      </c>
    </row>
    <row r="1878" spans="1:18" x14ac:dyDescent="0.3">
      <c r="A1878" s="63">
        <v>1876</v>
      </c>
      <c r="B1878">
        <v>105934</v>
      </c>
      <c r="C1878" t="s">
        <v>629</v>
      </c>
      <c r="D1878" t="s">
        <v>630</v>
      </c>
      <c r="F1878">
        <v>53</v>
      </c>
      <c r="G1878" s="64">
        <v>44042</v>
      </c>
      <c r="H1878" s="64">
        <v>44042</v>
      </c>
      <c r="I1878">
        <v>4</v>
      </c>
      <c r="J1878">
        <v>2019</v>
      </c>
      <c r="K1878">
        <v>2019</v>
      </c>
      <c r="L1878">
        <v>1</v>
      </c>
      <c r="M1878">
        <v>0.23333333333333331</v>
      </c>
      <c r="N1878">
        <v>0.23333333333333331</v>
      </c>
      <c r="O1878">
        <v>1</v>
      </c>
      <c r="P1878">
        <v>0.23333333333333331</v>
      </c>
      <c r="Q1878">
        <v>1</v>
      </c>
      <c r="R1878" t="s">
        <v>23</v>
      </c>
    </row>
    <row r="1879" spans="1:18" x14ac:dyDescent="0.3">
      <c r="A1879" s="63">
        <v>1877</v>
      </c>
      <c r="B1879">
        <v>105934</v>
      </c>
      <c r="C1879" t="s">
        <v>629</v>
      </c>
      <c r="D1879" t="s">
        <v>630</v>
      </c>
      <c r="F1879">
        <v>53</v>
      </c>
      <c r="G1879" s="64">
        <v>44042</v>
      </c>
      <c r="H1879" s="64">
        <v>44042</v>
      </c>
      <c r="I1879">
        <v>4</v>
      </c>
      <c r="J1879">
        <v>2019</v>
      </c>
      <c r="K1879">
        <v>2019</v>
      </c>
      <c r="L1879">
        <v>1</v>
      </c>
      <c r="M1879">
        <v>0.23333333333333331</v>
      </c>
      <c r="N1879">
        <v>0.23333333333333331</v>
      </c>
      <c r="O1879">
        <v>1</v>
      </c>
      <c r="P1879">
        <v>0.23333333333333331</v>
      </c>
      <c r="Q1879">
        <v>1</v>
      </c>
      <c r="R1879" t="s">
        <v>631</v>
      </c>
    </row>
    <row r="1880" spans="1:18" x14ac:dyDescent="0.3">
      <c r="A1880" s="63">
        <v>1878</v>
      </c>
      <c r="B1880">
        <v>105934</v>
      </c>
      <c r="C1880" t="s">
        <v>629</v>
      </c>
      <c r="D1880" t="s">
        <v>630</v>
      </c>
      <c r="F1880">
        <v>53</v>
      </c>
      <c r="G1880" s="64">
        <v>44042</v>
      </c>
      <c r="H1880" s="64">
        <v>44042</v>
      </c>
      <c r="I1880">
        <v>4</v>
      </c>
      <c r="J1880">
        <v>2019</v>
      </c>
      <c r="K1880">
        <v>2019</v>
      </c>
      <c r="L1880">
        <v>1</v>
      </c>
      <c r="M1880">
        <v>0.23333333333333331</v>
      </c>
      <c r="N1880">
        <v>0.23333333333333331</v>
      </c>
      <c r="O1880">
        <v>1</v>
      </c>
      <c r="P1880">
        <v>0.23333333333333331</v>
      </c>
      <c r="Q1880">
        <v>1</v>
      </c>
      <c r="R1880" t="s">
        <v>632</v>
      </c>
    </row>
    <row r="1881" spans="1:18" x14ac:dyDescent="0.3">
      <c r="A1881" s="63">
        <v>1879</v>
      </c>
      <c r="B1881">
        <v>105934</v>
      </c>
      <c r="C1881" t="s">
        <v>629</v>
      </c>
      <c r="D1881" t="s">
        <v>630</v>
      </c>
      <c r="F1881">
        <v>53</v>
      </c>
      <c r="G1881" s="64">
        <v>44042</v>
      </c>
      <c r="H1881" s="64">
        <v>44042</v>
      </c>
      <c r="I1881">
        <v>4</v>
      </c>
      <c r="J1881">
        <v>2019</v>
      </c>
      <c r="K1881">
        <v>2019</v>
      </c>
      <c r="L1881">
        <v>1</v>
      </c>
      <c r="M1881">
        <v>0.23333333333333331</v>
      </c>
      <c r="N1881">
        <v>0.23333333333333331</v>
      </c>
      <c r="O1881">
        <v>1</v>
      </c>
      <c r="P1881">
        <v>0.23333333333333331</v>
      </c>
      <c r="Q1881">
        <v>1</v>
      </c>
      <c r="R1881" t="s">
        <v>613</v>
      </c>
    </row>
    <row r="1882" spans="1:18" x14ac:dyDescent="0.3">
      <c r="A1882" s="63">
        <v>1880</v>
      </c>
      <c r="B1882">
        <v>105934</v>
      </c>
      <c r="C1882" t="s">
        <v>629</v>
      </c>
      <c r="D1882" t="s">
        <v>630</v>
      </c>
      <c r="F1882">
        <v>53</v>
      </c>
      <c r="G1882" s="64">
        <v>44042</v>
      </c>
      <c r="H1882" s="64">
        <v>44042</v>
      </c>
      <c r="I1882">
        <v>4</v>
      </c>
      <c r="J1882">
        <v>2019</v>
      </c>
      <c r="K1882">
        <v>2019</v>
      </c>
      <c r="L1882">
        <v>1</v>
      </c>
      <c r="M1882">
        <v>0.23333333333333331</v>
      </c>
      <c r="N1882">
        <v>0.23333333333333331</v>
      </c>
      <c r="O1882">
        <v>1</v>
      </c>
      <c r="P1882">
        <v>0.23333333333333331</v>
      </c>
      <c r="Q1882">
        <v>1</v>
      </c>
      <c r="R1882" t="s">
        <v>633</v>
      </c>
    </row>
    <row r="1883" spans="1:18" x14ac:dyDescent="0.3">
      <c r="A1883" s="63">
        <v>1881</v>
      </c>
      <c r="B1883">
        <v>105934</v>
      </c>
      <c r="C1883" t="s">
        <v>629</v>
      </c>
      <c r="D1883" t="s">
        <v>630</v>
      </c>
      <c r="F1883">
        <v>53</v>
      </c>
      <c r="G1883" s="64">
        <v>44042</v>
      </c>
      <c r="H1883" s="64">
        <v>44042</v>
      </c>
      <c r="I1883">
        <v>4</v>
      </c>
      <c r="J1883">
        <v>2019</v>
      </c>
      <c r="K1883">
        <v>2019</v>
      </c>
      <c r="L1883">
        <v>1</v>
      </c>
      <c r="M1883">
        <v>0.23333333333333331</v>
      </c>
      <c r="N1883">
        <v>0.23333333333333331</v>
      </c>
      <c r="O1883">
        <v>1</v>
      </c>
      <c r="P1883">
        <v>0.23333333333333331</v>
      </c>
      <c r="Q1883">
        <v>1</v>
      </c>
      <c r="R1883" t="s">
        <v>634</v>
      </c>
    </row>
    <row r="1884" spans="1:18" x14ac:dyDescent="0.3">
      <c r="A1884" s="63">
        <v>1882</v>
      </c>
      <c r="B1884">
        <v>101970</v>
      </c>
      <c r="C1884" t="s">
        <v>281</v>
      </c>
      <c r="D1884" t="s">
        <v>630</v>
      </c>
      <c r="F1884">
        <v>53</v>
      </c>
      <c r="G1884" s="64">
        <v>44042</v>
      </c>
      <c r="H1884" s="64">
        <v>44107</v>
      </c>
      <c r="I1884">
        <v>5</v>
      </c>
      <c r="J1884">
        <v>2018</v>
      </c>
      <c r="K1884">
        <v>2018</v>
      </c>
      <c r="L1884">
        <v>6</v>
      </c>
      <c r="M1884">
        <v>0.1</v>
      </c>
      <c r="N1884">
        <v>0.60000000000000009</v>
      </c>
      <c r="O1884">
        <v>66</v>
      </c>
      <c r="P1884">
        <v>9.0909090909090922E-3</v>
      </c>
      <c r="Q1884">
        <v>9.0909090909090912E-2</v>
      </c>
      <c r="R1884" t="s">
        <v>70</v>
      </c>
    </row>
    <row r="1885" spans="1:18" x14ac:dyDescent="0.3">
      <c r="A1885" s="63">
        <v>1883</v>
      </c>
      <c r="B1885">
        <v>101970</v>
      </c>
      <c r="C1885" t="s">
        <v>281</v>
      </c>
      <c r="D1885" t="s">
        <v>630</v>
      </c>
      <c r="F1885">
        <v>53</v>
      </c>
      <c r="G1885" s="64">
        <v>44042</v>
      </c>
      <c r="H1885" s="64">
        <v>44107</v>
      </c>
      <c r="I1885">
        <v>5</v>
      </c>
      <c r="J1885">
        <v>2018</v>
      </c>
      <c r="K1885">
        <v>2018</v>
      </c>
      <c r="L1885">
        <v>6</v>
      </c>
      <c r="M1885">
        <v>0.1</v>
      </c>
      <c r="N1885">
        <v>0.60000000000000009</v>
      </c>
      <c r="O1885">
        <v>66</v>
      </c>
      <c r="P1885">
        <v>9.0909090909090922E-3</v>
      </c>
      <c r="Q1885">
        <v>9.0909090909090912E-2</v>
      </c>
      <c r="R1885" t="s">
        <v>601</v>
      </c>
    </row>
    <row r="1886" spans="1:18" x14ac:dyDescent="0.3">
      <c r="A1886" s="63">
        <v>1884</v>
      </c>
      <c r="B1886">
        <v>101970</v>
      </c>
      <c r="C1886" t="s">
        <v>281</v>
      </c>
      <c r="D1886" t="s">
        <v>630</v>
      </c>
      <c r="F1886">
        <v>53</v>
      </c>
      <c r="G1886" s="64">
        <v>44042</v>
      </c>
      <c r="H1886" s="64">
        <v>44107</v>
      </c>
      <c r="I1886">
        <v>5</v>
      </c>
      <c r="J1886">
        <v>2018</v>
      </c>
      <c r="K1886">
        <v>2018</v>
      </c>
      <c r="L1886">
        <v>6</v>
      </c>
      <c r="M1886">
        <v>0.1</v>
      </c>
      <c r="N1886">
        <v>0.60000000000000009</v>
      </c>
      <c r="O1886">
        <v>66</v>
      </c>
      <c r="P1886">
        <v>9.0909090909090922E-3</v>
      </c>
      <c r="Q1886">
        <v>9.0909090909090912E-2</v>
      </c>
      <c r="R1886" t="s">
        <v>635</v>
      </c>
    </row>
    <row r="1887" spans="1:18" x14ac:dyDescent="0.3">
      <c r="A1887" s="63">
        <v>1885</v>
      </c>
      <c r="B1887">
        <v>101970</v>
      </c>
      <c r="C1887" t="s">
        <v>281</v>
      </c>
      <c r="D1887" t="s">
        <v>630</v>
      </c>
      <c r="F1887">
        <v>53</v>
      </c>
      <c r="G1887" s="64">
        <v>44042</v>
      </c>
      <c r="H1887" s="64">
        <v>44107</v>
      </c>
      <c r="I1887">
        <v>5</v>
      </c>
      <c r="J1887">
        <v>2018</v>
      </c>
      <c r="K1887">
        <v>2018</v>
      </c>
      <c r="L1887">
        <v>6</v>
      </c>
      <c r="M1887">
        <v>0.1</v>
      </c>
      <c r="N1887">
        <v>0.60000000000000009</v>
      </c>
      <c r="O1887">
        <v>66</v>
      </c>
      <c r="P1887">
        <v>9.0909090909090922E-3</v>
      </c>
      <c r="Q1887">
        <v>9.0909090909090912E-2</v>
      </c>
      <c r="R1887" t="s">
        <v>600</v>
      </c>
    </row>
    <row r="1888" spans="1:18" x14ac:dyDescent="0.3">
      <c r="A1888" s="63">
        <v>1886</v>
      </c>
      <c r="B1888">
        <v>101970</v>
      </c>
      <c r="C1888" t="s">
        <v>281</v>
      </c>
      <c r="D1888" t="s">
        <v>630</v>
      </c>
      <c r="F1888">
        <v>53</v>
      </c>
      <c r="G1888" s="64">
        <v>44042</v>
      </c>
      <c r="H1888" s="64">
        <v>44107</v>
      </c>
      <c r="I1888">
        <v>5</v>
      </c>
      <c r="J1888">
        <v>2018</v>
      </c>
      <c r="K1888">
        <v>2018</v>
      </c>
      <c r="L1888">
        <v>6</v>
      </c>
      <c r="M1888">
        <v>0.1</v>
      </c>
      <c r="N1888">
        <v>0.60000000000000009</v>
      </c>
      <c r="O1888">
        <v>66</v>
      </c>
      <c r="P1888">
        <v>9.0909090909090922E-3</v>
      </c>
      <c r="Q1888">
        <v>9.0909090909090912E-2</v>
      </c>
      <c r="R1888" t="s">
        <v>636</v>
      </c>
    </row>
    <row r="1889" spans="1:18" x14ac:dyDescent="0.3">
      <c r="A1889" s="63">
        <v>1887</v>
      </c>
      <c r="B1889">
        <v>101970</v>
      </c>
      <c r="C1889" t="s">
        <v>281</v>
      </c>
      <c r="D1889" t="s">
        <v>630</v>
      </c>
      <c r="F1889">
        <v>53</v>
      </c>
      <c r="G1889" s="64">
        <v>44042</v>
      </c>
      <c r="H1889" s="64">
        <v>44107</v>
      </c>
      <c r="I1889">
        <v>5</v>
      </c>
      <c r="J1889">
        <v>2018</v>
      </c>
      <c r="K1889">
        <v>2018</v>
      </c>
      <c r="L1889">
        <v>6</v>
      </c>
      <c r="M1889">
        <v>0.1</v>
      </c>
      <c r="N1889">
        <v>0.60000000000000009</v>
      </c>
      <c r="O1889">
        <v>66</v>
      </c>
      <c r="P1889">
        <v>9.0909090909090922E-3</v>
      </c>
      <c r="Q1889">
        <v>9.0909090909090912E-2</v>
      </c>
      <c r="R1889" t="s">
        <v>617</v>
      </c>
    </row>
    <row r="1890" spans="1:18" x14ac:dyDescent="0.3">
      <c r="A1890" s="63">
        <v>1888</v>
      </c>
      <c r="B1890">
        <v>101970</v>
      </c>
      <c r="C1890" t="s">
        <v>281</v>
      </c>
      <c r="D1890" t="s">
        <v>630</v>
      </c>
      <c r="F1890">
        <v>53</v>
      </c>
      <c r="G1890" s="64">
        <v>44042</v>
      </c>
      <c r="H1890" s="64">
        <v>44107</v>
      </c>
      <c r="I1890">
        <v>5</v>
      </c>
      <c r="J1890">
        <v>2018</v>
      </c>
      <c r="K1890">
        <v>2018</v>
      </c>
      <c r="L1890">
        <v>6</v>
      </c>
      <c r="M1890">
        <v>0.1</v>
      </c>
      <c r="N1890">
        <v>0.60000000000000009</v>
      </c>
      <c r="O1890">
        <v>66</v>
      </c>
      <c r="P1890">
        <v>9.0909090909090922E-3</v>
      </c>
      <c r="Q1890">
        <v>9.0909090909090912E-2</v>
      </c>
      <c r="R1890" t="s">
        <v>637</v>
      </c>
    </row>
    <row r="1891" spans="1:18" x14ac:dyDescent="0.3">
      <c r="A1891" s="63">
        <v>1889</v>
      </c>
      <c r="B1891">
        <v>101970</v>
      </c>
      <c r="C1891" t="s">
        <v>281</v>
      </c>
      <c r="D1891" t="s">
        <v>630</v>
      </c>
      <c r="F1891">
        <v>53</v>
      </c>
      <c r="G1891" s="64">
        <v>44042</v>
      </c>
      <c r="H1891" s="64">
        <v>44107</v>
      </c>
      <c r="I1891">
        <v>5</v>
      </c>
      <c r="J1891">
        <v>2018</v>
      </c>
      <c r="K1891">
        <v>2018</v>
      </c>
      <c r="L1891">
        <v>6</v>
      </c>
      <c r="M1891">
        <v>0.1</v>
      </c>
      <c r="N1891">
        <v>0.60000000000000009</v>
      </c>
      <c r="O1891">
        <v>66</v>
      </c>
      <c r="P1891">
        <v>9.0909090909090922E-3</v>
      </c>
      <c r="Q1891">
        <v>9.0909090909090912E-2</v>
      </c>
      <c r="R1891" t="s">
        <v>45</v>
      </c>
    </row>
    <row r="1892" spans="1:18" x14ac:dyDescent="0.3">
      <c r="A1892" s="63">
        <v>1890</v>
      </c>
      <c r="B1892">
        <v>101970</v>
      </c>
      <c r="C1892" t="s">
        <v>281</v>
      </c>
      <c r="D1892" t="s">
        <v>630</v>
      </c>
      <c r="F1892">
        <v>53</v>
      </c>
      <c r="G1892" s="64">
        <v>44042</v>
      </c>
      <c r="H1892" s="64">
        <v>44107</v>
      </c>
      <c r="I1892">
        <v>5</v>
      </c>
      <c r="J1892">
        <v>2018</v>
      </c>
      <c r="K1892">
        <v>2018</v>
      </c>
      <c r="L1892">
        <v>6</v>
      </c>
      <c r="M1892">
        <v>0.1</v>
      </c>
      <c r="N1892">
        <v>0.60000000000000009</v>
      </c>
      <c r="O1892">
        <v>66</v>
      </c>
      <c r="P1892">
        <v>9.0909090909090922E-3</v>
      </c>
      <c r="Q1892">
        <v>9.0909090909090912E-2</v>
      </c>
      <c r="R1892" t="s">
        <v>638</v>
      </c>
    </row>
    <row r="1893" spans="1:18" x14ac:dyDescent="0.3">
      <c r="A1893" s="63">
        <v>1891</v>
      </c>
      <c r="B1893">
        <v>100714</v>
      </c>
      <c r="C1893" t="s">
        <v>283</v>
      </c>
      <c r="D1893" t="s">
        <v>585</v>
      </c>
      <c r="F1893">
        <v>65</v>
      </c>
      <c r="G1893" s="64">
        <v>44207</v>
      </c>
      <c r="H1893" s="64">
        <v>44208</v>
      </c>
      <c r="I1893">
        <v>6</v>
      </c>
      <c r="J1893">
        <v>2018</v>
      </c>
      <c r="K1893">
        <v>2018</v>
      </c>
      <c r="L1893">
        <v>11</v>
      </c>
      <c r="M1893">
        <v>0.4</v>
      </c>
      <c r="N1893">
        <v>4.4000000000000004</v>
      </c>
      <c r="O1893">
        <v>2</v>
      </c>
      <c r="P1893">
        <v>2.2000000000000002</v>
      </c>
      <c r="Q1893">
        <v>5.5</v>
      </c>
      <c r="R1893" t="s">
        <v>32</v>
      </c>
    </row>
    <row r="1894" spans="1:18" x14ac:dyDescent="0.3">
      <c r="A1894" s="63">
        <v>1892</v>
      </c>
      <c r="B1894">
        <v>100714</v>
      </c>
      <c r="C1894" t="s">
        <v>283</v>
      </c>
      <c r="D1894" t="s">
        <v>585</v>
      </c>
      <c r="F1894">
        <v>65</v>
      </c>
      <c r="G1894" s="64">
        <v>44207</v>
      </c>
      <c r="H1894" s="64">
        <v>44208</v>
      </c>
      <c r="I1894">
        <v>6</v>
      </c>
      <c r="J1894">
        <v>2018</v>
      </c>
      <c r="K1894">
        <v>2018</v>
      </c>
      <c r="L1894">
        <v>11</v>
      </c>
      <c r="M1894">
        <v>0.4</v>
      </c>
      <c r="N1894">
        <v>4.4000000000000004</v>
      </c>
      <c r="O1894">
        <v>2</v>
      </c>
      <c r="P1894">
        <v>2.2000000000000002</v>
      </c>
      <c r="Q1894">
        <v>5.5</v>
      </c>
      <c r="R1894" t="s">
        <v>42</v>
      </c>
    </row>
    <row r="1895" spans="1:18" x14ac:dyDescent="0.3">
      <c r="A1895" s="63">
        <v>1893</v>
      </c>
      <c r="B1895">
        <v>100714</v>
      </c>
      <c r="C1895" t="s">
        <v>283</v>
      </c>
      <c r="D1895" t="s">
        <v>585</v>
      </c>
      <c r="F1895">
        <v>65</v>
      </c>
      <c r="G1895" s="64">
        <v>44207</v>
      </c>
      <c r="H1895" s="64">
        <v>44208</v>
      </c>
      <c r="I1895">
        <v>6</v>
      </c>
      <c r="J1895">
        <v>2018</v>
      </c>
      <c r="K1895">
        <v>2018</v>
      </c>
      <c r="L1895">
        <v>11</v>
      </c>
      <c r="M1895">
        <v>0.4</v>
      </c>
      <c r="N1895">
        <v>4.4000000000000004</v>
      </c>
      <c r="O1895">
        <v>2</v>
      </c>
      <c r="P1895">
        <v>2.2000000000000002</v>
      </c>
      <c r="Q1895">
        <v>5.5</v>
      </c>
      <c r="R1895" t="s">
        <v>108</v>
      </c>
    </row>
    <row r="1896" spans="1:18" x14ac:dyDescent="0.3">
      <c r="A1896" s="63">
        <v>1894</v>
      </c>
      <c r="B1896">
        <v>100714</v>
      </c>
      <c r="C1896" t="s">
        <v>283</v>
      </c>
      <c r="D1896" t="s">
        <v>585</v>
      </c>
      <c r="F1896">
        <v>65</v>
      </c>
      <c r="G1896" s="64">
        <v>44207</v>
      </c>
      <c r="H1896" s="64">
        <v>44208</v>
      </c>
      <c r="I1896">
        <v>6</v>
      </c>
      <c r="J1896">
        <v>2018</v>
      </c>
      <c r="K1896">
        <v>2018</v>
      </c>
      <c r="L1896">
        <v>11</v>
      </c>
      <c r="M1896">
        <v>0.4</v>
      </c>
      <c r="N1896">
        <v>4.4000000000000004</v>
      </c>
      <c r="O1896">
        <v>2</v>
      </c>
      <c r="P1896">
        <v>2.2000000000000002</v>
      </c>
      <c r="Q1896">
        <v>5.5</v>
      </c>
      <c r="R1896" t="s">
        <v>587</v>
      </c>
    </row>
    <row r="1897" spans="1:18" x14ac:dyDescent="0.3">
      <c r="A1897" s="63">
        <v>1895</v>
      </c>
      <c r="B1897">
        <v>100714</v>
      </c>
      <c r="C1897" t="s">
        <v>283</v>
      </c>
      <c r="D1897" t="s">
        <v>585</v>
      </c>
      <c r="F1897">
        <v>65</v>
      </c>
      <c r="G1897" s="64">
        <v>44207</v>
      </c>
      <c r="H1897" s="64">
        <v>44208</v>
      </c>
      <c r="I1897">
        <v>6</v>
      </c>
      <c r="J1897">
        <v>2018</v>
      </c>
      <c r="K1897">
        <v>2018</v>
      </c>
      <c r="L1897">
        <v>11</v>
      </c>
      <c r="M1897">
        <v>0.4</v>
      </c>
      <c r="N1897">
        <v>4.4000000000000004</v>
      </c>
      <c r="O1897">
        <v>2</v>
      </c>
      <c r="P1897">
        <v>2.2000000000000002</v>
      </c>
      <c r="Q1897">
        <v>5.5</v>
      </c>
      <c r="R1897" t="s">
        <v>632</v>
      </c>
    </row>
    <row r="1898" spans="1:18" x14ac:dyDescent="0.3">
      <c r="A1898" s="63">
        <v>1896</v>
      </c>
      <c r="B1898">
        <v>100714</v>
      </c>
      <c r="C1898" t="s">
        <v>283</v>
      </c>
      <c r="D1898" t="s">
        <v>585</v>
      </c>
      <c r="F1898">
        <v>65</v>
      </c>
      <c r="G1898" s="64">
        <v>44207</v>
      </c>
      <c r="H1898" s="64">
        <v>44208</v>
      </c>
      <c r="I1898">
        <v>6</v>
      </c>
      <c r="J1898">
        <v>2018</v>
      </c>
      <c r="K1898">
        <v>2018</v>
      </c>
      <c r="L1898">
        <v>11</v>
      </c>
      <c r="M1898">
        <v>0.4</v>
      </c>
      <c r="N1898">
        <v>4.4000000000000004</v>
      </c>
      <c r="O1898">
        <v>2</v>
      </c>
      <c r="P1898">
        <v>2.2000000000000002</v>
      </c>
      <c r="Q1898">
        <v>5.5</v>
      </c>
      <c r="R1898" t="s">
        <v>639</v>
      </c>
    </row>
    <row r="1899" spans="1:18" x14ac:dyDescent="0.3">
      <c r="A1899" s="63">
        <v>1897</v>
      </c>
      <c r="B1899">
        <v>100714</v>
      </c>
      <c r="C1899" t="s">
        <v>283</v>
      </c>
      <c r="D1899" t="s">
        <v>585</v>
      </c>
      <c r="F1899">
        <v>65</v>
      </c>
      <c r="G1899" s="64">
        <v>44207</v>
      </c>
      <c r="H1899" s="64">
        <v>44208</v>
      </c>
      <c r="I1899">
        <v>6</v>
      </c>
      <c r="J1899">
        <v>2018</v>
      </c>
      <c r="K1899">
        <v>2018</v>
      </c>
      <c r="L1899">
        <v>11</v>
      </c>
      <c r="M1899">
        <v>0.4</v>
      </c>
      <c r="N1899">
        <v>4.4000000000000004</v>
      </c>
      <c r="O1899">
        <v>2</v>
      </c>
      <c r="P1899">
        <v>2.2000000000000002</v>
      </c>
      <c r="Q1899">
        <v>5.5</v>
      </c>
      <c r="R1899" t="s">
        <v>607</v>
      </c>
    </row>
    <row r="1900" spans="1:18" x14ac:dyDescent="0.3">
      <c r="A1900" s="63">
        <v>1898</v>
      </c>
      <c r="B1900">
        <v>100714</v>
      </c>
      <c r="C1900" t="s">
        <v>283</v>
      </c>
      <c r="D1900" t="s">
        <v>585</v>
      </c>
      <c r="F1900">
        <v>65</v>
      </c>
      <c r="G1900" s="64">
        <v>44207</v>
      </c>
      <c r="H1900" s="64">
        <v>44208</v>
      </c>
      <c r="I1900">
        <v>6</v>
      </c>
      <c r="J1900">
        <v>2018</v>
      </c>
      <c r="K1900">
        <v>2018</v>
      </c>
      <c r="L1900">
        <v>11</v>
      </c>
      <c r="M1900">
        <v>0.4</v>
      </c>
      <c r="N1900">
        <v>4.4000000000000004</v>
      </c>
      <c r="O1900">
        <v>2</v>
      </c>
      <c r="P1900">
        <v>2.2000000000000002</v>
      </c>
      <c r="Q1900">
        <v>5.5</v>
      </c>
      <c r="R1900" t="s">
        <v>601</v>
      </c>
    </row>
    <row r="1901" spans="1:18" x14ac:dyDescent="0.3">
      <c r="A1901" s="63">
        <v>1899</v>
      </c>
      <c r="B1901">
        <v>100714</v>
      </c>
      <c r="C1901" t="s">
        <v>283</v>
      </c>
      <c r="D1901" t="s">
        <v>585</v>
      </c>
      <c r="F1901">
        <v>65</v>
      </c>
      <c r="G1901" s="64">
        <v>44207</v>
      </c>
      <c r="H1901" s="64">
        <v>44208</v>
      </c>
      <c r="I1901">
        <v>6</v>
      </c>
      <c r="J1901">
        <v>2018</v>
      </c>
      <c r="K1901">
        <v>2018</v>
      </c>
      <c r="L1901">
        <v>11</v>
      </c>
      <c r="M1901">
        <v>0.4</v>
      </c>
      <c r="N1901">
        <v>4.4000000000000004</v>
      </c>
      <c r="O1901">
        <v>2</v>
      </c>
      <c r="P1901">
        <v>2.2000000000000002</v>
      </c>
      <c r="Q1901">
        <v>5.5</v>
      </c>
      <c r="R1901" t="s">
        <v>626</v>
      </c>
    </row>
    <row r="1902" spans="1:18" x14ac:dyDescent="0.3">
      <c r="A1902" s="63">
        <v>1900</v>
      </c>
      <c r="B1902">
        <v>100714</v>
      </c>
      <c r="C1902" t="s">
        <v>283</v>
      </c>
      <c r="D1902" t="s">
        <v>585</v>
      </c>
      <c r="F1902">
        <v>65</v>
      </c>
      <c r="G1902" s="64">
        <v>44207</v>
      </c>
      <c r="H1902" s="64">
        <v>44208</v>
      </c>
      <c r="I1902">
        <v>6</v>
      </c>
      <c r="J1902">
        <v>2018</v>
      </c>
      <c r="K1902">
        <v>2018</v>
      </c>
      <c r="L1902">
        <v>11</v>
      </c>
      <c r="M1902">
        <v>0.4</v>
      </c>
      <c r="N1902">
        <v>4.4000000000000004</v>
      </c>
      <c r="O1902">
        <v>2</v>
      </c>
      <c r="P1902">
        <v>2.2000000000000002</v>
      </c>
      <c r="Q1902">
        <v>5.5</v>
      </c>
      <c r="R1902" t="s">
        <v>640</v>
      </c>
    </row>
    <row r="1903" spans="1:18" x14ac:dyDescent="0.3">
      <c r="A1903" s="63">
        <v>1901</v>
      </c>
      <c r="B1903">
        <v>100714</v>
      </c>
      <c r="C1903" t="s">
        <v>283</v>
      </c>
      <c r="D1903" t="s">
        <v>585</v>
      </c>
      <c r="F1903">
        <v>65</v>
      </c>
      <c r="G1903" s="64">
        <v>44207</v>
      </c>
      <c r="H1903" s="64">
        <v>44208</v>
      </c>
      <c r="I1903">
        <v>6</v>
      </c>
      <c r="J1903">
        <v>2018</v>
      </c>
      <c r="K1903">
        <v>2018</v>
      </c>
      <c r="L1903">
        <v>11</v>
      </c>
      <c r="M1903">
        <v>0.4</v>
      </c>
      <c r="N1903">
        <v>4.4000000000000004</v>
      </c>
      <c r="O1903">
        <v>2</v>
      </c>
      <c r="P1903">
        <v>2.2000000000000002</v>
      </c>
      <c r="Q1903">
        <v>5.5</v>
      </c>
      <c r="R1903" t="s">
        <v>641</v>
      </c>
    </row>
    <row r="1904" spans="1:18" x14ac:dyDescent="0.3">
      <c r="A1904" s="63">
        <v>1902</v>
      </c>
      <c r="B1904">
        <v>100714</v>
      </c>
      <c r="C1904" t="s">
        <v>283</v>
      </c>
      <c r="D1904" t="s">
        <v>585</v>
      </c>
      <c r="F1904">
        <v>65</v>
      </c>
      <c r="G1904" s="64">
        <v>44207</v>
      </c>
      <c r="H1904" s="64">
        <v>44208</v>
      </c>
      <c r="I1904">
        <v>6</v>
      </c>
      <c r="J1904">
        <v>2018</v>
      </c>
      <c r="K1904">
        <v>2018</v>
      </c>
      <c r="L1904">
        <v>11</v>
      </c>
      <c r="M1904">
        <v>0.4</v>
      </c>
      <c r="N1904">
        <v>4.4000000000000004</v>
      </c>
      <c r="O1904">
        <v>2</v>
      </c>
      <c r="P1904">
        <v>2.2000000000000002</v>
      </c>
      <c r="Q1904">
        <v>5.5</v>
      </c>
      <c r="R1904" t="s">
        <v>67</v>
      </c>
    </row>
    <row r="1905" spans="1:18" x14ac:dyDescent="0.3">
      <c r="A1905" s="63">
        <v>1903</v>
      </c>
      <c r="B1905">
        <v>100714</v>
      </c>
      <c r="C1905" t="s">
        <v>283</v>
      </c>
      <c r="D1905" t="s">
        <v>585</v>
      </c>
      <c r="F1905">
        <v>65</v>
      </c>
      <c r="G1905" s="64">
        <v>44207</v>
      </c>
      <c r="H1905" s="64">
        <v>44208</v>
      </c>
      <c r="I1905">
        <v>6</v>
      </c>
      <c r="J1905">
        <v>2018</v>
      </c>
      <c r="K1905">
        <v>2018</v>
      </c>
      <c r="L1905">
        <v>11</v>
      </c>
      <c r="M1905">
        <v>0.4</v>
      </c>
      <c r="N1905">
        <v>4.4000000000000004</v>
      </c>
      <c r="O1905">
        <v>2</v>
      </c>
      <c r="P1905">
        <v>2.2000000000000002</v>
      </c>
      <c r="Q1905">
        <v>5.5</v>
      </c>
      <c r="R1905" t="s">
        <v>80</v>
      </c>
    </row>
    <row r="1906" spans="1:18" x14ac:dyDescent="0.3">
      <c r="A1906" s="63">
        <v>1904</v>
      </c>
      <c r="B1906">
        <v>100714</v>
      </c>
      <c r="C1906" t="s">
        <v>283</v>
      </c>
      <c r="D1906" t="s">
        <v>585</v>
      </c>
      <c r="F1906">
        <v>65</v>
      </c>
      <c r="G1906" s="64">
        <v>44207</v>
      </c>
      <c r="H1906" s="64">
        <v>44208</v>
      </c>
      <c r="I1906">
        <v>6</v>
      </c>
      <c r="J1906">
        <v>2018</v>
      </c>
      <c r="K1906">
        <v>2018</v>
      </c>
      <c r="L1906">
        <v>11</v>
      </c>
      <c r="M1906">
        <v>0.4</v>
      </c>
      <c r="N1906">
        <v>4.4000000000000004</v>
      </c>
      <c r="O1906">
        <v>2</v>
      </c>
      <c r="P1906">
        <v>2.2000000000000002</v>
      </c>
      <c r="Q1906">
        <v>5.5</v>
      </c>
      <c r="R1906" t="s">
        <v>122</v>
      </c>
    </row>
    <row r="1907" spans="1:18" x14ac:dyDescent="0.3">
      <c r="A1907" s="63">
        <v>1905</v>
      </c>
      <c r="B1907">
        <v>100714</v>
      </c>
      <c r="C1907" t="s">
        <v>283</v>
      </c>
      <c r="D1907" t="s">
        <v>585</v>
      </c>
      <c r="F1907">
        <v>65</v>
      </c>
      <c r="G1907" s="64">
        <v>44207</v>
      </c>
      <c r="H1907" s="64">
        <v>44208</v>
      </c>
      <c r="I1907">
        <v>6</v>
      </c>
      <c r="J1907">
        <v>2018</v>
      </c>
      <c r="K1907">
        <v>2018</v>
      </c>
      <c r="L1907">
        <v>11</v>
      </c>
      <c r="M1907">
        <v>0.4</v>
      </c>
      <c r="N1907">
        <v>4.4000000000000004</v>
      </c>
      <c r="O1907">
        <v>2</v>
      </c>
      <c r="P1907">
        <v>2.2000000000000002</v>
      </c>
      <c r="Q1907">
        <v>5.5</v>
      </c>
      <c r="R1907" t="s">
        <v>642</v>
      </c>
    </row>
    <row r="1908" spans="1:18" x14ac:dyDescent="0.3">
      <c r="A1908" s="63">
        <v>1906</v>
      </c>
      <c r="B1908">
        <v>100714</v>
      </c>
      <c r="C1908" t="s">
        <v>283</v>
      </c>
      <c r="D1908" t="s">
        <v>585</v>
      </c>
      <c r="F1908">
        <v>65</v>
      </c>
      <c r="G1908" s="64">
        <v>44207</v>
      </c>
      <c r="H1908" s="64">
        <v>44208</v>
      </c>
      <c r="I1908">
        <v>6</v>
      </c>
      <c r="J1908">
        <v>2018</v>
      </c>
      <c r="K1908">
        <v>2018</v>
      </c>
      <c r="L1908">
        <v>11</v>
      </c>
      <c r="M1908">
        <v>0.4</v>
      </c>
      <c r="N1908">
        <v>4.4000000000000004</v>
      </c>
      <c r="O1908">
        <v>2</v>
      </c>
      <c r="P1908">
        <v>2.2000000000000002</v>
      </c>
      <c r="Q1908">
        <v>5.5</v>
      </c>
      <c r="R1908" t="s">
        <v>643</v>
      </c>
    </row>
    <row r="1909" spans="1:18" x14ac:dyDescent="0.3">
      <c r="A1909" s="63">
        <v>1907</v>
      </c>
      <c r="B1909">
        <v>100714</v>
      </c>
      <c r="C1909" t="s">
        <v>283</v>
      </c>
      <c r="D1909" t="s">
        <v>585</v>
      </c>
      <c r="F1909">
        <v>65</v>
      </c>
      <c r="G1909" s="64">
        <v>44207</v>
      </c>
      <c r="H1909" s="64">
        <v>44208</v>
      </c>
      <c r="I1909">
        <v>6</v>
      </c>
      <c r="J1909">
        <v>2018</v>
      </c>
      <c r="K1909">
        <v>2018</v>
      </c>
      <c r="L1909">
        <v>11</v>
      </c>
      <c r="M1909">
        <v>0.4</v>
      </c>
      <c r="N1909">
        <v>4.4000000000000004</v>
      </c>
      <c r="O1909">
        <v>2</v>
      </c>
      <c r="P1909">
        <v>2.2000000000000002</v>
      </c>
      <c r="Q1909">
        <v>5.5</v>
      </c>
      <c r="R1909" t="s">
        <v>644</v>
      </c>
    </row>
    <row r="1910" spans="1:18" x14ac:dyDescent="0.3">
      <c r="A1910" s="63">
        <v>1908</v>
      </c>
      <c r="B1910">
        <v>100714</v>
      </c>
      <c r="C1910" t="s">
        <v>283</v>
      </c>
      <c r="D1910" t="s">
        <v>585</v>
      </c>
      <c r="F1910">
        <v>65</v>
      </c>
      <c r="G1910" s="64">
        <v>44207</v>
      </c>
      <c r="H1910" s="64">
        <v>44208</v>
      </c>
      <c r="I1910">
        <v>6</v>
      </c>
      <c r="J1910">
        <v>2018</v>
      </c>
      <c r="K1910">
        <v>2018</v>
      </c>
      <c r="L1910">
        <v>11</v>
      </c>
      <c r="M1910">
        <v>0.4</v>
      </c>
      <c r="N1910">
        <v>4.4000000000000004</v>
      </c>
      <c r="O1910">
        <v>2</v>
      </c>
      <c r="P1910">
        <v>2.2000000000000002</v>
      </c>
      <c r="Q1910">
        <v>5.5</v>
      </c>
      <c r="R1910" t="s">
        <v>645</v>
      </c>
    </row>
    <row r="1911" spans="1:18" x14ac:dyDescent="0.3">
      <c r="A1911" s="63">
        <v>1909</v>
      </c>
      <c r="B1911">
        <v>100714</v>
      </c>
      <c r="C1911" t="s">
        <v>283</v>
      </c>
      <c r="D1911" t="s">
        <v>585</v>
      </c>
      <c r="F1911">
        <v>65</v>
      </c>
      <c r="G1911" s="64">
        <v>44207</v>
      </c>
      <c r="H1911" s="64">
        <v>44208</v>
      </c>
      <c r="I1911">
        <v>6</v>
      </c>
      <c r="J1911">
        <v>2018</v>
      </c>
      <c r="K1911">
        <v>2018</v>
      </c>
      <c r="L1911">
        <v>11</v>
      </c>
      <c r="M1911">
        <v>0.4</v>
      </c>
      <c r="N1911">
        <v>4.4000000000000004</v>
      </c>
      <c r="O1911">
        <v>2</v>
      </c>
      <c r="P1911">
        <v>2.2000000000000002</v>
      </c>
      <c r="Q1911">
        <v>5.5</v>
      </c>
      <c r="R1911" t="s">
        <v>646</v>
      </c>
    </row>
    <row r="1912" spans="1:18" x14ac:dyDescent="0.3">
      <c r="A1912" s="63">
        <v>1910</v>
      </c>
      <c r="B1912">
        <v>100714</v>
      </c>
      <c r="C1912" t="s">
        <v>283</v>
      </c>
      <c r="D1912" t="s">
        <v>585</v>
      </c>
      <c r="F1912">
        <v>65</v>
      </c>
      <c r="G1912" s="64">
        <v>44207</v>
      </c>
      <c r="H1912" s="64">
        <v>44208</v>
      </c>
      <c r="I1912">
        <v>6</v>
      </c>
      <c r="J1912">
        <v>2018</v>
      </c>
      <c r="K1912">
        <v>2018</v>
      </c>
      <c r="L1912">
        <v>11</v>
      </c>
      <c r="M1912">
        <v>0.4</v>
      </c>
      <c r="N1912">
        <v>4.4000000000000004</v>
      </c>
      <c r="O1912">
        <v>2</v>
      </c>
      <c r="P1912">
        <v>2.2000000000000002</v>
      </c>
      <c r="Q1912">
        <v>5.5</v>
      </c>
      <c r="R1912" t="s">
        <v>647</v>
      </c>
    </row>
    <row r="1913" spans="1:18" x14ac:dyDescent="0.3">
      <c r="A1913" s="63">
        <v>1911</v>
      </c>
      <c r="B1913">
        <v>100714</v>
      </c>
      <c r="C1913" t="s">
        <v>283</v>
      </c>
      <c r="D1913" t="s">
        <v>585</v>
      </c>
      <c r="F1913">
        <v>65</v>
      </c>
      <c r="G1913" s="64">
        <v>44207</v>
      </c>
      <c r="H1913" s="64">
        <v>44208</v>
      </c>
      <c r="I1913">
        <v>6</v>
      </c>
      <c r="J1913">
        <v>2018</v>
      </c>
      <c r="K1913">
        <v>2018</v>
      </c>
      <c r="L1913">
        <v>11</v>
      </c>
      <c r="M1913">
        <v>0.4</v>
      </c>
      <c r="N1913">
        <v>4.4000000000000004</v>
      </c>
      <c r="O1913">
        <v>2</v>
      </c>
      <c r="P1913">
        <v>2.2000000000000002</v>
      </c>
      <c r="Q1913">
        <v>5.5</v>
      </c>
      <c r="R1913" t="s">
        <v>648</v>
      </c>
    </row>
    <row r="1914" spans="1:18" x14ac:dyDescent="0.3">
      <c r="A1914" s="63">
        <v>1912</v>
      </c>
      <c r="B1914">
        <v>100714</v>
      </c>
      <c r="C1914" t="s">
        <v>283</v>
      </c>
      <c r="D1914" t="s">
        <v>585</v>
      </c>
      <c r="F1914">
        <v>65</v>
      </c>
      <c r="G1914" s="64">
        <v>44207</v>
      </c>
      <c r="H1914" s="64">
        <v>44208</v>
      </c>
      <c r="I1914">
        <v>6</v>
      </c>
      <c r="J1914">
        <v>2018</v>
      </c>
      <c r="K1914">
        <v>2018</v>
      </c>
      <c r="L1914">
        <v>11</v>
      </c>
      <c r="M1914">
        <v>0.4</v>
      </c>
      <c r="N1914">
        <v>4.4000000000000004</v>
      </c>
      <c r="O1914">
        <v>2</v>
      </c>
      <c r="P1914">
        <v>2.2000000000000002</v>
      </c>
      <c r="Q1914">
        <v>5.5</v>
      </c>
      <c r="R1914" t="s">
        <v>602</v>
      </c>
    </row>
    <row r="1915" spans="1:18" x14ac:dyDescent="0.3">
      <c r="A1915" s="63">
        <v>1913</v>
      </c>
      <c r="B1915">
        <v>100714</v>
      </c>
      <c r="C1915" t="s">
        <v>283</v>
      </c>
      <c r="D1915" t="s">
        <v>585</v>
      </c>
      <c r="F1915">
        <v>65</v>
      </c>
      <c r="G1915" s="64">
        <v>44207</v>
      </c>
      <c r="H1915" s="64">
        <v>44208</v>
      </c>
      <c r="I1915">
        <v>6</v>
      </c>
      <c r="J1915">
        <v>2018</v>
      </c>
      <c r="K1915">
        <v>2018</v>
      </c>
      <c r="L1915">
        <v>11</v>
      </c>
      <c r="M1915">
        <v>0.4</v>
      </c>
      <c r="N1915">
        <v>4.4000000000000004</v>
      </c>
      <c r="O1915">
        <v>2</v>
      </c>
      <c r="P1915">
        <v>2.2000000000000002</v>
      </c>
      <c r="Q1915">
        <v>5.5</v>
      </c>
      <c r="R1915" t="s">
        <v>649</v>
      </c>
    </row>
    <row r="1916" spans="1:18" x14ac:dyDescent="0.3">
      <c r="A1916" s="63">
        <v>1914</v>
      </c>
      <c r="B1916">
        <v>100714</v>
      </c>
      <c r="C1916" t="s">
        <v>283</v>
      </c>
      <c r="D1916" t="s">
        <v>585</v>
      </c>
      <c r="F1916">
        <v>65</v>
      </c>
      <c r="G1916" s="64">
        <v>44207</v>
      </c>
      <c r="H1916" s="64">
        <v>44208</v>
      </c>
      <c r="I1916">
        <v>6</v>
      </c>
      <c r="J1916">
        <v>2018</v>
      </c>
      <c r="K1916">
        <v>2018</v>
      </c>
      <c r="L1916">
        <v>11</v>
      </c>
      <c r="M1916">
        <v>0.4</v>
      </c>
      <c r="N1916">
        <v>4.4000000000000004</v>
      </c>
      <c r="O1916">
        <v>2</v>
      </c>
      <c r="P1916">
        <v>2.2000000000000002</v>
      </c>
      <c r="Q1916">
        <v>5.5</v>
      </c>
      <c r="R1916" t="s">
        <v>37</v>
      </c>
    </row>
    <row r="1917" spans="1:18" x14ac:dyDescent="0.3">
      <c r="A1917" s="63">
        <v>1915</v>
      </c>
      <c r="B1917">
        <v>100714</v>
      </c>
      <c r="C1917" t="s">
        <v>283</v>
      </c>
      <c r="D1917" t="s">
        <v>585</v>
      </c>
      <c r="F1917">
        <v>65</v>
      </c>
      <c r="G1917" s="64">
        <v>44207</v>
      </c>
      <c r="H1917" s="64">
        <v>44208</v>
      </c>
      <c r="I1917">
        <v>6</v>
      </c>
      <c r="J1917">
        <v>2018</v>
      </c>
      <c r="K1917">
        <v>2018</v>
      </c>
      <c r="L1917">
        <v>11</v>
      </c>
      <c r="M1917">
        <v>0.4</v>
      </c>
      <c r="N1917">
        <v>4.4000000000000004</v>
      </c>
      <c r="O1917">
        <v>2</v>
      </c>
      <c r="P1917">
        <v>2.2000000000000002</v>
      </c>
      <c r="Q1917">
        <v>5.5</v>
      </c>
      <c r="R1917" t="s">
        <v>638</v>
      </c>
    </row>
    <row r="1918" spans="1:18" x14ac:dyDescent="0.3">
      <c r="A1918" s="63">
        <v>1916</v>
      </c>
      <c r="B1918">
        <v>104278</v>
      </c>
      <c r="C1918" t="s">
        <v>650</v>
      </c>
      <c r="D1918" t="s">
        <v>651</v>
      </c>
      <c r="F1918">
        <v>69</v>
      </c>
      <c r="G1918" s="64">
        <v>44208</v>
      </c>
      <c r="H1918" s="64">
        <v>44208</v>
      </c>
      <c r="I1918">
        <v>6</v>
      </c>
      <c r="J1918">
        <v>2018</v>
      </c>
      <c r="K1918">
        <v>2018</v>
      </c>
      <c r="L1918">
        <v>1</v>
      </c>
      <c r="M1918">
        <v>0.4</v>
      </c>
      <c r="N1918">
        <v>0.4</v>
      </c>
      <c r="O1918">
        <v>1</v>
      </c>
      <c r="P1918">
        <v>0.4</v>
      </c>
      <c r="Q1918">
        <v>1</v>
      </c>
      <c r="R1918" t="s">
        <v>32</v>
      </c>
    </row>
    <row r="1919" spans="1:18" x14ac:dyDescent="0.3">
      <c r="A1919" s="63">
        <v>1917</v>
      </c>
      <c r="B1919">
        <v>104278</v>
      </c>
      <c r="C1919" t="s">
        <v>650</v>
      </c>
      <c r="D1919" t="s">
        <v>651</v>
      </c>
      <c r="F1919">
        <v>69</v>
      </c>
      <c r="G1919" s="64">
        <v>44208</v>
      </c>
      <c r="H1919" s="64">
        <v>44208</v>
      </c>
      <c r="I1919">
        <v>6</v>
      </c>
      <c r="J1919">
        <v>2018</v>
      </c>
      <c r="K1919">
        <v>2018</v>
      </c>
      <c r="L1919">
        <v>1</v>
      </c>
      <c r="M1919">
        <v>0.4</v>
      </c>
      <c r="N1919">
        <v>0.4</v>
      </c>
      <c r="O1919">
        <v>1</v>
      </c>
      <c r="P1919">
        <v>0.4</v>
      </c>
      <c r="Q1919">
        <v>1</v>
      </c>
      <c r="R1919" t="s">
        <v>42</v>
      </c>
    </row>
    <row r="1920" spans="1:18" x14ac:dyDescent="0.3">
      <c r="A1920" s="63">
        <v>1918</v>
      </c>
      <c r="B1920">
        <v>104278</v>
      </c>
      <c r="C1920" t="s">
        <v>650</v>
      </c>
      <c r="D1920" t="s">
        <v>651</v>
      </c>
      <c r="F1920">
        <v>69</v>
      </c>
      <c r="G1920" s="64">
        <v>44208</v>
      </c>
      <c r="H1920" s="64">
        <v>44208</v>
      </c>
      <c r="I1920">
        <v>6</v>
      </c>
      <c r="J1920">
        <v>2018</v>
      </c>
      <c r="K1920">
        <v>2018</v>
      </c>
      <c r="L1920">
        <v>1</v>
      </c>
      <c r="M1920">
        <v>0.4</v>
      </c>
      <c r="N1920">
        <v>0.4</v>
      </c>
      <c r="O1920">
        <v>1</v>
      </c>
      <c r="P1920">
        <v>0.4</v>
      </c>
      <c r="Q1920">
        <v>1</v>
      </c>
      <c r="R1920" t="s">
        <v>108</v>
      </c>
    </row>
    <row r="1921" spans="1:18" x14ac:dyDescent="0.3">
      <c r="A1921" s="63">
        <v>1919</v>
      </c>
      <c r="B1921">
        <v>104278</v>
      </c>
      <c r="C1921" t="s">
        <v>650</v>
      </c>
      <c r="D1921" t="s">
        <v>651</v>
      </c>
      <c r="F1921">
        <v>69</v>
      </c>
      <c r="G1921" s="64">
        <v>44208</v>
      </c>
      <c r="H1921" s="64">
        <v>44208</v>
      </c>
      <c r="I1921">
        <v>6</v>
      </c>
      <c r="J1921">
        <v>2018</v>
      </c>
      <c r="K1921">
        <v>2018</v>
      </c>
      <c r="L1921">
        <v>1</v>
      </c>
      <c r="M1921">
        <v>0.4</v>
      </c>
      <c r="N1921">
        <v>0.4</v>
      </c>
      <c r="O1921">
        <v>1</v>
      </c>
      <c r="P1921">
        <v>0.4</v>
      </c>
      <c r="Q1921">
        <v>1</v>
      </c>
      <c r="R1921" t="s">
        <v>587</v>
      </c>
    </row>
    <row r="1922" spans="1:18" x14ac:dyDescent="0.3">
      <c r="A1922" s="63">
        <v>1920</v>
      </c>
      <c r="B1922">
        <v>104278</v>
      </c>
      <c r="C1922" t="s">
        <v>650</v>
      </c>
      <c r="D1922" t="s">
        <v>651</v>
      </c>
      <c r="F1922">
        <v>69</v>
      </c>
      <c r="G1922" s="64">
        <v>44208</v>
      </c>
      <c r="H1922" s="64">
        <v>44208</v>
      </c>
      <c r="I1922">
        <v>6</v>
      </c>
      <c r="J1922">
        <v>2018</v>
      </c>
      <c r="K1922">
        <v>2018</v>
      </c>
      <c r="L1922">
        <v>1</v>
      </c>
      <c r="M1922">
        <v>0.4</v>
      </c>
      <c r="N1922">
        <v>0.4</v>
      </c>
      <c r="O1922">
        <v>1</v>
      </c>
      <c r="P1922">
        <v>0.4</v>
      </c>
      <c r="Q1922">
        <v>1</v>
      </c>
      <c r="R1922" t="s">
        <v>641</v>
      </c>
    </row>
    <row r="1923" spans="1:18" x14ac:dyDescent="0.3">
      <c r="A1923" s="63">
        <v>1921</v>
      </c>
      <c r="B1923">
        <v>104278</v>
      </c>
      <c r="C1923" t="s">
        <v>650</v>
      </c>
      <c r="D1923" t="s">
        <v>651</v>
      </c>
      <c r="F1923">
        <v>69</v>
      </c>
      <c r="G1923" s="64">
        <v>44208</v>
      </c>
      <c r="H1923" s="64">
        <v>44208</v>
      </c>
      <c r="I1923">
        <v>6</v>
      </c>
      <c r="J1923">
        <v>2018</v>
      </c>
      <c r="K1923">
        <v>2018</v>
      </c>
      <c r="L1923">
        <v>1</v>
      </c>
      <c r="M1923">
        <v>0.4</v>
      </c>
      <c r="N1923">
        <v>0.4</v>
      </c>
      <c r="O1923">
        <v>1</v>
      </c>
      <c r="P1923">
        <v>0.4</v>
      </c>
      <c r="Q1923">
        <v>1</v>
      </c>
      <c r="R1923" t="s">
        <v>639</v>
      </c>
    </row>
    <row r="1924" spans="1:18" x14ac:dyDescent="0.3">
      <c r="A1924" s="63">
        <v>1922</v>
      </c>
      <c r="B1924">
        <v>104278</v>
      </c>
      <c r="C1924" t="s">
        <v>650</v>
      </c>
      <c r="D1924" t="s">
        <v>651</v>
      </c>
      <c r="F1924">
        <v>69</v>
      </c>
      <c r="G1924" s="64">
        <v>44208</v>
      </c>
      <c r="H1924" s="64">
        <v>44208</v>
      </c>
      <c r="I1924">
        <v>6</v>
      </c>
      <c r="J1924">
        <v>2018</v>
      </c>
      <c r="K1924">
        <v>2018</v>
      </c>
      <c r="L1924">
        <v>1</v>
      </c>
      <c r="M1924">
        <v>0.4</v>
      </c>
      <c r="N1924">
        <v>0.4</v>
      </c>
      <c r="O1924">
        <v>1</v>
      </c>
      <c r="P1924">
        <v>0.4</v>
      </c>
      <c r="Q1924">
        <v>1</v>
      </c>
      <c r="R1924" t="s">
        <v>646</v>
      </c>
    </row>
    <row r="1925" spans="1:18" x14ac:dyDescent="0.3">
      <c r="A1925" s="63">
        <v>1923</v>
      </c>
      <c r="B1925">
        <v>104278</v>
      </c>
      <c r="C1925" t="s">
        <v>650</v>
      </c>
      <c r="D1925" t="s">
        <v>651</v>
      </c>
      <c r="F1925">
        <v>69</v>
      </c>
      <c r="G1925" s="64">
        <v>44208</v>
      </c>
      <c r="H1925" s="64">
        <v>44208</v>
      </c>
      <c r="I1925">
        <v>6</v>
      </c>
      <c r="J1925">
        <v>2018</v>
      </c>
      <c r="K1925">
        <v>2018</v>
      </c>
      <c r="L1925">
        <v>1</v>
      </c>
      <c r="M1925">
        <v>0.4</v>
      </c>
      <c r="N1925">
        <v>0.4</v>
      </c>
      <c r="O1925">
        <v>1</v>
      </c>
      <c r="P1925">
        <v>0.4</v>
      </c>
      <c r="Q1925">
        <v>1</v>
      </c>
      <c r="R1925" t="s">
        <v>601</v>
      </c>
    </row>
    <row r="1926" spans="1:18" x14ac:dyDescent="0.3">
      <c r="A1926" s="63">
        <v>1924</v>
      </c>
      <c r="B1926">
        <v>104278</v>
      </c>
      <c r="C1926" t="s">
        <v>650</v>
      </c>
      <c r="D1926" t="s">
        <v>651</v>
      </c>
      <c r="F1926">
        <v>69</v>
      </c>
      <c r="G1926" s="64">
        <v>44208</v>
      </c>
      <c r="H1926" s="64">
        <v>44208</v>
      </c>
      <c r="I1926">
        <v>6</v>
      </c>
      <c r="J1926">
        <v>2018</v>
      </c>
      <c r="K1926">
        <v>2018</v>
      </c>
      <c r="L1926">
        <v>1</v>
      </c>
      <c r="M1926">
        <v>0.4</v>
      </c>
      <c r="N1926">
        <v>0.4</v>
      </c>
      <c r="O1926">
        <v>1</v>
      </c>
      <c r="P1926">
        <v>0.4</v>
      </c>
      <c r="Q1926">
        <v>1</v>
      </c>
      <c r="R1926" t="s">
        <v>67</v>
      </c>
    </row>
    <row r="1927" spans="1:18" x14ac:dyDescent="0.3">
      <c r="A1927" s="63">
        <v>1925</v>
      </c>
      <c r="B1927">
        <v>104278</v>
      </c>
      <c r="C1927" t="s">
        <v>650</v>
      </c>
      <c r="D1927" t="s">
        <v>651</v>
      </c>
      <c r="F1927">
        <v>69</v>
      </c>
      <c r="G1927" s="64">
        <v>44208</v>
      </c>
      <c r="H1927" s="64">
        <v>44208</v>
      </c>
      <c r="I1927">
        <v>6</v>
      </c>
      <c r="J1927">
        <v>2018</v>
      </c>
      <c r="K1927">
        <v>2018</v>
      </c>
      <c r="L1927">
        <v>1</v>
      </c>
      <c r="M1927">
        <v>0.4</v>
      </c>
      <c r="N1927">
        <v>0.4</v>
      </c>
      <c r="O1927">
        <v>1</v>
      </c>
      <c r="P1927">
        <v>0.4</v>
      </c>
      <c r="Q1927">
        <v>1</v>
      </c>
      <c r="R1927" t="s">
        <v>632</v>
      </c>
    </row>
    <row r="1928" spans="1:18" x14ac:dyDescent="0.3">
      <c r="A1928" s="63">
        <v>1926</v>
      </c>
      <c r="B1928">
        <v>104278</v>
      </c>
      <c r="C1928" t="s">
        <v>650</v>
      </c>
      <c r="D1928" t="s">
        <v>651</v>
      </c>
      <c r="F1928">
        <v>69</v>
      </c>
      <c r="G1928" s="64">
        <v>44208</v>
      </c>
      <c r="H1928" s="64">
        <v>44208</v>
      </c>
      <c r="I1928">
        <v>6</v>
      </c>
      <c r="J1928">
        <v>2018</v>
      </c>
      <c r="K1928">
        <v>2018</v>
      </c>
      <c r="L1928">
        <v>1</v>
      </c>
      <c r="M1928">
        <v>0.4</v>
      </c>
      <c r="N1928">
        <v>0.4</v>
      </c>
      <c r="O1928">
        <v>1</v>
      </c>
      <c r="P1928">
        <v>0.4</v>
      </c>
      <c r="Q1928">
        <v>1</v>
      </c>
      <c r="R1928" t="s">
        <v>640</v>
      </c>
    </row>
    <row r="1929" spans="1:18" x14ac:dyDescent="0.3">
      <c r="A1929" s="63">
        <v>1927</v>
      </c>
      <c r="B1929">
        <v>104278</v>
      </c>
      <c r="C1929" t="s">
        <v>650</v>
      </c>
      <c r="D1929" t="s">
        <v>651</v>
      </c>
      <c r="F1929">
        <v>69</v>
      </c>
      <c r="G1929" s="64">
        <v>44208</v>
      </c>
      <c r="H1929" s="64">
        <v>44208</v>
      </c>
      <c r="I1929">
        <v>6</v>
      </c>
      <c r="J1929">
        <v>2018</v>
      </c>
      <c r="K1929">
        <v>2018</v>
      </c>
      <c r="L1929">
        <v>1</v>
      </c>
      <c r="M1929">
        <v>0.4</v>
      </c>
      <c r="N1929">
        <v>0.4</v>
      </c>
      <c r="O1929">
        <v>1</v>
      </c>
      <c r="P1929">
        <v>0.4</v>
      </c>
      <c r="Q1929">
        <v>1</v>
      </c>
      <c r="R1929" t="s">
        <v>607</v>
      </c>
    </row>
    <row r="1930" spans="1:18" x14ac:dyDescent="0.3">
      <c r="A1930" s="63">
        <v>1928</v>
      </c>
      <c r="B1930">
        <v>104278</v>
      </c>
      <c r="C1930" t="s">
        <v>650</v>
      </c>
      <c r="D1930" t="s">
        <v>651</v>
      </c>
      <c r="F1930">
        <v>69</v>
      </c>
      <c r="G1930" s="64">
        <v>44208</v>
      </c>
      <c r="H1930" s="64">
        <v>44208</v>
      </c>
      <c r="I1930">
        <v>6</v>
      </c>
      <c r="J1930">
        <v>2018</v>
      </c>
      <c r="K1930">
        <v>2018</v>
      </c>
      <c r="L1930">
        <v>1</v>
      </c>
      <c r="M1930">
        <v>0.4</v>
      </c>
      <c r="N1930">
        <v>0.4</v>
      </c>
      <c r="O1930">
        <v>1</v>
      </c>
      <c r="P1930">
        <v>0.4</v>
      </c>
      <c r="Q1930">
        <v>1</v>
      </c>
      <c r="R1930" t="s">
        <v>602</v>
      </c>
    </row>
    <row r="1931" spans="1:18" x14ac:dyDescent="0.3">
      <c r="A1931" s="63">
        <v>1929</v>
      </c>
      <c r="B1931">
        <v>104278</v>
      </c>
      <c r="C1931" t="s">
        <v>650</v>
      </c>
      <c r="D1931" t="s">
        <v>651</v>
      </c>
      <c r="F1931">
        <v>69</v>
      </c>
      <c r="G1931" s="64">
        <v>44208</v>
      </c>
      <c r="H1931" s="64">
        <v>44208</v>
      </c>
      <c r="I1931">
        <v>6</v>
      </c>
      <c r="J1931">
        <v>2018</v>
      </c>
      <c r="K1931">
        <v>2018</v>
      </c>
      <c r="L1931">
        <v>1</v>
      </c>
      <c r="M1931">
        <v>0.4</v>
      </c>
      <c r="N1931">
        <v>0.4</v>
      </c>
      <c r="O1931">
        <v>1</v>
      </c>
      <c r="P1931">
        <v>0.4</v>
      </c>
      <c r="Q1931">
        <v>1</v>
      </c>
      <c r="R1931" t="s">
        <v>643</v>
      </c>
    </row>
    <row r="1932" spans="1:18" x14ac:dyDescent="0.3">
      <c r="A1932" s="63">
        <v>1930</v>
      </c>
      <c r="B1932">
        <v>104278</v>
      </c>
      <c r="C1932" t="s">
        <v>650</v>
      </c>
      <c r="D1932" t="s">
        <v>651</v>
      </c>
      <c r="F1932">
        <v>69</v>
      </c>
      <c r="G1932" s="64">
        <v>44208</v>
      </c>
      <c r="H1932" s="64">
        <v>44208</v>
      </c>
      <c r="I1932">
        <v>6</v>
      </c>
      <c r="J1932">
        <v>2018</v>
      </c>
      <c r="K1932">
        <v>2018</v>
      </c>
      <c r="L1932">
        <v>1</v>
      </c>
      <c r="M1932">
        <v>0.4</v>
      </c>
      <c r="N1932">
        <v>0.4</v>
      </c>
      <c r="O1932">
        <v>1</v>
      </c>
      <c r="P1932">
        <v>0.4</v>
      </c>
      <c r="Q1932">
        <v>1</v>
      </c>
      <c r="R1932" t="s">
        <v>649</v>
      </c>
    </row>
    <row r="1933" spans="1:18" x14ac:dyDescent="0.3">
      <c r="A1933" s="63">
        <v>1931</v>
      </c>
      <c r="B1933">
        <v>107294</v>
      </c>
      <c r="C1933" t="s">
        <v>652</v>
      </c>
      <c r="D1933" t="s">
        <v>651</v>
      </c>
      <c r="F1933">
        <v>73</v>
      </c>
      <c r="G1933" s="64">
        <v>44296</v>
      </c>
      <c r="H1933" s="64">
        <v>44304</v>
      </c>
      <c r="I1933">
        <v>7</v>
      </c>
      <c r="J1933">
        <v>2020</v>
      </c>
      <c r="K1933">
        <v>2020</v>
      </c>
      <c r="L1933">
        <v>11</v>
      </c>
      <c r="M1933">
        <v>0.4</v>
      </c>
      <c r="N1933">
        <v>4.4000000000000004</v>
      </c>
      <c r="O1933">
        <v>9</v>
      </c>
      <c r="P1933">
        <v>0.48888888888888887</v>
      </c>
      <c r="Q1933">
        <v>1.2222222222222221</v>
      </c>
      <c r="R1933" t="s">
        <v>32</v>
      </c>
    </row>
    <row r="1934" spans="1:18" x14ac:dyDescent="0.3">
      <c r="A1934" s="63">
        <v>1932</v>
      </c>
      <c r="B1934">
        <v>107294</v>
      </c>
      <c r="C1934" t="s">
        <v>652</v>
      </c>
      <c r="D1934" t="s">
        <v>651</v>
      </c>
      <c r="F1934">
        <v>73</v>
      </c>
      <c r="G1934" s="64">
        <v>44296</v>
      </c>
      <c r="H1934" s="64">
        <v>44304</v>
      </c>
      <c r="I1934">
        <v>7</v>
      </c>
      <c r="J1934">
        <v>2020</v>
      </c>
      <c r="K1934">
        <v>2020</v>
      </c>
      <c r="L1934">
        <v>11</v>
      </c>
      <c r="M1934">
        <v>0.4</v>
      </c>
      <c r="N1934">
        <v>4.4000000000000004</v>
      </c>
      <c r="O1934">
        <v>9</v>
      </c>
      <c r="P1934">
        <v>0.48888888888888887</v>
      </c>
      <c r="Q1934">
        <v>1.2222222222222221</v>
      </c>
      <c r="R1934" t="s">
        <v>42</v>
      </c>
    </row>
    <row r="1935" spans="1:18" x14ac:dyDescent="0.3">
      <c r="A1935" s="63">
        <v>1933</v>
      </c>
      <c r="B1935">
        <v>107294</v>
      </c>
      <c r="C1935" t="s">
        <v>652</v>
      </c>
      <c r="D1935" t="s">
        <v>651</v>
      </c>
      <c r="F1935">
        <v>73</v>
      </c>
      <c r="G1935" s="64">
        <v>44296</v>
      </c>
      <c r="H1935" s="64">
        <v>44304</v>
      </c>
      <c r="I1935">
        <v>7</v>
      </c>
      <c r="J1935">
        <v>2020</v>
      </c>
      <c r="K1935">
        <v>2020</v>
      </c>
      <c r="L1935">
        <v>11</v>
      </c>
      <c r="M1935">
        <v>0.4</v>
      </c>
      <c r="N1935">
        <v>4.4000000000000004</v>
      </c>
      <c r="O1935">
        <v>9</v>
      </c>
      <c r="P1935">
        <v>0.48888888888888887</v>
      </c>
      <c r="Q1935">
        <v>1.2222222222222221</v>
      </c>
      <c r="R1935" t="s">
        <v>108</v>
      </c>
    </row>
    <row r="1936" spans="1:18" x14ac:dyDescent="0.3">
      <c r="A1936" s="63">
        <v>1934</v>
      </c>
      <c r="B1936">
        <v>107294</v>
      </c>
      <c r="C1936" t="s">
        <v>652</v>
      </c>
      <c r="D1936" t="s">
        <v>651</v>
      </c>
      <c r="F1936">
        <v>73</v>
      </c>
      <c r="G1936" s="64">
        <v>44296</v>
      </c>
      <c r="H1936" s="64">
        <v>44304</v>
      </c>
      <c r="I1936">
        <v>7</v>
      </c>
      <c r="J1936">
        <v>2020</v>
      </c>
      <c r="K1936">
        <v>2020</v>
      </c>
      <c r="L1936">
        <v>11</v>
      </c>
      <c r="M1936">
        <v>0.4</v>
      </c>
      <c r="N1936">
        <v>4.4000000000000004</v>
      </c>
      <c r="O1936">
        <v>9</v>
      </c>
      <c r="P1936">
        <v>0.48888888888888887</v>
      </c>
      <c r="Q1936">
        <v>1.2222222222222221</v>
      </c>
      <c r="R1936" t="s">
        <v>626</v>
      </c>
    </row>
    <row r="1937" spans="1:18" x14ac:dyDescent="0.3">
      <c r="A1937" s="63">
        <v>1935</v>
      </c>
      <c r="B1937">
        <v>107294</v>
      </c>
      <c r="C1937" t="s">
        <v>652</v>
      </c>
      <c r="D1937" t="s">
        <v>651</v>
      </c>
      <c r="F1937">
        <v>73</v>
      </c>
      <c r="G1937" s="64">
        <v>44296</v>
      </c>
      <c r="H1937" s="64">
        <v>44304</v>
      </c>
      <c r="I1937">
        <v>7</v>
      </c>
      <c r="J1937">
        <v>2020</v>
      </c>
      <c r="K1937">
        <v>2020</v>
      </c>
      <c r="L1937">
        <v>11</v>
      </c>
      <c r="M1937">
        <v>0.4</v>
      </c>
      <c r="N1937">
        <v>4.4000000000000004</v>
      </c>
      <c r="O1937">
        <v>9</v>
      </c>
      <c r="P1937">
        <v>0.48888888888888887</v>
      </c>
      <c r="Q1937">
        <v>1.2222222222222221</v>
      </c>
      <c r="R1937" t="s">
        <v>601</v>
      </c>
    </row>
    <row r="1938" spans="1:18" x14ac:dyDescent="0.3">
      <c r="A1938" s="63">
        <v>1936</v>
      </c>
      <c r="B1938">
        <v>107294</v>
      </c>
      <c r="C1938" t="s">
        <v>652</v>
      </c>
      <c r="D1938" t="s">
        <v>651</v>
      </c>
      <c r="F1938">
        <v>73</v>
      </c>
      <c r="G1938" s="64">
        <v>44296</v>
      </c>
      <c r="H1938" s="64">
        <v>44304</v>
      </c>
      <c r="I1938">
        <v>7</v>
      </c>
      <c r="J1938">
        <v>2020</v>
      </c>
      <c r="K1938">
        <v>2020</v>
      </c>
      <c r="L1938">
        <v>11</v>
      </c>
      <c r="M1938">
        <v>0.4</v>
      </c>
      <c r="N1938">
        <v>4.4000000000000004</v>
      </c>
      <c r="O1938">
        <v>9</v>
      </c>
      <c r="P1938">
        <v>0.48888888888888887</v>
      </c>
      <c r="Q1938">
        <v>1.2222222222222221</v>
      </c>
      <c r="R1938" t="s">
        <v>632</v>
      </c>
    </row>
    <row r="1939" spans="1:18" x14ac:dyDescent="0.3">
      <c r="A1939" s="63">
        <v>1937</v>
      </c>
      <c r="B1939">
        <v>107294</v>
      </c>
      <c r="C1939" t="s">
        <v>652</v>
      </c>
      <c r="D1939" t="s">
        <v>651</v>
      </c>
      <c r="F1939">
        <v>73</v>
      </c>
      <c r="G1939" s="64">
        <v>44296</v>
      </c>
      <c r="H1939" s="64">
        <v>44304</v>
      </c>
      <c r="I1939">
        <v>7</v>
      </c>
      <c r="J1939">
        <v>2020</v>
      </c>
      <c r="K1939">
        <v>2020</v>
      </c>
      <c r="L1939">
        <v>11</v>
      </c>
      <c r="M1939">
        <v>0.4</v>
      </c>
      <c r="N1939">
        <v>4.4000000000000004</v>
      </c>
      <c r="O1939">
        <v>9</v>
      </c>
      <c r="P1939">
        <v>0.48888888888888887</v>
      </c>
      <c r="Q1939">
        <v>1.2222222222222221</v>
      </c>
      <c r="R1939" t="s">
        <v>607</v>
      </c>
    </row>
    <row r="1940" spans="1:18" x14ac:dyDescent="0.3">
      <c r="A1940" s="63">
        <v>1938</v>
      </c>
      <c r="B1940">
        <v>107294</v>
      </c>
      <c r="C1940" t="s">
        <v>652</v>
      </c>
      <c r="D1940" t="s">
        <v>651</v>
      </c>
      <c r="F1940">
        <v>73</v>
      </c>
      <c r="G1940" s="64">
        <v>44296</v>
      </c>
      <c r="H1940" s="64">
        <v>44304</v>
      </c>
      <c r="I1940">
        <v>7</v>
      </c>
      <c r="J1940">
        <v>2020</v>
      </c>
      <c r="K1940">
        <v>2020</v>
      </c>
      <c r="L1940">
        <v>11</v>
      </c>
      <c r="M1940">
        <v>0.4</v>
      </c>
      <c r="N1940">
        <v>4.4000000000000004</v>
      </c>
      <c r="O1940">
        <v>9</v>
      </c>
      <c r="P1940">
        <v>0.48888888888888887</v>
      </c>
      <c r="Q1940">
        <v>1.2222222222222221</v>
      </c>
      <c r="R1940" t="s">
        <v>587</v>
      </c>
    </row>
    <row r="1941" spans="1:18" x14ac:dyDescent="0.3">
      <c r="A1941" s="63">
        <v>1939</v>
      </c>
      <c r="B1941">
        <v>107294</v>
      </c>
      <c r="C1941" t="s">
        <v>652</v>
      </c>
      <c r="D1941" t="s">
        <v>651</v>
      </c>
      <c r="F1941">
        <v>73</v>
      </c>
      <c r="G1941" s="64">
        <v>44296</v>
      </c>
      <c r="H1941" s="64">
        <v>44304</v>
      </c>
      <c r="I1941">
        <v>7</v>
      </c>
      <c r="J1941">
        <v>2020</v>
      </c>
      <c r="K1941">
        <v>2020</v>
      </c>
      <c r="L1941">
        <v>11</v>
      </c>
      <c r="M1941">
        <v>0.4</v>
      </c>
      <c r="N1941">
        <v>4.4000000000000004</v>
      </c>
      <c r="O1941">
        <v>9</v>
      </c>
      <c r="P1941">
        <v>0.48888888888888887</v>
      </c>
      <c r="Q1941">
        <v>1.2222222222222221</v>
      </c>
      <c r="R1941" t="s">
        <v>80</v>
      </c>
    </row>
    <row r="1942" spans="1:18" x14ac:dyDescent="0.3">
      <c r="A1942" s="63">
        <v>1940</v>
      </c>
      <c r="B1942">
        <v>107294</v>
      </c>
      <c r="C1942" t="s">
        <v>652</v>
      </c>
      <c r="D1942" t="s">
        <v>651</v>
      </c>
      <c r="F1942">
        <v>73</v>
      </c>
      <c r="G1942" s="64">
        <v>44296</v>
      </c>
      <c r="H1942" s="64">
        <v>44304</v>
      </c>
      <c r="I1942">
        <v>7</v>
      </c>
      <c r="J1942">
        <v>2020</v>
      </c>
      <c r="K1942">
        <v>2020</v>
      </c>
      <c r="L1942">
        <v>11</v>
      </c>
      <c r="M1942">
        <v>0.4</v>
      </c>
      <c r="N1942">
        <v>4.4000000000000004</v>
      </c>
      <c r="O1942">
        <v>9</v>
      </c>
      <c r="P1942">
        <v>0.48888888888888887</v>
      </c>
      <c r="Q1942">
        <v>1.2222222222222221</v>
      </c>
      <c r="R1942" t="s">
        <v>641</v>
      </c>
    </row>
    <row r="1943" spans="1:18" x14ac:dyDescent="0.3">
      <c r="A1943" s="63">
        <v>1941</v>
      </c>
      <c r="B1943">
        <v>107294</v>
      </c>
      <c r="C1943" t="s">
        <v>652</v>
      </c>
      <c r="D1943" t="s">
        <v>651</v>
      </c>
      <c r="F1943">
        <v>73</v>
      </c>
      <c r="G1943" s="64">
        <v>44296</v>
      </c>
      <c r="H1943" s="64">
        <v>44304</v>
      </c>
      <c r="I1943">
        <v>7</v>
      </c>
      <c r="J1943">
        <v>2020</v>
      </c>
      <c r="K1943">
        <v>2020</v>
      </c>
      <c r="L1943">
        <v>11</v>
      </c>
      <c r="M1943">
        <v>0.4</v>
      </c>
      <c r="N1943">
        <v>4.4000000000000004</v>
      </c>
      <c r="O1943">
        <v>9</v>
      </c>
      <c r="P1943">
        <v>0.48888888888888887</v>
      </c>
      <c r="Q1943">
        <v>1.2222222222222221</v>
      </c>
      <c r="R1943" t="s">
        <v>646</v>
      </c>
    </row>
    <row r="1944" spans="1:18" x14ac:dyDescent="0.3">
      <c r="A1944" s="63">
        <v>1942</v>
      </c>
      <c r="B1944">
        <v>107294</v>
      </c>
      <c r="C1944" t="s">
        <v>652</v>
      </c>
      <c r="D1944" t="s">
        <v>651</v>
      </c>
      <c r="F1944">
        <v>73</v>
      </c>
      <c r="G1944" s="64">
        <v>44296</v>
      </c>
      <c r="H1944" s="64">
        <v>44304</v>
      </c>
      <c r="I1944">
        <v>7</v>
      </c>
      <c r="J1944">
        <v>2020</v>
      </c>
      <c r="K1944">
        <v>2020</v>
      </c>
      <c r="L1944">
        <v>11</v>
      </c>
      <c r="M1944">
        <v>0.4</v>
      </c>
      <c r="N1944">
        <v>4.4000000000000004</v>
      </c>
      <c r="O1944">
        <v>9</v>
      </c>
      <c r="P1944">
        <v>0.48888888888888887</v>
      </c>
      <c r="Q1944">
        <v>1.2222222222222221</v>
      </c>
      <c r="R1944" t="s">
        <v>653</v>
      </c>
    </row>
    <row r="1945" spans="1:18" x14ac:dyDescent="0.3">
      <c r="A1945" s="63">
        <v>1943</v>
      </c>
      <c r="B1945">
        <v>107294</v>
      </c>
      <c r="C1945" t="s">
        <v>652</v>
      </c>
      <c r="D1945" t="s">
        <v>651</v>
      </c>
      <c r="F1945">
        <v>73</v>
      </c>
      <c r="G1945" s="64">
        <v>44296</v>
      </c>
      <c r="H1945" s="64">
        <v>44304</v>
      </c>
      <c r="I1945">
        <v>7</v>
      </c>
      <c r="J1945">
        <v>2020</v>
      </c>
      <c r="K1945">
        <v>2020</v>
      </c>
      <c r="L1945">
        <v>11</v>
      </c>
      <c r="M1945">
        <v>0.4</v>
      </c>
      <c r="N1945">
        <v>4.4000000000000004</v>
      </c>
      <c r="O1945">
        <v>9</v>
      </c>
      <c r="P1945">
        <v>0.48888888888888887</v>
      </c>
      <c r="Q1945">
        <v>1.2222222222222221</v>
      </c>
      <c r="R1945" t="s">
        <v>122</v>
      </c>
    </row>
    <row r="1946" spans="1:18" x14ac:dyDescent="0.3">
      <c r="A1946" s="63">
        <v>1944</v>
      </c>
      <c r="B1946">
        <v>107294</v>
      </c>
      <c r="C1946" t="s">
        <v>652</v>
      </c>
      <c r="D1946" t="s">
        <v>651</v>
      </c>
      <c r="F1946">
        <v>73</v>
      </c>
      <c r="G1946" s="64">
        <v>44296</v>
      </c>
      <c r="H1946" s="64">
        <v>44304</v>
      </c>
      <c r="I1946">
        <v>7</v>
      </c>
      <c r="J1946">
        <v>2020</v>
      </c>
      <c r="K1946">
        <v>2020</v>
      </c>
      <c r="L1946">
        <v>11</v>
      </c>
      <c r="M1946">
        <v>0.4</v>
      </c>
      <c r="N1946">
        <v>4.4000000000000004</v>
      </c>
      <c r="O1946">
        <v>9</v>
      </c>
      <c r="P1946">
        <v>0.48888888888888887</v>
      </c>
      <c r="Q1946">
        <v>1.2222222222222221</v>
      </c>
      <c r="R1946" t="s">
        <v>606</v>
      </c>
    </row>
    <row r="1947" spans="1:18" x14ac:dyDescent="0.3">
      <c r="A1947" s="63">
        <v>1945</v>
      </c>
      <c r="B1947">
        <v>107294</v>
      </c>
      <c r="C1947" t="s">
        <v>652</v>
      </c>
      <c r="D1947" t="s">
        <v>651</v>
      </c>
      <c r="F1947">
        <v>73</v>
      </c>
      <c r="G1947" s="64">
        <v>44296</v>
      </c>
      <c r="H1947" s="64">
        <v>44304</v>
      </c>
      <c r="I1947">
        <v>7</v>
      </c>
      <c r="J1947">
        <v>2020</v>
      </c>
      <c r="K1947">
        <v>2020</v>
      </c>
      <c r="L1947">
        <v>11</v>
      </c>
      <c r="M1947">
        <v>0.4</v>
      </c>
      <c r="N1947">
        <v>4.4000000000000004</v>
      </c>
      <c r="O1947">
        <v>9</v>
      </c>
      <c r="P1947">
        <v>0.48888888888888887</v>
      </c>
      <c r="Q1947">
        <v>1.2222222222222221</v>
      </c>
      <c r="R1947" t="s">
        <v>654</v>
      </c>
    </row>
    <row r="1948" spans="1:18" x14ac:dyDescent="0.3">
      <c r="A1948" s="63">
        <v>1946</v>
      </c>
      <c r="B1948">
        <v>107294</v>
      </c>
      <c r="C1948" t="s">
        <v>652</v>
      </c>
      <c r="D1948" t="s">
        <v>651</v>
      </c>
      <c r="F1948">
        <v>73</v>
      </c>
      <c r="G1948" s="64">
        <v>44296</v>
      </c>
      <c r="H1948" s="64">
        <v>44304</v>
      </c>
      <c r="I1948">
        <v>7</v>
      </c>
      <c r="J1948">
        <v>2020</v>
      </c>
      <c r="K1948">
        <v>2020</v>
      </c>
      <c r="L1948">
        <v>11</v>
      </c>
      <c r="M1948">
        <v>0.4</v>
      </c>
      <c r="N1948">
        <v>4.4000000000000004</v>
      </c>
      <c r="O1948">
        <v>9</v>
      </c>
      <c r="P1948">
        <v>0.48888888888888887</v>
      </c>
      <c r="Q1948">
        <v>1.2222222222222221</v>
      </c>
      <c r="R1948" t="s">
        <v>638</v>
      </c>
    </row>
    <row r="1949" spans="1:18" x14ac:dyDescent="0.3">
      <c r="A1949" s="63">
        <v>1947</v>
      </c>
      <c r="B1949">
        <v>107294</v>
      </c>
      <c r="C1949" t="s">
        <v>652</v>
      </c>
      <c r="D1949" t="s">
        <v>651</v>
      </c>
      <c r="F1949">
        <v>73</v>
      </c>
      <c r="G1949" s="64">
        <v>44296</v>
      </c>
      <c r="H1949" s="64">
        <v>44304</v>
      </c>
      <c r="I1949">
        <v>7</v>
      </c>
      <c r="J1949">
        <v>2020</v>
      </c>
      <c r="K1949">
        <v>2020</v>
      </c>
      <c r="L1949">
        <v>11</v>
      </c>
      <c r="M1949">
        <v>0.4</v>
      </c>
      <c r="N1949">
        <v>4.4000000000000004</v>
      </c>
      <c r="O1949">
        <v>9</v>
      </c>
      <c r="P1949">
        <v>0.48888888888888887</v>
      </c>
      <c r="Q1949">
        <v>1.2222222222222221</v>
      </c>
      <c r="R1949" t="s">
        <v>67</v>
      </c>
    </row>
    <row r="1950" spans="1:18" x14ac:dyDescent="0.3">
      <c r="A1950" s="63">
        <v>1948</v>
      </c>
      <c r="B1950">
        <v>107294</v>
      </c>
      <c r="C1950" t="s">
        <v>652</v>
      </c>
      <c r="D1950" t="s">
        <v>651</v>
      </c>
      <c r="F1950">
        <v>73</v>
      </c>
      <c r="G1950" s="64">
        <v>44296</v>
      </c>
      <c r="H1950" s="64">
        <v>44304</v>
      </c>
      <c r="I1950">
        <v>7</v>
      </c>
      <c r="J1950">
        <v>2020</v>
      </c>
      <c r="K1950">
        <v>2020</v>
      </c>
      <c r="L1950">
        <v>11</v>
      </c>
      <c r="M1950">
        <v>0.4</v>
      </c>
      <c r="N1950">
        <v>4.4000000000000004</v>
      </c>
      <c r="O1950">
        <v>9</v>
      </c>
      <c r="P1950">
        <v>0.48888888888888887</v>
      </c>
      <c r="Q1950">
        <v>1.2222222222222221</v>
      </c>
      <c r="R1950" t="s">
        <v>37</v>
      </c>
    </row>
    <row r="1951" spans="1:18" x14ac:dyDescent="0.3">
      <c r="A1951" s="63">
        <v>1949</v>
      </c>
      <c r="B1951">
        <v>107294</v>
      </c>
      <c r="C1951" t="s">
        <v>652</v>
      </c>
      <c r="D1951" t="s">
        <v>651</v>
      </c>
      <c r="F1951">
        <v>73</v>
      </c>
      <c r="G1951" s="64">
        <v>44296</v>
      </c>
      <c r="H1951" s="64">
        <v>44304</v>
      </c>
      <c r="I1951">
        <v>7</v>
      </c>
      <c r="J1951">
        <v>2020</v>
      </c>
      <c r="K1951">
        <v>2020</v>
      </c>
      <c r="L1951">
        <v>11</v>
      </c>
      <c r="M1951">
        <v>0.4</v>
      </c>
      <c r="N1951">
        <v>4.4000000000000004</v>
      </c>
      <c r="O1951">
        <v>9</v>
      </c>
      <c r="P1951">
        <v>0.48888888888888887</v>
      </c>
      <c r="Q1951">
        <v>1.2222222222222221</v>
      </c>
      <c r="R1951" t="s">
        <v>602</v>
      </c>
    </row>
    <row r="1952" spans="1:18" x14ac:dyDescent="0.3">
      <c r="A1952" s="63">
        <v>1950</v>
      </c>
      <c r="B1952">
        <v>107294</v>
      </c>
      <c r="C1952" t="s">
        <v>652</v>
      </c>
      <c r="D1952" t="s">
        <v>651</v>
      </c>
      <c r="F1952">
        <v>73</v>
      </c>
      <c r="G1952" s="64">
        <v>44296</v>
      </c>
      <c r="H1952" s="64">
        <v>44304</v>
      </c>
      <c r="I1952">
        <v>7</v>
      </c>
      <c r="J1952">
        <v>2020</v>
      </c>
      <c r="K1952">
        <v>2020</v>
      </c>
      <c r="L1952">
        <v>11</v>
      </c>
      <c r="M1952">
        <v>0.4</v>
      </c>
      <c r="N1952">
        <v>4.4000000000000004</v>
      </c>
      <c r="O1952">
        <v>9</v>
      </c>
      <c r="P1952">
        <v>0.48888888888888887</v>
      </c>
      <c r="Q1952">
        <v>1.2222222222222221</v>
      </c>
      <c r="R1952" t="s">
        <v>643</v>
      </c>
    </row>
    <row r="1953" spans="1:18" x14ac:dyDescent="0.3">
      <c r="A1953" s="63">
        <v>1951</v>
      </c>
      <c r="B1953">
        <v>107294</v>
      </c>
      <c r="C1953" t="s">
        <v>652</v>
      </c>
      <c r="D1953" t="s">
        <v>651</v>
      </c>
      <c r="F1953">
        <v>73</v>
      </c>
      <c r="G1953" s="64">
        <v>44296</v>
      </c>
      <c r="H1953" s="64">
        <v>44304</v>
      </c>
      <c r="I1953">
        <v>7</v>
      </c>
      <c r="J1953">
        <v>2020</v>
      </c>
      <c r="K1953">
        <v>2020</v>
      </c>
      <c r="L1953">
        <v>11</v>
      </c>
      <c r="M1953">
        <v>0.4</v>
      </c>
      <c r="N1953">
        <v>4.4000000000000004</v>
      </c>
      <c r="O1953">
        <v>9</v>
      </c>
      <c r="P1953">
        <v>0.48888888888888887</v>
      </c>
      <c r="Q1953">
        <v>1.2222222222222221</v>
      </c>
      <c r="R1953" t="s">
        <v>649</v>
      </c>
    </row>
    <row r="1954" spans="1:18" x14ac:dyDescent="0.3">
      <c r="A1954" s="63">
        <v>1952</v>
      </c>
      <c r="B1954">
        <v>118125</v>
      </c>
      <c r="C1954" t="s">
        <v>655</v>
      </c>
      <c r="D1954" t="s">
        <v>656</v>
      </c>
      <c r="F1954">
        <v>70</v>
      </c>
      <c r="G1954" s="64">
        <v>44304</v>
      </c>
      <c r="H1954" s="64">
        <v>44304</v>
      </c>
      <c r="I1954">
        <v>6</v>
      </c>
      <c r="J1954">
        <v>2020</v>
      </c>
      <c r="K1954">
        <v>2020</v>
      </c>
      <c r="L1954">
        <v>1</v>
      </c>
      <c r="M1954">
        <v>0.4</v>
      </c>
      <c r="N1954">
        <v>0.4</v>
      </c>
      <c r="O1954">
        <v>1</v>
      </c>
      <c r="P1954">
        <v>0.4</v>
      </c>
      <c r="Q1954">
        <v>1</v>
      </c>
      <c r="R1954" t="s">
        <v>32</v>
      </c>
    </row>
    <row r="1955" spans="1:18" x14ac:dyDescent="0.3">
      <c r="A1955" s="63">
        <v>1953</v>
      </c>
      <c r="B1955">
        <v>118125</v>
      </c>
      <c r="C1955" t="s">
        <v>655</v>
      </c>
      <c r="D1955" t="s">
        <v>656</v>
      </c>
      <c r="F1955">
        <v>70</v>
      </c>
      <c r="G1955" s="64">
        <v>44304</v>
      </c>
      <c r="H1955" s="64">
        <v>44304</v>
      </c>
      <c r="I1955">
        <v>6</v>
      </c>
      <c r="J1955">
        <v>2020</v>
      </c>
      <c r="K1955">
        <v>2020</v>
      </c>
      <c r="L1955">
        <v>1</v>
      </c>
      <c r="M1955">
        <v>0.4</v>
      </c>
      <c r="N1955">
        <v>0.4</v>
      </c>
      <c r="O1955">
        <v>1</v>
      </c>
      <c r="P1955">
        <v>0.4</v>
      </c>
      <c r="Q1955">
        <v>1</v>
      </c>
      <c r="R1955" t="s">
        <v>42</v>
      </c>
    </row>
    <row r="1956" spans="1:18" x14ac:dyDescent="0.3">
      <c r="A1956" s="63">
        <v>1954</v>
      </c>
      <c r="B1956">
        <v>118125</v>
      </c>
      <c r="C1956" t="s">
        <v>655</v>
      </c>
      <c r="D1956" t="s">
        <v>656</v>
      </c>
      <c r="F1956">
        <v>70</v>
      </c>
      <c r="G1956" s="64">
        <v>44304</v>
      </c>
      <c r="H1956" s="64">
        <v>44304</v>
      </c>
      <c r="I1956">
        <v>6</v>
      </c>
      <c r="J1956">
        <v>2020</v>
      </c>
      <c r="K1956">
        <v>2020</v>
      </c>
      <c r="L1956">
        <v>1</v>
      </c>
      <c r="M1956">
        <v>0.4</v>
      </c>
      <c r="N1956">
        <v>0.4</v>
      </c>
      <c r="O1956">
        <v>1</v>
      </c>
      <c r="P1956">
        <v>0.4</v>
      </c>
      <c r="Q1956">
        <v>1</v>
      </c>
      <c r="R1956" t="s">
        <v>108</v>
      </c>
    </row>
    <row r="1957" spans="1:18" x14ac:dyDescent="0.3">
      <c r="A1957" s="63">
        <v>1955</v>
      </c>
      <c r="B1957">
        <v>118125</v>
      </c>
      <c r="C1957" t="s">
        <v>655</v>
      </c>
      <c r="D1957" t="s">
        <v>656</v>
      </c>
      <c r="F1957">
        <v>70</v>
      </c>
      <c r="G1957" s="64">
        <v>44304</v>
      </c>
      <c r="H1957" s="64">
        <v>44304</v>
      </c>
      <c r="I1957">
        <v>6</v>
      </c>
      <c r="J1957">
        <v>2020</v>
      </c>
      <c r="K1957">
        <v>2020</v>
      </c>
      <c r="L1957">
        <v>1</v>
      </c>
      <c r="M1957">
        <v>0.4</v>
      </c>
      <c r="N1957">
        <v>0.4</v>
      </c>
      <c r="O1957">
        <v>1</v>
      </c>
      <c r="P1957">
        <v>0.4</v>
      </c>
      <c r="Q1957">
        <v>1</v>
      </c>
      <c r="R1957" t="s">
        <v>607</v>
      </c>
    </row>
    <row r="1958" spans="1:18" x14ac:dyDescent="0.3">
      <c r="A1958" s="63">
        <v>1956</v>
      </c>
      <c r="B1958">
        <v>118125</v>
      </c>
      <c r="C1958" t="s">
        <v>655</v>
      </c>
      <c r="D1958" t="s">
        <v>656</v>
      </c>
      <c r="F1958">
        <v>70</v>
      </c>
      <c r="G1958" s="64">
        <v>44304</v>
      </c>
      <c r="H1958" s="64">
        <v>44304</v>
      </c>
      <c r="I1958">
        <v>6</v>
      </c>
      <c r="J1958">
        <v>2020</v>
      </c>
      <c r="K1958">
        <v>2020</v>
      </c>
      <c r="L1958">
        <v>1</v>
      </c>
      <c r="M1958">
        <v>0.4</v>
      </c>
      <c r="N1958">
        <v>0.4</v>
      </c>
      <c r="O1958">
        <v>1</v>
      </c>
      <c r="P1958">
        <v>0.4</v>
      </c>
      <c r="Q1958">
        <v>1</v>
      </c>
      <c r="R1958" t="s">
        <v>587</v>
      </c>
    </row>
    <row r="1959" spans="1:18" x14ac:dyDescent="0.3">
      <c r="A1959" s="63">
        <v>1957</v>
      </c>
      <c r="B1959">
        <v>118125</v>
      </c>
      <c r="C1959" t="s">
        <v>655</v>
      </c>
      <c r="D1959" t="s">
        <v>656</v>
      </c>
      <c r="F1959">
        <v>70</v>
      </c>
      <c r="G1959" s="64">
        <v>44304</v>
      </c>
      <c r="H1959" s="64">
        <v>44304</v>
      </c>
      <c r="I1959">
        <v>6</v>
      </c>
      <c r="J1959">
        <v>2020</v>
      </c>
      <c r="K1959">
        <v>2020</v>
      </c>
      <c r="L1959">
        <v>1</v>
      </c>
      <c r="M1959">
        <v>0.4</v>
      </c>
      <c r="N1959">
        <v>0.4</v>
      </c>
      <c r="O1959">
        <v>1</v>
      </c>
      <c r="P1959">
        <v>0.4</v>
      </c>
      <c r="Q1959">
        <v>1</v>
      </c>
      <c r="R1959" t="s">
        <v>632</v>
      </c>
    </row>
    <row r="1960" spans="1:18" x14ac:dyDescent="0.3">
      <c r="A1960" s="63">
        <v>1958</v>
      </c>
      <c r="B1960">
        <v>118125</v>
      </c>
      <c r="C1960" t="s">
        <v>655</v>
      </c>
      <c r="D1960" t="s">
        <v>656</v>
      </c>
      <c r="F1960">
        <v>70</v>
      </c>
      <c r="G1960" s="64">
        <v>44304</v>
      </c>
      <c r="H1960" s="64">
        <v>44304</v>
      </c>
      <c r="I1960">
        <v>6</v>
      </c>
      <c r="J1960">
        <v>2020</v>
      </c>
      <c r="K1960">
        <v>2020</v>
      </c>
      <c r="L1960">
        <v>1</v>
      </c>
      <c r="M1960">
        <v>0.4</v>
      </c>
      <c r="N1960">
        <v>0.4</v>
      </c>
      <c r="O1960">
        <v>1</v>
      </c>
      <c r="P1960">
        <v>0.4</v>
      </c>
      <c r="Q1960">
        <v>1</v>
      </c>
      <c r="R1960" t="s">
        <v>601</v>
      </c>
    </row>
    <row r="1961" spans="1:18" x14ac:dyDescent="0.3">
      <c r="A1961" s="63">
        <v>1959</v>
      </c>
      <c r="B1961">
        <v>118125</v>
      </c>
      <c r="C1961" t="s">
        <v>655</v>
      </c>
      <c r="D1961" t="s">
        <v>656</v>
      </c>
      <c r="F1961">
        <v>70</v>
      </c>
      <c r="G1961" s="64">
        <v>44304</v>
      </c>
      <c r="H1961" s="64">
        <v>44304</v>
      </c>
      <c r="I1961">
        <v>6</v>
      </c>
      <c r="J1961">
        <v>2020</v>
      </c>
      <c r="K1961">
        <v>2020</v>
      </c>
      <c r="L1961">
        <v>1</v>
      </c>
      <c r="M1961">
        <v>0.4</v>
      </c>
      <c r="N1961">
        <v>0.4</v>
      </c>
      <c r="O1961">
        <v>1</v>
      </c>
      <c r="P1961">
        <v>0.4</v>
      </c>
      <c r="Q1961">
        <v>1</v>
      </c>
      <c r="R1961" t="s">
        <v>641</v>
      </c>
    </row>
    <row r="1962" spans="1:18" x14ac:dyDescent="0.3">
      <c r="A1962" s="63">
        <v>1960</v>
      </c>
      <c r="B1962">
        <v>118125</v>
      </c>
      <c r="C1962" t="s">
        <v>655</v>
      </c>
      <c r="D1962" t="s">
        <v>656</v>
      </c>
      <c r="F1962">
        <v>70</v>
      </c>
      <c r="G1962" s="64">
        <v>44304</v>
      </c>
      <c r="H1962" s="64">
        <v>44304</v>
      </c>
      <c r="I1962">
        <v>6</v>
      </c>
      <c r="J1962">
        <v>2020</v>
      </c>
      <c r="K1962">
        <v>2020</v>
      </c>
      <c r="L1962">
        <v>1</v>
      </c>
      <c r="M1962">
        <v>0.4</v>
      </c>
      <c r="N1962">
        <v>0.4</v>
      </c>
      <c r="O1962">
        <v>1</v>
      </c>
      <c r="P1962">
        <v>0.4</v>
      </c>
      <c r="Q1962">
        <v>1</v>
      </c>
      <c r="R1962" t="s">
        <v>626</v>
      </c>
    </row>
    <row r="1963" spans="1:18" x14ac:dyDescent="0.3">
      <c r="A1963" s="63">
        <v>1961</v>
      </c>
      <c r="B1963">
        <v>118125</v>
      </c>
      <c r="C1963" t="s">
        <v>655</v>
      </c>
      <c r="D1963" t="s">
        <v>656</v>
      </c>
      <c r="F1963">
        <v>70</v>
      </c>
      <c r="G1963" s="64">
        <v>44304</v>
      </c>
      <c r="H1963" s="64">
        <v>44304</v>
      </c>
      <c r="I1963">
        <v>6</v>
      </c>
      <c r="J1963">
        <v>2020</v>
      </c>
      <c r="K1963">
        <v>2020</v>
      </c>
      <c r="L1963">
        <v>1</v>
      </c>
      <c r="M1963">
        <v>0.4</v>
      </c>
      <c r="N1963">
        <v>0.4</v>
      </c>
      <c r="O1963">
        <v>1</v>
      </c>
      <c r="P1963">
        <v>0.4</v>
      </c>
      <c r="Q1963">
        <v>1</v>
      </c>
      <c r="R1963" t="s">
        <v>602</v>
      </c>
    </row>
    <row r="1964" spans="1:18" x14ac:dyDescent="0.3">
      <c r="A1964" s="63">
        <v>1962</v>
      </c>
      <c r="B1964">
        <v>118125</v>
      </c>
      <c r="C1964" t="s">
        <v>655</v>
      </c>
      <c r="D1964" t="s">
        <v>656</v>
      </c>
      <c r="F1964">
        <v>70</v>
      </c>
      <c r="G1964" s="64">
        <v>44304</v>
      </c>
      <c r="H1964" s="64">
        <v>44304</v>
      </c>
      <c r="I1964">
        <v>6</v>
      </c>
      <c r="J1964">
        <v>2020</v>
      </c>
      <c r="K1964">
        <v>2020</v>
      </c>
      <c r="L1964">
        <v>1</v>
      </c>
      <c r="M1964">
        <v>0.4</v>
      </c>
      <c r="N1964">
        <v>0.4</v>
      </c>
      <c r="O1964">
        <v>1</v>
      </c>
      <c r="P1964">
        <v>0.4</v>
      </c>
      <c r="Q1964">
        <v>1</v>
      </c>
      <c r="R1964" t="s">
        <v>67</v>
      </c>
    </row>
    <row r="1965" spans="1:18" x14ac:dyDescent="0.3">
      <c r="A1965" s="63">
        <v>1963</v>
      </c>
      <c r="B1965">
        <v>570</v>
      </c>
      <c r="C1965" t="s">
        <v>657</v>
      </c>
      <c r="D1965" t="s">
        <v>658</v>
      </c>
      <c r="F1965">
        <v>76</v>
      </c>
      <c r="G1965" s="64">
        <v>43497</v>
      </c>
      <c r="H1965" s="64">
        <v>43497</v>
      </c>
      <c r="I1965">
        <v>8</v>
      </c>
      <c r="J1965">
        <v>2000</v>
      </c>
      <c r="K1965">
        <v>2000</v>
      </c>
      <c r="L1965">
        <v>1</v>
      </c>
      <c r="M1965">
        <v>1.7</v>
      </c>
      <c r="N1965">
        <v>1.7</v>
      </c>
      <c r="O1965">
        <v>1</v>
      </c>
      <c r="P1965">
        <v>1.7</v>
      </c>
      <c r="Q1965">
        <v>1</v>
      </c>
      <c r="R1965" t="s">
        <v>35</v>
      </c>
    </row>
    <row r="1966" spans="1:18" x14ac:dyDescent="0.3">
      <c r="A1966" s="63">
        <v>1964</v>
      </c>
      <c r="B1966">
        <v>570</v>
      </c>
      <c r="C1966" t="s">
        <v>657</v>
      </c>
      <c r="D1966" t="s">
        <v>658</v>
      </c>
      <c r="F1966">
        <v>76</v>
      </c>
      <c r="G1966" s="64">
        <v>43497</v>
      </c>
      <c r="H1966" s="64">
        <v>43497</v>
      </c>
      <c r="I1966">
        <v>8</v>
      </c>
      <c r="J1966">
        <v>2000</v>
      </c>
      <c r="K1966">
        <v>2000</v>
      </c>
      <c r="L1966">
        <v>1</v>
      </c>
      <c r="M1966">
        <v>1.7</v>
      </c>
      <c r="N1966">
        <v>1.7</v>
      </c>
      <c r="O1966">
        <v>1</v>
      </c>
      <c r="P1966">
        <v>1.7</v>
      </c>
      <c r="Q1966">
        <v>1</v>
      </c>
      <c r="R1966" t="s">
        <v>36</v>
      </c>
    </row>
    <row r="1967" spans="1:18" x14ac:dyDescent="0.3">
      <c r="A1967" s="63">
        <v>1965</v>
      </c>
      <c r="B1967">
        <v>570</v>
      </c>
      <c r="C1967" t="s">
        <v>657</v>
      </c>
      <c r="D1967" t="s">
        <v>658</v>
      </c>
      <c r="F1967">
        <v>76</v>
      </c>
      <c r="G1967" s="64">
        <v>43497</v>
      </c>
      <c r="H1967" s="64">
        <v>43497</v>
      </c>
      <c r="I1967">
        <v>8</v>
      </c>
      <c r="J1967">
        <v>2000</v>
      </c>
      <c r="K1967">
        <v>2000</v>
      </c>
      <c r="L1967">
        <v>1</v>
      </c>
      <c r="M1967">
        <v>1.7</v>
      </c>
      <c r="N1967">
        <v>1.7</v>
      </c>
      <c r="O1967">
        <v>1</v>
      </c>
      <c r="P1967">
        <v>1.7</v>
      </c>
      <c r="Q1967">
        <v>1</v>
      </c>
      <c r="R1967" t="s">
        <v>61</v>
      </c>
    </row>
    <row r="1968" spans="1:18" x14ac:dyDescent="0.3">
      <c r="A1968" s="63">
        <v>1966</v>
      </c>
      <c r="B1968">
        <v>570</v>
      </c>
      <c r="C1968" t="s">
        <v>657</v>
      </c>
      <c r="D1968" t="s">
        <v>658</v>
      </c>
      <c r="F1968">
        <v>76</v>
      </c>
      <c r="G1968" s="64">
        <v>43497</v>
      </c>
      <c r="H1968" s="64">
        <v>43497</v>
      </c>
      <c r="I1968">
        <v>8</v>
      </c>
      <c r="J1968">
        <v>2000</v>
      </c>
      <c r="K1968">
        <v>2000</v>
      </c>
      <c r="L1968">
        <v>1</v>
      </c>
      <c r="M1968">
        <v>1.7</v>
      </c>
      <c r="N1968">
        <v>1.7</v>
      </c>
      <c r="O1968">
        <v>1</v>
      </c>
      <c r="P1968">
        <v>1.7</v>
      </c>
      <c r="Q1968">
        <v>1</v>
      </c>
      <c r="R1968" t="s">
        <v>54</v>
      </c>
    </row>
    <row r="1969" spans="1:18" x14ac:dyDescent="0.3">
      <c r="A1969" s="63">
        <v>1967</v>
      </c>
      <c r="B1969">
        <v>570</v>
      </c>
      <c r="C1969" t="s">
        <v>657</v>
      </c>
      <c r="D1969" t="s">
        <v>658</v>
      </c>
      <c r="F1969">
        <v>76</v>
      </c>
      <c r="G1969" s="64">
        <v>43497</v>
      </c>
      <c r="H1969" s="64">
        <v>43497</v>
      </c>
      <c r="I1969">
        <v>8</v>
      </c>
      <c r="J1969">
        <v>2000</v>
      </c>
      <c r="K1969">
        <v>2000</v>
      </c>
      <c r="L1969">
        <v>1</v>
      </c>
      <c r="M1969">
        <v>1.7</v>
      </c>
      <c r="N1969">
        <v>1.7</v>
      </c>
      <c r="O1969">
        <v>1</v>
      </c>
      <c r="P1969">
        <v>1.7</v>
      </c>
      <c r="Q1969">
        <v>1</v>
      </c>
      <c r="R1969" t="s">
        <v>659</v>
      </c>
    </row>
    <row r="1970" spans="1:18" x14ac:dyDescent="0.3">
      <c r="A1970" s="63">
        <v>1968</v>
      </c>
      <c r="B1970">
        <v>570</v>
      </c>
      <c r="C1970" t="s">
        <v>657</v>
      </c>
      <c r="D1970" t="s">
        <v>658</v>
      </c>
      <c r="F1970">
        <v>76</v>
      </c>
      <c r="G1970" s="64">
        <v>43497</v>
      </c>
      <c r="H1970" s="64">
        <v>43497</v>
      </c>
      <c r="I1970">
        <v>8</v>
      </c>
      <c r="J1970">
        <v>2000</v>
      </c>
      <c r="K1970">
        <v>2000</v>
      </c>
      <c r="L1970">
        <v>1</v>
      </c>
      <c r="M1970">
        <v>1.7</v>
      </c>
      <c r="N1970">
        <v>1.7</v>
      </c>
      <c r="O1970">
        <v>1</v>
      </c>
      <c r="P1970">
        <v>1.7</v>
      </c>
      <c r="Q1970">
        <v>1</v>
      </c>
      <c r="R1970" t="s">
        <v>660</v>
      </c>
    </row>
    <row r="1971" spans="1:18" x14ac:dyDescent="0.3">
      <c r="A1971" s="63">
        <v>1969</v>
      </c>
      <c r="B1971">
        <v>570</v>
      </c>
      <c r="C1971" t="s">
        <v>657</v>
      </c>
      <c r="D1971" t="s">
        <v>658</v>
      </c>
      <c r="F1971">
        <v>76</v>
      </c>
      <c r="G1971" s="64">
        <v>43497</v>
      </c>
      <c r="H1971" s="64">
        <v>43497</v>
      </c>
      <c r="I1971">
        <v>8</v>
      </c>
      <c r="J1971">
        <v>2000</v>
      </c>
      <c r="K1971">
        <v>2000</v>
      </c>
      <c r="L1971">
        <v>1</v>
      </c>
      <c r="M1971">
        <v>1.7</v>
      </c>
      <c r="N1971">
        <v>1.7</v>
      </c>
      <c r="O1971">
        <v>1</v>
      </c>
      <c r="P1971">
        <v>1.7</v>
      </c>
      <c r="Q1971">
        <v>1</v>
      </c>
      <c r="R1971" t="s">
        <v>661</v>
      </c>
    </row>
    <row r="1972" spans="1:18" x14ac:dyDescent="0.3">
      <c r="A1972" s="63">
        <v>1970</v>
      </c>
      <c r="B1972">
        <v>570</v>
      </c>
      <c r="C1972" t="s">
        <v>657</v>
      </c>
      <c r="D1972" t="s">
        <v>658</v>
      </c>
      <c r="F1972">
        <v>76</v>
      </c>
      <c r="G1972" s="64">
        <v>43497</v>
      </c>
      <c r="H1972" s="64">
        <v>43497</v>
      </c>
      <c r="I1972">
        <v>8</v>
      </c>
      <c r="J1972">
        <v>2000</v>
      </c>
      <c r="K1972">
        <v>2000</v>
      </c>
      <c r="L1972">
        <v>1</v>
      </c>
      <c r="M1972">
        <v>1.7</v>
      </c>
      <c r="N1972">
        <v>1.7</v>
      </c>
      <c r="O1972">
        <v>1</v>
      </c>
      <c r="P1972">
        <v>1.7</v>
      </c>
      <c r="Q1972">
        <v>1</v>
      </c>
      <c r="R1972" t="s">
        <v>662</v>
      </c>
    </row>
    <row r="1973" spans="1:18" x14ac:dyDescent="0.3">
      <c r="A1973" s="63">
        <v>1971</v>
      </c>
      <c r="B1973">
        <v>570</v>
      </c>
      <c r="C1973" t="s">
        <v>657</v>
      </c>
      <c r="D1973" t="s">
        <v>658</v>
      </c>
      <c r="F1973">
        <v>76</v>
      </c>
      <c r="G1973" s="64">
        <v>43497</v>
      </c>
      <c r="H1973" s="64">
        <v>43497</v>
      </c>
      <c r="I1973">
        <v>8</v>
      </c>
      <c r="J1973">
        <v>2000</v>
      </c>
      <c r="K1973">
        <v>2000</v>
      </c>
      <c r="L1973">
        <v>1</v>
      </c>
      <c r="M1973">
        <v>1.7</v>
      </c>
      <c r="N1973">
        <v>1.7</v>
      </c>
      <c r="O1973">
        <v>1</v>
      </c>
      <c r="P1973">
        <v>1.7</v>
      </c>
      <c r="Q1973">
        <v>1</v>
      </c>
      <c r="R1973" t="s">
        <v>663</v>
      </c>
    </row>
    <row r="1974" spans="1:18" x14ac:dyDescent="0.3">
      <c r="A1974" s="63">
        <v>1972</v>
      </c>
      <c r="B1974">
        <v>570</v>
      </c>
      <c r="C1974" t="s">
        <v>657</v>
      </c>
      <c r="D1974" t="s">
        <v>658</v>
      </c>
      <c r="F1974">
        <v>76</v>
      </c>
      <c r="G1974" s="64">
        <v>43497</v>
      </c>
      <c r="H1974" s="64">
        <v>43497</v>
      </c>
      <c r="I1974">
        <v>8</v>
      </c>
      <c r="J1974">
        <v>2000</v>
      </c>
      <c r="K1974">
        <v>2000</v>
      </c>
      <c r="L1974">
        <v>1</v>
      </c>
      <c r="M1974">
        <v>1.7</v>
      </c>
      <c r="N1974">
        <v>1.7</v>
      </c>
      <c r="O1974">
        <v>1</v>
      </c>
      <c r="P1974">
        <v>1.7</v>
      </c>
      <c r="Q1974">
        <v>1</v>
      </c>
      <c r="R1974" t="s">
        <v>98</v>
      </c>
    </row>
    <row r="1975" spans="1:18" x14ac:dyDescent="0.3">
      <c r="A1975" s="63">
        <v>1973</v>
      </c>
      <c r="B1975">
        <v>570</v>
      </c>
      <c r="C1975" t="s">
        <v>657</v>
      </c>
      <c r="D1975" t="s">
        <v>658</v>
      </c>
      <c r="F1975">
        <v>76</v>
      </c>
      <c r="G1975" s="64">
        <v>43497</v>
      </c>
      <c r="H1975" s="64">
        <v>43497</v>
      </c>
      <c r="I1975">
        <v>8</v>
      </c>
      <c r="J1975">
        <v>2000</v>
      </c>
      <c r="K1975">
        <v>2000</v>
      </c>
      <c r="L1975">
        <v>1</v>
      </c>
      <c r="M1975">
        <v>1.7</v>
      </c>
      <c r="N1975">
        <v>1.7</v>
      </c>
      <c r="O1975">
        <v>1</v>
      </c>
      <c r="P1975">
        <v>1.7</v>
      </c>
      <c r="Q1975">
        <v>1</v>
      </c>
      <c r="R1975" t="s">
        <v>664</v>
      </c>
    </row>
    <row r="1976" spans="1:18" x14ac:dyDescent="0.3">
      <c r="A1976" s="63">
        <v>1974</v>
      </c>
      <c r="B1976">
        <v>570</v>
      </c>
      <c r="C1976" t="s">
        <v>657</v>
      </c>
      <c r="D1976" t="s">
        <v>658</v>
      </c>
      <c r="F1976">
        <v>76</v>
      </c>
      <c r="G1976" s="64">
        <v>43497</v>
      </c>
      <c r="H1976" s="64">
        <v>43497</v>
      </c>
      <c r="I1976">
        <v>8</v>
      </c>
      <c r="J1976">
        <v>2000</v>
      </c>
      <c r="K1976">
        <v>2000</v>
      </c>
      <c r="L1976">
        <v>1</v>
      </c>
      <c r="M1976">
        <v>1.7</v>
      </c>
      <c r="N1976">
        <v>1.7</v>
      </c>
      <c r="O1976">
        <v>1</v>
      </c>
      <c r="P1976">
        <v>1.7</v>
      </c>
      <c r="Q1976">
        <v>1</v>
      </c>
      <c r="R1976" t="s">
        <v>665</v>
      </c>
    </row>
    <row r="1977" spans="1:18" x14ac:dyDescent="0.3">
      <c r="A1977" s="63">
        <v>1975</v>
      </c>
      <c r="B1977">
        <v>570</v>
      </c>
      <c r="C1977" t="s">
        <v>657</v>
      </c>
      <c r="D1977" t="s">
        <v>658</v>
      </c>
      <c r="F1977">
        <v>76</v>
      </c>
      <c r="G1977" s="64">
        <v>43497</v>
      </c>
      <c r="H1977" s="64">
        <v>43497</v>
      </c>
      <c r="I1977">
        <v>8</v>
      </c>
      <c r="J1977">
        <v>2000</v>
      </c>
      <c r="K1977">
        <v>2000</v>
      </c>
      <c r="L1977">
        <v>1</v>
      </c>
      <c r="M1977">
        <v>1.7</v>
      </c>
      <c r="N1977">
        <v>1.7</v>
      </c>
      <c r="O1977">
        <v>1</v>
      </c>
      <c r="P1977">
        <v>1.7</v>
      </c>
      <c r="Q1977">
        <v>1</v>
      </c>
      <c r="R1977" t="s">
        <v>666</v>
      </c>
    </row>
    <row r="1978" spans="1:18" x14ac:dyDescent="0.3">
      <c r="A1978" s="63">
        <v>1976</v>
      </c>
      <c r="B1978">
        <v>570</v>
      </c>
      <c r="C1978" t="s">
        <v>657</v>
      </c>
      <c r="D1978" t="s">
        <v>658</v>
      </c>
      <c r="F1978">
        <v>76</v>
      </c>
      <c r="G1978" s="64">
        <v>43497</v>
      </c>
      <c r="H1978" s="64">
        <v>43497</v>
      </c>
      <c r="I1978">
        <v>8</v>
      </c>
      <c r="J1978">
        <v>2000</v>
      </c>
      <c r="K1978">
        <v>2000</v>
      </c>
      <c r="L1978">
        <v>1</v>
      </c>
      <c r="M1978">
        <v>1.7</v>
      </c>
      <c r="N1978">
        <v>1.7</v>
      </c>
      <c r="O1978">
        <v>1</v>
      </c>
      <c r="P1978">
        <v>1.7</v>
      </c>
      <c r="Q1978">
        <v>1</v>
      </c>
      <c r="R1978" t="s">
        <v>621</v>
      </c>
    </row>
    <row r="1979" spans="1:18" x14ac:dyDescent="0.3">
      <c r="A1979" s="63">
        <v>1977</v>
      </c>
      <c r="B1979">
        <v>570</v>
      </c>
      <c r="C1979" t="s">
        <v>657</v>
      </c>
      <c r="D1979" t="s">
        <v>658</v>
      </c>
      <c r="F1979">
        <v>76</v>
      </c>
      <c r="G1979" s="64">
        <v>43497</v>
      </c>
      <c r="H1979" s="64">
        <v>43497</v>
      </c>
      <c r="I1979">
        <v>8</v>
      </c>
      <c r="J1979">
        <v>2000</v>
      </c>
      <c r="K1979">
        <v>2000</v>
      </c>
      <c r="L1979">
        <v>1</v>
      </c>
      <c r="M1979">
        <v>1.7</v>
      </c>
      <c r="N1979">
        <v>1.7</v>
      </c>
      <c r="O1979">
        <v>1</v>
      </c>
      <c r="P1979">
        <v>1.7</v>
      </c>
      <c r="Q1979">
        <v>1</v>
      </c>
      <c r="R1979" t="s">
        <v>424</v>
      </c>
    </row>
    <row r="1980" spans="1:18" x14ac:dyDescent="0.3">
      <c r="A1980" s="63">
        <v>1978</v>
      </c>
      <c r="B1980">
        <v>570</v>
      </c>
      <c r="C1980" t="s">
        <v>657</v>
      </c>
      <c r="D1980" t="s">
        <v>658</v>
      </c>
      <c r="F1980">
        <v>76</v>
      </c>
      <c r="G1980" s="64">
        <v>43497</v>
      </c>
      <c r="H1980" s="64">
        <v>43497</v>
      </c>
      <c r="I1980">
        <v>8</v>
      </c>
      <c r="J1980">
        <v>2000</v>
      </c>
      <c r="K1980">
        <v>2000</v>
      </c>
      <c r="L1980">
        <v>1</v>
      </c>
      <c r="M1980">
        <v>1.7</v>
      </c>
      <c r="N1980">
        <v>1.7</v>
      </c>
      <c r="O1980">
        <v>1</v>
      </c>
      <c r="P1980">
        <v>1.7</v>
      </c>
      <c r="Q1980">
        <v>1</v>
      </c>
      <c r="R1980" t="s">
        <v>667</v>
      </c>
    </row>
    <row r="1981" spans="1:18" x14ac:dyDescent="0.3">
      <c r="A1981" s="63">
        <v>1979</v>
      </c>
      <c r="B1981">
        <v>570</v>
      </c>
      <c r="C1981" t="s">
        <v>657</v>
      </c>
      <c r="D1981" t="s">
        <v>658</v>
      </c>
      <c r="F1981">
        <v>76</v>
      </c>
      <c r="G1981" s="64">
        <v>43497</v>
      </c>
      <c r="H1981" s="64">
        <v>43497</v>
      </c>
      <c r="I1981">
        <v>8</v>
      </c>
      <c r="J1981">
        <v>2000</v>
      </c>
      <c r="K1981">
        <v>2000</v>
      </c>
      <c r="L1981">
        <v>1</v>
      </c>
      <c r="M1981">
        <v>1.7</v>
      </c>
      <c r="N1981">
        <v>1.7</v>
      </c>
      <c r="O1981">
        <v>1</v>
      </c>
      <c r="P1981">
        <v>1.7</v>
      </c>
      <c r="Q1981">
        <v>1</v>
      </c>
      <c r="R1981" t="s">
        <v>80</v>
      </c>
    </row>
    <row r="1982" spans="1:18" x14ac:dyDescent="0.3">
      <c r="A1982" s="63">
        <v>1980</v>
      </c>
      <c r="B1982">
        <v>570</v>
      </c>
      <c r="C1982" t="s">
        <v>657</v>
      </c>
      <c r="D1982" t="s">
        <v>658</v>
      </c>
      <c r="F1982">
        <v>76</v>
      </c>
      <c r="G1982" s="64">
        <v>43497</v>
      </c>
      <c r="H1982" s="64">
        <v>43497</v>
      </c>
      <c r="I1982">
        <v>8</v>
      </c>
      <c r="J1982">
        <v>2000</v>
      </c>
      <c r="K1982">
        <v>2000</v>
      </c>
      <c r="L1982">
        <v>1</v>
      </c>
      <c r="M1982">
        <v>1.7</v>
      </c>
      <c r="N1982">
        <v>1.7</v>
      </c>
      <c r="O1982">
        <v>1</v>
      </c>
      <c r="P1982">
        <v>1.7</v>
      </c>
      <c r="Q1982">
        <v>1</v>
      </c>
      <c r="R1982" t="s">
        <v>589</v>
      </c>
    </row>
    <row r="1983" spans="1:18" x14ac:dyDescent="0.3">
      <c r="A1983" s="63">
        <v>1981</v>
      </c>
      <c r="B1983">
        <v>570</v>
      </c>
      <c r="C1983" t="s">
        <v>657</v>
      </c>
      <c r="D1983" t="s">
        <v>658</v>
      </c>
      <c r="F1983">
        <v>76</v>
      </c>
      <c r="G1983" s="64">
        <v>43497</v>
      </c>
      <c r="H1983" s="64">
        <v>43497</v>
      </c>
      <c r="I1983">
        <v>8</v>
      </c>
      <c r="J1983">
        <v>2000</v>
      </c>
      <c r="K1983">
        <v>2000</v>
      </c>
      <c r="L1983">
        <v>1</v>
      </c>
      <c r="M1983">
        <v>1.7</v>
      </c>
      <c r="N1983">
        <v>1.7</v>
      </c>
      <c r="O1983">
        <v>1</v>
      </c>
      <c r="P1983">
        <v>1.7</v>
      </c>
      <c r="Q1983">
        <v>1</v>
      </c>
      <c r="R1983" t="s">
        <v>590</v>
      </c>
    </row>
    <row r="1984" spans="1:18" x14ac:dyDescent="0.3">
      <c r="A1984" s="63">
        <v>1982</v>
      </c>
      <c r="B1984">
        <v>570</v>
      </c>
      <c r="C1984" t="s">
        <v>657</v>
      </c>
      <c r="D1984" t="s">
        <v>658</v>
      </c>
      <c r="F1984">
        <v>76</v>
      </c>
      <c r="G1984" s="64">
        <v>43497</v>
      </c>
      <c r="H1984" s="64">
        <v>43497</v>
      </c>
      <c r="I1984">
        <v>8</v>
      </c>
      <c r="J1984">
        <v>2000</v>
      </c>
      <c r="K1984">
        <v>2000</v>
      </c>
      <c r="L1984">
        <v>1</v>
      </c>
      <c r="M1984">
        <v>1.7</v>
      </c>
      <c r="N1984">
        <v>1.7</v>
      </c>
      <c r="O1984">
        <v>1</v>
      </c>
      <c r="P1984">
        <v>1.7</v>
      </c>
      <c r="Q1984">
        <v>1</v>
      </c>
      <c r="R1984" t="s">
        <v>67</v>
      </c>
    </row>
    <row r="1985" spans="1:18" x14ac:dyDescent="0.3">
      <c r="A1985" s="63">
        <v>1983</v>
      </c>
      <c r="B1985">
        <v>570</v>
      </c>
      <c r="C1985" t="s">
        <v>657</v>
      </c>
      <c r="D1985" t="s">
        <v>658</v>
      </c>
      <c r="F1985">
        <v>76</v>
      </c>
      <c r="G1985" s="64">
        <v>43497</v>
      </c>
      <c r="H1985" s="64">
        <v>43497</v>
      </c>
      <c r="I1985">
        <v>8</v>
      </c>
      <c r="J1985">
        <v>2000</v>
      </c>
      <c r="K1985">
        <v>2000</v>
      </c>
      <c r="L1985">
        <v>1</v>
      </c>
      <c r="M1985">
        <v>1.7</v>
      </c>
      <c r="N1985">
        <v>1.7</v>
      </c>
      <c r="O1985">
        <v>1</v>
      </c>
      <c r="P1985">
        <v>1.7</v>
      </c>
      <c r="Q1985">
        <v>1</v>
      </c>
      <c r="R1985" t="s">
        <v>668</v>
      </c>
    </row>
    <row r="1986" spans="1:18" x14ac:dyDescent="0.3">
      <c r="A1986" s="63">
        <v>1984</v>
      </c>
      <c r="B1986">
        <v>570</v>
      </c>
      <c r="C1986" t="s">
        <v>657</v>
      </c>
      <c r="D1986" t="s">
        <v>658</v>
      </c>
      <c r="F1986">
        <v>76</v>
      </c>
      <c r="G1986" s="64">
        <v>43497</v>
      </c>
      <c r="H1986" s="64">
        <v>43497</v>
      </c>
      <c r="I1986">
        <v>8</v>
      </c>
      <c r="J1986">
        <v>2000</v>
      </c>
      <c r="K1986">
        <v>2000</v>
      </c>
      <c r="L1986">
        <v>1</v>
      </c>
      <c r="M1986">
        <v>1.7</v>
      </c>
      <c r="N1986">
        <v>1.7</v>
      </c>
      <c r="O1986">
        <v>1</v>
      </c>
      <c r="P1986">
        <v>1.7</v>
      </c>
      <c r="Q1986">
        <v>1</v>
      </c>
      <c r="R1986" t="s">
        <v>588</v>
      </c>
    </row>
    <row r="1987" spans="1:18" x14ac:dyDescent="0.3">
      <c r="A1987" s="63">
        <v>1985</v>
      </c>
      <c r="B1987">
        <v>105081</v>
      </c>
      <c r="C1987" t="s">
        <v>288</v>
      </c>
      <c r="D1987" t="s">
        <v>585</v>
      </c>
      <c r="F1987">
        <v>75</v>
      </c>
      <c r="G1987" s="64">
        <v>43791</v>
      </c>
      <c r="H1987" s="64">
        <v>43800</v>
      </c>
      <c r="I1987">
        <v>7</v>
      </c>
      <c r="J1987">
        <v>2019</v>
      </c>
      <c r="K1987">
        <v>2019</v>
      </c>
      <c r="L1987">
        <v>12</v>
      </c>
      <c r="M1987">
        <v>0.4</v>
      </c>
      <c r="N1987">
        <v>4.8000000000000007</v>
      </c>
      <c r="O1987">
        <v>10</v>
      </c>
      <c r="P1987">
        <v>0.48000000000000009</v>
      </c>
      <c r="Q1987">
        <v>1.2</v>
      </c>
      <c r="R1987" t="s">
        <v>32</v>
      </c>
    </row>
    <row r="1988" spans="1:18" x14ac:dyDescent="0.3">
      <c r="A1988" s="63">
        <v>1986</v>
      </c>
      <c r="B1988">
        <v>105081</v>
      </c>
      <c r="C1988" t="s">
        <v>288</v>
      </c>
      <c r="D1988" t="s">
        <v>585</v>
      </c>
      <c r="F1988">
        <v>75</v>
      </c>
      <c r="G1988" s="64">
        <v>43791</v>
      </c>
      <c r="H1988" s="64">
        <v>43800</v>
      </c>
      <c r="I1988">
        <v>7</v>
      </c>
      <c r="J1988">
        <v>2019</v>
      </c>
      <c r="K1988">
        <v>2019</v>
      </c>
      <c r="L1988">
        <v>12</v>
      </c>
      <c r="M1988">
        <v>0.4</v>
      </c>
      <c r="N1988">
        <v>4.8000000000000007</v>
      </c>
      <c r="O1988">
        <v>10</v>
      </c>
      <c r="P1988">
        <v>0.48000000000000009</v>
      </c>
      <c r="Q1988">
        <v>1.2</v>
      </c>
      <c r="R1988" t="s">
        <v>42</v>
      </c>
    </row>
    <row r="1989" spans="1:18" x14ac:dyDescent="0.3">
      <c r="A1989" s="63">
        <v>1987</v>
      </c>
      <c r="B1989">
        <v>105081</v>
      </c>
      <c r="C1989" t="s">
        <v>288</v>
      </c>
      <c r="D1989" t="s">
        <v>585</v>
      </c>
      <c r="F1989">
        <v>75</v>
      </c>
      <c r="G1989" s="64">
        <v>43791</v>
      </c>
      <c r="H1989" s="64">
        <v>43800</v>
      </c>
      <c r="I1989">
        <v>7</v>
      </c>
      <c r="J1989">
        <v>2019</v>
      </c>
      <c r="K1989">
        <v>2019</v>
      </c>
      <c r="L1989">
        <v>12</v>
      </c>
      <c r="M1989">
        <v>0.4</v>
      </c>
      <c r="N1989">
        <v>4.8000000000000007</v>
      </c>
      <c r="O1989">
        <v>10</v>
      </c>
      <c r="P1989">
        <v>0.48000000000000009</v>
      </c>
      <c r="Q1989">
        <v>1.2</v>
      </c>
      <c r="R1989" t="s">
        <v>646</v>
      </c>
    </row>
    <row r="1990" spans="1:18" x14ac:dyDescent="0.3">
      <c r="A1990" s="63">
        <v>1988</v>
      </c>
      <c r="B1990">
        <v>105081</v>
      </c>
      <c r="C1990" t="s">
        <v>288</v>
      </c>
      <c r="D1990" t="s">
        <v>585</v>
      </c>
      <c r="F1990">
        <v>75</v>
      </c>
      <c r="G1990" s="64">
        <v>43791</v>
      </c>
      <c r="H1990" s="64">
        <v>43800</v>
      </c>
      <c r="I1990">
        <v>7</v>
      </c>
      <c r="J1990">
        <v>2019</v>
      </c>
      <c r="K1990">
        <v>2019</v>
      </c>
      <c r="L1990">
        <v>12</v>
      </c>
      <c r="M1990">
        <v>0.4</v>
      </c>
      <c r="N1990">
        <v>4.8000000000000007</v>
      </c>
      <c r="O1990">
        <v>10</v>
      </c>
      <c r="P1990">
        <v>0.48000000000000009</v>
      </c>
      <c r="Q1990">
        <v>1.2</v>
      </c>
      <c r="R1990" t="s">
        <v>45</v>
      </c>
    </row>
    <row r="1991" spans="1:18" x14ac:dyDescent="0.3">
      <c r="A1991" s="63">
        <v>1989</v>
      </c>
      <c r="B1991">
        <v>105081</v>
      </c>
      <c r="C1991" t="s">
        <v>288</v>
      </c>
      <c r="D1991" t="s">
        <v>585</v>
      </c>
      <c r="F1991">
        <v>75</v>
      </c>
      <c r="G1991" s="64">
        <v>43791</v>
      </c>
      <c r="H1991" s="64">
        <v>43800</v>
      </c>
      <c r="I1991">
        <v>7</v>
      </c>
      <c r="J1991">
        <v>2019</v>
      </c>
      <c r="K1991">
        <v>2019</v>
      </c>
      <c r="L1991">
        <v>12</v>
      </c>
      <c r="M1991">
        <v>0.4</v>
      </c>
      <c r="N1991">
        <v>4.8000000000000007</v>
      </c>
      <c r="O1991">
        <v>10</v>
      </c>
      <c r="P1991">
        <v>0.48000000000000009</v>
      </c>
      <c r="Q1991">
        <v>1.2</v>
      </c>
      <c r="R1991" t="s">
        <v>601</v>
      </c>
    </row>
    <row r="1992" spans="1:18" x14ac:dyDescent="0.3">
      <c r="A1992" s="63">
        <v>1990</v>
      </c>
      <c r="B1992">
        <v>105081</v>
      </c>
      <c r="C1992" t="s">
        <v>288</v>
      </c>
      <c r="D1992" t="s">
        <v>585</v>
      </c>
      <c r="F1992">
        <v>75</v>
      </c>
      <c r="G1992" s="64">
        <v>43791</v>
      </c>
      <c r="H1992" s="64">
        <v>43800</v>
      </c>
      <c r="I1992">
        <v>7</v>
      </c>
      <c r="J1992">
        <v>2019</v>
      </c>
      <c r="K1992">
        <v>2019</v>
      </c>
      <c r="L1992">
        <v>12</v>
      </c>
      <c r="M1992">
        <v>0.4</v>
      </c>
      <c r="N1992">
        <v>4.8000000000000007</v>
      </c>
      <c r="O1992">
        <v>10</v>
      </c>
      <c r="P1992">
        <v>0.48000000000000009</v>
      </c>
      <c r="Q1992">
        <v>1.2</v>
      </c>
      <c r="R1992" t="s">
        <v>641</v>
      </c>
    </row>
    <row r="1993" spans="1:18" x14ac:dyDescent="0.3">
      <c r="A1993" s="63">
        <v>1991</v>
      </c>
      <c r="B1993">
        <v>105081</v>
      </c>
      <c r="C1993" t="s">
        <v>288</v>
      </c>
      <c r="D1993" t="s">
        <v>585</v>
      </c>
      <c r="F1993">
        <v>75</v>
      </c>
      <c r="G1993" s="64">
        <v>43791</v>
      </c>
      <c r="H1993" s="64">
        <v>43800</v>
      </c>
      <c r="I1993">
        <v>7</v>
      </c>
      <c r="J1993">
        <v>2019</v>
      </c>
      <c r="K1993">
        <v>2019</v>
      </c>
      <c r="L1993">
        <v>12</v>
      </c>
      <c r="M1993">
        <v>0.4</v>
      </c>
      <c r="N1993">
        <v>4.8000000000000007</v>
      </c>
      <c r="O1993">
        <v>10</v>
      </c>
      <c r="P1993">
        <v>0.48000000000000009</v>
      </c>
      <c r="Q1993">
        <v>1.2</v>
      </c>
      <c r="R1993" t="s">
        <v>38</v>
      </c>
    </row>
    <row r="1994" spans="1:18" x14ac:dyDescent="0.3">
      <c r="A1994" s="63">
        <v>1992</v>
      </c>
      <c r="B1994">
        <v>105081</v>
      </c>
      <c r="C1994" t="s">
        <v>288</v>
      </c>
      <c r="D1994" t="s">
        <v>585</v>
      </c>
      <c r="F1994">
        <v>75</v>
      </c>
      <c r="G1994" s="64">
        <v>43791</v>
      </c>
      <c r="H1994" s="64">
        <v>43800</v>
      </c>
      <c r="I1994">
        <v>7</v>
      </c>
      <c r="J1994">
        <v>2019</v>
      </c>
      <c r="K1994">
        <v>2019</v>
      </c>
      <c r="L1994">
        <v>12</v>
      </c>
      <c r="M1994">
        <v>0.4</v>
      </c>
      <c r="N1994">
        <v>4.8000000000000007</v>
      </c>
      <c r="O1994">
        <v>10</v>
      </c>
      <c r="P1994">
        <v>0.48000000000000009</v>
      </c>
      <c r="Q1994">
        <v>1.2</v>
      </c>
      <c r="R1994" t="s">
        <v>648</v>
      </c>
    </row>
    <row r="1995" spans="1:18" x14ac:dyDescent="0.3">
      <c r="A1995" s="63">
        <v>1993</v>
      </c>
      <c r="B1995">
        <v>105081</v>
      </c>
      <c r="C1995" t="s">
        <v>288</v>
      </c>
      <c r="D1995" t="s">
        <v>585</v>
      </c>
      <c r="F1995">
        <v>75</v>
      </c>
      <c r="G1995" s="64">
        <v>43791</v>
      </c>
      <c r="H1995" s="64">
        <v>43800</v>
      </c>
      <c r="I1995">
        <v>7</v>
      </c>
      <c r="J1995">
        <v>2019</v>
      </c>
      <c r="K1995">
        <v>2019</v>
      </c>
      <c r="L1995">
        <v>12</v>
      </c>
      <c r="M1995">
        <v>0.4</v>
      </c>
      <c r="N1995">
        <v>4.8000000000000007</v>
      </c>
      <c r="O1995">
        <v>10</v>
      </c>
      <c r="P1995">
        <v>0.48000000000000009</v>
      </c>
      <c r="Q1995">
        <v>1.2</v>
      </c>
      <c r="R1995" t="s">
        <v>642</v>
      </c>
    </row>
    <row r="1996" spans="1:18" x14ac:dyDescent="0.3">
      <c r="A1996" s="63">
        <v>1994</v>
      </c>
      <c r="B1996">
        <v>105081</v>
      </c>
      <c r="C1996" t="s">
        <v>288</v>
      </c>
      <c r="D1996" t="s">
        <v>585</v>
      </c>
      <c r="F1996">
        <v>75</v>
      </c>
      <c r="G1996" s="64">
        <v>43791</v>
      </c>
      <c r="H1996" s="64">
        <v>43800</v>
      </c>
      <c r="I1996">
        <v>7</v>
      </c>
      <c r="J1996">
        <v>2019</v>
      </c>
      <c r="K1996">
        <v>2019</v>
      </c>
      <c r="L1996">
        <v>12</v>
      </c>
      <c r="M1996">
        <v>0.4</v>
      </c>
      <c r="N1996">
        <v>4.8000000000000007</v>
      </c>
      <c r="O1996">
        <v>10</v>
      </c>
      <c r="P1996">
        <v>0.48000000000000009</v>
      </c>
      <c r="Q1996">
        <v>1.2</v>
      </c>
      <c r="R1996" t="s">
        <v>620</v>
      </c>
    </row>
    <row r="1997" spans="1:18" x14ac:dyDescent="0.3">
      <c r="A1997" s="63">
        <v>1995</v>
      </c>
      <c r="B1997">
        <v>105081</v>
      </c>
      <c r="C1997" t="s">
        <v>288</v>
      </c>
      <c r="D1997" t="s">
        <v>585</v>
      </c>
      <c r="F1997">
        <v>75</v>
      </c>
      <c r="G1997" s="64">
        <v>43791</v>
      </c>
      <c r="H1997" s="64">
        <v>43800</v>
      </c>
      <c r="I1997">
        <v>7</v>
      </c>
      <c r="J1997">
        <v>2019</v>
      </c>
      <c r="K1997">
        <v>2019</v>
      </c>
      <c r="L1997">
        <v>12</v>
      </c>
      <c r="M1997">
        <v>0.4</v>
      </c>
      <c r="N1997">
        <v>4.8000000000000007</v>
      </c>
      <c r="O1997">
        <v>10</v>
      </c>
      <c r="P1997">
        <v>0.48000000000000009</v>
      </c>
      <c r="Q1997">
        <v>1.2</v>
      </c>
      <c r="R1997" t="s">
        <v>669</v>
      </c>
    </row>
    <row r="1998" spans="1:18" x14ac:dyDescent="0.3">
      <c r="A1998" s="63">
        <v>1996</v>
      </c>
      <c r="B1998">
        <v>105081</v>
      </c>
      <c r="C1998" t="s">
        <v>288</v>
      </c>
      <c r="D1998" t="s">
        <v>585</v>
      </c>
      <c r="F1998">
        <v>75</v>
      </c>
      <c r="G1998" s="64">
        <v>43791</v>
      </c>
      <c r="H1998" s="64">
        <v>43800</v>
      </c>
      <c r="I1998">
        <v>7</v>
      </c>
      <c r="J1998">
        <v>2019</v>
      </c>
      <c r="K1998">
        <v>2019</v>
      </c>
      <c r="L1998">
        <v>12</v>
      </c>
      <c r="M1998">
        <v>0.4</v>
      </c>
      <c r="N1998">
        <v>4.8000000000000007</v>
      </c>
      <c r="O1998">
        <v>10</v>
      </c>
      <c r="P1998">
        <v>0.48000000000000009</v>
      </c>
      <c r="Q1998">
        <v>1.2</v>
      </c>
      <c r="R1998" t="s">
        <v>203</v>
      </c>
    </row>
    <row r="1999" spans="1:18" x14ac:dyDescent="0.3">
      <c r="A1999" s="63">
        <v>1997</v>
      </c>
      <c r="B1999">
        <v>105081</v>
      </c>
      <c r="C1999" t="s">
        <v>288</v>
      </c>
      <c r="D1999" t="s">
        <v>585</v>
      </c>
      <c r="F1999">
        <v>75</v>
      </c>
      <c r="G1999" s="64">
        <v>43791</v>
      </c>
      <c r="H1999" s="64">
        <v>43800</v>
      </c>
      <c r="I1999">
        <v>7</v>
      </c>
      <c r="J1999">
        <v>2019</v>
      </c>
      <c r="K1999">
        <v>2019</v>
      </c>
      <c r="L1999">
        <v>12</v>
      </c>
      <c r="M1999">
        <v>0.4</v>
      </c>
      <c r="N1999">
        <v>4.8000000000000007</v>
      </c>
      <c r="O1999">
        <v>10</v>
      </c>
      <c r="P1999">
        <v>0.48000000000000009</v>
      </c>
      <c r="Q1999">
        <v>1.2</v>
      </c>
      <c r="R1999" t="s">
        <v>643</v>
      </c>
    </row>
    <row r="2000" spans="1:18" x14ac:dyDescent="0.3">
      <c r="A2000" s="63">
        <v>1998</v>
      </c>
      <c r="B2000">
        <v>105081</v>
      </c>
      <c r="C2000" t="s">
        <v>288</v>
      </c>
      <c r="D2000" t="s">
        <v>585</v>
      </c>
      <c r="F2000">
        <v>75</v>
      </c>
      <c r="G2000" s="64">
        <v>43791</v>
      </c>
      <c r="H2000" s="64">
        <v>43800</v>
      </c>
      <c r="I2000">
        <v>7</v>
      </c>
      <c r="J2000">
        <v>2019</v>
      </c>
      <c r="K2000">
        <v>2019</v>
      </c>
      <c r="L2000">
        <v>12</v>
      </c>
      <c r="M2000">
        <v>0.4</v>
      </c>
      <c r="N2000">
        <v>4.8000000000000007</v>
      </c>
      <c r="O2000">
        <v>10</v>
      </c>
      <c r="P2000">
        <v>0.48000000000000009</v>
      </c>
      <c r="Q2000">
        <v>1.2</v>
      </c>
      <c r="R2000" t="s">
        <v>670</v>
      </c>
    </row>
    <row r="2001" spans="1:18" x14ac:dyDescent="0.3">
      <c r="A2001" s="63">
        <v>1999</v>
      </c>
      <c r="B2001">
        <v>105081</v>
      </c>
      <c r="C2001" t="s">
        <v>288</v>
      </c>
      <c r="D2001" t="s">
        <v>585</v>
      </c>
      <c r="F2001">
        <v>75</v>
      </c>
      <c r="G2001" s="64">
        <v>43791</v>
      </c>
      <c r="H2001" s="64">
        <v>43800</v>
      </c>
      <c r="I2001">
        <v>7</v>
      </c>
      <c r="J2001">
        <v>2019</v>
      </c>
      <c r="K2001">
        <v>2019</v>
      </c>
      <c r="L2001">
        <v>12</v>
      </c>
      <c r="M2001">
        <v>0.4</v>
      </c>
      <c r="N2001">
        <v>4.8000000000000007</v>
      </c>
      <c r="O2001">
        <v>10</v>
      </c>
      <c r="P2001">
        <v>0.48000000000000009</v>
      </c>
      <c r="Q2001">
        <v>1.2</v>
      </c>
      <c r="R2001" t="s">
        <v>671</v>
      </c>
    </row>
    <row r="2002" spans="1:18" x14ac:dyDescent="0.3">
      <c r="A2002" s="63">
        <v>2000</v>
      </c>
      <c r="B2002">
        <v>129664</v>
      </c>
      <c r="C2002" t="s">
        <v>672</v>
      </c>
      <c r="D2002" t="s">
        <v>651</v>
      </c>
      <c r="F2002">
        <v>57</v>
      </c>
      <c r="G2002" s="64">
        <v>44669</v>
      </c>
      <c r="H2002" s="64">
        <v>44693</v>
      </c>
      <c r="I2002">
        <v>4</v>
      </c>
      <c r="J2002">
        <v>2021</v>
      </c>
      <c r="K2002">
        <v>2021</v>
      </c>
      <c r="L2002">
        <v>12</v>
      </c>
      <c r="M2002">
        <v>0.38333333333333341</v>
      </c>
      <c r="N2002">
        <v>4.6000000000000014</v>
      </c>
      <c r="O2002">
        <v>25</v>
      </c>
      <c r="P2002">
        <v>0.184</v>
      </c>
      <c r="Q2002">
        <v>0.48</v>
      </c>
      <c r="R2002" t="s">
        <v>35</v>
      </c>
    </row>
    <row r="2003" spans="1:18" x14ac:dyDescent="0.3">
      <c r="A2003" s="63">
        <v>2001</v>
      </c>
      <c r="B2003">
        <v>129664</v>
      </c>
      <c r="C2003" t="s">
        <v>672</v>
      </c>
      <c r="D2003" t="s">
        <v>651</v>
      </c>
      <c r="F2003">
        <v>57</v>
      </c>
      <c r="G2003" s="64">
        <v>44669</v>
      </c>
      <c r="H2003" s="64">
        <v>44693</v>
      </c>
      <c r="I2003">
        <v>4</v>
      </c>
      <c r="J2003">
        <v>2021</v>
      </c>
      <c r="K2003">
        <v>2021</v>
      </c>
      <c r="L2003">
        <v>12</v>
      </c>
      <c r="M2003">
        <v>0.38333333333333341</v>
      </c>
      <c r="N2003">
        <v>4.6000000000000014</v>
      </c>
      <c r="O2003">
        <v>25</v>
      </c>
      <c r="P2003">
        <v>0.184</v>
      </c>
      <c r="Q2003">
        <v>0.48</v>
      </c>
      <c r="R2003" t="s">
        <v>108</v>
      </c>
    </row>
    <row r="2004" spans="1:18" x14ac:dyDescent="0.3">
      <c r="A2004" s="63">
        <v>2002</v>
      </c>
      <c r="B2004">
        <v>129664</v>
      </c>
      <c r="C2004" t="s">
        <v>672</v>
      </c>
      <c r="D2004" t="s">
        <v>651</v>
      </c>
      <c r="F2004">
        <v>57</v>
      </c>
      <c r="G2004" s="64">
        <v>44669</v>
      </c>
      <c r="H2004" s="64">
        <v>44693</v>
      </c>
      <c r="I2004">
        <v>4</v>
      </c>
      <c r="J2004">
        <v>2021</v>
      </c>
      <c r="K2004">
        <v>2021</v>
      </c>
      <c r="L2004">
        <v>12</v>
      </c>
      <c r="M2004">
        <v>0.38333333333333341</v>
      </c>
      <c r="N2004">
        <v>4.6000000000000014</v>
      </c>
      <c r="O2004">
        <v>25</v>
      </c>
      <c r="P2004">
        <v>0.184</v>
      </c>
      <c r="Q2004">
        <v>0.48</v>
      </c>
      <c r="R2004" t="s">
        <v>673</v>
      </c>
    </row>
    <row r="2005" spans="1:18" x14ac:dyDescent="0.3">
      <c r="A2005" s="63">
        <v>2003</v>
      </c>
      <c r="B2005">
        <v>129664</v>
      </c>
      <c r="C2005" t="s">
        <v>672</v>
      </c>
      <c r="D2005" t="s">
        <v>651</v>
      </c>
      <c r="F2005">
        <v>57</v>
      </c>
      <c r="G2005" s="64">
        <v>44669</v>
      </c>
      <c r="H2005" s="64">
        <v>44693</v>
      </c>
      <c r="I2005">
        <v>4</v>
      </c>
      <c r="J2005">
        <v>2021</v>
      </c>
      <c r="K2005">
        <v>2021</v>
      </c>
      <c r="L2005">
        <v>12</v>
      </c>
      <c r="M2005">
        <v>0.38333333333333341</v>
      </c>
      <c r="N2005">
        <v>4.6000000000000014</v>
      </c>
      <c r="O2005">
        <v>25</v>
      </c>
      <c r="P2005">
        <v>0.184</v>
      </c>
      <c r="Q2005">
        <v>0.48</v>
      </c>
      <c r="R2005" t="s">
        <v>641</v>
      </c>
    </row>
    <row r="2006" spans="1:18" x14ac:dyDescent="0.3">
      <c r="A2006" s="63">
        <v>2004</v>
      </c>
      <c r="B2006">
        <v>129664</v>
      </c>
      <c r="C2006" t="s">
        <v>672</v>
      </c>
      <c r="D2006" t="s">
        <v>651</v>
      </c>
      <c r="F2006">
        <v>57</v>
      </c>
      <c r="G2006" s="64">
        <v>44669</v>
      </c>
      <c r="H2006" s="64">
        <v>44693</v>
      </c>
      <c r="I2006">
        <v>4</v>
      </c>
      <c r="J2006">
        <v>2021</v>
      </c>
      <c r="K2006">
        <v>2021</v>
      </c>
      <c r="L2006">
        <v>12</v>
      </c>
      <c r="M2006">
        <v>0.38333333333333341</v>
      </c>
      <c r="N2006">
        <v>4.6000000000000014</v>
      </c>
      <c r="O2006">
        <v>25</v>
      </c>
      <c r="P2006">
        <v>0.184</v>
      </c>
      <c r="Q2006">
        <v>0.48</v>
      </c>
      <c r="R2006" t="s">
        <v>661</v>
      </c>
    </row>
    <row r="2007" spans="1:18" x14ac:dyDescent="0.3">
      <c r="A2007" s="63">
        <v>2005</v>
      </c>
      <c r="B2007">
        <v>129664</v>
      </c>
      <c r="C2007" t="s">
        <v>672</v>
      </c>
      <c r="D2007" t="s">
        <v>651</v>
      </c>
      <c r="F2007">
        <v>57</v>
      </c>
      <c r="G2007" s="64">
        <v>44669</v>
      </c>
      <c r="H2007" s="64">
        <v>44693</v>
      </c>
      <c r="I2007">
        <v>4</v>
      </c>
      <c r="J2007">
        <v>2021</v>
      </c>
      <c r="K2007">
        <v>2021</v>
      </c>
      <c r="L2007">
        <v>12</v>
      </c>
      <c r="M2007">
        <v>0.38333333333333341</v>
      </c>
      <c r="N2007">
        <v>4.6000000000000014</v>
      </c>
      <c r="O2007">
        <v>25</v>
      </c>
      <c r="P2007">
        <v>0.184</v>
      </c>
      <c r="Q2007">
        <v>0.48</v>
      </c>
      <c r="R2007" t="s">
        <v>621</v>
      </c>
    </row>
    <row r="2008" spans="1:18" x14ac:dyDescent="0.3">
      <c r="A2008" s="63">
        <v>2006</v>
      </c>
      <c r="B2008">
        <v>129664</v>
      </c>
      <c r="C2008" t="s">
        <v>672</v>
      </c>
      <c r="D2008" t="s">
        <v>651</v>
      </c>
      <c r="F2008">
        <v>57</v>
      </c>
      <c r="G2008" s="64">
        <v>44669</v>
      </c>
      <c r="H2008" s="64">
        <v>44693</v>
      </c>
      <c r="I2008">
        <v>4</v>
      </c>
      <c r="J2008">
        <v>2021</v>
      </c>
      <c r="K2008">
        <v>2021</v>
      </c>
      <c r="L2008">
        <v>12</v>
      </c>
      <c r="M2008">
        <v>0.38333333333333341</v>
      </c>
      <c r="N2008">
        <v>4.6000000000000014</v>
      </c>
      <c r="O2008">
        <v>25</v>
      </c>
      <c r="P2008">
        <v>0.184</v>
      </c>
      <c r="Q2008">
        <v>0.48</v>
      </c>
      <c r="R2008" t="s">
        <v>91</v>
      </c>
    </row>
    <row r="2009" spans="1:18" x14ac:dyDescent="0.3">
      <c r="A2009" s="63">
        <v>2007</v>
      </c>
      <c r="B2009">
        <v>129664</v>
      </c>
      <c r="C2009" t="s">
        <v>672</v>
      </c>
      <c r="D2009" t="s">
        <v>651</v>
      </c>
      <c r="F2009">
        <v>57</v>
      </c>
      <c r="G2009" s="64">
        <v>44669</v>
      </c>
      <c r="H2009" s="64">
        <v>44693</v>
      </c>
      <c r="I2009">
        <v>4</v>
      </c>
      <c r="J2009">
        <v>2021</v>
      </c>
      <c r="K2009">
        <v>2021</v>
      </c>
      <c r="L2009">
        <v>12</v>
      </c>
      <c r="M2009">
        <v>0.38333333333333341</v>
      </c>
      <c r="N2009">
        <v>4.6000000000000014</v>
      </c>
      <c r="O2009">
        <v>25</v>
      </c>
      <c r="P2009">
        <v>0.184</v>
      </c>
      <c r="Q2009">
        <v>0.48</v>
      </c>
      <c r="R2009" t="s">
        <v>674</v>
      </c>
    </row>
    <row r="2010" spans="1:18" x14ac:dyDescent="0.3">
      <c r="A2010" s="63">
        <v>2008</v>
      </c>
      <c r="B2010">
        <v>129664</v>
      </c>
      <c r="C2010" t="s">
        <v>672</v>
      </c>
      <c r="D2010" t="s">
        <v>651</v>
      </c>
      <c r="F2010">
        <v>57</v>
      </c>
      <c r="G2010" s="64">
        <v>44669</v>
      </c>
      <c r="H2010" s="64">
        <v>44693</v>
      </c>
      <c r="I2010">
        <v>4</v>
      </c>
      <c r="J2010">
        <v>2021</v>
      </c>
      <c r="K2010">
        <v>2021</v>
      </c>
      <c r="L2010">
        <v>12</v>
      </c>
      <c r="M2010">
        <v>0.38333333333333341</v>
      </c>
      <c r="N2010">
        <v>4.6000000000000014</v>
      </c>
      <c r="O2010">
        <v>25</v>
      </c>
      <c r="P2010">
        <v>0.184</v>
      </c>
      <c r="Q2010">
        <v>0.48</v>
      </c>
      <c r="R2010" t="s">
        <v>675</v>
      </c>
    </row>
    <row r="2011" spans="1:18" x14ac:dyDescent="0.3">
      <c r="A2011" s="63">
        <v>2009</v>
      </c>
      <c r="B2011">
        <v>129664</v>
      </c>
      <c r="C2011" t="s">
        <v>672</v>
      </c>
      <c r="D2011" t="s">
        <v>651</v>
      </c>
      <c r="F2011">
        <v>57</v>
      </c>
      <c r="G2011" s="64">
        <v>44669</v>
      </c>
      <c r="H2011" s="64">
        <v>44693</v>
      </c>
      <c r="I2011">
        <v>4</v>
      </c>
      <c r="J2011">
        <v>2021</v>
      </c>
      <c r="K2011">
        <v>2021</v>
      </c>
      <c r="L2011">
        <v>12</v>
      </c>
      <c r="M2011">
        <v>0.38333333333333341</v>
      </c>
      <c r="N2011">
        <v>4.6000000000000014</v>
      </c>
      <c r="O2011">
        <v>25</v>
      </c>
      <c r="P2011">
        <v>0.184</v>
      </c>
      <c r="Q2011">
        <v>0.48</v>
      </c>
      <c r="R2011" t="s">
        <v>676</v>
      </c>
    </row>
    <row r="2012" spans="1:18" x14ac:dyDescent="0.3">
      <c r="A2012" s="63">
        <v>2010</v>
      </c>
      <c r="B2012">
        <v>129664</v>
      </c>
      <c r="C2012" t="s">
        <v>672</v>
      </c>
      <c r="D2012" t="s">
        <v>651</v>
      </c>
      <c r="F2012">
        <v>57</v>
      </c>
      <c r="G2012" s="64">
        <v>44669</v>
      </c>
      <c r="H2012" s="64">
        <v>44693</v>
      </c>
      <c r="I2012">
        <v>4</v>
      </c>
      <c r="J2012">
        <v>2021</v>
      </c>
      <c r="K2012">
        <v>2021</v>
      </c>
      <c r="L2012">
        <v>12</v>
      </c>
      <c r="M2012">
        <v>0.38333333333333341</v>
      </c>
      <c r="N2012">
        <v>4.6000000000000014</v>
      </c>
      <c r="O2012">
        <v>25</v>
      </c>
      <c r="P2012">
        <v>0.184</v>
      </c>
      <c r="Q2012">
        <v>0.48</v>
      </c>
      <c r="R2012" t="s">
        <v>664</v>
      </c>
    </row>
    <row r="2013" spans="1:18" x14ac:dyDescent="0.3">
      <c r="A2013" s="63">
        <v>2011</v>
      </c>
      <c r="B2013">
        <v>129664</v>
      </c>
      <c r="C2013" t="s">
        <v>672</v>
      </c>
      <c r="D2013" t="s">
        <v>651</v>
      </c>
      <c r="F2013">
        <v>57</v>
      </c>
      <c r="G2013" s="64">
        <v>44669</v>
      </c>
      <c r="H2013" s="64">
        <v>44693</v>
      </c>
      <c r="I2013">
        <v>4</v>
      </c>
      <c r="J2013">
        <v>2021</v>
      </c>
      <c r="K2013">
        <v>2021</v>
      </c>
      <c r="L2013">
        <v>12</v>
      </c>
      <c r="M2013">
        <v>0.38333333333333341</v>
      </c>
      <c r="N2013">
        <v>4.6000000000000014</v>
      </c>
      <c r="O2013">
        <v>25</v>
      </c>
      <c r="P2013">
        <v>0.184</v>
      </c>
      <c r="Q2013">
        <v>0.48</v>
      </c>
      <c r="R2013" t="s">
        <v>670</v>
      </c>
    </row>
    <row r="2014" spans="1:18" x14ac:dyDescent="0.3">
      <c r="A2014" s="63">
        <v>2012</v>
      </c>
      <c r="B2014">
        <v>129664</v>
      </c>
      <c r="C2014" t="s">
        <v>672</v>
      </c>
      <c r="D2014" t="s">
        <v>651</v>
      </c>
      <c r="F2014">
        <v>57</v>
      </c>
      <c r="G2014" s="64">
        <v>44669</v>
      </c>
      <c r="H2014" s="64">
        <v>44693</v>
      </c>
      <c r="I2014">
        <v>4</v>
      </c>
      <c r="J2014">
        <v>2021</v>
      </c>
      <c r="K2014">
        <v>2021</v>
      </c>
      <c r="L2014">
        <v>12</v>
      </c>
      <c r="M2014">
        <v>0.38333333333333341</v>
      </c>
      <c r="N2014">
        <v>4.6000000000000014</v>
      </c>
      <c r="O2014">
        <v>25</v>
      </c>
      <c r="P2014">
        <v>0.184</v>
      </c>
      <c r="Q2014">
        <v>0.48</v>
      </c>
      <c r="R2014" t="s">
        <v>667</v>
      </c>
    </row>
    <row r="2015" spans="1:18" x14ac:dyDescent="0.3">
      <c r="A2015" s="63">
        <v>2013</v>
      </c>
      <c r="B2015">
        <v>129664</v>
      </c>
      <c r="C2015" t="s">
        <v>672</v>
      </c>
      <c r="D2015" t="s">
        <v>651</v>
      </c>
      <c r="F2015">
        <v>57</v>
      </c>
      <c r="G2015" s="64">
        <v>44669</v>
      </c>
      <c r="H2015" s="64">
        <v>44693</v>
      </c>
      <c r="I2015">
        <v>4</v>
      </c>
      <c r="J2015">
        <v>2021</v>
      </c>
      <c r="K2015">
        <v>2021</v>
      </c>
      <c r="L2015">
        <v>12</v>
      </c>
      <c r="M2015">
        <v>0.38333333333333341</v>
      </c>
      <c r="N2015">
        <v>4.6000000000000014</v>
      </c>
      <c r="O2015">
        <v>25</v>
      </c>
      <c r="P2015">
        <v>0.184</v>
      </c>
      <c r="Q2015">
        <v>0.48</v>
      </c>
      <c r="R2015" t="s">
        <v>588</v>
      </c>
    </row>
    <row r="2016" spans="1:18" x14ac:dyDescent="0.3">
      <c r="A2016" s="63">
        <v>2014</v>
      </c>
      <c r="B2016">
        <v>129664</v>
      </c>
      <c r="C2016" t="s">
        <v>672</v>
      </c>
      <c r="D2016" t="s">
        <v>651</v>
      </c>
      <c r="F2016">
        <v>57</v>
      </c>
      <c r="G2016" s="64">
        <v>44669</v>
      </c>
      <c r="H2016" s="64">
        <v>44693</v>
      </c>
      <c r="I2016">
        <v>4</v>
      </c>
      <c r="J2016">
        <v>2021</v>
      </c>
      <c r="K2016">
        <v>2021</v>
      </c>
      <c r="L2016">
        <v>12</v>
      </c>
      <c r="M2016">
        <v>0.38333333333333341</v>
      </c>
      <c r="N2016">
        <v>4.6000000000000014</v>
      </c>
      <c r="O2016">
        <v>25</v>
      </c>
      <c r="P2016">
        <v>0.184</v>
      </c>
      <c r="Q2016">
        <v>0.48</v>
      </c>
      <c r="R2016" t="s">
        <v>612</v>
      </c>
    </row>
    <row r="2017" spans="1:18" x14ac:dyDescent="0.3">
      <c r="A2017" s="63">
        <v>2015</v>
      </c>
      <c r="B2017">
        <v>253</v>
      </c>
      <c r="C2017" t="s">
        <v>290</v>
      </c>
      <c r="D2017" t="s">
        <v>585</v>
      </c>
      <c r="F2017">
        <v>73</v>
      </c>
      <c r="G2017" s="64">
        <v>43480</v>
      </c>
      <c r="H2017" s="64">
        <v>43495</v>
      </c>
      <c r="I2017">
        <v>7</v>
      </c>
      <c r="J2017">
        <v>2001</v>
      </c>
      <c r="K2017">
        <v>2001</v>
      </c>
      <c r="L2017">
        <v>26</v>
      </c>
      <c r="M2017">
        <v>0.38333333333333341</v>
      </c>
      <c r="N2017">
        <v>9.9666666666666668</v>
      </c>
      <c r="O2017">
        <v>16</v>
      </c>
      <c r="P2017">
        <v>0.62291666666666667</v>
      </c>
      <c r="Q2017">
        <v>1.625</v>
      </c>
      <c r="R2017" t="s">
        <v>32</v>
      </c>
    </row>
    <row r="2018" spans="1:18" x14ac:dyDescent="0.3">
      <c r="A2018" s="63">
        <v>2016</v>
      </c>
      <c r="B2018">
        <v>253</v>
      </c>
      <c r="C2018" t="s">
        <v>290</v>
      </c>
      <c r="D2018" t="s">
        <v>585</v>
      </c>
      <c r="F2018">
        <v>73</v>
      </c>
      <c r="G2018" s="64">
        <v>43480</v>
      </c>
      <c r="H2018" s="64">
        <v>43495</v>
      </c>
      <c r="I2018">
        <v>7</v>
      </c>
      <c r="J2018">
        <v>2001</v>
      </c>
      <c r="K2018">
        <v>2001</v>
      </c>
      <c r="L2018">
        <v>26</v>
      </c>
      <c r="M2018">
        <v>0.38333333333333341</v>
      </c>
      <c r="N2018">
        <v>9.9666666666666668</v>
      </c>
      <c r="O2018">
        <v>16</v>
      </c>
      <c r="P2018">
        <v>0.62291666666666667</v>
      </c>
      <c r="Q2018">
        <v>1.625</v>
      </c>
      <c r="R2018" t="s">
        <v>646</v>
      </c>
    </row>
    <row r="2019" spans="1:18" x14ac:dyDescent="0.3">
      <c r="A2019" s="63">
        <v>2017</v>
      </c>
      <c r="B2019">
        <v>253</v>
      </c>
      <c r="C2019" t="s">
        <v>290</v>
      </c>
      <c r="D2019" t="s">
        <v>585</v>
      </c>
      <c r="F2019">
        <v>73</v>
      </c>
      <c r="G2019" s="64">
        <v>43480</v>
      </c>
      <c r="H2019" s="64">
        <v>43495</v>
      </c>
      <c r="I2019">
        <v>7</v>
      </c>
      <c r="J2019">
        <v>2001</v>
      </c>
      <c r="K2019">
        <v>2001</v>
      </c>
      <c r="L2019">
        <v>26</v>
      </c>
      <c r="M2019">
        <v>0.38333333333333341</v>
      </c>
      <c r="N2019">
        <v>9.9666666666666668</v>
      </c>
      <c r="O2019">
        <v>16</v>
      </c>
      <c r="P2019">
        <v>0.62291666666666667</v>
      </c>
      <c r="Q2019">
        <v>1.625</v>
      </c>
      <c r="R2019" t="s">
        <v>616</v>
      </c>
    </row>
    <row r="2020" spans="1:18" x14ac:dyDescent="0.3">
      <c r="A2020" s="63">
        <v>2018</v>
      </c>
      <c r="B2020">
        <v>253</v>
      </c>
      <c r="C2020" t="s">
        <v>290</v>
      </c>
      <c r="D2020" t="s">
        <v>585</v>
      </c>
      <c r="F2020">
        <v>73</v>
      </c>
      <c r="G2020" s="64">
        <v>43480</v>
      </c>
      <c r="H2020" s="64">
        <v>43495</v>
      </c>
      <c r="I2020">
        <v>7</v>
      </c>
      <c r="J2020">
        <v>2001</v>
      </c>
      <c r="K2020">
        <v>2001</v>
      </c>
      <c r="L2020">
        <v>26</v>
      </c>
      <c r="M2020">
        <v>0.38333333333333341</v>
      </c>
      <c r="N2020">
        <v>9.9666666666666668</v>
      </c>
      <c r="O2020">
        <v>16</v>
      </c>
      <c r="P2020">
        <v>0.62291666666666667</v>
      </c>
      <c r="Q2020">
        <v>1.625</v>
      </c>
      <c r="R2020" t="s">
        <v>600</v>
      </c>
    </row>
    <row r="2021" spans="1:18" x14ac:dyDescent="0.3">
      <c r="A2021" s="63">
        <v>2019</v>
      </c>
      <c r="B2021">
        <v>253</v>
      </c>
      <c r="C2021" t="s">
        <v>290</v>
      </c>
      <c r="D2021" t="s">
        <v>585</v>
      </c>
      <c r="F2021">
        <v>73</v>
      </c>
      <c r="G2021" s="64">
        <v>43480</v>
      </c>
      <c r="H2021" s="64">
        <v>43495</v>
      </c>
      <c r="I2021">
        <v>7</v>
      </c>
      <c r="J2021">
        <v>2001</v>
      </c>
      <c r="K2021">
        <v>2001</v>
      </c>
      <c r="L2021">
        <v>26</v>
      </c>
      <c r="M2021">
        <v>0.38333333333333341</v>
      </c>
      <c r="N2021">
        <v>9.9666666666666668</v>
      </c>
      <c r="O2021">
        <v>16</v>
      </c>
      <c r="P2021">
        <v>0.62291666666666667</v>
      </c>
      <c r="Q2021">
        <v>1.625</v>
      </c>
      <c r="R2021" t="s">
        <v>626</v>
      </c>
    </row>
    <row r="2022" spans="1:18" x14ac:dyDescent="0.3">
      <c r="A2022" s="63">
        <v>2020</v>
      </c>
      <c r="B2022">
        <v>253</v>
      </c>
      <c r="C2022" t="s">
        <v>290</v>
      </c>
      <c r="D2022" t="s">
        <v>585</v>
      </c>
      <c r="F2022">
        <v>73</v>
      </c>
      <c r="G2022" s="64">
        <v>43480</v>
      </c>
      <c r="H2022" s="64">
        <v>43495</v>
      </c>
      <c r="I2022">
        <v>7</v>
      </c>
      <c r="J2022">
        <v>2001</v>
      </c>
      <c r="K2022">
        <v>2001</v>
      </c>
      <c r="L2022">
        <v>26</v>
      </c>
      <c r="M2022">
        <v>0.38333333333333341</v>
      </c>
      <c r="N2022">
        <v>9.9666666666666668</v>
      </c>
      <c r="O2022">
        <v>16</v>
      </c>
      <c r="P2022">
        <v>0.62291666666666667</v>
      </c>
      <c r="Q2022">
        <v>1.625</v>
      </c>
      <c r="R2022" t="s">
        <v>71</v>
      </c>
    </row>
    <row r="2023" spans="1:18" x14ac:dyDescent="0.3">
      <c r="A2023" s="63">
        <v>2021</v>
      </c>
      <c r="B2023">
        <v>253</v>
      </c>
      <c r="C2023" t="s">
        <v>290</v>
      </c>
      <c r="D2023" t="s">
        <v>585</v>
      </c>
      <c r="F2023">
        <v>73</v>
      </c>
      <c r="G2023" s="64">
        <v>43480</v>
      </c>
      <c r="H2023" s="64">
        <v>43495</v>
      </c>
      <c r="I2023">
        <v>7</v>
      </c>
      <c r="J2023">
        <v>2001</v>
      </c>
      <c r="K2023">
        <v>2001</v>
      </c>
      <c r="L2023">
        <v>26</v>
      </c>
      <c r="M2023">
        <v>0.38333333333333341</v>
      </c>
      <c r="N2023">
        <v>9.9666666666666668</v>
      </c>
      <c r="O2023">
        <v>16</v>
      </c>
      <c r="P2023">
        <v>0.62291666666666667</v>
      </c>
      <c r="Q2023">
        <v>1.625</v>
      </c>
      <c r="R2023" t="s">
        <v>38</v>
      </c>
    </row>
    <row r="2024" spans="1:18" x14ac:dyDescent="0.3">
      <c r="A2024" s="63">
        <v>2022</v>
      </c>
      <c r="B2024">
        <v>253</v>
      </c>
      <c r="C2024" t="s">
        <v>290</v>
      </c>
      <c r="D2024" t="s">
        <v>585</v>
      </c>
      <c r="F2024">
        <v>73</v>
      </c>
      <c r="G2024" s="64">
        <v>43480</v>
      </c>
      <c r="H2024" s="64">
        <v>43495</v>
      </c>
      <c r="I2024">
        <v>7</v>
      </c>
      <c r="J2024">
        <v>2001</v>
      </c>
      <c r="K2024">
        <v>2001</v>
      </c>
      <c r="L2024">
        <v>26</v>
      </c>
      <c r="M2024">
        <v>0.38333333333333341</v>
      </c>
      <c r="N2024">
        <v>9.9666666666666668</v>
      </c>
      <c r="O2024">
        <v>16</v>
      </c>
      <c r="P2024">
        <v>0.62291666666666667</v>
      </c>
      <c r="Q2024">
        <v>1.625</v>
      </c>
      <c r="R2024" t="s">
        <v>677</v>
      </c>
    </row>
    <row r="2025" spans="1:18" x14ac:dyDescent="0.3">
      <c r="A2025" s="63">
        <v>2023</v>
      </c>
      <c r="B2025">
        <v>253</v>
      </c>
      <c r="C2025" t="s">
        <v>290</v>
      </c>
      <c r="D2025" t="s">
        <v>585</v>
      </c>
      <c r="F2025">
        <v>73</v>
      </c>
      <c r="G2025" s="64">
        <v>43480</v>
      </c>
      <c r="H2025" s="64">
        <v>43495</v>
      </c>
      <c r="I2025">
        <v>7</v>
      </c>
      <c r="J2025">
        <v>2001</v>
      </c>
      <c r="K2025">
        <v>2001</v>
      </c>
      <c r="L2025">
        <v>26</v>
      </c>
      <c r="M2025">
        <v>0.38333333333333341</v>
      </c>
      <c r="N2025">
        <v>9.9666666666666668</v>
      </c>
      <c r="O2025">
        <v>16</v>
      </c>
      <c r="P2025">
        <v>0.62291666666666667</v>
      </c>
      <c r="Q2025">
        <v>1.625</v>
      </c>
      <c r="R2025" t="s">
        <v>678</v>
      </c>
    </row>
    <row r="2026" spans="1:18" x14ac:dyDescent="0.3">
      <c r="A2026" s="63">
        <v>2024</v>
      </c>
      <c r="B2026">
        <v>253</v>
      </c>
      <c r="C2026" t="s">
        <v>290</v>
      </c>
      <c r="D2026" t="s">
        <v>585</v>
      </c>
      <c r="F2026">
        <v>73</v>
      </c>
      <c r="G2026" s="64">
        <v>43480</v>
      </c>
      <c r="H2026" s="64">
        <v>43495</v>
      </c>
      <c r="I2026">
        <v>7</v>
      </c>
      <c r="J2026">
        <v>2001</v>
      </c>
      <c r="K2026">
        <v>2001</v>
      </c>
      <c r="L2026">
        <v>26</v>
      </c>
      <c r="M2026">
        <v>0.38333333333333341</v>
      </c>
      <c r="N2026">
        <v>9.9666666666666668</v>
      </c>
      <c r="O2026">
        <v>16</v>
      </c>
      <c r="P2026">
        <v>0.62291666666666667</v>
      </c>
      <c r="Q2026">
        <v>1.625</v>
      </c>
      <c r="R2026" t="s">
        <v>679</v>
      </c>
    </row>
    <row r="2027" spans="1:18" x14ac:dyDescent="0.3">
      <c r="A2027" s="63">
        <v>2025</v>
      </c>
      <c r="B2027">
        <v>253</v>
      </c>
      <c r="C2027" t="s">
        <v>290</v>
      </c>
      <c r="D2027" t="s">
        <v>585</v>
      </c>
      <c r="F2027">
        <v>73</v>
      </c>
      <c r="G2027" s="64">
        <v>43480</v>
      </c>
      <c r="H2027" s="64">
        <v>43495</v>
      </c>
      <c r="I2027">
        <v>7</v>
      </c>
      <c r="J2027">
        <v>2001</v>
      </c>
      <c r="K2027">
        <v>2001</v>
      </c>
      <c r="L2027">
        <v>26</v>
      </c>
      <c r="M2027">
        <v>0.38333333333333341</v>
      </c>
      <c r="N2027">
        <v>9.9666666666666668</v>
      </c>
      <c r="O2027">
        <v>16</v>
      </c>
      <c r="P2027">
        <v>0.62291666666666667</v>
      </c>
      <c r="Q2027">
        <v>1.625</v>
      </c>
      <c r="R2027" t="s">
        <v>680</v>
      </c>
    </row>
    <row r="2028" spans="1:18" x14ac:dyDescent="0.3">
      <c r="A2028" s="63">
        <v>2026</v>
      </c>
      <c r="B2028">
        <v>253</v>
      </c>
      <c r="C2028" t="s">
        <v>290</v>
      </c>
      <c r="D2028" t="s">
        <v>585</v>
      </c>
      <c r="F2028">
        <v>73</v>
      </c>
      <c r="G2028" s="64">
        <v>43480</v>
      </c>
      <c r="H2028" s="64">
        <v>43495</v>
      </c>
      <c r="I2028">
        <v>7</v>
      </c>
      <c r="J2028">
        <v>2001</v>
      </c>
      <c r="K2028">
        <v>2001</v>
      </c>
      <c r="L2028">
        <v>26</v>
      </c>
      <c r="M2028">
        <v>0.38333333333333341</v>
      </c>
      <c r="N2028">
        <v>9.9666666666666668</v>
      </c>
      <c r="O2028">
        <v>16</v>
      </c>
      <c r="P2028">
        <v>0.62291666666666667</v>
      </c>
      <c r="Q2028">
        <v>1.625</v>
      </c>
      <c r="R2028" t="s">
        <v>681</v>
      </c>
    </row>
    <row r="2029" spans="1:18" x14ac:dyDescent="0.3">
      <c r="A2029" s="63">
        <v>2027</v>
      </c>
      <c r="B2029">
        <v>254</v>
      </c>
      <c r="C2029" t="s">
        <v>291</v>
      </c>
      <c r="D2029" t="s">
        <v>630</v>
      </c>
      <c r="F2029">
        <v>75</v>
      </c>
      <c r="G2029" s="64">
        <v>43498</v>
      </c>
      <c r="H2029" s="64">
        <v>43509</v>
      </c>
      <c r="I2029">
        <v>7</v>
      </c>
      <c r="J2029">
        <v>2002</v>
      </c>
      <c r="K2029">
        <v>2002</v>
      </c>
      <c r="L2029">
        <v>6</v>
      </c>
      <c r="M2029">
        <v>0.43333333333333329</v>
      </c>
      <c r="N2029">
        <v>2.6</v>
      </c>
      <c r="O2029">
        <v>12</v>
      </c>
      <c r="P2029">
        <v>0.2166666666666667</v>
      </c>
      <c r="Q2029">
        <v>0.5</v>
      </c>
      <c r="R2029" t="s">
        <v>32</v>
      </c>
    </row>
    <row r="2030" spans="1:18" x14ac:dyDescent="0.3">
      <c r="A2030" s="63">
        <v>2028</v>
      </c>
      <c r="B2030">
        <v>254</v>
      </c>
      <c r="C2030" t="s">
        <v>291</v>
      </c>
      <c r="D2030" t="s">
        <v>630</v>
      </c>
      <c r="F2030">
        <v>75</v>
      </c>
      <c r="G2030" s="64">
        <v>43498</v>
      </c>
      <c r="H2030" s="64">
        <v>43509</v>
      </c>
      <c r="I2030">
        <v>7</v>
      </c>
      <c r="J2030">
        <v>2002</v>
      </c>
      <c r="K2030">
        <v>2002</v>
      </c>
      <c r="L2030">
        <v>6</v>
      </c>
      <c r="M2030">
        <v>0.43333333333333329</v>
      </c>
      <c r="N2030">
        <v>2.6</v>
      </c>
      <c r="O2030">
        <v>12</v>
      </c>
      <c r="P2030">
        <v>0.2166666666666667</v>
      </c>
      <c r="Q2030">
        <v>0.5</v>
      </c>
      <c r="R2030" t="s">
        <v>646</v>
      </c>
    </row>
    <row r="2031" spans="1:18" x14ac:dyDescent="0.3">
      <c r="A2031" s="63">
        <v>2029</v>
      </c>
      <c r="B2031">
        <v>254</v>
      </c>
      <c r="C2031" t="s">
        <v>291</v>
      </c>
      <c r="D2031" t="s">
        <v>630</v>
      </c>
      <c r="F2031">
        <v>75</v>
      </c>
      <c r="G2031" s="64">
        <v>43498</v>
      </c>
      <c r="H2031" s="64">
        <v>43509</v>
      </c>
      <c r="I2031">
        <v>7</v>
      </c>
      <c r="J2031">
        <v>2002</v>
      </c>
      <c r="K2031">
        <v>2002</v>
      </c>
      <c r="L2031">
        <v>6</v>
      </c>
      <c r="M2031">
        <v>0.43333333333333329</v>
      </c>
      <c r="N2031">
        <v>2.6</v>
      </c>
      <c r="O2031">
        <v>12</v>
      </c>
      <c r="P2031">
        <v>0.2166666666666667</v>
      </c>
      <c r="Q2031">
        <v>0.5</v>
      </c>
      <c r="R2031" t="s">
        <v>682</v>
      </c>
    </row>
    <row r="2032" spans="1:18" x14ac:dyDescent="0.3">
      <c r="A2032" s="63">
        <v>2030</v>
      </c>
      <c r="B2032">
        <v>254</v>
      </c>
      <c r="C2032" t="s">
        <v>291</v>
      </c>
      <c r="D2032" t="s">
        <v>630</v>
      </c>
      <c r="F2032">
        <v>75</v>
      </c>
      <c r="G2032" s="64">
        <v>43498</v>
      </c>
      <c r="H2032" s="64">
        <v>43509</v>
      </c>
      <c r="I2032">
        <v>7</v>
      </c>
      <c r="J2032">
        <v>2002</v>
      </c>
      <c r="K2032">
        <v>2002</v>
      </c>
      <c r="L2032">
        <v>6</v>
      </c>
      <c r="M2032">
        <v>0.43333333333333329</v>
      </c>
      <c r="N2032">
        <v>2.6</v>
      </c>
      <c r="O2032">
        <v>12</v>
      </c>
      <c r="P2032">
        <v>0.2166666666666667</v>
      </c>
      <c r="Q2032">
        <v>0.5</v>
      </c>
      <c r="R2032" t="s">
        <v>38</v>
      </c>
    </row>
    <row r="2033" spans="1:18" x14ac:dyDescent="0.3">
      <c r="A2033" s="63">
        <v>2031</v>
      </c>
      <c r="B2033">
        <v>254</v>
      </c>
      <c r="C2033" t="s">
        <v>291</v>
      </c>
      <c r="D2033" t="s">
        <v>630</v>
      </c>
      <c r="F2033">
        <v>75</v>
      </c>
      <c r="G2033" s="64">
        <v>43498</v>
      </c>
      <c r="H2033" s="64">
        <v>43509</v>
      </c>
      <c r="I2033">
        <v>7</v>
      </c>
      <c r="J2033">
        <v>2002</v>
      </c>
      <c r="K2033">
        <v>2002</v>
      </c>
      <c r="L2033">
        <v>6</v>
      </c>
      <c r="M2033">
        <v>0.43333333333333329</v>
      </c>
      <c r="N2033">
        <v>2.6</v>
      </c>
      <c r="O2033">
        <v>12</v>
      </c>
      <c r="P2033">
        <v>0.2166666666666667</v>
      </c>
      <c r="Q2033">
        <v>0.5</v>
      </c>
      <c r="R2033" t="s">
        <v>626</v>
      </c>
    </row>
    <row r="2034" spans="1:18" x14ac:dyDescent="0.3">
      <c r="A2034" s="63">
        <v>2032</v>
      </c>
      <c r="B2034">
        <v>254</v>
      </c>
      <c r="C2034" t="s">
        <v>291</v>
      </c>
      <c r="D2034" t="s">
        <v>630</v>
      </c>
      <c r="F2034">
        <v>75</v>
      </c>
      <c r="G2034" s="64">
        <v>43498</v>
      </c>
      <c r="H2034" s="64">
        <v>43509</v>
      </c>
      <c r="I2034">
        <v>7</v>
      </c>
      <c r="J2034">
        <v>2002</v>
      </c>
      <c r="K2034">
        <v>2002</v>
      </c>
      <c r="L2034">
        <v>6</v>
      </c>
      <c r="M2034">
        <v>0.43333333333333329</v>
      </c>
      <c r="N2034">
        <v>2.6</v>
      </c>
      <c r="O2034">
        <v>12</v>
      </c>
      <c r="P2034">
        <v>0.2166666666666667</v>
      </c>
      <c r="Q2034">
        <v>0.5</v>
      </c>
      <c r="R2034" t="s">
        <v>616</v>
      </c>
    </row>
    <row r="2035" spans="1:18" x14ac:dyDescent="0.3">
      <c r="A2035" s="63">
        <v>2033</v>
      </c>
      <c r="B2035">
        <v>254</v>
      </c>
      <c r="C2035" t="s">
        <v>291</v>
      </c>
      <c r="D2035" t="s">
        <v>630</v>
      </c>
      <c r="F2035">
        <v>75</v>
      </c>
      <c r="G2035" s="64">
        <v>43498</v>
      </c>
      <c r="H2035" s="64">
        <v>43509</v>
      </c>
      <c r="I2035">
        <v>7</v>
      </c>
      <c r="J2035">
        <v>2002</v>
      </c>
      <c r="K2035">
        <v>2002</v>
      </c>
      <c r="L2035">
        <v>6</v>
      </c>
      <c r="M2035">
        <v>0.43333333333333329</v>
      </c>
      <c r="N2035">
        <v>2.6</v>
      </c>
      <c r="O2035">
        <v>12</v>
      </c>
      <c r="P2035">
        <v>0.2166666666666667</v>
      </c>
      <c r="Q2035">
        <v>0.5</v>
      </c>
      <c r="R2035" t="s">
        <v>71</v>
      </c>
    </row>
    <row r="2036" spans="1:18" x14ac:dyDescent="0.3">
      <c r="A2036" s="63">
        <v>2034</v>
      </c>
      <c r="B2036">
        <v>254</v>
      </c>
      <c r="C2036" t="s">
        <v>291</v>
      </c>
      <c r="D2036" t="s">
        <v>630</v>
      </c>
      <c r="F2036">
        <v>75</v>
      </c>
      <c r="G2036" s="64">
        <v>43498</v>
      </c>
      <c r="H2036" s="64">
        <v>43509</v>
      </c>
      <c r="I2036">
        <v>7</v>
      </c>
      <c r="J2036">
        <v>2002</v>
      </c>
      <c r="K2036">
        <v>2002</v>
      </c>
      <c r="L2036">
        <v>6</v>
      </c>
      <c r="M2036">
        <v>0.43333333333333329</v>
      </c>
      <c r="N2036">
        <v>2.6</v>
      </c>
      <c r="O2036">
        <v>12</v>
      </c>
      <c r="P2036">
        <v>0.2166666666666667</v>
      </c>
      <c r="Q2036">
        <v>0.5</v>
      </c>
      <c r="R2036" t="s">
        <v>681</v>
      </c>
    </row>
    <row r="2037" spans="1:18" x14ac:dyDescent="0.3">
      <c r="A2037" s="63">
        <v>2035</v>
      </c>
      <c r="B2037">
        <v>255</v>
      </c>
      <c r="C2037" t="s">
        <v>683</v>
      </c>
      <c r="D2037" t="s">
        <v>630</v>
      </c>
      <c r="F2037">
        <v>73</v>
      </c>
      <c r="G2037" s="64">
        <v>43505</v>
      </c>
      <c r="H2037" s="64">
        <v>43525</v>
      </c>
      <c r="I2037">
        <v>7</v>
      </c>
      <c r="J2037">
        <v>2003</v>
      </c>
      <c r="K2037">
        <v>2003</v>
      </c>
      <c r="L2037">
        <v>7</v>
      </c>
      <c r="M2037">
        <v>0.43333333333333329</v>
      </c>
      <c r="N2037">
        <v>3.0333333333333332</v>
      </c>
      <c r="O2037">
        <v>21</v>
      </c>
      <c r="P2037">
        <v>0.1444444444444444</v>
      </c>
      <c r="Q2037">
        <v>0.33333333333333331</v>
      </c>
      <c r="R2037" t="s">
        <v>32</v>
      </c>
    </row>
    <row r="2038" spans="1:18" x14ac:dyDescent="0.3">
      <c r="A2038" s="63">
        <v>2036</v>
      </c>
      <c r="B2038">
        <v>255</v>
      </c>
      <c r="C2038" t="s">
        <v>683</v>
      </c>
      <c r="D2038" t="s">
        <v>630</v>
      </c>
      <c r="F2038">
        <v>73</v>
      </c>
      <c r="G2038" s="64">
        <v>43505</v>
      </c>
      <c r="H2038" s="64">
        <v>43525</v>
      </c>
      <c r="I2038">
        <v>7</v>
      </c>
      <c r="J2038">
        <v>2003</v>
      </c>
      <c r="K2038">
        <v>2003</v>
      </c>
      <c r="L2038">
        <v>7</v>
      </c>
      <c r="M2038">
        <v>0.43333333333333329</v>
      </c>
      <c r="N2038">
        <v>3.0333333333333332</v>
      </c>
      <c r="O2038">
        <v>21</v>
      </c>
      <c r="P2038">
        <v>0.1444444444444444</v>
      </c>
      <c r="Q2038">
        <v>0.33333333333333331</v>
      </c>
      <c r="R2038" t="s">
        <v>38</v>
      </c>
    </row>
    <row r="2039" spans="1:18" x14ac:dyDescent="0.3">
      <c r="A2039" s="63">
        <v>2037</v>
      </c>
      <c r="B2039">
        <v>255</v>
      </c>
      <c r="C2039" t="s">
        <v>683</v>
      </c>
      <c r="D2039" t="s">
        <v>630</v>
      </c>
      <c r="F2039">
        <v>73</v>
      </c>
      <c r="G2039" s="64">
        <v>43505</v>
      </c>
      <c r="H2039" s="64">
        <v>43525</v>
      </c>
      <c r="I2039">
        <v>7</v>
      </c>
      <c r="J2039">
        <v>2003</v>
      </c>
      <c r="K2039">
        <v>2003</v>
      </c>
      <c r="L2039">
        <v>7</v>
      </c>
      <c r="M2039">
        <v>0.43333333333333329</v>
      </c>
      <c r="N2039">
        <v>3.0333333333333332</v>
      </c>
      <c r="O2039">
        <v>21</v>
      </c>
      <c r="P2039">
        <v>0.1444444444444444</v>
      </c>
      <c r="Q2039">
        <v>0.33333333333333331</v>
      </c>
      <c r="R2039" t="s">
        <v>616</v>
      </c>
    </row>
    <row r="2040" spans="1:18" x14ac:dyDescent="0.3">
      <c r="A2040" s="63">
        <v>2038</v>
      </c>
      <c r="B2040">
        <v>255</v>
      </c>
      <c r="C2040" t="s">
        <v>683</v>
      </c>
      <c r="D2040" t="s">
        <v>630</v>
      </c>
      <c r="F2040">
        <v>73</v>
      </c>
      <c r="G2040" s="64">
        <v>43505</v>
      </c>
      <c r="H2040" s="64">
        <v>43525</v>
      </c>
      <c r="I2040">
        <v>7</v>
      </c>
      <c r="J2040">
        <v>2003</v>
      </c>
      <c r="K2040">
        <v>2003</v>
      </c>
      <c r="L2040">
        <v>7</v>
      </c>
      <c r="M2040">
        <v>0.43333333333333329</v>
      </c>
      <c r="N2040">
        <v>3.0333333333333332</v>
      </c>
      <c r="O2040">
        <v>21</v>
      </c>
      <c r="P2040">
        <v>0.1444444444444444</v>
      </c>
      <c r="Q2040">
        <v>0.33333333333333331</v>
      </c>
      <c r="R2040" t="s">
        <v>71</v>
      </c>
    </row>
    <row r="2041" spans="1:18" x14ac:dyDescent="0.3">
      <c r="A2041" s="63">
        <v>2039</v>
      </c>
      <c r="B2041">
        <v>255</v>
      </c>
      <c r="C2041" t="s">
        <v>683</v>
      </c>
      <c r="D2041" t="s">
        <v>630</v>
      </c>
      <c r="F2041">
        <v>73</v>
      </c>
      <c r="G2041" s="64">
        <v>43505</v>
      </c>
      <c r="H2041" s="64">
        <v>43525</v>
      </c>
      <c r="I2041">
        <v>7</v>
      </c>
      <c r="J2041">
        <v>2003</v>
      </c>
      <c r="K2041">
        <v>2003</v>
      </c>
      <c r="L2041">
        <v>7</v>
      </c>
      <c r="M2041">
        <v>0.43333333333333329</v>
      </c>
      <c r="N2041">
        <v>3.0333333333333332</v>
      </c>
      <c r="O2041">
        <v>21</v>
      </c>
      <c r="P2041">
        <v>0.1444444444444444</v>
      </c>
      <c r="Q2041">
        <v>0.33333333333333331</v>
      </c>
      <c r="R2041" t="s">
        <v>626</v>
      </c>
    </row>
    <row r="2042" spans="1:18" x14ac:dyDescent="0.3">
      <c r="A2042" s="63">
        <v>2040</v>
      </c>
      <c r="B2042">
        <v>255</v>
      </c>
      <c r="C2042" t="s">
        <v>683</v>
      </c>
      <c r="D2042" t="s">
        <v>630</v>
      </c>
      <c r="F2042">
        <v>73</v>
      </c>
      <c r="G2042" s="64">
        <v>43505</v>
      </c>
      <c r="H2042" s="64">
        <v>43525</v>
      </c>
      <c r="I2042">
        <v>7</v>
      </c>
      <c r="J2042">
        <v>2003</v>
      </c>
      <c r="K2042">
        <v>2003</v>
      </c>
      <c r="L2042">
        <v>7</v>
      </c>
      <c r="M2042">
        <v>0.43333333333333329</v>
      </c>
      <c r="N2042">
        <v>3.0333333333333332</v>
      </c>
      <c r="O2042">
        <v>21</v>
      </c>
      <c r="P2042">
        <v>0.1444444444444444</v>
      </c>
      <c r="Q2042">
        <v>0.33333333333333331</v>
      </c>
      <c r="R2042" t="s">
        <v>646</v>
      </c>
    </row>
    <row r="2043" spans="1:18" x14ac:dyDescent="0.3">
      <c r="A2043" s="63">
        <v>2041</v>
      </c>
      <c r="B2043">
        <v>153</v>
      </c>
      <c r="C2043" t="s">
        <v>294</v>
      </c>
      <c r="D2043" t="s">
        <v>585</v>
      </c>
      <c r="F2043">
        <v>77</v>
      </c>
      <c r="G2043" s="64">
        <v>43104</v>
      </c>
      <c r="H2043" s="64">
        <v>43145</v>
      </c>
      <c r="I2043">
        <v>8</v>
      </c>
      <c r="J2043">
        <v>2002</v>
      </c>
      <c r="K2043">
        <v>2002</v>
      </c>
      <c r="L2043">
        <v>45</v>
      </c>
      <c r="M2043">
        <v>0.41666666666666669</v>
      </c>
      <c r="N2043">
        <v>18.75</v>
      </c>
      <c r="O2043">
        <v>42</v>
      </c>
      <c r="P2043">
        <v>0.44642857142857151</v>
      </c>
      <c r="Q2043">
        <v>1.071428571428571</v>
      </c>
      <c r="R2043" t="s">
        <v>35</v>
      </c>
    </row>
    <row r="2044" spans="1:18" x14ac:dyDescent="0.3">
      <c r="A2044" s="63">
        <v>2042</v>
      </c>
      <c r="B2044">
        <v>153</v>
      </c>
      <c r="C2044" t="s">
        <v>294</v>
      </c>
      <c r="D2044" t="s">
        <v>585</v>
      </c>
      <c r="F2044">
        <v>77</v>
      </c>
      <c r="G2044" s="64">
        <v>43104</v>
      </c>
      <c r="H2044" s="64">
        <v>43145</v>
      </c>
      <c r="I2044">
        <v>8</v>
      </c>
      <c r="J2044">
        <v>2002</v>
      </c>
      <c r="K2044">
        <v>2002</v>
      </c>
      <c r="L2044">
        <v>45</v>
      </c>
      <c r="M2044">
        <v>0.41666666666666669</v>
      </c>
      <c r="N2044">
        <v>18.75</v>
      </c>
      <c r="O2044">
        <v>42</v>
      </c>
      <c r="P2044">
        <v>0.44642857142857151</v>
      </c>
      <c r="Q2044">
        <v>1.071428571428571</v>
      </c>
      <c r="R2044" t="s">
        <v>22</v>
      </c>
    </row>
    <row r="2045" spans="1:18" x14ac:dyDescent="0.3">
      <c r="A2045" s="63">
        <v>2043</v>
      </c>
      <c r="B2045">
        <v>153</v>
      </c>
      <c r="C2045" t="s">
        <v>294</v>
      </c>
      <c r="D2045" t="s">
        <v>585</v>
      </c>
      <c r="F2045">
        <v>77</v>
      </c>
      <c r="G2045" s="64">
        <v>43104</v>
      </c>
      <c r="H2045" s="64">
        <v>43145</v>
      </c>
      <c r="I2045">
        <v>8</v>
      </c>
      <c r="J2045">
        <v>2002</v>
      </c>
      <c r="K2045">
        <v>2002</v>
      </c>
      <c r="L2045">
        <v>45</v>
      </c>
      <c r="M2045">
        <v>0.41666666666666669</v>
      </c>
      <c r="N2045">
        <v>18.75</v>
      </c>
      <c r="O2045">
        <v>42</v>
      </c>
      <c r="P2045">
        <v>0.44642857142857151</v>
      </c>
      <c r="Q2045">
        <v>1.071428571428571</v>
      </c>
      <c r="R2045" t="s">
        <v>23</v>
      </c>
    </row>
    <row r="2046" spans="1:18" x14ac:dyDescent="0.3">
      <c r="A2046" s="63">
        <v>2044</v>
      </c>
      <c r="B2046">
        <v>153</v>
      </c>
      <c r="C2046" t="s">
        <v>294</v>
      </c>
      <c r="D2046" t="s">
        <v>585</v>
      </c>
      <c r="F2046">
        <v>77</v>
      </c>
      <c r="G2046" s="64">
        <v>43104</v>
      </c>
      <c r="H2046" s="64">
        <v>43145</v>
      </c>
      <c r="I2046">
        <v>8</v>
      </c>
      <c r="J2046">
        <v>2002</v>
      </c>
      <c r="K2046">
        <v>2002</v>
      </c>
      <c r="L2046">
        <v>45</v>
      </c>
      <c r="M2046">
        <v>0.41666666666666669</v>
      </c>
      <c r="N2046">
        <v>18.75</v>
      </c>
      <c r="O2046">
        <v>42</v>
      </c>
      <c r="P2046">
        <v>0.44642857142857151</v>
      </c>
      <c r="Q2046">
        <v>1.071428571428571</v>
      </c>
      <c r="R2046" t="s">
        <v>108</v>
      </c>
    </row>
    <row r="2047" spans="1:18" x14ac:dyDescent="0.3">
      <c r="A2047" s="63">
        <v>2045</v>
      </c>
      <c r="B2047">
        <v>153</v>
      </c>
      <c r="C2047" t="s">
        <v>294</v>
      </c>
      <c r="D2047" t="s">
        <v>585</v>
      </c>
      <c r="F2047">
        <v>77</v>
      </c>
      <c r="G2047" s="64">
        <v>43104</v>
      </c>
      <c r="H2047" s="64">
        <v>43145</v>
      </c>
      <c r="I2047">
        <v>8</v>
      </c>
      <c r="J2047">
        <v>2002</v>
      </c>
      <c r="K2047">
        <v>2002</v>
      </c>
      <c r="L2047">
        <v>45</v>
      </c>
      <c r="M2047">
        <v>0.41666666666666669</v>
      </c>
      <c r="N2047">
        <v>18.75</v>
      </c>
      <c r="O2047">
        <v>42</v>
      </c>
      <c r="P2047">
        <v>0.44642857142857151</v>
      </c>
      <c r="Q2047">
        <v>1.071428571428571</v>
      </c>
      <c r="R2047" t="s">
        <v>37</v>
      </c>
    </row>
    <row r="2048" spans="1:18" x14ac:dyDescent="0.3">
      <c r="A2048" s="63">
        <v>2046</v>
      </c>
      <c r="B2048">
        <v>153</v>
      </c>
      <c r="C2048" t="s">
        <v>294</v>
      </c>
      <c r="D2048" t="s">
        <v>585</v>
      </c>
      <c r="F2048">
        <v>77</v>
      </c>
      <c r="G2048" s="64">
        <v>43104</v>
      </c>
      <c r="H2048" s="64">
        <v>43145</v>
      </c>
      <c r="I2048">
        <v>8</v>
      </c>
      <c r="J2048">
        <v>2002</v>
      </c>
      <c r="K2048">
        <v>2002</v>
      </c>
      <c r="L2048">
        <v>45</v>
      </c>
      <c r="M2048">
        <v>0.41666666666666669</v>
      </c>
      <c r="N2048">
        <v>18.75</v>
      </c>
      <c r="O2048">
        <v>42</v>
      </c>
      <c r="P2048">
        <v>0.44642857142857151</v>
      </c>
      <c r="Q2048">
        <v>1.071428571428571</v>
      </c>
      <c r="R2048" t="s">
        <v>641</v>
      </c>
    </row>
    <row r="2049" spans="1:18" x14ac:dyDescent="0.3">
      <c r="A2049" s="63">
        <v>2047</v>
      </c>
      <c r="B2049">
        <v>153</v>
      </c>
      <c r="C2049" t="s">
        <v>294</v>
      </c>
      <c r="D2049" t="s">
        <v>585</v>
      </c>
      <c r="F2049">
        <v>77</v>
      </c>
      <c r="G2049" s="64">
        <v>43104</v>
      </c>
      <c r="H2049" s="64">
        <v>43145</v>
      </c>
      <c r="I2049">
        <v>8</v>
      </c>
      <c r="J2049">
        <v>2002</v>
      </c>
      <c r="K2049">
        <v>2002</v>
      </c>
      <c r="L2049">
        <v>45</v>
      </c>
      <c r="M2049">
        <v>0.41666666666666669</v>
      </c>
      <c r="N2049">
        <v>18.75</v>
      </c>
      <c r="O2049">
        <v>42</v>
      </c>
      <c r="P2049">
        <v>0.44642857142857151</v>
      </c>
      <c r="Q2049">
        <v>1.071428571428571</v>
      </c>
      <c r="R2049" t="s">
        <v>621</v>
      </c>
    </row>
    <row r="2050" spans="1:18" x14ac:dyDescent="0.3">
      <c r="A2050" s="63">
        <v>2048</v>
      </c>
      <c r="B2050">
        <v>153</v>
      </c>
      <c r="C2050" t="s">
        <v>294</v>
      </c>
      <c r="D2050" t="s">
        <v>585</v>
      </c>
      <c r="F2050">
        <v>77</v>
      </c>
      <c r="G2050" s="64">
        <v>43104</v>
      </c>
      <c r="H2050" s="64">
        <v>43145</v>
      </c>
      <c r="I2050">
        <v>8</v>
      </c>
      <c r="J2050">
        <v>2002</v>
      </c>
      <c r="K2050">
        <v>2002</v>
      </c>
      <c r="L2050">
        <v>45</v>
      </c>
      <c r="M2050">
        <v>0.41666666666666669</v>
      </c>
      <c r="N2050">
        <v>18.75</v>
      </c>
      <c r="O2050">
        <v>42</v>
      </c>
      <c r="P2050">
        <v>0.44642857142857151</v>
      </c>
      <c r="Q2050">
        <v>1.071428571428571</v>
      </c>
      <c r="R2050" t="s">
        <v>684</v>
      </c>
    </row>
    <row r="2051" spans="1:18" x14ac:dyDescent="0.3">
      <c r="A2051" s="63">
        <v>2049</v>
      </c>
      <c r="B2051">
        <v>153</v>
      </c>
      <c r="C2051" t="s">
        <v>294</v>
      </c>
      <c r="D2051" t="s">
        <v>585</v>
      </c>
      <c r="F2051">
        <v>77</v>
      </c>
      <c r="G2051" s="64">
        <v>43104</v>
      </c>
      <c r="H2051" s="64">
        <v>43145</v>
      </c>
      <c r="I2051">
        <v>8</v>
      </c>
      <c r="J2051">
        <v>2002</v>
      </c>
      <c r="K2051">
        <v>2002</v>
      </c>
      <c r="L2051">
        <v>45</v>
      </c>
      <c r="M2051">
        <v>0.41666666666666669</v>
      </c>
      <c r="N2051">
        <v>18.75</v>
      </c>
      <c r="O2051">
        <v>42</v>
      </c>
      <c r="P2051">
        <v>0.44642857142857151</v>
      </c>
      <c r="Q2051">
        <v>1.071428571428571</v>
      </c>
      <c r="R2051" t="s">
        <v>661</v>
      </c>
    </row>
    <row r="2052" spans="1:18" x14ac:dyDescent="0.3">
      <c r="A2052" s="63">
        <v>2050</v>
      </c>
      <c r="B2052">
        <v>153</v>
      </c>
      <c r="C2052" t="s">
        <v>294</v>
      </c>
      <c r="D2052" t="s">
        <v>585</v>
      </c>
      <c r="F2052">
        <v>77</v>
      </c>
      <c r="G2052" s="64">
        <v>43104</v>
      </c>
      <c r="H2052" s="64">
        <v>43145</v>
      </c>
      <c r="I2052">
        <v>8</v>
      </c>
      <c r="J2052">
        <v>2002</v>
      </c>
      <c r="K2052">
        <v>2002</v>
      </c>
      <c r="L2052">
        <v>45</v>
      </c>
      <c r="M2052">
        <v>0.41666666666666669</v>
      </c>
      <c r="N2052">
        <v>18.75</v>
      </c>
      <c r="O2052">
        <v>42</v>
      </c>
      <c r="P2052">
        <v>0.44642857142857151</v>
      </c>
      <c r="Q2052">
        <v>1.071428571428571</v>
      </c>
      <c r="R2052" t="s">
        <v>685</v>
      </c>
    </row>
    <row r="2053" spans="1:18" x14ac:dyDescent="0.3">
      <c r="A2053" s="63">
        <v>2051</v>
      </c>
      <c r="B2053">
        <v>153</v>
      </c>
      <c r="C2053" t="s">
        <v>294</v>
      </c>
      <c r="D2053" t="s">
        <v>585</v>
      </c>
      <c r="F2053">
        <v>77</v>
      </c>
      <c r="G2053" s="64">
        <v>43104</v>
      </c>
      <c r="H2053" s="64">
        <v>43145</v>
      </c>
      <c r="I2053">
        <v>8</v>
      </c>
      <c r="J2053">
        <v>2002</v>
      </c>
      <c r="K2053">
        <v>2002</v>
      </c>
      <c r="L2053">
        <v>45</v>
      </c>
      <c r="M2053">
        <v>0.41666666666666669</v>
      </c>
      <c r="N2053">
        <v>18.75</v>
      </c>
      <c r="O2053">
        <v>42</v>
      </c>
      <c r="P2053">
        <v>0.44642857142857151</v>
      </c>
      <c r="Q2053">
        <v>1.071428571428571</v>
      </c>
      <c r="R2053" t="s">
        <v>606</v>
      </c>
    </row>
    <row r="2054" spans="1:18" x14ac:dyDescent="0.3">
      <c r="A2054" s="63">
        <v>2052</v>
      </c>
      <c r="B2054">
        <v>153</v>
      </c>
      <c r="C2054" t="s">
        <v>294</v>
      </c>
      <c r="D2054" t="s">
        <v>585</v>
      </c>
      <c r="F2054">
        <v>77</v>
      </c>
      <c r="G2054" s="64">
        <v>43104</v>
      </c>
      <c r="H2054" s="64">
        <v>43145</v>
      </c>
      <c r="I2054">
        <v>8</v>
      </c>
      <c r="J2054">
        <v>2002</v>
      </c>
      <c r="K2054">
        <v>2002</v>
      </c>
      <c r="L2054">
        <v>45</v>
      </c>
      <c r="M2054">
        <v>0.41666666666666669</v>
      </c>
      <c r="N2054">
        <v>18.75</v>
      </c>
      <c r="O2054">
        <v>42</v>
      </c>
      <c r="P2054">
        <v>0.44642857142857151</v>
      </c>
      <c r="Q2054">
        <v>1.071428571428571</v>
      </c>
      <c r="R2054" t="s">
        <v>686</v>
      </c>
    </row>
    <row r="2055" spans="1:18" x14ac:dyDescent="0.3">
      <c r="A2055" s="63">
        <v>2053</v>
      </c>
      <c r="B2055">
        <v>153</v>
      </c>
      <c r="C2055" t="s">
        <v>294</v>
      </c>
      <c r="D2055" t="s">
        <v>585</v>
      </c>
      <c r="F2055">
        <v>77</v>
      </c>
      <c r="G2055" s="64">
        <v>43104</v>
      </c>
      <c r="H2055" s="64">
        <v>43145</v>
      </c>
      <c r="I2055">
        <v>8</v>
      </c>
      <c r="J2055">
        <v>2002</v>
      </c>
      <c r="K2055">
        <v>2002</v>
      </c>
      <c r="L2055">
        <v>45</v>
      </c>
      <c r="M2055">
        <v>0.41666666666666669</v>
      </c>
      <c r="N2055">
        <v>18.75</v>
      </c>
      <c r="O2055">
        <v>42</v>
      </c>
      <c r="P2055">
        <v>0.44642857142857151</v>
      </c>
      <c r="Q2055">
        <v>1.071428571428571</v>
      </c>
      <c r="R2055" t="s">
        <v>687</v>
      </c>
    </row>
    <row r="2056" spans="1:18" x14ac:dyDescent="0.3">
      <c r="A2056" s="63">
        <v>2054</v>
      </c>
      <c r="B2056">
        <v>153</v>
      </c>
      <c r="C2056" t="s">
        <v>294</v>
      </c>
      <c r="D2056" t="s">
        <v>585</v>
      </c>
      <c r="F2056">
        <v>77</v>
      </c>
      <c r="G2056" s="64">
        <v>43104</v>
      </c>
      <c r="H2056" s="64">
        <v>43145</v>
      </c>
      <c r="I2056">
        <v>8</v>
      </c>
      <c r="J2056">
        <v>2002</v>
      </c>
      <c r="K2056">
        <v>2002</v>
      </c>
      <c r="L2056">
        <v>45</v>
      </c>
      <c r="M2056">
        <v>0.41666666666666669</v>
      </c>
      <c r="N2056">
        <v>18.75</v>
      </c>
      <c r="O2056">
        <v>42</v>
      </c>
      <c r="P2056">
        <v>0.44642857142857151</v>
      </c>
      <c r="Q2056">
        <v>1.071428571428571</v>
      </c>
      <c r="R2056" t="s">
        <v>676</v>
      </c>
    </row>
    <row r="2057" spans="1:18" x14ac:dyDescent="0.3">
      <c r="A2057" s="63">
        <v>2055</v>
      </c>
      <c r="B2057">
        <v>153</v>
      </c>
      <c r="C2057" t="s">
        <v>294</v>
      </c>
      <c r="D2057" t="s">
        <v>585</v>
      </c>
      <c r="F2057">
        <v>77</v>
      </c>
      <c r="G2057" s="64">
        <v>43104</v>
      </c>
      <c r="H2057" s="64">
        <v>43145</v>
      </c>
      <c r="I2057">
        <v>8</v>
      </c>
      <c r="J2057">
        <v>2002</v>
      </c>
      <c r="K2057">
        <v>2002</v>
      </c>
      <c r="L2057">
        <v>45</v>
      </c>
      <c r="M2057">
        <v>0.41666666666666669</v>
      </c>
      <c r="N2057">
        <v>18.75</v>
      </c>
      <c r="O2057">
        <v>42</v>
      </c>
      <c r="P2057">
        <v>0.44642857142857151</v>
      </c>
      <c r="Q2057">
        <v>1.071428571428571</v>
      </c>
      <c r="R2057" t="s">
        <v>663</v>
      </c>
    </row>
    <row r="2058" spans="1:18" x14ac:dyDescent="0.3">
      <c r="A2058" s="63">
        <v>2056</v>
      </c>
      <c r="B2058">
        <v>153</v>
      </c>
      <c r="C2058" t="s">
        <v>294</v>
      </c>
      <c r="D2058" t="s">
        <v>585</v>
      </c>
      <c r="F2058">
        <v>77</v>
      </c>
      <c r="G2058" s="64">
        <v>43104</v>
      </c>
      <c r="H2058" s="64">
        <v>43145</v>
      </c>
      <c r="I2058">
        <v>8</v>
      </c>
      <c r="J2058">
        <v>2002</v>
      </c>
      <c r="K2058">
        <v>2002</v>
      </c>
      <c r="L2058">
        <v>45</v>
      </c>
      <c r="M2058">
        <v>0.41666666666666669</v>
      </c>
      <c r="N2058">
        <v>18.75</v>
      </c>
      <c r="O2058">
        <v>42</v>
      </c>
      <c r="P2058">
        <v>0.44642857142857151</v>
      </c>
      <c r="Q2058">
        <v>1.071428571428571</v>
      </c>
      <c r="R2058" t="s">
        <v>98</v>
      </c>
    </row>
    <row r="2059" spans="1:18" x14ac:dyDescent="0.3">
      <c r="A2059" s="63">
        <v>2057</v>
      </c>
      <c r="B2059">
        <v>153</v>
      </c>
      <c r="C2059" t="s">
        <v>294</v>
      </c>
      <c r="D2059" t="s">
        <v>585</v>
      </c>
      <c r="F2059">
        <v>77</v>
      </c>
      <c r="G2059" s="64">
        <v>43104</v>
      </c>
      <c r="H2059" s="64">
        <v>43145</v>
      </c>
      <c r="I2059">
        <v>8</v>
      </c>
      <c r="J2059">
        <v>2002</v>
      </c>
      <c r="K2059">
        <v>2002</v>
      </c>
      <c r="L2059">
        <v>45</v>
      </c>
      <c r="M2059">
        <v>0.41666666666666669</v>
      </c>
      <c r="N2059">
        <v>18.75</v>
      </c>
      <c r="O2059">
        <v>42</v>
      </c>
      <c r="P2059">
        <v>0.44642857142857151</v>
      </c>
      <c r="Q2059">
        <v>1.071428571428571</v>
      </c>
      <c r="R2059" t="s">
        <v>688</v>
      </c>
    </row>
    <row r="2060" spans="1:18" x14ac:dyDescent="0.3">
      <c r="A2060" s="63">
        <v>2058</v>
      </c>
      <c r="B2060">
        <v>153</v>
      </c>
      <c r="C2060" t="s">
        <v>294</v>
      </c>
      <c r="D2060" t="s">
        <v>585</v>
      </c>
      <c r="F2060">
        <v>77</v>
      </c>
      <c r="G2060" s="64">
        <v>43104</v>
      </c>
      <c r="H2060" s="64">
        <v>43145</v>
      </c>
      <c r="I2060">
        <v>8</v>
      </c>
      <c r="J2060">
        <v>2002</v>
      </c>
      <c r="K2060">
        <v>2002</v>
      </c>
      <c r="L2060">
        <v>45</v>
      </c>
      <c r="M2060">
        <v>0.41666666666666669</v>
      </c>
      <c r="N2060">
        <v>18.75</v>
      </c>
      <c r="O2060">
        <v>42</v>
      </c>
      <c r="P2060">
        <v>0.44642857142857151</v>
      </c>
      <c r="Q2060">
        <v>1.071428571428571</v>
      </c>
      <c r="R2060" t="s">
        <v>677</v>
      </c>
    </row>
    <row r="2061" spans="1:18" x14ac:dyDescent="0.3">
      <c r="A2061" s="63">
        <v>2059</v>
      </c>
      <c r="B2061">
        <v>153</v>
      </c>
      <c r="C2061" t="s">
        <v>294</v>
      </c>
      <c r="D2061" t="s">
        <v>585</v>
      </c>
      <c r="F2061">
        <v>77</v>
      </c>
      <c r="G2061" s="64">
        <v>43104</v>
      </c>
      <c r="H2061" s="64">
        <v>43145</v>
      </c>
      <c r="I2061">
        <v>8</v>
      </c>
      <c r="J2061">
        <v>2002</v>
      </c>
      <c r="K2061">
        <v>2002</v>
      </c>
      <c r="L2061">
        <v>45</v>
      </c>
      <c r="M2061">
        <v>0.41666666666666669</v>
      </c>
      <c r="N2061">
        <v>18.75</v>
      </c>
      <c r="O2061">
        <v>42</v>
      </c>
      <c r="P2061">
        <v>0.44642857142857151</v>
      </c>
      <c r="Q2061">
        <v>1.071428571428571</v>
      </c>
      <c r="R2061" t="s">
        <v>689</v>
      </c>
    </row>
    <row r="2062" spans="1:18" x14ac:dyDescent="0.3">
      <c r="A2062" s="63">
        <v>2060</v>
      </c>
      <c r="B2062">
        <v>103638</v>
      </c>
      <c r="C2062" t="s">
        <v>295</v>
      </c>
      <c r="D2062" t="s">
        <v>585</v>
      </c>
      <c r="F2062">
        <v>63</v>
      </c>
      <c r="G2062" s="64">
        <v>43916</v>
      </c>
      <c r="H2062" s="64">
        <v>43945</v>
      </c>
      <c r="I2062">
        <v>7</v>
      </c>
      <c r="J2062">
        <v>2019</v>
      </c>
      <c r="K2062">
        <v>2019</v>
      </c>
      <c r="L2062">
        <v>24</v>
      </c>
      <c r="M2062">
        <v>0.4</v>
      </c>
      <c r="N2062">
        <v>9.6000000000000014</v>
      </c>
      <c r="O2062">
        <v>30</v>
      </c>
      <c r="P2062">
        <v>0.32000000000000012</v>
      </c>
      <c r="Q2062">
        <v>0.8</v>
      </c>
      <c r="R2062" t="s">
        <v>32</v>
      </c>
    </row>
    <row r="2063" spans="1:18" x14ac:dyDescent="0.3">
      <c r="A2063" s="63">
        <v>2061</v>
      </c>
      <c r="B2063">
        <v>103638</v>
      </c>
      <c r="C2063" t="s">
        <v>295</v>
      </c>
      <c r="D2063" t="s">
        <v>585</v>
      </c>
      <c r="F2063">
        <v>63</v>
      </c>
      <c r="G2063" s="64">
        <v>43916</v>
      </c>
      <c r="H2063" s="64">
        <v>43945</v>
      </c>
      <c r="I2063">
        <v>7</v>
      </c>
      <c r="J2063">
        <v>2019</v>
      </c>
      <c r="K2063">
        <v>2019</v>
      </c>
      <c r="L2063">
        <v>24</v>
      </c>
      <c r="M2063">
        <v>0.4</v>
      </c>
      <c r="N2063">
        <v>9.6000000000000014</v>
      </c>
      <c r="O2063">
        <v>30</v>
      </c>
      <c r="P2063">
        <v>0.32000000000000012</v>
      </c>
      <c r="Q2063">
        <v>0.8</v>
      </c>
      <c r="R2063" t="s">
        <v>36</v>
      </c>
    </row>
    <row r="2064" spans="1:18" x14ac:dyDescent="0.3">
      <c r="A2064" s="63">
        <v>2062</v>
      </c>
      <c r="B2064">
        <v>103638</v>
      </c>
      <c r="C2064" t="s">
        <v>295</v>
      </c>
      <c r="D2064" t="s">
        <v>585</v>
      </c>
      <c r="F2064">
        <v>63</v>
      </c>
      <c r="G2064" s="64">
        <v>43916</v>
      </c>
      <c r="H2064" s="64">
        <v>43945</v>
      </c>
      <c r="I2064">
        <v>7</v>
      </c>
      <c r="J2064">
        <v>2019</v>
      </c>
      <c r="K2064">
        <v>2019</v>
      </c>
      <c r="L2064">
        <v>24</v>
      </c>
      <c r="M2064">
        <v>0.4</v>
      </c>
      <c r="N2064">
        <v>9.6000000000000014</v>
      </c>
      <c r="O2064">
        <v>30</v>
      </c>
      <c r="P2064">
        <v>0.32000000000000012</v>
      </c>
      <c r="Q2064">
        <v>0.8</v>
      </c>
      <c r="R2064" t="s">
        <v>24</v>
      </c>
    </row>
    <row r="2065" spans="1:18" x14ac:dyDescent="0.3">
      <c r="A2065" s="63">
        <v>2063</v>
      </c>
      <c r="B2065">
        <v>103638</v>
      </c>
      <c r="C2065" t="s">
        <v>295</v>
      </c>
      <c r="D2065" t="s">
        <v>585</v>
      </c>
      <c r="F2065">
        <v>63</v>
      </c>
      <c r="G2065" s="64">
        <v>43916</v>
      </c>
      <c r="H2065" s="64">
        <v>43945</v>
      </c>
      <c r="I2065">
        <v>7</v>
      </c>
      <c r="J2065">
        <v>2019</v>
      </c>
      <c r="K2065">
        <v>2019</v>
      </c>
      <c r="L2065">
        <v>24</v>
      </c>
      <c r="M2065">
        <v>0.4</v>
      </c>
      <c r="N2065">
        <v>9.6000000000000014</v>
      </c>
      <c r="O2065">
        <v>30</v>
      </c>
      <c r="P2065">
        <v>0.32000000000000012</v>
      </c>
      <c r="Q2065">
        <v>0.8</v>
      </c>
      <c r="R2065" t="s">
        <v>61</v>
      </c>
    </row>
    <row r="2066" spans="1:18" x14ac:dyDescent="0.3">
      <c r="A2066" s="63">
        <v>2064</v>
      </c>
      <c r="B2066">
        <v>103638</v>
      </c>
      <c r="C2066" t="s">
        <v>295</v>
      </c>
      <c r="D2066" t="s">
        <v>585</v>
      </c>
      <c r="F2066">
        <v>63</v>
      </c>
      <c r="G2066" s="64">
        <v>43916</v>
      </c>
      <c r="H2066" s="64">
        <v>43945</v>
      </c>
      <c r="I2066">
        <v>7</v>
      </c>
      <c r="J2066">
        <v>2019</v>
      </c>
      <c r="K2066">
        <v>2019</v>
      </c>
      <c r="L2066">
        <v>24</v>
      </c>
      <c r="M2066">
        <v>0.4</v>
      </c>
      <c r="N2066">
        <v>9.6000000000000014</v>
      </c>
      <c r="O2066">
        <v>30</v>
      </c>
      <c r="P2066">
        <v>0.32000000000000012</v>
      </c>
      <c r="Q2066">
        <v>0.8</v>
      </c>
      <c r="R2066" t="s">
        <v>66</v>
      </c>
    </row>
    <row r="2067" spans="1:18" x14ac:dyDescent="0.3">
      <c r="A2067" s="63">
        <v>2065</v>
      </c>
      <c r="B2067">
        <v>103638</v>
      </c>
      <c r="C2067" t="s">
        <v>295</v>
      </c>
      <c r="D2067" t="s">
        <v>585</v>
      </c>
      <c r="F2067">
        <v>63</v>
      </c>
      <c r="G2067" s="64">
        <v>43916</v>
      </c>
      <c r="H2067" s="64">
        <v>43945</v>
      </c>
      <c r="I2067">
        <v>7</v>
      </c>
      <c r="J2067">
        <v>2019</v>
      </c>
      <c r="K2067">
        <v>2019</v>
      </c>
      <c r="L2067">
        <v>24</v>
      </c>
      <c r="M2067">
        <v>0.4</v>
      </c>
      <c r="N2067">
        <v>9.6000000000000014</v>
      </c>
      <c r="O2067">
        <v>30</v>
      </c>
      <c r="P2067">
        <v>0.32000000000000012</v>
      </c>
      <c r="Q2067">
        <v>0.8</v>
      </c>
      <c r="R2067" t="s">
        <v>589</v>
      </c>
    </row>
    <row r="2068" spans="1:18" x14ac:dyDescent="0.3">
      <c r="A2068" s="63">
        <v>2066</v>
      </c>
      <c r="B2068">
        <v>103638</v>
      </c>
      <c r="C2068" t="s">
        <v>295</v>
      </c>
      <c r="D2068" t="s">
        <v>585</v>
      </c>
      <c r="F2068">
        <v>63</v>
      </c>
      <c r="G2068" s="64">
        <v>43916</v>
      </c>
      <c r="H2068" s="64">
        <v>43945</v>
      </c>
      <c r="I2068">
        <v>7</v>
      </c>
      <c r="J2068">
        <v>2019</v>
      </c>
      <c r="K2068">
        <v>2019</v>
      </c>
      <c r="L2068">
        <v>24</v>
      </c>
      <c r="M2068">
        <v>0.4</v>
      </c>
      <c r="N2068">
        <v>9.6000000000000014</v>
      </c>
      <c r="O2068">
        <v>30</v>
      </c>
      <c r="P2068">
        <v>0.32000000000000012</v>
      </c>
      <c r="Q2068">
        <v>0.8</v>
      </c>
      <c r="R2068" t="s">
        <v>660</v>
      </c>
    </row>
    <row r="2069" spans="1:18" x14ac:dyDescent="0.3">
      <c r="A2069" s="63">
        <v>2067</v>
      </c>
      <c r="B2069">
        <v>103638</v>
      </c>
      <c r="C2069" t="s">
        <v>295</v>
      </c>
      <c r="D2069" t="s">
        <v>585</v>
      </c>
      <c r="F2069">
        <v>63</v>
      </c>
      <c r="G2069" s="64">
        <v>43916</v>
      </c>
      <c r="H2069" s="64">
        <v>43945</v>
      </c>
      <c r="I2069">
        <v>7</v>
      </c>
      <c r="J2069">
        <v>2019</v>
      </c>
      <c r="K2069">
        <v>2019</v>
      </c>
      <c r="L2069">
        <v>24</v>
      </c>
      <c r="M2069">
        <v>0.4</v>
      </c>
      <c r="N2069">
        <v>9.6000000000000014</v>
      </c>
      <c r="O2069">
        <v>30</v>
      </c>
      <c r="P2069">
        <v>0.32000000000000012</v>
      </c>
      <c r="Q2069">
        <v>0.8</v>
      </c>
      <c r="R2069" t="s">
        <v>690</v>
      </c>
    </row>
    <row r="2070" spans="1:18" x14ac:dyDescent="0.3">
      <c r="A2070" s="63">
        <v>2068</v>
      </c>
      <c r="B2070">
        <v>103638</v>
      </c>
      <c r="C2070" t="s">
        <v>295</v>
      </c>
      <c r="D2070" t="s">
        <v>585</v>
      </c>
      <c r="F2070">
        <v>63</v>
      </c>
      <c r="G2070" s="64">
        <v>43916</v>
      </c>
      <c r="H2070" s="64">
        <v>43945</v>
      </c>
      <c r="I2070">
        <v>7</v>
      </c>
      <c r="J2070">
        <v>2019</v>
      </c>
      <c r="K2070">
        <v>2019</v>
      </c>
      <c r="L2070">
        <v>24</v>
      </c>
      <c r="M2070">
        <v>0.4</v>
      </c>
      <c r="N2070">
        <v>9.6000000000000014</v>
      </c>
      <c r="O2070">
        <v>30</v>
      </c>
      <c r="P2070">
        <v>0.32000000000000012</v>
      </c>
      <c r="Q2070">
        <v>0.8</v>
      </c>
      <c r="R2070" t="s">
        <v>590</v>
      </c>
    </row>
    <row r="2071" spans="1:18" x14ac:dyDescent="0.3">
      <c r="A2071" s="63">
        <v>2069</v>
      </c>
      <c r="B2071">
        <v>103638</v>
      </c>
      <c r="C2071" t="s">
        <v>295</v>
      </c>
      <c r="D2071" t="s">
        <v>585</v>
      </c>
      <c r="F2071">
        <v>63</v>
      </c>
      <c r="G2071" s="64">
        <v>43916</v>
      </c>
      <c r="H2071" s="64">
        <v>43945</v>
      </c>
      <c r="I2071">
        <v>7</v>
      </c>
      <c r="J2071">
        <v>2019</v>
      </c>
      <c r="K2071">
        <v>2019</v>
      </c>
      <c r="L2071">
        <v>24</v>
      </c>
      <c r="M2071">
        <v>0.4</v>
      </c>
      <c r="N2071">
        <v>9.6000000000000014</v>
      </c>
      <c r="O2071">
        <v>30</v>
      </c>
      <c r="P2071">
        <v>0.32000000000000012</v>
      </c>
      <c r="Q2071">
        <v>0.8</v>
      </c>
      <c r="R2071" t="s">
        <v>691</v>
      </c>
    </row>
    <row r="2072" spans="1:18" x14ac:dyDescent="0.3">
      <c r="A2072" s="63">
        <v>2070</v>
      </c>
      <c r="B2072">
        <v>103638</v>
      </c>
      <c r="C2072" t="s">
        <v>295</v>
      </c>
      <c r="D2072" t="s">
        <v>585</v>
      </c>
      <c r="F2072">
        <v>63</v>
      </c>
      <c r="G2072" s="64">
        <v>43916</v>
      </c>
      <c r="H2072" s="64">
        <v>43945</v>
      </c>
      <c r="I2072">
        <v>7</v>
      </c>
      <c r="J2072">
        <v>2019</v>
      </c>
      <c r="K2072">
        <v>2019</v>
      </c>
      <c r="L2072">
        <v>24</v>
      </c>
      <c r="M2072">
        <v>0.4</v>
      </c>
      <c r="N2072">
        <v>9.6000000000000014</v>
      </c>
      <c r="O2072">
        <v>30</v>
      </c>
      <c r="P2072">
        <v>0.32000000000000012</v>
      </c>
      <c r="Q2072">
        <v>0.8</v>
      </c>
      <c r="R2072" t="s">
        <v>600</v>
      </c>
    </row>
    <row r="2073" spans="1:18" x14ac:dyDescent="0.3">
      <c r="A2073" s="63">
        <v>2071</v>
      </c>
      <c r="B2073">
        <v>103638</v>
      </c>
      <c r="C2073" t="s">
        <v>295</v>
      </c>
      <c r="D2073" t="s">
        <v>585</v>
      </c>
      <c r="F2073">
        <v>63</v>
      </c>
      <c r="G2073" s="64">
        <v>43916</v>
      </c>
      <c r="H2073" s="64">
        <v>43945</v>
      </c>
      <c r="I2073">
        <v>7</v>
      </c>
      <c r="J2073">
        <v>2019</v>
      </c>
      <c r="K2073">
        <v>2019</v>
      </c>
      <c r="L2073">
        <v>24</v>
      </c>
      <c r="M2073">
        <v>0.4</v>
      </c>
      <c r="N2073">
        <v>9.6000000000000014</v>
      </c>
      <c r="O2073">
        <v>30</v>
      </c>
      <c r="P2073">
        <v>0.32000000000000012</v>
      </c>
      <c r="Q2073">
        <v>0.8</v>
      </c>
      <c r="R2073" t="s">
        <v>612</v>
      </c>
    </row>
    <row r="2074" spans="1:18" x14ac:dyDescent="0.3">
      <c r="A2074" s="63">
        <v>2072</v>
      </c>
      <c r="B2074">
        <v>103638</v>
      </c>
      <c r="C2074" t="s">
        <v>295</v>
      </c>
      <c r="D2074" t="s">
        <v>585</v>
      </c>
      <c r="F2074">
        <v>63</v>
      </c>
      <c r="G2074" s="64">
        <v>43916</v>
      </c>
      <c r="H2074" s="64">
        <v>43945</v>
      </c>
      <c r="I2074">
        <v>7</v>
      </c>
      <c r="J2074">
        <v>2019</v>
      </c>
      <c r="K2074">
        <v>2019</v>
      </c>
      <c r="L2074">
        <v>24</v>
      </c>
      <c r="M2074">
        <v>0.4</v>
      </c>
      <c r="N2074">
        <v>9.6000000000000014</v>
      </c>
      <c r="O2074">
        <v>30</v>
      </c>
      <c r="P2074">
        <v>0.32000000000000012</v>
      </c>
      <c r="Q2074">
        <v>0.8</v>
      </c>
      <c r="R2074" t="s">
        <v>274</v>
      </c>
    </row>
    <row r="2075" spans="1:18" x14ac:dyDescent="0.3">
      <c r="A2075" s="63">
        <v>2073</v>
      </c>
      <c r="B2075">
        <v>103638</v>
      </c>
      <c r="C2075" t="s">
        <v>295</v>
      </c>
      <c r="D2075" t="s">
        <v>585</v>
      </c>
      <c r="F2075">
        <v>63</v>
      </c>
      <c r="G2075" s="64">
        <v>43916</v>
      </c>
      <c r="H2075" s="64">
        <v>43945</v>
      </c>
      <c r="I2075">
        <v>7</v>
      </c>
      <c r="J2075">
        <v>2019</v>
      </c>
      <c r="K2075">
        <v>2019</v>
      </c>
      <c r="L2075">
        <v>24</v>
      </c>
      <c r="M2075">
        <v>0.4</v>
      </c>
      <c r="N2075">
        <v>9.6000000000000014</v>
      </c>
      <c r="O2075">
        <v>30</v>
      </c>
      <c r="P2075">
        <v>0.32000000000000012</v>
      </c>
      <c r="Q2075">
        <v>0.8</v>
      </c>
      <c r="R2075" t="s">
        <v>646</v>
      </c>
    </row>
    <row r="2076" spans="1:18" x14ac:dyDescent="0.3">
      <c r="A2076" s="63">
        <v>2074</v>
      </c>
      <c r="B2076">
        <v>103638</v>
      </c>
      <c r="C2076" t="s">
        <v>295</v>
      </c>
      <c r="D2076" t="s">
        <v>585</v>
      </c>
      <c r="F2076">
        <v>63</v>
      </c>
      <c r="G2076" s="64">
        <v>43916</v>
      </c>
      <c r="H2076" s="64">
        <v>43945</v>
      </c>
      <c r="I2076">
        <v>7</v>
      </c>
      <c r="J2076">
        <v>2019</v>
      </c>
      <c r="K2076">
        <v>2019</v>
      </c>
      <c r="L2076">
        <v>24</v>
      </c>
      <c r="M2076">
        <v>0.4</v>
      </c>
      <c r="N2076">
        <v>9.6000000000000014</v>
      </c>
      <c r="O2076">
        <v>30</v>
      </c>
      <c r="P2076">
        <v>0.32000000000000012</v>
      </c>
      <c r="Q2076">
        <v>0.8</v>
      </c>
      <c r="R2076" t="s">
        <v>692</v>
      </c>
    </row>
    <row r="2077" spans="1:18" x14ac:dyDescent="0.3">
      <c r="A2077" s="63">
        <v>2075</v>
      </c>
      <c r="B2077">
        <v>103638</v>
      </c>
      <c r="C2077" t="s">
        <v>295</v>
      </c>
      <c r="D2077" t="s">
        <v>585</v>
      </c>
      <c r="F2077">
        <v>63</v>
      </c>
      <c r="G2077" s="64">
        <v>43916</v>
      </c>
      <c r="H2077" s="64">
        <v>43945</v>
      </c>
      <c r="I2077">
        <v>7</v>
      </c>
      <c r="J2077">
        <v>2019</v>
      </c>
      <c r="K2077">
        <v>2019</v>
      </c>
      <c r="L2077">
        <v>24</v>
      </c>
      <c r="M2077">
        <v>0.4</v>
      </c>
      <c r="N2077">
        <v>9.6000000000000014</v>
      </c>
      <c r="O2077">
        <v>30</v>
      </c>
      <c r="P2077">
        <v>0.32000000000000012</v>
      </c>
      <c r="Q2077">
        <v>0.8</v>
      </c>
      <c r="R2077" t="s">
        <v>594</v>
      </c>
    </row>
    <row r="2078" spans="1:18" x14ac:dyDescent="0.3">
      <c r="A2078" s="63">
        <v>2076</v>
      </c>
      <c r="B2078">
        <v>101921</v>
      </c>
      <c r="C2078" t="s">
        <v>693</v>
      </c>
      <c r="D2078" t="s">
        <v>585</v>
      </c>
      <c r="F2078">
        <v>83</v>
      </c>
      <c r="G2078" s="64">
        <v>43578</v>
      </c>
      <c r="H2078" s="64">
        <v>43589</v>
      </c>
      <c r="I2078">
        <v>9</v>
      </c>
      <c r="J2078">
        <v>2019</v>
      </c>
      <c r="K2078">
        <v>2019</v>
      </c>
      <c r="L2078">
        <v>12</v>
      </c>
      <c r="M2078">
        <v>0.4</v>
      </c>
      <c r="N2078">
        <v>4.8000000000000007</v>
      </c>
      <c r="O2078">
        <v>12</v>
      </c>
      <c r="P2078">
        <v>0.40000000000000008</v>
      </c>
      <c r="Q2078">
        <v>1</v>
      </c>
      <c r="R2078" t="s">
        <v>32</v>
      </c>
    </row>
    <row r="2079" spans="1:18" x14ac:dyDescent="0.3">
      <c r="A2079" s="63">
        <v>2077</v>
      </c>
      <c r="B2079">
        <v>101921</v>
      </c>
      <c r="C2079" t="s">
        <v>693</v>
      </c>
      <c r="D2079" t="s">
        <v>585</v>
      </c>
      <c r="F2079">
        <v>83</v>
      </c>
      <c r="G2079" s="64">
        <v>43578</v>
      </c>
      <c r="H2079" s="64">
        <v>43589</v>
      </c>
      <c r="I2079">
        <v>9</v>
      </c>
      <c r="J2079">
        <v>2019</v>
      </c>
      <c r="K2079">
        <v>2019</v>
      </c>
      <c r="L2079">
        <v>12</v>
      </c>
      <c r="M2079">
        <v>0.4</v>
      </c>
      <c r="N2079">
        <v>4.8000000000000007</v>
      </c>
      <c r="O2079">
        <v>12</v>
      </c>
      <c r="P2079">
        <v>0.40000000000000008</v>
      </c>
      <c r="Q2079">
        <v>1</v>
      </c>
      <c r="R2079" t="s">
        <v>61</v>
      </c>
    </row>
    <row r="2080" spans="1:18" x14ac:dyDescent="0.3">
      <c r="A2080" s="63">
        <v>2078</v>
      </c>
      <c r="B2080">
        <v>101921</v>
      </c>
      <c r="C2080" t="s">
        <v>693</v>
      </c>
      <c r="D2080" t="s">
        <v>585</v>
      </c>
      <c r="F2080">
        <v>83</v>
      </c>
      <c r="G2080" s="64">
        <v>43578</v>
      </c>
      <c r="H2080" s="64">
        <v>43589</v>
      </c>
      <c r="I2080">
        <v>9</v>
      </c>
      <c r="J2080">
        <v>2019</v>
      </c>
      <c r="K2080">
        <v>2019</v>
      </c>
      <c r="L2080">
        <v>12</v>
      </c>
      <c r="M2080">
        <v>0.4</v>
      </c>
      <c r="N2080">
        <v>4.8000000000000007</v>
      </c>
      <c r="O2080">
        <v>12</v>
      </c>
      <c r="P2080">
        <v>0.40000000000000008</v>
      </c>
      <c r="Q2080">
        <v>1</v>
      </c>
      <c r="R2080" t="s">
        <v>54</v>
      </c>
    </row>
    <row r="2081" spans="1:18" x14ac:dyDescent="0.3">
      <c r="A2081" s="63">
        <v>2079</v>
      </c>
      <c r="B2081">
        <v>101921</v>
      </c>
      <c r="C2081" t="s">
        <v>693</v>
      </c>
      <c r="D2081" t="s">
        <v>585</v>
      </c>
      <c r="F2081">
        <v>83</v>
      </c>
      <c r="G2081" s="64">
        <v>43578</v>
      </c>
      <c r="H2081" s="64">
        <v>43589</v>
      </c>
      <c r="I2081">
        <v>9</v>
      </c>
      <c r="J2081">
        <v>2019</v>
      </c>
      <c r="K2081">
        <v>2019</v>
      </c>
      <c r="L2081">
        <v>12</v>
      </c>
      <c r="M2081">
        <v>0.4</v>
      </c>
      <c r="N2081">
        <v>4.8000000000000007</v>
      </c>
      <c r="O2081">
        <v>12</v>
      </c>
      <c r="P2081">
        <v>0.40000000000000008</v>
      </c>
      <c r="Q2081">
        <v>1</v>
      </c>
      <c r="R2081" t="s">
        <v>42</v>
      </c>
    </row>
    <row r="2082" spans="1:18" x14ac:dyDescent="0.3">
      <c r="A2082" s="63">
        <v>2080</v>
      </c>
      <c r="B2082">
        <v>101921</v>
      </c>
      <c r="C2082" t="s">
        <v>693</v>
      </c>
      <c r="D2082" t="s">
        <v>585</v>
      </c>
      <c r="F2082">
        <v>83</v>
      </c>
      <c r="G2082" s="64">
        <v>43578</v>
      </c>
      <c r="H2082" s="64">
        <v>43589</v>
      </c>
      <c r="I2082">
        <v>9</v>
      </c>
      <c r="J2082">
        <v>2019</v>
      </c>
      <c r="K2082">
        <v>2019</v>
      </c>
      <c r="L2082">
        <v>12</v>
      </c>
      <c r="M2082">
        <v>0.4</v>
      </c>
      <c r="N2082">
        <v>4.8000000000000007</v>
      </c>
      <c r="O2082">
        <v>12</v>
      </c>
      <c r="P2082">
        <v>0.40000000000000008</v>
      </c>
      <c r="Q2082">
        <v>1</v>
      </c>
      <c r="R2082" t="s">
        <v>599</v>
      </c>
    </row>
    <row r="2083" spans="1:18" x14ac:dyDescent="0.3">
      <c r="A2083" s="63">
        <v>2081</v>
      </c>
      <c r="B2083">
        <v>101921</v>
      </c>
      <c r="C2083" t="s">
        <v>693</v>
      </c>
      <c r="D2083" t="s">
        <v>585</v>
      </c>
      <c r="F2083">
        <v>83</v>
      </c>
      <c r="G2083" s="64">
        <v>43578</v>
      </c>
      <c r="H2083" s="64">
        <v>43589</v>
      </c>
      <c r="I2083">
        <v>9</v>
      </c>
      <c r="J2083">
        <v>2019</v>
      </c>
      <c r="K2083">
        <v>2019</v>
      </c>
      <c r="L2083">
        <v>12</v>
      </c>
      <c r="M2083">
        <v>0.4</v>
      </c>
      <c r="N2083">
        <v>4.8000000000000007</v>
      </c>
      <c r="O2083">
        <v>12</v>
      </c>
      <c r="P2083">
        <v>0.40000000000000008</v>
      </c>
      <c r="Q2083">
        <v>1</v>
      </c>
      <c r="R2083" t="s">
        <v>694</v>
      </c>
    </row>
    <row r="2084" spans="1:18" x14ac:dyDescent="0.3">
      <c r="A2084" s="63">
        <v>2082</v>
      </c>
      <c r="B2084">
        <v>101921</v>
      </c>
      <c r="C2084" t="s">
        <v>693</v>
      </c>
      <c r="D2084" t="s">
        <v>585</v>
      </c>
      <c r="F2084">
        <v>83</v>
      </c>
      <c r="G2084" s="64">
        <v>43578</v>
      </c>
      <c r="H2084" s="64">
        <v>43589</v>
      </c>
      <c r="I2084">
        <v>9</v>
      </c>
      <c r="J2084">
        <v>2019</v>
      </c>
      <c r="K2084">
        <v>2019</v>
      </c>
      <c r="L2084">
        <v>12</v>
      </c>
      <c r="M2084">
        <v>0.4</v>
      </c>
      <c r="N2084">
        <v>4.8000000000000007</v>
      </c>
      <c r="O2084">
        <v>12</v>
      </c>
      <c r="P2084">
        <v>0.40000000000000008</v>
      </c>
      <c r="Q2084">
        <v>1</v>
      </c>
      <c r="R2084" t="s">
        <v>695</v>
      </c>
    </row>
    <row r="2085" spans="1:18" x14ac:dyDescent="0.3">
      <c r="A2085" s="63">
        <v>2083</v>
      </c>
      <c r="B2085">
        <v>101921</v>
      </c>
      <c r="C2085" t="s">
        <v>693</v>
      </c>
      <c r="D2085" t="s">
        <v>585</v>
      </c>
      <c r="F2085">
        <v>83</v>
      </c>
      <c r="G2085" s="64">
        <v>43578</v>
      </c>
      <c r="H2085" s="64">
        <v>43589</v>
      </c>
      <c r="I2085">
        <v>9</v>
      </c>
      <c r="J2085">
        <v>2019</v>
      </c>
      <c r="K2085">
        <v>2019</v>
      </c>
      <c r="L2085">
        <v>12</v>
      </c>
      <c r="M2085">
        <v>0.4</v>
      </c>
      <c r="N2085">
        <v>4.8000000000000007</v>
      </c>
      <c r="O2085">
        <v>12</v>
      </c>
      <c r="P2085">
        <v>0.40000000000000008</v>
      </c>
      <c r="Q2085">
        <v>1</v>
      </c>
      <c r="R2085" t="s">
        <v>679</v>
      </c>
    </row>
    <row r="2086" spans="1:18" x14ac:dyDescent="0.3">
      <c r="A2086" s="63">
        <v>2084</v>
      </c>
      <c r="B2086">
        <v>101921</v>
      </c>
      <c r="C2086" t="s">
        <v>693</v>
      </c>
      <c r="D2086" t="s">
        <v>585</v>
      </c>
      <c r="F2086">
        <v>83</v>
      </c>
      <c r="G2086" s="64">
        <v>43578</v>
      </c>
      <c r="H2086" s="64">
        <v>43589</v>
      </c>
      <c r="I2086">
        <v>9</v>
      </c>
      <c r="J2086">
        <v>2019</v>
      </c>
      <c r="K2086">
        <v>2019</v>
      </c>
      <c r="L2086">
        <v>12</v>
      </c>
      <c r="M2086">
        <v>0.4</v>
      </c>
      <c r="N2086">
        <v>4.8000000000000007</v>
      </c>
      <c r="O2086">
        <v>12</v>
      </c>
      <c r="P2086">
        <v>0.40000000000000008</v>
      </c>
      <c r="Q2086">
        <v>1</v>
      </c>
      <c r="R2086" t="s">
        <v>71</v>
      </c>
    </row>
    <row r="2087" spans="1:18" x14ac:dyDescent="0.3">
      <c r="A2087" s="63">
        <v>2085</v>
      </c>
      <c r="B2087">
        <v>101921</v>
      </c>
      <c r="C2087" t="s">
        <v>693</v>
      </c>
      <c r="D2087" t="s">
        <v>585</v>
      </c>
      <c r="F2087">
        <v>83</v>
      </c>
      <c r="G2087" s="64">
        <v>43578</v>
      </c>
      <c r="H2087" s="64">
        <v>43589</v>
      </c>
      <c r="I2087">
        <v>9</v>
      </c>
      <c r="J2087">
        <v>2019</v>
      </c>
      <c r="K2087">
        <v>2019</v>
      </c>
      <c r="L2087">
        <v>12</v>
      </c>
      <c r="M2087">
        <v>0.4</v>
      </c>
      <c r="N2087">
        <v>4.8000000000000007</v>
      </c>
      <c r="O2087">
        <v>12</v>
      </c>
      <c r="P2087">
        <v>0.40000000000000008</v>
      </c>
      <c r="Q2087">
        <v>1</v>
      </c>
      <c r="R2087" t="s">
        <v>696</v>
      </c>
    </row>
    <row r="2088" spans="1:18" x14ac:dyDescent="0.3">
      <c r="A2088" s="63">
        <v>2086</v>
      </c>
      <c r="B2088">
        <v>101921</v>
      </c>
      <c r="C2088" t="s">
        <v>693</v>
      </c>
      <c r="D2088" t="s">
        <v>585</v>
      </c>
      <c r="F2088">
        <v>83</v>
      </c>
      <c r="G2088" s="64">
        <v>43578</v>
      </c>
      <c r="H2088" s="64">
        <v>43589</v>
      </c>
      <c r="I2088">
        <v>9</v>
      </c>
      <c r="J2088">
        <v>2019</v>
      </c>
      <c r="K2088">
        <v>2019</v>
      </c>
      <c r="L2088">
        <v>12</v>
      </c>
      <c r="M2088">
        <v>0.4</v>
      </c>
      <c r="N2088">
        <v>4.8000000000000007</v>
      </c>
      <c r="O2088">
        <v>12</v>
      </c>
      <c r="P2088">
        <v>0.40000000000000008</v>
      </c>
      <c r="Q2088">
        <v>1</v>
      </c>
      <c r="R2088" t="s">
        <v>632</v>
      </c>
    </row>
    <row r="2089" spans="1:18" x14ac:dyDescent="0.3">
      <c r="A2089" s="63">
        <v>2087</v>
      </c>
      <c r="B2089">
        <v>101921</v>
      </c>
      <c r="C2089" t="s">
        <v>693</v>
      </c>
      <c r="D2089" t="s">
        <v>585</v>
      </c>
      <c r="F2089">
        <v>83</v>
      </c>
      <c r="G2089" s="64">
        <v>43578</v>
      </c>
      <c r="H2089" s="64">
        <v>43589</v>
      </c>
      <c r="I2089">
        <v>9</v>
      </c>
      <c r="J2089">
        <v>2019</v>
      </c>
      <c r="K2089">
        <v>2019</v>
      </c>
      <c r="L2089">
        <v>12</v>
      </c>
      <c r="M2089">
        <v>0.4</v>
      </c>
      <c r="N2089">
        <v>4.8000000000000007</v>
      </c>
      <c r="O2089">
        <v>12</v>
      </c>
      <c r="P2089">
        <v>0.40000000000000008</v>
      </c>
      <c r="Q2089">
        <v>1</v>
      </c>
      <c r="R2089" t="s">
        <v>641</v>
      </c>
    </row>
    <row r="2090" spans="1:18" x14ac:dyDescent="0.3">
      <c r="A2090" s="63">
        <v>2088</v>
      </c>
      <c r="B2090">
        <v>101921</v>
      </c>
      <c r="C2090" t="s">
        <v>693</v>
      </c>
      <c r="D2090" t="s">
        <v>585</v>
      </c>
      <c r="F2090">
        <v>83</v>
      </c>
      <c r="G2090" s="64">
        <v>43578</v>
      </c>
      <c r="H2090" s="64">
        <v>43589</v>
      </c>
      <c r="I2090">
        <v>9</v>
      </c>
      <c r="J2090">
        <v>2019</v>
      </c>
      <c r="K2090">
        <v>2019</v>
      </c>
      <c r="L2090">
        <v>12</v>
      </c>
      <c r="M2090">
        <v>0.4</v>
      </c>
      <c r="N2090">
        <v>4.8000000000000007</v>
      </c>
      <c r="O2090">
        <v>12</v>
      </c>
      <c r="P2090">
        <v>0.40000000000000008</v>
      </c>
      <c r="Q2090">
        <v>1</v>
      </c>
      <c r="R2090" t="s">
        <v>80</v>
      </c>
    </row>
    <row r="2091" spans="1:18" x14ac:dyDescent="0.3">
      <c r="A2091" s="63">
        <v>2089</v>
      </c>
      <c r="B2091">
        <v>101921</v>
      </c>
      <c r="C2091" t="s">
        <v>693</v>
      </c>
      <c r="D2091" t="s">
        <v>585</v>
      </c>
      <c r="F2091">
        <v>83</v>
      </c>
      <c r="G2091" s="64">
        <v>43578</v>
      </c>
      <c r="H2091" s="64">
        <v>43589</v>
      </c>
      <c r="I2091">
        <v>9</v>
      </c>
      <c r="J2091">
        <v>2019</v>
      </c>
      <c r="K2091">
        <v>2019</v>
      </c>
      <c r="L2091">
        <v>12</v>
      </c>
      <c r="M2091">
        <v>0.4</v>
      </c>
      <c r="N2091">
        <v>4.8000000000000007</v>
      </c>
      <c r="O2091">
        <v>12</v>
      </c>
      <c r="P2091">
        <v>0.40000000000000008</v>
      </c>
      <c r="Q2091">
        <v>1</v>
      </c>
      <c r="R2091" t="s">
        <v>590</v>
      </c>
    </row>
    <row r="2092" spans="1:18" x14ac:dyDescent="0.3">
      <c r="A2092" s="63">
        <v>2090</v>
      </c>
      <c r="B2092">
        <v>101921</v>
      </c>
      <c r="C2092" t="s">
        <v>693</v>
      </c>
      <c r="D2092" t="s">
        <v>585</v>
      </c>
      <c r="F2092">
        <v>83</v>
      </c>
      <c r="G2092" s="64">
        <v>43578</v>
      </c>
      <c r="H2092" s="64">
        <v>43589</v>
      </c>
      <c r="I2092">
        <v>9</v>
      </c>
      <c r="J2092">
        <v>2019</v>
      </c>
      <c r="K2092">
        <v>2019</v>
      </c>
      <c r="L2092">
        <v>12</v>
      </c>
      <c r="M2092">
        <v>0.4</v>
      </c>
      <c r="N2092">
        <v>4.8000000000000007</v>
      </c>
      <c r="O2092">
        <v>12</v>
      </c>
      <c r="P2092">
        <v>0.40000000000000008</v>
      </c>
      <c r="Q2092">
        <v>1</v>
      </c>
      <c r="R2092" t="s">
        <v>626</v>
      </c>
    </row>
    <row r="2093" spans="1:18" x14ac:dyDescent="0.3">
      <c r="A2093" s="63">
        <v>2091</v>
      </c>
      <c r="B2093">
        <v>101921</v>
      </c>
      <c r="C2093" t="s">
        <v>693</v>
      </c>
      <c r="D2093" t="s">
        <v>585</v>
      </c>
      <c r="F2093">
        <v>83</v>
      </c>
      <c r="G2093" s="64">
        <v>43578</v>
      </c>
      <c r="H2093" s="64">
        <v>43589</v>
      </c>
      <c r="I2093">
        <v>9</v>
      </c>
      <c r="J2093">
        <v>2019</v>
      </c>
      <c r="K2093">
        <v>2019</v>
      </c>
      <c r="L2093">
        <v>12</v>
      </c>
      <c r="M2093">
        <v>0.4</v>
      </c>
      <c r="N2093">
        <v>4.8000000000000007</v>
      </c>
      <c r="O2093">
        <v>12</v>
      </c>
      <c r="P2093">
        <v>0.40000000000000008</v>
      </c>
      <c r="Q2093">
        <v>1</v>
      </c>
      <c r="R2093" t="s">
        <v>697</v>
      </c>
    </row>
    <row r="2094" spans="1:18" x14ac:dyDescent="0.3">
      <c r="A2094" s="63">
        <v>2092</v>
      </c>
      <c r="B2094">
        <v>101921</v>
      </c>
      <c r="C2094" t="s">
        <v>693</v>
      </c>
      <c r="D2094" t="s">
        <v>585</v>
      </c>
      <c r="F2094">
        <v>83</v>
      </c>
      <c r="G2094" s="64">
        <v>43578</v>
      </c>
      <c r="H2094" s="64">
        <v>43589</v>
      </c>
      <c r="I2094">
        <v>9</v>
      </c>
      <c r="J2094">
        <v>2019</v>
      </c>
      <c r="K2094">
        <v>2019</v>
      </c>
      <c r="L2094">
        <v>12</v>
      </c>
      <c r="M2094">
        <v>0.4</v>
      </c>
      <c r="N2094">
        <v>4.8000000000000007</v>
      </c>
      <c r="O2094">
        <v>12</v>
      </c>
      <c r="P2094">
        <v>0.40000000000000008</v>
      </c>
      <c r="Q2094">
        <v>1</v>
      </c>
      <c r="R2094" t="s">
        <v>662</v>
      </c>
    </row>
    <row r="2095" spans="1:18" x14ac:dyDescent="0.3">
      <c r="A2095" s="63">
        <v>2093</v>
      </c>
      <c r="B2095">
        <v>101921</v>
      </c>
      <c r="C2095" t="s">
        <v>693</v>
      </c>
      <c r="D2095" t="s">
        <v>585</v>
      </c>
      <c r="F2095">
        <v>83</v>
      </c>
      <c r="G2095" s="64">
        <v>43578</v>
      </c>
      <c r="H2095" s="64">
        <v>43589</v>
      </c>
      <c r="I2095">
        <v>9</v>
      </c>
      <c r="J2095">
        <v>2019</v>
      </c>
      <c r="K2095">
        <v>2019</v>
      </c>
      <c r="L2095">
        <v>12</v>
      </c>
      <c r="M2095">
        <v>0.4</v>
      </c>
      <c r="N2095">
        <v>4.8000000000000007</v>
      </c>
      <c r="O2095">
        <v>12</v>
      </c>
      <c r="P2095">
        <v>0.40000000000000008</v>
      </c>
      <c r="Q2095">
        <v>1</v>
      </c>
      <c r="R2095" t="s">
        <v>698</v>
      </c>
    </row>
    <row r="2096" spans="1:18" x14ac:dyDescent="0.3">
      <c r="A2096" s="63">
        <v>2094</v>
      </c>
      <c r="B2096">
        <v>101921</v>
      </c>
      <c r="C2096" t="s">
        <v>693</v>
      </c>
      <c r="D2096" t="s">
        <v>585</v>
      </c>
      <c r="F2096">
        <v>83</v>
      </c>
      <c r="G2096" s="64">
        <v>43578</v>
      </c>
      <c r="H2096" s="64">
        <v>43589</v>
      </c>
      <c r="I2096">
        <v>9</v>
      </c>
      <c r="J2096">
        <v>2019</v>
      </c>
      <c r="K2096">
        <v>2019</v>
      </c>
      <c r="L2096">
        <v>12</v>
      </c>
      <c r="M2096">
        <v>0.4</v>
      </c>
      <c r="N2096">
        <v>4.8000000000000007</v>
      </c>
      <c r="O2096">
        <v>12</v>
      </c>
      <c r="P2096">
        <v>0.40000000000000008</v>
      </c>
      <c r="Q2096">
        <v>1</v>
      </c>
      <c r="R2096" t="s">
        <v>45</v>
      </c>
    </row>
    <row r="2097" spans="1:18" x14ac:dyDescent="0.3">
      <c r="A2097" s="63">
        <v>2095</v>
      </c>
      <c r="B2097">
        <v>103221</v>
      </c>
      <c r="C2097" t="s">
        <v>302</v>
      </c>
      <c r="D2097" t="s">
        <v>658</v>
      </c>
      <c r="F2097">
        <v>73</v>
      </c>
      <c r="G2097" s="64">
        <v>44098</v>
      </c>
      <c r="H2097" s="64">
        <v>44098</v>
      </c>
      <c r="I2097">
        <v>6</v>
      </c>
      <c r="J2097">
        <v>2019</v>
      </c>
      <c r="K2097">
        <v>2019</v>
      </c>
      <c r="L2097">
        <v>1</v>
      </c>
      <c r="M2097">
        <v>1.85</v>
      </c>
      <c r="N2097">
        <v>1.85</v>
      </c>
      <c r="O2097">
        <v>1</v>
      </c>
      <c r="P2097">
        <v>1.85</v>
      </c>
      <c r="Q2097">
        <v>1</v>
      </c>
      <c r="R2097" t="s">
        <v>36</v>
      </c>
    </row>
    <row r="2098" spans="1:18" x14ac:dyDescent="0.3">
      <c r="A2098" s="63">
        <v>2096</v>
      </c>
      <c r="B2098">
        <v>103221</v>
      </c>
      <c r="C2098" t="s">
        <v>302</v>
      </c>
      <c r="D2098" t="s">
        <v>658</v>
      </c>
      <c r="F2098">
        <v>73</v>
      </c>
      <c r="G2098" s="64">
        <v>44098</v>
      </c>
      <c r="H2098" s="64">
        <v>44098</v>
      </c>
      <c r="I2098">
        <v>6</v>
      </c>
      <c r="J2098">
        <v>2019</v>
      </c>
      <c r="K2098">
        <v>2019</v>
      </c>
      <c r="L2098">
        <v>1</v>
      </c>
      <c r="M2098">
        <v>1.85</v>
      </c>
      <c r="N2098">
        <v>1.85</v>
      </c>
      <c r="O2098">
        <v>1</v>
      </c>
      <c r="P2098">
        <v>1.85</v>
      </c>
      <c r="Q2098">
        <v>1</v>
      </c>
      <c r="R2098" t="s">
        <v>24</v>
      </c>
    </row>
    <row r="2099" spans="1:18" x14ac:dyDescent="0.3">
      <c r="A2099" s="63">
        <v>2097</v>
      </c>
      <c r="B2099">
        <v>103221</v>
      </c>
      <c r="C2099" t="s">
        <v>302</v>
      </c>
      <c r="D2099" t="s">
        <v>658</v>
      </c>
      <c r="F2099">
        <v>73</v>
      </c>
      <c r="G2099" s="64">
        <v>44098</v>
      </c>
      <c r="H2099" s="64">
        <v>44098</v>
      </c>
      <c r="I2099">
        <v>6</v>
      </c>
      <c r="J2099">
        <v>2019</v>
      </c>
      <c r="K2099">
        <v>2019</v>
      </c>
      <c r="L2099">
        <v>1</v>
      </c>
      <c r="M2099">
        <v>1.85</v>
      </c>
      <c r="N2099">
        <v>1.85</v>
      </c>
      <c r="O2099">
        <v>1</v>
      </c>
      <c r="P2099">
        <v>1.85</v>
      </c>
      <c r="Q2099">
        <v>1</v>
      </c>
      <c r="R2099" t="s">
        <v>108</v>
      </c>
    </row>
    <row r="2100" spans="1:18" x14ac:dyDescent="0.3">
      <c r="A2100" s="63">
        <v>2098</v>
      </c>
      <c r="B2100">
        <v>103221</v>
      </c>
      <c r="C2100" t="s">
        <v>302</v>
      </c>
      <c r="D2100" t="s">
        <v>658</v>
      </c>
      <c r="F2100">
        <v>73</v>
      </c>
      <c r="G2100" s="64">
        <v>44098</v>
      </c>
      <c r="H2100" s="64">
        <v>44098</v>
      </c>
      <c r="I2100">
        <v>6</v>
      </c>
      <c r="J2100">
        <v>2019</v>
      </c>
      <c r="K2100">
        <v>2019</v>
      </c>
      <c r="L2100">
        <v>1</v>
      </c>
      <c r="M2100">
        <v>1.85</v>
      </c>
      <c r="N2100">
        <v>1.85</v>
      </c>
      <c r="O2100">
        <v>1</v>
      </c>
      <c r="P2100">
        <v>1.85</v>
      </c>
      <c r="Q2100">
        <v>1</v>
      </c>
      <c r="R2100" t="s">
        <v>662</v>
      </c>
    </row>
    <row r="2101" spans="1:18" x14ac:dyDescent="0.3">
      <c r="A2101" s="63">
        <v>2099</v>
      </c>
      <c r="B2101">
        <v>103221</v>
      </c>
      <c r="C2101" t="s">
        <v>302</v>
      </c>
      <c r="D2101" t="s">
        <v>658</v>
      </c>
      <c r="F2101">
        <v>73</v>
      </c>
      <c r="G2101" s="64">
        <v>44098</v>
      </c>
      <c r="H2101" s="64">
        <v>44098</v>
      </c>
      <c r="I2101">
        <v>6</v>
      </c>
      <c r="J2101">
        <v>2019</v>
      </c>
      <c r="K2101">
        <v>2019</v>
      </c>
      <c r="L2101">
        <v>1</v>
      </c>
      <c r="M2101">
        <v>1.85</v>
      </c>
      <c r="N2101">
        <v>1.85</v>
      </c>
      <c r="O2101">
        <v>1</v>
      </c>
      <c r="P2101">
        <v>1.85</v>
      </c>
      <c r="Q2101">
        <v>1</v>
      </c>
      <c r="R2101" t="s">
        <v>699</v>
      </c>
    </row>
    <row r="2102" spans="1:18" x14ac:dyDescent="0.3">
      <c r="A2102" s="63">
        <v>2100</v>
      </c>
      <c r="B2102">
        <v>103221</v>
      </c>
      <c r="C2102" t="s">
        <v>302</v>
      </c>
      <c r="D2102" t="s">
        <v>658</v>
      </c>
      <c r="F2102">
        <v>73</v>
      </c>
      <c r="G2102" s="64">
        <v>44098</v>
      </c>
      <c r="H2102" s="64">
        <v>44098</v>
      </c>
      <c r="I2102">
        <v>6</v>
      </c>
      <c r="J2102">
        <v>2019</v>
      </c>
      <c r="K2102">
        <v>2019</v>
      </c>
      <c r="L2102">
        <v>1</v>
      </c>
      <c r="M2102">
        <v>1.85</v>
      </c>
      <c r="N2102">
        <v>1.85</v>
      </c>
      <c r="O2102">
        <v>1</v>
      </c>
      <c r="P2102">
        <v>1.85</v>
      </c>
      <c r="Q2102">
        <v>1</v>
      </c>
      <c r="R2102" t="s">
        <v>700</v>
      </c>
    </row>
    <row r="2103" spans="1:18" x14ac:dyDescent="0.3">
      <c r="A2103" s="63">
        <v>2101</v>
      </c>
      <c r="B2103">
        <v>103221</v>
      </c>
      <c r="C2103" t="s">
        <v>302</v>
      </c>
      <c r="D2103" t="s">
        <v>658</v>
      </c>
      <c r="F2103">
        <v>73</v>
      </c>
      <c r="G2103" s="64">
        <v>44098</v>
      </c>
      <c r="H2103" s="64">
        <v>44098</v>
      </c>
      <c r="I2103">
        <v>6</v>
      </c>
      <c r="J2103">
        <v>2019</v>
      </c>
      <c r="K2103">
        <v>2019</v>
      </c>
      <c r="L2103">
        <v>1</v>
      </c>
      <c r="M2103">
        <v>1.85</v>
      </c>
      <c r="N2103">
        <v>1.85</v>
      </c>
      <c r="O2103">
        <v>1</v>
      </c>
      <c r="P2103">
        <v>1.85</v>
      </c>
      <c r="Q2103">
        <v>1</v>
      </c>
      <c r="R2103" t="s">
        <v>701</v>
      </c>
    </row>
    <row r="2104" spans="1:18" x14ac:dyDescent="0.3">
      <c r="A2104" s="63">
        <v>2102</v>
      </c>
      <c r="B2104">
        <v>103221</v>
      </c>
      <c r="C2104" t="s">
        <v>302</v>
      </c>
      <c r="D2104" t="s">
        <v>658</v>
      </c>
      <c r="F2104">
        <v>73</v>
      </c>
      <c r="G2104" s="64">
        <v>44098</v>
      </c>
      <c r="H2104" s="64">
        <v>44098</v>
      </c>
      <c r="I2104">
        <v>6</v>
      </c>
      <c r="J2104">
        <v>2019</v>
      </c>
      <c r="K2104">
        <v>2019</v>
      </c>
      <c r="L2104">
        <v>1</v>
      </c>
      <c r="M2104">
        <v>1.85</v>
      </c>
      <c r="N2104">
        <v>1.85</v>
      </c>
      <c r="O2104">
        <v>1</v>
      </c>
      <c r="P2104">
        <v>1.85</v>
      </c>
      <c r="Q2104">
        <v>1</v>
      </c>
      <c r="R2104" t="s">
        <v>684</v>
      </c>
    </row>
    <row r="2105" spans="1:18" x14ac:dyDescent="0.3">
      <c r="A2105" s="63">
        <v>2103</v>
      </c>
      <c r="B2105">
        <v>103221</v>
      </c>
      <c r="C2105" t="s">
        <v>302</v>
      </c>
      <c r="D2105" t="s">
        <v>658</v>
      </c>
      <c r="F2105">
        <v>73</v>
      </c>
      <c r="G2105" s="64">
        <v>44098</v>
      </c>
      <c r="H2105" s="64">
        <v>44098</v>
      </c>
      <c r="I2105">
        <v>6</v>
      </c>
      <c r="J2105">
        <v>2019</v>
      </c>
      <c r="K2105">
        <v>2019</v>
      </c>
      <c r="L2105">
        <v>1</v>
      </c>
      <c r="M2105">
        <v>1.85</v>
      </c>
      <c r="N2105">
        <v>1.85</v>
      </c>
      <c r="O2105">
        <v>1</v>
      </c>
      <c r="P2105">
        <v>1.85</v>
      </c>
      <c r="Q2105">
        <v>1</v>
      </c>
      <c r="R2105" t="s">
        <v>641</v>
      </c>
    </row>
    <row r="2106" spans="1:18" x14ac:dyDescent="0.3">
      <c r="A2106" s="63">
        <v>2104</v>
      </c>
      <c r="B2106">
        <v>103221</v>
      </c>
      <c r="C2106" t="s">
        <v>302</v>
      </c>
      <c r="D2106" t="s">
        <v>658</v>
      </c>
      <c r="F2106">
        <v>73</v>
      </c>
      <c r="G2106" s="64">
        <v>44098</v>
      </c>
      <c r="H2106" s="64">
        <v>44098</v>
      </c>
      <c r="I2106">
        <v>6</v>
      </c>
      <c r="J2106">
        <v>2019</v>
      </c>
      <c r="K2106">
        <v>2019</v>
      </c>
      <c r="L2106">
        <v>1</v>
      </c>
      <c r="M2106">
        <v>1.85</v>
      </c>
      <c r="N2106">
        <v>1.85</v>
      </c>
      <c r="O2106">
        <v>1</v>
      </c>
      <c r="P2106">
        <v>1.85</v>
      </c>
      <c r="Q2106">
        <v>1</v>
      </c>
      <c r="R2106" t="s">
        <v>122</v>
      </c>
    </row>
    <row r="2107" spans="1:18" x14ac:dyDescent="0.3">
      <c r="A2107" s="63">
        <v>2105</v>
      </c>
      <c r="B2107">
        <v>103221</v>
      </c>
      <c r="C2107" t="s">
        <v>302</v>
      </c>
      <c r="D2107" t="s">
        <v>658</v>
      </c>
      <c r="F2107">
        <v>73</v>
      </c>
      <c r="G2107" s="64">
        <v>44098</v>
      </c>
      <c r="H2107" s="64">
        <v>44098</v>
      </c>
      <c r="I2107">
        <v>6</v>
      </c>
      <c r="J2107">
        <v>2019</v>
      </c>
      <c r="K2107">
        <v>2019</v>
      </c>
      <c r="L2107">
        <v>1</v>
      </c>
      <c r="M2107">
        <v>1.85</v>
      </c>
      <c r="N2107">
        <v>1.85</v>
      </c>
      <c r="O2107">
        <v>1</v>
      </c>
      <c r="P2107">
        <v>1.85</v>
      </c>
      <c r="Q2107">
        <v>1</v>
      </c>
      <c r="R2107" t="s">
        <v>702</v>
      </c>
    </row>
    <row r="2108" spans="1:18" x14ac:dyDescent="0.3">
      <c r="A2108" s="63">
        <v>2106</v>
      </c>
      <c r="B2108">
        <v>103221</v>
      </c>
      <c r="C2108" t="s">
        <v>302</v>
      </c>
      <c r="D2108" t="s">
        <v>658</v>
      </c>
      <c r="F2108">
        <v>73</v>
      </c>
      <c r="G2108" s="64">
        <v>44098</v>
      </c>
      <c r="H2108" s="64">
        <v>44098</v>
      </c>
      <c r="I2108">
        <v>6</v>
      </c>
      <c r="J2108">
        <v>2019</v>
      </c>
      <c r="K2108">
        <v>2019</v>
      </c>
      <c r="L2108">
        <v>1</v>
      </c>
      <c r="M2108">
        <v>1.85</v>
      </c>
      <c r="N2108">
        <v>1.85</v>
      </c>
      <c r="O2108">
        <v>1</v>
      </c>
      <c r="P2108">
        <v>1.85</v>
      </c>
      <c r="Q2108">
        <v>1</v>
      </c>
      <c r="R2108" t="s">
        <v>80</v>
      </c>
    </row>
    <row r="2109" spans="1:18" x14ac:dyDescent="0.3">
      <c r="A2109" s="63">
        <v>2107</v>
      </c>
      <c r="B2109">
        <v>103221</v>
      </c>
      <c r="C2109" t="s">
        <v>302</v>
      </c>
      <c r="D2109" t="s">
        <v>658</v>
      </c>
      <c r="F2109">
        <v>73</v>
      </c>
      <c r="G2109" s="64">
        <v>44098</v>
      </c>
      <c r="H2109" s="64">
        <v>44098</v>
      </c>
      <c r="I2109">
        <v>6</v>
      </c>
      <c r="J2109">
        <v>2019</v>
      </c>
      <c r="K2109">
        <v>2019</v>
      </c>
      <c r="L2109">
        <v>1</v>
      </c>
      <c r="M2109">
        <v>1.85</v>
      </c>
      <c r="N2109">
        <v>1.85</v>
      </c>
      <c r="O2109">
        <v>1</v>
      </c>
      <c r="P2109">
        <v>1.85</v>
      </c>
      <c r="Q2109">
        <v>1</v>
      </c>
      <c r="R2109" t="s">
        <v>703</v>
      </c>
    </row>
    <row r="2110" spans="1:18" x14ac:dyDescent="0.3">
      <c r="A2110" s="63">
        <v>2108</v>
      </c>
      <c r="B2110">
        <v>103221</v>
      </c>
      <c r="C2110" t="s">
        <v>302</v>
      </c>
      <c r="D2110" t="s">
        <v>658</v>
      </c>
      <c r="F2110">
        <v>73</v>
      </c>
      <c r="G2110" s="64">
        <v>44098</v>
      </c>
      <c r="H2110" s="64">
        <v>44098</v>
      </c>
      <c r="I2110">
        <v>6</v>
      </c>
      <c r="J2110">
        <v>2019</v>
      </c>
      <c r="K2110">
        <v>2019</v>
      </c>
      <c r="L2110">
        <v>1</v>
      </c>
      <c r="M2110">
        <v>1.85</v>
      </c>
      <c r="N2110">
        <v>1.85</v>
      </c>
      <c r="O2110">
        <v>1</v>
      </c>
      <c r="P2110">
        <v>1.85</v>
      </c>
      <c r="Q2110">
        <v>1</v>
      </c>
      <c r="R2110" t="s">
        <v>704</v>
      </c>
    </row>
    <row r="2111" spans="1:18" x14ac:dyDescent="0.3">
      <c r="A2111" s="63">
        <v>2109</v>
      </c>
      <c r="B2111">
        <v>103221</v>
      </c>
      <c r="C2111" t="s">
        <v>302</v>
      </c>
      <c r="D2111" t="s">
        <v>658</v>
      </c>
      <c r="F2111">
        <v>73</v>
      </c>
      <c r="G2111" s="64">
        <v>44098</v>
      </c>
      <c r="H2111" s="64">
        <v>44098</v>
      </c>
      <c r="I2111">
        <v>6</v>
      </c>
      <c r="J2111">
        <v>2019</v>
      </c>
      <c r="K2111">
        <v>2019</v>
      </c>
      <c r="L2111">
        <v>1</v>
      </c>
      <c r="M2111">
        <v>1.85</v>
      </c>
      <c r="N2111">
        <v>1.85</v>
      </c>
      <c r="O2111">
        <v>1</v>
      </c>
      <c r="P2111">
        <v>1.85</v>
      </c>
      <c r="Q2111">
        <v>1</v>
      </c>
      <c r="R2111" t="s">
        <v>705</v>
      </c>
    </row>
    <row r="2112" spans="1:18" x14ac:dyDescent="0.3">
      <c r="A2112" s="63">
        <v>2110</v>
      </c>
      <c r="B2112">
        <v>103221</v>
      </c>
      <c r="C2112" t="s">
        <v>302</v>
      </c>
      <c r="D2112" t="s">
        <v>658</v>
      </c>
      <c r="F2112">
        <v>73</v>
      </c>
      <c r="G2112" s="64">
        <v>44098</v>
      </c>
      <c r="H2112" s="64">
        <v>44098</v>
      </c>
      <c r="I2112">
        <v>6</v>
      </c>
      <c r="J2112">
        <v>2019</v>
      </c>
      <c r="K2112">
        <v>2019</v>
      </c>
      <c r="L2112">
        <v>1</v>
      </c>
      <c r="M2112">
        <v>1.85</v>
      </c>
      <c r="N2112">
        <v>1.85</v>
      </c>
      <c r="O2112">
        <v>1</v>
      </c>
      <c r="P2112">
        <v>1.85</v>
      </c>
      <c r="Q2112">
        <v>1</v>
      </c>
      <c r="R2112" t="s">
        <v>168</v>
      </c>
    </row>
    <row r="2113" spans="1:18" x14ac:dyDescent="0.3">
      <c r="A2113" s="63">
        <v>2111</v>
      </c>
      <c r="B2113">
        <v>103221</v>
      </c>
      <c r="C2113" t="s">
        <v>302</v>
      </c>
      <c r="D2113" t="s">
        <v>658</v>
      </c>
      <c r="F2113">
        <v>73</v>
      </c>
      <c r="G2113" s="64">
        <v>44098</v>
      </c>
      <c r="H2113" s="64">
        <v>44098</v>
      </c>
      <c r="I2113">
        <v>6</v>
      </c>
      <c r="J2113">
        <v>2019</v>
      </c>
      <c r="K2113">
        <v>2019</v>
      </c>
      <c r="L2113">
        <v>1</v>
      </c>
      <c r="M2113">
        <v>1.85</v>
      </c>
      <c r="N2113">
        <v>1.85</v>
      </c>
      <c r="O2113">
        <v>1</v>
      </c>
      <c r="P2113">
        <v>1.85</v>
      </c>
      <c r="Q2113">
        <v>1</v>
      </c>
      <c r="R2113" t="s">
        <v>706</v>
      </c>
    </row>
    <row r="2114" spans="1:18" x14ac:dyDescent="0.3">
      <c r="A2114" s="63">
        <v>2112</v>
      </c>
      <c r="B2114">
        <v>103221</v>
      </c>
      <c r="C2114" t="s">
        <v>302</v>
      </c>
      <c r="D2114" t="s">
        <v>658</v>
      </c>
      <c r="F2114">
        <v>73</v>
      </c>
      <c r="G2114" s="64">
        <v>44098</v>
      </c>
      <c r="H2114" s="64">
        <v>44098</v>
      </c>
      <c r="I2114">
        <v>6</v>
      </c>
      <c r="J2114">
        <v>2019</v>
      </c>
      <c r="K2114">
        <v>2019</v>
      </c>
      <c r="L2114">
        <v>1</v>
      </c>
      <c r="M2114">
        <v>1.85</v>
      </c>
      <c r="N2114">
        <v>1.85</v>
      </c>
      <c r="O2114">
        <v>1</v>
      </c>
      <c r="P2114">
        <v>1.85</v>
      </c>
      <c r="Q2114">
        <v>1</v>
      </c>
      <c r="R2114" t="s">
        <v>707</v>
      </c>
    </row>
    <row r="2115" spans="1:18" x14ac:dyDescent="0.3">
      <c r="A2115" s="63">
        <v>2113</v>
      </c>
      <c r="B2115">
        <v>103221</v>
      </c>
      <c r="C2115" t="s">
        <v>302</v>
      </c>
      <c r="D2115" t="s">
        <v>658</v>
      </c>
      <c r="F2115">
        <v>73</v>
      </c>
      <c r="G2115" s="64">
        <v>44098</v>
      </c>
      <c r="H2115" s="64">
        <v>44098</v>
      </c>
      <c r="I2115">
        <v>6</v>
      </c>
      <c r="J2115">
        <v>2019</v>
      </c>
      <c r="K2115">
        <v>2019</v>
      </c>
      <c r="L2115">
        <v>1</v>
      </c>
      <c r="M2115">
        <v>1.85</v>
      </c>
      <c r="N2115">
        <v>1.85</v>
      </c>
      <c r="O2115">
        <v>1</v>
      </c>
      <c r="P2115">
        <v>1.85</v>
      </c>
      <c r="Q2115">
        <v>1</v>
      </c>
      <c r="R2115" t="s">
        <v>708</v>
      </c>
    </row>
    <row r="2116" spans="1:18" x14ac:dyDescent="0.3">
      <c r="A2116" s="63">
        <v>2114</v>
      </c>
      <c r="B2116">
        <v>103221</v>
      </c>
      <c r="C2116" t="s">
        <v>302</v>
      </c>
      <c r="D2116" t="s">
        <v>658</v>
      </c>
      <c r="F2116">
        <v>73</v>
      </c>
      <c r="G2116" s="64">
        <v>44098</v>
      </c>
      <c r="H2116" s="64">
        <v>44098</v>
      </c>
      <c r="I2116">
        <v>6</v>
      </c>
      <c r="J2116">
        <v>2019</v>
      </c>
      <c r="K2116">
        <v>2019</v>
      </c>
      <c r="L2116">
        <v>1</v>
      </c>
      <c r="M2116">
        <v>1.85</v>
      </c>
      <c r="N2116">
        <v>1.85</v>
      </c>
      <c r="O2116">
        <v>1</v>
      </c>
      <c r="P2116">
        <v>1.85</v>
      </c>
      <c r="Q2116">
        <v>1</v>
      </c>
      <c r="R2116" t="s">
        <v>690</v>
      </c>
    </row>
    <row r="2117" spans="1:18" x14ac:dyDescent="0.3">
      <c r="A2117" s="63">
        <v>2115</v>
      </c>
      <c r="B2117">
        <v>103221</v>
      </c>
      <c r="C2117" t="s">
        <v>302</v>
      </c>
      <c r="D2117" t="s">
        <v>658</v>
      </c>
      <c r="F2117">
        <v>73</v>
      </c>
      <c r="G2117" s="64">
        <v>44098</v>
      </c>
      <c r="H2117" s="64">
        <v>44098</v>
      </c>
      <c r="I2117">
        <v>6</v>
      </c>
      <c r="J2117">
        <v>2019</v>
      </c>
      <c r="K2117">
        <v>2019</v>
      </c>
      <c r="L2117">
        <v>1</v>
      </c>
      <c r="M2117">
        <v>1.85</v>
      </c>
      <c r="N2117">
        <v>1.85</v>
      </c>
      <c r="O2117">
        <v>1</v>
      </c>
      <c r="P2117">
        <v>1.85</v>
      </c>
      <c r="Q2117">
        <v>1</v>
      </c>
      <c r="R2117" t="s">
        <v>645</v>
      </c>
    </row>
    <row r="2118" spans="1:18" x14ac:dyDescent="0.3">
      <c r="A2118" s="63">
        <v>2116</v>
      </c>
      <c r="B2118">
        <v>103221</v>
      </c>
      <c r="C2118" t="s">
        <v>302</v>
      </c>
      <c r="D2118" t="s">
        <v>658</v>
      </c>
      <c r="F2118">
        <v>73</v>
      </c>
      <c r="G2118" s="64">
        <v>44098</v>
      </c>
      <c r="H2118" s="64">
        <v>44098</v>
      </c>
      <c r="I2118">
        <v>6</v>
      </c>
      <c r="J2118">
        <v>2019</v>
      </c>
      <c r="K2118">
        <v>2019</v>
      </c>
      <c r="L2118">
        <v>1</v>
      </c>
      <c r="M2118">
        <v>1.85</v>
      </c>
      <c r="N2118">
        <v>1.85</v>
      </c>
      <c r="O2118">
        <v>1</v>
      </c>
      <c r="P2118">
        <v>1.85</v>
      </c>
      <c r="Q2118">
        <v>1</v>
      </c>
      <c r="R2118" t="s">
        <v>709</v>
      </c>
    </row>
    <row r="2119" spans="1:18" x14ac:dyDescent="0.3">
      <c r="A2119" s="63">
        <v>2117</v>
      </c>
      <c r="B2119">
        <v>107663</v>
      </c>
      <c r="C2119" t="s">
        <v>306</v>
      </c>
      <c r="D2119" t="s">
        <v>585</v>
      </c>
      <c r="F2119">
        <v>79</v>
      </c>
      <c r="G2119" s="64">
        <v>43847</v>
      </c>
      <c r="H2119" s="64">
        <v>43856</v>
      </c>
      <c r="I2119">
        <v>8</v>
      </c>
      <c r="J2119">
        <v>2019</v>
      </c>
      <c r="K2119">
        <v>2019</v>
      </c>
      <c r="L2119">
        <v>12</v>
      </c>
      <c r="M2119">
        <v>0.46666666666666667</v>
      </c>
      <c r="N2119">
        <v>5.6</v>
      </c>
      <c r="O2119">
        <v>10</v>
      </c>
      <c r="P2119">
        <v>0.55999999999999994</v>
      </c>
      <c r="Q2119">
        <v>1.2</v>
      </c>
      <c r="R2119" t="s">
        <v>22</v>
      </c>
    </row>
    <row r="2120" spans="1:18" x14ac:dyDescent="0.3">
      <c r="A2120" s="63">
        <v>2118</v>
      </c>
      <c r="B2120">
        <v>107663</v>
      </c>
      <c r="C2120" t="s">
        <v>306</v>
      </c>
      <c r="D2120" t="s">
        <v>585</v>
      </c>
      <c r="F2120">
        <v>79</v>
      </c>
      <c r="G2120" s="64">
        <v>43847</v>
      </c>
      <c r="H2120" s="64">
        <v>43856</v>
      </c>
      <c r="I2120">
        <v>8</v>
      </c>
      <c r="J2120">
        <v>2019</v>
      </c>
      <c r="K2120">
        <v>2019</v>
      </c>
      <c r="L2120">
        <v>12</v>
      </c>
      <c r="M2120">
        <v>0.46666666666666667</v>
      </c>
      <c r="N2120">
        <v>5.6</v>
      </c>
      <c r="O2120">
        <v>10</v>
      </c>
      <c r="P2120">
        <v>0.55999999999999994</v>
      </c>
      <c r="Q2120">
        <v>1.2</v>
      </c>
      <c r="R2120" t="s">
        <v>24</v>
      </c>
    </row>
    <row r="2121" spans="1:18" x14ac:dyDescent="0.3">
      <c r="A2121" s="63">
        <v>2119</v>
      </c>
      <c r="B2121">
        <v>107663</v>
      </c>
      <c r="C2121" t="s">
        <v>306</v>
      </c>
      <c r="D2121" t="s">
        <v>585</v>
      </c>
      <c r="F2121">
        <v>79</v>
      </c>
      <c r="G2121" s="64">
        <v>43847</v>
      </c>
      <c r="H2121" s="64">
        <v>43856</v>
      </c>
      <c r="I2121">
        <v>8</v>
      </c>
      <c r="J2121">
        <v>2019</v>
      </c>
      <c r="K2121">
        <v>2019</v>
      </c>
      <c r="L2121">
        <v>12</v>
      </c>
      <c r="M2121">
        <v>0.46666666666666667</v>
      </c>
      <c r="N2121">
        <v>5.6</v>
      </c>
      <c r="O2121">
        <v>10</v>
      </c>
      <c r="P2121">
        <v>0.55999999999999994</v>
      </c>
      <c r="Q2121">
        <v>1.2</v>
      </c>
      <c r="R2121" t="s">
        <v>25</v>
      </c>
    </row>
    <row r="2122" spans="1:18" x14ac:dyDescent="0.3">
      <c r="A2122" s="63">
        <v>2120</v>
      </c>
      <c r="B2122">
        <v>107663</v>
      </c>
      <c r="C2122" t="s">
        <v>306</v>
      </c>
      <c r="D2122" t="s">
        <v>585</v>
      </c>
      <c r="F2122">
        <v>79</v>
      </c>
      <c r="G2122" s="64">
        <v>43847</v>
      </c>
      <c r="H2122" s="64">
        <v>43856</v>
      </c>
      <c r="I2122">
        <v>8</v>
      </c>
      <c r="J2122">
        <v>2019</v>
      </c>
      <c r="K2122">
        <v>2019</v>
      </c>
      <c r="L2122">
        <v>12</v>
      </c>
      <c r="M2122">
        <v>0.46666666666666667</v>
      </c>
      <c r="N2122">
        <v>5.6</v>
      </c>
      <c r="O2122">
        <v>10</v>
      </c>
      <c r="P2122">
        <v>0.55999999999999994</v>
      </c>
      <c r="Q2122">
        <v>1.2</v>
      </c>
      <c r="R2122" t="s">
        <v>168</v>
      </c>
    </row>
    <row r="2123" spans="1:18" x14ac:dyDescent="0.3">
      <c r="A2123" s="63">
        <v>2121</v>
      </c>
      <c r="B2123">
        <v>107663</v>
      </c>
      <c r="C2123" t="s">
        <v>306</v>
      </c>
      <c r="D2123" t="s">
        <v>585</v>
      </c>
      <c r="F2123">
        <v>79</v>
      </c>
      <c r="G2123" s="64">
        <v>43847</v>
      </c>
      <c r="H2123" s="64">
        <v>43856</v>
      </c>
      <c r="I2123">
        <v>8</v>
      </c>
      <c r="J2123">
        <v>2019</v>
      </c>
      <c r="K2123">
        <v>2019</v>
      </c>
      <c r="L2123">
        <v>12</v>
      </c>
      <c r="M2123">
        <v>0.46666666666666667</v>
      </c>
      <c r="N2123">
        <v>5.6</v>
      </c>
      <c r="O2123">
        <v>10</v>
      </c>
      <c r="P2123">
        <v>0.55999999999999994</v>
      </c>
      <c r="Q2123">
        <v>1.2</v>
      </c>
      <c r="R2123" t="s">
        <v>663</v>
      </c>
    </row>
    <row r="2124" spans="1:18" x14ac:dyDescent="0.3">
      <c r="A2124" s="63">
        <v>2122</v>
      </c>
      <c r="B2124">
        <v>107663</v>
      </c>
      <c r="C2124" t="s">
        <v>306</v>
      </c>
      <c r="D2124" t="s">
        <v>585</v>
      </c>
      <c r="F2124">
        <v>79</v>
      </c>
      <c r="G2124" s="64">
        <v>43847</v>
      </c>
      <c r="H2124" s="64">
        <v>43856</v>
      </c>
      <c r="I2124">
        <v>8</v>
      </c>
      <c r="J2124">
        <v>2019</v>
      </c>
      <c r="K2124">
        <v>2019</v>
      </c>
      <c r="L2124">
        <v>12</v>
      </c>
      <c r="M2124">
        <v>0.46666666666666667</v>
      </c>
      <c r="N2124">
        <v>5.6</v>
      </c>
      <c r="O2124">
        <v>10</v>
      </c>
      <c r="P2124">
        <v>0.55999999999999994</v>
      </c>
      <c r="Q2124">
        <v>1.2</v>
      </c>
      <c r="R2124" t="s">
        <v>62</v>
      </c>
    </row>
    <row r="2125" spans="1:18" x14ac:dyDescent="0.3">
      <c r="A2125" s="63">
        <v>2123</v>
      </c>
      <c r="B2125">
        <v>107663</v>
      </c>
      <c r="C2125" t="s">
        <v>306</v>
      </c>
      <c r="D2125" t="s">
        <v>585</v>
      </c>
      <c r="F2125">
        <v>79</v>
      </c>
      <c r="G2125" s="64">
        <v>43847</v>
      </c>
      <c r="H2125" s="64">
        <v>43856</v>
      </c>
      <c r="I2125">
        <v>8</v>
      </c>
      <c r="J2125">
        <v>2019</v>
      </c>
      <c r="K2125">
        <v>2019</v>
      </c>
      <c r="L2125">
        <v>12</v>
      </c>
      <c r="M2125">
        <v>0.46666666666666667</v>
      </c>
      <c r="N2125">
        <v>5.6</v>
      </c>
      <c r="O2125">
        <v>10</v>
      </c>
      <c r="P2125">
        <v>0.55999999999999994</v>
      </c>
      <c r="Q2125">
        <v>1.2</v>
      </c>
      <c r="R2125" t="s">
        <v>670</v>
      </c>
    </row>
    <row r="2126" spans="1:18" x14ac:dyDescent="0.3">
      <c r="A2126" s="63">
        <v>2124</v>
      </c>
      <c r="B2126">
        <v>107663</v>
      </c>
      <c r="C2126" t="s">
        <v>306</v>
      </c>
      <c r="D2126" t="s">
        <v>585</v>
      </c>
      <c r="F2126">
        <v>79</v>
      </c>
      <c r="G2126" s="64">
        <v>43847</v>
      </c>
      <c r="H2126" s="64">
        <v>43856</v>
      </c>
      <c r="I2126">
        <v>8</v>
      </c>
      <c r="J2126">
        <v>2019</v>
      </c>
      <c r="K2126">
        <v>2019</v>
      </c>
      <c r="L2126">
        <v>12</v>
      </c>
      <c r="M2126">
        <v>0.46666666666666667</v>
      </c>
      <c r="N2126">
        <v>5.6</v>
      </c>
      <c r="O2126">
        <v>10</v>
      </c>
      <c r="P2126">
        <v>0.55999999999999994</v>
      </c>
      <c r="Q2126">
        <v>1.2</v>
      </c>
      <c r="R2126" t="s">
        <v>590</v>
      </c>
    </row>
    <row r="2127" spans="1:18" x14ac:dyDescent="0.3">
      <c r="A2127" s="63">
        <v>2125</v>
      </c>
      <c r="B2127">
        <v>107663</v>
      </c>
      <c r="C2127" t="s">
        <v>306</v>
      </c>
      <c r="D2127" t="s">
        <v>585</v>
      </c>
      <c r="F2127">
        <v>79</v>
      </c>
      <c r="G2127" s="64">
        <v>43847</v>
      </c>
      <c r="H2127" s="64">
        <v>43856</v>
      </c>
      <c r="I2127">
        <v>8</v>
      </c>
      <c r="J2127">
        <v>2019</v>
      </c>
      <c r="K2127">
        <v>2019</v>
      </c>
      <c r="L2127">
        <v>12</v>
      </c>
      <c r="M2127">
        <v>0.46666666666666667</v>
      </c>
      <c r="N2127">
        <v>5.6</v>
      </c>
      <c r="O2127">
        <v>10</v>
      </c>
      <c r="P2127">
        <v>0.55999999999999994</v>
      </c>
      <c r="Q2127">
        <v>1.2</v>
      </c>
      <c r="R2127" t="s">
        <v>684</v>
      </c>
    </row>
    <row r="2128" spans="1:18" x14ac:dyDescent="0.3">
      <c r="A2128" s="63">
        <v>2126</v>
      </c>
      <c r="B2128">
        <v>107663</v>
      </c>
      <c r="C2128" t="s">
        <v>306</v>
      </c>
      <c r="D2128" t="s">
        <v>585</v>
      </c>
      <c r="F2128">
        <v>79</v>
      </c>
      <c r="G2128" s="64">
        <v>43847</v>
      </c>
      <c r="H2128" s="64">
        <v>43856</v>
      </c>
      <c r="I2128">
        <v>8</v>
      </c>
      <c r="J2128">
        <v>2019</v>
      </c>
      <c r="K2128">
        <v>2019</v>
      </c>
      <c r="L2128">
        <v>12</v>
      </c>
      <c r="M2128">
        <v>0.46666666666666667</v>
      </c>
      <c r="N2128">
        <v>5.6</v>
      </c>
      <c r="O2128">
        <v>10</v>
      </c>
      <c r="P2128">
        <v>0.55999999999999994</v>
      </c>
      <c r="Q2128">
        <v>1.2</v>
      </c>
      <c r="R2128" t="s">
        <v>641</v>
      </c>
    </row>
    <row r="2129" spans="1:18" x14ac:dyDescent="0.3">
      <c r="A2129" s="63">
        <v>2127</v>
      </c>
      <c r="B2129">
        <v>107663</v>
      </c>
      <c r="C2129" t="s">
        <v>306</v>
      </c>
      <c r="D2129" t="s">
        <v>585</v>
      </c>
      <c r="F2129">
        <v>79</v>
      </c>
      <c r="G2129" s="64">
        <v>43847</v>
      </c>
      <c r="H2129" s="64">
        <v>43856</v>
      </c>
      <c r="I2129">
        <v>8</v>
      </c>
      <c r="J2129">
        <v>2019</v>
      </c>
      <c r="K2129">
        <v>2019</v>
      </c>
      <c r="L2129">
        <v>12</v>
      </c>
      <c r="M2129">
        <v>0.46666666666666667</v>
      </c>
      <c r="N2129">
        <v>5.6</v>
      </c>
      <c r="O2129">
        <v>10</v>
      </c>
      <c r="P2129">
        <v>0.55999999999999994</v>
      </c>
      <c r="Q2129">
        <v>1.2</v>
      </c>
      <c r="R2129" t="s">
        <v>710</v>
      </c>
    </row>
    <row r="2130" spans="1:18" x14ac:dyDescent="0.3">
      <c r="A2130" s="63">
        <v>2128</v>
      </c>
      <c r="B2130">
        <v>107663</v>
      </c>
      <c r="C2130" t="s">
        <v>306</v>
      </c>
      <c r="D2130" t="s">
        <v>585</v>
      </c>
      <c r="F2130">
        <v>79</v>
      </c>
      <c r="G2130" s="64">
        <v>43847</v>
      </c>
      <c r="H2130" s="64">
        <v>43856</v>
      </c>
      <c r="I2130">
        <v>8</v>
      </c>
      <c r="J2130">
        <v>2019</v>
      </c>
      <c r="K2130">
        <v>2019</v>
      </c>
      <c r="L2130">
        <v>12</v>
      </c>
      <c r="M2130">
        <v>0.46666666666666667</v>
      </c>
      <c r="N2130">
        <v>5.6</v>
      </c>
      <c r="O2130">
        <v>10</v>
      </c>
      <c r="P2130">
        <v>0.55999999999999994</v>
      </c>
      <c r="Q2130">
        <v>1.2</v>
      </c>
      <c r="R2130" t="s">
        <v>696</v>
      </c>
    </row>
    <row r="2131" spans="1:18" x14ac:dyDescent="0.3">
      <c r="A2131" s="63">
        <v>2129</v>
      </c>
      <c r="B2131">
        <v>107663</v>
      </c>
      <c r="C2131" t="s">
        <v>306</v>
      </c>
      <c r="D2131" t="s">
        <v>585</v>
      </c>
      <c r="F2131">
        <v>79</v>
      </c>
      <c r="G2131" s="64">
        <v>43847</v>
      </c>
      <c r="H2131" s="64">
        <v>43856</v>
      </c>
      <c r="I2131">
        <v>8</v>
      </c>
      <c r="J2131">
        <v>2019</v>
      </c>
      <c r="K2131">
        <v>2019</v>
      </c>
      <c r="L2131">
        <v>12</v>
      </c>
      <c r="M2131">
        <v>0.46666666666666667</v>
      </c>
      <c r="N2131">
        <v>5.6</v>
      </c>
      <c r="O2131">
        <v>10</v>
      </c>
      <c r="P2131">
        <v>0.55999999999999994</v>
      </c>
      <c r="Q2131">
        <v>1.2</v>
      </c>
      <c r="R2131" t="s">
        <v>711</v>
      </c>
    </row>
    <row r="2132" spans="1:18" x14ac:dyDescent="0.3">
      <c r="A2132" s="63">
        <v>2130</v>
      </c>
      <c r="B2132">
        <v>107663</v>
      </c>
      <c r="C2132" t="s">
        <v>306</v>
      </c>
      <c r="D2132" t="s">
        <v>585</v>
      </c>
      <c r="F2132">
        <v>79</v>
      </c>
      <c r="G2132" s="64">
        <v>43847</v>
      </c>
      <c r="H2132" s="64">
        <v>43856</v>
      </c>
      <c r="I2132">
        <v>8</v>
      </c>
      <c r="J2132">
        <v>2019</v>
      </c>
      <c r="K2132">
        <v>2019</v>
      </c>
      <c r="L2132">
        <v>12</v>
      </c>
      <c r="M2132">
        <v>0.46666666666666667</v>
      </c>
      <c r="N2132">
        <v>5.6</v>
      </c>
      <c r="O2132">
        <v>10</v>
      </c>
      <c r="P2132">
        <v>0.55999999999999994</v>
      </c>
      <c r="Q2132">
        <v>1.2</v>
      </c>
      <c r="R2132" t="s">
        <v>621</v>
      </c>
    </row>
    <row r="2133" spans="1:18" x14ac:dyDescent="0.3">
      <c r="A2133" s="63">
        <v>2131</v>
      </c>
      <c r="B2133">
        <v>107663</v>
      </c>
      <c r="C2133" t="s">
        <v>306</v>
      </c>
      <c r="D2133" t="s">
        <v>585</v>
      </c>
      <c r="F2133">
        <v>79</v>
      </c>
      <c r="G2133" s="64">
        <v>43847</v>
      </c>
      <c r="H2133" s="64">
        <v>43856</v>
      </c>
      <c r="I2133">
        <v>8</v>
      </c>
      <c r="J2133">
        <v>2019</v>
      </c>
      <c r="K2133">
        <v>2019</v>
      </c>
      <c r="L2133">
        <v>12</v>
      </c>
      <c r="M2133">
        <v>0.46666666666666667</v>
      </c>
      <c r="N2133">
        <v>5.6</v>
      </c>
      <c r="O2133">
        <v>10</v>
      </c>
      <c r="P2133">
        <v>0.55999999999999994</v>
      </c>
      <c r="Q2133">
        <v>1.2</v>
      </c>
      <c r="R2133" t="s">
        <v>38</v>
      </c>
    </row>
    <row r="2134" spans="1:18" x14ac:dyDescent="0.3">
      <c r="A2134" s="63">
        <v>2132</v>
      </c>
      <c r="B2134">
        <v>107663</v>
      </c>
      <c r="C2134" t="s">
        <v>306</v>
      </c>
      <c r="D2134" t="s">
        <v>585</v>
      </c>
      <c r="F2134">
        <v>79</v>
      </c>
      <c r="G2134" s="64">
        <v>43847</v>
      </c>
      <c r="H2134" s="64">
        <v>43856</v>
      </c>
      <c r="I2134">
        <v>8</v>
      </c>
      <c r="J2134">
        <v>2019</v>
      </c>
      <c r="K2134">
        <v>2019</v>
      </c>
      <c r="L2134">
        <v>12</v>
      </c>
      <c r="M2134">
        <v>0.46666666666666667</v>
      </c>
      <c r="N2134">
        <v>5.6</v>
      </c>
      <c r="O2134">
        <v>10</v>
      </c>
      <c r="P2134">
        <v>0.55999999999999994</v>
      </c>
      <c r="Q2134">
        <v>1.2</v>
      </c>
      <c r="R2134" t="s">
        <v>661</v>
      </c>
    </row>
    <row r="2135" spans="1:18" x14ac:dyDescent="0.3">
      <c r="A2135" s="63">
        <v>2133</v>
      </c>
      <c r="B2135">
        <v>107663</v>
      </c>
      <c r="C2135" t="s">
        <v>306</v>
      </c>
      <c r="D2135" t="s">
        <v>585</v>
      </c>
      <c r="F2135">
        <v>79</v>
      </c>
      <c r="G2135" s="64">
        <v>43847</v>
      </c>
      <c r="H2135" s="64">
        <v>43856</v>
      </c>
      <c r="I2135">
        <v>8</v>
      </c>
      <c r="J2135">
        <v>2019</v>
      </c>
      <c r="K2135">
        <v>2019</v>
      </c>
      <c r="L2135">
        <v>12</v>
      </c>
      <c r="M2135">
        <v>0.46666666666666667</v>
      </c>
      <c r="N2135">
        <v>5.6</v>
      </c>
      <c r="O2135">
        <v>10</v>
      </c>
      <c r="P2135">
        <v>0.55999999999999994</v>
      </c>
      <c r="Q2135">
        <v>1.2</v>
      </c>
      <c r="R2135" t="s">
        <v>643</v>
      </c>
    </row>
    <row r="2136" spans="1:18" x14ac:dyDescent="0.3">
      <c r="A2136" s="63">
        <v>2134</v>
      </c>
      <c r="B2136">
        <v>107663</v>
      </c>
      <c r="C2136" t="s">
        <v>306</v>
      </c>
      <c r="D2136" t="s">
        <v>585</v>
      </c>
      <c r="F2136">
        <v>79</v>
      </c>
      <c r="G2136" s="64">
        <v>43847</v>
      </c>
      <c r="H2136" s="64">
        <v>43856</v>
      </c>
      <c r="I2136">
        <v>8</v>
      </c>
      <c r="J2136">
        <v>2019</v>
      </c>
      <c r="K2136">
        <v>2019</v>
      </c>
      <c r="L2136">
        <v>12</v>
      </c>
      <c r="M2136">
        <v>0.46666666666666667</v>
      </c>
      <c r="N2136">
        <v>5.6</v>
      </c>
      <c r="O2136">
        <v>10</v>
      </c>
      <c r="P2136">
        <v>0.55999999999999994</v>
      </c>
      <c r="Q2136">
        <v>1.2</v>
      </c>
      <c r="R2136" t="s">
        <v>712</v>
      </c>
    </row>
    <row r="2137" spans="1:18" x14ac:dyDescent="0.3">
      <c r="A2137" s="63">
        <v>2135</v>
      </c>
      <c r="B2137">
        <v>107663</v>
      </c>
      <c r="C2137" t="s">
        <v>306</v>
      </c>
      <c r="D2137" t="s">
        <v>585</v>
      </c>
      <c r="F2137">
        <v>79</v>
      </c>
      <c r="G2137" s="64">
        <v>43847</v>
      </c>
      <c r="H2137" s="64">
        <v>43856</v>
      </c>
      <c r="I2137">
        <v>8</v>
      </c>
      <c r="J2137">
        <v>2019</v>
      </c>
      <c r="K2137">
        <v>2019</v>
      </c>
      <c r="L2137">
        <v>12</v>
      </c>
      <c r="M2137">
        <v>0.46666666666666667</v>
      </c>
      <c r="N2137">
        <v>5.6</v>
      </c>
      <c r="O2137">
        <v>10</v>
      </c>
      <c r="P2137">
        <v>0.55999999999999994</v>
      </c>
      <c r="Q2137">
        <v>1.2</v>
      </c>
      <c r="R2137" t="s">
        <v>713</v>
      </c>
    </row>
    <row r="2138" spans="1:18" x14ac:dyDescent="0.3">
      <c r="A2138" s="63">
        <v>2136</v>
      </c>
      <c r="B2138">
        <v>1004</v>
      </c>
      <c r="C2138" t="s">
        <v>308</v>
      </c>
      <c r="D2138" t="s">
        <v>630</v>
      </c>
      <c r="F2138">
        <v>67</v>
      </c>
      <c r="G2138" s="64">
        <v>42978</v>
      </c>
      <c r="H2138" s="64">
        <v>42978</v>
      </c>
      <c r="I2138">
        <v>6</v>
      </c>
      <c r="J2138">
        <v>1999</v>
      </c>
      <c r="K2138" t="s">
        <v>714</v>
      </c>
      <c r="L2138">
        <v>1</v>
      </c>
      <c r="M2138">
        <v>8.3333333333333329E-2</v>
      </c>
      <c r="N2138">
        <v>8.3333333333333329E-2</v>
      </c>
      <c r="O2138">
        <v>1</v>
      </c>
      <c r="P2138">
        <v>8.3333333333333329E-2</v>
      </c>
      <c r="Q2138">
        <v>1</v>
      </c>
      <c r="R2138" t="s">
        <v>54</v>
      </c>
    </row>
    <row r="2139" spans="1:18" x14ac:dyDescent="0.3">
      <c r="A2139" s="63">
        <v>2137</v>
      </c>
      <c r="B2139">
        <v>1004</v>
      </c>
      <c r="C2139" t="s">
        <v>308</v>
      </c>
      <c r="D2139" t="s">
        <v>630</v>
      </c>
      <c r="F2139">
        <v>67</v>
      </c>
      <c r="G2139" s="64">
        <v>42978</v>
      </c>
      <c r="H2139" s="64">
        <v>42978</v>
      </c>
      <c r="I2139">
        <v>6</v>
      </c>
      <c r="J2139">
        <v>1999</v>
      </c>
      <c r="K2139" t="s">
        <v>714</v>
      </c>
      <c r="L2139">
        <v>1</v>
      </c>
      <c r="M2139">
        <v>8.3333333333333329E-2</v>
      </c>
      <c r="N2139">
        <v>8.3333333333333329E-2</v>
      </c>
      <c r="O2139">
        <v>1</v>
      </c>
      <c r="P2139">
        <v>8.3333333333333329E-2</v>
      </c>
      <c r="Q2139">
        <v>1</v>
      </c>
      <c r="R2139" t="s">
        <v>42</v>
      </c>
    </row>
    <row r="2140" spans="1:18" x14ac:dyDescent="0.3">
      <c r="A2140" s="63">
        <v>2138</v>
      </c>
      <c r="B2140">
        <v>1004</v>
      </c>
      <c r="C2140" t="s">
        <v>308</v>
      </c>
      <c r="D2140" t="s">
        <v>630</v>
      </c>
      <c r="F2140">
        <v>67</v>
      </c>
      <c r="G2140" s="64">
        <v>42978</v>
      </c>
      <c r="H2140" s="64">
        <v>42978</v>
      </c>
      <c r="I2140">
        <v>6</v>
      </c>
      <c r="J2140">
        <v>1999</v>
      </c>
      <c r="K2140" t="s">
        <v>714</v>
      </c>
      <c r="L2140">
        <v>1</v>
      </c>
      <c r="M2140">
        <v>8.3333333333333329E-2</v>
      </c>
      <c r="N2140">
        <v>8.3333333333333329E-2</v>
      </c>
      <c r="O2140">
        <v>1</v>
      </c>
      <c r="P2140">
        <v>8.3333333333333329E-2</v>
      </c>
      <c r="Q2140">
        <v>1</v>
      </c>
      <c r="R2140" t="s">
        <v>715</v>
      </c>
    </row>
    <row r="2141" spans="1:18" x14ac:dyDescent="0.3">
      <c r="A2141" s="63">
        <v>2139</v>
      </c>
      <c r="B2141">
        <v>1004</v>
      </c>
      <c r="C2141" t="s">
        <v>308</v>
      </c>
      <c r="D2141" t="s">
        <v>630</v>
      </c>
      <c r="F2141">
        <v>67</v>
      </c>
      <c r="G2141" s="64">
        <v>42978</v>
      </c>
      <c r="H2141" s="64">
        <v>42978</v>
      </c>
      <c r="I2141">
        <v>6</v>
      </c>
      <c r="J2141">
        <v>1999</v>
      </c>
      <c r="K2141" t="s">
        <v>714</v>
      </c>
      <c r="L2141">
        <v>1</v>
      </c>
      <c r="M2141">
        <v>8.3333333333333329E-2</v>
      </c>
      <c r="N2141">
        <v>8.3333333333333329E-2</v>
      </c>
      <c r="O2141">
        <v>1</v>
      </c>
      <c r="P2141">
        <v>8.3333333333333329E-2</v>
      </c>
      <c r="Q2141">
        <v>1</v>
      </c>
      <c r="R2141" t="s">
        <v>699</v>
      </c>
    </row>
    <row r="2142" spans="1:18" x14ac:dyDescent="0.3">
      <c r="A2142" s="63">
        <v>2140</v>
      </c>
      <c r="B2142">
        <v>1004</v>
      </c>
      <c r="C2142" t="s">
        <v>308</v>
      </c>
      <c r="D2142" t="s">
        <v>630</v>
      </c>
      <c r="F2142">
        <v>67</v>
      </c>
      <c r="G2142" s="64">
        <v>42978</v>
      </c>
      <c r="H2142" s="64">
        <v>42978</v>
      </c>
      <c r="I2142">
        <v>6</v>
      </c>
      <c r="J2142">
        <v>1999</v>
      </c>
      <c r="K2142" t="s">
        <v>714</v>
      </c>
      <c r="L2142">
        <v>1</v>
      </c>
      <c r="M2142">
        <v>8.3333333333333329E-2</v>
      </c>
      <c r="N2142">
        <v>8.3333333333333329E-2</v>
      </c>
      <c r="O2142">
        <v>1</v>
      </c>
      <c r="P2142">
        <v>8.3333333333333329E-2</v>
      </c>
      <c r="Q2142">
        <v>1</v>
      </c>
      <c r="R2142" t="s">
        <v>662</v>
      </c>
    </row>
    <row r="2143" spans="1:18" x14ac:dyDescent="0.3">
      <c r="A2143" s="63">
        <v>2141</v>
      </c>
      <c r="B2143">
        <v>144</v>
      </c>
      <c r="C2143" t="s">
        <v>309</v>
      </c>
      <c r="D2143" t="s">
        <v>585</v>
      </c>
      <c r="F2143">
        <v>64</v>
      </c>
      <c r="G2143" s="64">
        <v>43566</v>
      </c>
      <c r="H2143" s="64">
        <v>43599</v>
      </c>
      <c r="I2143">
        <v>2</v>
      </c>
      <c r="J2143">
        <v>2002</v>
      </c>
      <c r="K2143">
        <v>2002</v>
      </c>
      <c r="L2143">
        <v>13</v>
      </c>
      <c r="M2143">
        <v>0.4</v>
      </c>
      <c r="N2143">
        <v>5.2</v>
      </c>
      <c r="O2143">
        <v>34</v>
      </c>
      <c r="P2143">
        <v>0.15294117647058819</v>
      </c>
      <c r="Q2143">
        <v>0.38235294117647062</v>
      </c>
      <c r="R2143" t="s">
        <v>36</v>
      </c>
    </row>
    <row r="2144" spans="1:18" x14ac:dyDescent="0.3">
      <c r="A2144" s="63">
        <v>2142</v>
      </c>
      <c r="B2144">
        <v>144</v>
      </c>
      <c r="C2144" t="s">
        <v>309</v>
      </c>
      <c r="D2144" t="s">
        <v>585</v>
      </c>
      <c r="F2144">
        <v>64</v>
      </c>
      <c r="G2144" s="64">
        <v>43566</v>
      </c>
      <c r="H2144" s="64">
        <v>43599</v>
      </c>
      <c r="I2144">
        <v>2</v>
      </c>
      <c r="J2144">
        <v>2002</v>
      </c>
      <c r="K2144">
        <v>2002</v>
      </c>
      <c r="L2144">
        <v>13</v>
      </c>
      <c r="M2144">
        <v>0.4</v>
      </c>
      <c r="N2144">
        <v>5.2</v>
      </c>
      <c r="O2144">
        <v>34</v>
      </c>
      <c r="P2144">
        <v>0.15294117647058819</v>
      </c>
      <c r="Q2144">
        <v>0.38235294117647062</v>
      </c>
      <c r="R2144" t="s">
        <v>54</v>
      </c>
    </row>
    <row r="2145" spans="1:18" x14ac:dyDescent="0.3">
      <c r="A2145" s="63">
        <v>2143</v>
      </c>
      <c r="B2145">
        <v>144</v>
      </c>
      <c r="C2145" t="s">
        <v>309</v>
      </c>
      <c r="D2145" t="s">
        <v>585</v>
      </c>
      <c r="F2145">
        <v>64</v>
      </c>
      <c r="G2145" s="64">
        <v>43566</v>
      </c>
      <c r="H2145" s="64">
        <v>43599</v>
      </c>
      <c r="I2145">
        <v>2</v>
      </c>
      <c r="J2145">
        <v>2002</v>
      </c>
      <c r="K2145">
        <v>2002</v>
      </c>
      <c r="L2145">
        <v>13</v>
      </c>
      <c r="M2145">
        <v>0.4</v>
      </c>
      <c r="N2145">
        <v>5.2</v>
      </c>
      <c r="O2145">
        <v>34</v>
      </c>
      <c r="P2145">
        <v>0.15294117647058819</v>
      </c>
      <c r="Q2145">
        <v>0.38235294117647062</v>
      </c>
      <c r="R2145" t="s">
        <v>42</v>
      </c>
    </row>
    <row r="2146" spans="1:18" x14ac:dyDescent="0.3">
      <c r="A2146" s="63">
        <v>2144</v>
      </c>
      <c r="B2146">
        <v>144</v>
      </c>
      <c r="C2146" t="s">
        <v>309</v>
      </c>
      <c r="D2146" t="s">
        <v>585</v>
      </c>
      <c r="F2146">
        <v>64</v>
      </c>
      <c r="G2146" s="64">
        <v>43566</v>
      </c>
      <c r="H2146" s="64">
        <v>43599</v>
      </c>
      <c r="I2146">
        <v>2</v>
      </c>
      <c r="J2146">
        <v>2002</v>
      </c>
      <c r="K2146">
        <v>2002</v>
      </c>
      <c r="L2146">
        <v>13</v>
      </c>
      <c r="M2146">
        <v>0.4</v>
      </c>
      <c r="N2146">
        <v>5.2</v>
      </c>
      <c r="O2146">
        <v>34</v>
      </c>
      <c r="P2146">
        <v>0.15294117647058819</v>
      </c>
      <c r="Q2146">
        <v>0.38235294117647062</v>
      </c>
      <c r="R2146" t="s">
        <v>108</v>
      </c>
    </row>
    <row r="2147" spans="1:18" x14ac:dyDescent="0.3">
      <c r="A2147" s="63">
        <v>2145</v>
      </c>
      <c r="B2147">
        <v>144</v>
      </c>
      <c r="C2147" t="s">
        <v>309</v>
      </c>
      <c r="D2147" t="s">
        <v>585</v>
      </c>
      <c r="F2147">
        <v>64</v>
      </c>
      <c r="G2147" s="64">
        <v>43566</v>
      </c>
      <c r="H2147" s="64">
        <v>43599</v>
      </c>
      <c r="I2147">
        <v>2</v>
      </c>
      <c r="J2147">
        <v>2002</v>
      </c>
      <c r="K2147">
        <v>2002</v>
      </c>
      <c r="L2147">
        <v>13</v>
      </c>
      <c r="M2147">
        <v>0.4</v>
      </c>
      <c r="N2147">
        <v>5.2</v>
      </c>
      <c r="O2147">
        <v>34</v>
      </c>
      <c r="P2147">
        <v>0.15294117647058819</v>
      </c>
      <c r="Q2147">
        <v>0.38235294117647062</v>
      </c>
      <c r="R2147" t="s">
        <v>615</v>
      </c>
    </row>
    <row r="2148" spans="1:18" x14ac:dyDescent="0.3">
      <c r="A2148" s="63">
        <v>2146</v>
      </c>
      <c r="B2148">
        <v>144</v>
      </c>
      <c r="C2148" t="s">
        <v>309</v>
      </c>
      <c r="D2148" t="s">
        <v>585</v>
      </c>
      <c r="F2148">
        <v>64</v>
      </c>
      <c r="G2148" s="64">
        <v>43566</v>
      </c>
      <c r="H2148" s="64">
        <v>43599</v>
      </c>
      <c r="I2148">
        <v>2</v>
      </c>
      <c r="J2148">
        <v>2002</v>
      </c>
      <c r="K2148">
        <v>2002</v>
      </c>
      <c r="L2148">
        <v>13</v>
      </c>
      <c r="M2148">
        <v>0.4</v>
      </c>
      <c r="N2148">
        <v>5.2</v>
      </c>
      <c r="O2148">
        <v>34</v>
      </c>
      <c r="P2148">
        <v>0.15294117647058819</v>
      </c>
      <c r="Q2148">
        <v>0.38235294117647062</v>
      </c>
      <c r="R2148" t="s">
        <v>601</v>
      </c>
    </row>
    <row r="2149" spans="1:18" x14ac:dyDescent="0.3">
      <c r="A2149" s="63">
        <v>2147</v>
      </c>
      <c r="B2149">
        <v>144</v>
      </c>
      <c r="C2149" t="s">
        <v>309</v>
      </c>
      <c r="D2149" t="s">
        <v>585</v>
      </c>
      <c r="F2149">
        <v>64</v>
      </c>
      <c r="G2149" s="64">
        <v>43566</v>
      </c>
      <c r="H2149" s="64">
        <v>43599</v>
      </c>
      <c r="I2149">
        <v>2</v>
      </c>
      <c r="J2149">
        <v>2002</v>
      </c>
      <c r="K2149">
        <v>2002</v>
      </c>
      <c r="L2149">
        <v>13</v>
      </c>
      <c r="M2149">
        <v>0.4</v>
      </c>
      <c r="N2149">
        <v>5.2</v>
      </c>
      <c r="O2149">
        <v>34</v>
      </c>
      <c r="P2149">
        <v>0.15294117647058819</v>
      </c>
      <c r="Q2149">
        <v>0.38235294117647062</v>
      </c>
      <c r="R2149" t="s">
        <v>709</v>
      </c>
    </row>
    <row r="2150" spans="1:18" x14ac:dyDescent="0.3">
      <c r="A2150" s="63">
        <v>2148</v>
      </c>
      <c r="B2150">
        <v>144</v>
      </c>
      <c r="C2150" t="s">
        <v>309</v>
      </c>
      <c r="D2150" t="s">
        <v>585</v>
      </c>
      <c r="F2150">
        <v>64</v>
      </c>
      <c r="G2150" s="64">
        <v>43566</v>
      </c>
      <c r="H2150" s="64">
        <v>43599</v>
      </c>
      <c r="I2150">
        <v>2</v>
      </c>
      <c r="J2150">
        <v>2002</v>
      </c>
      <c r="K2150">
        <v>2002</v>
      </c>
      <c r="L2150">
        <v>13</v>
      </c>
      <c r="M2150">
        <v>0.4</v>
      </c>
      <c r="N2150">
        <v>5.2</v>
      </c>
      <c r="O2150">
        <v>34</v>
      </c>
      <c r="P2150">
        <v>0.15294117647058819</v>
      </c>
      <c r="Q2150">
        <v>0.38235294117647062</v>
      </c>
      <c r="R2150" t="s">
        <v>643</v>
      </c>
    </row>
    <row r="2151" spans="1:18" x14ac:dyDescent="0.3">
      <c r="A2151" s="63">
        <v>2149</v>
      </c>
      <c r="B2151">
        <v>144</v>
      </c>
      <c r="C2151" t="s">
        <v>309</v>
      </c>
      <c r="D2151" t="s">
        <v>585</v>
      </c>
      <c r="F2151">
        <v>64</v>
      </c>
      <c r="G2151" s="64">
        <v>43566</v>
      </c>
      <c r="H2151" s="64">
        <v>43599</v>
      </c>
      <c r="I2151">
        <v>2</v>
      </c>
      <c r="J2151">
        <v>2002</v>
      </c>
      <c r="K2151">
        <v>2002</v>
      </c>
      <c r="L2151">
        <v>13</v>
      </c>
      <c r="M2151">
        <v>0.4</v>
      </c>
      <c r="N2151">
        <v>5.2</v>
      </c>
      <c r="O2151">
        <v>34</v>
      </c>
      <c r="P2151">
        <v>0.15294117647058819</v>
      </c>
      <c r="Q2151">
        <v>0.38235294117647062</v>
      </c>
      <c r="R2151" t="s">
        <v>599</v>
      </c>
    </row>
    <row r="2152" spans="1:18" x14ac:dyDescent="0.3">
      <c r="A2152" s="63">
        <v>2150</v>
      </c>
      <c r="B2152">
        <v>144</v>
      </c>
      <c r="C2152" t="s">
        <v>309</v>
      </c>
      <c r="D2152" t="s">
        <v>585</v>
      </c>
      <c r="F2152">
        <v>64</v>
      </c>
      <c r="G2152" s="64">
        <v>43566</v>
      </c>
      <c r="H2152" s="64">
        <v>43599</v>
      </c>
      <c r="I2152">
        <v>2</v>
      </c>
      <c r="J2152">
        <v>2002</v>
      </c>
      <c r="K2152">
        <v>2002</v>
      </c>
      <c r="L2152">
        <v>13</v>
      </c>
      <c r="M2152">
        <v>0.4</v>
      </c>
      <c r="N2152">
        <v>5.2</v>
      </c>
      <c r="O2152">
        <v>34</v>
      </c>
      <c r="P2152">
        <v>0.15294117647058819</v>
      </c>
      <c r="Q2152">
        <v>0.38235294117647062</v>
      </c>
      <c r="R2152" t="s">
        <v>716</v>
      </c>
    </row>
    <row r="2153" spans="1:18" x14ac:dyDescent="0.3">
      <c r="A2153" s="63">
        <v>2151</v>
      </c>
      <c r="B2153">
        <v>144</v>
      </c>
      <c r="C2153" t="s">
        <v>309</v>
      </c>
      <c r="D2153" t="s">
        <v>585</v>
      </c>
      <c r="F2153">
        <v>64</v>
      </c>
      <c r="G2153" s="64">
        <v>43566</v>
      </c>
      <c r="H2153" s="64">
        <v>43599</v>
      </c>
      <c r="I2153">
        <v>2</v>
      </c>
      <c r="J2153">
        <v>2002</v>
      </c>
      <c r="K2153">
        <v>2002</v>
      </c>
      <c r="L2153">
        <v>13</v>
      </c>
      <c r="M2153">
        <v>0.4</v>
      </c>
      <c r="N2153">
        <v>5.2</v>
      </c>
      <c r="O2153">
        <v>34</v>
      </c>
      <c r="P2153">
        <v>0.15294117647058819</v>
      </c>
      <c r="Q2153">
        <v>0.38235294117647062</v>
      </c>
      <c r="R2153" t="s">
        <v>661</v>
      </c>
    </row>
    <row r="2154" spans="1:18" x14ac:dyDescent="0.3">
      <c r="A2154" s="63">
        <v>2152</v>
      </c>
      <c r="B2154">
        <v>99468</v>
      </c>
      <c r="C2154" t="s">
        <v>311</v>
      </c>
      <c r="D2154" t="s">
        <v>585</v>
      </c>
      <c r="F2154">
        <v>75</v>
      </c>
      <c r="G2154" s="64">
        <v>43776</v>
      </c>
      <c r="H2154" s="64">
        <v>43787</v>
      </c>
      <c r="I2154">
        <v>8</v>
      </c>
      <c r="J2154">
        <v>2018</v>
      </c>
      <c r="K2154">
        <v>2018</v>
      </c>
      <c r="L2154">
        <v>12</v>
      </c>
      <c r="M2154">
        <v>0.4</v>
      </c>
      <c r="N2154">
        <v>4.8000000000000007</v>
      </c>
      <c r="O2154">
        <v>12</v>
      </c>
      <c r="P2154">
        <v>0.40000000000000008</v>
      </c>
      <c r="Q2154">
        <v>1</v>
      </c>
      <c r="R2154" t="s">
        <v>32</v>
      </c>
    </row>
    <row r="2155" spans="1:18" x14ac:dyDescent="0.3">
      <c r="A2155" s="63">
        <v>2153</v>
      </c>
      <c r="B2155">
        <v>99468</v>
      </c>
      <c r="C2155" t="s">
        <v>311</v>
      </c>
      <c r="D2155" t="s">
        <v>585</v>
      </c>
      <c r="F2155">
        <v>75</v>
      </c>
      <c r="G2155" s="64">
        <v>43776</v>
      </c>
      <c r="H2155" s="64">
        <v>43787</v>
      </c>
      <c r="I2155">
        <v>8</v>
      </c>
      <c r="J2155">
        <v>2018</v>
      </c>
      <c r="K2155">
        <v>2018</v>
      </c>
      <c r="L2155">
        <v>12</v>
      </c>
      <c r="M2155">
        <v>0.4</v>
      </c>
      <c r="N2155">
        <v>4.8000000000000007</v>
      </c>
      <c r="O2155">
        <v>12</v>
      </c>
      <c r="P2155">
        <v>0.40000000000000008</v>
      </c>
      <c r="Q2155">
        <v>1</v>
      </c>
      <c r="R2155" t="s">
        <v>54</v>
      </c>
    </row>
    <row r="2156" spans="1:18" x14ac:dyDescent="0.3">
      <c r="A2156" s="63">
        <v>2154</v>
      </c>
      <c r="B2156">
        <v>99468</v>
      </c>
      <c r="C2156" t="s">
        <v>311</v>
      </c>
      <c r="D2156" t="s">
        <v>585</v>
      </c>
      <c r="F2156">
        <v>75</v>
      </c>
      <c r="G2156" s="64">
        <v>43776</v>
      </c>
      <c r="H2156" s="64">
        <v>43787</v>
      </c>
      <c r="I2156">
        <v>8</v>
      </c>
      <c r="J2156">
        <v>2018</v>
      </c>
      <c r="K2156">
        <v>2018</v>
      </c>
      <c r="L2156">
        <v>12</v>
      </c>
      <c r="M2156">
        <v>0.4</v>
      </c>
      <c r="N2156">
        <v>4.8000000000000007</v>
      </c>
      <c r="O2156">
        <v>12</v>
      </c>
      <c r="P2156">
        <v>0.40000000000000008</v>
      </c>
      <c r="Q2156">
        <v>1</v>
      </c>
      <c r="R2156" t="s">
        <v>42</v>
      </c>
    </row>
    <row r="2157" spans="1:18" x14ac:dyDescent="0.3">
      <c r="A2157" s="63">
        <v>2155</v>
      </c>
      <c r="B2157">
        <v>99468</v>
      </c>
      <c r="C2157" t="s">
        <v>311</v>
      </c>
      <c r="D2157" t="s">
        <v>585</v>
      </c>
      <c r="F2157">
        <v>75</v>
      </c>
      <c r="G2157" s="64">
        <v>43776</v>
      </c>
      <c r="H2157" s="64">
        <v>43787</v>
      </c>
      <c r="I2157">
        <v>8</v>
      </c>
      <c r="J2157">
        <v>2018</v>
      </c>
      <c r="K2157">
        <v>2018</v>
      </c>
      <c r="L2157">
        <v>12</v>
      </c>
      <c r="M2157">
        <v>0.4</v>
      </c>
      <c r="N2157">
        <v>4.8000000000000007</v>
      </c>
      <c r="O2157">
        <v>12</v>
      </c>
      <c r="P2157">
        <v>0.40000000000000008</v>
      </c>
      <c r="Q2157">
        <v>1</v>
      </c>
      <c r="R2157" t="s">
        <v>700</v>
      </c>
    </row>
    <row r="2158" spans="1:18" x14ac:dyDescent="0.3">
      <c r="A2158" s="63">
        <v>2156</v>
      </c>
      <c r="B2158">
        <v>99468</v>
      </c>
      <c r="C2158" t="s">
        <v>311</v>
      </c>
      <c r="D2158" t="s">
        <v>585</v>
      </c>
      <c r="F2158">
        <v>75</v>
      </c>
      <c r="G2158" s="64">
        <v>43776</v>
      </c>
      <c r="H2158" s="64">
        <v>43787</v>
      </c>
      <c r="I2158">
        <v>8</v>
      </c>
      <c r="J2158">
        <v>2018</v>
      </c>
      <c r="K2158">
        <v>2018</v>
      </c>
      <c r="L2158">
        <v>12</v>
      </c>
      <c r="M2158">
        <v>0.4</v>
      </c>
      <c r="N2158">
        <v>4.8000000000000007</v>
      </c>
      <c r="O2158">
        <v>12</v>
      </c>
      <c r="P2158">
        <v>0.40000000000000008</v>
      </c>
      <c r="Q2158">
        <v>1</v>
      </c>
      <c r="R2158" t="s">
        <v>599</v>
      </c>
    </row>
    <row r="2159" spans="1:18" x14ac:dyDescent="0.3">
      <c r="A2159" s="63">
        <v>2157</v>
      </c>
      <c r="B2159">
        <v>99468</v>
      </c>
      <c r="C2159" t="s">
        <v>311</v>
      </c>
      <c r="D2159" t="s">
        <v>585</v>
      </c>
      <c r="F2159">
        <v>75</v>
      </c>
      <c r="G2159" s="64">
        <v>43776</v>
      </c>
      <c r="H2159" s="64">
        <v>43787</v>
      </c>
      <c r="I2159">
        <v>8</v>
      </c>
      <c r="J2159">
        <v>2018</v>
      </c>
      <c r="K2159">
        <v>2018</v>
      </c>
      <c r="L2159">
        <v>12</v>
      </c>
      <c r="M2159">
        <v>0.4</v>
      </c>
      <c r="N2159">
        <v>4.8000000000000007</v>
      </c>
      <c r="O2159">
        <v>12</v>
      </c>
      <c r="P2159">
        <v>0.40000000000000008</v>
      </c>
      <c r="Q2159">
        <v>1</v>
      </c>
      <c r="R2159" t="s">
        <v>632</v>
      </c>
    </row>
    <row r="2160" spans="1:18" x14ac:dyDescent="0.3">
      <c r="A2160" s="63">
        <v>2158</v>
      </c>
      <c r="B2160">
        <v>99468</v>
      </c>
      <c r="C2160" t="s">
        <v>311</v>
      </c>
      <c r="D2160" t="s">
        <v>585</v>
      </c>
      <c r="F2160">
        <v>75</v>
      </c>
      <c r="G2160" s="64">
        <v>43776</v>
      </c>
      <c r="H2160" s="64">
        <v>43787</v>
      </c>
      <c r="I2160">
        <v>8</v>
      </c>
      <c r="J2160">
        <v>2018</v>
      </c>
      <c r="K2160">
        <v>2018</v>
      </c>
      <c r="L2160">
        <v>12</v>
      </c>
      <c r="M2160">
        <v>0.4</v>
      </c>
      <c r="N2160">
        <v>4.8000000000000007</v>
      </c>
      <c r="O2160">
        <v>12</v>
      </c>
      <c r="P2160">
        <v>0.40000000000000008</v>
      </c>
      <c r="Q2160">
        <v>1</v>
      </c>
      <c r="R2160" t="s">
        <v>45</v>
      </c>
    </row>
    <row r="2161" spans="1:18" x14ac:dyDescent="0.3">
      <c r="A2161" s="63">
        <v>2159</v>
      </c>
      <c r="B2161">
        <v>99468</v>
      </c>
      <c r="C2161" t="s">
        <v>311</v>
      </c>
      <c r="D2161" t="s">
        <v>585</v>
      </c>
      <c r="F2161">
        <v>75</v>
      </c>
      <c r="G2161" s="64">
        <v>43776</v>
      </c>
      <c r="H2161" s="64">
        <v>43787</v>
      </c>
      <c r="I2161">
        <v>8</v>
      </c>
      <c r="J2161">
        <v>2018</v>
      </c>
      <c r="K2161">
        <v>2018</v>
      </c>
      <c r="L2161">
        <v>12</v>
      </c>
      <c r="M2161">
        <v>0.4</v>
      </c>
      <c r="N2161">
        <v>4.8000000000000007</v>
      </c>
      <c r="O2161">
        <v>12</v>
      </c>
      <c r="P2161">
        <v>0.40000000000000008</v>
      </c>
      <c r="Q2161">
        <v>1</v>
      </c>
      <c r="R2161" t="s">
        <v>600</v>
      </c>
    </row>
    <row r="2162" spans="1:18" x14ac:dyDescent="0.3">
      <c r="A2162" s="63">
        <v>2160</v>
      </c>
      <c r="B2162">
        <v>99468</v>
      </c>
      <c r="C2162" t="s">
        <v>311</v>
      </c>
      <c r="D2162" t="s">
        <v>585</v>
      </c>
      <c r="F2162">
        <v>75</v>
      </c>
      <c r="G2162" s="64">
        <v>43776</v>
      </c>
      <c r="H2162" s="64">
        <v>43787</v>
      </c>
      <c r="I2162">
        <v>8</v>
      </c>
      <c r="J2162">
        <v>2018</v>
      </c>
      <c r="K2162">
        <v>2018</v>
      </c>
      <c r="L2162">
        <v>12</v>
      </c>
      <c r="M2162">
        <v>0.4</v>
      </c>
      <c r="N2162">
        <v>4.8000000000000007</v>
      </c>
      <c r="O2162">
        <v>12</v>
      </c>
      <c r="P2162">
        <v>0.40000000000000008</v>
      </c>
      <c r="Q2162">
        <v>1</v>
      </c>
      <c r="R2162" t="s">
        <v>155</v>
      </c>
    </row>
    <row r="2163" spans="1:18" x14ac:dyDescent="0.3">
      <c r="A2163" s="63">
        <v>2161</v>
      </c>
      <c r="B2163">
        <v>99468</v>
      </c>
      <c r="C2163" t="s">
        <v>311</v>
      </c>
      <c r="D2163" t="s">
        <v>585</v>
      </c>
      <c r="F2163">
        <v>75</v>
      </c>
      <c r="G2163" s="64">
        <v>43776</v>
      </c>
      <c r="H2163" s="64">
        <v>43787</v>
      </c>
      <c r="I2163">
        <v>8</v>
      </c>
      <c r="J2163">
        <v>2018</v>
      </c>
      <c r="K2163">
        <v>2018</v>
      </c>
      <c r="L2163">
        <v>12</v>
      </c>
      <c r="M2163">
        <v>0.4</v>
      </c>
      <c r="N2163">
        <v>4.8000000000000007</v>
      </c>
      <c r="O2163">
        <v>12</v>
      </c>
      <c r="P2163">
        <v>0.40000000000000008</v>
      </c>
      <c r="Q2163">
        <v>1</v>
      </c>
      <c r="R2163" t="s">
        <v>38</v>
      </c>
    </row>
    <row r="2164" spans="1:18" x14ac:dyDescent="0.3">
      <c r="A2164" s="63">
        <v>2162</v>
      </c>
      <c r="B2164">
        <v>99468</v>
      </c>
      <c r="C2164" t="s">
        <v>311</v>
      </c>
      <c r="D2164" t="s">
        <v>585</v>
      </c>
      <c r="F2164">
        <v>75</v>
      </c>
      <c r="G2164" s="64">
        <v>43776</v>
      </c>
      <c r="H2164" s="64">
        <v>43787</v>
      </c>
      <c r="I2164">
        <v>8</v>
      </c>
      <c r="J2164">
        <v>2018</v>
      </c>
      <c r="K2164">
        <v>2018</v>
      </c>
      <c r="L2164">
        <v>12</v>
      </c>
      <c r="M2164">
        <v>0.4</v>
      </c>
      <c r="N2164">
        <v>4.8000000000000007</v>
      </c>
      <c r="O2164">
        <v>12</v>
      </c>
      <c r="P2164">
        <v>0.40000000000000008</v>
      </c>
      <c r="Q2164">
        <v>1</v>
      </c>
      <c r="R2164" t="s">
        <v>645</v>
      </c>
    </row>
    <row r="2165" spans="1:18" x14ac:dyDescent="0.3">
      <c r="A2165" s="63">
        <v>2163</v>
      </c>
      <c r="B2165">
        <v>99468</v>
      </c>
      <c r="C2165" t="s">
        <v>311</v>
      </c>
      <c r="D2165" t="s">
        <v>585</v>
      </c>
      <c r="F2165">
        <v>75</v>
      </c>
      <c r="G2165" s="64">
        <v>43776</v>
      </c>
      <c r="H2165" s="64">
        <v>43787</v>
      </c>
      <c r="I2165">
        <v>8</v>
      </c>
      <c r="J2165">
        <v>2018</v>
      </c>
      <c r="K2165">
        <v>2018</v>
      </c>
      <c r="L2165">
        <v>12</v>
      </c>
      <c r="M2165">
        <v>0.4</v>
      </c>
      <c r="N2165">
        <v>4.8000000000000007</v>
      </c>
      <c r="O2165">
        <v>12</v>
      </c>
      <c r="P2165">
        <v>0.40000000000000008</v>
      </c>
      <c r="Q2165">
        <v>1</v>
      </c>
      <c r="R2165" t="s">
        <v>717</v>
      </c>
    </row>
    <row r="2166" spans="1:18" x14ac:dyDescent="0.3">
      <c r="A2166" s="63">
        <v>2164</v>
      </c>
      <c r="B2166">
        <v>107068</v>
      </c>
      <c r="C2166" t="s">
        <v>312</v>
      </c>
      <c r="D2166" t="s">
        <v>585</v>
      </c>
      <c r="F2166">
        <v>80</v>
      </c>
      <c r="G2166" s="64">
        <v>43857</v>
      </c>
      <c r="H2166" s="64">
        <v>43859</v>
      </c>
      <c r="I2166">
        <v>8</v>
      </c>
      <c r="J2166">
        <v>2019</v>
      </c>
      <c r="K2166">
        <v>2019</v>
      </c>
      <c r="L2166">
        <v>12</v>
      </c>
      <c r="M2166">
        <v>0.4</v>
      </c>
      <c r="N2166">
        <v>4.8000000000000007</v>
      </c>
      <c r="O2166">
        <v>3</v>
      </c>
      <c r="P2166">
        <v>1.6</v>
      </c>
      <c r="Q2166">
        <v>4</v>
      </c>
      <c r="R2166" t="s">
        <v>32</v>
      </c>
    </row>
    <row r="2167" spans="1:18" x14ac:dyDescent="0.3">
      <c r="A2167" s="63">
        <v>2165</v>
      </c>
      <c r="B2167">
        <v>107068</v>
      </c>
      <c r="C2167" t="s">
        <v>312</v>
      </c>
      <c r="D2167" t="s">
        <v>585</v>
      </c>
      <c r="F2167">
        <v>80</v>
      </c>
      <c r="G2167" s="64">
        <v>43857</v>
      </c>
      <c r="H2167" s="64">
        <v>43859</v>
      </c>
      <c r="I2167">
        <v>8</v>
      </c>
      <c r="J2167">
        <v>2019</v>
      </c>
      <c r="K2167">
        <v>2019</v>
      </c>
      <c r="L2167">
        <v>12</v>
      </c>
      <c r="M2167">
        <v>0.4</v>
      </c>
      <c r="N2167">
        <v>4.8000000000000007</v>
      </c>
      <c r="O2167">
        <v>3</v>
      </c>
      <c r="P2167">
        <v>1.6</v>
      </c>
      <c r="Q2167">
        <v>4</v>
      </c>
      <c r="R2167" t="s">
        <v>54</v>
      </c>
    </row>
    <row r="2168" spans="1:18" x14ac:dyDescent="0.3">
      <c r="A2168" s="63">
        <v>2166</v>
      </c>
      <c r="B2168">
        <v>107068</v>
      </c>
      <c r="C2168" t="s">
        <v>312</v>
      </c>
      <c r="D2168" t="s">
        <v>585</v>
      </c>
      <c r="F2168">
        <v>80</v>
      </c>
      <c r="G2168" s="64">
        <v>43857</v>
      </c>
      <c r="H2168" s="64">
        <v>43859</v>
      </c>
      <c r="I2168">
        <v>8</v>
      </c>
      <c r="J2168">
        <v>2019</v>
      </c>
      <c r="K2168">
        <v>2019</v>
      </c>
      <c r="L2168">
        <v>12</v>
      </c>
      <c r="M2168">
        <v>0.4</v>
      </c>
      <c r="N2168">
        <v>4.8000000000000007</v>
      </c>
      <c r="O2168">
        <v>3</v>
      </c>
      <c r="P2168">
        <v>1.6</v>
      </c>
      <c r="Q2168">
        <v>4</v>
      </c>
      <c r="R2168" t="s">
        <v>42</v>
      </c>
    </row>
    <row r="2169" spans="1:18" x14ac:dyDescent="0.3">
      <c r="A2169" s="63">
        <v>2167</v>
      </c>
      <c r="B2169">
        <v>107068</v>
      </c>
      <c r="C2169" t="s">
        <v>312</v>
      </c>
      <c r="D2169" t="s">
        <v>585</v>
      </c>
      <c r="F2169">
        <v>80</v>
      </c>
      <c r="G2169" s="64">
        <v>43857</v>
      </c>
      <c r="H2169" s="64">
        <v>43859</v>
      </c>
      <c r="I2169">
        <v>8</v>
      </c>
      <c r="J2169">
        <v>2019</v>
      </c>
      <c r="K2169">
        <v>2019</v>
      </c>
      <c r="L2169">
        <v>12</v>
      </c>
      <c r="M2169">
        <v>0.4</v>
      </c>
      <c r="N2169">
        <v>4.8000000000000007</v>
      </c>
      <c r="O2169">
        <v>3</v>
      </c>
      <c r="P2169">
        <v>1.6</v>
      </c>
      <c r="Q2169">
        <v>4</v>
      </c>
      <c r="R2169" t="s">
        <v>700</v>
      </c>
    </row>
    <row r="2170" spans="1:18" x14ac:dyDescent="0.3">
      <c r="A2170" s="63">
        <v>2168</v>
      </c>
      <c r="B2170">
        <v>107068</v>
      </c>
      <c r="C2170" t="s">
        <v>312</v>
      </c>
      <c r="D2170" t="s">
        <v>585</v>
      </c>
      <c r="F2170">
        <v>80</v>
      </c>
      <c r="G2170" s="64">
        <v>43857</v>
      </c>
      <c r="H2170" s="64">
        <v>43859</v>
      </c>
      <c r="I2170">
        <v>8</v>
      </c>
      <c r="J2170">
        <v>2019</v>
      </c>
      <c r="K2170">
        <v>2019</v>
      </c>
      <c r="L2170">
        <v>12</v>
      </c>
      <c r="M2170">
        <v>0.4</v>
      </c>
      <c r="N2170">
        <v>4.8000000000000007</v>
      </c>
      <c r="O2170">
        <v>3</v>
      </c>
      <c r="P2170">
        <v>1.6</v>
      </c>
      <c r="Q2170">
        <v>4</v>
      </c>
      <c r="R2170" t="s">
        <v>600</v>
      </c>
    </row>
    <row r="2171" spans="1:18" x14ac:dyDescent="0.3">
      <c r="A2171" s="63">
        <v>2169</v>
      </c>
      <c r="B2171">
        <v>107068</v>
      </c>
      <c r="C2171" t="s">
        <v>312</v>
      </c>
      <c r="D2171" t="s">
        <v>585</v>
      </c>
      <c r="F2171">
        <v>80</v>
      </c>
      <c r="G2171" s="64">
        <v>43857</v>
      </c>
      <c r="H2171" s="64">
        <v>43859</v>
      </c>
      <c r="I2171">
        <v>8</v>
      </c>
      <c r="J2171">
        <v>2019</v>
      </c>
      <c r="K2171">
        <v>2019</v>
      </c>
      <c r="L2171">
        <v>12</v>
      </c>
      <c r="M2171">
        <v>0.4</v>
      </c>
      <c r="N2171">
        <v>4.8000000000000007</v>
      </c>
      <c r="O2171">
        <v>3</v>
      </c>
      <c r="P2171">
        <v>1.6</v>
      </c>
      <c r="Q2171">
        <v>4</v>
      </c>
      <c r="R2171" t="s">
        <v>45</v>
      </c>
    </row>
    <row r="2172" spans="1:18" x14ac:dyDescent="0.3">
      <c r="A2172" s="63">
        <v>2170</v>
      </c>
      <c r="B2172">
        <v>107068</v>
      </c>
      <c r="C2172" t="s">
        <v>312</v>
      </c>
      <c r="D2172" t="s">
        <v>585</v>
      </c>
      <c r="F2172">
        <v>80</v>
      </c>
      <c r="G2172" s="64">
        <v>43857</v>
      </c>
      <c r="H2172" s="64">
        <v>43859</v>
      </c>
      <c r="I2172">
        <v>8</v>
      </c>
      <c r="J2172">
        <v>2019</v>
      </c>
      <c r="K2172">
        <v>2019</v>
      </c>
      <c r="L2172">
        <v>12</v>
      </c>
      <c r="M2172">
        <v>0.4</v>
      </c>
      <c r="N2172">
        <v>4.8000000000000007</v>
      </c>
      <c r="O2172">
        <v>3</v>
      </c>
      <c r="P2172">
        <v>1.6</v>
      </c>
      <c r="Q2172">
        <v>4</v>
      </c>
      <c r="R2172" t="s">
        <v>632</v>
      </c>
    </row>
    <row r="2173" spans="1:18" x14ac:dyDescent="0.3">
      <c r="A2173" s="63">
        <v>2171</v>
      </c>
      <c r="B2173">
        <v>107068</v>
      </c>
      <c r="C2173" t="s">
        <v>312</v>
      </c>
      <c r="D2173" t="s">
        <v>585</v>
      </c>
      <c r="F2173">
        <v>80</v>
      </c>
      <c r="G2173" s="64">
        <v>43857</v>
      </c>
      <c r="H2173" s="64">
        <v>43859</v>
      </c>
      <c r="I2173">
        <v>8</v>
      </c>
      <c r="J2173">
        <v>2019</v>
      </c>
      <c r="K2173">
        <v>2019</v>
      </c>
      <c r="L2173">
        <v>12</v>
      </c>
      <c r="M2173">
        <v>0.4</v>
      </c>
      <c r="N2173">
        <v>4.8000000000000007</v>
      </c>
      <c r="O2173">
        <v>3</v>
      </c>
      <c r="P2173">
        <v>1.6</v>
      </c>
      <c r="Q2173">
        <v>4</v>
      </c>
      <c r="R2173" t="s">
        <v>155</v>
      </c>
    </row>
    <row r="2174" spans="1:18" x14ac:dyDescent="0.3">
      <c r="A2174" s="63">
        <v>2172</v>
      </c>
      <c r="B2174">
        <v>107068</v>
      </c>
      <c r="C2174" t="s">
        <v>312</v>
      </c>
      <c r="D2174" t="s">
        <v>585</v>
      </c>
      <c r="F2174">
        <v>80</v>
      </c>
      <c r="G2174" s="64">
        <v>43857</v>
      </c>
      <c r="H2174" s="64">
        <v>43859</v>
      </c>
      <c r="I2174">
        <v>8</v>
      </c>
      <c r="J2174">
        <v>2019</v>
      </c>
      <c r="K2174">
        <v>2019</v>
      </c>
      <c r="L2174">
        <v>12</v>
      </c>
      <c r="M2174">
        <v>0.4</v>
      </c>
      <c r="N2174">
        <v>4.8000000000000007</v>
      </c>
      <c r="O2174">
        <v>3</v>
      </c>
      <c r="P2174">
        <v>1.6</v>
      </c>
      <c r="Q2174">
        <v>4</v>
      </c>
      <c r="R2174" t="s">
        <v>599</v>
      </c>
    </row>
    <row r="2175" spans="1:18" x14ac:dyDescent="0.3">
      <c r="A2175" s="63">
        <v>2173</v>
      </c>
      <c r="B2175">
        <v>107068</v>
      </c>
      <c r="C2175" t="s">
        <v>312</v>
      </c>
      <c r="D2175" t="s">
        <v>585</v>
      </c>
      <c r="F2175">
        <v>80</v>
      </c>
      <c r="G2175" s="64">
        <v>43857</v>
      </c>
      <c r="H2175" s="64">
        <v>43859</v>
      </c>
      <c r="I2175">
        <v>8</v>
      </c>
      <c r="J2175">
        <v>2019</v>
      </c>
      <c r="K2175">
        <v>2019</v>
      </c>
      <c r="L2175">
        <v>12</v>
      </c>
      <c r="M2175">
        <v>0.4</v>
      </c>
      <c r="N2175">
        <v>4.8000000000000007</v>
      </c>
      <c r="O2175">
        <v>3</v>
      </c>
      <c r="P2175">
        <v>1.6</v>
      </c>
      <c r="Q2175">
        <v>4</v>
      </c>
      <c r="R2175" t="s">
        <v>717</v>
      </c>
    </row>
    <row r="2176" spans="1:18" x14ac:dyDescent="0.3">
      <c r="A2176" s="63">
        <v>2174</v>
      </c>
      <c r="B2176">
        <v>107068</v>
      </c>
      <c r="C2176" t="s">
        <v>312</v>
      </c>
      <c r="D2176" t="s">
        <v>585</v>
      </c>
      <c r="F2176">
        <v>80</v>
      </c>
      <c r="G2176" s="64">
        <v>43857</v>
      </c>
      <c r="H2176" s="64">
        <v>43859</v>
      </c>
      <c r="I2176">
        <v>8</v>
      </c>
      <c r="J2176">
        <v>2019</v>
      </c>
      <c r="K2176">
        <v>2019</v>
      </c>
      <c r="L2176">
        <v>12</v>
      </c>
      <c r="M2176">
        <v>0.4</v>
      </c>
      <c r="N2176">
        <v>4.8000000000000007</v>
      </c>
      <c r="O2176">
        <v>3</v>
      </c>
      <c r="P2176">
        <v>1.6</v>
      </c>
      <c r="Q2176">
        <v>4</v>
      </c>
      <c r="R2176" t="s">
        <v>38</v>
      </c>
    </row>
    <row r="2177" spans="1:18" x14ac:dyDescent="0.3">
      <c r="A2177" s="63">
        <v>2175</v>
      </c>
      <c r="B2177">
        <v>101426</v>
      </c>
      <c r="C2177" t="s">
        <v>313</v>
      </c>
      <c r="D2177" t="s">
        <v>630</v>
      </c>
      <c r="F2177">
        <v>73</v>
      </c>
      <c r="G2177" s="64">
        <v>43787</v>
      </c>
      <c r="H2177" s="64">
        <v>43787</v>
      </c>
      <c r="I2177">
        <v>8</v>
      </c>
      <c r="J2177">
        <v>2018</v>
      </c>
      <c r="K2177">
        <v>2018</v>
      </c>
      <c r="L2177">
        <v>1</v>
      </c>
      <c r="M2177">
        <v>0.41666666666666669</v>
      </c>
      <c r="N2177">
        <v>0.41666666666666669</v>
      </c>
      <c r="O2177">
        <v>1</v>
      </c>
      <c r="P2177">
        <v>0.41666666666666669</v>
      </c>
      <c r="Q2177">
        <v>1</v>
      </c>
      <c r="R2177" t="s">
        <v>32</v>
      </c>
    </row>
    <row r="2178" spans="1:18" x14ac:dyDescent="0.3">
      <c r="A2178" s="63">
        <v>2176</v>
      </c>
      <c r="B2178">
        <v>101426</v>
      </c>
      <c r="C2178" t="s">
        <v>313</v>
      </c>
      <c r="D2178" t="s">
        <v>630</v>
      </c>
      <c r="F2178">
        <v>73</v>
      </c>
      <c r="G2178" s="64">
        <v>43787</v>
      </c>
      <c r="H2178" s="64">
        <v>43787</v>
      </c>
      <c r="I2178">
        <v>8</v>
      </c>
      <c r="J2178">
        <v>2018</v>
      </c>
      <c r="K2178">
        <v>2018</v>
      </c>
      <c r="L2178">
        <v>1</v>
      </c>
      <c r="M2178">
        <v>0.41666666666666669</v>
      </c>
      <c r="N2178">
        <v>0.41666666666666669</v>
      </c>
      <c r="O2178">
        <v>1</v>
      </c>
      <c r="P2178">
        <v>0.41666666666666669</v>
      </c>
      <c r="Q2178">
        <v>1</v>
      </c>
      <c r="R2178" t="s">
        <v>54</v>
      </c>
    </row>
    <row r="2179" spans="1:18" x14ac:dyDescent="0.3">
      <c r="A2179" s="63">
        <v>2177</v>
      </c>
      <c r="B2179">
        <v>101426</v>
      </c>
      <c r="C2179" t="s">
        <v>313</v>
      </c>
      <c r="D2179" t="s">
        <v>630</v>
      </c>
      <c r="F2179">
        <v>73</v>
      </c>
      <c r="G2179" s="64">
        <v>43787</v>
      </c>
      <c r="H2179" s="64">
        <v>43787</v>
      </c>
      <c r="I2179">
        <v>8</v>
      </c>
      <c r="J2179">
        <v>2018</v>
      </c>
      <c r="K2179">
        <v>2018</v>
      </c>
      <c r="L2179">
        <v>1</v>
      </c>
      <c r="M2179">
        <v>0.41666666666666669</v>
      </c>
      <c r="N2179">
        <v>0.41666666666666669</v>
      </c>
      <c r="O2179">
        <v>1</v>
      </c>
      <c r="P2179">
        <v>0.41666666666666669</v>
      </c>
      <c r="Q2179">
        <v>1</v>
      </c>
      <c r="R2179" t="s">
        <v>42</v>
      </c>
    </row>
    <row r="2180" spans="1:18" x14ac:dyDescent="0.3">
      <c r="A2180" s="63">
        <v>2178</v>
      </c>
      <c r="B2180">
        <v>101426</v>
      </c>
      <c r="C2180" t="s">
        <v>313</v>
      </c>
      <c r="D2180" t="s">
        <v>630</v>
      </c>
      <c r="F2180">
        <v>73</v>
      </c>
      <c r="G2180" s="64">
        <v>43787</v>
      </c>
      <c r="H2180" s="64">
        <v>43787</v>
      </c>
      <c r="I2180">
        <v>8</v>
      </c>
      <c r="J2180">
        <v>2018</v>
      </c>
      <c r="K2180">
        <v>2018</v>
      </c>
      <c r="L2180">
        <v>1</v>
      </c>
      <c r="M2180">
        <v>0.41666666666666669</v>
      </c>
      <c r="N2180">
        <v>0.41666666666666669</v>
      </c>
      <c r="O2180">
        <v>1</v>
      </c>
      <c r="P2180">
        <v>0.41666666666666669</v>
      </c>
      <c r="Q2180">
        <v>1</v>
      </c>
      <c r="R2180" t="s">
        <v>718</v>
      </c>
    </row>
    <row r="2181" spans="1:18" x14ac:dyDescent="0.3">
      <c r="A2181" s="63">
        <v>2179</v>
      </c>
      <c r="B2181">
        <v>101426</v>
      </c>
      <c r="C2181" t="s">
        <v>313</v>
      </c>
      <c r="D2181" t="s">
        <v>630</v>
      </c>
      <c r="F2181">
        <v>73</v>
      </c>
      <c r="G2181" s="64">
        <v>43787</v>
      </c>
      <c r="H2181" s="64">
        <v>43787</v>
      </c>
      <c r="I2181">
        <v>8</v>
      </c>
      <c r="J2181">
        <v>2018</v>
      </c>
      <c r="K2181">
        <v>2018</v>
      </c>
      <c r="L2181">
        <v>1</v>
      </c>
      <c r="M2181">
        <v>0.41666666666666669</v>
      </c>
      <c r="N2181">
        <v>0.41666666666666669</v>
      </c>
      <c r="O2181">
        <v>1</v>
      </c>
      <c r="P2181">
        <v>0.41666666666666669</v>
      </c>
      <c r="Q2181">
        <v>1</v>
      </c>
      <c r="R2181" t="s">
        <v>702</v>
      </c>
    </row>
    <row r="2182" spans="1:18" x14ac:dyDescent="0.3">
      <c r="A2182" s="63">
        <v>2180</v>
      </c>
      <c r="B2182">
        <v>101426</v>
      </c>
      <c r="C2182" t="s">
        <v>313</v>
      </c>
      <c r="D2182" t="s">
        <v>630</v>
      </c>
      <c r="F2182">
        <v>73</v>
      </c>
      <c r="G2182" s="64">
        <v>43787</v>
      </c>
      <c r="H2182" s="64">
        <v>43787</v>
      </c>
      <c r="I2182">
        <v>8</v>
      </c>
      <c r="J2182">
        <v>2018</v>
      </c>
      <c r="K2182">
        <v>2018</v>
      </c>
      <c r="L2182">
        <v>1</v>
      </c>
      <c r="M2182">
        <v>0.41666666666666669</v>
      </c>
      <c r="N2182">
        <v>0.41666666666666669</v>
      </c>
      <c r="O2182">
        <v>1</v>
      </c>
      <c r="P2182">
        <v>0.41666666666666669</v>
      </c>
      <c r="Q2182">
        <v>1</v>
      </c>
      <c r="R2182" t="s">
        <v>632</v>
      </c>
    </row>
    <row r="2183" spans="1:18" x14ac:dyDescent="0.3">
      <c r="A2183" s="63">
        <v>2181</v>
      </c>
      <c r="B2183">
        <v>101426</v>
      </c>
      <c r="C2183" t="s">
        <v>313</v>
      </c>
      <c r="D2183" t="s">
        <v>630</v>
      </c>
      <c r="F2183">
        <v>73</v>
      </c>
      <c r="G2183" s="64">
        <v>43787</v>
      </c>
      <c r="H2183" s="64">
        <v>43787</v>
      </c>
      <c r="I2183">
        <v>8</v>
      </c>
      <c r="J2183">
        <v>2018</v>
      </c>
      <c r="K2183">
        <v>2018</v>
      </c>
      <c r="L2183">
        <v>1</v>
      </c>
      <c r="M2183">
        <v>0.41666666666666669</v>
      </c>
      <c r="N2183">
        <v>0.41666666666666669</v>
      </c>
      <c r="O2183">
        <v>1</v>
      </c>
      <c r="P2183">
        <v>0.41666666666666669</v>
      </c>
      <c r="Q2183">
        <v>1</v>
      </c>
      <c r="R2183" t="s">
        <v>155</v>
      </c>
    </row>
    <row r="2184" spans="1:18" x14ac:dyDescent="0.3">
      <c r="A2184" s="63">
        <v>2182</v>
      </c>
      <c r="B2184">
        <v>1658</v>
      </c>
      <c r="C2184" t="s">
        <v>314</v>
      </c>
      <c r="D2184" t="s">
        <v>630</v>
      </c>
      <c r="F2184">
        <v>61</v>
      </c>
      <c r="G2184" s="64">
        <v>44110</v>
      </c>
      <c r="H2184" s="64">
        <v>44110</v>
      </c>
      <c r="I2184">
        <v>6</v>
      </c>
      <c r="J2184">
        <v>2000</v>
      </c>
      <c r="K2184">
        <v>2000</v>
      </c>
      <c r="L2184">
        <v>1</v>
      </c>
      <c r="M2184">
        <v>0.7</v>
      </c>
      <c r="N2184">
        <v>0.7</v>
      </c>
      <c r="O2184">
        <v>1</v>
      </c>
      <c r="P2184">
        <v>0.7</v>
      </c>
      <c r="Q2184">
        <v>1</v>
      </c>
      <c r="R2184" t="s">
        <v>35</v>
      </c>
    </row>
    <row r="2185" spans="1:18" x14ac:dyDescent="0.3">
      <c r="A2185" s="63">
        <v>2183</v>
      </c>
      <c r="B2185">
        <v>1658</v>
      </c>
      <c r="C2185" t="s">
        <v>314</v>
      </c>
      <c r="D2185" t="s">
        <v>630</v>
      </c>
      <c r="F2185">
        <v>61</v>
      </c>
      <c r="G2185" s="64">
        <v>44110</v>
      </c>
      <c r="H2185" s="64">
        <v>44110</v>
      </c>
      <c r="I2185">
        <v>6</v>
      </c>
      <c r="J2185">
        <v>2000</v>
      </c>
      <c r="K2185">
        <v>2000</v>
      </c>
      <c r="L2185">
        <v>1</v>
      </c>
      <c r="M2185">
        <v>0.7</v>
      </c>
      <c r="N2185">
        <v>0.7</v>
      </c>
      <c r="O2185">
        <v>1</v>
      </c>
      <c r="P2185">
        <v>0.7</v>
      </c>
      <c r="Q2185">
        <v>1</v>
      </c>
      <c r="R2185" t="s">
        <v>32</v>
      </c>
    </row>
    <row r="2186" spans="1:18" x14ac:dyDescent="0.3">
      <c r="A2186" s="63">
        <v>2184</v>
      </c>
      <c r="B2186">
        <v>1658</v>
      </c>
      <c r="C2186" t="s">
        <v>314</v>
      </c>
      <c r="D2186" t="s">
        <v>630</v>
      </c>
      <c r="F2186">
        <v>61</v>
      </c>
      <c r="G2186" s="64">
        <v>44110</v>
      </c>
      <c r="H2186" s="64">
        <v>44110</v>
      </c>
      <c r="I2186">
        <v>6</v>
      </c>
      <c r="J2186">
        <v>2000</v>
      </c>
      <c r="K2186">
        <v>2000</v>
      </c>
      <c r="L2186">
        <v>1</v>
      </c>
      <c r="M2186">
        <v>0.7</v>
      </c>
      <c r="N2186">
        <v>0.7</v>
      </c>
      <c r="O2186">
        <v>1</v>
      </c>
      <c r="P2186">
        <v>0.7</v>
      </c>
      <c r="Q2186">
        <v>1</v>
      </c>
      <c r="R2186" t="s">
        <v>23</v>
      </c>
    </row>
    <row r="2187" spans="1:18" x14ac:dyDescent="0.3">
      <c r="A2187" s="63">
        <v>2185</v>
      </c>
      <c r="B2187">
        <v>1658</v>
      </c>
      <c r="C2187" t="s">
        <v>314</v>
      </c>
      <c r="D2187" t="s">
        <v>630</v>
      </c>
      <c r="F2187">
        <v>61</v>
      </c>
      <c r="G2187" s="64">
        <v>44110</v>
      </c>
      <c r="H2187" s="64">
        <v>44110</v>
      </c>
      <c r="I2187">
        <v>6</v>
      </c>
      <c r="J2187">
        <v>2000</v>
      </c>
      <c r="K2187">
        <v>2000</v>
      </c>
      <c r="L2187">
        <v>1</v>
      </c>
      <c r="M2187">
        <v>0.7</v>
      </c>
      <c r="N2187">
        <v>0.7</v>
      </c>
      <c r="O2187">
        <v>1</v>
      </c>
      <c r="P2187">
        <v>0.7</v>
      </c>
      <c r="Q2187">
        <v>1</v>
      </c>
      <c r="R2187" t="s">
        <v>87</v>
      </c>
    </row>
    <row r="2188" spans="1:18" x14ac:dyDescent="0.3">
      <c r="A2188" s="63">
        <v>2186</v>
      </c>
      <c r="B2188">
        <v>1658</v>
      </c>
      <c r="C2188" t="s">
        <v>314</v>
      </c>
      <c r="D2188" t="s">
        <v>630</v>
      </c>
      <c r="F2188">
        <v>61</v>
      </c>
      <c r="G2188" s="64">
        <v>44110</v>
      </c>
      <c r="H2188" s="64">
        <v>44110</v>
      </c>
      <c r="I2188">
        <v>6</v>
      </c>
      <c r="J2188">
        <v>2000</v>
      </c>
      <c r="K2188">
        <v>2000</v>
      </c>
      <c r="L2188">
        <v>1</v>
      </c>
      <c r="M2188">
        <v>0.7</v>
      </c>
      <c r="N2188">
        <v>0.7</v>
      </c>
      <c r="O2188">
        <v>1</v>
      </c>
      <c r="P2188">
        <v>0.7</v>
      </c>
      <c r="Q2188">
        <v>1</v>
      </c>
      <c r="R2188" t="s">
        <v>108</v>
      </c>
    </row>
    <row r="2189" spans="1:18" x14ac:dyDescent="0.3">
      <c r="A2189" s="63">
        <v>2187</v>
      </c>
      <c r="B2189">
        <v>1658</v>
      </c>
      <c r="C2189" t="s">
        <v>314</v>
      </c>
      <c r="D2189" t="s">
        <v>630</v>
      </c>
      <c r="F2189">
        <v>61</v>
      </c>
      <c r="G2189" s="64">
        <v>44110</v>
      </c>
      <c r="H2189" s="64">
        <v>44110</v>
      </c>
      <c r="I2189">
        <v>6</v>
      </c>
      <c r="J2189">
        <v>2000</v>
      </c>
      <c r="K2189">
        <v>2000</v>
      </c>
      <c r="L2189">
        <v>1</v>
      </c>
      <c r="M2189">
        <v>0.7</v>
      </c>
      <c r="N2189">
        <v>0.7</v>
      </c>
      <c r="O2189">
        <v>1</v>
      </c>
      <c r="P2189">
        <v>0.7</v>
      </c>
      <c r="Q2189">
        <v>1</v>
      </c>
      <c r="R2189" t="s">
        <v>91</v>
      </c>
    </row>
    <row r="2190" spans="1:18" x14ac:dyDescent="0.3">
      <c r="A2190" s="63">
        <v>2188</v>
      </c>
      <c r="B2190">
        <v>101429</v>
      </c>
      <c r="C2190" t="s">
        <v>315</v>
      </c>
      <c r="D2190" t="s">
        <v>658</v>
      </c>
      <c r="F2190">
        <v>50</v>
      </c>
      <c r="G2190" s="64">
        <v>44066</v>
      </c>
      <c r="H2190" s="64">
        <v>44066</v>
      </c>
      <c r="I2190">
        <v>8</v>
      </c>
      <c r="J2190">
        <v>1907</v>
      </c>
      <c r="K2190" t="s">
        <v>714</v>
      </c>
      <c r="L2190">
        <v>1</v>
      </c>
      <c r="M2190">
        <v>1.666666666666667E-2</v>
      </c>
      <c r="N2190">
        <v>1.666666666666667E-2</v>
      </c>
      <c r="O2190">
        <v>1</v>
      </c>
      <c r="P2190">
        <v>1.666666666666667E-2</v>
      </c>
      <c r="Q2190">
        <v>1</v>
      </c>
      <c r="R2190" t="s">
        <v>626</v>
      </c>
    </row>
    <row r="2191" spans="1:18" x14ac:dyDescent="0.3">
      <c r="A2191" s="63">
        <v>2189</v>
      </c>
      <c r="B2191">
        <v>101429</v>
      </c>
      <c r="C2191" t="s">
        <v>315</v>
      </c>
      <c r="D2191" t="s">
        <v>658</v>
      </c>
      <c r="F2191">
        <v>50</v>
      </c>
      <c r="G2191" s="64">
        <v>44066</v>
      </c>
      <c r="H2191" s="64">
        <v>44066</v>
      </c>
      <c r="I2191">
        <v>8</v>
      </c>
      <c r="J2191">
        <v>1907</v>
      </c>
      <c r="K2191" t="s">
        <v>714</v>
      </c>
      <c r="L2191">
        <v>1</v>
      </c>
      <c r="M2191">
        <v>1.666666666666667E-2</v>
      </c>
      <c r="N2191">
        <v>1.666666666666667E-2</v>
      </c>
      <c r="O2191">
        <v>1</v>
      </c>
      <c r="P2191">
        <v>1.666666666666667E-2</v>
      </c>
      <c r="Q2191">
        <v>1</v>
      </c>
      <c r="R2191" t="s">
        <v>719</v>
      </c>
    </row>
    <row r="2192" spans="1:18" x14ac:dyDescent="0.3">
      <c r="A2192" s="63">
        <v>2190</v>
      </c>
      <c r="B2192">
        <v>101429</v>
      </c>
      <c r="C2192" t="s">
        <v>315</v>
      </c>
      <c r="D2192" t="s">
        <v>658</v>
      </c>
      <c r="F2192">
        <v>50</v>
      </c>
      <c r="G2192" s="64">
        <v>44066</v>
      </c>
      <c r="H2192" s="64">
        <v>44066</v>
      </c>
      <c r="I2192">
        <v>8</v>
      </c>
      <c r="J2192">
        <v>1907</v>
      </c>
      <c r="K2192" t="s">
        <v>714</v>
      </c>
      <c r="L2192">
        <v>1</v>
      </c>
      <c r="M2192">
        <v>1.666666666666667E-2</v>
      </c>
      <c r="N2192">
        <v>1.666666666666667E-2</v>
      </c>
      <c r="O2192">
        <v>1</v>
      </c>
      <c r="P2192">
        <v>1.666666666666667E-2</v>
      </c>
      <c r="Q2192">
        <v>1</v>
      </c>
      <c r="R2192" t="s">
        <v>720</v>
      </c>
    </row>
    <row r="2193" spans="1:18" x14ac:dyDescent="0.3">
      <c r="A2193" s="63">
        <v>2191</v>
      </c>
      <c r="B2193">
        <v>101429</v>
      </c>
      <c r="C2193" t="s">
        <v>315</v>
      </c>
      <c r="D2193" t="s">
        <v>658</v>
      </c>
      <c r="F2193">
        <v>50</v>
      </c>
      <c r="G2193" s="64">
        <v>44066</v>
      </c>
      <c r="H2193" s="64">
        <v>44066</v>
      </c>
      <c r="I2193">
        <v>8</v>
      </c>
      <c r="J2193">
        <v>1907</v>
      </c>
      <c r="K2193" t="s">
        <v>714</v>
      </c>
      <c r="L2193">
        <v>1</v>
      </c>
      <c r="M2193">
        <v>1.666666666666667E-2</v>
      </c>
      <c r="N2193">
        <v>1.666666666666667E-2</v>
      </c>
      <c r="O2193">
        <v>1</v>
      </c>
      <c r="P2193">
        <v>1.666666666666667E-2</v>
      </c>
      <c r="Q2193">
        <v>1</v>
      </c>
      <c r="R2193" t="s">
        <v>721</v>
      </c>
    </row>
    <row r="2194" spans="1:18" x14ac:dyDescent="0.3">
      <c r="A2194" s="63">
        <v>2192</v>
      </c>
      <c r="B2194">
        <v>101429</v>
      </c>
      <c r="C2194" t="s">
        <v>315</v>
      </c>
      <c r="D2194" t="s">
        <v>658</v>
      </c>
      <c r="F2194">
        <v>50</v>
      </c>
      <c r="G2194" s="64">
        <v>44066</v>
      </c>
      <c r="H2194" s="64">
        <v>44066</v>
      </c>
      <c r="I2194">
        <v>8</v>
      </c>
      <c r="J2194">
        <v>1907</v>
      </c>
      <c r="K2194" t="s">
        <v>714</v>
      </c>
      <c r="L2194">
        <v>1</v>
      </c>
      <c r="M2194">
        <v>1.666666666666667E-2</v>
      </c>
      <c r="N2194">
        <v>1.666666666666667E-2</v>
      </c>
      <c r="O2194">
        <v>1</v>
      </c>
      <c r="P2194">
        <v>1.666666666666667E-2</v>
      </c>
      <c r="Q2194">
        <v>1</v>
      </c>
      <c r="R2194" t="s">
        <v>91</v>
      </c>
    </row>
    <row r="2195" spans="1:18" x14ac:dyDescent="0.3">
      <c r="A2195" s="63">
        <v>2193</v>
      </c>
      <c r="B2195">
        <v>101429</v>
      </c>
      <c r="C2195" t="s">
        <v>315</v>
      </c>
      <c r="D2195" t="s">
        <v>658</v>
      </c>
      <c r="F2195">
        <v>50</v>
      </c>
      <c r="G2195" s="64">
        <v>44066</v>
      </c>
      <c r="H2195" s="64">
        <v>44066</v>
      </c>
      <c r="I2195">
        <v>8</v>
      </c>
      <c r="J2195">
        <v>1907</v>
      </c>
      <c r="K2195" t="s">
        <v>714</v>
      </c>
      <c r="L2195">
        <v>1</v>
      </c>
      <c r="M2195">
        <v>1.666666666666667E-2</v>
      </c>
      <c r="N2195">
        <v>1.666666666666667E-2</v>
      </c>
      <c r="O2195">
        <v>1</v>
      </c>
      <c r="P2195">
        <v>1.666666666666667E-2</v>
      </c>
      <c r="Q2195">
        <v>1</v>
      </c>
      <c r="R2195" t="s">
        <v>590</v>
      </c>
    </row>
    <row r="2196" spans="1:18" x14ac:dyDescent="0.3">
      <c r="A2196" s="63">
        <v>2194</v>
      </c>
      <c r="B2196">
        <v>107672</v>
      </c>
      <c r="C2196" t="s">
        <v>316</v>
      </c>
      <c r="D2196" t="s">
        <v>585</v>
      </c>
      <c r="F2196">
        <v>60</v>
      </c>
      <c r="G2196" s="64">
        <v>43824</v>
      </c>
      <c r="H2196" s="64">
        <v>43830</v>
      </c>
      <c r="I2196">
        <v>6</v>
      </c>
      <c r="J2196">
        <v>2019</v>
      </c>
      <c r="K2196">
        <v>2019</v>
      </c>
      <c r="L2196">
        <v>12</v>
      </c>
      <c r="M2196">
        <v>0.4</v>
      </c>
      <c r="N2196">
        <v>4.8000000000000007</v>
      </c>
      <c r="O2196">
        <v>7</v>
      </c>
      <c r="P2196">
        <v>0.68571428571428583</v>
      </c>
      <c r="Q2196">
        <v>1.714285714285714</v>
      </c>
      <c r="R2196" t="s">
        <v>35</v>
      </c>
    </row>
    <row r="2197" spans="1:18" x14ac:dyDescent="0.3">
      <c r="A2197" s="63">
        <v>2195</v>
      </c>
      <c r="B2197">
        <v>107672</v>
      </c>
      <c r="C2197" t="s">
        <v>316</v>
      </c>
      <c r="D2197" t="s">
        <v>585</v>
      </c>
      <c r="F2197">
        <v>60</v>
      </c>
      <c r="G2197" s="64">
        <v>43824</v>
      </c>
      <c r="H2197" s="64">
        <v>43830</v>
      </c>
      <c r="I2197">
        <v>6</v>
      </c>
      <c r="J2197">
        <v>2019</v>
      </c>
      <c r="K2197">
        <v>2019</v>
      </c>
      <c r="L2197">
        <v>12</v>
      </c>
      <c r="M2197">
        <v>0.4</v>
      </c>
      <c r="N2197">
        <v>4.8000000000000007</v>
      </c>
      <c r="O2197">
        <v>7</v>
      </c>
      <c r="P2197">
        <v>0.68571428571428583</v>
      </c>
      <c r="Q2197">
        <v>1.714285714285714</v>
      </c>
      <c r="R2197" t="s">
        <v>36</v>
      </c>
    </row>
    <row r="2198" spans="1:18" x14ac:dyDescent="0.3">
      <c r="A2198" s="63">
        <v>2196</v>
      </c>
      <c r="B2198">
        <v>107672</v>
      </c>
      <c r="C2198" t="s">
        <v>316</v>
      </c>
      <c r="D2198" t="s">
        <v>585</v>
      </c>
      <c r="F2198">
        <v>60</v>
      </c>
      <c r="G2198" s="64">
        <v>43824</v>
      </c>
      <c r="H2198" s="64">
        <v>43830</v>
      </c>
      <c r="I2198">
        <v>6</v>
      </c>
      <c r="J2198">
        <v>2019</v>
      </c>
      <c r="K2198">
        <v>2019</v>
      </c>
      <c r="L2198">
        <v>12</v>
      </c>
      <c r="M2198">
        <v>0.4</v>
      </c>
      <c r="N2198">
        <v>4.8000000000000007</v>
      </c>
      <c r="O2198">
        <v>7</v>
      </c>
      <c r="P2198">
        <v>0.68571428571428583</v>
      </c>
      <c r="Q2198">
        <v>1.714285714285714</v>
      </c>
      <c r="R2198" t="s">
        <v>23</v>
      </c>
    </row>
    <row r="2199" spans="1:18" x14ac:dyDescent="0.3">
      <c r="A2199" s="63">
        <v>2197</v>
      </c>
      <c r="B2199">
        <v>107672</v>
      </c>
      <c r="C2199" t="s">
        <v>316</v>
      </c>
      <c r="D2199" t="s">
        <v>585</v>
      </c>
      <c r="F2199">
        <v>60</v>
      </c>
      <c r="G2199" s="64">
        <v>43824</v>
      </c>
      <c r="H2199" s="64">
        <v>43830</v>
      </c>
      <c r="I2199">
        <v>6</v>
      </c>
      <c r="J2199">
        <v>2019</v>
      </c>
      <c r="K2199">
        <v>2019</v>
      </c>
      <c r="L2199">
        <v>12</v>
      </c>
      <c r="M2199">
        <v>0.4</v>
      </c>
      <c r="N2199">
        <v>4.8000000000000007</v>
      </c>
      <c r="O2199">
        <v>7</v>
      </c>
      <c r="P2199">
        <v>0.68571428571428583</v>
      </c>
      <c r="Q2199">
        <v>1.714285714285714</v>
      </c>
      <c r="R2199" t="s">
        <v>24</v>
      </c>
    </row>
    <row r="2200" spans="1:18" x14ac:dyDescent="0.3">
      <c r="A2200" s="63">
        <v>2198</v>
      </c>
      <c r="B2200">
        <v>107672</v>
      </c>
      <c r="C2200" t="s">
        <v>316</v>
      </c>
      <c r="D2200" t="s">
        <v>585</v>
      </c>
      <c r="F2200">
        <v>60</v>
      </c>
      <c r="G2200" s="64">
        <v>43824</v>
      </c>
      <c r="H2200" s="64">
        <v>43830</v>
      </c>
      <c r="I2200">
        <v>6</v>
      </c>
      <c r="J2200">
        <v>2019</v>
      </c>
      <c r="K2200">
        <v>2019</v>
      </c>
      <c r="L2200">
        <v>12</v>
      </c>
      <c r="M2200">
        <v>0.4</v>
      </c>
      <c r="N2200">
        <v>4.8000000000000007</v>
      </c>
      <c r="O2200">
        <v>7</v>
      </c>
      <c r="P2200">
        <v>0.68571428571428583</v>
      </c>
      <c r="Q2200">
        <v>1.714285714285714</v>
      </c>
      <c r="R2200" t="s">
        <v>108</v>
      </c>
    </row>
    <row r="2201" spans="1:18" x14ac:dyDescent="0.3">
      <c r="A2201" s="63">
        <v>2199</v>
      </c>
      <c r="B2201">
        <v>107672</v>
      </c>
      <c r="C2201" t="s">
        <v>316</v>
      </c>
      <c r="D2201" t="s">
        <v>585</v>
      </c>
      <c r="F2201">
        <v>60</v>
      </c>
      <c r="G2201" s="64">
        <v>43824</v>
      </c>
      <c r="H2201" s="64">
        <v>43830</v>
      </c>
      <c r="I2201">
        <v>6</v>
      </c>
      <c r="J2201">
        <v>2019</v>
      </c>
      <c r="K2201">
        <v>2019</v>
      </c>
      <c r="L2201">
        <v>12</v>
      </c>
      <c r="M2201">
        <v>0.4</v>
      </c>
      <c r="N2201">
        <v>4.8000000000000007</v>
      </c>
      <c r="O2201">
        <v>7</v>
      </c>
      <c r="P2201">
        <v>0.68571428571428583</v>
      </c>
      <c r="Q2201">
        <v>1.714285714285714</v>
      </c>
      <c r="R2201" t="s">
        <v>98</v>
      </c>
    </row>
    <row r="2202" spans="1:18" x14ac:dyDescent="0.3">
      <c r="A2202" s="63">
        <v>2200</v>
      </c>
      <c r="B2202">
        <v>107672</v>
      </c>
      <c r="C2202" t="s">
        <v>316</v>
      </c>
      <c r="D2202" t="s">
        <v>585</v>
      </c>
      <c r="F2202">
        <v>60</v>
      </c>
      <c r="G2202" s="64">
        <v>43824</v>
      </c>
      <c r="H2202" s="64">
        <v>43830</v>
      </c>
      <c r="I2202">
        <v>6</v>
      </c>
      <c r="J2202">
        <v>2019</v>
      </c>
      <c r="K2202">
        <v>2019</v>
      </c>
      <c r="L2202">
        <v>12</v>
      </c>
      <c r="M2202">
        <v>0.4</v>
      </c>
      <c r="N2202">
        <v>4.8000000000000007</v>
      </c>
      <c r="O2202">
        <v>7</v>
      </c>
      <c r="P2202">
        <v>0.68571428571428583</v>
      </c>
      <c r="Q2202">
        <v>1.714285714285714</v>
      </c>
      <c r="R2202" t="s">
        <v>661</v>
      </c>
    </row>
    <row r="2203" spans="1:18" x14ac:dyDescent="0.3">
      <c r="A2203" s="63">
        <v>2201</v>
      </c>
      <c r="B2203">
        <v>107672</v>
      </c>
      <c r="C2203" t="s">
        <v>316</v>
      </c>
      <c r="D2203" t="s">
        <v>585</v>
      </c>
      <c r="F2203">
        <v>60</v>
      </c>
      <c r="G2203" s="64">
        <v>43824</v>
      </c>
      <c r="H2203" s="64">
        <v>43830</v>
      </c>
      <c r="I2203">
        <v>6</v>
      </c>
      <c r="J2203">
        <v>2019</v>
      </c>
      <c r="K2203">
        <v>2019</v>
      </c>
      <c r="L2203">
        <v>12</v>
      </c>
      <c r="M2203">
        <v>0.4</v>
      </c>
      <c r="N2203">
        <v>4.8000000000000007</v>
      </c>
      <c r="O2203">
        <v>7</v>
      </c>
      <c r="P2203">
        <v>0.68571428571428583</v>
      </c>
      <c r="Q2203">
        <v>1.714285714285714</v>
      </c>
      <c r="R2203" t="s">
        <v>67</v>
      </c>
    </row>
    <row r="2204" spans="1:18" x14ac:dyDescent="0.3">
      <c r="A2204" s="63">
        <v>2202</v>
      </c>
      <c r="B2204">
        <v>107672</v>
      </c>
      <c r="C2204" t="s">
        <v>316</v>
      </c>
      <c r="D2204" t="s">
        <v>585</v>
      </c>
      <c r="F2204">
        <v>60</v>
      </c>
      <c r="G2204" s="64">
        <v>43824</v>
      </c>
      <c r="H2204" s="64">
        <v>43830</v>
      </c>
      <c r="I2204">
        <v>6</v>
      </c>
      <c r="J2204">
        <v>2019</v>
      </c>
      <c r="K2204">
        <v>2019</v>
      </c>
      <c r="L2204">
        <v>12</v>
      </c>
      <c r="M2204">
        <v>0.4</v>
      </c>
      <c r="N2204">
        <v>4.8000000000000007</v>
      </c>
      <c r="O2204">
        <v>7</v>
      </c>
      <c r="P2204">
        <v>0.68571428571428583</v>
      </c>
      <c r="Q2204">
        <v>1.714285714285714</v>
      </c>
      <c r="R2204" t="s">
        <v>674</v>
      </c>
    </row>
    <row r="2205" spans="1:18" x14ac:dyDescent="0.3">
      <c r="A2205" s="63">
        <v>2203</v>
      </c>
      <c r="B2205">
        <v>107672</v>
      </c>
      <c r="C2205" t="s">
        <v>316</v>
      </c>
      <c r="D2205" t="s">
        <v>585</v>
      </c>
      <c r="F2205">
        <v>60</v>
      </c>
      <c r="G2205" s="64">
        <v>43824</v>
      </c>
      <c r="H2205" s="64">
        <v>43830</v>
      </c>
      <c r="I2205">
        <v>6</v>
      </c>
      <c r="J2205">
        <v>2019</v>
      </c>
      <c r="K2205">
        <v>2019</v>
      </c>
      <c r="L2205">
        <v>12</v>
      </c>
      <c r="M2205">
        <v>0.4</v>
      </c>
      <c r="N2205">
        <v>4.8000000000000007</v>
      </c>
      <c r="O2205">
        <v>7</v>
      </c>
      <c r="P2205">
        <v>0.68571428571428583</v>
      </c>
      <c r="Q2205">
        <v>1.714285714285714</v>
      </c>
      <c r="R2205" t="s">
        <v>687</v>
      </c>
    </row>
    <row r="2206" spans="1:18" x14ac:dyDescent="0.3">
      <c r="A2206" s="63">
        <v>2204</v>
      </c>
      <c r="B2206">
        <v>107672</v>
      </c>
      <c r="C2206" t="s">
        <v>316</v>
      </c>
      <c r="D2206" t="s">
        <v>585</v>
      </c>
      <c r="F2206">
        <v>60</v>
      </c>
      <c r="G2206" s="64">
        <v>43824</v>
      </c>
      <c r="H2206" s="64">
        <v>43830</v>
      </c>
      <c r="I2206">
        <v>6</v>
      </c>
      <c r="J2206">
        <v>2019</v>
      </c>
      <c r="K2206">
        <v>2019</v>
      </c>
      <c r="L2206">
        <v>12</v>
      </c>
      <c r="M2206">
        <v>0.4</v>
      </c>
      <c r="N2206">
        <v>4.8000000000000007</v>
      </c>
      <c r="O2206">
        <v>7</v>
      </c>
      <c r="P2206">
        <v>0.68571428571428583</v>
      </c>
      <c r="Q2206">
        <v>1.714285714285714</v>
      </c>
      <c r="R2206" t="s">
        <v>722</v>
      </c>
    </row>
    <row r="2207" spans="1:18" x14ac:dyDescent="0.3">
      <c r="A2207" s="63">
        <v>2205</v>
      </c>
      <c r="B2207">
        <v>107672</v>
      </c>
      <c r="C2207" t="s">
        <v>316</v>
      </c>
      <c r="D2207" t="s">
        <v>585</v>
      </c>
      <c r="F2207">
        <v>60</v>
      </c>
      <c r="G2207" s="64">
        <v>43824</v>
      </c>
      <c r="H2207" s="64">
        <v>43830</v>
      </c>
      <c r="I2207">
        <v>6</v>
      </c>
      <c r="J2207">
        <v>2019</v>
      </c>
      <c r="K2207">
        <v>2019</v>
      </c>
      <c r="L2207">
        <v>12</v>
      </c>
      <c r="M2207">
        <v>0.4</v>
      </c>
      <c r="N2207">
        <v>4.8000000000000007</v>
      </c>
      <c r="O2207">
        <v>7</v>
      </c>
      <c r="P2207">
        <v>0.68571428571428583</v>
      </c>
      <c r="Q2207">
        <v>1.714285714285714</v>
      </c>
      <c r="R2207" t="s">
        <v>705</v>
      </c>
    </row>
    <row r="2208" spans="1:18" x14ac:dyDescent="0.3">
      <c r="A2208" s="63">
        <v>2206</v>
      </c>
      <c r="B2208">
        <v>107672</v>
      </c>
      <c r="C2208" t="s">
        <v>316</v>
      </c>
      <c r="D2208" t="s">
        <v>585</v>
      </c>
      <c r="F2208">
        <v>60</v>
      </c>
      <c r="G2208" s="64">
        <v>43824</v>
      </c>
      <c r="H2208" s="64">
        <v>43830</v>
      </c>
      <c r="I2208">
        <v>6</v>
      </c>
      <c r="J2208">
        <v>2019</v>
      </c>
      <c r="K2208">
        <v>2019</v>
      </c>
      <c r="L2208">
        <v>12</v>
      </c>
      <c r="M2208">
        <v>0.4</v>
      </c>
      <c r="N2208">
        <v>4.8000000000000007</v>
      </c>
      <c r="O2208">
        <v>7</v>
      </c>
      <c r="P2208">
        <v>0.68571428571428583</v>
      </c>
      <c r="Q2208">
        <v>1.714285714285714</v>
      </c>
      <c r="R2208" t="s">
        <v>38</v>
      </c>
    </row>
    <row r="2209" spans="1:18" x14ac:dyDescent="0.3">
      <c r="A2209" s="63">
        <v>2207</v>
      </c>
      <c r="B2209">
        <v>107672</v>
      </c>
      <c r="C2209" t="s">
        <v>316</v>
      </c>
      <c r="D2209" t="s">
        <v>585</v>
      </c>
      <c r="F2209">
        <v>60</v>
      </c>
      <c r="G2209" s="64">
        <v>43824</v>
      </c>
      <c r="H2209" s="64">
        <v>43830</v>
      </c>
      <c r="I2209">
        <v>6</v>
      </c>
      <c r="J2209">
        <v>2019</v>
      </c>
      <c r="K2209">
        <v>2019</v>
      </c>
      <c r="L2209">
        <v>12</v>
      </c>
      <c r="M2209">
        <v>0.4</v>
      </c>
      <c r="N2209">
        <v>4.8000000000000007</v>
      </c>
      <c r="O2209">
        <v>7</v>
      </c>
      <c r="P2209">
        <v>0.68571428571428583</v>
      </c>
      <c r="Q2209">
        <v>1.714285714285714</v>
      </c>
      <c r="R2209" t="s">
        <v>91</v>
      </c>
    </row>
    <row r="2210" spans="1:18" x14ac:dyDescent="0.3">
      <c r="A2210" s="63">
        <v>2208</v>
      </c>
      <c r="B2210">
        <v>107672</v>
      </c>
      <c r="C2210" t="s">
        <v>316</v>
      </c>
      <c r="D2210" t="s">
        <v>585</v>
      </c>
      <c r="F2210">
        <v>60</v>
      </c>
      <c r="G2210" s="64">
        <v>43824</v>
      </c>
      <c r="H2210" s="64">
        <v>43830</v>
      </c>
      <c r="I2210">
        <v>6</v>
      </c>
      <c r="J2210">
        <v>2019</v>
      </c>
      <c r="K2210">
        <v>2019</v>
      </c>
      <c r="L2210">
        <v>12</v>
      </c>
      <c r="M2210">
        <v>0.4</v>
      </c>
      <c r="N2210">
        <v>4.8000000000000007</v>
      </c>
      <c r="O2210">
        <v>7</v>
      </c>
      <c r="P2210">
        <v>0.68571428571428583</v>
      </c>
      <c r="Q2210">
        <v>1.714285714285714</v>
      </c>
      <c r="R2210" t="s">
        <v>667</v>
      </c>
    </row>
    <row r="2211" spans="1:18" x14ac:dyDescent="0.3">
      <c r="A2211" s="63">
        <v>2209</v>
      </c>
      <c r="B2211">
        <v>107672</v>
      </c>
      <c r="C2211" t="s">
        <v>316</v>
      </c>
      <c r="D2211" t="s">
        <v>585</v>
      </c>
      <c r="F2211">
        <v>60</v>
      </c>
      <c r="G2211" s="64">
        <v>43824</v>
      </c>
      <c r="H2211" s="64">
        <v>43830</v>
      </c>
      <c r="I2211">
        <v>6</v>
      </c>
      <c r="J2211">
        <v>2019</v>
      </c>
      <c r="K2211">
        <v>2019</v>
      </c>
      <c r="L2211">
        <v>12</v>
      </c>
      <c r="M2211">
        <v>0.4</v>
      </c>
      <c r="N2211">
        <v>4.8000000000000007</v>
      </c>
      <c r="O2211">
        <v>7</v>
      </c>
      <c r="P2211">
        <v>0.68571428571428583</v>
      </c>
      <c r="Q2211">
        <v>1.714285714285714</v>
      </c>
      <c r="R2211" t="s">
        <v>723</v>
      </c>
    </row>
    <row r="2212" spans="1:18" x14ac:dyDescent="0.3">
      <c r="A2212" s="63">
        <v>2210</v>
      </c>
      <c r="B2212">
        <v>107672</v>
      </c>
      <c r="C2212" t="s">
        <v>316</v>
      </c>
      <c r="D2212" t="s">
        <v>585</v>
      </c>
      <c r="F2212">
        <v>60</v>
      </c>
      <c r="G2212" s="64">
        <v>43824</v>
      </c>
      <c r="H2212" s="64">
        <v>43830</v>
      </c>
      <c r="I2212">
        <v>6</v>
      </c>
      <c r="J2212">
        <v>2019</v>
      </c>
      <c r="K2212">
        <v>2019</v>
      </c>
      <c r="L2212">
        <v>12</v>
      </c>
      <c r="M2212">
        <v>0.4</v>
      </c>
      <c r="N2212">
        <v>4.8000000000000007</v>
      </c>
      <c r="O2212">
        <v>7</v>
      </c>
      <c r="P2212">
        <v>0.68571428571428583</v>
      </c>
      <c r="Q2212">
        <v>1.714285714285714</v>
      </c>
      <c r="R2212" t="s">
        <v>119</v>
      </c>
    </row>
    <row r="2213" spans="1:18" x14ac:dyDescent="0.3">
      <c r="A2213" s="63">
        <v>2211</v>
      </c>
      <c r="B2213">
        <v>107672</v>
      </c>
      <c r="C2213" t="s">
        <v>316</v>
      </c>
      <c r="D2213" t="s">
        <v>585</v>
      </c>
      <c r="F2213">
        <v>60</v>
      </c>
      <c r="G2213" s="64">
        <v>43824</v>
      </c>
      <c r="H2213" s="64">
        <v>43830</v>
      </c>
      <c r="I2213">
        <v>6</v>
      </c>
      <c r="J2213">
        <v>2019</v>
      </c>
      <c r="K2213">
        <v>2019</v>
      </c>
      <c r="L2213">
        <v>12</v>
      </c>
      <c r="M2213">
        <v>0.4</v>
      </c>
      <c r="N2213">
        <v>4.8000000000000007</v>
      </c>
      <c r="O2213">
        <v>7</v>
      </c>
      <c r="P2213">
        <v>0.68571428571428583</v>
      </c>
      <c r="Q2213">
        <v>1.714285714285714</v>
      </c>
      <c r="R2213" t="s">
        <v>633</v>
      </c>
    </row>
    <row r="2214" spans="1:18" x14ac:dyDescent="0.3">
      <c r="A2214" s="63">
        <v>2212</v>
      </c>
      <c r="B2214">
        <v>107672</v>
      </c>
      <c r="C2214" t="s">
        <v>316</v>
      </c>
      <c r="D2214" t="s">
        <v>585</v>
      </c>
      <c r="F2214">
        <v>60</v>
      </c>
      <c r="G2214" s="64">
        <v>43824</v>
      </c>
      <c r="H2214" s="64">
        <v>43830</v>
      </c>
      <c r="I2214">
        <v>6</v>
      </c>
      <c r="J2214">
        <v>2019</v>
      </c>
      <c r="K2214">
        <v>2019</v>
      </c>
      <c r="L2214">
        <v>12</v>
      </c>
      <c r="M2214">
        <v>0.4</v>
      </c>
      <c r="N2214">
        <v>4.8000000000000007</v>
      </c>
      <c r="O2214">
        <v>7</v>
      </c>
      <c r="P2214">
        <v>0.68571428571428583</v>
      </c>
      <c r="Q2214">
        <v>1.714285714285714</v>
      </c>
      <c r="R2214" t="s">
        <v>122</v>
      </c>
    </row>
    <row r="2215" spans="1:18" x14ac:dyDescent="0.3">
      <c r="A2215" s="63">
        <v>2213</v>
      </c>
      <c r="B2215">
        <v>107961</v>
      </c>
      <c r="C2215" t="s">
        <v>317</v>
      </c>
      <c r="D2215" t="s">
        <v>585</v>
      </c>
      <c r="F2215">
        <v>63</v>
      </c>
      <c r="G2215" s="64">
        <v>43748</v>
      </c>
      <c r="H2215" s="64">
        <v>43754</v>
      </c>
      <c r="I2215">
        <v>5</v>
      </c>
      <c r="J2215">
        <v>2019</v>
      </c>
      <c r="K2215">
        <v>2019</v>
      </c>
      <c r="L2215">
        <v>12</v>
      </c>
      <c r="M2215">
        <v>0.4</v>
      </c>
      <c r="N2215">
        <v>4.8000000000000007</v>
      </c>
      <c r="O2215">
        <v>7</v>
      </c>
      <c r="P2215">
        <v>0.68571428571428583</v>
      </c>
      <c r="Q2215">
        <v>1.714285714285714</v>
      </c>
      <c r="R2215" t="s">
        <v>32</v>
      </c>
    </row>
    <row r="2216" spans="1:18" x14ac:dyDescent="0.3">
      <c r="A2216" s="63">
        <v>2214</v>
      </c>
      <c r="B2216">
        <v>107961</v>
      </c>
      <c r="C2216" t="s">
        <v>317</v>
      </c>
      <c r="D2216" t="s">
        <v>585</v>
      </c>
      <c r="F2216">
        <v>63</v>
      </c>
      <c r="G2216" s="64">
        <v>43748</v>
      </c>
      <c r="H2216" s="64">
        <v>43754</v>
      </c>
      <c r="I2216">
        <v>5</v>
      </c>
      <c r="J2216">
        <v>2019</v>
      </c>
      <c r="K2216">
        <v>2019</v>
      </c>
      <c r="L2216">
        <v>12</v>
      </c>
      <c r="M2216">
        <v>0.4</v>
      </c>
      <c r="N2216">
        <v>4.8000000000000007</v>
      </c>
      <c r="O2216">
        <v>7</v>
      </c>
      <c r="P2216">
        <v>0.68571428571428583</v>
      </c>
      <c r="Q2216">
        <v>1.714285714285714</v>
      </c>
      <c r="R2216" t="s">
        <v>70</v>
      </c>
    </row>
    <row r="2217" spans="1:18" x14ac:dyDescent="0.3">
      <c r="A2217" s="63">
        <v>2215</v>
      </c>
      <c r="B2217">
        <v>107961</v>
      </c>
      <c r="C2217" t="s">
        <v>317</v>
      </c>
      <c r="D2217" t="s">
        <v>585</v>
      </c>
      <c r="F2217">
        <v>63</v>
      </c>
      <c r="G2217" s="64">
        <v>43748</v>
      </c>
      <c r="H2217" s="64">
        <v>43754</v>
      </c>
      <c r="I2217">
        <v>5</v>
      </c>
      <c r="J2217">
        <v>2019</v>
      </c>
      <c r="K2217">
        <v>2019</v>
      </c>
      <c r="L2217">
        <v>12</v>
      </c>
      <c r="M2217">
        <v>0.4</v>
      </c>
      <c r="N2217">
        <v>4.8000000000000007</v>
      </c>
      <c r="O2217">
        <v>7</v>
      </c>
      <c r="P2217">
        <v>0.68571428571428583</v>
      </c>
      <c r="Q2217">
        <v>1.714285714285714</v>
      </c>
      <c r="R2217" t="s">
        <v>24</v>
      </c>
    </row>
    <row r="2218" spans="1:18" x14ac:dyDescent="0.3">
      <c r="A2218" s="63">
        <v>2216</v>
      </c>
      <c r="B2218">
        <v>107961</v>
      </c>
      <c r="C2218" t="s">
        <v>317</v>
      </c>
      <c r="D2218" t="s">
        <v>585</v>
      </c>
      <c r="F2218">
        <v>63</v>
      </c>
      <c r="G2218" s="64">
        <v>43748</v>
      </c>
      <c r="H2218" s="64">
        <v>43754</v>
      </c>
      <c r="I2218">
        <v>5</v>
      </c>
      <c r="J2218">
        <v>2019</v>
      </c>
      <c r="K2218">
        <v>2019</v>
      </c>
      <c r="L2218">
        <v>12</v>
      </c>
      <c r="M2218">
        <v>0.4</v>
      </c>
      <c r="N2218">
        <v>4.8000000000000007</v>
      </c>
      <c r="O2218">
        <v>7</v>
      </c>
      <c r="P2218">
        <v>0.68571428571428583</v>
      </c>
      <c r="Q2218">
        <v>1.714285714285714</v>
      </c>
      <c r="R2218" t="s">
        <v>54</v>
      </c>
    </row>
    <row r="2219" spans="1:18" x14ac:dyDescent="0.3">
      <c r="A2219" s="63">
        <v>2217</v>
      </c>
      <c r="B2219">
        <v>107961</v>
      </c>
      <c r="C2219" t="s">
        <v>317</v>
      </c>
      <c r="D2219" t="s">
        <v>585</v>
      </c>
      <c r="F2219">
        <v>63</v>
      </c>
      <c r="G2219" s="64">
        <v>43748</v>
      </c>
      <c r="H2219" s="64">
        <v>43754</v>
      </c>
      <c r="I2219">
        <v>5</v>
      </c>
      <c r="J2219">
        <v>2019</v>
      </c>
      <c r="K2219">
        <v>2019</v>
      </c>
      <c r="L2219">
        <v>12</v>
      </c>
      <c r="M2219">
        <v>0.4</v>
      </c>
      <c r="N2219">
        <v>4.8000000000000007</v>
      </c>
      <c r="O2219">
        <v>7</v>
      </c>
      <c r="P2219">
        <v>0.68571428571428583</v>
      </c>
      <c r="Q2219">
        <v>1.714285714285714</v>
      </c>
      <c r="R2219" t="s">
        <v>615</v>
      </c>
    </row>
    <row r="2220" spans="1:18" x14ac:dyDescent="0.3">
      <c r="A2220" s="63">
        <v>2218</v>
      </c>
      <c r="B2220">
        <v>107961</v>
      </c>
      <c r="C2220" t="s">
        <v>317</v>
      </c>
      <c r="D2220" t="s">
        <v>585</v>
      </c>
      <c r="F2220">
        <v>63</v>
      </c>
      <c r="G2220" s="64">
        <v>43748</v>
      </c>
      <c r="H2220" s="64">
        <v>43754</v>
      </c>
      <c r="I2220">
        <v>5</v>
      </c>
      <c r="J2220">
        <v>2019</v>
      </c>
      <c r="K2220">
        <v>2019</v>
      </c>
      <c r="L2220">
        <v>12</v>
      </c>
      <c r="M2220">
        <v>0.4</v>
      </c>
      <c r="N2220">
        <v>4.8000000000000007</v>
      </c>
      <c r="O2220">
        <v>7</v>
      </c>
      <c r="P2220">
        <v>0.68571428571428583</v>
      </c>
      <c r="Q2220">
        <v>1.714285714285714</v>
      </c>
      <c r="R2220" t="s">
        <v>71</v>
      </c>
    </row>
    <row r="2221" spans="1:18" x14ac:dyDescent="0.3">
      <c r="A2221" s="63">
        <v>2219</v>
      </c>
      <c r="B2221">
        <v>107961</v>
      </c>
      <c r="C2221" t="s">
        <v>317</v>
      </c>
      <c r="D2221" t="s">
        <v>585</v>
      </c>
      <c r="F2221">
        <v>63</v>
      </c>
      <c r="G2221" s="64">
        <v>43748</v>
      </c>
      <c r="H2221" s="64">
        <v>43754</v>
      </c>
      <c r="I2221">
        <v>5</v>
      </c>
      <c r="J2221">
        <v>2019</v>
      </c>
      <c r="K2221">
        <v>2019</v>
      </c>
      <c r="L2221">
        <v>12</v>
      </c>
      <c r="M2221">
        <v>0.4</v>
      </c>
      <c r="N2221">
        <v>4.8000000000000007</v>
      </c>
      <c r="O2221">
        <v>7</v>
      </c>
      <c r="P2221">
        <v>0.68571428571428583</v>
      </c>
      <c r="Q2221">
        <v>1.714285714285714</v>
      </c>
      <c r="R2221" t="s">
        <v>599</v>
      </c>
    </row>
    <row r="2222" spans="1:18" x14ac:dyDescent="0.3">
      <c r="A2222" s="63">
        <v>2220</v>
      </c>
      <c r="B2222">
        <v>107961</v>
      </c>
      <c r="C2222" t="s">
        <v>317</v>
      </c>
      <c r="D2222" t="s">
        <v>585</v>
      </c>
      <c r="F2222">
        <v>63</v>
      </c>
      <c r="G2222" s="64">
        <v>43748</v>
      </c>
      <c r="H2222" s="64">
        <v>43754</v>
      </c>
      <c r="I2222">
        <v>5</v>
      </c>
      <c r="J2222">
        <v>2019</v>
      </c>
      <c r="K2222">
        <v>2019</v>
      </c>
      <c r="L2222">
        <v>12</v>
      </c>
      <c r="M2222">
        <v>0.4</v>
      </c>
      <c r="N2222">
        <v>4.8000000000000007</v>
      </c>
      <c r="O2222">
        <v>7</v>
      </c>
      <c r="P2222">
        <v>0.68571428571428583</v>
      </c>
      <c r="Q2222">
        <v>1.714285714285714</v>
      </c>
      <c r="R2222" t="s">
        <v>45</v>
      </c>
    </row>
    <row r="2223" spans="1:18" x14ac:dyDescent="0.3">
      <c r="A2223" s="63">
        <v>2221</v>
      </c>
      <c r="B2223">
        <v>107961</v>
      </c>
      <c r="C2223" t="s">
        <v>317</v>
      </c>
      <c r="D2223" t="s">
        <v>585</v>
      </c>
      <c r="F2223">
        <v>63</v>
      </c>
      <c r="G2223" s="64">
        <v>43748</v>
      </c>
      <c r="H2223" s="64">
        <v>43754</v>
      </c>
      <c r="I2223">
        <v>5</v>
      </c>
      <c r="J2223">
        <v>2019</v>
      </c>
      <c r="K2223">
        <v>2019</v>
      </c>
      <c r="L2223">
        <v>12</v>
      </c>
      <c r="M2223">
        <v>0.4</v>
      </c>
      <c r="N2223">
        <v>4.8000000000000007</v>
      </c>
      <c r="O2223">
        <v>7</v>
      </c>
      <c r="P2223">
        <v>0.68571428571428583</v>
      </c>
      <c r="Q2223">
        <v>1.714285714285714</v>
      </c>
      <c r="R2223" t="s">
        <v>724</v>
      </c>
    </row>
    <row r="2224" spans="1:18" x14ac:dyDescent="0.3">
      <c r="A2224" s="63">
        <v>2222</v>
      </c>
      <c r="B2224">
        <v>107961</v>
      </c>
      <c r="C2224" t="s">
        <v>317</v>
      </c>
      <c r="D2224" t="s">
        <v>585</v>
      </c>
      <c r="F2224">
        <v>63</v>
      </c>
      <c r="G2224" s="64">
        <v>43748</v>
      </c>
      <c r="H2224" s="64">
        <v>43754</v>
      </c>
      <c r="I2224">
        <v>5</v>
      </c>
      <c r="J2224">
        <v>2019</v>
      </c>
      <c r="K2224">
        <v>2019</v>
      </c>
      <c r="L2224">
        <v>12</v>
      </c>
      <c r="M2224">
        <v>0.4</v>
      </c>
      <c r="N2224">
        <v>4.8000000000000007</v>
      </c>
      <c r="O2224">
        <v>7</v>
      </c>
      <c r="P2224">
        <v>0.68571428571428583</v>
      </c>
      <c r="Q2224">
        <v>1.714285714285714</v>
      </c>
      <c r="R2224" t="s">
        <v>725</v>
      </c>
    </row>
    <row r="2225" spans="1:18" x14ac:dyDescent="0.3">
      <c r="A2225" s="63">
        <v>2223</v>
      </c>
      <c r="B2225">
        <v>107961</v>
      </c>
      <c r="C2225" t="s">
        <v>317</v>
      </c>
      <c r="D2225" t="s">
        <v>585</v>
      </c>
      <c r="F2225">
        <v>63</v>
      </c>
      <c r="G2225" s="64">
        <v>43748</v>
      </c>
      <c r="H2225" s="64">
        <v>43754</v>
      </c>
      <c r="I2225">
        <v>5</v>
      </c>
      <c r="J2225">
        <v>2019</v>
      </c>
      <c r="K2225">
        <v>2019</v>
      </c>
      <c r="L2225">
        <v>12</v>
      </c>
      <c r="M2225">
        <v>0.4</v>
      </c>
      <c r="N2225">
        <v>4.8000000000000007</v>
      </c>
      <c r="O2225">
        <v>7</v>
      </c>
      <c r="P2225">
        <v>0.68571428571428583</v>
      </c>
      <c r="Q2225">
        <v>1.714285714285714</v>
      </c>
      <c r="R2225" t="s">
        <v>695</v>
      </c>
    </row>
    <row r="2226" spans="1:18" x14ac:dyDescent="0.3">
      <c r="A2226" s="63">
        <v>2224</v>
      </c>
      <c r="B2226">
        <v>107961</v>
      </c>
      <c r="C2226" t="s">
        <v>317</v>
      </c>
      <c r="D2226" t="s">
        <v>585</v>
      </c>
      <c r="F2226">
        <v>63</v>
      </c>
      <c r="G2226" s="64">
        <v>43748</v>
      </c>
      <c r="H2226" s="64">
        <v>43754</v>
      </c>
      <c r="I2226">
        <v>5</v>
      </c>
      <c r="J2226">
        <v>2019</v>
      </c>
      <c r="K2226">
        <v>2019</v>
      </c>
      <c r="L2226">
        <v>12</v>
      </c>
      <c r="M2226">
        <v>0.4</v>
      </c>
      <c r="N2226">
        <v>4.8000000000000007</v>
      </c>
      <c r="O2226">
        <v>7</v>
      </c>
      <c r="P2226">
        <v>0.68571428571428583</v>
      </c>
      <c r="Q2226">
        <v>1.714285714285714</v>
      </c>
      <c r="R2226" t="s">
        <v>726</v>
      </c>
    </row>
    <row r="2227" spans="1:18" x14ac:dyDescent="0.3">
      <c r="A2227" s="63">
        <v>2225</v>
      </c>
      <c r="B2227">
        <v>107961</v>
      </c>
      <c r="C2227" t="s">
        <v>317</v>
      </c>
      <c r="D2227" t="s">
        <v>585</v>
      </c>
      <c r="F2227">
        <v>63</v>
      </c>
      <c r="G2227" s="64">
        <v>43748</v>
      </c>
      <c r="H2227" s="64">
        <v>43754</v>
      </c>
      <c r="I2227">
        <v>5</v>
      </c>
      <c r="J2227">
        <v>2019</v>
      </c>
      <c r="K2227">
        <v>2019</v>
      </c>
      <c r="L2227">
        <v>12</v>
      </c>
      <c r="M2227">
        <v>0.4</v>
      </c>
      <c r="N2227">
        <v>4.8000000000000007</v>
      </c>
      <c r="O2227">
        <v>7</v>
      </c>
      <c r="P2227">
        <v>0.68571428571428583</v>
      </c>
      <c r="Q2227">
        <v>1.714285714285714</v>
      </c>
      <c r="R2227" t="s">
        <v>626</v>
      </c>
    </row>
    <row r="2228" spans="1:18" x14ac:dyDescent="0.3">
      <c r="A2228" s="63">
        <v>2226</v>
      </c>
      <c r="B2228">
        <v>107961</v>
      </c>
      <c r="C2228" t="s">
        <v>317</v>
      </c>
      <c r="D2228" t="s">
        <v>585</v>
      </c>
      <c r="F2228">
        <v>63</v>
      </c>
      <c r="G2228" s="64">
        <v>43748</v>
      </c>
      <c r="H2228" s="64">
        <v>43754</v>
      </c>
      <c r="I2228">
        <v>5</v>
      </c>
      <c r="J2228">
        <v>2019</v>
      </c>
      <c r="K2228">
        <v>2019</v>
      </c>
      <c r="L2228">
        <v>12</v>
      </c>
      <c r="M2228">
        <v>0.4</v>
      </c>
      <c r="N2228">
        <v>4.8000000000000007</v>
      </c>
      <c r="O2228">
        <v>7</v>
      </c>
      <c r="P2228">
        <v>0.68571428571428583</v>
      </c>
      <c r="Q2228">
        <v>1.714285714285714</v>
      </c>
      <c r="R2228" t="s">
        <v>694</v>
      </c>
    </row>
    <row r="2229" spans="1:18" x14ac:dyDescent="0.3">
      <c r="A2229" s="63">
        <v>2227</v>
      </c>
      <c r="B2229">
        <v>107961</v>
      </c>
      <c r="C2229" t="s">
        <v>317</v>
      </c>
      <c r="D2229" t="s">
        <v>585</v>
      </c>
      <c r="F2229">
        <v>63</v>
      </c>
      <c r="G2229" s="64">
        <v>43748</v>
      </c>
      <c r="H2229" s="64">
        <v>43754</v>
      </c>
      <c r="I2229">
        <v>5</v>
      </c>
      <c r="J2229">
        <v>2019</v>
      </c>
      <c r="K2229">
        <v>2019</v>
      </c>
      <c r="L2229">
        <v>12</v>
      </c>
      <c r="M2229">
        <v>0.4</v>
      </c>
      <c r="N2229">
        <v>4.8000000000000007</v>
      </c>
      <c r="O2229">
        <v>7</v>
      </c>
      <c r="P2229">
        <v>0.68571428571428583</v>
      </c>
      <c r="Q2229">
        <v>1.714285714285714</v>
      </c>
      <c r="R2229" t="s">
        <v>601</v>
      </c>
    </row>
    <row r="2230" spans="1:18" x14ac:dyDescent="0.3">
      <c r="A2230" s="63">
        <v>2228</v>
      </c>
      <c r="B2230">
        <v>107961</v>
      </c>
      <c r="C2230" t="s">
        <v>317</v>
      </c>
      <c r="D2230" t="s">
        <v>585</v>
      </c>
      <c r="F2230">
        <v>63</v>
      </c>
      <c r="G2230" s="64">
        <v>43748</v>
      </c>
      <c r="H2230" s="64">
        <v>43754</v>
      </c>
      <c r="I2230">
        <v>5</v>
      </c>
      <c r="J2230">
        <v>2019</v>
      </c>
      <c r="K2230">
        <v>2019</v>
      </c>
      <c r="L2230">
        <v>12</v>
      </c>
      <c r="M2230">
        <v>0.4</v>
      </c>
      <c r="N2230">
        <v>4.8000000000000007</v>
      </c>
      <c r="O2230">
        <v>7</v>
      </c>
      <c r="P2230">
        <v>0.68571428571428583</v>
      </c>
      <c r="Q2230">
        <v>1.714285714285714</v>
      </c>
      <c r="R2230" t="s">
        <v>727</v>
      </c>
    </row>
    <row r="2231" spans="1:18" x14ac:dyDescent="0.3">
      <c r="A2231" s="63">
        <v>2229</v>
      </c>
      <c r="B2231">
        <v>107961</v>
      </c>
      <c r="C2231" t="s">
        <v>317</v>
      </c>
      <c r="D2231" t="s">
        <v>585</v>
      </c>
      <c r="F2231">
        <v>63</v>
      </c>
      <c r="G2231" s="64">
        <v>43748</v>
      </c>
      <c r="H2231" s="64">
        <v>43754</v>
      </c>
      <c r="I2231">
        <v>5</v>
      </c>
      <c r="J2231">
        <v>2019</v>
      </c>
      <c r="K2231">
        <v>2019</v>
      </c>
      <c r="L2231">
        <v>12</v>
      </c>
      <c r="M2231">
        <v>0.4</v>
      </c>
      <c r="N2231">
        <v>4.8000000000000007</v>
      </c>
      <c r="O2231">
        <v>7</v>
      </c>
      <c r="P2231">
        <v>0.68571428571428583</v>
      </c>
      <c r="Q2231">
        <v>1.714285714285714</v>
      </c>
      <c r="R2231" t="s">
        <v>625</v>
      </c>
    </row>
    <row r="2232" spans="1:18" x14ac:dyDescent="0.3">
      <c r="A2232" s="63">
        <v>2230</v>
      </c>
      <c r="B2232">
        <v>107961</v>
      </c>
      <c r="C2232" t="s">
        <v>317</v>
      </c>
      <c r="D2232" t="s">
        <v>585</v>
      </c>
      <c r="F2232">
        <v>63</v>
      </c>
      <c r="G2232" s="64">
        <v>43748</v>
      </c>
      <c r="H2232" s="64">
        <v>43754</v>
      </c>
      <c r="I2232">
        <v>5</v>
      </c>
      <c r="J2232">
        <v>2019</v>
      </c>
      <c r="K2232">
        <v>2019</v>
      </c>
      <c r="L2232">
        <v>12</v>
      </c>
      <c r="M2232">
        <v>0.4</v>
      </c>
      <c r="N2232">
        <v>4.8000000000000007</v>
      </c>
      <c r="O2232">
        <v>7</v>
      </c>
      <c r="P2232">
        <v>0.68571428571428583</v>
      </c>
      <c r="Q2232">
        <v>1.714285714285714</v>
      </c>
      <c r="R2232" t="s">
        <v>605</v>
      </c>
    </row>
    <row r="2233" spans="1:18" x14ac:dyDescent="0.3">
      <c r="A2233" s="63">
        <v>2231</v>
      </c>
      <c r="B2233">
        <v>107961</v>
      </c>
      <c r="C2233" t="s">
        <v>317</v>
      </c>
      <c r="D2233" t="s">
        <v>585</v>
      </c>
      <c r="F2233">
        <v>63</v>
      </c>
      <c r="G2233" s="64">
        <v>43748</v>
      </c>
      <c r="H2233" s="64">
        <v>43754</v>
      </c>
      <c r="I2233">
        <v>5</v>
      </c>
      <c r="J2233">
        <v>2019</v>
      </c>
      <c r="K2233">
        <v>2019</v>
      </c>
      <c r="L2233">
        <v>12</v>
      </c>
      <c r="M2233">
        <v>0.4</v>
      </c>
      <c r="N2233">
        <v>4.8000000000000007</v>
      </c>
      <c r="O2233">
        <v>7</v>
      </c>
      <c r="P2233">
        <v>0.68571428571428583</v>
      </c>
      <c r="Q2233">
        <v>1.714285714285714</v>
      </c>
      <c r="R2233" t="s">
        <v>721</v>
      </c>
    </row>
    <row r="2234" spans="1:18" x14ac:dyDescent="0.3">
      <c r="A2234" s="63">
        <v>2232</v>
      </c>
      <c r="B2234">
        <v>107961</v>
      </c>
      <c r="C2234" t="s">
        <v>317</v>
      </c>
      <c r="D2234" t="s">
        <v>585</v>
      </c>
      <c r="F2234">
        <v>63</v>
      </c>
      <c r="G2234" s="64">
        <v>43748</v>
      </c>
      <c r="H2234" s="64">
        <v>43754</v>
      </c>
      <c r="I2234">
        <v>5</v>
      </c>
      <c r="J2234">
        <v>2019</v>
      </c>
      <c r="K2234">
        <v>2019</v>
      </c>
      <c r="L2234">
        <v>12</v>
      </c>
      <c r="M2234">
        <v>0.4</v>
      </c>
      <c r="N2234">
        <v>4.8000000000000007</v>
      </c>
      <c r="O2234">
        <v>7</v>
      </c>
      <c r="P2234">
        <v>0.68571428571428583</v>
      </c>
      <c r="Q2234">
        <v>1.714285714285714</v>
      </c>
      <c r="R2234" t="s">
        <v>66</v>
      </c>
    </row>
    <row r="2235" spans="1:18" x14ac:dyDescent="0.3">
      <c r="A2235" s="63">
        <v>2233</v>
      </c>
      <c r="B2235">
        <v>107961</v>
      </c>
      <c r="C2235" t="s">
        <v>317</v>
      </c>
      <c r="D2235" t="s">
        <v>585</v>
      </c>
      <c r="F2235">
        <v>63</v>
      </c>
      <c r="G2235" s="64">
        <v>43748</v>
      </c>
      <c r="H2235" s="64">
        <v>43754</v>
      </c>
      <c r="I2235">
        <v>5</v>
      </c>
      <c r="J2235">
        <v>2019</v>
      </c>
      <c r="K2235">
        <v>2019</v>
      </c>
      <c r="L2235">
        <v>12</v>
      </c>
      <c r="M2235">
        <v>0.4</v>
      </c>
      <c r="N2235">
        <v>4.8000000000000007</v>
      </c>
      <c r="O2235">
        <v>7</v>
      </c>
      <c r="P2235">
        <v>0.68571428571428583</v>
      </c>
      <c r="Q2235">
        <v>1.714285714285714</v>
      </c>
      <c r="R2235" t="s">
        <v>728</v>
      </c>
    </row>
    <row r="2236" spans="1:18" x14ac:dyDescent="0.3">
      <c r="A2236" s="63">
        <v>2234</v>
      </c>
      <c r="B2236">
        <v>107704</v>
      </c>
      <c r="C2236" t="s">
        <v>318</v>
      </c>
      <c r="D2236" t="s">
        <v>729</v>
      </c>
      <c r="F2236">
        <v>82</v>
      </c>
      <c r="G2236" s="64">
        <v>44120</v>
      </c>
      <c r="H2236" s="64">
        <v>44120</v>
      </c>
      <c r="I2236">
        <v>7</v>
      </c>
      <c r="J2236">
        <v>2019</v>
      </c>
      <c r="K2236" t="s">
        <v>730</v>
      </c>
      <c r="L2236">
        <v>1</v>
      </c>
      <c r="M2236">
        <v>6.6666666666666666E-2</v>
      </c>
      <c r="N2236">
        <v>6.6666666666666666E-2</v>
      </c>
      <c r="O2236">
        <v>1</v>
      </c>
      <c r="P2236">
        <v>6.6666666666666666E-2</v>
      </c>
      <c r="Q2236">
        <v>1</v>
      </c>
      <c r="R2236" t="s">
        <v>601</v>
      </c>
    </row>
    <row r="2237" spans="1:18" x14ac:dyDescent="0.3">
      <c r="A2237" s="63">
        <v>2235</v>
      </c>
      <c r="B2237">
        <v>107704</v>
      </c>
      <c r="C2237" t="s">
        <v>318</v>
      </c>
      <c r="D2237" t="s">
        <v>729</v>
      </c>
      <c r="F2237">
        <v>82</v>
      </c>
      <c r="G2237" s="64">
        <v>44120</v>
      </c>
      <c r="H2237" s="64">
        <v>44120</v>
      </c>
      <c r="I2237">
        <v>7</v>
      </c>
      <c r="J2237">
        <v>2019</v>
      </c>
      <c r="K2237" t="s">
        <v>730</v>
      </c>
      <c r="L2237">
        <v>1</v>
      </c>
      <c r="M2237">
        <v>6.6666666666666666E-2</v>
      </c>
      <c r="N2237">
        <v>6.6666666666666666E-2</v>
      </c>
      <c r="O2237">
        <v>1</v>
      </c>
      <c r="P2237">
        <v>6.6666666666666666E-2</v>
      </c>
      <c r="Q2237">
        <v>1</v>
      </c>
      <c r="R2237" t="s">
        <v>641</v>
      </c>
    </row>
    <row r="2238" spans="1:18" x14ac:dyDescent="0.3">
      <c r="A2238" s="63">
        <v>2236</v>
      </c>
      <c r="B2238">
        <v>107704</v>
      </c>
      <c r="C2238" t="s">
        <v>318</v>
      </c>
      <c r="D2238" t="s">
        <v>729</v>
      </c>
      <c r="F2238">
        <v>82</v>
      </c>
      <c r="G2238" s="64">
        <v>44120</v>
      </c>
      <c r="H2238" s="64">
        <v>44120</v>
      </c>
      <c r="I2238">
        <v>7</v>
      </c>
      <c r="J2238">
        <v>2019</v>
      </c>
      <c r="K2238" t="s">
        <v>730</v>
      </c>
      <c r="L2238">
        <v>1</v>
      </c>
      <c r="M2238">
        <v>6.6666666666666666E-2</v>
      </c>
      <c r="N2238">
        <v>6.6666666666666666E-2</v>
      </c>
      <c r="O2238">
        <v>1</v>
      </c>
      <c r="P2238">
        <v>6.6666666666666666E-2</v>
      </c>
      <c r="Q2238">
        <v>1</v>
      </c>
      <c r="R2238" t="s">
        <v>681</v>
      </c>
    </row>
    <row r="2239" spans="1:18" x14ac:dyDescent="0.3">
      <c r="A2239" s="63">
        <v>2237</v>
      </c>
      <c r="B2239">
        <v>1145</v>
      </c>
      <c r="C2239" t="s">
        <v>320</v>
      </c>
      <c r="D2239" t="s">
        <v>585</v>
      </c>
      <c r="F2239">
        <v>64</v>
      </c>
      <c r="G2239" s="64">
        <v>43415</v>
      </c>
      <c r="H2239" s="64">
        <v>43437</v>
      </c>
      <c r="I2239">
        <v>8</v>
      </c>
      <c r="J2239">
        <v>2001</v>
      </c>
      <c r="K2239">
        <v>2001</v>
      </c>
      <c r="L2239">
        <v>25</v>
      </c>
      <c r="M2239">
        <v>0.38333333333333341</v>
      </c>
      <c r="N2239">
        <v>9.5833333333333339</v>
      </c>
      <c r="O2239">
        <v>23</v>
      </c>
      <c r="P2239">
        <v>0.41666666666666669</v>
      </c>
      <c r="Q2239">
        <v>1.0869565217391299</v>
      </c>
      <c r="R2239" t="s">
        <v>22</v>
      </c>
    </row>
    <row r="2240" spans="1:18" x14ac:dyDescent="0.3">
      <c r="A2240" s="63">
        <v>2238</v>
      </c>
      <c r="B2240">
        <v>1145</v>
      </c>
      <c r="C2240" t="s">
        <v>320</v>
      </c>
      <c r="D2240" t="s">
        <v>585</v>
      </c>
      <c r="F2240">
        <v>64</v>
      </c>
      <c r="G2240" s="64">
        <v>43415</v>
      </c>
      <c r="H2240" s="64">
        <v>43437</v>
      </c>
      <c r="I2240">
        <v>8</v>
      </c>
      <c r="J2240">
        <v>2001</v>
      </c>
      <c r="K2240">
        <v>2001</v>
      </c>
      <c r="L2240">
        <v>25</v>
      </c>
      <c r="M2240">
        <v>0.38333333333333341</v>
      </c>
      <c r="N2240">
        <v>9.5833333333333339</v>
      </c>
      <c r="O2240">
        <v>23</v>
      </c>
      <c r="P2240">
        <v>0.41666666666666669</v>
      </c>
      <c r="Q2240">
        <v>1.0869565217391299</v>
      </c>
      <c r="R2240" t="s">
        <v>36</v>
      </c>
    </row>
    <row r="2241" spans="1:18" x14ac:dyDescent="0.3">
      <c r="A2241" s="63">
        <v>2239</v>
      </c>
      <c r="B2241">
        <v>1145</v>
      </c>
      <c r="C2241" t="s">
        <v>320</v>
      </c>
      <c r="D2241" t="s">
        <v>585</v>
      </c>
      <c r="F2241">
        <v>64</v>
      </c>
      <c r="G2241" s="64">
        <v>43415</v>
      </c>
      <c r="H2241" s="64">
        <v>43437</v>
      </c>
      <c r="I2241">
        <v>8</v>
      </c>
      <c r="J2241">
        <v>2001</v>
      </c>
      <c r="K2241">
        <v>2001</v>
      </c>
      <c r="L2241">
        <v>25</v>
      </c>
      <c r="M2241">
        <v>0.38333333333333341</v>
      </c>
      <c r="N2241">
        <v>9.5833333333333339</v>
      </c>
      <c r="O2241">
        <v>23</v>
      </c>
      <c r="P2241">
        <v>0.41666666666666669</v>
      </c>
      <c r="Q2241">
        <v>1.0869565217391299</v>
      </c>
      <c r="R2241" t="s">
        <v>24</v>
      </c>
    </row>
    <row r="2242" spans="1:18" x14ac:dyDescent="0.3">
      <c r="A2242" s="63">
        <v>2240</v>
      </c>
      <c r="B2242">
        <v>1145</v>
      </c>
      <c r="C2242" t="s">
        <v>320</v>
      </c>
      <c r="D2242" t="s">
        <v>585</v>
      </c>
      <c r="F2242">
        <v>64</v>
      </c>
      <c r="G2242" s="64">
        <v>43415</v>
      </c>
      <c r="H2242" s="64">
        <v>43437</v>
      </c>
      <c r="I2242">
        <v>8</v>
      </c>
      <c r="J2242">
        <v>2001</v>
      </c>
      <c r="K2242">
        <v>2001</v>
      </c>
      <c r="L2242">
        <v>25</v>
      </c>
      <c r="M2242">
        <v>0.38333333333333341</v>
      </c>
      <c r="N2242">
        <v>9.5833333333333339</v>
      </c>
      <c r="O2242">
        <v>23</v>
      </c>
      <c r="P2242">
        <v>0.41666666666666669</v>
      </c>
      <c r="Q2242">
        <v>1.0869565217391299</v>
      </c>
      <c r="R2242" t="s">
        <v>42</v>
      </c>
    </row>
    <row r="2243" spans="1:18" x14ac:dyDescent="0.3">
      <c r="A2243" s="63">
        <v>2241</v>
      </c>
      <c r="B2243">
        <v>1145</v>
      </c>
      <c r="C2243" t="s">
        <v>320</v>
      </c>
      <c r="D2243" t="s">
        <v>585</v>
      </c>
      <c r="F2243">
        <v>64</v>
      </c>
      <c r="G2243" s="64">
        <v>43415</v>
      </c>
      <c r="H2243" s="64">
        <v>43437</v>
      </c>
      <c r="I2243">
        <v>8</v>
      </c>
      <c r="J2243">
        <v>2001</v>
      </c>
      <c r="K2243">
        <v>2001</v>
      </c>
      <c r="L2243">
        <v>25</v>
      </c>
      <c r="M2243">
        <v>0.38333333333333341</v>
      </c>
      <c r="N2243">
        <v>9.5833333333333339</v>
      </c>
      <c r="O2243">
        <v>23</v>
      </c>
      <c r="P2243">
        <v>0.41666666666666669</v>
      </c>
      <c r="Q2243">
        <v>1.0869565217391299</v>
      </c>
      <c r="R2243" t="s">
        <v>717</v>
      </c>
    </row>
    <row r="2244" spans="1:18" x14ac:dyDescent="0.3">
      <c r="A2244" s="63">
        <v>2242</v>
      </c>
      <c r="B2244">
        <v>1145</v>
      </c>
      <c r="C2244" t="s">
        <v>320</v>
      </c>
      <c r="D2244" t="s">
        <v>585</v>
      </c>
      <c r="F2244">
        <v>64</v>
      </c>
      <c r="G2244" s="64">
        <v>43415</v>
      </c>
      <c r="H2244" s="64">
        <v>43437</v>
      </c>
      <c r="I2244">
        <v>8</v>
      </c>
      <c r="J2244">
        <v>2001</v>
      </c>
      <c r="K2244">
        <v>2001</v>
      </c>
      <c r="L2244">
        <v>25</v>
      </c>
      <c r="M2244">
        <v>0.38333333333333341</v>
      </c>
      <c r="N2244">
        <v>9.5833333333333339</v>
      </c>
      <c r="O2244">
        <v>23</v>
      </c>
      <c r="P2244">
        <v>0.41666666666666669</v>
      </c>
      <c r="Q2244">
        <v>1.0869565217391299</v>
      </c>
      <c r="R2244" t="s">
        <v>590</v>
      </c>
    </row>
    <row r="2245" spans="1:18" x14ac:dyDescent="0.3">
      <c r="A2245" s="63">
        <v>2243</v>
      </c>
      <c r="B2245">
        <v>1145</v>
      </c>
      <c r="C2245" t="s">
        <v>320</v>
      </c>
      <c r="D2245" t="s">
        <v>585</v>
      </c>
      <c r="F2245">
        <v>64</v>
      </c>
      <c r="G2245" s="64">
        <v>43415</v>
      </c>
      <c r="H2245" s="64">
        <v>43437</v>
      </c>
      <c r="I2245">
        <v>8</v>
      </c>
      <c r="J2245">
        <v>2001</v>
      </c>
      <c r="K2245">
        <v>2001</v>
      </c>
      <c r="L2245">
        <v>25</v>
      </c>
      <c r="M2245">
        <v>0.38333333333333341</v>
      </c>
      <c r="N2245">
        <v>9.5833333333333339</v>
      </c>
      <c r="O2245">
        <v>23</v>
      </c>
      <c r="P2245">
        <v>0.41666666666666669</v>
      </c>
      <c r="Q2245">
        <v>1.0869565217391299</v>
      </c>
      <c r="R2245" t="s">
        <v>589</v>
      </c>
    </row>
    <row r="2246" spans="1:18" x14ac:dyDescent="0.3">
      <c r="A2246" s="63">
        <v>2244</v>
      </c>
      <c r="B2246">
        <v>1145</v>
      </c>
      <c r="C2246" t="s">
        <v>320</v>
      </c>
      <c r="D2246" t="s">
        <v>585</v>
      </c>
      <c r="F2246">
        <v>64</v>
      </c>
      <c r="G2246" s="64">
        <v>43415</v>
      </c>
      <c r="H2246" s="64">
        <v>43437</v>
      </c>
      <c r="I2246">
        <v>8</v>
      </c>
      <c r="J2246">
        <v>2001</v>
      </c>
      <c r="K2246">
        <v>2001</v>
      </c>
      <c r="L2246">
        <v>25</v>
      </c>
      <c r="M2246">
        <v>0.38333333333333341</v>
      </c>
      <c r="N2246">
        <v>9.5833333333333339</v>
      </c>
      <c r="O2246">
        <v>23</v>
      </c>
      <c r="P2246">
        <v>0.41666666666666669</v>
      </c>
      <c r="Q2246">
        <v>1.0869565217391299</v>
      </c>
      <c r="R2246" t="s">
        <v>711</v>
      </c>
    </row>
    <row r="2247" spans="1:18" x14ac:dyDescent="0.3">
      <c r="A2247" s="63">
        <v>2245</v>
      </c>
      <c r="B2247">
        <v>1145</v>
      </c>
      <c r="C2247" t="s">
        <v>320</v>
      </c>
      <c r="D2247" t="s">
        <v>585</v>
      </c>
      <c r="F2247">
        <v>64</v>
      </c>
      <c r="G2247" s="64">
        <v>43415</v>
      </c>
      <c r="H2247" s="64">
        <v>43437</v>
      </c>
      <c r="I2247">
        <v>8</v>
      </c>
      <c r="J2247">
        <v>2001</v>
      </c>
      <c r="K2247">
        <v>2001</v>
      </c>
      <c r="L2247">
        <v>25</v>
      </c>
      <c r="M2247">
        <v>0.38333333333333341</v>
      </c>
      <c r="N2247">
        <v>9.5833333333333339</v>
      </c>
      <c r="O2247">
        <v>23</v>
      </c>
      <c r="P2247">
        <v>0.41666666666666669</v>
      </c>
      <c r="Q2247">
        <v>1.0869565217391299</v>
      </c>
      <c r="R2247" t="s">
        <v>731</v>
      </c>
    </row>
    <row r="2248" spans="1:18" x14ac:dyDescent="0.3">
      <c r="A2248" s="63">
        <v>2246</v>
      </c>
      <c r="B2248">
        <v>757</v>
      </c>
      <c r="C2248" t="s">
        <v>321</v>
      </c>
      <c r="D2248" t="s">
        <v>658</v>
      </c>
      <c r="F2248">
        <v>62</v>
      </c>
      <c r="G2248" s="64">
        <v>44118</v>
      </c>
      <c r="H2248" s="64">
        <v>44118</v>
      </c>
      <c r="I2248">
        <v>5</v>
      </c>
      <c r="J2248">
        <v>2000</v>
      </c>
      <c r="K2248">
        <v>2000</v>
      </c>
      <c r="L2248">
        <v>1</v>
      </c>
      <c r="M2248">
        <v>1.6166666666666669</v>
      </c>
      <c r="N2248">
        <v>1.6166666666666669</v>
      </c>
      <c r="O2248">
        <v>1</v>
      </c>
      <c r="P2248">
        <v>1.6166666666666669</v>
      </c>
      <c r="Q2248">
        <v>1</v>
      </c>
      <c r="R2248" t="s">
        <v>22</v>
      </c>
    </row>
    <row r="2249" spans="1:18" x14ac:dyDescent="0.3">
      <c r="A2249" s="63">
        <v>2247</v>
      </c>
      <c r="B2249">
        <v>757</v>
      </c>
      <c r="C2249" t="s">
        <v>321</v>
      </c>
      <c r="D2249" t="s">
        <v>658</v>
      </c>
      <c r="F2249">
        <v>62</v>
      </c>
      <c r="G2249" s="64">
        <v>44118</v>
      </c>
      <c r="H2249" s="64">
        <v>44118</v>
      </c>
      <c r="I2249">
        <v>5</v>
      </c>
      <c r="J2249">
        <v>2000</v>
      </c>
      <c r="K2249">
        <v>2000</v>
      </c>
      <c r="L2249">
        <v>1</v>
      </c>
      <c r="M2249">
        <v>1.6166666666666669</v>
      </c>
      <c r="N2249">
        <v>1.6166666666666669</v>
      </c>
      <c r="O2249">
        <v>1</v>
      </c>
      <c r="P2249">
        <v>1.6166666666666669</v>
      </c>
      <c r="Q2249">
        <v>1</v>
      </c>
      <c r="R2249" t="s">
        <v>36</v>
      </c>
    </row>
    <row r="2250" spans="1:18" x14ac:dyDescent="0.3">
      <c r="A2250" s="63">
        <v>2248</v>
      </c>
      <c r="B2250">
        <v>757</v>
      </c>
      <c r="C2250" t="s">
        <v>321</v>
      </c>
      <c r="D2250" t="s">
        <v>658</v>
      </c>
      <c r="F2250">
        <v>62</v>
      </c>
      <c r="G2250" s="64">
        <v>44118</v>
      </c>
      <c r="H2250" s="64">
        <v>44118</v>
      </c>
      <c r="I2250">
        <v>5</v>
      </c>
      <c r="J2250">
        <v>2000</v>
      </c>
      <c r="K2250">
        <v>2000</v>
      </c>
      <c r="L2250">
        <v>1</v>
      </c>
      <c r="M2250">
        <v>1.6166666666666669</v>
      </c>
      <c r="N2250">
        <v>1.6166666666666669</v>
      </c>
      <c r="O2250">
        <v>1</v>
      </c>
      <c r="P2250">
        <v>1.6166666666666669</v>
      </c>
      <c r="Q2250">
        <v>1</v>
      </c>
      <c r="R2250" t="s">
        <v>23</v>
      </c>
    </row>
    <row r="2251" spans="1:18" x14ac:dyDescent="0.3">
      <c r="A2251" s="63">
        <v>2249</v>
      </c>
      <c r="B2251">
        <v>606</v>
      </c>
      <c r="C2251" t="s">
        <v>322</v>
      </c>
      <c r="D2251" t="s">
        <v>585</v>
      </c>
      <c r="F2251">
        <v>68</v>
      </c>
      <c r="G2251" s="64">
        <v>43191</v>
      </c>
      <c r="H2251" s="64">
        <v>43206</v>
      </c>
      <c r="I2251">
        <v>5</v>
      </c>
      <c r="J2251">
        <v>2000</v>
      </c>
      <c r="K2251">
        <v>2000</v>
      </c>
      <c r="L2251">
        <v>13</v>
      </c>
      <c r="M2251">
        <v>0.4</v>
      </c>
      <c r="N2251">
        <v>5.2</v>
      </c>
      <c r="O2251">
        <v>16</v>
      </c>
      <c r="P2251">
        <v>0.32500000000000001</v>
      </c>
      <c r="Q2251">
        <v>0.8125</v>
      </c>
      <c r="R2251" t="s">
        <v>22</v>
      </c>
    </row>
    <row r="2252" spans="1:18" x14ac:dyDescent="0.3">
      <c r="A2252" s="63">
        <v>2250</v>
      </c>
      <c r="B2252">
        <v>606</v>
      </c>
      <c r="C2252" t="s">
        <v>322</v>
      </c>
      <c r="D2252" t="s">
        <v>585</v>
      </c>
      <c r="F2252">
        <v>68</v>
      </c>
      <c r="G2252" s="64">
        <v>43191</v>
      </c>
      <c r="H2252" s="64">
        <v>43206</v>
      </c>
      <c r="I2252">
        <v>5</v>
      </c>
      <c r="J2252">
        <v>2000</v>
      </c>
      <c r="K2252">
        <v>2000</v>
      </c>
      <c r="L2252">
        <v>13</v>
      </c>
      <c r="M2252">
        <v>0.4</v>
      </c>
      <c r="N2252">
        <v>5.2</v>
      </c>
      <c r="O2252">
        <v>16</v>
      </c>
      <c r="P2252">
        <v>0.32500000000000001</v>
      </c>
      <c r="Q2252">
        <v>0.8125</v>
      </c>
      <c r="R2252" t="s">
        <v>32</v>
      </c>
    </row>
    <row r="2253" spans="1:18" x14ac:dyDescent="0.3">
      <c r="A2253" s="63">
        <v>2251</v>
      </c>
      <c r="B2253">
        <v>606</v>
      </c>
      <c r="C2253" t="s">
        <v>322</v>
      </c>
      <c r="D2253" t="s">
        <v>585</v>
      </c>
      <c r="F2253">
        <v>68</v>
      </c>
      <c r="G2253" s="64">
        <v>43191</v>
      </c>
      <c r="H2253" s="64">
        <v>43206</v>
      </c>
      <c r="I2253">
        <v>5</v>
      </c>
      <c r="J2253">
        <v>2000</v>
      </c>
      <c r="K2253">
        <v>2000</v>
      </c>
      <c r="L2253">
        <v>13</v>
      </c>
      <c r="M2253">
        <v>0.4</v>
      </c>
      <c r="N2253">
        <v>5.2</v>
      </c>
      <c r="O2253">
        <v>16</v>
      </c>
      <c r="P2253">
        <v>0.32500000000000001</v>
      </c>
      <c r="Q2253">
        <v>0.8125</v>
      </c>
      <c r="R2253" t="s">
        <v>91</v>
      </c>
    </row>
    <row r="2254" spans="1:18" x14ac:dyDescent="0.3">
      <c r="A2254" s="63">
        <v>2252</v>
      </c>
      <c r="B2254">
        <v>606</v>
      </c>
      <c r="C2254" t="s">
        <v>322</v>
      </c>
      <c r="D2254" t="s">
        <v>585</v>
      </c>
      <c r="F2254">
        <v>68</v>
      </c>
      <c r="G2254" s="64">
        <v>43191</v>
      </c>
      <c r="H2254" s="64">
        <v>43206</v>
      </c>
      <c r="I2254">
        <v>5</v>
      </c>
      <c r="J2254">
        <v>2000</v>
      </c>
      <c r="K2254">
        <v>2000</v>
      </c>
      <c r="L2254">
        <v>13</v>
      </c>
      <c r="M2254">
        <v>0.4</v>
      </c>
      <c r="N2254">
        <v>5.2</v>
      </c>
      <c r="O2254">
        <v>16</v>
      </c>
      <c r="P2254">
        <v>0.32500000000000001</v>
      </c>
      <c r="Q2254">
        <v>0.8125</v>
      </c>
      <c r="R2254" t="s">
        <v>717</v>
      </c>
    </row>
    <row r="2255" spans="1:18" x14ac:dyDescent="0.3">
      <c r="A2255" s="63">
        <v>2253</v>
      </c>
      <c r="B2255">
        <v>606</v>
      </c>
      <c r="C2255" t="s">
        <v>322</v>
      </c>
      <c r="D2255" t="s">
        <v>585</v>
      </c>
      <c r="F2255">
        <v>68</v>
      </c>
      <c r="G2255" s="64">
        <v>43191</v>
      </c>
      <c r="H2255" s="64">
        <v>43206</v>
      </c>
      <c r="I2255">
        <v>5</v>
      </c>
      <c r="J2255">
        <v>2000</v>
      </c>
      <c r="K2255">
        <v>2000</v>
      </c>
      <c r="L2255">
        <v>13</v>
      </c>
      <c r="M2255">
        <v>0.4</v>
      </c>
      <c r="N2255">
        <v>5.2</v>
      </c>
      <c r="O2255">
        <v>16</v>
      </c>
      <c r="P2255">
        <v>0.32500000000000001</v>
      </c>
      <c r="Q2255">
        <v>0.8125</v>
      </c>
      <c r="R2255" t="s">
        <v>600</v>
      </c>
    </row>
    <row r="2256" spans="1:18" x14ac:dyDescent="0.3">
      <c r="A2256" s="63">
        <v>2254</v>
      </c>
      <c r="B2256">
        <v>606</v>
      </c>
      <c r="C2256" t="s">
        <v>322</v>
      </c>
      <c r="D2256" t="s">
        <v>585</v>
      </c>
      <c r="F2256">
        <v>68</v>
      </c>
      <c r="G2256" s="64">
        <v>43191</v>
      </c>
      <c r="H2256" s="64">
        <v>43206</v>
      </c>
      <c r="I2256">
        <v>5</v>
      </c>
      <c r="J2256">
        <v>2000</v>
      </c>
      <c r="K2256">
        <v>2000</v>
      </c>
      <c r="L2256">
        <v>13</v>
      </c>
      <c r="M2256">
        <v>0.4</v>
      </c>
      <c r="N2256">
        <v>5.2</v>
      </c>
      <c r="O2256">
        <v>16</v>
      </c>
      <c r="P2256">
        <v>0.32500000000000001</v>
      </c>
      <c r="Q2256">
        <v>0.8125</v>
      </c>
      <c r="R2256" t="s">
        <v>191</v>
      </c>
    </row>
    <row r="2257" spans="1:18" x14ac:dyDescent="0.3">
      <c r="A2257" s="63">
        <v>2255</v>
      </c>
      <c r="B2257">
        <v>606</v>
      </c>
      <c r="C2257" t="s">
        <v>322</v>
      </c>
      <c r="D2257" t="s">
        <v>585</v>
      </c>
      <c r="F2257">
        <v>68</v>
      </c>
      <c r="G2257" s="64">
        <v>43191</v>
      </c>
      <c r="H2257" s="64">
        <v>43206</v>
      </c>
      <c r="I2257">
        <v>5</v>
      </c>
      <c r="J2257">
        <v>2000</v>
      </c>
      <c r="K2257">
        <v>2000</v>
      </c>
      <c r="L2257">
        <v>13</v>
      </c>
      <c r="M2257">
        <v>0.4</v>
      </c>
      <c r="N2257">
        <v>5.2</v>
      </c>
      <c r="O2257">
        <v>16</v>
      </c>
      <c r="P2257">
        <v>0.32500000000000001</v>
      </c>
      <c r="Q2257">
        <v>0.8125</v>
      </c>
      <c r="R2257" t="s">
        <v>641</v>
      </c>
    </row>
    <row r="2258" spans="1:18" x14ac:dyDescent="0.3">
      <c r="A2258" s="63">
        <v>2256</v>
      </c>
      <c r="B2258">
        <v>606</v>
      </c>
      <c r="C2258" t="s">
        <v>322</v>
      </c>
      <c r="D2258" t="s">
        <v>585</v>
      </c>
      <c r="F2258">
        <v>68</v>
      </c>
      <c r="G2258" s="64">
        <v>43191</v>
      </c>
      <c r="H2258" s="64">
        <v>43206</v>
      </c>
      <c r="I2258">
        <v>5</v>
      </c>
      <c r="J2258">
        <v>2000</v>
      </c>
      <c r="K2258">
        <v>2000</v>
      </c>
      <c r="L2258">
        <v>13</v>
      </c>
      <c r="M2258">
        <v>0.4</v>
      </c>
      <c r="N2258">
        <v>5.2</v>
      </c>
      <c r="O2258">
        <v>16</v>
      </c>
      <c r="P2258">
        <v>0.32500000000000001</v>
      </c>
      <c r="Q2258">
        <v>0.8125</v>
      </c>
      <c r="R2258" t="s">
        <v>197</v>
      </c>
    </row>
    <row r="2259" spans="1:18" x14ac:dyDescent="0.3">
      <c r="A2259" s="63">
        <v>2257</v>
      </c>
      <c r="B2259">
        <v>606</v>
      </c>
      <c r="C2259" t="s">
        <v>322</v>
      </c>
      <c r="D2259" t="s">
        <v>585</v>
      </c>
      <c r="F2259">
        <v>68</v>
      </c>
      <c r="G2259" s="64">
        <v>43191</v>
      </c>
      <c r="H2259" s="64">
        <v>43206</v>
      </c>
      <c r="I2259">
        <v>5</v>
      </c>
      <c r="J2259">
        <v>2000</v>
      </c>
      <c r="K2259">
        <v>2000</v>
      </c>
      <c r="L2259">
        <v>13</v>
      </c>
      <c r="M2259">
        <v>0.4</v>
      </c>
      <c r="N2259">
        <v>5.2</v>
      </c>
      <c r="O2259">
        <v>16</v>
      </c>
      <c r="P2259">
        <v>0.32500000000000001</v>
      </c>
      <c r="Q2259">
        <v>0.8125</v>
      </c>
      <c r="R2259" t="s">
        <v>676</v>
      </c>
    </row>
    <row r="2260" spans="1:18" x14ac:dyDescent="0.3">
      <c r="A2260" s="63">
        <v>2258</v>
      </c>
      <c r="B2260">
        <v>108554</v>
      </c>
      <c r="C2260" t="s">
        <v>732</v>
      </c>
      <c r="D2260" t="s">
        <v>585</v>
      </c>
      <c r="F2260">
        <v>56</v>
      </c>
      <c r="G2260" s="64">
        <v>43951</v>
      </c>
      <c r="H2260" s="64">
        <v>43955</v>
      </c>
      <c r="I2260">
        <v>5</v>
      </c>
      <c r="J2260">
        <v>2019</v>
      </c>
      <c r="K2260">
        <v>2019</v>
      </c>
      <c r="L2260">
        <v>12</v>
      </c>
      <c r="M2260">
        <v>0.4</v>
      </c>
      <c r="N2260">
        <v>4.8000000000000007</v>
      </c>
      <c r="O2260">
        <v>5</v>
      </c>
      <c r="P2260">
        <v>0.96000000000000019</v>
      </c>
      <c r="Q2260">
        <v>2.4</v>
      </c>
      <c r="R2260" t="s">
        <v>35</v>
      </c>
    </row>
    <row r="2261" spans="1:18" x14ac:dyDescent="0.3">
      <c r="A2261" s="63">
        <v>2259</v>
      </c>
      <c r="B2261">
        <v>108554</v>
      </c>
      <c r="C2261" t="s">
        <v>732</v>
      </c>
      <c r="D2261" t="s">
        <v>585</v>
      </c>
      <c r="F2261">
        <v>56</v>
      </c>
      <c r="G2261" s="64">
        <v>43951</v>
      </c>
      <c r="H2261" s="64">
        <v>43955</v>
      </c>
      <c r="I2261">
        <v>5</v>
      </c>
      <c r="J2261">
        <v>2019</v>
      </c>
      <c r="K2261">
        <v>2019</v>
      </c>
      <c r="L2261">
        <v>12</v>
      </c>
      <c r="M2261">
        <v>0.4</v>
      </c>
      <c r="N2261">
        <v>4.8000000000000007</v>
      </c>
      <c r="O2261">
        <v>5</v>
      </c>
      <c r="P2261">
        <v>0.96000000000000019</v>
      </c>
      <c r="Q2261">
        <v>2.4</v>
      </c>
      <c r="R2261" t="s">
        <v>36</v>
      </c>
    </row>
    <row r="2262" spans="1:18" x14ac:dyDescent="0.3">
      <c r="A2262" s="63">
        <v>2260</v>
      </c>
      <c r="B2262">
        <v>108554</v>
      </c>
      <c r="C2262" t="s">
        <v>732</v>
      </c>
      <c r="D2262" t="s">
        <v>585</v>
      </c>
      <c r="F2262">
        <v>56</v>
      </c>
      <c r="G2262" s="64">
        <v>43951</v>
      </c>
      <c r="H2262" s="64">
        <v>43955</v>
      </c>
      <c r="I2262">
        <v>5</v>
      </c>
      <c r="J2262">
        <v>2019</v>
      </c>
      <c r="K2262">
        <v>2019</v>
      </c>
      <c r="L2262">
        <v>12</v>
      </c>
      <c r="M2262">
        <v>0.4</v>
      </c>
      <c r="N2262">
        <v>4.8000000000000007</v>
      </c>
      <c r="O2262">
        <v>5</v>
      </c>
      <c r="P2262">
        <v>0.96000000000000019</v>
      </c>
      <c r="Q2262">
        <v>2.4</v>
      </c>
      <c r="R2262" t="s">
        <v>24</v>
      </c>
    </row>
    <row r="2263" spans="1:18" x14ac:dyDescent="0.3">
      <c r="A2263" s="63">
        <v>2261</v>
      </c>
      <c r="B2263">
        <v>108554</v>
      </c>
      <c r="C2263" t="s">
        <v>732</v>
      </c>
      <c r="D2263" t="s">
        <v>585</v>
      </c>
      <c r="F2263">
        <v>56</v>
      </c>
      <c r="G2263" s="64">
        <v>43951</v>
      </c>
      <c r="H2263" s="64">
        <v>43955</v>
      </c>
      <c r="I2263">
        <v>5</v>
      </c>
      <c r="J2263">
        <v>2019</v>
      </c>
      <c r="K2263">
        <v>2019</v>
      </c>
      <c r="L2263">
        <v>12</v>
      </c>
      <c r="M2263">
        <v>0.4</v>
      </c>
      <c r="N2263">
        <v>4.8000000000000007</v>
      </c>
      <c r="O2263">
        <v>5</v>
      </c>
      <c r="P2263">
        <v>0.96000000000000019</v>
      </c>
      <c r="Q2263">
        <v>2.4</v>
      </c>
      <c r="R2263" t="s">
        <v>61</v>
      </c>
    </row>
    <row r="2264" spans="1:18" x14ac:dyDescent="0.3">
      <c r="A2264" s="63">
        <v>2262</v>
      </c>
      <c r="B2264">
        <v>108554</v>
      </c>
      <c r="C2264" t="s">
        <v>732</v>
      </c>
      <c r="D2264" t="s">
        <v>585</v>
      </c>
      <c r="F2264">
        <v>56</v>
      </c>
      <c r="G2264" s="64">
        <v>43951</v>
      </c>
      <c r="H2264" s="64">
        <v>43955</v>
      </c>
      <c r="I2264">
        <v>5</v>
      </c>
      <c r="J2264">
        <v>2019</v>
      </c>
      <c r="K2264">
        <v>2019</v>
      </c>
      <c r="L2264">
        <v>12</v>
      </c>
      <c r="M2264">
        <v>0.4</v>
      </c>
      <c r="N2264">
        <v>4.8000000000000007</v>
      </c>
      <c r="O2264">
        <v>5</v>
      </c>
      <c r="P2264">
        <v>0.96000000000000019</v>
      </c>
      <c r="Q2264">
        <v>2.4</v>
      </c>
      <c r="R2264" t="s">
        <v>660</v>
      </c>
    </row>
    <row r="2265" spans="1:18" x14ac:dyDescent="0.3">
      <c r="A2265" s="63">
        <v>2263</v>
      </c>
      <c r="B2265">
        <v>108554</v>
      </c>
      <c r="C2265" t="s">
        <v>732</v>
      </c>
      <c r="D2265" t="s">
        <v>585</v>
      </c>
      <c r="F2265">
        <v>56</v>
      </c>
      <c r="G2265" s="64">
        <v>43951</v>
      </c>
      <c r="H2265" s="64">
        <v>43955</v>
      </c>
      <c r="I2265">
        <v>5</v>
      </c>
      <c r="J2265">
        <v>2019</v>
      </c>
      <c r="K2265">
        <v>2019</v>
      </c>
      <c r="L2265">
        <v>12</v>
      </c>
      <c r="M2265">
        <v>0.4</v>
      </c>
      <c r="N2265">
        <v>4.8000000000000007</v>
      </c>
      <c r="O2265">
        <v>5</v>
      </c>
      <c r="P2265">
        <v>0.96000000000000019</v>
      </c>
      <c r="Q2265">
        <v>2.4</v>
      </c>
      <c r="R2265" t="s">
        <v>633</v>
      </c>
    </row>
    <row r="2266" spans="1:18" x14ac:dyDescent="0.3">
      <c r="A2266" s="63">
        <v>2264</v>
      </c>
      <c r="B2266">
        <v>108554</v>
      </c>
      <c r="C2266" t="s">
        <v>732</v>
      </c>
      <c r="D2266" t="s">
        <v>585</v>
      </c>
      <c r="F2266">
        <v>56</v>
      </c>
      <c r="G2266" s="64">
        <v>43951</v>
      </c>
      <c r="H2266" s="64">
        <v>43955</v>
      </c>
      <c r="I2266">
        <v>5</v>
      </c>
      <c r="J2266">
        <v>2019</v>
      </c>
      <c r="K2266">
        <v>2019</v>
      </c>
      <c r="L2266">
        <v>12</v>
      </c>
      <c r="M2266">
        <v>0.4</v>
      </c>
      <c r="N2266">
        <v>4.8000000000000007</v>
      </c>
      <c r="O2266">
        <v>5</v>
      </c>
      <c r="P2266">
        <v>0.96000000000000019</v>
      </c>
      <c r="Q2266">
        <v>2.4</v>
      </c>
      <c r="R2266" t="s">
        <v>733</v>
      </c>
    </row>
    <row r="2267" spans="1:18" x14ac:dyDescent="0.3">
      <c r="A2267" s="63">
        <v>2265</v>
      </c>
      <c r="B2267">
        <v>108554</v>
      </c>
      <c r="C2267" t="s">
        <v>732</v>
      </c>
      <c r="D2267" t="s">
        <v>585</v>
      </c>
      <c r="F2267">
        <v>56</v>
      </c>
      <c r="G2267" s="64">
        <v>43951</v>
      </c>
      <c r="H2267" s="64">
        <v>43955</v>
      </c>
      <c r="I2267">
        <v>5</v>
      </c>
      <c r="J2267">
        <v>2019</v>
      </c>
      <c r="K2267">
        <v>2019</v>
      </c>
      <c r="L2267">
        <v>12</v>
      </c>
      <c r="M2267">
        <v>0.4</v>
      </c>
      <c r="N2267">
        <v>4.8000000000000007</v>
      </c>
      <c r="O2267">
        <v>5</v>
      </c>
      <c r="P2267">
        <v>0.96000000000000019</v>
      </c>
      <c r="Q2267">
        <v>2.4</v>
      </c>
      <c r="R2267" t="s">
        <v>667</v>
      </c>
    </row>
    <row r="2268" spans="1:18" x14ac:dyDescent="0.3">
      <c r="A2268" s="63">
        <v>2266</v>
      </c>
      <c r="B2268">
        <v>108554</v>
      </c>
      <c r="C2268" t="s">
        <v>732</v>
      </c>
      <c r="D2268" t="s">
        <v>585</v>
      </c>
      <c r="F2268">
        <v>56</v>
      </c>
      <c r="G2268" s="64">
        <v>43951</v>
      </c>
      <c r="H2268" s="64">
        <v>43955</v>
      </c>
      <c r="I2268">
        <v>5</v>
      </c>
      <c r="J2268">
        <v>2019</v>
      </c>
      <c r="K2268">
        <v>2019</v>
      </c>
      <c r="L2268">
        <v>12</v>
      </c>
      <c r="M2268">
        <v>0.4</v>
      </c>
      <c r="N2268">
        <v>4.8000000000000007</v>
      </c>
      <c r="O2268">
        <v>5</v>
      </c>
      <c r="P2268">
        <v>0.96000000000000019</v>
      </c>
      <c r="Q2268">
        <v>2.4</v>
      </c>
      <c r="R2268" t="s">
        <v>589</v>
      </c>
    </row>
    <row r="2269" spans="1:18" x14ac:dyDescent="0.3">
      <c r="A2269" s="63">
        <v>2267</v>
      </c>
      <c r="B2269">
        <v>108554</v>
      </c>
      <c r="C2269" t="s">
        <v>732</v>
      </c>
      <c r="D2269" t="s">
        <v>585</v>
      </c>
      <c r="F2269">
        <v>56</v>
      </c>
      <c r="G2269" s="64">
        <v>43951</v>
      </c>
      <c r="H2269" s="64">
        <v>43955</v>
      </c>
      <c r="I2269">
        <v>5</v>
      </c>
      <c r="J2269">
        <v>2019</v>
      </c>
      <c r="K2269">
        <v>2019</v>
      </c>
      <c r="L2269">
        <v>12</v>
      </c>
      <c r="M2269">
        <v>0.4</v>
      </c>
      <c r="N2269">
        <v>4.8000000000000007</v>
      </c>
      <c r="O2269">
        <v>5</v>
      </c>
      <c r="P2269">
        <v>0.96000000000000019</v>
      </c>
      <c r="Q2269">
        <v>2.4</v>
      </c>
      <c r="R2269" t="s">
        <v>734</v>
      </c>
    </row>
    <row r="2270" spans="1:18" x14ac:dyDescent="0.3">
      <c r="A2270" s="63">
        <v>2268</v>
      </c>
      <c r="B2270">
        <v>108554</v>
      </c>
      <c r="C2270" t="s">
        <v>732</v>
      </c>
      <c r="D2270" t="s">
        <v>585</v>
      </c>
      <c r="F2270">
        <v>56</v>
      </c>
      <c r="G2270" s="64">
        <v>43951</v>
      </c>
      <c r="H2270" s="64">
        <v>43955</v>
      </c>
      <c r="I2270">
        <v>5</v>
      </c>
      <c r="J2270">
        <v>2019</v>
      </c>
      <c r="K2270">
        <v>2019</v>
      </c>
      <c r="L2270">
        <v>12</v>
      </c>
      <c r="M2270">
        <v>0.4</v>
      </c>
      <c r="N2270">
        <v>4.8000000000000007</v>
      </c>
      <c r="O2270">
        <v>5</v>
      </c>
      <c r="P2270">
        <v>0.96000000000000019</v>
      </c>
      <c r="Q2270">
        <v>2.4</v>
      </c>
      <c r="R2270" t="s">
        <v>668</v>
      </c>
    </row>
    <row r="2271" spans="1:18" x14ac:dyDescent="0.3">
      <c r="A2271" s="63">
        <v>2269</v>
      </c>
      <c r="B2271">
        <v>108554</v>
      </c>
      <c r="C2271" t="s">
        <v>732</v>
      </c>
      <c r="D2271" t="s">
        <v>585</v>
      </c>
      <c r="F2271">
        <v>56</v>
      </c>
      <c r="G2271" s="64">
        <v>43951</v>
      </c>
      <c r="H2271" s="64">
        <v>43955</v>
      </c>
      <c r="I2271">
        <v>5</v>
      </c>
      <c r="J2271">
        <v>2019</v>
      </c>
      <c r="K2271">
        <v>2019</v>
      </c>
      <c r="L2271">
        <v>12</v>
      </c>
      <c r="M2271">
        <v>0.4</v>
      </c>
      <c r="N2271">
        <v>4.8000000000000007</v>
      </c>
      <c r="O2271">
        <v>5</v>
      </c>
      <c r="P2271">
        <v>0.96000000000000019</v>
      </c>
      <c r="Q2271">
        <v>2.4</v>
      </c>
      <c r="R2271" t="s">
        <v>706</v>
      </c>
    </row>
    <row r="2272" spans="1:18" x14ac:dyDescent="0.3">
      <c r="A2272" s="63">
        <v>2270</v>
      </c>
      <c r="B2272">
        <v>113864</v>
      </c>
      <c r="C2272" t="s">
        <v>735</v>
      </c>
      <c r="D2272" t="s">
        <v>630</v>
      </c>
      <c r="F2272">
        <v>56</v>
      </c>
      <c r="G2272" s="64">
        <v>44158</v>
      </c>
      <c r="H2272" s="64">
        <v>44158</v>
      </c>
      <c r="I2272">
        <v>5</v>
      </c>
      <c r="J2272">
        <v>2020</v>
      </c>
      <c r="K2272">
        <v>2020</v>
      </c>
      <c r="L2272">
        <v>1</v>
      </c>
      <c r="M2272">
        <v>0.38333333333333341</v>
      </c>
      <c r="N2272">
        <v>0.38333333333333341</v>
      </c>
      <c r="O2272">
        <v>1</v>
      </c>
      <c r="P2272">
        <v>0.38333333333333341</v>
      </c>
      <c r="Q2272">
        <v>1</v>
      </c>
      <c r="R2272" t="s">
        <v>35</v>
      </c>
    </row>
    <row r="2273" spans="1:18" x14ac:dyDescent="0.3">
      <c r="A2273" s="63">
        <v>2271</v>
      </c>
      <c r="B2273">
        <v>113864</v>
      </c>
      <c r="C2273" t="s">
        <v>735</v>
      </c>
      <c r="D2273" t="s">
        <v>630</v>
      </c>
      <c r="F2273">
        <v>56</v>
      </c>
      <c r="G2273" s="64">
        <v>44158</v>
      </c>
      <c r="H2273" s="64">
        <v>44158</v>
      </c>
      <c r="I2273">
        <v>5</v>
      </c>
      <c r="J2273">
        <v>2020</v>
      </c>
      <c r="K2273">
        <v>2020</v>
      </c>
      <c r="L2273">
        <v>1</v>
      </c>
      <c r="M2273">
        <v>0.38333333333333341</v>
      </c>
      <c r="N2273">
        <v>0.38333333333333341</v>
      </c>
      <c r="O2273">
        <v>1</v>
      </c>
      <c r="P2273">
        <v>0.38333333333333341</v>
      </c>
      <c r="Q2273">
        <v>1</v>
      </c>
      <c r="R2273" t="s">
        <v>36</v>
      </c>
    </row>
    <row r="2274" spans="1:18" x14ac:dyDescent="0.3">
      <c r="A2274" s="63">
        <v>2272</v>
      </c>
      <c r="B2274">
        <v>113864</v>
      </c>
      <c r="C2274" t="s">
        <v>735</v>
      </c>
      <c r="D2274" t="s">
        <v>630</v>
      </c>
      <c r="F2274">
        <v>56</v>
      </c>
      <c r="G2274" s="64">
        <v>44158</v>
      </c>
      <c r="H2274" s="64">
        <v>44158</v>
      </c>
      <c r="I2274">
        <v>5</v>
      </c>
      <c r="J2274">
        <v>2020</v>
      </c>
      <c r="K2274">
        <v>2020</v>
      </c>
      <c r="L2274">
        <v>1</v>
      </c>
      <c r="M2274">
        <v>0.38333333333333341</v>
      </c>
      <c r="N2274">
        <v>0.38333333333333341</v>
      </c>
      <c r="O2274">
        <v>1</v>
      </c>
      <c r="P2274">
        <v>0.38333333333333341</v>
      </c>
      <c r="Q2274">
        <v>1</v>
      </c>
      <c r="R2274" t="s">
        <v>61</v>
      </c>
    </row>
    <row r="2275" spans="1:18" x14ac:dyDescent="0.3">
      <c r="A2275" s="63">
        <v>2273</v>
      </c>
      <c r="B2275">
        <v>101123</v>
      </c>
      <c r="C2275" t="s">
        <v>736</v>
      </c>
      <c r="D2275" t="s">
        <v>585</v>
      </c>
      <c r="F2275">
        <v>64</v>
      </c>
      <c r="G2275" s="64">
        <v>43590</v>
      </c>
      <c r="H2275" s="64">
        <v>43597</v>
      </c>
      <c r="I2275">
        <v>5</v>
      </c>
      <c r="J2275">
        <v>2019</v>
      </c>
      <c r="K2275">
        <v>2019</v>
      </c>
      <c r="L2275">
        <v>12</v>
      </c>
      <c r="M2275">
        <v>0.4</v>
      </c>
      <c r="N2275">
        <v>4.8000000000000007</v>
      </c>
      <c r="O2275">
        <v>8</v>
      </c>
      <c r="P2275">
        <v>0.60000000000000009</v>
      </c>
      <c r="Q2275">
        <v>1.5</v>
      </c>
      <c r="R2275" t="s">
        <v>23</v>
      </c>
    </row>
    <row r="2276" spans="1:18" x14ac:dyDescent="0.3">
      <c r="A2276" s="63">
        <v>2274</v>
      </c>
      <c r="B2276">
        <v>101123</v>
      </c>
      <c r="C2276" t="s">
        <v>736</v>
      </c>
      <c r="D2276" t="s">
        <v>585</v>
      </c>
      <c r="F2276">
        <v>64</v>
      </c>
      <c r="G2276" s="64">
        <v>43590</v>
      </c>
      <c r="H2276" s="64">
        <v>43597</v>
      </c>
      <c r="I2276">
        <v>5</v>
      </c>
      <c r="J2276">
        <v>2019</v>
      </c>
      <c r="K2276">
        <v>2019</v>
      </c>
      <c r="L2276">
        <v>12</v>
      </c>
      <c r="M2276">
        <v>0.4</v>
      </c>
      <c r="N2276">
        <v>4.8000000000000007</v>
      </c>
      <c r="O2276">
        <v>8</v>
      </c>
      <c r="P2276">
        <v>0.60000000000000009</v>
      </c>
      <c r="Q2276">
        <v>1.5</v>
      </c>
      <c r="R2276" t="s">
        <v>25</v>
      </c>
    </row>
    <row r="2277" spans="1:18" x14ac:dyDescent="0.3">
      <c r="A2277" s="63">
        <v>2275</v>
      </c>
      <c r="B2277">
        <v>101123</v>
      </c>
      <c r="C2277" t="s">
        <v>736</v>
      </c>
      <c r="D2277" t="s">
        <v>585</v>
      </c>
      <c r="F2277">
        <v>64</v>
      </c>
      <c r="G2277" s="64">
        <v>43590</v>
      </c>
      <c r="H2277" s="64">
        <v>43597</v>
      </c>
      <c r="I2277">
        <v>5</v>
      </c>
      <c r="J2277">
        <v>2019</v>
      </c>
      <c r="K2277">
        <v>2019</v>
      </c>
      <c r="L2277">
        <v>12</v>
      </c>
      <c r="M2277">
        <v>0.4</v>
      </c>
      <c r="N2277">
        <v>4.8000000000000007</v>
      </c>
      <c r="O2277">
        <v>8</v>
      </c>
      <c r="P2277">
        <v>0.60000000000000009</v>
      </c>
      <c r="Q2277">
        <v>1.5</v>
      </c>
      <c r="R2277" t="s">
        <v>62</v>
      </c>
    </row>
    <row r="2278" spans="1:18" x14ac:dyDescent="0.3">
      <c r="A2278" s="63">
        <v>2276</v>
      </c>
      <c r="B2278">
        <v>101123</v>
      </c>
      <c r="C2278" t="s">
        <v>736</v>
      </c>
      <c r="D2278" t="s">
        <v>585</v>
      </c>
      <c r="F2278">
        <v>64</v>
      </c>
      <c r="G2278" s="64">
        <v>43590</v>
      </c>
      <c r="H2278" s="64">
        <v>43597</v>
      </c>
      <c r="I2278">
        <v>5</v>
      </c>
      <c r="J2278">
        <v>2019</v>
      </c>
      <c r="K2278">
        <v>2019</v>
      </c>
      <c r="L2278">
        <v>12</v>
      </c>
      <c r="M2278">
        <v>0.4</v>
      </c>
      <c r="N2278">
        <v>4.8000000000000007</v>
      </c>
      <c r="O2278">
        <v>8</v>
      </c>
      <c r="P2278">
        <v>0.60000000000000009</v>
      </c>
      <c r="Q2278">
        <v>1.5</v>
      </c>
      <c r="R2278" t="s">
        <v>737</v>
      </c>
    </row>
    <row r="2279" spans="1:18" x14ac:dyDescent="0.3">
      <c r="A2279" s="63">
        <v>2277</v>
      </c>
      <c r="B2279">
        <v>101123</v>
      </c>
      <c r="C2279" t="s">
        <v>736</v>
      </c>
      <c r="D2279" t="s">
        <v>585</v>
      </c>
      <c r="F2279">
        <v>64</v>
      </c>
      <c r="G2279" s="64">
        <v>43590</v>
      </c>
      <c r="H2279" s="64">
        <v>43597</v>
      </c>
      <c r="I2279">
        <v>5</v>
      </c>
      <c r="J2279">
        <v>2019</v>
      </c>
      <c r="K2279">
        <v>2019</v>
      </c>
      <c r="L2279">
        <v>12</v>
      </c>
      <c r="M2279">
        <v>0.4</v>
      </c>
      <c r="N2279">
        <v>4.8000000000000007</v>
      </c>
      <c r="O2279">
        <v>8</v>
      </c>
      <c r="P2279">
        <v>0.60000000000000009</v>
      </c>
      <c r="Q2279">
        <v>1.5</v>
      </c>
      <c r="R2279" t="s">
        <v>709</v>
      </c>
    </row>
    <row r="2280" spans="1:18" x14ac:dyDescent="0.3">
      <c r="A2280" s="63">
        <v>2278</v>
      </c>
      <c r="B2280">
        <v>101123</v>
      </c>
      <c r="C2280" t="s">
        <v>736</v>
      </c>
      <c r="D2280" t="s">
        <v>585</v>
      </c>
      <c r="F2280">
        <v>64</v>
      </c>
      <c r="G2280" s="64">
        <v>43590</v>
      </c>
      <c r="H2280" s="64">
        <v>43597</v>
      </c>
      <c r="I2280">
        <v>5</v>
      </c>
      <c r="J2280">
        <v>2019</v>
      </c>
      <c r="K2280">
        <v>2019</v>
      </c>
      <c r="L2280">
        <v>12</v>
      </c>
      <c r="M2280">
        <v>0.4</v>
      </c>
      <c r="N2280">
        <v>4.8000000000000007</v>
      </c>
      <c r="O2280">
        <v>8</v>
      </c>
      <c r="P2280">
        <v>0.60000000000000009</v>
      </c>
      <c r="Q2280">
        <v>1.5</v>
      </c>
      <c r="R2280" t="s">
        <v>738</v>
      </c>
    </row>
    <row r="2281" spans="1:18" x14ac:dyDescent="0.3">
      <c r="A2281" s="63">
        <v>2279</v>
      </c>
      <c r="B2281">
        <v>101123</v>
      </c>
      <c r="C2281" t="s">
        <v>736</v>
      </c>
      <c r="D2281" t="s">
        <v>585</v>
      </c>
      <c r="F2281">
        <v>64</v>
      </c>
      <c r="G2281" s="64">
        <v>43590</v>
      </c>
      <c r="H2281" s="64">
        <v>43597</v>
      </c>
      <c r="I2281">
        <v>5</v>
      </c>
      <c r="J2281">
        <v>2019</v>
      </c>
      <c r="K2281">
        <v>2019</v>
      </c>
      <c r="L2281">
        <v>12</v>
      </c>
      <c r="M2281">
        <v>0.4</v>
      </c>
      <c r="N2281">
        <v>4.8000000000000007</v>
      </c>
      <c r="O2281">
        <v>8</v>
      </c>
      <c r="P2281">
        <v>0.60000000000000009</v>
      </c>
      <c r="Q2281">
        <v>1.5</v>
      </c>
      <c r="R2281" t="s">
        <v>710</v>
      </c>
    </row>
    <row r="2282" spans="1:18" x14ac:dyDescent="0.3">
      <c r="A2282" s="63">
        <v>2280</v>
      </c>
      <c r="B2282">
        <v>101123</v>
      </c>
      <c r="C2282" t="s">
        <v>736</v>
      </c>
      <c r="D2282" t="s">
        <v>585</v>
      </c>
      <c r="F2282">
        <v>64</v>
      </c>
      <c r="G2282" s="64">
        <v>43590</v>
      </c>
      <c r="H2282" s="64">
        <v>43597</v>
      </c>
      <c r="I2282">
        <v>5</v>
      </c>
      <c r="J2282">
        <v>2019</v>
      </c>
      <c r="K2282">
        <v>2019</v>
      </c>
      <c r="L2282">
        <v>12</v>
      </c>
      <c r="M2282">
        <v>0.4</v>
      </c>
      <c r="N2282">
        <v>4.8000000000000007</v>
      </c>
      <c r="O2282">
        <v>8</v>
      </c>
      <c r="P2282">
        <v>0.60000000000000009</v>
      </c>
      <c r="Q2282">
        <v>1.5</v>
      </c>
      <c r="R2282" t="s">
        <v>694</v>
      </c>
    </row>
    <row r="2283" spans="1:18" x14ac:dyDescent="0.3">
      <c r="A2283" s="63">
        <v>2281</v>
      </c>
      <c r="B2283">
        <v>101123</v>
      </c>
      <c r="C2283" t="s">
        <v>736</v>
      </c>
      <c r="D2283" t="s">
        <v>585</v>
      </c>
      <c r="F2283">
        <v>64</v>
      </c>
      <c r="G2283" s="64">
        <v>43590</v>
      </c>
      <c r="H2283" s="64">
        <v>43597</v>
      </c>
      <c r="I2283">
        <v>5</v>
      </c>
      <c r="J2283">
        <v>2019</v>
      </c>
      <c r="K2283">
        <v>2019</v>
      </c>
      <c r="L2283">
        <v>12</v>
      </c>
      <c r="M2283">
        <v>0.4</v>
      </c>
      <c r="N2283">
        <v>4.8000000000000007</v>
      </c>
      <c r="O2283">
        <v>8</v>
      </c>
      <c r="P2283">
        <v>0.60000000000000009</v>
      </c>
      <c r="Q2283">
        <v>1.5</v>
      </c>
      <c r="R2283" t="s">
        <v>739</v>
      </c>
    </row>
    <row r="2284" spans="1:18" x14ac:dyDescent="0.3">
      <c r="A2284" s="63">
        <v>2282</v>
      </c>
      <c r="B2284">
        <v>101123</v>
      </c>
      <c r="C2284" t="s">
        <v>736</v>
      </c>
      <c r="D2284" t="s">
        <v>585</v>
      </c>
      <c r="F2284">
        <v>64</v>
      </c>
      <c r="G2284" s="64">
        <v>43590</v>
      </c>
      <c r="H2284" s="64">
        <v>43597</v>
      </c>
      <c r="I2284">
        <v>5</v>
      </c>
      <c r="J2284">
        <v>2019</v>
      </c>
      <c r="K2284">
        <v>2019</v>
      </c>
      <c r="L2284">
        <v>12</v>
      </c>
      <c r="M2284">
        <v>0.4</v>
      </c>
      <c r="N2284">
        <v>4.8000000000000007</v>
      </c>
      <c r="O2284">
        <v>8</v>
      </c>
      <c r="P2284">
        <v>0.60000000000000009</v>
      </c>
      <c r="Q2284">
        <v>1.5</v>
      </c>
      <c r="R2284" t="s">
        <v>740</v>
      </c>
    </row>
    <row r="2285" spans="1:18" x14ac:dyDescent="0.3">
      <c r="A2285" s="63">
        <v>2283</v>
      </c>
      <c r="B2285">
        <v>101123</v>
      </c>
      <c r="C2285" t="s">
        <v>736</v>
      </c>
      <c r="D2285" t="s">
        <v>585</v>
      </c>
      <c r="F2285">
        <v>64</v>
      </c>
      <c r="G2285" s="64">
        <v>43590</v>
      </c>
      <c r="H2285" s="64">
        <v>43597</v>
      </c>
      <c r="I2285">
        <v>5</v>
      </c>
      <c r="J2285">
        <v>2019</v>
      </c>
      <c r="K2285">
        <v>2019</v>
      </c>
      <c r="L2285">
        <v>12</v>
      </c>
      <c r="M2285">
        <v>0.4</v>
      </c>
      <c r="N2285">
        <v>4.8000000000000007</v>
      </c>
      <c r="O2285">
        <v>8</v>
      </c>
      <c r="P2285">
        <v>0.60000000000000009</v>
      </c>
      <c r="Q2285">
        <v>1.5</v>
      </c>
      <c r="R2285" t="s">
        <v>590</v>
      </c>
    </row>
    <row r="2286" spans="1:18" x14ac:dyDescent="0.3">
      <c r="A2286" s="63">
        <v>2284</v>
      </c>
      <c r="B2286">
        <v>101123</v>
      </c>
      <c r="C2286" t="s">
        <v>736</v>
      </c>
      <c r="D2286" t="s">
        <v>585</v>
      </c>
      <c r="F2286">
        <v>64</v>
      </c>
      <c r="G2286" s="64">
        <v>43590</v>
      </c>
      <c r="H2286" s="64">
        <v>43597</v>
      </c>
      <c r="I2286">
        <v>5</v>
      </c>
      <c r="J2286">
        <v>2019</v>
      </c>
      <c r="K2286">
        <v>2019</v>
      </c>
      <c r="L2286">
        <v>12</v>
      </c>
      <c r="M2286">
        <v>0.4</v>
      </c>
      <c r="N2286">
        <v>4.8000000000000007</v>
      </c>
      <c r="O2286">
        <v>8</v>
      </c>
      <c r="P2286">
        <v>0.60000000000000009</v>
      </c>
      <c r="Q2286">
        <v>1.5</v>
      </c>
      <c r="R2286" t="s">
        <v>601</v>
      </c>
    </row>
    <row r="2287" spans="1:18" x14ac:dyDescent="0.3">
      <c r="A2287" s="63">
        <v>2285</v>
      </c>
      <c r="B2287">
        <v>101123</v>
      </c>
      <c r="C2287" t="s">
        <v>736</v>
      </c>
      <c r="D2287" t="s">
        <v>585</v>
      </c>
      <c r="F2287">
        <v>64</v>
      </c>
      <c r="G2287" s="64">
        <v>43590</v>
      </c>
      <c r="H2287" s="64">
        <v>43597</v>
      </c>
      <c r="I2287">
        <v>5</v>
      </c>
      <c r="J2287">
        <v>2019</v>
      </c>
      <c r="K2287">
        <v>2019</v>
      </c>
      <c r="L2287">
        <v>12</v>
      </c>
      <c r="M2287">
        <v>0.4</v>
      </c>
      <c r="N2287">
        <v>4.8000000000000007</v>
      </c>
      <c r="O2287">
        <v>8</v>
      </c>
      <c r="P2287">
        <v>0.60000000000000009</v>
      </c>
      <c r="Q2287">
        <v>1.5</v>
      </c>
      <c r="R2287" t="s">
        <v>678</v>
      </c>
    </row>
    <row r="2288" spans="1:18" x14ac:dyDescent="0.3">
      <c r="A2288" s="63">
        <v>2286</v>
      </c>
      <c r="B2288">
        <v>101123</v>
      </c>
      <c r="C2288" t="s">
        <v>736</v>
      </c>
      <c r="D2288" t="s">
        <v>585</v>
      </c>
      <c r="F2288">
        <v>64</v>
      </c>
      <c r="G2288" s="64">
        <v>43590</v>
      </c>
      <c r="H2288" s="64">
        <v>43597</v>
      </c>
      <c r="I2288">
        <v>5</v>
      </c>
      <c r="J2288">
        <v>2019</v>
      </c>
      <c r="K2288">
        <v>2019</v>
      </c>
      <c r="L2288">
        <v>12</v>
      </c>
      <c r="M2288">
        <v>0.4</v>
      </c>
      <c r="N2288">
        <v>4.8000000000000007</v>
      </c>
      <c r="O2288">
        <v>8</v>
      </c>
      <c r="P2288">
        <v>0.60000000000000009</v>
      </c>
      <c r="Q2288">
        <v>1.5</v>
      </c>
      <c r="R2288" t="s">
        <v>706</v>
      </c>
    </row>
    <row r="2289" spans="1:18" x14ac:dyDescent="0.3">
      <c r="A2289" s="63">
        <v>2287</v>
      </c>
      <c r="B2289">
        <v>101123</v>
      </c>
      <c r="C2289" t="s">
        <v>736</v>
      </c>
      <c r="D2289" t="s">
        <v>585</v>
      </c>
      <c r="F2289">
        <v>64</v>
      </c>
      <c r="G2289" s="64">
        <v>43590</v>
      </c>
      <c r="H2289" s="64">
        <v>43597</v>
      </c>
      <c r="I2289">
        <v>5</v>
      </c>
      <c r="J2289">
        <v>2019</v>
      </c>
      <c r="K2289">
        <v>2019</v>
      </c>
      <c r="L2289">
        <v>12</v>
      </c>
      <c r="M2289">
        <v>0.4</v>
      </c>
      <c r="N2289">
        <v>4.8000000000000007</v>
      </c>
      <c r="O2289">
        <v>8</v>
      </c>
      <c r="P2289">
        <v>0.60000000000000009</v>
      </c>
      <c r="Q2289">
        <v>1.5</v>
      </c>
      <c r="R2289" t="s">
        <v>641</v>
      </c>
    </row>
    <row r="2290" spans="1:18" x14ac:dyDescent="0.3">
      <c r="A2290" s="63">
        <v>2288</v>
      </c>
      <c r="B2290">
        <v>101123</v>
      </c>
      <c r="C2290" t="s">
        <v>736</v>
      </c>
      <c r="D2290" t="s">
        <v>585</v>
      </c>
      <c r="F2290">
        <v>64</v>
      </c>
      <c r="G2290" s="64">
        <v>43590</v>
      </c>
      <c r="H2290" s="64">
        <v>43597</v>
      </c>
      <c r="I2290">
        <v>5</v>
      </c>
      <c r="J2290">
        <v>2019</v>
      </c>
      <c r="K2290">
        <v>2019</v>
      </c>
      <c r="L2290">
        <v>12</v>
      </c>
      <c r="M2290">
        <v>0.4</v>
      </c>
      <c r="N2290">
        <v>4.8000000000000007</v>
      </c>
      <c r="O2290">
        <v>8</v>
      </c>
      <c r="P2290">
        <v>0.60000000000000009</v>
      </c>
      <c r="Q2290">
        <v>1.5</v>
      </c>
      <c r="R2290" t="s">
        <v>619</v>
      </c>
    </row>
    <row r="2291" spans="1:18" x14ac:dyDescent="0.3">
      <c r="A2291" s="63">
        <v>2289</v>
      </c>
      <c r="B2291">
        <v>100891</v>
      </c>
      <c r="C2291" t="s">
        <v>328</v>
      </c>
      <c r="D2291" t="s">
        <v>651</v>
      </c>
      <c r="F2291">
        <v>73</v>
      </c>
      <c r="G2291" s="64">
        <v>43841</v>
      </c>
      <c r="H2291" s="64">
        <v>43844</v>
      </c>
      <c r="I2291">
        <v>5</v>
      </c>
      <c r="J2291">
        <v>2019</v>
      </c>
      <c r="K2291">
        <v>2019</v>
      </c>
      <c r="L2291">
        <v>12</v>
      </c>
      <c r="M2291">
        <v>0.41666666666666669</v>
      </c>
      <c r="N2291">
        <v>5</v>
      </c>
      <c r="O2291">
        <v>4</v>
      </c>
      <c r="P2291">
        <v>1.25</v>
      </c>
      <c r="Q2291">
        <v>3</v>
      </c>
      <c r="R2291" t="s">
        <v>35</v>
      </c>
    </row>
    <row r="2292" spans="1:18" x14ac:dyDescent="0.3">
      <c r="A2292" s="63">
        <v>2290</v>
      </c>
      <c r="B2292">
        <v>100891</v>
      </c>
      <c r="C2292" t="s">
        <v>328</v>
      </c>
      <c r="D2292" t="s">
        <v>651</v>
      </c>
      <c r="F2292">
        <v>73</v>
      </c>
      <c r="G2292" s="64">
        <v>43841</v>
      </c>
      <c r="H2292" s="64">
        <v>43844</v>
      </c>
      <c r="I2292">
        <v>5</v>
      </c>
      <c r="J2292">
        <v>2019</v>
      </c>
      <c r="K2292">
        <v>2019</v>
      </c>
      <c r="L2292">
        <v>12</v>
      </c>
      <c r="M2292">
        <v>0.41666666666666669</v>
      </c>
      <c r="N2292">
        <v>5</v>
      </c>
      <c r="O2292">
        <v>4</v>
      </c>
      <c r="P2292">
        <v>1.25</v>
      </c>
      <c r="Q2292">
        <v>3</v>
      </c>
      <c r="R2292" t="s">
        <v>46</v>
      </c>
    </row>
    <row r="2293" spans="1:18" x14ac:dyDescent="0.3">
      <c r="A2293" s="63">
        <v>2291</v>
      </c>
      <c r="B2293">
        <v>100891</v>
      </c>
      <c r="C2293" t="s">
        <v>328</v>
      </c>
      <c r="D2293" t="s">
        <v>651</v>
      </c>
      <c r="F2293">
        <v>73</v>
      </c>
      <c r="G2293" s="64">
        <v>43841</v>
      </c>
      <c r="H2293" s="64">
        <v>43844</v>
      </c>
      <c r="I2293">
        <v>5</v>
      </c>
      <c r="J2293">
        <v>2019</v>
      </c>
      <c r="K2293">
        <v>2019</v>
      </c>
      <c r="L2293">
        <v>12</v>
      </c>
      <c r="M2293">
        <v>0.41666666666666669</v>
      </c>
      <c r="N2293">
        <v>5</v>
      </c>
      <c r="O2293">
        <v>4</v>
      </c>
      <c r="P2293">
        <v>1.25</v>
      </c>
      <c r="Q2293">
        <v>3</v>
      </c>
      <c r="R2293" t="s">
        <v>197</v>
      </c>
    </row>
    <row r="2294" spans="1:18" x14ac:dyDescent="0.3">
      <c r="A2294" s="63">
        <v>2292</v>
      </c>
      <c r="B2294">
        <v>100891</v>
      </c>
      <c r="C2294" t="s">
        <v>328</v>
      </c>
      <c r="D2294" t="s">
        <v>651</v>
      </c>
      <c r="F2294">
        <v>73</v>
      </c>
      <c r="G2294" s="64">
        <v>43841</v>
      </c>
      <c r="H2294" s="64">
        <v>43844</v>
      </c>
      <c r="I2294">
        <v>5</v>
      </c>
      <c r="J2294">
        <v>2019</v>
      </c>
      <c r="K2294">
        <v>2019</v>
      </c>
      <c r="L2294">
        <v>12</v>
      </c>
      <c r="M2294">
        <v>0.41666666666666669</v>
      </c>
      <c r="N2294">
        <v>5</v>
      </c>
      <c r="O2294">
        <v>4</v>
      </c>
      <c r="P2294">
        <v>1.25</v>
      </c>
      <c r="Q2294">
        <v>3</v>
      </c>
      <c r="R2294" t="s">
        <v>738</v>
      </c>
    </row>
    <row r="2295" spans="1:18" x14ac:dyDescent="0.3">
      <c r="A2295" s="63">
        <v>2293</v>
      </c>
      <c r="B2295">
        <v>100891</v>
      </c>
      <c r="C2295" t="s">
        <v>328</v>
      </c>
      <c r="D2295" t="s">
        <v>651</v>
      </c>
      <c r="F2295">
        <v>73</v>
      </c>
      <c r="G2295" s="64">
        <v>43841</v>
      </c>
      <c r="H2295" s="64">
        <v>43844</v>
      </c>
      <c r="I2295">
        <v>5</v>
      </c>
      <c r="J2295">
        <v>2019</v>
      </c>
      <c r="K2295">
        <v>2019</v>
      </c>
      <c r="L2295">
        <v>12</v>
      </c>
      <c r="M2295">
        <v>0.41666666666666669</v>
      </c>
      <c r="N2295">
        <v>5</v>
      </c>
      <c r="O2295">
        <v>4</v>
      </c>
      <c r="P2295">
        <v>1.25</v>
      </c>
      <c r="Q2295">
        <v>3</v>
      </c>
      <c r="R2295" t="s">
        <v>670</v>
      </c>
    </row>
    <row r="2296" spans="1:18" x14ac:dyDescent="0.3">
      <c r="A2296" s="63">
        <v>2294</v>
      </c>
      <c r="B2296">
        <v>100891</v>
      </c>
      <c r="C2296" t="s">
        <v>328</v>
      </c>
      <c r="D2296" t="s">
        <v>651</v>
      </c>
      <c r="F2296">
        <v>73</v>
      </c>
      <c r="G2296" s="64">
        <v>43841</v>
      </c>
      <c r="H2296" s="64">
        <v>43844</v>
      </c>
      <c r="I2296">
        <v>5</v>
      </c>
      <c r="J2296">
        <v>2019</v>
      </c>
      <c r="K2296">
        <v>2019</v>
      </c>
      <c r="L2296">
        <v>12</v>
      </c>
      <c r="M2296">
        <v>0.41666666666666669</v>
      </c>
      <c r="N2296">
        <v>5</v>
      </c>
      <c r="O2296">
        <v>4</v>
      </c>
      <c r="P2296">
        <v>1.25</v>
      </c>
      <c r="Q2296">
        <v>3</v>
      </c>
      <c r="R2296" t="s">
        <v>734</v>
      </c>
    </row>
    <row r="2297" spans="1:18" x14ac:dyDescent="0.3">
      <c r="A2297" s="63">
        <v>2295</v>
      </c>
      <c r="B2297">
        <v>100891</v>
      </c>
      <c r="C2297" t="s">
        <v>328</v>
      </c>
      <c r="D2297" t="s">
        <v>651</v>
      </c>
      <c r="F2297">
        <v>73</v>
      </c>
      <c r="G2297" s="64">
        <v>43841</v>
      </c>
      <c r="H2297" s="64">
        <v>43844</v>
      </c>
      <c r="I2297">
        <v>5</v>
      </c>
      <c r="J2297">
        <v>2019</v>
      </c>
      <c r="K2297">
        <v>2019</v>
      </c>
      <c r="L2297">
        <v>12</v>
      </c>
      <c r="M2297">
        <v>0.41666666666666669</v>
      </c>
      <c r="N2297">
        <v>5</v>
      </c>
      <c r="O2297">
        <v>4</v>
      </c>
      <c r="P2297">
        <v>1.25</v>
      </c>
      <c r="Q2297">
        <v>3</v>
      </c>
      <c r="R2297" t="s">
        <v>590</v>
      </c>
    </row>
    <row r="2298" spans="1:18" x14ac:dyDescent="0.3">
      <c r="A2298" s="63">
        <v>2296</v>
      </c>
      <c r="B2298">
        <v>100891</v>
      </c>
      <c r="C2298" t="s">
        <v>328</v>
      </c>
      <c r="D2298" t="s">
        <v>651</v>
      </c>
      <c r="F2298">
        <v>73</v>
      </c>
      <c r="G2298" s="64">
        <v>43841</v>
      </c>
      <c r="H2298" s="64">
        <v>43844</v>
      </c>
      <c r="I2298">
        <v>5</v>
      </c>
      <c r="J2298">
        <v>2019</v>
      </c>
      <c r="K2298">
        <v>2019</v>
      </c>
      <c r="L2298">
        <v>12</v>
      </c>
      <c r="M2298">
        <v>0.41666666666666669</v>
      </c>
      <c r="N2298">
        <v>5</v>
      </c>
      <c r="O2298">
        <v>4</v>
      </c>
      <c r="P2298">
        <v>1.25</v>
      </c>
      <c r="Q2298">
        <v>3</v>
      </c>
      <c r="R2298" t="s">
        <v>133</v>
      </c>
    </row>
    <row r="2299" spans="1:18" x14ac:dyDescent="0.3">
      <c r="A2299" s="63">
        <v>2297</v>
      </c>
      <c r="B2299">
        <v>100112</v>
      </c>
      <c r="C2299" t="s">
        <v>329</v>
      </c>
      <c r="D2299" t="s">
        <v>585</v>
      </c>
      <c r="F2299">
        <v>64</v>
      </c>
      <c r="G2299" s="64">
        <v>43663</v>
      </c>
      <c r="H2299" s="64">
        <v>43665</v>
      </c>
      <c r="I2299">
        <v>5</v>
      </c>
      <c r="J2299">
        <v>2019</v>
      </c>
      <c r="K2299">
        <v>2019</v>
      </c>
      <c r="L2299">
        <v>12</v>
      </c>
      <c r="M2299">
        <v>0.4</v>
      </c>
      <c r="N2299">
        <v>4.8000000000000007</v>
      </c>
      <c r="O2299">
        <v>3</v>
      </c>
      <c r="P2299">
        <v>1.6</v>
      </c>
      <c r="Q2299">
        <v>4</v>
      </c>
      <c r="R2299" t="s">
        <v>35</v>
      </c>
    </row>
    <row r="2300" spans="1:18" x14ac:dyDescent="0.3">
      <c r="A2300" s="63">
        <v>2298</v>
      </c>
      <c r="B2300">
        <v>100112</v>
      </c>
      <c r="C2300" t="s">
        <v>329</v>
      </c>
      <c r="D2300" t="s">
        <v>585</v>
      </c>
      <c r="F2300">
        <v>64</v>
      </c>
      <c r="G2300" s="64">
        <v>43663</v>
      </c>
      <c r="H2300" s="64">
        <v>43665</v>
      </c>
      <c r="I2300">
        <v>5</v>
      </c>
      <c r="J2300">
        <v>2019</v>
      </c>
      <c r="K2300">
        <v>2019</v>
      </c>
      <c r="L2300">
        <v>12</v>
      </c>
      <c r="M2300">
        <v>0.4</v>
      </c>
      <c r="N2300">
        <v>4.8000000000000007</v>
      </c>
      <c r="O2300">
        <v>3</v>
      </c>
      <c r="P2300">
        <v>1.6</v>
      </c>
      <c r="Q2300">
        <v>4</v>
      </c>
      <c r="R2300" t="s">
        <v>32</v>
      </c>
    </row>
    <row r="2301" spans="1:18" x14ac:dyDescent="0.3">
      <c r="A2301" s="63">
        <v>2299</v>
      </c>
      <c r="B2301">
        <v>100112</v>
      </c>
      <c r="C2301" t="s">
        <v>329</v>
      </c>
      <c r="D2301" t="s">
        <v>585</v>
      </c>
      <c r="F2301">
        <v>64</v>
      </c>
      <c r="G2301" s="64">
        <v>43663</v>
      </c>
      <c r="H2301" s="64">
        <v>43665</v>
      </c>
      <c r="I2301">
        <v>5</v>
      </c>
      <c r="J2301">
        <v>2019</v>
      </c>
      <c r="K2301">
        <v>2019</v>
      </c>
      <c r="L2301">
        <v>12</v>
      </c>
      <c r="M2301">
        <v>0.4</v>
      </c>
      <c r="N2301">
        <v>4.8000000000000007</v>
      </c>
      <c r="O2301">
        <v>3</v>
      </c>
      <c r="P2301">
        <v>1.6</v>
      </c>
      <c r="Q2301">
        <v>4</v>
      </c>
      <c r="R2301" t="s">
        <v>23</v>
      </c>
    </row>
    <row r="2302" spans="1:18" x14ac:dyDescent="0.3">
      <c r="A2302" s="63">
        <v>2300</v>
      </c>
      <c r="B2302">
        <v>100112</v>
      </c>
      <c r="C2302" t="s">
        <v>329</v>
      </c>
      <c r="D2302" t="s">
        <v>585</v>
      </c>
      <c r="F2302">
        <v>64</v>
      </c>
      <c r="G2302" s="64">
        <v>43663</v>
      </c>
      <c r="H2302" s="64">
        <v>43665</v>
      </c>
      <c r="I2302">
        <v>5</v>
      </c>
      <c r="J2302">
        <v>2019</v>
      </c>
      <c r="K2302">
        <v>2019</v>
      </c>
      <c r="L2302">
        <v>12</v>
      </c>
      <c r="M2302">
        <v>0.4</v>
      </c>
      <c r="N2302">
        <v>4.8000000000000007</v>
      </c>
      <c r="O2302">
        <v>3</v>
      </c>
      <c r="P2302">
        <v>1.6</v>
      </c>
      <c r="Q2302">
        <v>4</v>
      </c>
      <c r="R2302" t="s">
        <v>54</v>
      </c>
    </row>
    <row r="2303" spans="1:18" x14ac:dyDescent="0.3">
      <c r="A2303" s="63">
        <v>2301</v>
      </c>
      <c r="B2303">
        <v>100112</v>
      </c>
      <c r="C2303" t="s">
        <v>329</v>
      </c>
      <c r="D2303" t="s">
        <v>585</v>
      </c>
      <c r="F2303">
        <v>64</v>
      </c>
      <c r="G2303" s="64">
        <v>43663</v>
      </c>
      <c r="H2303" s="64">
        <v>43665</v>
      </c>
      <c r="I2303">
        <v>5</v>
      </c>
      <c r="J2303">
        <v>2019</v>
      </c>
      <c r="K2303">
        <v>2019</v>
      </c>
      <c r="L2303">
        <v>12</v>
      </c>
      <c r="M2303">
        <v>0.4</v>
      </c>
      <c r="N2303">
        <v>4.8000000000000007</v>
      </c>
      <c r="O2303">
        <v>3</v>
      </c>
      <c r="P2303">
        <v>1.6</v>
      </c>
      <c r="Q2303">
        <v>4</v>
      </c>
      <c r="R2303" t="s">
        <v>606</v>
      </c>
    </row>
    <row r="2304" spans="1:18" x14ac:dyDescent="0.3">
      <c r="A2304" s="63">
        <v>2302</v>
      </c>
      <c r="B2304">
        <v>100112</v>
      </c>
      <c r="C2304" t="s">
        <v>329</v>
      </c>
      <c r="D2304" t="s">
        <v>585</v>
      </c>
      <c r="F2304">
        <v>64</v>
      </c>
      <c r="G2304" s="64">
        <v>43663</v>
      </c>
      <c r="H2304" s="64">
        <v>43665</v>
      </c>
      <c r="I2304">
        <v>5</v>
      </c>
      <c r="J2304">
        <v>2019</v>
      </c>
      <c r="K2304">
        <v>2019</v>
      </c>
      <c r="L2304">
        <v>12</v>
      </c>
      <c r="M2304">
        <v>0.4</v>
      </c>
      <c r="N2304">
        <v>4.8000000000000007</v>
      </c>
      <c r="O2304">
        <v>3</v>
      </c>
      <c r="P2304">
        <v>1.6</v>
      </c>
      <c r="Q2304">
        <v>4</v>
      </c>
      <c r="R2304" t="s">
        <v>590</v>
      </c>
    </row>
    <row r="2305" spans="1:18" x14ac:dyDescent="0.3">
      <c r="A2305" s="63">
        <v>2303</v>
      </c>
      <c r="B2305">
        <v>100112</v>
      </c>
      <c r="C2305" t="s">
        <v>329</v>
      </c>
      <c r="D2305" t="s">
        <v>585</v>
      </c>
      <c r="F2305">
        <v>64</v>
      </c>
      <c r="G2305" s="64">
        <v>43663</v>
      </c>
      <c r="H2305" s="64">
        <v>43665</v>
      </c>
      <c r="I2305">
        <v>5</v>
      </c>
      <c r="J2305">
        <v>2019</v>
      </c>
      <c r="K2305">
        <v>2019</v>
      </c>
      <c r="L2305">
        <v>12</v>
      </c>
      <c r="M2305">
        <v>0.4</v>
      </c>
      <c r="N2305">
        <v>4.8000000000000007</v>
      </c>
      <c r="O2305">
        <v>3</v>
      </c>
      <c r="P2305">
        <v>1.6</v>
      </c>
      <c r="Q2305">
        <v>4</v>
      </c>
      <c r="R2305" t="s">
        <v>37</v>
      </c>
    </row>
    <row r="2306" spans="1:18" x14ac:dyDescent="0.3">
      <c r="A2306" s="63">
        <v>2304</v>
      </c>
      <c r="B2306">
        <v>100112</v>
      </c>
      <c r="C2306" t="s">
        <v>329</v>
      </c>
      <c r="D2306" t="s">
        <v>585</v>
      </c>
      <c r="F2306">
        <v>64</v>
      </c>
      <c r="G2306" s="64">
        <v>43663</v>
      </c>
      <c r="H2306" s="64">
        <v>43665</v>
      </c>
      <c r="I2306">
        <v>5</v>
      </c>
      <c r="J2306">
        <v>2019</v>
      </c>
      <c r="K2306">
        <v>2019</v>
      </c>
      <c r="L2306">
        <v>12</v>
      </c>
      <c r="M2306">
        <v>0.4</v>
      </c>
      <c r="N2306">
        <v>4.8000000000000007</v>
      </c>
      <c r="O2306">
        <v>3</v>
      </c>
      <c r="P2306">
        <v>1.6</v>
      </c>
      <c r="Q2306">
        <v>4</v>
      </c>
      <c r="R2306" t="s">
        <v>607</v>
      </c>
    </row>
    <row r="2307" spans="1:18" x14ac:dyDescent="0.3">
      <c r="A2307" s="63">
        <v>2305</v>
      </c>
      <c r="B2307">
        <v>100112</v>
      </c>
      <c r="C2307" t="s">
        <v>329</v>
      </c>
      <c r="D2307" t="s">
        <v>585</v>
      </c>
      <c r="F2307">
        <v>64</v>
      </c>
      <c r="G2307" s="64">
        <v>43663</v>
      </c>
      <c r="H2307" s="64">
        <v>43665</v>
      </c>
      <c r="I2307">
        <v>5</v>
      </c>
      <c r="J2307">
        <v>2019</v>
      </c>
      <c r="K2307">
        <v>2019</v>
      </c>
      <c r="L2307">
        <v>12</v>
      </c>
      <c r="M2307">
        <v>0.4</v>
      </c>
      <c r="N2307">
        <v>4.8000000000000007</v>
      </c>
      <c r="O2307">
        <v>3</v>
      </c>
      <c r="P2307">
        <v>1.6</v>
      </c>
      <c r="Q2307">
        <v>4</v>
      </c>
      <c r="R2307" t="s">
        <v>599</v>
      </c>
    </row>
    <row r="2308" spans="1:18" x14ac:dyDescent="0.3">
      <c r="A2308" s="63">
        <v>2306</v>
      </c>
      <c r="B2308">
        <v>100112</v>
      </c>
      <c r="C2308" t="s">
        <v>329</v>
      </c>
      <c r="D2308" t="s">
        <v>585</v>
      </c>
      <c r="F2308">
        <v>64</v>
      </c>
      <c r="G2308" s="64">
        <v>43663</v>
      </c>
      <c r="H2308" s="64">
        <v>43665</v>
      </c>
      <c r="I2308">
        <v>5</v>
      </c>
      <c r="J2308">
        <v>2019</v>
      </c>
      <c r="K2308">
        <v>2019</v>
      </c>
      <c r="L2308">
        <v>12</v>
      </c>
      <c r="M2308">
        <v>0.4</v>
      </c>
      <c r="N2308">
        <v>4.8000000000000007</v>
      </c>
      <c r="O2308">
        <v>3</v>
      </c>
      <c r="P2308">
        <v>1.6</v>
      </c>
      <c r="Q2308">
        <v>4</v>
      </c>
      <c r="R2308" t="s">
        <v>45</v>
      </c>
    </row>
    <row r="2309" spans="1:18" x14ac:dyDescent="0.3">
      <c r="A2309" s="63">
        <v>2307</v>
      </c>
      <c r="B2309">
        <v>100112</v>
      </c>
      <c r="C2309" t="s">
        <v>329</v>
      </c>
      <c r="D2309" t="s">
        <v>585</v>
      </c>
      <c r="F2309">
        <v>64</v>
      </c>
      <c r="G2309" s="64">
        <v>43663</v>
      </c>
      <c r="H2309" s="64">
        <v>43665</v>
      </c>
      <c r="I2309">
        <v>5</v>
      </c>
      <c r="J2309">
        <v>2019</v>
      </c>
      <c r="K2309">
        <v>2019</v>
      </c>
      <c r="L2309">
        <v>12</v>
      </c>
      <c r="M2309">
        <v>0.4</v>
      </c>
      <c r="N2309">
        <v>4.8000000000000007</v>
      </c>
      <c r="O2309">
        <v>3</v>
      </c>
      <c r="P2309">
        <v>1.6</v>
      </c>
      <c r="Q2309">
        <v>4</v>
      </c>
      <c r="R2309" t="s">
        <v>156</v>
      </c>
    </row>
    <row r="2310" spans="1:18" x14ac:dyDescent="0.3">
      <c r="A2310" s="63">
        <v>2308</v>
      </c>
      <c r="B2310">
        <v>100112</v>
      </c>
      <c r="C2310" t="s">
        <v>329</v>
      </c>
      <c r="D2310" t="s">
        <v>585</v>
      </c>
      <c r="F2310">
        <v>64</v>
      </c>
      <c r="G2310" s="64">
        <v>43663</v>
      </c>
      <c r="H2310" s="64">
        <v>43665</v>
      </c>
      <c r="I2310">
        <v>5</v>
      </c>
      <c r="J2310">
        <v>2019</v>
      </c>
      <c r="K2310">
        <v>2019</v>
      </c>
      <c r="L2310">
        <v>12</v>
      </c>
      <c r="M2310">
        <v>0.4</v>
      </c>
      <c r="N2310">
        <v>4.8000000000000007</v>
      </c>
      <c r="O2310">
        <v>3</v>
      </c>
      <c r="P2310">
        <v>1.6</v>
      </c>
      <c r="Q2310">
        <v>4</v>
      </c>
      <c r="R2310" t="s">
        <v>670</v>
      </c>
    </row>
    <row r="2311" spans="1:18" x14ac:dyDescent="0.3">
      <c r="A2311" s="63">
        <v>2309</v>
      </c>
      <c r="B2311">
        <v>100112</v>
      </c>
      <c r="C2311" t="s">
        <v>329</v>
      </c>
      <c r="D2311" t="s">
        <v>585</v>
      </c>
      <c r="F2311">
        <v>64</v>
      </c>
      <c r="G2311" s="64">
        <v>43663</v>
      </c>
      <c r="H2311" s="64">
        <v>43665</v>
      </c>
      <c r="I2311">
        <v>5</v>
      </c>
      <c r="J2311">
        <v>2019</v>
      </c>
      <c r="K2311">
        <v>2019</v>
      </c>
      <c r="L2311">
        <v>12</v>
      </c>
      <c r="M2311">
        <v>0.4</v>
      </c>
      <c r="N2311">
        <v>4.8000000000000007</v>
      </c>
      <c r="O2311">
        <v>3</v>
      </c>
      <c r="P2311">
        <v>1.6</v>
      </c>
      <c r="Q2311">
        <v>4</v>
      </c>
      <c r="R2311" t="s">
        <v>695</v>
      </c>
    </row>
    <row r="2312" spans="1:18" x14ac:dyDescent="0.3">
      <c r="A2312" s="63">
        <v>2310</v>
      </c>
      <c r="B2312">
        <v>111290</v>
      </c>
      <c r="C2312" t="s">
        <v>330</v>
      </c>
      <c r="D2312" t="s">
        <v>658</v>
      </c>
      <c r="F2312">
        <v>49</v>
      </c>
      <c r="G2312" s="64">
        <v>44521</v>
      </c>
      <c r="H2312" s="64">
        <v>44521</v>
      </c>
      <c r="I2312">
        <v>5</v>
      </c>
      <c r="J2312">
        <v>2019</v>
      </c>
      <c r="K2312">
        <v>2019</v>
      </c>
      <c r="L2312">
        <v>1</v>
      </c>
      <c r="M2312" t="s">
        <v>741</v>
      </c>
      <c r="N2312" t="s">
        <v>741</v>
      </c>
      <c r="O2312">
        <v>1</v>
      </c>
      <c r="Q2312">
        <v>1</v>
      </c>
      <c r="R2312" t="s">
        <v>36</v>
      </c>
    </row>
    <row r="2313" spans="1:18" x14ac:dyDescent="0.3">
      <c r="A2313" s="63">
        <v>2311</v>
      </c>
      <c r="B2313">
        <v>111290</v>
      </c>
      <c r="C2313" t="s">
        <v>330</v>
      </c>
      <c r="D2313" t="s">
        <v>658</v>
      </c>
      <c r="F2313">
        <v>49</v>
      </c>
      <c r="G2313" s="64">
        <v>44521</v>
      </c>
      <c r="H2313" s="64">
        <v>44521</v>
      </c>
      <c r="I2313">
        <v>5</v>
      </c>
      <c r="J2313">
        <v>2019</v>
      </c>
      <c r="K2313">
        <v>2019</v>
      </c>
      <c r="L2313">
        <v>1</v>
      </c>
      <c r="M2313" t="s">
        <v>741</v>
      </c>
      <c r="N2313" t="s">
        <v>741</v>
      </c>
      <c r="O2313">
        <v>1</v>
      </c>
      <c r="Q2313">
        <v>1</v>
      </c>
      <c r="R2313" t="s">
        <v>51</v>
      </c>
    </row>
    <row r="2314" spans="1:18" x14ac:dyDescent="0.3">
      <c r="A2314" s="63">
        <v>2312</v>
      </c>
      <c r="B2314">
        <v>111290</v>
      </c>
      <c r="C2314" t="s">
        <v>330</v>
      </c>
      <c r="D2314" t="s">
        <v>658</v>
      </c>
      <c r="F2314">
        <v>49</v>
      </c>
      <c r="G2314" s="64">
        <v>44521</v>
      </c>
      <c r="H2314" s="64">
        <v>44521</v>
      </c>
      <c r="I2314">
        <v>5</v>
      </c>
      <c r="J2314">
        <v>2019</v>
      </c>
      <c r="K2314">
        <v>2019</v>
      </c>
      <c r="L2314">
        <v>1</v>
      </c>
      <c r="M2314" t="s">
        <v>741</v>
      </c>
      <c r="N2314" t="s">
        <v>741</v>
      </c>
      <c r="O2314">
        <v>1</v>
      </c>
      <c r="Q2314">
        <v>1</v>
      </c>
      <c r="R2314" t="s">
        <v>54</v>
      </c>
    </row>
    <row r="2315" spans="1:18" x14ac:dyDescent="0.3">
      <c r="A2315" s="63">
        <v>2313</v>
      </c>
      <c r="B2315">
        <v>111290</v>
      </c>
      <c r="C2315" t="s">
        <v>330</v>
      </c>
      <c r="D2315" t="s">
        <v>658</v>
      </c>
      <c r="F2315">
        <v>49</v>
      </c>
      <c r="G2315" s="64">
        <v>44521</v>
      </c>
      <c r="H2315" s="64">
        <v>44521</v>
      </c>
      <c r="I2315">
        <v>5</v>
      </c>
      <c r="J2315">
        <v>2019</v>
      </c>
      <c r="K2315">
        <v>2019</v>
      </c>
      <c r="L2315">
        <v>1</v>
      </c>
      <c r="M2315" t="s">
        <v>741</v>
      </c>
      <c r="N2315" t="s">
        <v>741</v>
      </c>
      <c r="O2315">
        <v>1</v>
      </c>
      <c r="Q2315">
        <v>1</v>
      </c>
      <c r="R2315" t="s">
        <v>599</v>
      </c>
    </row>
    <row r="2316" spans="1:18" x14ac:dyDescent="0.3">
      <c r="A2316" s="63">
        <v>2314</v>
      </c>
      <c r="B2316">
        <v>111290</v>
      </c>
      <c r="C2316" t="s">
        <v>330</v>
      </c>
      <c r="D2316" t="s">
        <v>658</v>
      </c>
      <c r="F2316">
        <v>49</v>
      </c>
      <c r="G2316" s="64">
        <v>44521</v>
      </c>
      <c r="H2316" s="64">
        <v>44521</v>
      </c>
      <c r="I2316">
        <v>5</v>
      </c>
      <c r="J2316">
        <v>2019</v>
      </c>
      <c r="K2316">
        <v>2019</v>
      </c>
      <c r="L2316">
        <v>1</v>
      </c>
      <c r="M2316" t="s">
        <v>741</v>
      </c>
      <c r="N2316" t="s">
        <v>741</v>
      </c>
      <c r="O2316">
        <v>1</v>
      </c>
      <c r="Q2316">
        <v>1</v>
      </c>
      <c r="R2316" t="s">
        <v>679</v>
      </c>
    </row>
    <row r="2317" spans="1:18" x14ac:dyDescent="0.3">
      <c r="A2317" s="63">
        <v>2315</v>
      </c>
      <c r="B2317">
        <v>111290</v>
      </c>
      <c r="C2317" t="s">
        <v>330</v>
      </c>
      <c r="D2317" t="s">
        <v>658</v>
      </c>
      <c r="F2317">
        <v>49</v>
      </c>
      <c r="G2317" s="64">
        <v>44521</v>
      </c>
      <c r="H2317" s="64">
        <v>44521</v>
      </c>
      <c r="I2317">
        <v>5</v>
      </c>
      <c r="J2317">
        <v>2019</v>
      </c>
      <c r="K2317">
        <v>2019</v>
      </c>
      <c r="L2317">
        <v>1</v>
      </c>
      <c r="M2317" t="s">
        <v>741</v>
      </c>
      <c r="N2317" t="s">
        <v>741</v>
      </c>
      <c r="O2317">
        <v>1</v>
      </c>
      <c r="Q2317">
        <v>1</v>
      </c>
      <c r="R2317" t="s">
        <v>742</v>
      </c>
    </row>
    <row r="2318" spans="1:18" x14ac:dyDescent="0.3">
      <c r="A2318" s="63">
        <v>2316</v>
      </c>
      <c r="B2318">
        <v>111290</v>
      </c>
      <c r="C2318" t="s">
        <v>330</v>
      </c>
      <c r="D2318" t="s">
        <v>658</v>
      </c>
      <c r="F2318">
        <v>49</v>
      </c>
      <c r="G2318" s="64">
        <v>44521</v>
      </c>
      <c r="H2318" s="64">
        <v>44521</v>
      </c>
      <c r="I2318">
        <v>5</v>
      </c>
      <c r="J2318">
        <v>2019</v>
      </c>
      <c r="K2318">
        <v>2019</v>
      </c>
      <c r="L2318">
        <v>1</v>
      </c>
      <c r="M2318" t="s">
        <v>741</v>
      </c>
      <c r="N2318" t="s">
        <v>741</v>
      </c>
      <c r="O2318">
        <v>1</v>
      </c>
      <c r="Q2318">
        <v>1</v>
      </c>
      <c r="R2318" t="s">
        <v>638</v>
      </c>
    </row>
    <row r="2319" spans="1:18" x14ac:dyDescent="0.3">
      <c r="A2319" s="63">
        <v>2317</v>
      </c>
      <c r="B2319">
        <v>105018</v>
      </c>
      <c r="C2319" t="s">
        <v>332</v>
      </c>
      <c r="D2319" t="s">
        <v>658</v>
      </c>
      <c r="F2319">
        <v>76</v>
      </c>
      <c r="G2319" s="64">
        <v>44133</v>
      </c>
      <c r="H2319" s="64">
        <v>44133</v>
      </c>
      <c r="I2319">
        <v>8</v>
      </c>
      <c r="J2319">
        <v>2019</v>
      </c>
      <c r="K2319">
        <v>2019</v>
      </c>
      <c r="L2319">
        <v>1</v>
      </c>
      <c r="M2319">
        <v>1.5666666666666671</v>
      </c>
      <c r="N2319">
        <v>1.5666666666666671</v>
      </c>
      <c r="O2319">
        <v>1</v>
      </c>
      <c r="P2319">
        <v>1.5666666666666671</v>
      </c>
      <c r="Q2319">
        <v>1</v>
      </c>
      <c r="R2319" t="s">
        <v>36</v>
      </c>
    </row>
    <row r="2320" spans="1:18" x14ac:dyDescent="0.3">
      <c r="A2320" s="63">
        <v>2318</v>
      </c>
      <c r="B2320">
        <v>105018</v>
      </c>
      <c r="C2320" t="s">
        <v>332</v>
      </c>
      <c r="D2320" t="s">
        <v>658</v>
      </c>
      <c r="F2320">
        <v>76</v>
      </c>
      <c r="G2320" s="64">
        <v>44133</v>
      </c>
      <c r="H2320" s="64">
        <v>44133</v>
      </c>
      <c r="I2320">
        <v>8</v>
      </c>
      <c r="J2320">
        <v>2019</v>
      </c>
      <c r="K2320">
        <v>2019</v>
      </c>
      <c r="L2320">
        <v>1</v>
      </c>
      <c r="M2320">
        <v>1.5666666666666671</v>
      </c>
      <c r="N2320">
        <v>1.5666666666666671</v>
      </c>
      <c r="O2320">
        <v>1</v>
      </c>
      <c r="P2320">
        <v>1.5666666666666671</v>
      </c>
      <c r="Q2320">
        <v>1</v>
      </c>
      <c r="R2320" t="s">
        <v>23</v>
      </c>
    </row>
    <row r="2321" spans="1:18" x14ac:dyDescent="0.3">
      <c r="A2321" s="63">
        <v>2319</v>
      </c>
      <c r="B2321">
        <v>105018</v>
      </c>
      <c r="C2321" t="s">
        <v>332</v>
      </c>
      <c r="D2321" t="s">
        <v>658</v>
      </c>
      <c r="F2321">
        <v>76</v>
      </c>
      <c r="G2321" s="64">
        <v>44133</v>
      </c>
      <c r="H2321" s="64">
        <v>44133</v>
      </c>
      <c r="I2321">
        <v>8</v>
      </c>
      <c r="J2321">
        <v>2019</v>
      </c>
      <c r="K2321">
        <v>2019</v>
      </c>
      <c r="L2321">
        <v>1</v>
      </c>
      <c r="M2321">
        <v>1.5666666666666671</v>
      </c>
      <c r="N2321">
        <v>1.5666666666666671</v>
      </c>
      <c r="O2321">
        <v>1</v>
      </c>
      <c r="P2321">
        <v>1.5666666666666671</v>
      </c>
      <c r="Q2321">
        <v>1</v>
      </c>
      <c r="R2321" t="s">
        <v>54</v>
      </c>
    </row>
    <row r="2322" spans="1:18" x14ac:dyDescent="0.3">
      <c r="A2322" s="63">
        <v>2320</v>
      </c>
      <c r="B2322">
        <v>105018</v>
      </c>
      <c r="C2322" t="s">
        <v>332</v>
      </c>
      <c r="D2322" t="s">
        <v>658</v>
      </c>
      <c r="F2322">
        <v>76</v>
      </c>
      <c r="G2322" s="64">
        <v>44133</v>
      </c>
      <c r="H2322" s="64">
        <v>44133</v>
      </c>
      <c r="I2322">
        <v>8</v>
      </c>
      <c r="J2322">
        <v>2019</v>
      </c>
      <c r="K2322">
        <v>2019</v>
      </c>
      <c r="L2322">
        <v>1</v>
      </c>
      <c r="M2322">
        <v>1.5666666666666671</v>
      </c>
      <c r="N2322">
        <v>1.5666666666666671</v>
      </c>
      <c r="O2322">
        <v>1</v>
      </c>
      <c r="P2322">
        <v>1.5666666666666671</v>
      </c>
      <c r="Q2322">
        <v>1</v>
      </c>
      <c r="R2322" t="s">
        <v>661</v>
      </c>
    </row>
    <row r="2323" spans="1:18" x14ac:dyDescent="0.3">
      <c r="A2323" s="63">
        <v>2321</v>
      </c>
      <c r="B2323">
        <v>105018</v>
      </c>
      <c r="C2323" t="s">
        <v>332</v>
      </c>
      <c r="D2323" t="s">
        <v>658</v>
      </c>
      <c r="F2323">
        <v>76</v>
      </c>
      <c r="G2323" s="64">
        <v>44133</v>
      </c>
      <c r="H2323" s="64">
        <v>44133</v>
      </c>
      <c r="I2323">
        <v>8</v>
      </c>
      <c r="J2323">
        <v>2019</v>
      </c>
      <c r="K2323">
        <v>2019</v>
      </c>
      <c r="L2323">
        <v>1</v>
      </c>
      <c r="M2323">
        <v>1.5666666666666671</v>
      </c>
      <c r="N2323">
        <v>1.5666666666666671</v>
      </c>
      <c r="O2323">
        <v>1</v>
      </c>
      <c r="P2323">
        <v>1.5666666666666671</v>
      </c>
      <c r="Q2323">
        <v>1</v>
      </c>
      <c r="R2323" t="s">
        <v>684</v>
      </c>
    </row>
    <row r="2324" spans="1:18" x14ac:dyDescent="0.3">
      <c r="A2324" s="63">
        <v>2322</v>
      </c>
      <c r="B2324">
        <v>105018</v>
      </c>
      <c r="C2324" t="s">
        <v>332</v>
      </c>
      <c r="D2324" t="s">
        <v>658</v>
      </c>
      <c r="F2324">
        <v>76</v>
      </c>
      <c r="G2324" s="64">
        <v>44133</v>
      </c>
      <c r="H2324" s="64">
        <v>44133</v>
      </c>
      <c r="I2324">
        <v>8</v>
      </c>
      <c r="J2324">
        <v>2019</v>
      </c>
      <c r="K2324">
        <v>2019</v>
      </c>
      <c r="L2324">
        <v>1</v>
      </c>
      <c r="M2324">
        <v>1.5666666666666671</v>
      </c>
      <c r="N2324">
        <v>1.5666666666666671</v>
      </c>
      <c r="O2324">
        <v>1</v>
      </c>
      <c r="P2324">
        <v>1.5666666666666671</v>
      </c>
      <c r="Q2324">
        <v>1</v>
      </c>
      <c r="R2324" t="s">
        <v>743</v>
      </c>
    </row>
    <row r="2325" spans="1:18" x14ac:dyDescent="0.3">
      <c r="A2325" s="63">
        <v>2323</v>
      </c>
      <c r="B2325">
        <v>105018</v>
      </c>
      <c r="C2325" t="s">
        <v>332</v>
      </c>
      <c r="D2325" t="s">
        <v>658</v>
      </c>
      <c r="F2325">
        <v>76</v>
      </c>
      <c r="G2325" s="64">
        <v>44133</v>
      </c>
      <c r="H2325" s="64">
        <v>44133</v>
      </c>
      <c r="I2325">
        <v>8</v>
      </c>
      <c r="J2325">
        <v>2019</v>
      </c>
      <c r="K2325">
        <v>2019</v>
      </c>
      <c r="L2325">
        <v>1</v>
      </c>
      <c r="M2325">
        <v>1.5666666666666671</v>
      </c>
      <c r="N2325">
        <v>1.5666666666666671</v>
      </c>
      <c r="O2325">
        <v>1</v>
      </c>
      <c r="P2325">
        <v>1.5666666666666671</v>
      </c>
      <c r="Q2325">
        <v>1</v>
      </c>
      <c r="R2325" t="s">
        <v>744</v>
      </c>
    </row>
    <row r="2326" spans="1:18" x14ac:dyDescent="0.3">
      <c r="A2326" s="63">
        <v>2324</v>
      </c>
      <c r="B2326">
        <v>105018</v>
      </c>
      <c r="C2326" t="s">
        <v>332</v>
      </c>
      <c r="D2326" t="s">
        <v>658</v>
      </c>
      <c r="F2326">
        <v>76</v>
      </c>
      <c r="G2326" s="64">
        <v>44133</v>
      </c>
      <c r="H2326" s="64">
        <v>44133</v>
      </c>
      <c r="I2326">
        <v>8</v>
      </c>
      <c r="J2326">
        <v>2019</v>
      </c>
      <c r="K2326">
        <v>2019</v>
      </c>
      <c r="L2326">
        <v>1</v>
      </c>
      <c r="M2326">
        <v>1.5666666666666671</v>
      </c>
      <c r="N2326">
        <v>1.5666666666666671</v>
      </c>
      <c r="O2326">
        <v>1</v>
      </c>
      <c r="P2326">
        <v>1.5666666666666671</v>
      </c>
      <c r="Q2326">
        <v>1</v>
      </c>
      <c r="R2326" t="s">
        <v>654</v>
      </c>
    </row>
    <row r="2327" spans="1:18" x14ac:dyDescent="0.3">
      <c r="A2327" s="63">
        <v>2325</v>
      </c>
      <c r="B2327">
        <v>105018</v>
      </c>
      <c r="C2327" t="s">
        <v>332</v>
      </c>
      <c r="D2327" t="s">
        <v>658</v>
      </c>
      <c r="F2327">
        <v>76</v>
      </c>
      <c r="G2327" s="64">
        <v>44133</v>
      </c>
      <c r="H2327" s="64">
        <v>44133</v>
      </c>
      <c r="I2327">
        <v>8</v>
      </c>
      <c r="J2327">
        <v>2019</v>
      </c>
      <c r="K2327">
        <v>2019</v>
      </c>
      <c r="L2327">
        <v>1</v>
      </c>
      <c r="M2327">
        <v>1.5666666666666671</v>
      </c>
      <c r="N2327">
        <v>1.5666666666666671</v>
      </c>
      <c r="O2327">
        <v>1</v>
      </c>
      <c r="P2327">
        <v>1.5666666666666671</v>
      </c>
      <c r="Q2327">
        <v>1</v>
      </c>
      <c r="R2327" t="s">
        <v>641</v>
      </c>
    </row>
    <row r="2328" spans="1:18" x14ac:dyDescent="0.3">
      <c r="A2328" s="63">
        <v>2326</v>
      </c>
      <c r="B2328">
        <v>105018</v>
      </c>
      <c r="C2328" t="s">
        <v>332</v>
      </c>
      <c r="D2328" t="s">
        <v>658</v>
      </c>
      <c r="F2328">
        <v>76</v>
      </c>
      <c r="G2328" s="64">
        <v>44133</v>
      </c>
      <c r="H2328" s="64">
        <v>44133</v>
      </c>
      <c r="I2328">
        <v>8</v>
      </c>
      <c r="J2328">
        <v>2019</v>
      </c>
      <c r="K2328">
        <v>2019</v>
      </c>
      <c r="L2328">
        <v>1</v>
      </c>
      <c r="M2328">
        <v>1.5666666666666671</v>
      </c>
      <c r="N2328">
        <v>1.5666666666666671</v>
      </c>
      <c r="O2328">
        <v>1</v>
      </c>
      <c r="P2328">
        <v>1.5666666666666671</v>
      </c>
      <c r="Q2328">
        <v>1</v>
      </c>
      <c r="R2328" t="s">
        <v>745</v>
      </c>
    </row>
    <row r="2329" spans="1:18" x14ac:dyDescent="0.3">
      <c r="A2329" s="63">
        <v>2327</v>
      </c>
      <c r="B2329">
        <v>105018</v>
      </c>
      <c r="C2329" t="s">
        <v>332</v>
      </c>
      <c r="D2329" t="s">
        <v>658</v>
      </c>
      <c r="F2329">
        <v>76</v>
      </c>
      <c r="G2329" s="64">
        <v>44133</v>
      </c>
      <c r="H2329" s="64">
        <v>44133</v>
      </c>
      <c r="I2329">
        <v>8</v>
      </c>
      <c r="J2329">
        <v>2019</v>
      </c>
      <c r="K2329">
        <v>2019</v>
      </c>
      <c r="L2329">
        <v>1</v>
      </c>
      <c r="M2329">
        <v>1.5666666666666671</v>
      </c>
      <c r="N2329">
        <v>1.5666666666666671</v>
      </c>
      <c r="O2329">
        <v>1</v>
      </c>
      <c r="P2329">
        <v>1.5666666666666671</v>
      </c>
      <c r="Q2329">
        <v>1</v>
      </c>
      <c r="R2329" t="s">
        <v>639</v>
      </c>
    </row>
    <row r="2330" spans="1:18" x14ac:dyDescent="0.3">
      <c r="A2330" s="63">
        <v>2328</v>
      </c>
      <c r="B2330">
        <v>105018</v>
      </c>
      <c r="C2330" t="s">
        <v>332</v>
      </c>
      <c r="D2330" t="s">
        <v>658</v>
      </c>
      <c r="F2330">
        <v>76</v>
      </c>
      <c r="G2330" s="64">
        <v>44133</v>
      </c>
      <c r="H2330" s="64">
        <v>44133</v>
      </c>
      <c r="I2330">
        <v>8</v>
      </c>
      <c r="J2330">
        <v>2019</v>
      </c>
      <c r="K2330">
        <v>2019</v>
      </c>
      <c r="L2330">
        <v>1</v>
      </c>
      <c r="M2330">
        <v>1.5666666666666671</v>
      </c>
      <c r="N2330">
        <v>1.5666666666666671</v>
      </c>
      <c r="O2330">
        <v>1</v>
      </c>
      <c r="P2330">
        <v>1.5666666666666671</v>
      </c>
      <c r="Q2330">
        <v>1</v>
      </c>
      <c r="R2330" t="s">
        <v>702</v>
      </c>
    </row>
    <row r="2331" spans="1:18" x14ac:dyDescent="0.3">
      <c r="A2331" s="63">
        <v>2329</v>
      </c>
      <c r="B2331">
        <v>105018</v>
      </c>
      <c r="C2331" t="s">
        <v>332</v>
      </c>
      <c r="D2331" t="s">
        <v>658</v>
      </c>
      <c r="F2331">
        <v>76</v>
      </c>
      <c r="G2331" s="64">
        <v>44133</v>
      </c>
      <c r="H2331" s="64">
        <v>44133</v>
      </c>
      <c r="I2331">
        <v>8</v>
      </c>
      <c r="J2331">
        <v>2019</v>
      </c>
      <c r="K2331">
        <v>2019</v>
      </c>
      <c r="L2331">
        <v>1</v>
      </c>
      <c r="M2331">
        <v>1.5666666666666671</v>
      </c>
      <c r="N2331">
        <v>1.5666666666666671</v>
      </c>
      <c r="O2331">
        <v>1</v>
      </c>
      <c r="P2331">
        <v>1.5666666666666671</v>
      </c>
      <c r="Q2331">
        <v>1</v>
      </c>
      <c r="R2331" t="s">
        <v>599</v>
      </c>
    </row>
    <row r="2332" spans="1:18" x14ac:dyDescent="0.3">
      <c r="A2332" s="63">
        <v>2330</v>
      </c>
      <c r="B2332">
        <v>105018</v>
      </c>
      <c r="C2332" t="s">
        <v>332</v>
      </c>
      <c r="D2332" t="s">
        <v>658</v>
      </c>
      <c r="F2332">
        <v>76</v>
      </c>
      <c r="G2332" s="64">
        <v>44133</v>
      </c>
      <c r="H2332" s="64">
        <v>44133</v>
      </c>
      <c r="I2332">
        <v>8</v>
      </c>
      <c r="J2332">
        <v>2019</v>
      </c>
      <c r="K2332">
        <v>2019</v>
      </c>
      <c r="L2332">
        <v>1</v>
      </c>
      <c r="M2332">
        <v>1.5666666666666671</v>
      </c>
      <c r="N2332">
        <v>1.5666666666666671</v>
      </c>
      <c r="O2332">
        <v>1</v>
      </c>
      <c r="P2332">
        <v>1.5666666666666671</v>
      </c>
      <c r="Q2332">
        <v>1</v>
      </c>
      <c r="R2332" t="s">
        <v>706</v>
      </c>
    </row>
    <row r="2333" spans="1:18" x14ac:dyDescent="0.3">
      <c r="A2333" s="63">
        <v>2331</v>
      </c>
      <c r="B2333">
        <v>105018</v>
      </c>
      <c r="C2333" t="s">
        <v>332</v>
      </c>
      <c r="D2333" t="s">
        <v>658</v>
      </c>
      <c r="F2333">
        <v>76</v>
      </c>
      <c r="G2333" s="64">
        <v>44133</v>
      </c>
      <c r="H2333" s="64">
        <v>44133</v>
      </c>
      <c r="I2333">
        <v>8</v>
      </c>
      <c r="J2333">
        <v>2019</v>
      </c>
      <c r="K2333">
        <v>2019</v>
      </c>
      <c r="L2333">
        <v>1</v>
      </c>
      <c r="M2333">
        <v>1.5666666666666671</v>
      </c>
      <c r="N2333">
        <v>1.5666666666666671</v>
      </c>
      <c r="O2333">
        <v>1</v>
      </c>
      <c r="P2333">
        <v>1.5666666666666671</v>
      </c>
      <c r="Q2333">
        <v>1</v>
      </c>
      <c r="R2333" t="s">
        <v>596</v>
      </c>
    </row>
    <row r="2334" spans="1:18" x14ac:dyDescent="0.3">
      <c r="A2334" s="63">
        <v>2332</v>
      </c>
      <c r="B2334">
        <v>105018</v>
      </c>
      <c r="C2334" t="s">
        <v>332</v>
      </c>
      <c r="D2334" t="s">
        <v>658</v>
      </c>
      <c r="F2334">
        <v>76</v>
      </c>
      <c r="G2334" s="64">
        <v>44133</v>
      </c>
      <c r="H2334" s="64">
        <v>44133</v>
      </c>
      <c r="I2334">
        <v>8</v>
      </c>
      <c r="J2334">
        <v>2019</v>
      </c>
      <c r="K2334">
        <v>2019</v>
      </c>
      <c r="L2334">
        <v>1</v>
      </c>
      <c r="M2334">
        <v>1.5666666666666671</v>
      </c>
      <c r="N2334">
        <v>1.5666666666666671</v>
      </c>
      <c r="O2334">
        <v>1</v>
      </c>
      <c r="P2334">
        <v>1.5666666666666671</v>
      </c>
      <c r="Q2334">
        <v>1</v>
      </c>
      <c r="R2334" t="s">
        <v>746</v>
      </c>
    </row>
    <row r="2335" spans="1:18" x14ac:dyDescent="0.3">
      <c r="A2335" s="63">
        <v>2333</v>
      </c>
      <c r="B2335">
        <v>105018</v>
      </c>
      <c r="C2335" t="s">
        <v>332</v>
      </c>
      <c r="D2335" t="s">
        <v>658</v>
      </c>
      <c r="F2335">
        <v>76</v>
      </c>
      <c r="G2335" s="64">
        <v>44133</v>
      </c>
      <c r="H2335" s="64">
        <v>44133</v>
      </c>
      <c r="I2335">
        <v>8</v>
      </c>
      <c r="J2335">
        <v>2019</v>
      </c>
      <c r="K2335">
        <v>2019</v>
      </c>
      <c r="L2335">
        <v>1</v>
      </c>
      <c r="M2335">
        <v>1.5666666666666671</v>
      </c>
      <c r="N2335">
        <v>1.5666666666666671</v>
      </c>
      <c r="O2335">
        <v>1</v>
      </c>
      <c r="P2335">
        <v>1.5666666666666671</v>
      </c>
      <c r="Q2335">
        <v>1</v>
      </c>
      <c r="R2335" t="s">
        <v>747</v>
      </c>
    </row>
    <row r="2336" spans="1:18" x14ac:dyDescent="0.3">
      <c r="A2336" s="63">
        <v>2334</v>
      </c>
      <c r="B2336">
        <v>486</v>
      </c>
      <c r="C2336" t="s">
        <v>748</v>
      </c>
      <c r="D2336" t="s">
        <v>585</v>
      </c>
      <c r="F2336">
        <v>81</v>
      </c>
      <c r="G2336" s="64">
        <v>43132</v>
      </c>
      <c r="H2336" s="64">
        <v>43174</v>
      </c>
      <c r="I2336">
        <v>9</v>
      </c>
      <c r="J2336">
        <v>2003</v>
      </c>
      <c r="K2336">
        <v>2003</v>
      </c>
      <c r="L2336">
        <v>13</v>
      </c>
      <c r="M2336">
        <v>0.41666666666666669</v>
      </c>
      <c r="N2336">
        <v>5.416666666666667</v>
      </c>
      <c r="O2336">
        <v>43</v>
      </c>
      <c r="P2336">
        <v>0.12596899224806199</v>
      </c>
      <c r="Q2336">
        <v>0.30232558139534882</v>
      </c>
      <c r="R2336" t="s">
        <v>22</v>
      </c>
    </row>
    <row r="2337" spans="1:18" x14ac:dyDescent="0.3">
      <c r="A2337" s="63">
        <v>2335</v>
      </c>
      <c r="B2337">
        <v>486</v>
      </c>
      <c r="C2337" t="s">
        <v>748</v>
      </c>
      <c r="D2337" t="s">
        <v>585</v>
      </c>
      <c r="F2337">
        <v>81</v>
      </c>
      <c r="G2337" s="64">
        <v>43132</v>
      </c>
      <c r="H2337" s="64">
        <v>43174</v>
      </c>
      <c r="I2337">
        <v>9</v>
      </c>
      <c r="J2337">
        <v>2003</v>
      </c>
      <c r="K2337">
        <v>2003</v>
      </c>
      <c r="L2337">
        <v>13</v>
      </c>
      <c r="M2337">
        <v>0.41666666666666669</v>
      </c>
      <c r="N2337">
        <v>5.416666666666667</v>
      </c>
      <c r="O2337">
        <v>43</v>
      </c>
      <c r="P2337">
        <v>0.12596899224806199</v>
      </c>
      <c r="Q2337">
        <v>0.30232558139534882</v>
      </c>
      <c r="R2337" t="s">
        <v>36</v>
      </c>
    </row>
    <row r="2338" spans="1:18" x14ac:dyDescent="0.3">
      <c r="A2338" s="63">
        <v>2336</v>
      </c>
      <c r="B2338">
        <v>486</v>
      </c>
      <c r="C2338" t="s">
        <v>748</v>
      </c>
      <c r="D2338" t="s">
        <v>585</v>
      </c>
      <c r="F2338">
        <v>81</v>
      </c>
      <c r="G2338" s="64">
        <v>43132</v>
      </c>
      <c r="H2338" s="64">
        <v>43174</v>
      </c>
      <c r="I2338">
        <v>9</v>
      </c>
      <c r="J2338">
        <v>2003</v>
      </c>
      <c r="K2338">
        <v>2003</v>
      </c>
      <c r="L2338">
        <v>13</v>
      </c>
      <c r="M2338">
        <v>0.41666666666666669</v>
      </c>
      <c r="N2338">
        <v>5.416666666666667</v>
      </c>
      <c r="O2338">
        <v>43</v>
      </c>
      <c r="P2338">
        <v>0.12596899224806199</v>
      </c>
      <c r="Q2338">
        <v>0.30232558139534882</v>
      </c>
      <c r="R2338" t="s">
        <v>23</v>
      </c>
    </row>
    <row r="2339" spans="1:18" x14ac:dyDescent="0.3">
      <c r="A2339" s="63">
        <v>2337</v>
      </c>
      <c r="B2339">
        <v>486</v>
      </c>
      <c r="C2339" t="s">
        <v>748</v>
      </c>
      <c r="D2339" t="s">
        <v>585</v>
      </c>
      <c r="F2339">
        <v>81</v>
      </c>
      <c r="G2339" s="64">
        <v>43132</v>
      </c>
      <c r="H2339" s="64">
        <v>43174</v>
      </c>
      <c r="I2339">
        <v>9</v>
      </c>
      <c r="J2339">
        <v>2003</v>
      </c>
      <c r="K2339">
        <v>2003</v>
      </c>
      <c r="L2339">
        <v>13</v>
      </c>
      <c r="M2339">
        <v>0.41666666666666669</v>
      </c>
      <c r="N2339">
        <v>5.416666666666667</v>
      </c>
      <c r="O2339">
        <v>43</v>
      </c>
      <c r="P2339">
        <v>0.12596899224806199</v>
      </c>
      <c r="Q2339">
        <v>0.30232558139534882</v>
      </c>
      <c r="R2339" t="s">
        <v>61</v>
      </c>
    </row>
    <row r="2340" spans="1:18" x14ac:dyDescent="0.3">
      <c r="A2340" s="63">
        <v>2338</v>
      </c>
      <c r="B2340">
        <v>486</v>
      </c>
      <c r="C2340" t="s">
        <v>748</v>
      </c>
      <c r="D2340" t="s">
        <v>585</v>
      </c>
      <c r="F2340">
        <v>81</v>
      </c>
      <c r="G2340" s="64">
        <v>43132</v>
      </c>
      <c r="H2340" s="64">
        <v>43174</v>
      </c>
      <c r="I2340">
        <v>9</v>
      </c>
      <c r="J2340">
        <v>2003</v>
      </c>
      <c r="K2340">
        <v>2003</v>
      </c>
      <c r="L2340">
        <v>13</v>
      </c>
      <c r="M2340">
        <v>0.41666666666666669</v>
      </c>
      <c r="N2340">
        <v>5.416666666666667</v>
      </c>
      <c r="O2340">
        <v>43</v>
      </c>
      <c r="P2340">
        <v>0.12596899224806199</v>
      </c>
      <c r="Q2340">
        <v>0.30232558139534882</v>
      </c>
      <c r="R2340" t="s">
        <v>42</v>
      </c>
    </row>
    <row r="2341" spans="1:18" x14ac:dyDescent="0.3">
      <c r="A2341" s="63">
        <v>2339</v>
      </c>
      <c r="B2341">
        <v>486</v>
      </c>
      <c r="C2341" t="s">
        <v>748</v>
      </c>
      <c r="D2341" t="s">
        <v>585</v>
      </c>
      <c r="F2341">
        <v>81</v>
      </c>
      <c r="G2341" s="64">
        <v>43132</v>
      </c>
      <c r="H2341" s="64">
        <v>43174</v>
      </c>
      <c r="I2341">
        <v>9</v>
      </c>
      <c r="J2341">
        <v>2003</v>
      </c>
      <c r="K2341">
        <v>2003</v>
      </c>
      <c r="L2341">
        <v>13</v>
      </c>
      <c r="M2341">
        <v>0.41666666666666669</v>
      </c>
      <c r="N2341">
        <v>5.416666666666667</v>
      </c>
      <c r="O2341">
        <v>43</v>
      </c>
      <c r="P2341">
        <v>0.12596899224806199</v>
      </c>
      <c r="Q2341">
        <v>0.30232558139534882</v>
      </c>
      <c r="R2341" t="s">
        <v>662</v>
      </c>
    </row>
    <row r="2342" spans="1:18" x14ac:dyDescent="0.3">
      <c r="A2342" s="63">
        <v>2340</v>
      </c>
      <c r="B2342">
        <v>486</v>
      </c>
      <c r="C2342" t="s">
        <v>748</v>
      </c>
      <c r="D2342" t="s">
        <v>585</v>
      </c>
      <c r="F2342">
        <v>81</v>
      </c>
      <c r="G2342" s="64">
        <v>43132</v>
      </c>
      <c r="H2342" s="64">
        <v>43174</v>
      </c>
      <c r="I2342">
        <v>9</v>
      </c>
      <c r="J2342">
        <v>2003</v>
      </c>
      <c r="K2342">
        <v>2003</v>
      </c>
      <c r="L2342">
        <v>13</v>
      </c>
      <c r="M2342">
        <v>0.41666666666666669</v>
      </c>
      <c r="N2342">
        <v>5.416666666666667</v>
      </c>
      <c r="O2342">
        <v>43</v>
      </c>
      <c r="P2342">
        <v>0.12596899224806199</v>
      </c>
      <c r="Q2342">
        <v>0.30232558139534882</v>
      </c>
      <c r="R2342" t="s">
        <v>600</v>
      </c>
    </row>
    <row r="2343" spans="1:18" x14ac:dyDescent="0.3">
      <c r="A2343" s="63">
        <v>2341</v>
      </c>
      <c r="B2343">
        <v>486</v>
      </c>
      <c r="C2343" t="s">
        <v>748</v>
      </c>
      <c r="D2343" t="s">
        <v>585</v>
      </c>
      <c r="F2343">
        <v>81</v>
      </c>
      <c r="G2343" s="64">
        <v>43132</v>
      </c>
      <c r="H2343" s="64">
        <v>43174</v>
      </c>
      <c r="I2343">
        <v>9</v>
      </c>
      <c r="J2343">
        <v>2003</v>
      </c>
      <c r="K2343">
        <v>2003</v>
      </c>
      <c r="L2343">
        <v>13</v>
      </c>
      <c r="M2343">
        <v>0.41666666666666669</v>
      </c>
      <c r="N2343">
        <v>5.416666666666667</v>
      </c>
      <c r="O2343">
        <v>43</v>
      </c>
      <c r="P2343">
        <v>0.12596899224806199</v>
      </c>
      <c r="Q2343">
        <v>0.30232558139534882</v>
      </c>
      <c r="R2343" t="s">
        <v>723</v>
      </c>
    </row>
    <row r="2344" spans="1:18" x14ac:dyDescent="0.3">
      <c r="A2344" s="63">
        <v>2342</v>
      </c>
      <c r="B2344">
        <v>486</v>
      </c>
      <c r="C2344" t="s">
        <v>748</v>
      </c>
      <c r="D2344" t="s">
        <v>585</v>
      </c>
      <c r="F2344">
        <v>81</v>
      </c>
      <c r="G2344" s="64">
        <v>43132</v>
      </c>
      <c r="H2344" s="64">
        <v>43174</v>
      </c>
      <c r="I2344">
        <v>9</v>
      </c>
      <c r="J2344">
        <v>2003</v>
      </c>
      <c r="K2344">
        <v>2003</v>
      </c>
      <c r="L2344">
        <v>13</v>
      </c>
      <c r="M2344">
        <v>0.41666666666666669</v>
      </c>
      <c r="N2344">
        <v>5.416666666666667</v>
      </c>
      <c r="O2344">
        <v>43</v>
      </c>
      <c r="P2344">
        <v>0.12596899224806199</v>
      </c>
      <c r="Q2344">
        <v>0.30232558139534882</v>
      </c>
      <c r="R2344" t="s">
        <v>749</v>
      </c>
    </row>
    <row r="2345" spans="1:18" x14ac:dyDescent="0.3">
      <c r="A2345" s="63">
        <v>2343</v>
      </c>
      <c r="B2345">
        <v>486</v>
      </c>
      <c r="C2345" t="s">
        <v>748</v>
      </c>
      <c r="D2345" t="s">
        <v>585</v>
      </c>
      <c r="F2345">
        <v>81</v>
      </c>
      <c r="G2345" s="64">
        <v>43132</v>
      </c>
      <c r="H2345" s="64">
        <v>43174</v>
      </c>
      <c r="I2345">
        <v>9</v>
      </c>
      <c r="J2345">
        <v>2003</v>
      </c>
      <c r="K2345">
        <v>2003</v>
      </c>
      <c r="L2345">
        <v>13</v>
      </c>
      <c r="M2345">
        <v>0.41666666666666669</v>
      </c>
      <c r="N2345">
        <v>5.416666666666667</v>
      </c>
      <c r="O2345">
        <v>43</v>
      </c>
      <c r="P2345">
        <v>0.12596899224806199</v>
      </c>
      <c r="Q2345">
        <v>0.30232558139534882</v>
      </c>
      <c r="R2345" t="s">
        <v>750</v>
      </c>
    </row>
    <row r="2346" spans="1:18" x14ac:dyDescent="0.3">
      <c r="A2346" s="63">
        <v>2344</v>
      </c>
      <c r="B2346">
        <v>486</v>
      </c>
      <c r="C2346" t="s">
        <v>748</v>
      </c>
      <c r="D2346" t="s">
        <v>585</v>
      </c>
      <c r="F2346">
        <v>81</v>
      </c>
      <c r="G2346" s="64">
        <v>43132</v>
      </c>
      <c r="H2346" s="64">
        <v>43174</v>
      </c>
      <c r="I2346">
        <v>9</v>
      </c>
      <c r="J2346">
        <v>2003</v>
      </c>
      <c r="K2346">
        <v>2003</v>
      </c>
      <c r="L2346">
        <v>13</v>
      </c>
      <c r="M2346">
        <v>0.41666666666666669</v>
      </c>
      <c r="N2346">
        <v>5.416666666666667</v>
      </c>
      <c r="O2346">
        <v>43</v>
      </c>
      <c r="P2346">
        <v>0.12596899224806199</v>
      </c>
      <c r="Q2346">
        <v>0.30232558139534882</v>
      </c>
      <c r="R2346" t="s">
        <v>665</v>
      </c>
    </row>
    <row r="2347" spans="1:18" x14ac:dyDescent="0.3">
      <c r="A2347" s="63">
        <v>2345</v>
      </c>
      <c r="B2347">
        <v>486</v>
      </c>
      <c r="C2347" t="s">
        <v>748</v>
      </c>
      <c r="D2347" t="s">
        <v>585</v>
      </c>
      <c r="F2347">
        <v>81</v>
      </c>
      <c r="G2347" s="64">
        <v>43132</v>
      </c>
      <c r="H2347" s="64">
        <v>43174</v>
      </c>
      <c r="I2347">
        <v>9</v>
      </c>
      <c r="J2347">
        <v>2003</v>
      </c>
      <c r="K2347">
        <v>2003</v>
      </c>
      <c r="L2347">
        <v>13</v>
      </c>
      <c r="M2347">
        <v>0.41666666666666669</v>
      </c>
      <c r="N2347">
        <v>5.416666666666667</v>
      </c>
      <c r="O2347">
        <v>43</v>
      </c>
      <c r="P2347">
        <v>0.12596899224806199</v>
      </c>
      <c r="Q2347">
        <v>0.30232558139534882</v>
      </c>
      <c r="R2347" t="s">
        <v>751</v>
      </c>
    </row>
    <row r="2348" spans="1:18" x14ac:dyDescent="0.3">
      <c r="A2348" s="63">
        <v>2346</v>
      </c>
      <c r="B2348">
        <v>486</v>
      </c>
      <c r="C2348" t="s">
        <v>748</v>
      </c>
      <c r="D2348" t="s">
        <v>585</v>
      </c>
      <c r="F2348">
        <v>81</v>
      </c>
      <c r="G2348" s="64">
        <v>43132</v>
      </c>
      <c r="H2348" s="64">
        <v>43174</v>
      </c>
      <c r="I2348">
        <v>9</v>
      </c>
      <c r="J2348">
        <v>2003</v>
      </c>
      <c r="K2348">
        <v>2003</v>
      </c>
      <c r="L2348">
        <v>13</v>
      </c>
      <c r="M2348">
        <v>0.41666666666666669</v>
      </c>
      <c r="N2348">
        <v>5.416666666666667</v>
      </c>
      <c r="O2348">
        <v>43</v>
      </c>
      <c r="P2348">
        <v>0.12596899224806199</v>
      </c>
      <c r="Q2348">
        <v>0.30232558139534882</v>
      </c>
      <c r="R2348" t="s">
        <v>641</v>
      </c>
    </row>
    <row r="2349" spans="1:18" x14ac:dyDescent="0.3">
      <c r="A2349" s="63">
        <v>2347</v>
      </c>
      <c r="B2349">
        <v>486</v>
      </c>
      <c r="C2349" t="s">
        <v>748</v>
      </c>
      <c r="D2349" t="s">
        <v>585</v>
      </c>
      <c r="F2349">
        <v>81</v>
      </c>
      <c r="G2349" s="64">
        <v>43132</v>
      </c>
      <c r="H2349" s="64">
        <v>43174</v>
      </c>
      <c r="I2349">
        <v>9</v>
      </c>
      <c r="J2349">
        <v>2003</v>
      </c>
      <c r="K2349">
        <v>2003</v>
      </c>
      <c r="L2349">
        <v>13</v>
      </c>
      <c r="M2349">
        <v>0.41666666666666669</v>
      </c>
      <c r="N2349">
        <v>5.416666666666667</v>
      </c>
      <c r="O2349">
        <v>43</v>
      </c>
      <c r="P2349">
        <v>0.12596899224806199</v>
      </c>
      <c r="Q2349">
        <v>0.30232558139534882</v>
      </c>
      <c r="R2349" t="s">
        <v>627</v>
      </c>
    </row>
    <row r="2350" spans="1:18" x14ac:dyDescent="0.3">
      <c r="A2350" s="63">
        <v>2348</v>
      </c>
      <c r="B2350">
        <v>486</v>
      </c>
      <c r="C2350" t="s">
        <v>748</v>
      </c>
      <c r="D2350" t="s">
        <v>585</v>
      </c>
      <c r="F2350">
        <v>81</v>
      </c>
      <c r="G2350" s="64">
        <v>43132</v>
      </c>
      <c r="H2350" s="64">
        <v>43174</v>
      </c>
      <c r="I2350">
        <v>9</v>
      </c>
      <c r="J2350">
        <v>2003</v>
      </c>
      <c r="K2350">
        <v>2003</v>
      </c>
      <c r="L2350">
        <v>13</v>
      </c>
      <c r="M2350">
        <v>0.41666666666666669</v>
      </c>
      <c r="N2350">
        <v>5.416666666666667</v>
      </c>
      <c r="O2350">
        <v>43</v>
      </c>
      <c r="P2350">
        <v>0.12596899224806199</v>
      </c>
      <c r="Q2350">
        <v>0.30232558139534882</v>
      </c>
      <c r="R2350" t="s">
        <v>717</v>
      </c>
    </row>
    <row r="2351" spans="1:18" x14ac:dyDescent="0.3">
      <c r="A2351" s="63">
        <v>2349</v>
      </c>
      <c r="B2351">
        <v>486</v>
      </c>
      <c r="C2351" t="s">
        <v>748</v>
      </c>
      <c r="D2351" t="s">
        <v>585</v>
      </c>
      <c r="F2351">
        <v>81</v>
      </c>
      <c r="G2351" s="64">
        <v>43132</v>
      </c>
      <c r="H2351" s="64">
        <v>43174</v>
      </c>
      <c r="I2351">
        <v>9</v>
      </c>
      <c r="J2351">
        <v>2003</v>
      </c>
      <c r="K2351">
        <v>2003</v>
      </c>
      <c r="L2351">
        <v>13</v>
      </c>
      <c r="M2351">
        <v>0.41666666666666669</v>
      </c>
      <c r="N2351">
        <v>5.416666666666667</v>
      </c>
      <c r="O2351">
        <v>43</v>
      </c>
      <c r="P2351">
        <v>0.12596899224806199</v>
      </c>
      <c r="Q2351">
        <v>0.30232558139534882</v>
      </c>
      <c r="R2351" t="s">
        <v>667</v>
      </c>
    </row>
    <row r="2352" spans="1:18" x14ac:dyDescent="0.3">
      <c r="A2352" s="63">
        <v>2350</v>
      </c>
      <c r="B2352">
        <v>486</v>
      </c>
      <c r="C2352" t="s">
        <v>748</v>
      </c>
      <c r="D2352" t="s">
        <v>585</v>
      </c>
      <c r="F2352">
        <v>81</v>
      </c>
      <c r="G2352" s="64">
        <v>43132</v>
      </c>
      <c r="H2352" s="64">
        <v>43174</v>
      </c>
      <c r="I2352">
        <v>9</v>
      </c>
      <c r="J2352">
        <v>2003</v>
      </c>
      <c r="K2352">
        <v>2003</v>
      </c>
      <c r="L2352">
        <v>13</v>
      </c>
      <c r="M2352">
        <v>0.41666666666666669</v>
      </c>
      <c r="N2352">
        <v>5.416666666666667</v>
      </c>
      <c r="O2352">
        <v>43</v>
      </c>
      <c r="P2352">
        <v>0.12596899224806199</v>
      </c>
      <c r="Q2352">
        <v>0.30232558139534882</v>
      </c>
      <c r="R2352" t="s">
        <v>643</v>
      </c>
    </row>
    <row r="2353" spans="1:18" x14ac:dyDescent="0.3">
      <c r="A2353" s="63">
        <v>2351</v>
      </c>
      <c r="B2353">
        <v>486</v>
      </c>
      <c r="C2353" t="s">
        <v>748</v>
      </c>
      <c r="D2353" t="s">
        <v>585</v>
      </c>
      <c r="F2353">
        <v>81</v>
      </c>
      <c r="G2353" s="64">
        <v>43132</v>
      </c>
      <c r="H2353" s="64">
        <v>43174</v>
      </c>
      <c r="I2353">
        <v>9</v>
      </c>
      <c r="J2353">
        <v>2003</v>
      </c>
      <c r="K2353">
        <v>2003</v>
      </c>
      <c r="L2353">
        <v>13</v>
      </c>
      <c r="M2353">
        <v>0.41666666666666669</v>
      </c>
      <c r="N2353">
        <v>5.416666666666667</v>
      </c>
      <c r="O2353">
        <v>43</v>
      </c>
      <c r="P2353">
        <v>0.12596899224806199</v>
      </c>
      <c r="Q2353">
        <v>0.30232558139534882</v>
      </c>
      <c r="R2353" t="s">
        <v>661</v>
      </c>
    </row>
    <row r="2354" spans="1:18" x14ac:dyDescent="0.3">
      <c r="A2354" s="63">
        <v>2352</v>
      </c>
      <c r="B2354">
        <v>486</v>
      </c>
      <c r="C2354" t="s">
        <v>748</v>
      </c>
      <c r="D2354" t="s">
        <v>585</v>
      </c>
      <c r="F2354">
        <v>81</v>
      </c>
      <c r="G2354" s="64">
        <v>43132</v>
      </c>
      <c r="H2354" s="64">
        <v>43174</v>
      </c>
      <c r="I2354">
        <v>9</v>
      </c>
      <c r="J2354">
        <v>2003</v>
      </c>
      <c r="K2354">
        <v>2003</v>
      </c>
      <c r="L2354">
        <v>13</v>
      </c>
      <c r="M2354">
        <v>0.41666666666666669</v>
      </c>
      <c r="N2354">
        <v>5.416666666666667</v>
      </c>
      <c r="O2354">
        <v>43</v>
      </c>
      <c r="P2354">
        <v>0.12596899224806199</v>
      </c>
      <c r="Q2354">
        <v>0.30232558139534882</v>
      </c>
      <c r="R2354" t="s">
        <v>752</v>
      </c>
    </row>
    <row r="2355" spans="1:18" x14ac:dyDescent="0.3">
      <c r="A2355" s="63">
        <v>2353</v>
      </c>
      <c r="B2355">
        <v>486</v>
      </c>
      <c r="C2355" t="s">
        <v>748</v>
      </c>
      <c r="D2355" t="s">
        <v>585</v>
      </c>
      <c r="F2355">
        <v>81</v>
      </c>
      <c r="G2355" s="64">
        <v>43132</v>
      </c>
      <c r="H2355" s="64">
        <v>43174</v>
      </c>
      <c r="I2355">
        <v>9</v>
      </c>
      <c r="J2355">
        <v>2003</v>
      </c>
      <c r="K2355">
        <v>2003</v>
      </c>
      <c r="L2355">
        <v>13</v>
      </c>
      <c r="M2355">
        <v>0.41666666666666669</v>
      </c>
      <c r="N2355">
        <v>5.416666666666667</v>
      </c>
      <c r="O2355">
        <v>43</v>
      </c>
      <c r="P2355">
        <v>0.12596899224806199</v>
      </c>
      <c r="Q2355">
        <v>0.30232558139534882</v>
      </c>
      <c r="R2355" t="s">
        <v>621</v>
      </c>
    </row>
    <row r="2356" spans="1:18" x14ac:dyDescent="0.3">
      <c r="A2356" s="63">
        <v>2354</v>
      </c>
      <c r="B2356">
        <v>486</v>
      </c>
      <c r="C2356" t="s">
        <v>748</v>
      </c>
      <c r="D2356" t="s">
        <v>585</v>
      </c>
      <c r="F2356">
        <v>81</v>
      </c>
      <c r="G2356" s="64">
        <v>43132</v>
      </c>
      <c r="H2356" s="64">
        <v>43174</v>
      </c>
      <c r="I2356">
        <v>9</v>
      </c>
      <c r="J2356">
        <v>2003</v>
      </c>
      <c r="K2356">
        <v>2003</v>
      </c>
      <c r="L2356">
        <v>13</v>
      </c>
      <c r="M2356">
        <v>0.41666666666666669</v>
      </c>
      <c r="N2356">
        <v>5.416666666666667</v>
      </c>
      <c r="O2356">
        <v>43</v>
      </c>
      <c r="P2356">
        <v>0.12596899224806199</v>
      </c>
      <c r="Q2356">
        <v>0.30232558139534882</v>
      </c>
      <c r="R2356" t="s">
        <v>739</v>
      </c>
    </row>
    <row r="2357" spans="1:18" x14ac:dyDescent="0.3">
      <c r="A2357" s="63">
        <v>2355</v>
      </c>
      <c r="B2357">
        <v>486</v>
      </c>
      <c r="C2357" t="s">
        <v>748</v>
      </c>
      <c r="D2357" t="s">
        <v>585</v>
      </c>
      <c r="F2357">
        <v>81</v>
      </c>
      <c r="G2357" s="64">
        <v>43132</v>
      </c>
      <c r="H2357" s="64">
        <v>43174</v>
      </c>
      <c r="I2357">
        <v>9</v>
      </c>
      <c r="J2357">
        <v>2003</v>
      </c>
      <c r="K2357">
        <v>2003</v>
      </c>
      <c r="L2357">
        <v>13</v>
      </c>
      <c r="M2357">
        <v>0.41666666666666669</v>
      </c>
      <c r="N2357">
        <v>5.416666666666667</v>
      </c>
      <c r="O2357">
        <v>43</v>
      </c>
      <c r="P2357">
        <v>0.12596899224806199</v>
      </c>
      <c r="Q2357">
        <v>0.30232558139534882</v>
      </c>
      <c r="R2357" t="s">
        <v>753</v>
      </c>
    </row>
    <row r="2358" spans="1:18" x14ac:dyDescent="0.3">
      <c r="A2358" s="63">
        <v>2356</v>
      </c>
      <c r="B2358">
        <v>486</v>
      </c>
      <c r="C2358" t="s">
        <v>748</v>
      </c>
      <c r="D2358" t="s">
        <v>585</v>
      </c>
      <c r="F2358">
        <v>81</v>
      </c>
      <c r="G2358" s="64">
        <v>43132</v>
      </c>
      <c r="H2358" s="64">
        <v>43174</v>
      </c>
      <c r="I2358">
        <v>9</v>
      </c>
      <c r="J2358">
        <v>2003</v>
      </c>
      <c r="K2358">
        <v>2003</v>
      </c>
      <c r="L2358">
        <v>13</v>
      </c>
      <c r="M2358">
        <v>0.41666666666666669</v>
      </c>
      <c r="N2358">
        <v>5.416666666666667</v>
      </c>
      <c r="O2358">
        <v>43</v>
      </c>
      <c r="P2358">
        <v>0.12596899224806199</v>
      </c>
      <c r="Q2358">
        <v>0.30232558139534882</v>
      </c>
      <c r="R2358" t="s">
        <v>754</v>
      </c>
    </row>
    <row r="2359" spans="1:18" x14ac:dyDescent="0.3">
      <c r="A2359" s="63">
        <v>2357</v>
      </c>
      <c r="B2359">
        <v>486</v>
      </c>
      <c r="C2359" t="s">
        <v>748</v>
      </c>
      <c r="D2359" t="s">
        <v>585</v>
      </c>
      <c r="F2359">
        <v>81</v>
      </c>
      <c r="G2359" s="64">
        <v>43132</v>
      </c>
      <c r="H2359" s="64">
        <v>43174</v>
      </c>
      <c r="I2359">
        <v>9</v>
      </c>
      <c r="J2359">
        <v>2003</v>
      </c>
      <c r="K2359">
        <v>2003</v>
      </c>
      <c r="L2359">
        <v>13</v>
      </c>
      <c r="M2359">
        <v>0.41666666666666669</v>
      </c>
      <c r="N2359">
        <v>5.416666666666667</v>
      </c>
      <c r="O2359">
        <v>43</v>
      </c>
      <c r="P2359">
        <v>0.12596899224806199</v>
      </c>
      <c r="Q2359">
        <v>0.30232558139534882</v>
      </c>
      <c r="R2359" t="s">
        <v>155</v>
      </c>
    </row>
    <row r="2360" spans="1:18" x14ac:dyDescent="0.3">
      <c r="A2360" s="63">
        <v>2358</v>
      </c>
      <c r="B2360">
        <v>486</v>
      </c>
      <c r="C2360" t="s">
        <v>748</v>
      </c>
      <c r="D2360" t="s">
        <v>585</v>
      </c>
      <c r="F2360">
        <v>81</v>
      </c>
      <c r="G2360" s="64">
        <v>43132</v>
      </c>
      <c r="H2360" s="64">
        <v>43174</v>
      </c>
      <c r="I2360">
        <v>9</v>
      </c>
      <c r="J2360">
        <v>2003</v>
      </c>
      <c r="K2360">
        <v>2003</v>
      </c>
      <c r="L2360">
        <v>13</v>
      </c>
      <c r="M2360">
        <v>0.41666666666666669</v>
      </c>
      <c r="N2360">
        <v>5.416666666666667</v>
      </c>
      <c r="O2360">
        <v>43</v>
      </c>
      <c r="P2360">
        <v>0.12596899224806199</v>
      </c>
      <c r="Q2360">
        <v>0.30232558139534882</v>
      </c>
      <c r="R2360" t="s">
        <v>755</v>
      </c>
    </row>
    <row r="2361" spans="1:18" x14ac:dyDescent="0.3">
      <c r="A2361" s="63">
        <v>2359</v>
      </c>
      <c r="B2361">
        <v>2526</v>
      </c>
      <c r="C2361" t="s">
        <v>756</v>
      </c>
      <c r="D2361" t="s">
        <v>630</v>
      </c>
      <c r="F2361">
        <v>55</v>
      </c>
      <c r="G2361" s="64">
        <v>43983</v>
      </c>
      <c r="H2361" s="64">
        <v>43983</v>
      </c>
      <c r="I2361">
        <v>4</v>
      </c>
      <c r="J2361">
        <v>2000</v>
      </c>
      <c r="K2361">
        <v>2000</v>
      </c>
      <c r="L2361">
        <v>1</v>
      </c>
      <c r="M2361">
        <v>0.65</v>
      </c>
      <c r="N2361">
        <v>0.65</v>
      </c>
      <c r="O2361">
        <v>1</v>
      </c>
      <c r="P2361">
        <v>0.65</v>
      </c>
      <c r="Q2361">
        <v>1</v>
      </c>
      <c r="R2361" t="s">
        <v>32</v>
      </c>
    </row>
    <row r="2362" spans="1:18" x14ac:dyDescent="0.3">
      <c r="A2362" s="63">
        <v>2360</v>
      </c>
      <c r="B2362">
        <v>2526</v>
      </c>
      <c r="C2362" t="s">
        <v>756</v>
      </c>
      <c r="D2362" t="s">
        <v>630</v>
      </c>
      <c r="F2362">
        <v>55</v>
      </c>
      <c r="G2362" s="64">
        <v>43983</v>
      </c>
      <c r="H2362" s="64">
        <v>43983</v>
      </c>
      <c r="I2362">
        <v>4</v>
      </c>
      <c r="J2362">
        <v>2000</v>
      </c>
      <c r="K2362">
        <v>2000</v>
      </c>
      <c r="L2362">
        <v>1</v>
      </c>
      <c r="M2362">
        <v>0.65</v>
      </c>
      <c r="N2362">
        <v>0.65</v>
      </c>
      <c r="O2362">
        <v>1</v>
      </c>
      <c r="P2362">
        <v>0.65</v>
      </c>
      <c r="Q2362">
        <v>1</v>
      </c>
      <c r="R2362" t="s">
        <v>70</v>
      </c>
    </row>
    <row r="2363" spans="1:18" x14ac:dyDescent="0.3">
      <c r="A2363" s="63">
        <v>2361</v>
      </c>
      <c r="B2363">
        <v>2526</v>
      </c>
      <c r="C2363" t="s">
        <v>756</v>
      </c>
      <c r="D2363" t="s">
        <v>630</v>
      </c>
      <c r="F2363">
        <v>55</v>
      </c>
      <c r="G2363" s="64">
        <v>43983</v>
      </c>
      <c r="H2363" s="64">
        <v>43983</v>
      </c>
      <c r="I2363">
        <v>4</v>
      </c>
      <c r="J2363">
        <v>2000</v>
      </c>
      <c r="K2363">
        <v>2000</v>
      </c>
      <c r="L2363">
        <v>1</v>
      </c>
      <c r="M2363">
        <v>0.65</v>
      </c>
      <c r="N2363">
        <v>0.65</v>
      </c>
      <c r="O2363">
        <v>1</v>
      </c>
      <c r="P2363">
        <v>0.65</v>
      </c>
      <c r="Q2363">
        <v>1</v>
      </c>
      <c r="R2363" t="s">
        <v>54</v>
      </c>
    </row>
    <row r="2364" spans="1:18" x14ac:dyDescent="0.3">
      <c r="A2364" s="63">
        <v>2362</v>
      </c>
      <c r="B2364">
        <v>2526</v>
      </c>
      <c r="C2364" t="s">
        <v>756</v>
      </c>
      <c r="D2364" t="s">
        <v>630</v>
      </c>
      <c r="F2364">
        <v>55</v>
      </c>
      <c r="G2364" s="64">
        <v>43983</v>
      </c>
      <c r="H2364" s="64">
        <v>43983</v>
      </c>
      <c r="I2364">
        <v>4</v>
      </c>
      <c r="J2364">
        <v>2000</v>
      </c>
      <c r="K2364">
        <v>2000</v>
      </c>
      <c r="L2364">
        <v>1</v>
      </c>
      <c r="M2364">
        <v>0.65</v>
      </c>
      <c r="N2364">
        <v>0.65</v>
      </c>
      <c r="O2364">
        <v>1</v>
      </c>
      <c r="P2364">
        <v>0.65</v>
      </c>
      <c r="Q2364">
        <v>1</v>
      </c>
      <c r="R2364" t="s">
        <v>42</v>
      </c>
    </row>
    <row r="2365" spans="1:18" x14ac:dyDescent="0.3">
      <c r="A2365" s="63">
        <v>2363</v>
      </c>
      <c r="B2365">
        <v>2526</v>
      </c>
      <c r="C2365" t="s">
        <v>756</v>
      </c>
      <c r="D2365" t="s">
        <v>630</v>
      </c>
      <c r="F2365">
        <v>55</v>
      </c>
      <c r="G2365" s="64">
        <v>43983</v>
      </c>
      <c r="H2365" s="64">
        <v>43983</v>
      </c>
      <c r="I2365">
        <v>4</v>
      </c>
      <c r="J2365">
        <v>2000</v>
      </c>
      <c r="K2365">
        <v>2000</v>
      </c>
      <c r="L2365">
        <v>1</v>
      </c>
      <c r="M2365">
        <v>0.65</v>
      </c>
      <c r="N2365">
        <v>0.65</v>
      </c>
      <c r="O2365">
        <v>1</v>
      </c>
      <c r="P2365">
        <v>0.65</v>
      </c>
      <c r="Q2365">
        <v>1</v>
      </c>
      <c r="R2365" t="s">
        <v>108</v>
      </c>
    </row>
    <row r="2366" spans="1:18" x14ac:dyDescent="0.3">
      <c r="A2366" s="63">
        <v>2364</v>
      </c>
      <c r="B2366">
        <v>2526</v>
      </c>
      <c r="C2366" t="s">
        <v>756</v>
      </c>
      <c r="D2366" t="s">
        <v>630</v>
      </c>
      <c r="F2366">
        <v>55</v>
      </c>
      <c r="G2366" s="64">
        <v>43983</v>
      </c>
      <c r="H2366" s="64">
        <v>43983</v>
      </c>
      <c r="I2366">
        <v>4</v>
      </c>
      <c r="J2366">
        <v>2000</v>
      </c>
      <c r="K2366">
        <v>2000</v>
      </c>
      <c r="L2366">
        <v>1</v>
      </c>
      <c r="M2366">
        <v>0.65</v>
      </c>
      <c r="N2366">
        <v>0.65</v>
      </c>
      <c r="O2366">
        <v>1</v>
      </c>
      <c r="P2366">
        <v>0.65</v>
      </c>
      <c r="Q2366">
        <v>1</v>
      </c>
      <c r="R2366" t="s">
        <v>744</v>
      </c>
    </row>
    <row r="2367" spans="1:18" x14ac:dyDescent="0.3">
      <c r="A2367" s="63">
        <v>2365</v>
      </c>
      <c r="B2367">
        <v>2526</v>
      </c>
      <c r="C2367" t="s">
        <v>756</v>
      </c>
      <c r="D2367" t="s">
        <v>630</v>
      </c>
      <c r="F2367">
        <v>55</v>
      </c>
      <c r="G2367" s="64">
        <v>43983</v>
      </c>
      <c r="H2367" s="64">
        <v>43983</v>
      </c>
      <c r="I2367">
        <v>4</v>
      </c>
      <c r="J2367">
        <v>2000</v>
      </c>
      <c r="K2367">
        <v>2000</v>
      </c>
      <c r="L2367">
        <v>1</v>
      </c>
      <c r="M2367">
        <v>0.65</v>
      </c>
      <c r="N2367">
        <v>0.65</v>
      </c>
      <c r="O2367">
        <v>1</v>
      </c>
      <c r="P2367">
        <v>0.65</v>
      </c>
      <c r="Q2367">
        <v>1</v>
      </c>
      <c r="R2367" t="s">
        <v>747</v>
      </c>
    </row>
    <row r="2368" spans="1:18" x14ac:dyDescent="0.3">
      <c r="A2368" s="63">
        <v>2366</v>
      </c>
      <c r="B2368">
        <v>2526</v>
      </c>
      <c r="C2368" t="s">
        <v>756</v>
      </c>
      <c r="D2368" t="s">
        <v>630</v>
      </c>
      <c r="F2368">
        <v>55</v>
      </c>
      <c r="G2368" s="64">
        <v>43983</v>
      </c>
      <c r="H2368" s="64">
        <v>43983</v>
      </c>
      <c r="I2368">
        <v>4</v>
      </c>
      <c r="J2368">
        <v>2000</v>
      </c>
      <c r="K2368">
        <v>2000</v>
      </c>
      <c r="L2368">
        <v>1</v>
      </c>
      <c r="M2368">
        <v>0.65</v>
      </c>
      <c r="N2368">
        <v>0.65</v>
      </c>
      <c r="O2368">
        <v>1</v>
      </c>
      <c r="P2368">
        <v>0.65</v>
      </c>
      <c r="Q2368">
        <v>1</v>
      </c>
      <c r="R2368" t="s">
        <v>80</v>
      </c>
    </row>
    <row r="2369" spans="1:18" x14ac:dyDescent="0.3">
      <c r="A2369" s="63">
        <v>2367</v>
      </c>
      <c r="B2369">
        <v>2526</v>
      </c>
      <c r="C2369" t="s">
        <v>756</v>
      </c>
      <c r="D2369" t="s">
        <v>630</v>
      </c>
      <c r="F2369">
        <v>55</v>
      </c>
      <c r="G2369" s="64">
        <v>43983</v>
      </c>
      <c r="H2369" s="64">
        <v>43983</v>
      </c>
      <c r="I2369">
        <v>4</v>
      </c>
      <c r="J2369">
        <v>2000</v>
      </c>
      <c r="K2369">
        <v>2000</v>
      </c>
      <c r="L2369">
        <v>1</v>
      </c>
      <c r="M2369">
        <v>0.65</v>
      </c>
      <c r="N2369">
        <v>0.65</v>
      </c>
      <c r="O2369">
        <v>1</v>
      </c>
      <c r="P2369">
        <v>0.65</v>
      </c>
      <c r="Q2369">
        <v>1</v>
      </c>
      <c r="R2369" t="s">
        <v>641</v>
      </c>
    </row>
    <row r="2370" spans="1:18" x14ac:dyDescent="0.3">
      <c r="A2370" s="63">
        <v>2368</v>
      </c>
      <c r="B2370">
        <v>2526</v>
      </c>
      <c r="C2370" t="s">
        <v>756</v>
      </c>
      <c r="D2370" t="s">
        <v>630</v>
      </c>
      <c r="F2370">
        <v>55</v>
      </c>
      <c r="G2370" s="64">
        <v>43983</v>
      </c>
      <c r="H2370" s="64">
        <v>43983</v>
      </c>
      <c r="I2370">
        <v>4</v>
      </c>
      <c r="J2370">
        <v>2000</v>
      </c>
      <c r="K2370">
        <v>2000</v>
      </c>
      <c r="L2370">
        <v>1</v>
      </c>
      <c r="M2370">
        <v>0.65</v>
      </c>
      <c r="N2370">
        <v>0.65</v>
      </c>
      <c r="O2370">
        <v>1</v>
      </c>
      <c r="P2370">
        <v>0.65</v>
      </c>
      <c r="Q2370">
        <v>1</v>
      </c>
      <c r="R2370" t="s">
        <v>654</v>
      </c>
    </row>
    <row r="2371" spans="1:18" x14ac:dyDescent="0.3">
      <c r="A2371" s="63">
        <v>2369</v>
      </c>
      <c r="B2371">
        <v>2526</v>
      </c>
      <c r="C2371" t="s">
        <v>756</v>
      </c>
      <c r="D2371" t="s">
        <v>630</v>
      </c>
      <c r="F2371">
        <v>55</v>
      </c>
      <c r="G2371" s="64">
        <v>43983</v>
      </c>
      <c r="H2371" s="64">
        <v>43983</v>
      </c>
      <c r="I2371">
        <v>4</v>
      </c>
      <c r="J2371">
        <v>2000</v>
      </c>
      <c r="K2371">
        <v>2000</v>
      </c>
      <c r="L2371">
        <v>1</v>
      </c>
      <c r="M2371">
        <v>0.65</v>
      </c>
      <c r="N2371">
        <v>0.65</v>
      </c>
      <c r="O2371">
        <v>1</v>
      </c>
      <c r="P2371">
        <v>0.65</v>
      </c>
      <c r="Q2371">
        <v>1</v>
      </c>
      <c r="R2371" t="s">
        <v>588</v>
      </c>
    </row>
    <row r="2372" spans="1:18" x14ac:dyDescent="0.3">
      <c r="A2372" s="63">
        <v>2370</v>
      </c>
      <c r="B2372">
        <v>2526</v>
      </c>
      <c r="C2372" t="s">
        <v>756</v>
      </c>
      <c r="D2372" t="s">
        <v>630</v>
      </c>
      <c r="F2372">
        <v>55</v>
      </c>
      <c r="G2372" s="64">
        <v>43983</v>
      </c>
      <c r="H2372" s="64">
        <v>43983</v>
      </c>
      <c r="I2372">
        <v>4</v>
      </c>
      <c r="J2372">
        <v>2000</v>
      </c>
      <c r="K2372">
        <v>2000</v>
      </c>
      <c r="L2372">
        <v>1</v>
      </c>
      <c r="M2372">
        <v>0.65</v>
      </c>
      <c r="N2372">
        <v>0.65</v>
      </c>
      <c r="O2372">
        <v>1</v>
      </c>
      <c r="P2372">
        <v>0.65</v>
      </c>
      <c r="Q2372">
        <v>1</v>
      </c>
      <c r="R2372" t="s">
        <v>599</v>
      </c>
    </row>
    <row r="2373" spans="1:18" x14ac:dyDescent="0.3">
      <c r="A2373" s="63">
        <v>2371</v>
      </c>
      <c r="B2373">
        <v>108629</v>
      </c>
      <c r="C2373" t="s">
        <v>757</v>
      </c>
      <c r="D2373" t="s">
        <v>585</v>
      </c>
      <c r="F2373">
        <v>56</v>
      </c>
      <c r="G2373" s="64">
        <v>44196</v>
      </c>
      <c r="H2373" s="64">
        <v>44202</v>
      </c>
      <c r="I2373">
        <v>6</v>
      </c>
      <c r="J2373">
        <v>2020</v>
      </c>
      <c r="K2373">
        <v>2020</v>
      </c>
      <c r="L2373">
        <v>12</v>
      </c>
      <c r="M2373">
        <v>0.4</v>
      </c>
      <c r="N2373">
        <v>4.8000000000000007</v>
      </c>
      <c r="O2373">
        <v>7</v>
      </c>
      <c r="P2373">
        <v>0.68571428571428583</v>
      </c>
      <c r="Q2373">
        <v>1.714285714285714</v>
      </c>
      <c r="R2373" t="s">
        <v>24</v>
      </c>
    </row>
    <row r="2374" spans="1:18" x14ac:dyDescent="0.3">
      <c r="A2374" s="63">
        <v>2372</v>
      </c>
      <c r="B2374">
        <v>108629</v>
      </c>
      <c r="C2374" t="s">
        <v>757</v>
      </c>
      <c r="D2374" t="s">
        <v>585</v>
      </c>
      <c r="F2374">
        <v>56</v>
      </c>
      <c r="G2374" s="64">
        <v>44196</v>
      </c>
      <c r="H2374" s="64">
        <v>44202</v>
      </c>
      <c r="I2374">
        <v>6</v>
      </c>
      <c r="J2374">
        <v>2020</v>
      </c>
      <c r="K2374">
        <v>2020</v>
      </c>
      <c r="L2374">
        <v>12</v>
      </c>
      <c r="M2374">
        <v>0.4</v>
      </c>
      <c r="N2374">
        <v>4.8000000000000007</v>
      </c>
      <c r="O2374">
        <v>7</v>
      </c>
      <c r="P2374">
        <v>0.68571428571428583</v>
      </c>
      <c r="Q2374">
        <v>1.714285714285714</v>
      </c>
      <c r="R2374" t="s">
        <v>66</v>
      </c>
    </row>
    <row r="2375" spans="1:18" x14ac:dyDescent="0.3">
      <c r="A2375" s="63">
        <v>2373</v>
      </c>
      <c r="B2375">
        <v>108629</v>
      </c>
      <c r="C2375" t="s">
        <v>757</v>
      </c>
      <c r="D2375" t="s">
        <v>585</v>
      </c>
      <c r="F2375">
        <v>56</v>
      </c>
      <c r="G2375" s="64">
        <v>44196</v>
      </c>
      <c r="H2375" s="64">
        <v>44202</v>
      </c>
      <c r="I2375">
        <v>6</v>
      </c>
      <c r="J2375">
        <v>2020</v>
      </c>
      <c r="K2375">
        <v>2020</v>
      </c>
      <c r="L2375">
        <v>12</v>
      </c>
      <c r="M2375">
        <v>0.4</v>
      </c>
      <c r="N2375">
        <v>4.8000000000000007</v>
      </c>
      <c r="O2375">
        <v>7</v>
      </c>
      <c r="P2375">
        <v>0.68571428571428583</v>
      </c>
      <c r="Q2375">
        <v>1.714285714285714</v>
      </c>
      <c r="R2375" t="s">
        <v>91</v>
      </c>
    </row>
    <row r="2376" spans="1:18" x14ac:dyDescent="0.3">
      <c r="A2376" s="63">
        <v>2374</v>
      </c>
      <c r="B2376">
        <v>108629</v>
      </c>
      <c r="C2376" t="s">
        <v>757</v>
      </c>
      <c r="D2376" t="s">
        <v>585</v>
      </c>
      <c r="F2376">
        <v>56</v>
      </c>
      <c r="G2376" s="64">
        <v>44196</v>
      </c>
      <c r="H2376" s="64">
        <v>44202</v>
      </c>
      <c r="I2376">
        <v>6</v>
      </c>
      <c r="J2376">
        <v>2020</v>
      </c>
      <c r="K2376">
        <v>2020</v>
      </c>
      <c r="L2376">
        <v>12</v>
      </c>
      <c r="M2376">
        <v>0.4</v>
      </c>
      <c r="N2376">
        <v>4.8000000000000007</v>
      </c>
      <c r="O2376">
        <v>7</v>
      </c>
      <c r="P2376">
        <v>0.68571428571428583</v>
      </c>
      <c r="Q2376">
        <v>1.714285714285714</v>
      </c>
      <c r="R2376" t="s">
        <v>589</v>
      </c>
    </row>
    <row r="2377" spans="1:18" x14ac:dyDescent="0.3">
      <c r="A2377" s="63">
        <v>2375</v>
      </c>
      <c r="B2377">
        <v>108629</v>
      </c>
      <c r="C2377" t="s">
        <v>757</v>
      </c>
      <c r="D2377" t="s">
        <v>585</v>
      </c>
      <c r="F2377">
        <v>56</v>
      </c>
      <c r="G2377" s="64">
        <v>44196</v>
      </c>
      <c r="H2377" s="64">
        <v>44202</v>
      </c>
      <c r="I2377">
        <v>6</v>
      </c>
      <c r="J2377">
        <v>2020</v>
      </c>
      <c r="K2377">
        <v>2020</v>
      </c>
      <c r="L2377">
        <v>12</v>
      </c>
      <c r="M2377">
        <v>0.4</v>
      </c>
      <c r="N2377">
        <v>4.8000000000000007</v>
      </c>
      <c r="O2377">
        <v>7</v>
      </c>
      <c r="P2377">
        <v>0.68571428571428583</v>
      </c>
      <c r="Q2377">
        <v>1.714285714285714</v>
      </c>
      <c r="R2377" t="s">
        <v>734</v>
      </c>
    </row>
    <row r="2378" spans="1:18" x14ac:dyDescent="0.3">
      <c r="A2378" s="63">
        <v>2376</v>
      </c>
      <c r="B2378">
        <v>108629</v>
      </c>
      <c r="C2378" t="s">
        <v>757</v>
      </c>
      <c r="D2378" t="s">
        <v>585</v>
      </c>
      <c r="F2378">
        <v>56</v>
      </c>
      <c r="G2378" s="64">
        <v>44196</v>
      </c>
      <c r="H2378" s="64">
        <v>44202</v>
      </c>
      <c r="I2378">
        <v>6</v>
      </c>
      <c r="J2378">
        <v>2020</v>
      </c>
      <c r="K2378">
        <v>2020</v>
      </c>
      <c r="L2378">
        <v>12</v>
      </c>
      <c r="M2378">
        <v>0.4</v>
      </c>
      <c r="N2378">
        <v>4.8000000000000007</v>
      </c>
      <c r="O2378">
        <v>7</v>
      </c>
      <c r="P2378">
        <v>0.68571428571428583</v>
      </c>
      <c r="Q2378">
        <v>1.714285714285714</v>
      </c>
      <c r="R2378" t="s">
        <v>692</v>
      </c>
    </row>
    <row r="2379" spans="1:18" x14ac:dyDescent="0.3">
      <c r="A2379" s="63">
        <v>2377</v>
      </c>
      <c r="B2379">
        <v>108629</v>
      </c>
      <c r="C2379" t="s">
        <v>757</v>
      </c>
      <c r="D2379" t="s">
        <v>585</v>
      </c>
      <c r="F2379">
        <v>56</v>
      </c>
      <c r="G2379" s="64">
        <v>44196</v>
      </c>
      <c r="H2379" s="64">
        <v>44202</v>
      </c>
      <c r="I2379">
        <v>6</v>
      </c>
      <c r="J2379">
        <v>2020</v>
      </c>
      <c r="K2379">
        <v>2020</v>
      </c>
      <c r="L2379">
        <v>12</v>
      </c>
      <c r="M2379">
        <v>0.4</v>
      </c>
      <c r="N2379">
        <v>4.8000000000000007</v>
      </c>
      <c r="O2379">
        <v>7</v>
      </c>
      <c r="P2379">
        <v>0.68571428571428583</v>
      </c>
      <c r="Q2379">
        <v>1.714285714285714</v>
      </c>
      <c r="R2379" t="s">
        <v>720</v>
      </c>
    </row>
    <row r="2380" spans="1:18" x14ac:dyDescent="0.3">
      <c r="A2380" s="63">
        <v>2378</v>
      </c>
      <c r="B2380">
        <v>108629</v>
      </c>
      <c r="C2380" t="s">
        <v>757</v>
      </c>
      <c r="D2380" t="s">
        <v>585</v>
      </c>
      <c r="F2380">
        <v>56</v>
      </c>
      <c r="G2380" s="64">
        <v>44196</v>
      </c>
      <c r="H2380" s="64">
        <v>44202</v>
      </c>
      <c r="I2380">
        <v>6</v>
      </c>
      <c r="J2380">
        <v>2020</v>
      </c>
      <c r="K2380">
        <v>2020</v>
      </c>
      <c r="L2380">
        <v>12</v>
      </c>
      <c r="M2380">
        <v>0.4</v>
      </c>
      <c r="N2380">
        <v>4.8000000000000007</v>
      </c>
      <c r="O2380">
        <v>7</v>
      </c>
      <c r="P2380">
        <v>0.68571428571428583</v>
      </c>
      <c r="Q2380">
        <v>1.714285714285714</v>
      </c>
      <c r="R2380" t="s">
        <v>661</v>
      </c>
    </row>
    <row r="2381" spans="1:18" x14ac:dyDescent="0.3">
      <c r="A2381" s="63">
        <v>2379</v>
      </c>
      <c r="B2381">
        <v>108629</v>
      </c>
      <c r="C2381" t="s">
        <v>757</v>
      </c>
      <c r="D2381" t="s">
        <v>585</v>
      </c>
      <c r="F2381">
        <v>56</v>
      </c>
      <c r="G2381" s="64">
        <v>44196</v>
      </c>
      <c r="H2381" s="64">
        <v>44202</v>
      </c>
      <c r="I2381">
        <v>6</v>
      </c>
      <c r="J2381">
        <v>2020</v>
      </c>
      <c r="K2381">
        <v>2020</v>
      </c>
      <c r="L2381">
        <v>12</v>
      </c>
      <c r="M2381">
        <v>0.4</v>
      </c>
      <c r="N2381">
        <v>4.8000000000000007</v>
      </c>
      <c r="O2381">
        <v>7</v>
      </c>
      <c r="P2381">
        <v>0.68571428571428583</v>
      </c>
      <c r="Q2381">
        <v>1.714285714285714</v>
      </c>
      <c r="R2381" t="s">
        <v>590</v>
      </c>
    </row>
    <row r="2382" spans="1:18" x14ac:dyDescent="0.3">
      <c r="A2382" s="63">
        <v>2380</v>
      </c>
      <c r="B2382">
        <v>108629</v>
      </c>
      <c r="C2382" t="s">
        <v>757</v>
      </c>
      <c r="D2382" t="s">
        <v>585</v>
      </c>
      <c r="F2382">
        <v>56</v>
      </c>
      <c r="G2382" s="64">
        <v>44196</v>
      </c>
      <c r="H2382" s="64">
        <v>44202</v>
      </c>
      <c r="I2382">
        <v>6</v>
      </c>
      <c r="J2382">
        <v>2020</v>
      </c>
      <c r="K2382">
        <v>2020</v>
      </c>
      <c r="L2382">
        <v>12</v>
      </c>
      <c r="M2382">
        <v>0.4</v>
      </c>
      <c r="N2382">
        <v>4.8000000000000007</v>
      </c>
      <c r="O2382">
        <v>7</v>
      </c>
      <c r="P2382">
        <v>0.68571428571428583</v>
      </c>
      <c r="Q2382">
        <v>1.714285714285714</v>
      </c>
      <c r="R2382" t="s">
        <v>660</v>
      </c>
    </row>
    <row r="2383" spans="1:18" x14ac:dyDescent="0.3">
      <c r="A2383" s="63">
        <v>2381</v>
      </c>
      <c r="B2383">
        <v>108629</v>
      </c>
      <c r="C2383" t="s">
        <v>757</v>
      </c>
      <c r="D2383" t="s">
        <v>585</v>
      </c>
      <c r="F2383">
        <v>56</v>
      </c>
      <c r="G2383" s="64">
        <v>44196</v>
      </c>
      <c r="H2383" s="64">
        <v>44202</v>
      </c>
      <c r="I2383">
        <v>6</v>
      </c>
      <c r="J2383">
        <v>2020</v>
      </c>
      <c r="K2383">
        <v>2020</v>
      </c>
      <c r="L2383">
        <v>12</v>
      </c>
      <c r="M2383">
        <v>0.4</v>
      </c>
      <c r="N2383">
        <v>4.8000000000000007</v>
      </c>
      <c r="O2383">
        <v>7</v>
      </c>
      <c r="P2383">
        <v>0.68571428571428583</v>
      </c>
      <c r="Q2383">
        <v>1.714285714285714</v>
      </c>
      <c r="R2383" t="s">
        <v>662</v>
      </c>
    </row>
    <row r="2384" spans="1:18" x14ac:dyDescent="0.3">
      <c r="A2384" s="63">
        <v>2382</v>
      </c>
      <c r="B2384">
        <v>108629</v>
      </c>
      <c r="C2384" t="s">
        <v>757</v>
      </c>
      <c r="D2384" t="s">
        <v>585</v>
      </c>
      <c r="F2384">
        <v>56</v>
      </c>
      <c r="G2384" s="64">
        <v>44196</v>
      </c>
      <c r="H2384" s="64">
        <v>44202</v>
      </c>
      <c r="I2384">
        <v>6</v>
      </c>
      <c r="J2384">
        <v>2020</v>
      </c>
      <c r="K2384">
        <v>2020</v>
      </c>
      <c r="L2384">
        <v>12</v>
      </c>
      <c r="M2384">
        <v>0.4</v>
      </c>
      <c r="N2384">
        <v>4.8000000000000007</v>
      </c>
      <c r="O2384">
        <v>7</v>
      </c>
      <c r="P2384">
        <v>0.68571428571428583</v>
      </c>
      <c r="Q2384">
        <v>1.714285714285714</v>
      </c>
      <c r="R2384" t="s">
        <v>586</v>
      </c>
    </row>
    <row r="2385" spans="1:18" x14ac:dyDescent="0.3">
      <c r="A2385" s="63">
        <v>2383</v>
      </c>
      <c r="B2385">
        <v>108629</v>
      </c>
      <c r="C2385" t="s">
        <v>757</v>
      </c>
      <c r="D2385" t="s">
        <v>585</v>
      </c>
      <c r="F2385">
        <v>56</v>
      </c>
      <c r="G2385" s="64">
        <v>44196</v>
      </c>
      <c r="H2385" s="64">
        <v>44202</v>
      </c>
      <c r="I2385">
        <v>6</v>
      </c>
      <c r="J2385">
        <v>2020</v>
      </c>
      <c r="K2385">
        <v>2020</v>
      </c>
      <c r="L2385">
        <v>12</v>
      </c>
      <c r="M2385">
        <v>0.4</v>
      </c>
      <c r="N2385">
        <v>4.8000000000000007</v>
      </c>
      <c r="O2385">
        <v>7</v>
      </c>
      <c r="P2385">
        <v>0.68571428571428583</v>
      </c>
      <c r="Q2385">
        <v>1.714285714285714</v>
      </c>
      <c r="R2385" t="s">
        <v>744</v>
      </c>
    </row>
    <row r="2386" spans="1:18" x14ac:dyDescent="0.3">
      <c r="A2386" s="63">
        <v>2384</v>
      </c>
      <c r="B2386">
        <v>108629</v>
      </c>
      <c r="C2386" t="s">
        <v>757</v>
      </c>
      <c r="D2386" t="s">
        <v>585</v>
      </c>
      <c r="F2386">
        <v>56</v>
      </c>
      <c r="G2386" s="64">
        <v>44196</v>
      </c>
      <c r="H2386" s="64">
        <v>44202</v>
      </c>
      <c r="I2386">
        <v>6</v>
      </c>
      <c r="J2386">
        <v>2020</v>
      </c>
      <c r="K2386">
        <v>2020</v>
      </c>
      <c r="L2386">
        <v>12</v>
      </c>
      <c r="M2386">
        <v>0.4</v>
      </c>
      <c r="N2386">
        <v>4.8000000000000007</v>
      </c>
      <c r="O2386">
        <v>7</v>
      </c>
      <c r="P2386">
        <v>0.68571428571428583</v>
      </c>
      <c r="Q2386">
        <v>1.714285714285714</v>
      </c>
      <c r="R2386" t="s">
        <v>717</v>
      </c>
    </row>
    <row r="2387" spans="1:18" x14ac:dyDescent="0.3">
      <c r="A2387" s="63">
        <v>2385</v>
      </c>
      <c r="B2387">
        <v>106894</v>
      </c>
      <c r="C2387" t="s">
        <v>758</v>
      </c>
      <c r="D2387" t="s">
        <v>585</v>
      </c>
      <c r="F2387">
        <v>59</v>
      </c>
      <c r="G2387" s="64">
        <v>43945</v>
      </c>
      <c r="H2387" s="64">
        <v>43950</v>
      </c>
      <c r="I2387">
        <v>6</v>
      </c>
      <c r="J2387">
        <v>2019</v>
      </c>
      <c r="K2387">
        <v>2019</v>
      </c>
      <c r="L2387">
        <v>12</v>
      </c>
      <c r="M2387">
        <v>0.4</v>
      </c>
      <c r="N2387">
        <v>4.8000000000000007</v>
      </c>
      <c r="O2387">
        <v>6</v>
      </c>
      <c r="P2387">
        <v>0.80000000000000016</v>
      </c>
      <c r="Q2387">
        <v>2</v>
      </c>
      <c r="R2387" t="s">
        <v>35</v>
      </c>
    </row>
    <row r="2388" spans="1:18" x14ac:dyDescent="0.3">
      <c r="A2388" s="63">
        <v>2386</v>
      </c>
      <c r="B2388">
        <v>106894</v>
      </c>
      <c r="C2388" t="s">
        <v>758</v>
      </c>
      <c r="D2388" t="s">
        <v>585</v>
      </c>
      <c r="F2388">
        <v>59</v>
      </c>
      <c r="G2388" s="64">
        <v>43945</v>
      </c>
      <c r="H2388" s="64">
        <v>43950</v>
      </c>
      <c r="I2388">
        <v>6</v>
      </c>
      <c r="J2388">
        <v>2019</v>
      </c>
      <c r="K2388">
        <v>2019</v>
      </c>
      <c r="L2388">
        <v>12</v>
      </c>
      <c r="M2388">
        <v>0.4</v>
      </c>
      <c r="N2388">
        <v>4.8000000000000007</v>
      </c>
      <c r="O2388">
        <v>6</v>
      </c>
      <c r="P2388">
        <v>0.80000000000000016</v>
      </c>
      <c r="Q2388">
        <v>2</v>
      </c>
      <c r="R2388" t="s">
        <v>22</v>
      </c>
    </row>
    <row r="2389" spans="1:18" x14ac:dyDescent="0.3">
      <c r="A2389" s="63">
        <v>2387</v>
      </c>
      <c r="B2389">
        <v>106894</v>
      </c>
      <c r="C2389" t="s">
        <v>758</v>
      </c>
      <c r="D2389" t="s">
        <v>585</v>
      </c>
      <c r="F2389">
        <v>59</v>
      </c>
      <c r="G2389" s="64">
        <v>43945</v>
      </c>
      <c r="H2389" s="64">
        <v>43950</v>
      </c>
      <c r="I2389">
        <v>6</v>
      </c>
      <c r="J2389">
        <v>2019</v>
      </c>
      <c r="K2389">
        <v>2019</v>
      </c>
      <c r="L2389">
        <v>12</v>
      </c>
      <c r="M2389">
        <v>0.4</v>
      </c>
      <c r="N2389">
        <v>4.8000000000000007</v>
      </c>
      <c r="O2389">
        <v>6</v>
      </c>
      <c r="P2389">
        <v>0.80000000000000016</v>
      </c>
      <c r="Q2389">
        <v>2</v>
      </c>
      <c r="R2389" t="s">
        <v>36</v>
      </c>
    </row>
    <row r="2390" spans="1:18" x14ac:dyDescent="0.3">
      <c r="A2390" s="63">
        <v>2388</v>
      </c>
      <c r="B2390">
        <v>106894</v>
      </c>
      <c r="C2390" t="s">
        <v>758</v>
      </c>
      <c r="D2390" t="s">
        <v>585</v>
      </c>
      <c r="F2390">
        <v>59</v>
      </c>
      <c r="G2390" s="64">
        <v>43945</v>
      </c>
      <c r="H2390" s="64">
        <v>43950</v>
      </c>
      <c r="I2390">
        <v>6</v>
      </c>
      <c r="J2390">
        <v>2019</v>
      </c>
      <c r="K2390">
        <v>2019</v>
      </c>
      <c r="L2390">
        <v>12</v>
      </c>
      <c r="M2390">
        <v>0.4</v>
      </c>
      <c r="N2390">
        <v>4.8000000000000007</v>
      </c>
      <c r="O2390">
        <v>6</v>
      </c>
      <c r="P2390">
        <v>0.80000000000000016</v>
      </c>
      <c r="Q2390">
        <v>2</v>
      </c>
      <c r="R2390" t="s">
        <v>54</v>
      </c>
    </row>
    <row r="2391" spans="1:18" x14ac:dyDescent="0.3">
      <c r="A2391" s="63">
        <v>2389</v>
      </c>
      <c r="B2391">
        <v>106894</v>
      </c>
      <c r="C2391" t="s">
        <v>758</v>
      </c>
      <c r="D2391" t="s">
        <v>585</v>
      </c>
      <c r="F2391">
        <v>59</v>
      </c>
      <c r="G2391" s="64">
        <v>43945</v>
      </c>
      <c r="H2391" s="64">
        <v>43950</v>
      </c>
      <c r="I2391">
        <v>6</v>
      </c>
      <c r="J2391">
        <v>2019</v>
      </c>
      <c r="K2391">
        <v>2019</v>
      </c>
      <c r="L2391">
        <v>12</v>
      </c>
      <c r="M2391">
        <v>0.4</v>
      </c>
      <c r="N2391">
        <v>4.8000000000000007</v>
      </c>
      <c r="O2391">
        <v>6</v>
      </c>
      <c r="P2391">
        <v>0.80000000000000016</v>
      </c>
      <c r="Q2391">
        <v>2</v>
      </c>
      <c r="R2391" t="s">
        <v>91</v>
      </c>
    </row>
    <row r="2392" spans="1:18" x14ac:dyDescent="0.3">
      <c r="A2392" s="63">
        <v>2390</v>
      </c>
      <c r="B2392">
        <v>106894</v>
      </c>
      <c r="C2392" t="s">
        <v>758</v>
      </c>
      <c r="D2392" t="s">
        <v>585</v>
      </c>
      <c r="F2392">
        <v>59</v>
      </c>
      <c r="G2392" s="64">
        <v>43945</v>
      </c>
      <c r="H2392" s="64">
        <v>43950</v>
      </c>
      <c r="I2392">
        <v>6</v>
      </c>
      <c r="J2392">
        <v>2019</v>
      </c>
      <c r="K2392">
        <v>2019</v>
      </c>
      <c r="L2392">
        <v>12</v>
      </c>
      <c r="M2392">
        <v>0.4</v>
      </c>
      <c r="N2392">
        <v>4.8000000000000007</v>
      </c>
      <c r="O2392">
        <v>6</v>
      </c>
      <c r="P2392">
        <v>0.80000000000000016</v>
      </c>
      <c r="Q2392">
        <v>2</v>
      </c>
      <c r="R2392" t="s">
        <v>590</v>
      </c>
    </row>
    <row r="2393" spans="1:18" x14ac:dyDescent="0.3">
      <c r="A2393" s="63">
        <v>2391</v>
      </c>
      <c r="B2393">
        <v>106894</v>
      </c>
      <c r="C2393" t="s">
        <v>758</v>
      </c>
      <c r="D2393" t="s">
        <v>585</v>
      </c>
      <c r="F2393">
        <v>59</v>
      </c>
      <c r="G2393" s="64">
        <v>43945</v>
      </c>
      <c r="H2393" s="64">
        <v>43950</v>
      </c>
      <c r="I2393">
        <v>6</v>
      </c>
      <c r="J2393">
        <v>2019</v>
      </c>
      <c r="K2393">
        <v>2019</v>
      </c>
      <c r="L2393">
        <v>12</v>
      </c>
      <c r="M2393">
        <v>0.4</v>
      </c>
      <c r="N2393">
        <v>4.8000000000000007</v>
      </c>
      <c r="O2393">
        <v>6</v>
      </c>
      <c r="P2393">
        <v>0.80000000000000016</v>
      </c>
      <c r="Q2393">
        <v>2</v>
      </c>
      <c r="R2393" t="s">
        <v>759</v>
      </c>
    </row>
    <row r="2394" spans="1:18" x14ac:dyDescent="0.3">
      <c r="A2394" s="63">
        <v>2392</v>
      </c>
      <c r="B2394">
        <v>106894</v>
      </c>
      <c r="C2394" t="s">
        <v>758</v>
      </c>
      <c r="D2394" t="s">
        <v>585</v>
      </c>
      <c r="F2394">
        <v>59</v>
      </c>
      <c r="G2394" s="64">
        <v>43945</v>
      </c>
      <c r="H2394" s="64">
        <v>43950</v>
      </c>
      <c r="I2394">
        <v>6</v>
      </c>
      <c r="J2394">
        <v>2019</v>
      </c>
      <c r="K2394">
        <v>2019</v>
      </c>
      <c r="L2394">
        <v>12</v>
      </c>
      <c r="M2394">
        <v>0.4</v>
      </c>
      <c r="N2394">
        <v>4.8000000000000007</v>
      </c>
      <c r="O2394">
        <v>6</v>
      </c>
      <c r="P2394">
        <v>0.80000000000000016</v>
      </c>
      <c r="Q2394">
        <v>2</v>
      </c>
      <c r="R2394" t="s">
        <v>612</v>
      </c>
    </row>
    <row r="2395" spans="1:18" x14ac:dyDescent="0.3">
      <c r="A2395" s="63">
        <v>2393</v>
      </c>
      <c r="B2395">
        <v>106894</v>
      </c>
      <c r="C2395" t="s">
        <v>758</v>
      </c>
      <c r="D2395" t="s">
        <v>585</v>
      </c>
      <c r="F2395">
        <v>59</v>
      </c>
      <c r="G2395" s="64">
        <v>43945</v>
      </c>
      <c r="H2395" s="64">
        <v>43950</v>
      </c>
      <c r="I2395">
        <v>6</v>
      </c>
      <c r="J2395">
        <v>2019</v>
      </c>
      <c r="K2395">
        <v>2019</v>
      </c>
      <c r="L2395">
        <v>12</v>
      </c>
      <c r="M2395">
        <v>0.4</v>
      </c>
      <c r="N2395">
        <v>4.8000000000000007</v>
      </c>
      <c r="O2395">
        <v>6</v>
      </c>
      <c r="P2395">
        <v>0.80000000000000016</v>
      </c>
      <c r="Q2395">
        <v>2</v>
      </c>
      <c r="R2395" t="s">
        <v>621</v>
      </c>
    </row>
    <row r="2396" spans="1:18" x14ac:dyDescent="0.3">
      <c r="A2396" s="63">
        <v>2394</v>
      </c>
      <c r="B2396">
        <v>106894</v>
      </c>
      <c r="C2396" t="s">
        <v>758</v>
      </c>
      <c r="D2396" t="s">
        <v>585</v>
      </c>
      <c r="F2396">
        <v>59</v>
      </c>
      <c r="G2396" s="64">
        <v>43945</v>
      </c>
      <c r="H2396" s="64">
        <v>43950</v>
      </c>
      <c r="I2396">
        <v>6</v>
      </c>
      <c r="J2396">
        <v>2019</v>
      </c>
      <c r="K2396">
        <v>2019</v>
      </c>
      <c r="L2396">
        <v>12</v>
      </c>
      <c r="M2396">
        <v>0.4</v>
      </c>
      <c r="N2396">
        <v>4.8000000000000007</v>
      </c>
      <c r="O2396">
        <v>6</v>
      </c>
      <c r="P2396">
        <v>0.80000000000000016</v>
      </c>
      <c r="Q2396">
        <v>2</v>
      </c>
      <c r="R2396" t="s">
        <v>676</v>
      </c>
    </row>
    <row r="2397" spans="1:18" x14ac:dyDescent="0.3">
      <c r="A2397" s="63">
        <v>2395</v>
      </c>
      <c r="B2397">
        <v>106894</v>
      </c>
      <c r="C2397" t="s">
        <v>758</v>
      </c>
      <c r="D2397" t="s">
        <v>585</v>
      </c>
      <c r="F2397">
        <v>59</v>
      </c>
      <c r="G2397" s="64">
        <v>43945</v>
      </c>
      <c r="H2397" s="64">
        <v>43950</v>
      </c>
      <c r="I2397">
        <v>6</v>
      </c>
      <c r="J2397">
        <v>2019</v>
      </c>
      <c r="K2397">
        <v>2019</v>
      </c>
      <c r="L2397">
        <v>12</v>
      </c>
      <c r="M2397">
        <v>0.4</v>
      </c>
      <c r="N2397">
        <v>4.8000000000000007</v>
      </c>
      <c r="O2397">
        <v>6</v>
      </c>
      <c r="P2397">
        <v>0.80000000000000016</v>
      </c>
      <c r="Q2397">
        <v>2</v>
      </c>
      <c r="R2397" t="s">
        <v>760</v>
      </c>
    </row>
    <row r="2398" spans="1:18" x14ac:dyDescent="0.3">
      <c r="A2398" s="63">
        <v>2396</v>
      </c>
      <c r="B2398">
        <v>106894</v>
      </c>
      <c r="C2398" t="s">
        <v>758</v>
      </c>
      <c r="D2398" t="s">
        <v>585</v>
      </c>
      <c r="F2398">
        <v>59</v>
      </c>
      <c r="G2398" s="64">
        <v>43945</v>
      </c>
      <c r="H2398" s="64">
        <v>43950</v>
      </c>
      <c r="I2398">
        <v>6</v>
      </c>
      <c r="J2398">
        <v>2019</v>
      </c>
      <c r="K2398">
        <v>2019</v>
      </c>
      <c r="L2398">
        <v>12</v>
      </c>
      <c r="M2398">
        <v>0.4</v>
      </c>
      <c r="N2398">
        <v>4.8000000000000007</v>
      </c>
      <c r="O2398">
        <v>6</v>
      </c>
      <c r="P2398">
        <v>0.80000000000000016</v>
      </c>
      <c r="Q2398">
        <v>2</v>
      </c>
      <c r="R2398" t="s">
        <v>761</v>
      </c>
    </row>
    <row r="2399" spans="1:18" x14ac:dyDescent="0.3">
      <c r="A2399" s="63">
        <v>2397</v>
      </c>
      <c r="B2399">
        <v>106894</v>
      </c>
      <c r="C2399" t="s">
        <v>758</v>
      </c>
      <c r="D2399" t="s">
        <v>585</v>
      </c>
      <c r="F2399">
        <v>59</v>
      </c>
      <c r="G2399" s="64">
        <v>43945</v>
      </c>
      <c r="H2399" s="64">
        <v>43950</v>
      </c>
      <c r="I2399">
        <v>6</v>
      </c>
      <c r="J2399">
        <v>2019</v>
      </c>
      <c r="K2399">
        <v>2019</v>
      </c>
      <c r="L2399">
        <v>12</v>
      </c>
      <c r="M2399">
        <v>0.4</v>
      </c>
      <c r="N2399">
        <v>4.8000000000000007</v>
      </c>
      <c r="O2399">
        <v>6</v>
      </c>
      <c r="P2399">
        <v>0.80000000000000016</v>
      </c>
      <c r="Q2399">
        <v>2</v>
      </c>
      <c r="R2399" t="s">
        <v>687</v>
      </c>
    </row>
    <row r="2400" spans="1:18" x14ac:dyDescent="0.3">
      <c r="A2400" s="63">
        <v>2398</v>
      </c>
      <c r="B2400">
        <v>106894</v>
      </c>
      <c r="C2400" t="s">
        <v>758</v>
      </c>
      <c r="D2400" t="s">
        <v>585</v>
      </c>
      <c r="F2400">
        <v>59</v>
      </c>
      <c r="G2400" s="64">
        <v>43945</v>
      </c>
      <c r="H2400" s="64">
        <v>43950</v>
      </c>
      <c r="I2400">
        <v>6</v>
      </c>
      <c r="J2400">
        <v>2019</v>
      </c>
      <c r="K2400">
        <v>2019</v>
      </c>
      <c r="L2400">
        <v>12</v>
      </c>
      <c r="M2400">
        <v>0.4</v>
      </c>
      <c r="N2400">
        <v>4.8000000000000007</v>
      </c>
      <c r="O2400">
        <v>6</v>
      </c>
      <c r="P2400">
        <v>0.80000000000000016</v>
      </c>
      <c r="Q2400">
        <v>2</v>
      </c>
      <c r="R2400" t="s">
        <v>608</v>
      </c>
    </row>
    <row r="2401" spans="1:18" x14ac:dyDescent="0.3">
      <c r="A2401" s="63">
        <v>2399</v>
      </c>
      <c r="B2401">
        <v>106894</v>
      </c>
      <c r="C2401" t="s">
        <v>758</v>
      </c>
      <c r="D2401" t="s">
        <v>585</v>
      </c>
      <c r="F2401">
        <v>59</v>
      </c>
      <c r="G2401" s="64">
        <v>43945</v>
      </c>
      <c r="H2401" s="64">
        <v>43950</v>
      </c>
      <c r="I2401">
        <v>6</v>
      </c>
      <c r="J2401">
        <v>2019</v>
      </c>
      <c r="K2401">
        <v>2019</v>
      </c>
      <c r="L2401">
        <v>12</v>
      </c>
      <c r="M2401">
        <v>0.4</v>
      </c>
      <c r="N2401">
        <v>4.8000000000000007</v>
      </c>
      <c r="O2401">
        <v>6</v>
      </c>
      <c r="P2401">
        <v>0.80000000000000016</v>
      </c>
      <c r="Q2401">
        <v>2</v>
      </c>
      <c r="R2401" t="s">
        <v>191</v>
      </c>
    </row>
    <row r="2402" spans="1:18" x14ac:dyDescent="0.3">
      <c r="A2402" s="63">
        <v>2400</v>
      </c>
      <c r="B2402">
        <v>106894</v>
      </c>
      <c r="C2402" t="s">
        <v>758</v>
      </c>
      <c r="D2402" t="s">
        <v>585</v>
      </c>
      <c r="F2402">
        <v>59</v>
      </c>
      <c r="G2402" s="64">
        <v>43945</v>
      </c>
      <c r="H2402" s="64">
        <v>43950</v>
      </c>
      <c r="I2402">
        <v>6</v>
      </c>
      <c r="J2402">
        <v>2019</v>
      </c>
      <c r="K2402">
        <v>2019</v>
      </c>
      <c r="L2402">
        <v>12</v>
      </c>
      <c r="M2402">
        <v>0.4</v>
      </c>
      <c r="N2402">
        <v>4.8000000000000007</v>
      </c>
      <c r="O2402">
        <v>6</v>
      </c>
      <c r="P2402">
        <v>0.80000000000000016</v>
      </c>
      <c r="Q2402">
        <v>2</v>
      </c>
      <c r="R2402" t="s">
        <v>661</v>
      </c>
    </row>
    <row r="2403" spans="1:18" x14ac:dyDescent="0.3">
      <c r="A2403" s="63">
        <v>2401</v>
      </c>
      <c r="B2403">
        <v>20954</v>
      </c>
      <c r="C2403" t="s">
        <v>338</v>
      </c>
      <c r="D2403" t="s">
        <v>658</v>
      </c>
      <c r="F2403">
        <v>88</v>
      </c>
      <c r="G2403" s="64">
        <v>43108</v>
      </c>
      <c r="H2403" s="64">
        <v>43108</v>
      </c>
      <c r="I2403">
        <v>10</v>
      </c>
      <c r="J2403">
        <v>2016</v>
      </c>
      <c r="K2403">
        <v>2016</v>
      </c>
      <c r="L2403">
        <v>1</v>
      </c>
      <c r="M2403">
        <v>2.166666666666667</v>
      </c>
      <c r="N2403">
        <v>2.166666666666667</v>
      </c>
      <c r="O2403">
        <v>1</v>
      </c>
      <c r="P2403">
        <v>2.166666666666667</v>
      </c>
      <c r="Q2403">
        <v>1</v>
      </c>
      <c r="R2403" t="s">
        <v>36</v>
      </c>
    </row>
    <row r="2404" spans="1:18" x14ac:dyDescent="0.3">
      <c r="A2404" s="63">
        <v>2402</v>
      </c>
      <c r="B2404">
        <v>20954</v>
      </c>
      <c r="C2404" t="s">
        <v>338</v>
      </c>
      <c r="D2404" t="s">
        <v>658</v>
      </c>
      <c r="F2404">
        <v>88</v>
      </c>
      <c r="G2404" s="64">
        <v>43108</v>
      </c>
      <c r="H2404" s="64">
        <v>43108</v>
      </c>
      <c r="I2404">
        <v>10</v>
      </c>
      <c r="J2404">
        <v>2016</v>
      </c>
      <c r="K2404">
        <v>2016</v>
      </c>
      <c r="L2404">
        <v>1</v>
      </c>
      <c r="M2404">
        <v>2.166666666666667</v>
      </c>
      <c r="N2404">
        <v>2.166666666666667</v>
      </c>
      <c r="O2404">
        <v>1</v>
      </c>
      <c r="P2404">
        <v>2.166666666666667</v>
      </c>
      <c r="Q2404">
        <v>1</v>
      </c>
      <c r="R2404" t="s">
        <v>54</v>
      </c>
    </row>
    <row r="2405" spans="1:18" x14ac:dyDescent="0.3">
      <c r="A2405" s="63">
        <v>2403</v>
      </c>
      <c r="B2405">
        <v>20954</v>
      </c>
      <c r="C2405" t="s">
        <v>338</v>
      </c>
      <c r="D2405" t="s">
        <v>658</v>
      </c>
      <c r="F2405">
        <v>88</v>
      </c>
      <c r="G2405" s="64">
        <v>43108</v>
      </c>
      <c r="H2405" s="64">
        <v>43108</v>
      </c>
      <c r="I2405">
        <v>10</v>
      </c>
      <c r="J2405">
        <v>2016</v>
      </c>
      <c r="K2405">
        <v>2016</v>
      </c>
      <c r="L2405">
        <v>1</v>
      </c>
      <c r="M2405">
        <v>2.166666666666667</v>
      </c>
      <c r="N2405">
        <v>2.166666666666667</v>
      </c>
      <c r="O2405">
        <v>1</v>
      </c>
      <c r="P2405">
        <v>2.166666666666667</v>
      </c>
      <c r="Q2405">
        <v>1</v>
      </c>
      <c r="R2405" t="s">
        <v>42</v>
      </c>
    </row>
    <row r="2406" spans="1:18" x14ac:dyDescent="0.3">
      <c r="A2406" s="63">
        <v>2404</v>
      </c>
      <c r="B2406">
        <v>20954</v>
      </c>
      <c r="C2406" t="s">
        <v>338</v>
      </c>
      <c r="D2406" t="s">
        <v>658</v>
      </c>
      <c r="F2406">
        <v>88</v>
      </c>
      <c r="G2406" s="64">
        <v>43108</v>
      </c>
      <c r="H2406" s="64">
        <v>43108</v>
      </c>
      <c r="I2406">
        <v>10</v>
      </c>
      <c r="J2406">
        <v>2016</v>
      </c>
      <c r="K2406">
        <v>2016</v>
      </c>
      <c r="L2406">
        <v>1</v>
      </c>
      <c r="M2406">
        <v>2.166666666666667</v>
      </c>
      <c r="N2406">
        <v>2.166666666666667</v>
      </c>
      <c r="O2406">
        <v>1</v>
      </c>
      <c r="P2406">
        <v>2.166666666666667</v>
      </c>
      <c r="Q2406">
        <v>1</v>
      </c>
      <c r="R2406" t="s">
        <v>645</v>
      </c>
    </row>
    <row r="2407" spans="1:18" x14ac:dyDescent="0.3">
      <c r="A2407" s="63">
        <v>2405</v>
      </c>
      <c r="B2407">
        <v>20954</v>
      </c>
      <c r="C2407" t="s">
        <v>338</v>
      </c>
      <c r="D2407" t="s">
        <v>658</v>
      </c>
      <c r="F2407">
        <v>88</v>
      </c>
      <c r="G2407" s="64">
        <v>43108</v>
      </c>
      <c r="H2407" s="64">
        <v>43108</v>
      </c>
      <c r="I2407">
        <v>10</v>
      </c>
      <c r="J2407">
        <v>2016</v>
      </c>
      <c r="K2407">
        <v>2016</v>
      </c>
      <c r="L2407">
        <v>1</v>
      </c>
      <c r="M2407">
        <v>2.166666666666667</v>
      </c>
      <c r="N2407">
        <v>2.166666666666667</v>
      </c>
      <c r="O2407">
        <v>1</v>
      </c>
      <c r="P2407">
        <v>2.166666666666667</v>
      </c>
      <c r="Q2407">
        <v>1</v>
      </c>
      <c r="R2407" t="s">
        <v>762</v>
      </c>
    </row>
    <row r="2408" spans="1:18" x14ac:dyDescent="0.3">
      <c r="A2408" s="63">
        <v>2406</v>
      </c>
      <c r="B2408">
        <v>20954</v>
      </c>
      <c r="C2408" t="s">
        <v>338</v>
      </c>
      <c r="D2408" t="s">
        <v>658</v>
      </c>
      <c r="F2408">
        <v>88</v>
      </c>
      <c r="G2408" s="64">
        <v>43108</v>
      </c>
      <c r="H2408" s="64">
        <v>43108</v>
      </c>
      <c r="I2408">
        <v>10</v>
      </c>
      <c r="J2408">
        <v>2016</v>
      </c>
      <c r="K2408">
        <v>2016</v>
      </c>
      <c r="L2408">
        <v>1</v>
      </c>
      <c r="M2408">
        <v>2.166666666666667</v>
      </c>
      <c r="N2408">
        <v>2.166666666666667</v>
      </c>
      <c r="O2408">
        <v>1</v>
      </c>
      <c r="P2408">
        <v>2.166666666666667</v>
      </c>
      <c r="Q2408">
        <v>1</v>
      </c>
      <c r="R2408" t="s">
        <v>763</v>
      </c>
    </row>
    <row r="2409" spans="1:18" x14ac:dyDescent="0.3">
      <c r="A2409" s="63">
        <v>2407</v>
      </c>
      <c r="B2409">
        <v>20954</v>
      </c>
      <c r="C2409" t="s">
        <v>338</v>
      </c>
      <c r="D2409" t="s">
        <v>658</v>
      </c>
      <c r="F2409">
        <v>88</v>
      </c>
      <c r="G2409" s="64">
        <v>43108</v>
      </c>
      <c r="H2409" s="64">
        <v>43108</v>
      </c>
      <c r="I2409">
        <v>10</v>
      </c>
      <c r="J2409">
        <v>2016</v>
      </c>
      <c r="K2409">
        <v>2016</v>
      </c>
      <c r="L2409">
        <v>1</v>
      </c>
      <c r="M2409">
        <v>2.166666666666667</v>
      </c>
      <c r="N2409">
        <v>2.166666666666667</v>
      </c>
      <c r="O2409">
        <v>1</v>
      </c>
      <c r="P2409">
        <v>2.166666666666667</v>
      </c>
      <c r="Q2409">
        <v>1</v>
      </c>
      <c r="R2409" t="s">
        <v>685</v>
      </c>
    </row>
    <row r="2410" spans="1:18" x14ac:dyDescent="0.3">
      <c r="A2410" s="63">
        <v>2408</v>
      </c>
      <c r="B2410">
        <v>20954</v>
      </c>
      <c r="C2410" t="s">
        <v>338</v>
      </c>
      <c r="D2410" t="s">
        <v>658</v>
      </c>
      <c r="F2410">
        <v>88</v>
      </c>
      <c r="G2410" s="64">
        <v>43108</v>
      </c>
      <c r="H2410" s="64">
        <v>43108</v>
      </c>
      <c r="I2410">
        <v>10</v>
      </c>
      <c r="J2410">
        <v>2016</v>
      </c>
      <c r="K2410">
        <v>2016</v>
      </c>
      <c r="L2410">
        <v>1</v>
      </c>
      <c r="M2410">
        <v>2.166666666666667</v>
      </c>
      <c r="N2410">
        <v>2.166666666666667</v>
      </c>
      <c r="O2410">
        <v>1</v>
      </c>
      <c r="P2410">
        <v>2.166666666666667</v>
      </c>
      <c r="Q2410">
        <v>1</v>
      </c>
      <c r="R2410" t="s">
        <v>764</v>
      </c>
    </row>
    <row r="2411" spans="1:18" x14ac:dyDescent="0.3">
      <c r="A2411" s="63">
        <v>2409</v>
      </c>
      <c r="B2411">
        <v>20954</v>
      </c>
      <c r="C2411" t="s">
        <v>338</v>
      </c>
      <c r="D2411" t="s">
        <v>658</v>
      </c>
      <c r="F2411">
        <v>88</v>
      </c>
      <c r="G2411" s="64">
        <v>43108</v>
      </c>
      <c r="H2411" s="64">
        <v>43108</v>
      </c>
      <c r="I2411">
        <v>10</v>
      </c>
      <c r="J2411">
        <v>2016</v>
      </c>
      <c r="K2411">
        <v>2016</v>
      </c>
      <c r="L2411">
        <v>1</v>
      </c>
      <c r="M2411">
        <v>2.166666666666667</v>
      </c>
      <c r="N2411">
        <v>2.166666666666667</v>
      </c>
      <c r="O2411">
        <v>1</v>
      </c>
      <c r="P2411">
        <v>2.166666666666667</v>
      </c>
      <c r="Q2411">
        <v>1</v>
      </c>
      <c r="R2411" t="s">
        <v>684</v>
      </c>
    </row>
    <row r="2412" spans="1:18" x14ac:dyDescent="0.3">
      <c r="A2412" s="63">
        <v>2410</v>
      </c>
      <c r="B2412">
        <v>20954</v>
      </c>
      <c r="C2412" t="s">
        <v>338</v>
      </c>
      <c r="D2412" t="s">
        <v>658</v>
      </c>
      <c r="F2412">
        <v>88</v>
      </c>
      <c r="G2412" s="64">
        <v>43108</v>
      </c>
      <c r="H2412" s="64">
        <v>43108</v>
      </c>
      <c r="I2412">
        <v>10</v>
      </c>
      <c r="J2412">
        <v>2016</v>
      </c>
      <c r="K2412">
        <v>2016</v>
      </c>
      <c r="L2412">
        <v>1</v>
      </c>
      <c r="M2412">
        <v>2.166666666666667</v>
      </c>
      <c r="N2412">
        <v>2.166666666666667</v>
      </c>
      <c r="O2412">
        <v>1</v>
      </c>
      <c r="P2412">
        <v>2.166666666666667</v>
      </c>
      <c r="Q2412">
        <v>1</v>
      </c>
      <c r="R2412" t="s">
        <v>765</v>
      </c>
    </row>
    <row r="2413" spans="1:18" x14ac:dyDescent="0.3">
      <c r="A2413" s="63">
        <v>2411</v>
      </c>
      <c r="B2413">
        <v>20954</v>
      </c>
      <c r="C2413" t="s">
        <v>338</v>
      </c>
      <c r="D2413" t="s">
        <v>658</v>
      </c>
      <c r="F2413">
        <v>88</v>
      </c>
      <c r="G2413" s="64">
        <v>43108</v>
      </c>
      <c r="H2413" s="64">
        <v>43108</v>
      </c>
      <c r="I2413">
        <v>10</v>
      </c>
      <c r="J2413">
        <v>2016</v>
      </c>
      <c r="K2413">
        <v>2016</v>
      </c>
      <c r="L2413">
        <v>1</v>
      </c>
      <c r="M2413">
        <v>2.166666666666667</v>
      </c>
      <c r="N2413">
        <v>2.166666666666667</v>
      </c>
      <c r="O2413">
        <v>1</v>
      </c>
      <c r="P2413">
        <v>2.166666666666667</v>
      </c>
      <c r="Q2413">
        <v>1</v>
      </c>
      <c r="R2413" t="s">
        <v>661</v>
      </c>
    </row>
    <row r="2414" spans="1:18" x14ac:dyDescent="0.3">
      <c r="A2414" s="63">
        <v>2412</v>
      </c>
      <c r="B2414">
        <v>20954</v>
      </c>
      <c r="C2414" t="s">
        <v>338</v>
      </c>
      <c r="D2414" t="s">
        <v>658</v>
      </c>
      <c r="F2414">
        <v>88</v>
      </c>
      <c r="G2414" s="64">
        <v>43108</v>
      </c>
      <c r="H2414" s="64">
        <v>43108</v>
      </c>
      <c r="I2414">
        <v>10</v>
      </c>
      <c r="J2414">
        <v>2016</v>
      </c>
      <c r="K2414">
        <v>2016</v>
      </c>
      <c r="L2414">
        <v>1</v>
      </c>
      <c r="M2414">
        <v>2.166666666666667</v>
      </c>
      <c r="N2414">
        <v>2.166666666666667</v>
      </c>
      <c r="O2414">
        <v>1</v>
      </c>
      <c r="P2414">
        <v>2.166666666666667</v>
      </c>
      <c r="Q2414">
        <v>1</v>
      </c>
      <c r="R2414" t="s">
        <v>590</v>
      </c>
    </row>
    <row r="2415" spans="1:18" x14ac:dyDescent="0.3">
      <c r="A2415" s="63">
        <v>2413</v>
      </c>
      <c r="B2415">
        <v>20954</v>
      </c>
      <c r="C2415" t="s">
        <v>338</v>
      </c>
      <c r="D2415" t="s">
        <v>658</v>
      </c>
      <c r="F2415">
        <v>88</v>
      </c>
      <c r="G2415" s="64">
        <v>43108</v>
      </c>
      <c r="H2415" s="64">
        <v>43108</v>
      </c>
      <c r="I2415">
        <v>10</v>
      </c>
      <c r="J2415">
        <v>2016</v>
      </c>
      <c r="K2415">
        <v>2016</v>
      </c>
      <c r="L2415">
        <v>1</v>
      </c>
      <c r="M2415">
        <v>2.166666666666667</v>
      </c>
      <c r="N2415">
        <v>2.166666666666667</v>
      </c>
      <c r="O2415">
        <v>1</v>
      </c>
      <c r="P2415">
        <v>2.166666666666667</v>
      </c>
      <c r="Q2415">
        <v>1</v>
      </c>
      <c r="R2415" t="s">
        <v>760</v>
      </c>
    </row>
    <row r="2416" spans="1:18" x14ac:dyDescent="0.3">
      <c r="A2416" s="63">
        <v>2414</v>
      </c>
      <c r="B2416">
        <v>20954</v>
      </c>
      <c r="C2416" t="s">
        <v>338</v>
      </c>
      <c r="D2416" t="s">
        <v>658</v>
      </c>
      <c r="F2416">
        <v>88</v>
      </c>
      <c r="G2416" s="64">
        <v>43108</v>
      </c>
      <c r="H2416" s="64">
        <v>43108</v>
      </c>
      <c r="I2416">
        <v>10</v>
      </c>
      <c r="J2416">
        <v>2016</v>
      </c>
      <c r="K2416">
        <v>2016</v>
      </c>
      <c r="L2416">
        <v>1</v>
      </c>
      <c r="M2416">
        <v>2.166666666666667</v>
      </c>
      <c r="N2416">
        <v>2.166666666666667</v>
      </c>
      <c r="O2416">
        <v>1</v>
      </c>
      <c r="P2416">
        <v>2.166666666666667</v>
      </c>
      <c r="Q2416">
        <v>1</v>
      </c>
      <c r="R2416" t="s">
        <v>45</v>
      </c>
    </row>
    <row r="2417" spans="1:18" x14ac:dyDescent="0.3">
      <c r="A2417" s="63">
        <v>2415</v>
      </c>
      <c r="B2417">
        <v>20954</v>
      </c>
      <c r="C2417" t="s">
        <v>338</v>
      </c>
      <c r="D2417" t="s">
        <v>658</v>
      </c>
      <c r="F2417">
        <v>88</v>
      </c>
      <c r="G2417" s="64">
        <v>43108</v>
      </c>
      <c r="H2417" s="64">
        <v>43108</v>
      </c>
      <c r="I2417">
        <v>10</v>
      </c>
      <c r="J2417">
        <v>2016</v>
      </c>
      <c r="K2417">
        <v>2016</v>
      </c>
      <c r="L2417">
        <v>1</v>
      </c>
      <c r="M2417">
        <v>2.166666666666667</v>
      </c>
      <c r="N2417">
        <v>2.166666666666667</v>
      </c>
      <c r="O2417">
        <v>1</v>
      </c>
      <c r="P2417">
        <v>2.166666666666667</v>
      </c>
      <c r="Q2417">
        <v>1</v>
      </c>
      <c r="R2417" t="s">
        <v>641</v>
      </c>
    </row>
    <row r="2418" spans="1:18" x14ac:dyDescent="0.3">
      <c r="A2418" s="63">
        <v>2416</v>
      </c>
      <c r="B2418">
        <v>20954</v>
      </c>
      <c r="C2418" t="s">
        <v>338</v>
      </c>
      <c r="D2418" t="s">
        <v>658</v>
      </c>
      <c r="F2418">
        <v>88</v>
      </c>
      <c r="G2418" s="64">
        <v>43108</v>
      </c>
      <c r="H2418" s="64">
        <v>43108</v>
      </c>
      <c r="I2418">
        <v>10</v>
      </c>
      <c r="J2418">
        <v>2016</v>
      </c>
      <c r="K2418">
        <v>2016</v>
      </c>
      <c r="L2418">
        <v>1</v>
      </c>
      <c r="M2418">
        <v>2.166666666666667</v>
      </c>
      <c r="N2418">
        <v>2.166666666666667</v>
      </c>
      <c r="O2418">
        <v>1</v>
      </c>
      <c r="P2418">
        <v>2.166666666666667</v>
      </c>
      <c r="Q2418">
        <v>1</v>
      </c>
      <c r="R2418" t="s">
        <v>696</v>
      </c>
    </row>
    <row r="2419" spans="1:18" x14ac:dyDescent="0.3">
      <c r="A2419" s="63">
        <v>2417</v>
      </c>
      <c r="B2419">
        <v>20954</v>
      </c>
      <c r="C2419" t="s">
        <v>338</v>
      </c>
      <c r="D2419" t="s">
        <v>658</v>
      </c>
      <c r="F2419">
        <v>88</v>
      </c>
      <c r="G2419" s="64">
        <v>43108</v>
      </c>
      <c r="H2419" s="64">
        <v>43108</v>
      </c>
      <c r="I2419">
        <v>10</v>
      </c>
      <c r="J2419">
        <v>2016</v>
      </c>
      <c r="K2419">
        <v>2016</v>
      </c>
      <c r="L2419">
        <v>1</v>
      </c>
      <c r="M2419">
        <v>2.166666666666667</v>
      </c>
      <c r="N2419">
        <v>2.166666666666667</v>
      </c>
      <c r="O2419">
        <v>1</v>
      </c>
      <c r="P2419">
        <v>2.166666666666667</v>
      </c>
      <c r="Q2419">
        <v>1</v>
      </c>
      <c r="R2419" t="s">
        <v>38</v>
      </c>
    </row>
    <row r="2420" spans="1:18" x14ac:dyDescent="0.3">
      <c r="A2420" s="63">
        <v>2418</v>
      </c>
      <c r="B2420">
        <v>20954</v>
      </c>
      <c r="C2420" t="s">
        <v>338</v>
      </c>
      <c r="D2420" t="s">
        <v>658</v>
      </c>
      <c r="F2420">
        <v>88</v>
      </c>
      <c r="G2420" s="64">
        <v>43108</v>
      </c>
      <c r="H2420" s="64">
        <v>43108</v>
      </c>
      <c r="I2420">
        <v>10</v>
      </c>
      <c r="J2420">
        <v>2016</v>
      </c>
      <c r="K2420">
        <v>2016</v>
      </c>
      <c r="L2420">
        <v>1</v>
      </c>
      <c r="M2420">
        <v>2.166666666666667</v>
      </c>
      <c r="N2420">
        <v>2.166666666666667</v>
      </c>
      <c r="O2420">
        <v>1</v>
      </c>
      <c r="P2420">
        <v>2.166666666666667</v>
      </c>
      <c r="Q2420">
        <v>1</v>
      </c>
      <c r="R2420" t="s">
        <v>690</v>
      </c>
    </row>
    <row r="2421" spans="1:18" x14ac:dyDescent="0.3">
      <c r="A2421" s="63">
        <v>2419</v>
      </c>
      <c r="B2421">
        <v>108092</v>
      </c>
      <c r="C2421" t="s">
        <v>340</v>
      </c>
      <c r="D2421" t="s">
        <v>585</v>
      </c>
      <c r="F2421">
        <v>67</v>
      </c>
      <c r="G2421" s="64">
        <v>44194</v>
      </c>
      <c r="H2421" s="64">
        <v>44203</v>
      </c>
      <c r="I2421">
        <v>5</v>
      </c>
      <c r="J2421">
        <v>2020</v>
      </c>
      <c r="K2421">
        <v>2020</v>
      </c>
      <c r="L2421">
        <v>12</v>
      </c>
      <c r="M2421">
        <v>0.4</v>
      </c>
      <c r="N2421">
        <v>4.8000000000000007</v>
      </c>
      <c r="O2421">
        <v>10</v>
      </c>
      <c r="P2421">
        <v>0.48000000000000009</v>
      </c>
      <c r="Q2421">
        <v>1.2</v>
      </c>
      <c r="R2421" t="s">
        <v>32</v>
      </c>
    </row>
    <row r="2422" spans="1:18" x14ac:dyDescent="0.3">
      <c r="A2422" s="63">
        <v>2420</v>
      </c>
      <c r="B2422">
        <v>108092</v>
      </c>
      <c r="C2422" t="s">
        <v>340</v>
      </c>
      <c r="D2422" t="s">
        <v>585</v>
      </c>
      <c r="F2422">
        <v>67</v>
      </c>
      <c r="G2422" s="64">
        <v>44194</v>
      </c>
      <c r="H2422" s="64">
        <v>44203</v>
      </c>
      <c r="I2422">
        <v>5</v>
      </c>
      <c r="J2422">
        <v>2020</v>
      </c>
      <c r="K2422">
        <v>2020</v>
      </c>
      <c r="L2422">
        <v>12</v>
      </c>
      <c r="M2422">
        <v>0.4</v>
      </c>
      <c r="N2422">
        <v>4.8000000000000007</v>
      </c>
      <c r="O2422">
        <v>10</v>
      </c>
      <c r="P2422">
        <v>0.48000000000000009</v>
      </c>
      <c r="Q2422">
        <v>1.2</v>
      </c>
      <c r="R2422" t="s">
        <v>42</v>
      </c>
    </row>
    <row r="2423" spans="1:18" x14ac:dyDescent="0.3">
      <c r="A2423" s="63">
        <v>2421</v>
      </c>
      <c r="B2423">
        <v>108092</v>
      </c>
      <c r="C2423" t="s">
        <v>340</v>
      </c>
      <c r="D2423" t="s">
        <v>585</v>
      </c>
      <c r="F2423">
        <v>67</v>
      </c>
      <c r="G2423" s="64">
        <v>44194</v>
      </c>
      <c r="H2423" s="64">
        <v>44203</v>
      </c>
      <c r="I2423">
        <v>5</v>
      </c>
      <c r="J2423">
        <v>2020</v>
      </c>
      <c r="K2423">
        <v>2020</v>
      </c>
      <c r="L2423">
        <v>12</v>
      </c>
      <c r="M2423">
        <v>0.4</v>
      </c>
      <c r="N2423">
        <v>4.8000000000000007</v>
      </c>
      <c r="O2423">
        <v>10</v>
      </c>
      <c r="P2423">
        <v>0.48000000000000009</v>
      </c>
      <c r="Q2423">
        <v>1.2</v>
      </c>
      <c r="R2423" t="s">
        <v>707</v>
      </c>
    </row>
    <row r="2424" spans="1:18" x14ac:dyDescent="0.3">
      <c r="A2424" s="63">
        <v>2422</v>
      </c>
      <c r="B2424">
        <v>108092</v>
      </c>
      <c r="C2424" t="s">
        <v>340</v>
      </c>
      <c r="D2424" t="s">
        <v>585</v>
      </c>
      <c r="F2424">
        <v>67</v>
      </c>
      <c r="G2424" s="64">
        <v>44194</v>
      </c>
      <c r="H2424" s="64">
        <v>44203</v>
      </c>
      <c r="I2424">
        <v>5</v>
      </c>
      <c r="J2424">
        <v>2020</v>
      </c>
      <c r="K2424">
        <v>2020</v>
      </c>
      <c r="L2424">
        <v>12</v>
      </c>
      <c r="M2424">
        <v>0.4</v>
      </c>
      <c r="N2424">
        <v>4.8000000000000007</v>
      </c>
      <c r="O2424">
        <v>10</v>
      </c>
      <c r="P2424">
        <v>0.48000000000000009</v>
      </c>
      <c r="Q2424">
        <v>1.2</v>
      </c>
      <c r="R2424" t="s">
        <v>642</v>
      </c>
    </row>
    <row r="2425" spans="1:18" x14ac:dyDescent="0.3">
      <c r="A2425" s="63">
        <v>2423</v>
      </c>
      <c r="B2425">
        <v>108092</v>
      </c>
      <c r="C2425" t="s">
        <v>340</v>
      </c>
      <c r="D2425" t="s">
        <v>585</v>
      </c>
      <c r="F2425">
        <v>67</v>
      </c>
      <c r="G2425" s="64">
        <v>44194</v>
      </c>
      <c r="H2425" s="64">
        <v>44203</v>
      </c>
      <c r="I2425">
        <v>5</v>
      </c>
      <c r="J2425">
        <v>2020</v>
      </c>
      <c r="K2425">
        <v>2020</v>
      </c>
      <c r="L2425">
        <v>12</v>
      </c>
      <c r="M2425">
        <v>0.4</v>
      </c>
      <c r="N2425">
        <v>4.8000000000000007</v>
      </c>
      <c r="O2425">
        <v>10</v>
      </c>
      <c r="P2425">
        <v>0.48000000000000009</v>
      </c>
      <c r="Q2425">
        <v>1.2</v>
      </c>
      <c r="R2425" t="s">
        <v>601</v>
      </c>
    </row>
    <row r="2426" spans="1:18" x14ac:dyDescent="0.3">
      <c r="A2426" s="63">
        <v>2424</v>
      </c>
      <c r="B2426">
        <v>108092</v>
      </c>
      <c r="C2426" t="s">
        <v>340</v>
      </c>
      <c r="D2426" t="s">
        <v>585</v>
      </c>
      <c r="F2426">
        <v>67</v>
      </c>
      <c r="G2426" s="64">
        <v>44194</v>
      </c>
      <c r="H2426" s="64">
        <v>44203</v>
      </c>
      <c r="I2426">
        <v>5</v>
      </c>
      <c r="J2426">
        <v>2020</v>
      </c>
      <c r="K2426">
        <v>2020</v>
      </c>
      <c r="L2426">
        <v>12</v>
      </c>
      <c r="M2426">
        <v>0.4</v>
      </c>
      <c r="N2426">
        <v>4.8000000000000007</v>
      </c>
      <c r="O2426">
        <v>10</v>
      </c>
      <c r="P2426">
        <v>0.48000000000000009</v>
      </c>
      <c r="Q2426">
        <v>1.2</v>
      </c>
      <c r="R2426" t="s">
        <v>695</v>
      </c>
    </row>
    <row r="2427" spans="1:18" x14ac:dyDescent="0.3">
      <c r="A2427" s="63">
        <v>2425</v>
      </c>
      <c r="B2427">
        <v>108092</v>
      </c>
      <c r="C2427" t="s">
        <v>340</v>
      </c>
      <c r="D2427" t="s">
        <v>585</v>
      </c>
      <c r="F2427">
        <v>67</v>
      </c>
      <c r="G2427" s="64">
        <v>44194</v>
      </c>
      <c r="H2427" s="64">
        <v>44203</v>
      </c>
      <c r="I2427">
        <v>5</v>
      </c>
      <c r="J2427">
        <v>2020</v>
      </c>
      <c r="K2427">
        <v>2020</v>
      </c>
      <c r="L2427">
        <v>12</v>
      </c>
      <c r="M2427">
        <v>0.4</v>
      </c>
      <c r="N2427">
        <v>4.8000000000000007</v>
      </c>
      <c r="O2427">
        <v>10</v>
      </c>
      <c r="P2427">
        <v>0.48000000000000009</v>
      </c>
      <c r="Q2427">
        <v>1.2</v>
      </c>
      <c r="R2427" t="s">
        <v>641</v>
      </c>
    </row>
    <row r="2428" spans="1:18" x14ac:dyDescent="0.3">
      <c r="A2428" s="63">
        <v>2426</v>
      </c>
      <c r="B2428">
        <v>108092</v>
      </c>
      <c r="C2428" t="s">
        <v>340</v>
      </c>
      <c r="D2428" t="s">
        <v>585</v>
      </c>
      <c r="F2428">
        <v>67</v>
      </c>
      <c r="G2428" s="64">
        <v>44194</v>
      </c>
      <c r="H2428" s="64">
        <v>44203</v>
      </c>
      <c r="I2428">
        <v>5</v>
      </c>
      <c r="J2428">
        <v>2020</v>
      </c>
      <c r="K2428">
        <v>2020</v>
      </c>
      <c r="L2428">
        <v>12</v>
      </c>
      <c r="M2428">
        <v>0.4</v>
      </c>
      <c r="N2428">
        <v>4.8000000000000007</v>
      </c>
      <c r="O2428">
        <v>10</v>
      </c>
      <c r="P2428">
        <v>0.48000000000000009</v>
      </c>
      <c r="Q2428">
        <v>1.2</v>
      </c>
      <c r="R2428" t="s">
        <v>80</v>
      </c>
    </row>
    <row r="2429" spans="1:18" x14ac:dyDescent="0.3">
      <c r="A2429" s="63">
        <v>2427</v>
      </c>
      <c r="B2429">
        <v>108092</v>
      </c>
      <c r="C2429" t="s">
        <v>340</v>
      </c>
      <c r="D2429" t="s">
        <v>585</v>
      </c>
      <c r="F2429">
        <v>67</v>
      </c>
      <c r="G2429" s="64">
        <v>44194</v>
      </c>
      <c r="H2429" s="64">
        <v>44203</v>
      </c>
      <c r="I2429">
        <v>5</v>
      </c>
      <c r="J2429">
        <v>2020</v>
      </c>
      <c r="K2429">
        <v>2020</v>
      </c>
      <c r="L2429">
        <v>12</v>
      </c>
      <c r="M2429">
        <v>0.4</v>
      </c>
      <c r="N2429">
        <v>4.8000000000000007</v>
      </c>
      <c r="O2429">
        <v>10</v>
      </c>
      <c r="P2429">
        <v>0.48000000000000009</v>
      </c>
      <c r="Q2429">
        <v>1.2</v>
      </c>
      <c r="R2429" t="s">
        <v>45</v>
      </c>
    </row>
    <row r="2430" spans="1:18" x14ac:dyDescent="0.3">
      <c r="A2430" s="63">
        <v>2428</v>
      </c>
      <c r="B2430">
        <v>108092</v>
      </c>
      <c r="C2430" t="s">
        <v>340</v>
      </c>
      <c r="D2430" t="s">
        <v>585</v>
      </c>
      <c r="F2430">
        <v>67</v>
      </c>
      <c r="G2430" s="64">
        <v>44194</v>
      </c>
      <c r="H2430" s="64">
        <v>44203</v>
      </c>
      <c r="I2430">
        <v>5</v>
      </c>
      <c r="J2430">
        <v>2020</v>
      </c>
      <c r="K2430">
        <v>2020</v>
      </c>
      <c r="L2430">
        <v>12</v>
      </c>
      <c r="M2430">
        <v>0.4</v>
      </c>
      <c r="N2430">
        <v>4.8000000000000007</v>
      </c>
      <c r="O2430">
        <v>10</v>
      </c>
      <c r="P2430">
        <v>0.48000000000000009</v>
      </c>
      <c r="Q2430">
        <v>1.2</v>
      </c>
      <c r="R2430" t="s">
        <v>766</v>
      </c>
    </row>
    <row r="2431" spans="1:18" x14ac:dyDescent="0.3">
      <c r="A2431" s="63">
        <v>2429</v>
      </c>
      <c r="B2431">
        <v>108092</v>
      </c>
      <c r="C2431" t="s">
        <v>340</v>
      </c>
      <c r="D2431" t="s">
        <v>585</v>
      </c>
      <c r="F2431">
        <v>67</v>
      </c>
      <c r="G2431" s="64">
        <v>44194</v>
      </c>
      <c r="H2431" s="64">
        <v>44203</v>
      </c>
      <c r="I2431">
        <v>5</v>
      </c>
      <c r="J2431">
        <v>2020</v>
      </c>
      <c r="K2431">
        <v>2020</v>
      </c>
      <c r="L2431">
        <v>12</v>
      </c>
      <c r="M2431">
        <v>0.4</v>
      </c>
      <c r="N2431">
        <v>4.8000000000000007</v>
      </c>
      <c r="O2431">
        <v>10</v>
      </c>
      <c r="P2431">
        <v>0.48000000000000009</v>
      </c>
      <c r="Q2431">
        <v>1.2</v>
      </c>
      <c r="R2431" t="s">
        <v>684</v>
      </c>
    </row>
    <row r="2432" spans="1:18" x14ac:dyDescent="0.3">
      <c r="A2432" s="63">
        <v>2430</v>
      </c>
      <c r="B2432">
        <v>108092</v>
      </c>
      <c r="C2432" t="s">
        <v>340</v>
      </c>
      <c r="D2432" t="s">
        <v>585</v>
      </c>
      <c r="F2432">
        <v>67</v>
      </c>
      <c r="G2432" s="64">
        <v>44194</v>
      </c>
      <c r="H2432" s="64">
        <v>44203</v>
      </c>
      <c r="I2432">
        <v>5</v>
      </c>
      <c r="J2432">
        <v>2020</v>
      </c>
      <c r="K2432">
        <v>2020</v>
      </c>
      <c r="L2432">
        <v>12</v>
      </c>
      <c r="M2432">
        <v>0.4</v>
      </c>
      <c r="N2432">
        <v>4.8000000000000007</v>
      </c>
      <c r="O2432">
        <v>10</v>
      </c>
      <c r="P2432">
        <v>0.48000000000000009</v>
      </c>
      <c r="Q2432">
        <v>1.2</v>
      </c>
      <c r="R2432" t="s">
        <v>718</v>
      </c>
    </row>
    <row r="2433" spans="1:18" x14ac:dyDescent="0.3">
      <c r="A2433" s="63">
        <v>2431</v>
      </c>
      <c r="B2433">
        <v>108092</v>
      </c>
      <c r="C2433" t="s">
        <v>340</v>
      </c>
      <c r="D2433" t="s">
        <v>585</v>
      </c>
      <c r="F2433">
        <v>67</v>
      </c>
      <c r="G2433" s="64">
        <v>44194</v>
      </c>
      <c r="H2433" s="64">
        <v>44203</v>
      </c>
      <c r="I2433">
        <v>5</v>
      </c>
      <c r="J2433">
        <v>2020</v>
      </c>
      <c r="K2433">
        <v>2020</v>
      </c>
      <c r="L2433">
        <v>12</v>
      </c>
      <c r="M2433">
        <v>0.4</v>
      </c>
      <c r="N2433">
        <v>4.8000000000000007</v>
      </c>
      <c r="O2433">
        <v>10</v>
      </c>
      <c r="P2433">
        <v>0.48000000000000009</v>
      </c>
      <c r="Q2433">
        <v>1.2</v>
      </c>
      <c r="R2433" t="s">
        <v>155</v>
      </c>
    </row>
    <row r="2434" spans="1:18" x14ac:dyDescent="0.3">
      <c r="A2434" s="63">
        <v>2432</v>
      </c>
      <c r="B2434">
        <v>108092</v>
      </c>
      <c r="C2434" t="s">
        <v>340</v>
      </c>
      <c r="D2434" t="s">
        <v>585</v>
      </c>
      <c r="F2434">
        <v>67</v>
      </c>
      <c r="G2434" s="64">
        <v>44194</v>
      </c>
      <c r="H2434" s="64">
        <v>44203</v>
      </c>
      <c r="I2434">
        <v>5</v>
      </c>
      <c r="J2434">
        <v>2020</v>
      </c>
      <c r="K2434">
        <v>2020</v>
      </c>
      <c r="L2434">
        <v>12</v>
      </c>
      <c r="M2434">
        <v>0.4</v>
      </c>
      <c r="N2434">
        <v>4.8000000000000007</v>
      </c>
      <c r="O2434">
        <v>10</v>
      </c>
      <c r="P2434">
        <v>0.48000000000000009</v>
      </c>
      <c r="Q2434">
        <v>1.2</v>
      </c>
      <c r="R2434" t="s">
        <v>694</v>
      </c>
    </row>
    <row r="2435" spans="1:18" x14ac:dyDescent="0.3">
      <c r="A2435" s="63">
        <v>2433</v>
      </c>
      <c r="B2435">
        <v>108092</v>
      </c>
      <c r="C2435" t="s">
        <v>340</v>
      </c>
      <c r="D2435" t="s">
        <v>585</v>
      </c>
      <c r="F2435">
        <v>67</v>
      </c>
      <c r="G2435" s="64">
        <v>44194</v>
      </c>
      <c r="H2435" s="64">
        <v>44203</v>
      </c>
      <c r="I2435">
        <v>5</v>
      </c>
      <c r="J2435">
        <v>2020</v>
      </c>
      <c r="K2435">
        <v>2020</v>
      </c>
      <c r="L2435">
        <v>12</v>
      </c>
      <c r="M2435">
        <v>0.4</v>
      </c>
      <c r="N2435">
        <v>4.8000000000000007</v>
      </c>
      <c r="O2435">
        <v>10</v>
      </c>
      <c r="P2435">
        <v>0.48000000000000009</v>
      </c>
      <c r="Q2435">
        <v>1.2</v>
      </c>
      <c r="R2435" t="s">
        <v>632</v>
      </c>
    </row>
    <row r="2436" spans="1:18" x14ac:dyDescent="0.3">
      <c r="A2436" s="63">
        <v>2434</v>
      </c>
      <c r="B2436">
        <v>108092</v>
      </c>
      <c r="C2436" t="s">
        <v>340</v>
      </c>
      <c r="D2436" t="s">
        <v>585</v>
      </c>
      <c r="F2436">
        <v>67</v>
      </c>
      <c r="G2436" s="64">
        <v>44194</v>
      </c>
      <c r="H2436" s="64">
        <v>44203</v>
      </c>
      <c r="I2436">
        <v>5</v>
      </c>
      <c r="J2436">
        <v>2020</v>
      </c>
      <c r="K2436">
        <v>2020</v>
      </c>
      <c r="L2436">
        <v>12</v>
      </c>
      <c r="M2436">
        <v>0.4</v>
      </c>
      <c r="N2436">
        <v>4.8000000000000007</v>
      </c>
      <c r="O2436">
        <v>10</v>
      </c>
      <c r="P2436">
        <v>0.48000000000000009</v>
      </c>
      <c r="Q2436">
        <v>1.2</v>
      </c>
      <c r="R2436" t="s">
        <v>696</v>
      </c>
    </row>
    <row r="2437" spans="1:18" x14ac:dyDescent="0.3">
      <c r="A2437" s="63">
        <v>2435</v>
      </c>
      <c r="B2437">
        <v>108092</v>
      </c>
      <c r="C2437" t="s">
        <v>340</v>
      </c>
      <c r="D2437" t="s">
        <v>585</v>
      </c>
      <c r="F2437">
        <v>67</v>
      </c>
      <c r="G2437" s="64">
        <v>44194</v>
      </c>
      <c r="H2437" s="64">
        <v>44203</v>
      </c>
      <c r="I2437">
        <v>5</v>
      </c>
      <c r="J2437">
        <v>2020</v>
      </c>
      <c r="K2437">
        <v>2020</v>
      </c>
      <c r="L2437">
        <v>12</v>
      </c>
      <c r="M2437">
        <v>0.4</v>
      </c>
      <c r="N2437">
        <v>4.8000000000000007</v>
      </c>
      <c r="O2437">
        <v>10</v>
      </c>
      <c r="P2437">
        <v>0.48000000000000009</v>
      </c>
      <c r="Q2437">
        <v>1.2</v>
      </c>
      <c r="R2437" t="s">
        <v>620</v>
      </c>
    </row>
    <row r="2438" spans="1:18" x14ac:dyDescent="0.3">
      <c r="A2438" s="63">
        <v>2436</v>
      </c>
      <c r="B2438">
        <v>103302</v>
      </c>
      <c r="C2438" t="s">
        <v>341</v>
      </c>
      <c r="D2438" t="s">
        <v>585</v>
      </c>
      <c r="F2438">
        <v>77</v>
      </c>
      <c r="G2438" s="64">
        <v>43657</v>
      </c>
      <c r="H2438" s="64">
        <v>43659</v>
      </c>
      <c r="I2438">
        <v>8</v>
      </c>
      <c r="J2438">
        <v>2019</v>
      </c>
      <c r="K2438">
        <v>2019</v>
      </c>
      <c r="L2438">
        <v>13</v>
      </c>
      <c r="M2438">
        <v>0.4</v>
      </c>
      <c r="N2438">
        <v>5.2</v>
      </c>
      <c r="O2438">
        <v>3</v>
      </c>
      <c r="P2438">
        <v>1.7333333333333329</v>
      </c>
      <c r="Q2438">
        <v>4.333333333333333</v>
      </c>
      <c r="R2438" t="s">
        <v>36</v>
      </c>
    </row>
    <row r="2439" spans="1:18" x14ac:dyDescent="0.3">
      <c r="A2439" s="63">
        <v>2437</v>
      </c>
      <c r="B2439">
        <v>103302</v>
      </c>
      <c r="C2439" t="s">
        <v>341</v>
      </c>
      <c r="D2439" t="s">
        <v>585</v>
      </c>
      <c r="F2439">
        <v>77</v>
      </c>
      <c r="G2439" s="64">
        <v>43657</v>
      </c>
      <c r="H2439" s="64">
        <v>43659</v>
      </c>
      <c r="I2439">
        <v>8</v>
      </c>
      <c r="J2439">
        <v>2019</v>
      </c>
      <c r="K2439">
        <v>2019</v>
      </c>
      <c r="L2439">
        <v>13</v>
      </c>
      <c r="M2439">
        <v>0.4</v>
      </c>
      <c r="N2439">
        <v>5.2</v>
      </c>
      <c r="O2439">
        <v>3</v>
      </c>
      <c r="P2439">
        <v>1.7333333333333329</v>
      </c>
      <c r="Q2439">
        <v>4.333333333333333</v>
      </c>
      <c r="R2439" t="s">
        <v>51</v>
      </c>
    </row>
    <row r="2440" spans="1:18" x14ac:dyDescent="0.3">
      <c r="A2440" s="63">
        <v>2438</v>
      </c>
      <c r="B2440">
        <v>103302</v>
      </c>
      <c r="C2440" t="s">
        <v>341</v>
      </c>
      <c r="D2440" t="s">
        <v>585</v>
      </c>
      <c r="F2440">
        <v>77</v>
      </c>
      <c r="G2440" s="64">
        <v>43657</v>
      </c>
      <c r="H2440" s="64">
        <v>43659</v>
      </c>
      <c r="I2440">
        <v>8</v>
      </c>
      <c r="J2440">
        <v>2019</v>
      </c>
      <c r="K2440">
        <v>2019</v>
      </c>
      <c r="L2440">
        <v>13</v>
      </c>
      <c r="M2440">
        <v>0.4</v>
      </c>
      <c r="N2440">
        <v>5.2</v>
      </c>
      <c r="O2440">
        <v>3</v>
      </c>
      <c r="P2440">
        <v>1.7333333333333329</v>
      </c>
      <c r="Q2440">
        <v>4.333333333333333</v>
      </c>
      <c r="R2440" t="s">
        <v>54</v>
      </c>
    </row>
    <row r="2441" spans="1:18" x14ac:dyDescent="0.3">
      <c r="A2441" s="63">
        <v>2439</v>
      </c>
      <c r="B2441">
        <v>103302</v>
      </c>
      <c r="C2441" t="s">
        <v>341</v>
      </c>
      <c r="D2441" t="s">
        <v>585</v>
      </c>
      <c r="F2441">
        <v>77</v>
      </c>
      <c r="G2441" s="64">
        <v>43657</v>
      </c>
      <c r="H2441" s="64">
        <v>43659</v>
      </c>
      <c r="I2441">
        <v>8</v>
      </c>
      <c r="J2441">
        <v>2019</v>
      </c>
      <c r="K2441">
        <v>2019</v>
      </c>
      <c r="L2441">
        <v>13</v>
      </c>
      <c r="M2441">
        <v>0.4</v>
      </c>
      <c r="N2441">
        <v>5.2</v>
      </c>
      <c r="O2441">
        <v>3</v>
      </c>
      <c r="P2441">
        <v>1.7333333333333329</v>
      </c>
      <c r="Q2441">
        <v>4.333333333333333</v>
      </c>
      <c r="R2441" t="s">
        <v>42</v>
      </c>
    </row>
    <row r="2442" spans="1:18" x14ac:dyDescent="0.3">
      <c r="A2442" s="63">
        <v>2440</v>
      </c>
      <c r="B2442">
        <v>103302</v>
      </c>
      <c r="C2442" t="s">
        <v>341</v>
      </c>
      <c r="D2442" t="s">
        <v>585</v>
      </c>
      <c r="F2442">
        <v>77</v>
      </c>
      <c r="G2442" s="64">
        <v>43657</v>
      </c>
      <c r="H2442" s="64">
        <v>43659</v>
      </c>
      <c r="I2442">
        <v>8</v>
      </c>
      <c r="J2442">
        <v>2019</v>
      </c>
      <c r="K2442">
        <v>2019</v>
      </c>
      <c r="L2442">
        <v>13</v>
      </c>
      <c r="M2442">
        <v>0.4</v>
      </c>
      <c r="N2442">
        <v>5.2</v>
      </c>
      <c r="O2442">
        <v>3</v>
      </c>
      <c r="P2442">
        <v>1.7333333333333329</v>
      </c>
      <c r="Q2442">
        <v>4.333333333333333</v>
      </c>
      <c r="R2442" t="s">
        <v>695</v>
      </c>
    </row>
    <row r="2443" spans="1:18" x14ac:dyDescent="0.3">
      <c r="A2443" s="63">
        <v>2441</v>
      </c>
      <c r="B2443">
        <v>103302</v>
      </c>
      <c r="C2443" t="s">
        <v>341</v>
      </c>
      <c r="D2443" t="s">
        <v>585</v>
      </c>
      <c r="F2443">
        <v>77</v>
      </c>
      <c r="G2443" s="64">
        <v>43657</v>
      </c>
      <c r="H2443" s="64">
        <v>43659</v>
      </c>
      <c r="I2443">
        <v>8</v>
      </c>
      <c r="J2443">
        <v>2019</v>
      </c>
      <c r="K2443">
        <v>2019</v>
      </c>
      <c r="L2443">
        <v>13</v>
      </c>
      <c r="M2443">
        <v>0.4</v>
      </c>
      <c r="N2443">
        <v>5.2</v>
      </c>
      <c r="O2443">
        <v>3</v>
      </c>
      <c r="P2443">
        <v>1.7333333333333329</v>
      </c>
      <c r="Q2443">
        <v>4.333333333333333</v>
      </c>
      <c r="R2443" t="s">
        <v>684</v>
      </c>
    </row>
    <row r="2444" spans="1:18" x14ac:dyDescent="0.3">
      <c r="A2444" s="63">
        <v>2442</v>
      </c>
      <c r="B2444">
        <v>103302</v>
      </c>
      <c r="C2444" t="s">
        <v>341</v>
      </c>
      <c r="D2444" t="s">
        <v>585</v>
      </c>
      <c r="F2444">
        <v>77</v>
      </c>
      <c r="G2444" s="64">
        <v>43657</v>
      </c>
      <c r="H2444" s="64">
        <v>43659</v>
      </c>
      <c r="I2444">
        <v>8</v>
      </c>
      <c r="J2444">
        <v>2019</v>
      </c>
      <c r="K2444">
        <v>2019</v>
      </c>
      <c r="L2444">
        <v>13</v>
      </c>
      <c r="M2444">
        <v>0.4</v>
      </c>
      <c r="N2444">
        <v>5.2</v>
      </c>
      <c r="O2444">
        <v>3</v>
      </c>
      <c r="P2444">
        <v>1.7333333333333329</v>
      </c>
      <c r="Q2444">
        <v>4.333333333333333</v>
      </c>
      <c r="R2444" t="s">
        <v>670</v>
      </c>
    </row>
    <row r="2445" spans="1:18" x14ac:dyDescent="0.3">
      <c r="A2445" s="63">
        <v>2443</v>
      </c>
      <c r="B2445">
        <v>103302</v>
      </c>
      <c r="C2445" t="s">
        <v>341</v>
      </c>
      <c r="D2445" t="s">
        <v>585</v>
      </c>
      <c r="F2445">
        <v>77</v>
      </c>
      <c r="G2445" s="64">
        <v>43657</v>
      </c>
      <c r="H2445" s="64">
        <v>43659</v>
      </c>
      <c r="I2445">
        <v>8</v>
      </c>
      <c r="J2445">
        <v>2019</v>
      </c>
      <c r="K2445">
        <v>2019</v>
      </c>
      <c r="L2445">
        <v>13</v>
      </c>
      <c r="M2445">
        <v>0.4</v>
      </c>
      <c r="N2445">
        <v>5.2</v>
      </c>
      <c r="O2445">
        <v>3</v>
      </c>
      <c r="P2445">
        <v>1.7333333333333329</v>
      </c>
      <c r="Q2445">
        <v>4.333333333333333</v>
      </c>
      <c r="R2445" t="s">
        <v>694</v>
      </c>
    </row>
    <row r="2446" spans="1:18" x14ac:dyDescent="0.3">
      <c r="A2446" s="63">
        <v>2444</v>
      </c>
      <c r="B2446">
        <v>103302</v>
      </c>
      <c r="C2446" t="s">
        <v>341</v>
      </c>
      <c r="D2446" t="s">
        <v>585</v>
      </c>
      <c r="F2446">
        <v>77</v>
      </c>
      <c r="G2446" s="64">
        <v>43657</v>
      </c>
      <c r="H2446" s="64">
        <v>43659</v>
      </c>
      <c r="I2446">
        <v>8</v>
      </c>
      <c r="J2446">
        <v>2019</v>
      </c>
      <c r="K2446">
        <v>2019</v>
      </c>
      <c r="L2446">
        <v>13</v>
      </c>
      <c r="M2446">
        <v>0.4</v>
      </c>
      <c r="N2446">
        <v>5.2</v>
      </c>
      <c r="O2446">
        <v>3</v>
      </c>
      <c r="P2446">
        <v>1.7333333333333329</v>
      </c>
      <c r="Q2446">
        <v>4.333333333333333</v>
      </c>
      <c r="R2446" t="s">
        <v>590</v>
      </c>
    </row>
    <row r="2447" spans="1:18" x14ac:dyDescent="0.3">
      <c r="A2447" s="63">
        <v>2445</v>
      </c>
      <c r="B2447">
        <v>103302</v>
      </c>
      <c r="C2447" t="s">
        <v>341</v>
      </c>
      <c r="D2447" t="s">
        <v>585</v>
      </c>
      <c r="F2447">
        <v>77</v>
      </c>
      <c r="G2447" s="64">
        <v>43657</v>
      </c>
      <c r="H2447" s="64">
        <v>43659</v>
      </c>
      <c r="I2447">
        <v>8</v>
      </c>
      <c r="J2447">
        <v>2019</v>
      </c>
      <c r="K2447">
        <v>2019</v>
      </c>
      <c r="L2447">
        <v>13</v>
      </c>
      <c r="M2447">
        <v>0.4</v>
      </c>
      <c r="N2447">
        <v>5.2</v>
      </c>
      <c r="O2447">
        <v>3</v>
      </c>
      <c r="P2447">
        <v>1.7333333333333329</v>
      </c>
      <c r="Q2447">
        <v>4.333333333333333</v>
      </c>
      <c r="R2447" t="s">
        <v>274</v>
      </c>
    </row>
    <row r="2448" spans="1:18" x14ac:dyDescent="0.3">
      <c r="A2448" s="63">
        <v>2446</v>
      </c>
      <c r="B2448">
        <v>103302</v>
      </c>
      <c r="C2448" t="s">
        <v>341</v>
      </c>
      <c r="D2448" t="s">
        <v>585</v>
      </c>
      <c r="F2448">
        <v>77</v>
      </c>
      <c r="G2448" s="64">
        <v>43657</v>
      </c>
      <c r="H2448" s="64">
        <v>43659</v>
      </c>
      <c r="I2448">
        <v>8</v>
      </c>
      <c r="J2448">
        <v>2019</v>
      </c>
      <c r="K2448">
        <v>2019</v>
      </c>
      <c r="L2448">
        <v>13</v>
      </c>
      <c r="M2448">
        <v>0.4</v>
      </c>
      <c r="N2448">
        <v>5.2</v>
      </c>
      <c r="O2448">
        <v>3</v>
      </c>
      <c r="P2448">
        <v>1.7333333333333329</v>
      </c>
      <c r="Q2448">
        <v>4.333333333333333</v>
      </c>
      <c r="R2448" t="s">
        <v>599</v>
      </c>
    </row>
    <row r="2449" spans="1:18" x14ac:dyDescent="0.3">
      <c r="A2449" s="63">
        <v>2447</v>
      </c>
      <c r="B2449">
        <v>103302</v>
      </c>
      <c r="C2449" t="s">
        <v>341</v>
      </c>
      <c r="D2449" t="s">
        <v>585</v>
      </c>
      <c r="F2449">
        <v>77</v>
      </c>
      <c r="G2449" s="64">
        <v>43657</v>
      </c>
      <c r="H2449" s="64">
        <v>43659</v>
      </c>
      <c r="I2449">
        <v>8</v>
      </c>
      <c r="J2449">
        <v>2019</v>
      </c>
      <c r="K2449">
        <v>2019</v>
      </c>
      <c r="L2449">
        <v>13</v>
      </c>
      <c r="M2449">
        <v>0.4</v>
      </c>
      <c r="N2449">
        <v>5.2</v>
      </c>
      <c r="O2449">
        <v>3</v>
      </c>
      <c r="P2449">
        <v>1.7333333333333329</v>
      </c>
      <c r="Q2449">
        <v>4.333333333333333</v>
      </c>
      <c r="R2449" t="s">
        <v>645</v>
      </c>
    </row>
    <row r="2450" spans="1:18" x14ac:dyDescent="0.3">
      <c r="A2450" s="63">
        <v>2448</v>
      </c>
      <c r="B2450">
        <v>103302</v>
      </c>
      <c r="C2450" t="s">
        <v>341</v>
      </c>
      <c r="D2450" t="s">
        <v>585</v>
      </c>
      <c r="F2450">
        <v>77</v>
      </c>
      <c r="G2450" s="64">
        <v>43657</v>
      </c>
      <c r="H2450" s="64">
        <v>43659</v>
      </c>
      <c r="I2450">
        <v>8</v>
      </c>
      <c r="J2450">
        <v>2019</v>
      </c>
      <c r="K2450">
        <v>2019</v>
      </c>
      <c r="L2450">
        <v>13</v>
      </c>
      <c r="M2450">
        <v>0.4</v>
      </c>
      <c r="N2450">
        <v>5.2</v>
      </c>
      <c r="O2450">
        <v>3</v>
      </c>
      <c r="P2450">
        <v>1.7333333333333329</v>
      </c>
      <c r="Q2450">
        <v>4.333333333333333</v>
      </c>
      <c r="R2450" t="s">
        <v>38</v>
      </c>
    </row>
    <row r="2451" spans="1:18" x14ac:dyDescent="0.3">
      <c r="A2451" s="63">
        <v>2449</v>
      </c>
      <c r="B2451">
        <v>103302</v>
      </c>
      <c r="C2451" t="s">
        <v>341</v>
      </c>
      <c r="D2451" t="s">
        <v>585</v>
      </c>
      <c r="F2451">
        <v>77</v>
      </c>
      <c r="G2451" s="64">
        <v>43657</v>
      </c>
      <c r="H2451" s="64">
        <v>43659</v>
      </c>
      <c r="I2451">
        <v>8</v>
      </c>
      <c r="J2451">
        <v>2019</v>
      </c>
      <c r="K2451">
        <v>2019</v>
      </c>
      <c r="L2451">
        <v>13</v>
      </c>
      <c r="M2451">
        <v>0.4</v>
      </c>
      <c r="N2451">
        <v>5.2</v>
      </c>
      <c r="O2451">
        <v>3</v>
      </c>
      <c r="P2451">
        <v>1.7333333333333329</v>
      </c>
      <c r="Q2451">
        <v>4.333333333333333</v>
      </c>
      <c r="R2451" t="s">
        <v>696</v>
      </c>
    </row>
    <row r="2452" spans="1:18" x14ac:dyDescent="0.3">
      <c r="A2452" s="63">
        <v>2450</v>
      </c>
      <c r="B2452">
        <v>103302</v>
      </c>
      <c r="C2452" t="s">
        <v>341</v>
      </c>
      <c r="D2452" t="s">
        <v>585</v>
      </c>
      <c r="F2452">
        <v>77</v>
      </c>
      <c r="G2452" s="64">
        <v>43657</v>
      </c>
      <c r="H2452" s="64">
        <v>43659</v>
      </c>
      <c r="I2452">
        <v>8</v>
      </c>
      <c r="J2452">
        <v>2019</v>
      </c>
      <c r="K2452">
        <v>2019</v>
      </c>
      <c r="L2452">
        <v>13</v>
      </c>
      <c r="M2452">
        <v>0.4</v>
      </c>
      <c r="N2452">
        <v>5.2</v>
      </c>
      <c r="O2452">
        <v>3</v>
      </c>
      <c r="P2452">
        <v>1.7333333333333329</v>
      </c>
      <c r="Q2452">
        <v>4.333333333333333</v>
      </c>
      <c r="R2452" t="s">
        <v>643</v>
      </c>
    </row>
    <row r="2453" spans="1:18" x14ac:dyDescent="0.3">
      <c r="A2453" s="63">
        <v>2451</v>
      </c>
      <c r="B2453">
        <v>108891</v>
      </c>
      <c r="C2453" t="s">
        <v>767</v>
      </c>
      <c r="D2453" t="s">
        <v>585</v>
      </c>
      <c r="F2453">
        <v>83</v>
      </c>
      <c r="G2453" s="64">
        <v>44021</v>
      </c>
      <c r="H2453" s="64">
        <v>44045</v>
      </c>
      <c r="I2453">
        <v>8</v>
      </c>
      <c r="J2453">
        <v>2019</v>
      </c>
      <c r="K2453">
        <v>2019</v>
      </c>
      <c r="L2453">
        <v>13</v>
      </c>
      <c r="M2453">
        <v>0.4</v>
      </c>
      <c r="N2453">
        <v>5.2</v>
      </c>
      <c r="O2453">
        <v>25</v>
      </c>
      <c r="P2453">
        <v>0.20799999999999999</v>
      </c>
      <c r="Q2453">
        <v>0.52</v>
      </c>
      <c r="R2453" t="s">
        <v>36</v>
      </c>
    </row>
    <row r="2454" spans="1:18" x14ac:dyDescent="0.3">
      <c r="A2454" s="63">
        <v>2452</v>
      </c>
      <c r="B2454">
        <v>108891</v>
      </c>
      <c r="C2454" t="s">
        <v>767</v>
      </c>
      <c r="D2454" t="s">
        <v>585</v>
      </c>
      <c r="F2454">
        <v>83</v>
      </c>
      <c r="G2454" s="64">
        <v>44021</v>
      </c>
      <c r="H2454" s="64">
        <v>44045</v>
      </c>
      <c r="I2454">
        <v>8</v>
      </c>
      <c r="J2454">
        <v>2019</v>
      </c>
      <c r="K2454">
        <v>2019</v>
      </c>
      <c r="L2454">
        <v>13</v>
      </c>
      <c r="M2454">
        <v>0.4</v>
      </c>
      <c r="N2454">
        <v>5.2</v>
      </c>
      <c r="O2454">
        <v>25</v>
      </c>
      <c r="P2454">
        <v>0.20799999999999999</v>
      </c>
      <c r="Q2454">
        <v>0.52</v>
      </c>
      <c r="R2454" t="s">
        <v>51</v>
      </c>
    </row>
    <row r="2455" spans="1:18" x14ac:dyDescent="0.3">
      <c r="A2455" s="63">
        <v>2453</v>
      </c>
      <c r="B2455">
        <v>108891</v>
      </c>
      <c r="C2455" t="s">
        <v>767</v>
      </c>
      <c r="D2455" t="s">
        <v>585</v>
      </c>
      <c r="F2455">
        <v>83</v>
      </c>
      <c r="G2455" s="64">
        <v>44021</v>
      </c>
      <c r="H2455" s="64">
        <v>44045</v>
      </c>
      <c r="I2455">
        <v>8</v>
      </c>
      <c r="J2455">
        <v>2019</v>
      </c>
      <c r="K2455">
        <v>2019</v>
      </c>
      <c r="L2455">
        <v>13</v>
      </c>
      <c r="M2455">
        <v>0.4</v>
      </c>
      <c r="N2455">
        <v>5.2</v>
      </c>
      <c r="O2455">
        <v>25</v>
      </c>
      <c r="P2455">
        <v>0.20799999999999999</v>
      </c>
      <c r="Q2455">
        <v>0.52</v>
      </c>
      <c r="R2455" t="s">
        <v>54</v>
      </c>
    </row>
    <row r="2456" spans="1:18" x14ac:dyDescent="0.3">
      <c r="A2456" s="63">
        <v>2454</v>
      </c>
      <c r="B2456">
        <v>108891</v>
      </c>
      <c r="C2456" t="s">
        <v>767</v>
      </c>
      <c r="D2456" t="s">
        <v>585</v>
      </c>
      <c r="F2456">
        <v>83</v>
      </c>
      <c r="G2456" s="64">
        <v>44021</v>
      </c>
      <c r="H2456" s="64">
        <v>44045</v>
      </c>
      <c r="I2456">
        <v>8</v>
      </c>
      <c r="J2456">
        <v>2019</v>
      </c>
      <c r="K2456">
        <v>2019</v>
      </c>
      <c r="L2456">
        <v>13</v>
      </c>
      <c r="M2456">
        <v>0.4</v>
      </c>
      <c r="N2456">
        <v>5.2</v>
      </c>
      <c r="O2456">
        <v>25</v>
      </c>
      <c r="P2456">
        <v>0.20799999999999999</v>
      </c>
      <c r="Q2456">
        <v>0.52</v>
      </c>
      <c r="R2456" t="s">
        <v>42</v>
      </c>
    </row>
    <row r="2457" spans="1:18" x14ac:dyDescent="0.3">
      <c r="A2457" s="63">
        <v>2455</v>
      </c>
      <c r="B2457">
        <v>108891</v>
      </c>
      <c r="C2457" t="s">
        <v>767</v>
      </c>
      <c r="D2457" t="s">
        <v>585</v>
      </c>
      <c r="F2457">
        <v>83</v>
      </c>
      <c r="G2457" s="64">
        <v>44021</v>
      </c>
      <c r="H2457" s="64">
        <v>44045</v>
      </c>
      <c r="I2457">
        <v>8</v>
      </c>
      <c r="J2457">
        <v>2019</v>
      </c>
      <c r="K2457">
        <v>2019</v>
      </c>
      <c r="L2457">
        <v>13</v>
      </c>
      <c r="M2457">
        <v>0.4</v>
      </c>
      <c r="N2457">
        <v>5.2</v>
      </c>
      <c r="O2457">
        <v>25</v>
      </c>
      <c r="P2457">
        <v>0.20799999999999999</v>
      </c>
      <c r="Q2457">
        <v>0.52</v>
      </c>
      <c r="R2457" t="s">
        <v>695</v>
      </c>
    </row>
    <row r="2458" spans="1:18" x14ac:dyDescent="0.3">
      <c r="A2458" s="63">
        <v>2456</v>
      </c>
      <c r="B2458">
        <v>108891</v>
      </c>
      <c r="C2458" t="s">
        <v>767</v>
      </c>
      <c r="D2458" t="s">
        <v>585</v>
      </c>
      <c r="F2458">
        <v>83</v>
      </c>
      <c r="G2458" s="64">
        <v>44021</v>
      </c>
      <c r="H2458" s="64">
        <v>44045</v>
      </c>
      <c r="I2458">
        <v>8</v>
      </c>
      <c r="J2458">
        <v>2019</v>
      </c>
      <c r="K2458">
        <v>2019</v>
      </c>
      <c r="L2458">
        <v>13</v>
      </c>
      <c r="M2458">
        <v>0.4</v>
      </c>
      <c r="N2458">
        <v>5.2</v>
      </c>
      <c r="O2458">
        <v>25</v>
      </c>
      <c r="P2458">
        <v>0.20799999999999999</v>
      </c>
      <c r="Q2458">
        <v>0.52</v>
      </c>
      <c r="R2458" t="s">
        <v>670</v>
      </c>
    </row>
    <row r="2459" spans="1:18" x14ac:dyDescent="0.3">
      <c r="A2459" s="63">
        <v>2457</v>
      </c>
      <c r="B2459">
        <v>108891</v>
      </c>
      <c r="C2459" t="s">
        <v>767</v>
      </c>
      <c r="D2459" t="s">
        <v>585</v>
      </c>
      <c r="F2459">
        <v>83</v>
      </c>
      <c r="G2459" s="64">
        <v>44021</v>
      </c>
      <c r="H2459" s="64">
        <v>44045</v>
      </c>
      <c r="I2459">
        <v>8</v>
      </c>
      <c r="J2459">
        <v>2019</v>
      </c>
      <c r="K2459">
        <v>2019</v>
      </c>
      <c r="L2459">
        <v>13</v>
      </c>
      <c r="M2459">
        <v>0.4</v>
      </c>
      <c r="N2459">
        <v>5.2</v>
      </c>
      <c r="O2459">
        <v>25</v>
      </c>
      <c r="P2459">
        <v>0.20799999999999999</v>
      </c>
      <c r="Q2459">
        <v>0.52</v>
      </c>
      <c r="R2459" t="s">
        <v>684</v>
      </c>
    </row>
    <row r="2460" spans="1:18" x14ac:dyDescent="0.3">
      <c r="A2460" s="63">
        <v>2458</v>
      </c>
      <c r="B2460">
        <v>108891</v>
      </c>
      <c r="C2460" t="s">
        <v>767</v>
      </c>
      <c r="D2460" t="s">
        <v>585</v>
      </c>
      <c r="F2460">
        <v>83</v>
      </c>
      <c r="G2460" s="64">
        <v>44021</v>
      </c>
      <c r="H2460" s="64">
        <v>44045</v>
      </c>
      <c r="I2460">
        <v>8</v>
      </c>
      <c r="J2460">
        <v>2019</v>
      </c>
      <c r="K2460">
        <v>2019</v>
      </c>
      <c r="L2460">
        <v>13</v>
      </c>
      <c r="M2460">
        <v>0.4</v>
      </c>
      <c r="N2460">
        <v>5.2</v>
      </c>
      <c r="O2460">
        <v>25</v>
      </c>
      <c r="P2460">
        <v>0.20799999999999999</v>
      </c>
      <c r="Q2460">
        <v>0.52</v>
      </c>
      <c r="R2460" t="s">
        <v>599</v>
      </c>
    </row>
    <row r="2461" spans="1:18" x14ac:dyDescent="0.3">
      <c r="A2461" s="63">
        <v>2459</v>
      </c>
      <c r="B2461">
        <v>108891</v>
      </c>
      <c r="C2461" t="s">
        <v>767</v>
      </c>
      <c r="D2461" t="s">
        <v>585</v>
      </c>
      <c r="F2461">
        <v>83</v>
      </c>
      <c r="G2461" s="64">
        <v>44021</v>
      </c>
      <c r="H2461" s="64">
        <v>44045</v>
      </c>
      <c r="I2461">
        <v>8</v>
      </c>
      <c r="J2461">
        <v>2019</v>
      </c>
      <c r="K2461">
        <v>2019</v>
      </c>
      <c r="L2461">
        <v>13</v>
      </c>
      <c r="M2461">
        <v>0.4</v>
      </c>
      <c r="N2461">
        <v>5.2</v>
      </c>
      <c r="O2461">
        <v>25</v>
      </c>
      <c r="P2461">
        <v>0.20799999999999999</v>
      </c>
      <c r="Q2461">
        <v>0.52</v>
      </c>
      <c r="R2461" t="s">
        <v>38</v>
      </c>
    </row>
    <row r="2462" spans="1:18" x14ac:dyDescent="0.3">
      <c r="A2462" s="63">
        <v>2460</v>
      </c>
      <c r="B2462">
        <v>108891</v>
      </c>
      <c r="C2462" t="s">
        <v>767</v>
      </c>
      <c r="D2462" t="s">
        <v>585</v>
      </c>
      <c r="F2462">
        <v>83</v>
      </c>
      <c r="G2462" s="64">
        <v>44021</v>
      </c>
      <c r="H2462" s="64">
        <v>44045</v>
      </c>
      <c r="I2462">
        <v>8</v>
      </c>
      <c r="J2462">
        <v>2019</v>
      </c>
      <c r="K2462">
        <v>2019</v>
      </c>
      <c r="L2462">
        <v>13</v>
      </c>
      <c r="M2462">
        <v>0.4</v>
      </c>
      <c r="N2462">
        <v>5.2</v>
      </c>
      <c r="O2462">
        <v>25</v>
      </c>
      <c r="P2462">
        <v>0.20799999999999999</v>
      </c>
      <c r="Q2462">
        <v>0.52</v>
      </c>
      <c r="R2462" t="s">
        <v>590</v>
      </c>
    </row>
    <row r="2463" spans="1:18" x14ac:dyDescent="0.3">
      <c r="A2463" s="63">
        <v>2461</v>
      </c>
      <c r="B2463">
        <v>108891</v>
      </c>
      <c r="C2463" t="s">
        <v>767</v>
      </c>
      <c r="D2463" t="s">
        <v>585</v>
      </c>
      <c r="F2463">
        <v>83</v>
      </c>
      <c r="G2463" s="64">
        <v>44021</v>
      </c>
      <c r="H2463" s="64">
        <v>44045</v>
      </c>
      <c r="I2463">
        <v>8</v>
      </c>
      <c r="J2463">
        <v>2019</v>
      </c>
      <c r="K2463">
        <v>2019</v>
      </c>
      <c r="L2463">
        <v>13</v>
      </c>
      <c r="M2463">
        <v>0.4</v>
      </c>
      <c r="N2463">
        <v>5.2</v>
      </c>
      <c r="O2463">
        <v>25</v>
      </c>
      <c r="P2463">
        <v>0.20799999999999999</v>
      </c>
      <c r="Q2463">
        <v>0.52</v>
      </c>
      <c r="R2463" t="s">
        <v>274</v>
      </c>
    </row>
    <row r="2464" spans="1:18" x14ac:dyDescent="0.3">
      <c r="A2464" s="63">
        <v>2462</v>
      </c>
      <c r="B2464">
        <v>108891</v>
      </c>
      <c r="C2464" t="s">
        <v>767</v>
      </c>
      <c r="D2464" t="s">
        <v>585</v>
      </c>
      <c r="F2464">
        <v>83</v>
      </c>
      <c r="G2464" s="64">
        <v>44021</v>
      </c>
      <c r="H2464" s="64">
        <v>44045</v>
      </c>
      <c r="I2464">
        <v>8</v>
      </c>
      <c r="J2464">
        <v>2019</v>
      </c>
      <c r="K2464">
        <v>2019</v>
      </c>
      <c r="L2464">
        <v>13</v>
      </c>
      <c r="M2464">
        <v>0.4</v>
      </c>
      <c r="N2464">
        <v>5.2</v>
      </c>
      <c r="O2464">
        <v>25</v>
      </c>
      <c r="P2464">
        <v>0.20799999999999999</v>
      </c>
      <c r="Q2464">
        <v>0.52</v>
      </c>
      <c r="R2464" t="s">
        <v>645</v>
      </c>
    </row>
    <row r="2465" spans="1:18" x14ac:dyDescent="0.3">
      <c r="A2465" s="63">
        <v>2463</v>
      </c>
      <c r="B2465">
        <v>97995</v>
      </c>
      <c r="C2465" t="s">
        <v>343</v>
      </c>
      <c r="D2465" t="s">
        <v>585</v>
      </c>
      <c r="F2465">
        <v>60</v>
      </c>
      <c r="G2465" s="64">
        <v>44009</v>
      </c>
      <c r="H2465" s="64">
        <v>44016</v>
      </c>
      <c r="I2465">
        <v>4</v>
      </c>
      <c r="J2465">
        <v>2019</v>
      </c>
      <c r="K2465">
        <v>2019</v>
      </c>
      <c r="L2465">
        <v>26</v>
      </c>
      <c r="M2465">
        <v>0.4</v>
      </c>
      <c r="N2465">
        <v>10.4</v>
      </c>
      <c r="O2465">
        <v>8</v>
      </c>
      <c r="P2465">
        <v>1.3</v>
      </c>
      <c r="Q2465">
        <v>3.25</v>
      </c>
      <c r="R2465" t="s">
        <v>35</v>
      </c>
    </row>
    <row r="2466" spans="1:18" x14ac:dyDescent="0.3">
      <c r="A2466" s="63">
        <v>2464</v>
      </c>
      <c r="B2466">
        <v>97995</v>
      </c>
      <c r="C2466" t="s">
        <v>343</v>
      </c>
      <c r="D2466" t="s">
        <v>585</v>
      </c>
      <c r="F2466">
        <v>60</v>
      </c>
      <c r="G2466" s="64">
        <v>44009</v>
      </c>
      <c r="H2466" s="64">
        <v>44016</v>
      </c>
      <c r="I2466">
        <v>4</v>
      </c>
      <c r="J2466">
        <v>2019</v>
      </c>
      <c r="K2466">
        <v>2019</v>
      </c>
      <c r="L2466">
        <v>26</v>
      </c>
      <c r="M2466">
        <v>0.4</v>
      </c>
      <c r="N2466">
        <v>10.4</v>
      </c>
      <c r="O2466">
        <v>8</v>
      </c>
      <c r="P2466">
        <v>1.3</v>
      </c>
      <c r="Q2466">
        <v>3.25</v>
      </c>
      <c r="R2466" t="s">
        <v>22</v>
      </c>
    </row>
    <row r="2467" spans="1:18" x14ac:dyDescent="0.3">
      <c r="A2467" s="63">
        <v>2465</v>
      </c>
      <c r="B2467">
        <v>97995</v>
      </c>
      <c r="C2467" t="s">
        <v>343</v>
      </c>
      <c r="D2467" t="s">
        <v>585</v>
      </c>
      <c r="F2467">
        <v>60</v>
      </c>
      <c r="G2467" s="64">
        <v>44009</v>
      </c>
      <c r="H2467" s="64">
        <v>44016</v>
      </c>
      <c r="I2467">
        <v>4</v>
      </c>
      <c r="J2467">
        <v>2019</v>
      </c>
      <c r="K2467">
        <v>2019</v>
      </c>
      <c r="L2467">
        <v>26</v>
      </c>
      <c r="M2467">
        <v>0.4</v>
      </c>
      <c r="N2467">
        <v>10.4</v>
      </c>
      <c r="O2467">
        <v>8</v>
      </c>
      <c r="P2467">
        <v>1.3</v>
      </c>
      <c r="Q2467">
        <v>3.25</v>
      </c>
      <c r="R2467" t="s">
        <v>36</v>
      </c>
    </row>
    <row r="2468" spans="1:18" x14ac:dyDescent="0.3">
      <c r="A2468" s="63">
        <v>2466</v>
      </c>
      <c r="B2468">
        <v>97995</v>
      </c>
      <c r="C2468" t="s">
        <v>343</v>
      </c>
      <c r="D2468" t="s">
        <v>585</v>
      </c>
      <c r="F2468">
        <v>60</v>
      </c>
      <c r="G2468" s="64">
        <v>44009</v>
      </c>
      <c r="H2468" s="64">
        <v>44016</v>
      </c>
      <c r="I2468">
        <v>4</v>
      </c>
      <c r="J2468">
        <v>2019</v>
      </c>
      <c r="K2468">
        <v>2019</v>
      </c>
      <c r="L2468">
        <v>26</v>
      </c>
      <c r="M2468">
        <v>0.4</v>
      </c>
      <c r="N2468">
        <v>10.4</v>
      </c>
      <c r="O2468">
        <v>8</v>
      </c>
      <c r="P2468">
        <v>1.3</v>
      </c>
      <c r="Q2468">
        <v>3.25</v>
      </c>
      <c r="R2468" t="s">
        <v>25</v>
      </c>
    </row>
    <row r="2469" spans="1:18" x14ac:dyDescent="0.3">
      <c r="A2469" s="63">
        <v>2467</v>
      </c>
      <c r="B2469">
        <v>97995</v>
      </c>
      <c r="C2469" t="s">
        <v>343</v>
      </c>
      <c r="D2469" t="s">
        <v>585</v>
      </c>
      <c r="F2469">
        <v>60</v>
      </c>
      <c r="G2469" s="64">
        <v>44009</v>
      </c>
      <c r="H2469" s="64">
        <v>44016</v>
      </c>
      <c r="I2469">
        <v>4</v>
      </c>
      <c r="J2469">
        <v>2019</v>
      </c>
      <c r="K2469">
        <v>2019</v>
      </c>
      <c r="L2469">
        <v>26</v>
      </c>
      <c r="M2469">
        <v>0.4</v>
      </c>
      <c r="N2469">
        <v>10.4</v>
      </c>
      <c r="O2469">
        <v>8</v>
      </c>
      <c r="P2469">
        <v>1.3</v>
      </c>
      <c r="Q2469">
        <v>3.25</v>
      </c>
      <c r="R2469" t="s">
        <v>590</v>
      </c>
    </row>
    <row r="2470" spans="1:18" x14ac:dyDescent="0.3">
      <c r="A2470" s="63">
        <v>2468</v>
      </c>
      <c r="B2470">
        <v>97995</v>
      </c>
      <c r="C2470" t="s">
        <v>343</v>
      </c>
      <c r="D2470" t="s">
        <v>585</v>
      </c>
      <c r="F2470">
        <v>60</v>
      </c>
      <c r="G2470" s="64">
        <v>44009</v>
      </c>
      <c r="H2470" s="64">
        <v>44016</v>
      </c>
      <c r="I2470">
        <v>4</v>
      </c>
      <c r="J2470">
        <v>2019</v>
      </c>
      <c r="K2470">
        <v>2019</v>
      </c>
      <c r="L2470">
        <v>26</v>
      </c>
      <c r="M2470">
        <v>0.4</v>
      </c>
      <c r="N2470">
        <v>10.4</v>
      </c>
      <c r="O2470">
        <v>8</v>
      </c>
      <c r="P2470">
        <v>1.3</v>
      </c>
      <c r="Q2470">
        <v>3.25</v>
      </c>
      <c r="R2470" t="s">
        <v>768</v>
      </c>
    </row>
    <row r="2471" spans="1:18" x14ac:dyDescent="0.3">
      <c r="A2471" s="63">
        <v>2469</v>
      </c>
      <c r="B2471">
        <v>97995</v>
      </c>
      <c r="C2471" t="s">
        <v>343</v>
      </c>
      <c r="D2471" t="s">
        <v>585</v>
      </c>
      <c r="F2471">
        <v>60</v>
      </c>
      <c r="G2471" s="64">
        <v>44009</v>
      </c>
      <c r="H2471" s="64">
        <v>44016</v>
      </c>
      <c r="I2471">
        <v>4</v>
      </c>
      <c r="J2471">
        <v>2019</v>
      </c>
      <c r="K2471">
        <v>2019</v>
      </c>
      <c r="L2471">
        <v>26</v>
      </c>
      <c r="M2471">
        <v>0.4</v>
      </c>
      <c r="N2471">
        <v>10.4</v>
      </c>
      <c r="O2471">
        <v>8</v>
      </c>
      <c r="P2471">
        <v>1.3</v>
      </c>
      <c r="Q2471">
        <v>3.25</v>
      </c>
      <c r="R2471" t="s">
        <v>769</v>
      </c>
    </row>
    <row r="2472" spans="1:18" x14ac:dyDescent="0.3">
      <c r="A2472" s="63">
        <v>2470</v>
      </c>
      <c r="B2472">
        <v>97995</v>
      </c>
      <c r="C2472" t="s">
        <v>343</v>
      </c>
      <c r="D2472" t="s">
        <v>585</v>
      </c>
      <c r="F2472">
        <v>60</v>
      </c>
      <c r="G2472" s="64">
        <v>44009</v>
      </c>
      <c r="H2472" s="64">
        <v>44016</v>
      </c>
      <c r="I2472">
        <v>4</v>
      </c>
      <c r="J2472">
        <v>2019</v>
      </c>
      <c r="K2472">
        <v>2019</v>
      </c>
      <c r="L2472">
        <v>26</v>
      </c>
      <c r="M2472">
        <v>0.4</v>
      </c>
      <c r="N2472">
        <v>10.4</v>
      </c>
      <c r="O2472">
        <v>8</v>
      </c>
      <c r="P2472">
        <v>1.3</v>
      </c>
      <c r="Q2472">
        <v>3.25</v>
      </c>
      <c r="R2472" t="s">
        <v>661</v>
      </c>
    </row>
    <row r="2473" spans="1:18" x14ac:dyDescent="0.3">
      <c r="A2473" s="63">
        <v>2471</v>
      </c>
      <c r="B2473">
        <v>97995</v>
      </c>
      <c r="C2473" t="s">
        <v>343</v>
      </c>
      <c r="D2473" t="s">
        <v>585</v>
      </c>
      <c r="F2473">
        <v>60</v>
      </c>
      <c r="G2473" s="64">
        <v>44009</v>
      </c>
      <c r="H2473" s="64">
        <v>44016</v>
      </c>
      <c r="I2473">
        <v>4</v>
      </c>
      <c r="J2473">
        <v>2019</v>
      </c>
      <c r="K2473">
        <v>2019</v>
      </c>
      <c r="L2473">
        <v>26</v>
      </c>
      <c r="M2473">
        <v>0.4</v>
      </c>
      <c r="N2473">
        <v>10.4</v>
      </c>
      <c r="O2473">
        <v>8</v>
      </c>
      <c r="P2473">
        <v>1.3</v>
      </c>
      <c r="Q2473">
        <v>3.25</v>
      </c>
      <c r="R2473" t="s">
        <v>601</v>
      </c>
    </row>
    <row r="2474" spans="1:18" x14ac:dyDescent="0.3">
      <c r="A2474" s="63">
        <v>2472</v>
      </c>
      <c r="B2474">
        <v>97995</v>
      </c>
      <c r="C2474" t="s">
        <v>343</v>
      </c>
      <c r="D2474" t="s">
        <v>585</v>
      </c>
      <c r="F2474">
        <v>60</v>
      </c>
      <c r="G2474" s="64">
        <v>44009</v>
      </c>
      <c r="H2474" s="64">
        <v>44016</v>
      </c>
      <c r="I2474">
        <v>4</v>
      </c>
      <c r="J2474">
        <v>2019</v>
      </c>
      <c r="K2474">
        <v>2019</v>
      </c>
      <c r="L2474">
        <v>26</v>
      </c>
      <c r="M2474">
        <v>0.4</v>
      </c>
      <c r="N2474">
        <v>10.4</v>
      </c>
      <c r="O2474">
        <v>8</v>
      </c>
      <c r="P2474">
        <v>1.3</v>
      </c>
      <c r="Q2474">
        <v>3.25</v>
      </c>
      <c r="R2474" t="s">
        <v>37</v>
      </c>
    </row>
    <row r="2475" spans="1:18" x14ac:dyDescent="0.3">
      <c r="A2475" s="63">
        <v>2473</v>
      </c>
      <c r="B2475">
        <v>97995</v>
      </c>
      <c r="C2475" t="s">
        <v>343</v>
      </c>
      <c r="D2475" t="s">
        <v>585</v>
      </c>
      <c r="F2475">
        <v>60</v>
      </c>
      <c r="G2475" s="64">
        <v>44009</v>
      </c>
      <c r="H2475" s="64">
        <v>44016</v>
      </c>
      <c r="I2475">
        <v>4</v>
      </c>
      <c r="J2475">
        <v>2019</v>
      </c>
      <c r="K2475">
        <v>2019</v>
      </c>
      <c r="L2475">
        <v>26</v>
      </c>
      <c r="M2475">
        <v>0.4</v>
      </c>
      <c r="N2475">
        <v>10.4</v>
      </c>
      <c r="O2475">
        <v>8</v>
      </c>
      <c r="P2475">
        <v>1.3</v>
      </c>
      <c r="Q2475">
        <v>3.25</v>
      </c>
      <c r="R2475" t="s">
        <v>760</v>
      </c>
    </row>
    <row r="2476" spans="1:18" x14ac:dyDescent="0.3">
      <c r="A2476" s="63">
        <v>2474</v>
      </c>
      <c r="B2476">
        <v>97995</v>
      </c>
      <c r="C2476" t="s">
        <v>343</v>
      </c>
      <c r="D2476" t="s">
        <v>585</v>
      </c>
      <c r="F2476">
        <v>60</v>
      </c>
      <c r="G2476" s="64">
        <v>44009</v>
      </c>
      <c r="H2476" s="64">
        <v>44016</v>
      </c>
      <c r="I2476">
        <v>4</v>
      </c>
      <c r="J2476">
        <v>2019</v>
      </c>
      <c r="K2476">
        <v>2019</v>
      </c>
      <c r="L2476">
        <v>26</v>
      </c>
      <c r="M2476">
        <v>0.4</v>
      </c>
      <c r="N2476">
        <v>10.4</v>
      </c>
      <c r="O2476">
        <v>8</v>
      </c>
      <c r="P2476">
        <v>1.3</v>
      </c>
      <c r="Q2476">
        <v>3.25</v>
      </c>
      <c r="R2476" t="s">
        <v>770</v>
      </c>
    </row>
    <row r="2477" spans="1:18" x14ac:dyDescent="0.3">
      <c r="A2477" s="63">
        <v>2475</v>
      </c>
      <c r="B2477">
        <v>97995</v>
      </c>
      <c r="C2477" t="s">
        <v>343</v>
      </c>
      <c r="D2477" t="s">
        <v>585</v>
      </c>
      <c r="F2477">
        <v>60</v>
      </c>
      <c r="G2477" s="64">
        <v>44009</v>
      </c>
      <c r="H2477" s="64">
        <v>44016</v>
      </c>
      <c r="I2477">
        <v>4</v>
      </c>
      <c r="J2477">
        <v>2019</v>
      </c>
      <c r="K2477">
        <v>2019</v>
      </c>
      <c r="L2477">
        <v>26</v>
      </c>
      <c r="M2477">
        <v>0.4</v>
      </c>
      <c r="N2477">
        <v>10.4</v>
      </c>
      <c r="O2477">
        <v>8</v>
      </c>
      <c r="P2477">
        <v>1.3</v>
      </c>
      <c r="Q2477">
        <v>3.25</v>
      </c>
      <c r="R2477" t="s">
        <v>91</v>
      </c>
    </row>
    <row r="2478" spans="1:18" x14ac:dyDescent="0.3">
      <c r="A2478" s="63">
        <v>2476</v>
      </c>
      <c r="B2478">
        <v>97995</v>
      </c>
      <c r="C2478" t="s">
        <v>343</v>
      </c>
      <c r="D2478" t="s">
        <v>585</v>
      </c>
      <c r="F2478">
        <v>60</v>
      </c>
      <c r="G2478" s="64">
        <v>44009</v>
      </c>
      <c r="H2478" s="64">
        <v>44016</v>
      </c>
      <c r="I2478">
        <v>4</v>
      </c>
      <c r="J2478">
        <v>2019</v>
      </c>
      <c r="K2478">
        <v>2019</v>
      </c>
      <c r="L2478">
        <v>26</v>
      </c>
      <c r="M2478">
        <v>0.4</v>
      </c>
      <c r="N2478">
        <v>10.4</v>
      </c>
      <c r="O2478">
        <v>8</v>
      </c>
      <c r="P2478">
        <v>1.3</v>
      </c>
      <c r="Q2478">
        <v>3.25</v>
      </c>
      <c r="R2478" t="s">
        <v>587</v>
      </c>
    </row>
    <row r="2479" spans="1:18" x14ac:dyDescent="0.3">
      <c r="A2479" s="63">
        <v>2477</v>
      </c>
      <c r="B2479">
        <v>97995</v>
      </c>
      <c r="C2479" t="s">
        <v>343</v>
      </c>
      <c r="D2479" t="s">
        <v>585</v>
      </c>
      <c r="F2479">
        <v>60</v>
      </c>
      <c r="G2479" s="64">
        <v>44009</v>
      </c>
      <c r="H2479" s="64">
        <v>44016</v>
      </c>
      <c r="I2479">
        <v>4</v>
      </c>
      <c r="J2479">
        <v>2019</v>
      </c>
      <c r="K2479">
        <v>2019</v>
      </c>
      <c r="L2479">
        <v>26</v>
      </c>
      <c r="M2479">
        <v>0.4</v>
      </c>
      <c r="N2479">
        <v>10.4</v>
      </c>
      <c r="O2479">
        <v>8</v>
      </c>
      <c r="P2479">
        <v>1.3</v>
      </c>
      <c r="Q2479">
        <v>3.25</v>
      </c>
      <c r="R2479" t="s">
        <v>673</v>
      </c>
    </row>
    <row r="2480" spans="1:18" x14ac:dyDescent="0.3">
      <c r="A2480" s="63">
        <v>2478</v>
      </c>
      <c r="B2480">
        <v>97995</v>
      </c>
      <c r="C2480" t="s">
        <v>343</v>
      </c>
      <c r="D2480" t="s">
        <v>585</v>
      </c>
      <c r="F2480">
        <v>60</v>
      </c>
      <c r="G2480" s="64">
        <v>44009</v>
      </c>
      <c r="H2480" s="64">
        <v>44016</v>
      </c>
      <c r="I2480">
        <v>4</v>
      </c>
      <c r="J2480">
        <v>2019</v>
      </c>
      <c r="K2480">
        <v>2019</v>
      </c>
      <c r="L2480">
        <v>26</v>
      </c>
      <c r="M2480">
        <v>0.4</v>
      </c>
      <c r="N2480">
        <v>10.4</v>
      </c>
      <c r="O2480">
        <v>8</v>
      </c>
      <c r="P2480">
        <v>1.3</v>
      </c>
      <c r="Q2480">
        <v>3.25</v>
      </c>
      <c r="R2480" t="s">
        <v>615</v>
      </c>
    </row>
    <row r="2481" spans="1:18" x14ac:dyDescent="0.3">
      <c r="A2481" s="63">
        <v>2479</v>
      </c>
      <c r="B2481">
        <v>97995</v>
      </c>
      <c r="C2481" t="s">
        <v>343</v>
      </c>
      <c r="D2481" t="s">
        <v>585</v>
      </c>
      <c r="F2481">
        <v>60</v>
      </c>
      <c r="G2481" s="64">
        <v>44009</v>
      </c>
      <c r="H2481" s="64">
        <v>44016</v>
      </c>
      <c r="I2481">
        <v>4</v>
      </c>
      <c r="J2481">
        <v>2019</v>
      </c>
      <c r="K2481">
        <v>2019</v>
      </c>
      <c r="L2481">
        <v>26</v>
      </c>
      <c r="M2481">
        <v>0.4</v>
      </c>
      <c r="N2481">
        <v>10.4</v>
      </c>
      <c r="O2481">
        <v>8</v>
      </c>
      <c r="P2481">
        <v>1.3</v>
      </c>
      <c r="Q2481">
        <v>3.25</v>
      </c>
      <c r="R2481" t="s">
        <v>771</v>
      </c>
    </row>
    <row r="2482" spans="1:18" x14ac:dyDescent="0.3">
      <c r="A2482" s="63">
        <v>2480</v>
      </c>
      <c r="B2482">
        <v>97995</v>
      </c>
      <c r="C2482" t="s">
        <v>343</v>
      </c>
      <c r="D2482" t="s">
        <v>585</v>
      </c>
      <c r="F2482">
        <v>60</v>
      </c>
      <c r="G2482" s="64">
        <v>44009</v>
      </c>
      <c r="H2482" s="64">
        <v>44016</v>
      </c>
      <c r="I2482">
        <v>4</v>
      </c>
      <c r="J2482">
        <v>2019</v>
      </c>
      <c r="K2482">
        <v>2019</v>
      </c>
      <c r="L2482">
        <v>26</v>
      </c>
      <c r="M2482">
        <v>0.4</v>
      </c>
      <c r="N2482">
        <v>10.4</v>
      </c>
      <c r="O2482">
        <v>8</v>
      </c>
      <c r="P2482">
        <v>1.3</v>
      </c>
      <c r="Q2482">
        <v>3.25</v>
      </c>
      <c r="R2482" t="s">
        <v>695</v>
      </c>
    </row>
    <row r="2483" spans="1:18" x14ac:dyDescent="0.3">
      <c r="A2483" s="63">
        <v>2481</v>
      </c>
      <c r="B2483">
        <v>97995</v>
      </c>
      <c r="C2483" t="s">
        <v>343</v>
      </c>
      <c r="D2483" t="s">
        <v>585</v>
      </c>
      <c r="F2483">
        <v>60</v>
      </c>
      <c r="G2483" s="64">
        <v>44009</v>
      </c>
      <c r="H2483" s="64">
        <v>44016</v>
      </c>
      <c r="I2483">
        <v>4</v>
      </c>
      <c r="J2483">
        <v>2019</v>
      </c>
      <c r="K2483">
        <v>2019</v>
      </c>
      <c r="L2483">
        <v>26</v>
      </c>
      <c r="M2483">
        <v>0.4</v>
      </c>
      <c r="N2483">
        <v>10.4</v>
      </c>
      <c r="O2483">
        <v>8</v>
      </c>
      <c r="P2483">
        <v>1.3</v>
      </c>
      <c r="Q2483">
        <v>3.25</v>
      </c>
      <c r="R2483" t="s">
        <v>667</v>
      </c>
    </row>
    <row r="2484" spans="1:18" x14ac:dyDescent="0.3">
      <c r="A2484" s="63">
        <v>2482</v>
      </c>
      <c r="B2484">
        <v>97995</v>
      </c>
      <c r="C2484" t="s">
        <v>343</v>
      </c>
      <c r="D2484" t="s">
        <v>585</v>
      </c>
      <c r="F2484">
        <v>60</v>
      </c>
      <c r="G2484" s="64">
        <v>44009</v>
      </c>
      <c r="H2484" s="64">
        <v>44016</v>
      </c>
      <c r="I2484">
        <v>4</v>
      </c>
      <c r="J2484">
        <v>2019</v>
      </c>
      <c r="K2484">
        <v>2019</v>
      </c>
      <c r="L2484">
        <v>26</v>
      </c>
      <c r="M2484">
        <v>0.4</v>
      </c>
      <c r="N2484">
        <v>10.4</v>
      </c>
      <c r="O2484">
        <v>8</v>
      </c>
      <c r="P2484">
        <v>1.3</v>
      </c>
      <c r="Q2484">
        <v>3.25</v>
      </c>
      <c r="R2484" t="s">
        <v>765</v>
      </c>
    </row>
    <row r="2485" spans="1:18" x14ac:dyDescent="0.3">
      <c r="A2485" s="63">
        <v>2483</v>
      </c>
      <c r="B2485">
        <v>112472</v>
      </c>
      <c r="C2485" t="s">
        <v>772</v>
      </c>
      <c r="D2485" t="s">
        <v>630</v>
      </c>
      <c r="F2485">
        <v>63</v>
      </c>
      <c r="G2485" s="64">
        <v>44098</v>
      </c>
      <c r="H2485" s="64">
        <v>44098</v>
      </c>
      <c r="I2485">
        <v>4</v>
      </c>
      <c r="J2485">
        <v>2019</v>
      </c>
      <c r="K2485">
        <v>2019</v>
      </c>
      <c r="L2485">
        <v>1</v>
      </c>
      <c r="M2485">
        <v>0.23333333333333331</v>
      </c>
      <c r="N2485">
        <v>0.23333333333333331</v>
      </c>
      <c r="O2485">
        <v>1</v>
      </c>
      <c r="P2485">
        <v>0.23333333333333331</v>
      </c>
      <c r="Q2485">
        <v>1</v>
      </c>
      <c r="R2485" t="s">
        <v>35</v>
      </c>
    </row>
    <row r="2486" spans="1:18" x14ac:dyDescent="0.3">
      <c r="A2486" s="63">
        <v>2484</v>
      </c>
      <c r="B2486">
        <v>112472</v>
      </c>
      <c r="C2486" t="s">
        <v>772</v>
      </c>
      <c r="D2486" t="s">
        <v>630</v>
      </c>
      <c r="F2486">
        <v>63</v>
      </c>
      <c r="G2486" s="64">
        <v>44098</v>
      </c>
      <c r="H2486" s="64">
        <v>44098</v>
      </c>
      <c r="I2486">
        <v>4</v>
      </c>
      <c r="J2486">
        <v>2019</v>
      </c>
      <c r="K2486">
        <v>2019</v>
      </c>
      <c r="L2486">
        <v>1</v>
      </c>
      <c r="M2486">
        <v>0.23333333333333331</v>
      </c>
      <c r="N2486">
        <v>0.23333333333333331</v>
      </c>
      <c r="O2486">
        <v>1</v>
      </c>
      <c r="P2486">
        <v>0.23333333333333331</v>
      </c>
      <c r="Q2486">
        <v>1</v>
      </c>
      <c r="R2486" t="s">
        <v>22</v>
      </c>
    </row>
    <row r="2487" spans="1:18" x14ac:dyDescent="0.3">
      <c r="A2487" s="63">
        <v>2485</v>
      </c>
      <c r="B2487">
        <v>112472</v>
      </c>
      <c r="C2487" t="s">
        <v>772</v>
      </c>
      <c r="D2487" t="s">
        <v>630</v>
      </c>
      <c r="F2487">
        <v>63</v>
      </c>
      <c r="G2487" s="64">
        <v>44098</v>
      </c>
      <c r="H2487" s="64">
        <v>44098</v>
      </c>
      <c r="I2487">
        <v>4</v>
      </c>
      <c r="J2487">
        <v>2019</v>
      </c>
      <c r="K2487">
        <v>2019</v>
      </c>
      <c r="L2487">
        <v>1</v>
      </c>
      <c r="M2487">
        <v>0.23333333333333331</v>
      </c>
      <c r="N2487">
        <v>0.23333333333333331</v>
      </c>
      <c r="O2487">
        <v>1</v>
      </c>
      <c r="P2487">
        <v>0.23333333333333331</v>
      </c>
      <c r="Q2487">
        <v>1</v>
      </c>
      <c r="R2487" t="s">
        <v>36</v>
      </c>
    </row>
    <row r="2488" spans="1:18" x14ac:dyDescent="0.3">
      <c r="A2488" s="63">
        <v>2486</v>
      </c>
      <c r="B2488">
        <v>112472</v>
      </c>
      <c r="C2488" t="s">
        <v>772</v>
      </c>
      <c r="D2488" t="s">
        <v>630</v>
      </c>
      <c r="F2488">
        <v>63</v>
      </c>
      <c r="G2488" s="64">
        <v>44098</v>
      </c>
      <c r="H2488" s="64">
        <v>44098</v>
      </c>
      <c r="I2488">
        <v>4</v>
      </c>
      <c r="J2488">
        <v>2019</v>
      </c>
      <c r="K2488">
        <v>2019</v>
      </c>
      <c r="L2488">
        <v>1</v>
      </c>
      <c r="M2488">
        <v>0.23333333333333331</v>
      </c>
      <c r="N2488">
        <v>0.23333333333333331</v>
      </c>
      <c r="O2488">
        <v>1</v>
      </c>
      <c r="P2488">
        <v>0.23333333333333331</v>
      </c>
      <c r="Q2488">
        <v>1</v>
      </c>
      <c r="R2488" t="s">
        <v>25</v>
      </c>
    </row>
    <row r="2489" spans="1:18" x14ac:dyDescent="0.3">
      <c r="A2489" s="63">
        <v>2487</v>
      </c>
      <c r="B2489">
        <v>112472</v>
      </c>
      <c r="C2489" t="s">
        <v>772</v>
      </c>
      <c r="D2489" t="s">
        <v>630</v>
      </c>
      <c r="F2489">
        <v>63</v>
      </c>
      <c r="G2489" s="64">
        <v>44098</v>
      </c>
      <c r="H2489" s="64">
        <v>44098</v>
      </c>
      <c r="I2489">
        <v>4</v>
      </c>
      <c r="J2489">
        <v>2019</v>
      </c>
      <c r="K2489">
        <v>2019</v>
      </c>
      <c r="L2489">
        <v>1</v>
      </c>
      <c r="M2489">
        <v>0.23333333333333331</v>
      </c>
      <c r="N2489">
        <v>0.23333333333333331</v>
      </c>
      <c r="O2489">
        <v>1</v>
      </c>
      <c r="P2489">
        <v>0.23333333333333331</v>
      </c>
      <c r="Q2489">
        <v>1</v>
      </c>
      <c r="R2489" t="s">
        <v>768</v>
      </c>
    </row>
    <row r="2490" spans="1:18" x14ac:dyDescent="0.3">
      <c r="A2490" s="63">
        <v>2488</v>
      </c>
      <c r="B2490">
        <v>112472</v>
      </c>
      <c r="C2490" t="s">
        <v>772</v>
      </c>
      <c r="D2490" t="s">
        <v>630</v>
      </c>
      <c r="F2490">
        <v>63</v>
      </c>
      <c r="G2490" s="64">
        <v>44098</v>
      </c>
      <c r="H2490" s="64">
        <v>44098</v>
      </c>
      <c r="I2490">
        <v>4</v>
      </c>
      <c r="J2490">
        <v>2019</v>
      </c>
      <c r="K2490">
        <v>2019</v>
      </c>
      <c r="L2490">
        <v>1</v>
      </c>
      <c r="M2490">
        <v>0.23333333333333331</v>
      </c>
      <c r="N2490">
        <v>0.23333333333333331</v>
      </c>
      <c r="O2490">
        <v>1</v>
      </c>
      <c r="P2490">
        <v>0.23333333333333331</v>
      </c>
      <c r="Q2490">
        <v>1</v>
      </c>
      <c r="R2490" t="s">
        <v>769</v>
      </c>
    </row>
    <row r="2491" spans="1:18" x14ac:dyDescent="0.3">
      <c r="A2491" s="63">
        <v>2489</v>
      </c>
      <c r="B2491">
        <v>112472</v>
      </c>
      <c r="C2491" t="s">
        <v>772</v>
      </c>
      <c r="D2491" t="s">
        <v>630</v>
      </c>
      <c r="F2491">
        <v>63</v>
      </c>
      <c r="G2491" s="64">
        <v>44098</v>
      </c>
      <c r="H2491" s="64">
        <v>44098</v>
      </c>
      <c r="I2491">
        <v>4</v>
      </c>
      <c r="J2491">
        <v>2019</v>
      </c>
      <c r="K2491">
        <v>2019</v>
      </c>
      <c r="L2491">
        <v>1</v>
      </c>
      <c r="M2491">
        <v>0.23333333333333331</v>
      </c>
      <c r="N2491">
        <v>0.23333333333333331</v>
      </c>
      <c r="O2491">
        <v>1</v>
      </c>
      <c r="P2491">
        <v>0.23333333333333331</v>
      </c>
      <c r="Q2491">
        <v>1</v>
      </c>
      <c r="R2491" t="s">
        <v>747</v>
      </c>
    </row>
    <row r="2492" spans="1:18" x14ac:dyDescent="0.3">
      <c r="A2492" s="63">
        <v>2490</v>
      </c>
      <c r="B2492">
        <v>112472</v>
      </c>
      <c r="C2492" t="s">
        <v>772</v>
      </c>
      <c r="D2492" t="s">
        <v>630</v>
      </c>
      <c r="F2492">
        <v>63</v>
      </c>
      <c r="G2492" s="64">
        <v>44098</v>
      </c>
      <c r="H2492" s="64">
        <v>44098</v>
      </c>
      <c r="I2492">
        <v>4</v>
      </c>
      <c r="J2492">
        <v>2019</v>
      </c>
      <c r="K2492">
        <v>2019</v>
      </c>
      <c r="L2492">
        <v>1</v>
      </c>
      <c r="M2492">
        <v>0.23333333333333331</v>
      </c>
      <c r="N2492">
        <v>0.23333333333333331</v>
      </c>
      <c r="O2492">
        <v>1</v>
      </c>
      <c r="P2492">
        <v>0.23333333333333331</v>
      </c>
      <c r="Q2492">
        <v>1</v>
      </c>
      <c r="R2492" t="s">
        <v>588</v>
      </c>
    </row>
    <row r="2493" spans="1:18" x14ac:dyDescent="0.3">
      <c r="A2493" s="63">
        <v>2491</v>
      </c>
      <c r="B2493">
        <v>112472</v>
      </c>
      <c r="C2493" t="s">
        <v>772</v>
      </c>
      <c r="D2493" t="s">
        <v>630</v>
      </c>
      <c r="F2493">
        <v>63</v>
      </c>
      <c r="G2493" s="64">
        <v>44098</v>
      </c>
      <c r="H2493" s="64">
        <v>44098</v>
      </c>
      <c r="I2493">
        <v>4</v>
      </c>
      <c r="J2493">
        <v>2019</v>
      </c>
      <c r="K2493">
        <v>2019</v>
      </c>
      <c r="L2493">
        <v>1</v>
      </c>
      <c r="M2493">
        <v>0.23333333333333331</v>
      </c>
      <c r="N2493">
        <v>0.23333333333333331</v>
      </c>
      <c r="O2493">
        <v>1</v>
      </c>
      <c r="P2493">
        <v>0.23333333333333331</v>
      </c>
      <c r="Q2493">
        <v>1</v>
      </c>
      <c r="R2493" t="s">
        <v>639</v>
      </c>
    </row>
    <row r="2494" spans="1:18" x14ac:dyDescent="0.3">
      <c r="A2494" s="63">
        <v>2492</v>
      </c>
      <c r="B2494">
        <v>112472</v>
      </c>
      <c r="C2494" t="s">
        <v>772</v>
      </c>
      <c r="D2494" t="s">
        <v>630</v>
      </c>
      <c r="F2494">
        <v>63</v>
      </c>
      <c r="G2494" s="64">
        <v>44098</v>
      </c>
      <c r="H2494" s="64">
        <v>44098</v>
      </c>
      <c r="I2494">
        <v>4</v>
      </c>
      <c r="J2494">
        <v>2019</v>
      </c>
      <c r="K2494">
        <v>2019</v>
      </c>
      <c r="L2494">
        <v>1</v>
      </c>
      <c r="M2494">
        <v>0.23333333333333331</v>
      </c>
      <c r="N2494">
        <v>0.23333333333333331</v>
      </c>
      <c r="O2494">
        <v>1</v>
      </c>
      <c r="P2494">
        <v>0.23333333333333331</v>
      </c>
      <c r="Q2494">
        <v>1</v>
      </c>
      <c r="R2494" t="s">
        <v>770</v>
      </c>
    </row>
    <row r="2495" spans="1:18" x14ac:dyDescent="0.3">
      <c r="A2495" s="63">
        <v>2493</v>
      </c>
      <c r="B2495">
        <v>16782</v>
      </c>
      <c r="C2495" t="s">
        <v>345</v>
      </c>
      <c r="D2495" t="s">
        <v>658</v>
      </c>
      <c r="F2495">
        <v>76</v>
      </c>
      <c r="G2495" s="64">
        <v>44548</v>
      </c>
      <c r="H2495" s="64">
        <v>44548</v>
      </c>
      <c r="I2495">
        <v>7</v>
      </c>
      <c r="J2495">
        <v>2013</v>
      </c>
      <c r="K2495">
        <v>2013</v>
      </c>
      <c r="L2495">
        <v>1</v>
      </c>
      <c r="M2495">
        <v>0.76666666666666672</v>
      </c>
      <c r="N2495">
        <v>0.76666666666666672</v>
      </c>
      <c r="O2495">
        <v>1</v>
      </c>
      <c r="P2495">
        <v>0.76666666666666672</v>
      </c>
      <c r="Q2495">
        <v>1</v>
      </c>
      <c r="R2495" t="s">
        <v>36</v>
      </c>
    </row>
    <row r="2496" spans="1:18" x14ac:dyDescent="0.3">
      <c r="A2496" s="63">
        <v>2494</v>
      </c>
      <c r="B2496">
        <v>16782</v>
      </c>
      <c r="C2496" t="s">
        <v>345</v>
      </c>
      <c r="D2496" t="s">
        <v>658</v>
      </c>
      <c r="F2496">
        <v>76</v>
      </c>
      <c r="G2496" s="64">
        <v>44548</v>
      </c>
      <c r="H2496" s="64">
        <v>44548</v>
      </c>
      <c r="I2496">
        <v>7</v>
      </c>
      <c r="J2496">
        <v>2013</v>
      </c>
      <c r="K2496">
        <v>2013</v>
      </c>
      <c r="L2496">
        <v>1</v>
      </c>
      <c r="M2496">
        <v>0.76666666666666672</v>
      </c>
      <c r="N2496">
        <v>0.76666666666666672</v>
      </c>
      <c r="O2496">
        <v>1</v>
      </c>
      <c r="P2496">
        <v>0.76666666666666672</v>
      </c>
      <c r="Q2496">
        <v>1</v>
      </c>
      <c r="R2496" t="s">
        <v>61</v>
      </c>
    </row>
    <row r="2497" spans="1:18" x14ac:dyDescent="0.3">
      <c r="A2497" s="63">
        <v>2495</v>
      </c>
      <c r="B2497">
        <v>16782</v>
      </c>
      <c r="C2497" t="s">
        <v>345</v>
      </c>
      <c r="D2497" t="s">
        <v>658</v>
      </c>
      <c r="F2497">
        <v>76</v>
      </c>
      <c r="G2497" s="64">
        <v>44548</v>
      </c>
      <c r="H2497" s="64">
        <v>44548</v>
      </c>
      <c r="I2497">
        <v>7</v>
      </c>
      <c r="J2497">
        <v>2013</v>
      </c>
      <c r="K2497">
        <v>2013</v>
      </c>
      <c r="L2497">
        <v>1</v>
      </c>
      <c r="M2497">
        <v>0.76666666666666672</v>
      </c>
      <c r="N2497">
        <v>0.76666666666666672</v>
      </c>
      <c r="O2497">
        <v>1</v>
      </c>
      <c r="P2497">
        <v>0.76666666666666672</v>
      </c>
      <c r="Q2497">
        <v>1</v>
      </c>
      <c r="R2497" t="s">
        <v>54</v>
      </c>
    </row>
    <row r="2498" spans="1:18" x14ac:dyDescent="0.3">
      <c r="A2498" s="63">
        <v>2496</v>
      </c>
      <c r="B2498">
        <v>16782</v>
      </c>
      <c r="C2498" t="s">
        <v>345</v>
      </c>
      <c r="D2498" t="s">
        <v>658</v>
      </c>
      <c r="F2498">
        <v>76</v>
      </c>
      <c r="G2498" s="64">
        <v>44548</v>
      </c>
      <c r="H2498" s="64">
        <v>44548</v>
      </c>
      <c r="I2498">
        <v>7</v>
      </c>
      <c r="J2498">
        <v>2013</v>
      </c>
      <c r="K2498">
        <v>2013</v>
      </c>
      <c r="L2498">
        <v>1</v>
      </c>
      <c r="M2498">
        <v>0.76666666666666672</v>
      </c>
      <c r="N2498">
        <v>0.76666666666666672</v>
      </c>
      <c r="O2498">
        <v>1</v>
      </c>
      <c r="P2498">
        <v>0.76666666666666672</v>
      </c>
      <c r="Q2498">
        <v>1</v>
      </c>
      <c r="R2498" t="s">
        <v>42</v>
      </c>
    </row>
    <row r="2499" spans="1:18" x14ac:dyDescent="0.3">
      <c r="A2499" s="63">
        <v>2497</v>
      </c>
      <c r="B2499">
        <v>16782</v>
      </c>
      <c r="C2499" t="s">
        <v>345</v>
      </c>
      <c r="D2499" t="s">
        <v>658</v>
      </c>
      <c r="F2499">
        <v>76</v>
      </c>
      <c r="G2499" s="64">
        <v>44548</v>
      </c>
      <c r="H2499" s="64">
        <v>44548</v>
      </c>
      <c r="I2499">
        <v>7</v>
      </c>
      <c r="J2499">
        <v>2013</v>
      </c>
      <c r="K2499">
        <v>2013</v>
      </c>
      <c r="L2499">
        <v>1</v>
      </c>
      <c r="M2499">
        <v>0.76666666666666672</v>
      </c>
      <c r="N2499">
        <v>0.76666666666666672</v>
      </c>
      <c r="O2499">
        <v>1</v>
      </c>
      <c r="P2499">
        <v>0.76666666666666672</v>
      </c>
      <c r="Q2499">
        <v>1</v>
      </c>
      <c r="R2499" t="s">
        <v>684</v>
      </c>
    </row>
    <row r="2500" spans="1:18" x14ac:dyDescent="0.3">
      <c r="A2500" s="63">
        <v>2498</v>
      </c>
      <c r="B2500">
        <v>16782</v>
      </c>
      <c r="C2500" t="s">
        <v>345</v>
      </c>
      <c r="D2500" t="s">
        <v>658</v>
      </c>
      <c r="F2500">
        <v>76</v>
      </c>
      <c r="G2500" s="64">
        <v>44548</v>
      </c>
      <c r="H2500" s="64">
        <v>44548</v>
      </c>
      <c r="I2500">
        <v>7</v>
      </c>
      <c r="J2500">
        <v>2013</v>
      </c>
      <c r="K2500">
        <v>2013</v>
      </c>
      <c r="L2500">
        <v>1</v>
      </c>
      <c r="M2500">
        <v>0.76666666666666672</v>
      </c>
      <c r="N2500">
        <v>0.76666666666666672</v>
      </c>
      <c r="O2500">
        <v>1</v>
      </c>
      <c r="P2500">
        <v>0.76666666666666672</v>
      </c>
      <c r="Q2500">
        <v>1</v>
      </c>
      <c r="R2500" t="s">
        <v>616</v>
      </c>
    </row>
    <row r="2501" spans="1:18" x14ac:dyDescent="0.3">
      <c r="A2501" s="63">
        <v>2499</v>
      </c>
      <c r="B2501">
        <v>16782</v>
      </c>
      <c r="C2501" t="s">
        <v>345</v>
      </c>
      <c r="D2501" t="s">
        <v>658</v>
      </c>
      <c r="F2501">
        <v>76</v>
      </c>
      <c r="G2501" s="64">
        <v>44548</v>
      </c>
      <c r="H2501" s="64">
        <v>44548</v>
      </c>
      <c r="I2501">
        <v>7</v>
      </c>
      <c r="J2501">
        <v>2013</v>
      </c>
      <c r="K2501">
        <v>2013</v>
      </c>
      <c r="L2501">
        <v>1</v>
      </c>
      <c r="M2501">
        <v>0.76666666666666672</v>
      </c>
      <c r="N2501">
        <v>0.76666666666666672</v>
      </c>
      <c r="O2501">
        <v>1</v>
      </c>
      <c r="P2501">
        <v>0.76666666666666672</v>
      </c>
      <c r="Q2501">
        <v>1</v>
      </c>
      <c r="R2501" t="s">
        <v>773</v>
      </c>
    </row>
    <row r="2502" spans="1:18" x14ac:dyDescent="0.3">
      <c r="A2502" s="63">
        <v>2500</v>
      </c>
      <c r="B2502">
        <v>16782</v>
      </c>
      <c r="C2502" t="s">
        <v>345</v>
      </c>
      <c r="D2502" t="s">
        <v>658</v>
      </c>
      <c r="F2502">
        <v>76</v>
      </c>
      <c r="G2502" s="64">
        <v>44548</v>
      </c>
      <c r="H2502" s="64">
        <v>44548</v>
      </c>
      <c r="I2502">
        <v>7</v>
      </c>
      <c r="J2502">
        <v>2013</v>
      </c>
      <c r="K2502">
        <v>2013</v>
      </c>
      <c r="L2502">
        <v>1</v>
      </c>
      <c r="M2502">
        <v>0.76666666666666672</v>
      </c>
      <c r="N2502">
        <v>0.76666666666666672</v>
      </c>
      <c r="O2502">
        <v>1</v>
      </c>
      <c r="P2502">
        <v>0.76666666666666672</v>
      </c>
      <c r="Q2502">
        <v>1</v>
      </c>
      <c r="R2502" t="s">
        <v>590</v>
      </c>
    </row>
    <row r="2503" spans="1:18" x14ac:dyDescent="0.3">
      <c r="A2503" s="63">
        <v>2501</v>
      </c>
      <c r="B2503">
        <v>16782</v>
      </c>
      <c r="C2503" t="s">
        <v>345</v>
      </c>
      <c r="D2503" t="s">
        <v>658</v>
      </c>
      <c r="F2503">
        <v>76</v>
      </c>
      <c r="G2503" s="64">
        <v>44548</v>
      </c>
      <c r="H2503" s="64">
        <v>44548</v>
      </c>
      <c r="I2503">
        <v>7</v>
      </c>
      <c r="J2503">
        <v>2013</v>
      </c>
      <c r="K2503">
        <v>2013</v>
      </c>
      <c r="L2503">
        <v>1</v>
      </c>
      <c r="M2503">
        <v>0.76666666666666672</v>
      </c>
      <c r="N2503">
        <v>0.76666666666666672</v>
      </c>
      <c r="O2503">
        <v>1</v>
      </c>
      <c r="P2503">
        <v>0.76666666666666672</v>
      </c>
      <c r="Q2503">
        <v>1</v>
      </c>
      <c r="R2503" t="s">
        <v>645</v>
      </c>
    </row>
    <row r="2504" spans="1:18" x14ac:dyDescent="0.3">
      <c r="A2504" s="63">
        <v>2502</v>
      </c>
      <c r="B2504">
        <v>16782</v>
      </c>
      <c r="C2504" t="s">
        <v>345</v>
      </c>
      <c r="D2504" t="s">
        <v>658</v>
      </c>
      <c r="F2504">
        <v>76</v>
      </c>
      <c r="G2504" s="64">
        <v>44548</v>
      </c>
      <c r="H2504" s="64">
        <v>44548</v>
      </c>
      <c r="I2504">
        <v>7</v>
      </c>
      <c r="J2504">
        <v>2013</v>
      </c>
      <c r="K2504">
        <v>2013</v>
      </c>
      <c r="L2504">
        <v>1</v>
      </c>
      <c r="M2504">
        <v>0.76666666666666672</v>
      </c>
      <c r="N2504">
        <v>0.76666666666666672</v>
      </c>
      <c r="O2504">
        <v>1</v>
      </c>
      <c r="P2504">
        <v>0.76666666666666672</v>
      </c>
      <c r="Q2504">
        <v>1</v>
      </c>
      <c r="R2504" t="s">
        <v>726</v>
      </c>
    </row>
    <row r="2505" spans="1:18" x14ac:dyDescent="0.3">
      <c r="A2505" s="63">
        <v>2503</v>
      </c>
      <c r="B2505">
        <v>16782</v>
      </c>
      <c r="C2505" t="s">
        <v>345</v>
      </c>
      <c r="D2505" t="s">
        <v>658</v>
      </c>
      <c r="F2505">
        <v>76</v>
      </c>
      <c r="G2505" s="64">
        <v>44548</v>
      </c>
      <c r="H2505" s="64">
        <v>44548</v>
      </c>
      <c r="I2505">
        <v>7</v>
      </c>
      <c r="J2505">
        <v>2013</v>
      </c>
      <c r="K2505">
        <v>2013</v>
      </c>
      <c r="L2505">
        <v>1</v>
      </c>
      <c r="M2505">
        <v>0.76666666666666672</v>
      </c>
      <c r="N2505">
        <v>0.76666666666666672</v>
      </c>
      <c r="O2505">
        <v>1</v>
      </c>
      <c r="P2505">
        <v>0.76666666666666672</v>
      </c>
      <c r="Q2505">
        <v>1</v>
      </c>
      <c r="R2505" t="s">
        <v>45</v>
      </c>
    </row>
    <row r="2506" spans="1:18" x14ac:dyDescent="0.3">
      <c r="A2506" s="63">
        <v>2504</v>
      </c>
      <c r="B2506">
        <v>16782</v>
      </c>
      <c r="C2506" t="s">
        <v>345</v>
      </c>
      <c r="D2506" t="s">
        <v>658</v>
      </c>
      <c r="F2506">
        <v>76</v>
      </c>
      <c r="G2506" s="64">
        <v>44548</v>
      </c>
      <c r="H2506" s="64">
        <v>44548</v>
      </c>
      <c r="I2506">
        <v>7</v>
      </c>
      <c r="J2506">
        <v>2013</v>
      </c>
      <c r="K2506">
        <v>2013</v>
      </c>
      <c r="L2506">
        <v>1</v>
      </c>
      <c r="M2506">
        <v>0.76666666666666672</v>
      </c>
      <c r="N2506">
        <v>0.76666666666666672</v>
      </c>
      <c r="O2506">
        <v>1</v>
      </c>
      <c r="P2506">
        <v>0.76666666666666672</v>
      </c>
      <c r="Q2506">
        <v>1</v>
      </c>
      <c r="R2506" t="s">
        <v>599</v>
      </c>
    </row>
    <row r="2507" spans="1:18" x14ac:dyDescent="0.3">
      <c r="A2507" s="63">
        <v>2505</v>
      </c>
      <c r="B2507">
        <v>16782</v>
      </c>
      <c r="C2507" t="s">
        <v>345</v>
      </c>
      <c r="D2507" t="s">
        <v>658</v>
      </c>
      <c r="F2507">
        <v>76</v>
      </c>
      <c r="G2507" s="64">
        <v>44548</v>
      </c>
      <c r="H2507" s="64">
        <v>44548</v>
      </c>
      <c r="I2507">
        <v>7</v>
      </c>
      <c r="J2507">
        <v>2013</v>
      </c>
      <c r="K2507">
        <v>2013</v>
      </c>
      <c r="L2507">
        <v>1</v>
      </c>
      <c r="M2507">
        <v>0.76666666666666672</v>
      </c>
      <c r="N2507">
        <v>0.76666666666666672</v>
      </c>
      <c r="O2507">
        <v>1</v>
      </c>
      <c r="P2507">
        <v>0.76666666666666672</v>
      </c>
      <c r="Q2507">
        <v>1</v>
      </c>
      <c r="R2507" t="s">
        <v>661</v>
      </c>
    </row>
    <row r="2508" spans="1:18" x14ac:dyDescent="0.3">
      <c r="A2508" s="63">
        <v>2506</v>
      </c>
      <c r="B2508">
        <v>16782</v>
      </c>
      <c r="C2508" t="s">
        <v>345</v>
      </c>
      <c r="D2508" t="s">
        <v>658</v>
      </c>
      <c r="F2508">
        <v>76</v>
      </c>
      <c r="G2508" s="64">
        <v>44548</v>
      </c>
      <c r="H2508" s="64">
        <v>44548</v>
      </c>
      <c r="I2508">
        <v>7</v>
      </c>
      <c r="J2508">
        <v>2013</v>
      </c>
      <c r="K2508">
        <v>2013</v>
      </c>
      <c r="L2508">
        <v>1</v>
      </c>
      <c r="M2508">
        <v>0.76666666666666672</v>
      </c>
      <c r="N2508">
        <v>0.76666666666666672</v>
      </c>
      <c r="O2508">
        <v>1</v>
      </c>
      <c r="P2508">
        <v>0.76666666666666672</v>
      </c>
      <c r="Q2508">
        <v>1</v>
      </c>
      <c r="R2508" t="s">
        <v>634</v>
      </c>
    </row>
    <row r="2509" spans="1:18" x14ac:dyDescent="0.3">
      <c r="A2509" s="63">
        <v>2507</v>
      </c>
      <c r="B2509">
        <v>104253</v>
      </c>
      <c r="C2509" t="s">
        <v>346</v>
      </c>
      <c r="D2509" t="s">
        <v>585</v>
      </c>
      <c r="F2509">
        <v>64</v>
      </c>
      <c r="G2509" s="64">
        <v>43566</v>
      </c>
      <c r="H2509" s="64">
        <v>43586</v>
      </c>
      <c r="I2509">
        <v>4</v>
      </c>
      <c r="J2509">
        <v>2019</v>
      </c>
      <c r="K2509">
        <v>2019</v>
      </c>
      <c r="L2509">
        <v>12</v>
      </c>
      <c r="M2509">
        <v>0.4</v>
      </c>
      <c r="N2509">
        <v>4.8000000000000007</v>
      </c>
      <c r="O2509">
        <v>21</v>
      </c>
      <c r="P2509">
        <v>0.22857142857142859</v>
      </c>
      <c r="Q2509">
        <v>0.5714285714285714</v>
      </c>
      <c r="R2509" t="s">
        <v>35</v>
      </c>
    </row>
    <row r="2510" spans="1:18" x14ac:dyDescent="0.3">
      <c r="A2510" s="63">
        <v>2508</v>
      </c>
      <c r="B2510">
        <v>104253</v>
      </c>
      <c r="C2510" t="s">
        <v>346</v>
      </c>
      <c r="D2510" t="s">
        <v>585</v>
      </c>
      <c r="F2510">
        <v>64</v>
      </c>
      <c r="G2510" s="64">
        <v>43566</v>
      </c>
      <c r="H2510" s="64">
        <v>43586</v>
      </c>
      <c r="I2510">
        <v>4</v>
      </c>
      <c r="J2510">
        <v>2019</v>
      </c>
      <c r="K2510">
        <v>2019</v>
      </c>
      <c r="L2510">
        <v>12</v>
      </c>
      <c r="M2510">
        <v>0.4</v>
      </c>
      <c r="N2510">
        <v>4.8000000000000007</v>
      </c>
      <c r="O2510">
        <v>21</v>
      </c>
      <c r="P2510">
        <v>0.22857142857142859</v>
      </c>
      <c r="Q2510">
        <v>0.5714285714285714</v>
      </c>
      <c r="R2510" t="s">
        <v>22</v>
      </c>
    </row>
    <row r="2511" spans="1:18" x14ac:dyDescent="0.3">
      <c r="A2511" s="63">
        <v>2509</v>
      </c>
      <c r="B2511">
        <v>104253</v>
      </c>
      <c r="C2511" t="s">
        <v>346</v>
      </c>
      <c r="D2511" t="s">
        <v>585</v>
      </c>
      <c r="F2511">
        <v>64</v>
      </c>
      <c r="G2511" s="64">
        <v>43566</v>
      </c>
      <c r="H2511" s="64">
        <v>43586</v>
      </c>
      <c r="I2511">
        <v>4</v>
      </c>
      <c r="J2511">
        <v>2019</v>
      </c>
      <c r="K2511">
        <v>2019</v>
      </c>
      <c r="L2511">
        <v>12</v>
      </c>
      <c r="M2511">
        <v>0.4</v>
      </c>
      <c r="N2511">
        <v>4.8000000000000007</v>
      </c>
      <c r="O2511">
        <v>21</v>
      </c>
      <c r="P2511">
        <v>0.22857142857142859</v>
      </c>
      <c r="Q2511">
        <v>0.5714285714285714</v>
      </c>
      <c r="R2511" t="s">
        <v>774</v>
      </c>
    </row>
    <row r="2512" spans="1:18" x14ac:dyDescent="0.3">
      <c r="A2512" s="63">
        <v>2510</v>
      </c>
      <c r="B2512">
        <v>104253</v>
      </c>
      <c r="C2512" t="s">
        <v>346</v>
      </c>
      <c r="D2512" t="s">
        <v>585</v>
      </c>
      <c r="F2512">
        <v>64</v>
      </c>
      <c r="G2512" s="64">
        <v>43566</v>
      </c>
      <c r="H2512" s="64">
        <v>43586</v>
      </c>
      <c r="I2512">
        <v>4</v>
      </c>
      <c r="J2512">
        <v>2019</v>
      </c>
      <c r="K2512">
        <v>2019</v>
      </c>
      <c r="L2512">
        <v>12</v>
      </c>
      <c r="M2512">
        <v>0.4</v>
      </c>
      <c r="N2512">
        <v>4.8000000000000007</v>
      </c>
      <c r="O2512">
        <v>21</v>
      </c>
      <c r="P2512">
        <v>0.22857142857142859</v>
      </c>
      <c r="Q2512">
        <v>0.5714285714285714</v>
      </c>
      <c r="R2512" t="s">
        <v>601</v>
      </c>
    </row>
    <row r="2513" spans="1:18" x14ac:dyDescent="0.3">
      <c r="A2513" s="63">
        <v>2511</v>
      </c>
      <c r="B2513">
        <v>104253</v>
      </c>
      <c r="C2513" t="s">
        <v>346</v>
      </c>
      <c r="D2513" t="s">
        <v>585</v>
      </c>
      <c r="F2513">
        <v>64</v>
      </c>
      <c r="G2513" s="64">
        <v>43566</v>
      </c>
      <c r="H2513" s="64">
        <v>43586</v>
      </c>
      <c r="I2513">
        <v>4</v>
      </c>
      <c r="J2513">
        <v>2019</v>
      </c>
      <c r="K2513">
        <v>2019</v>
      </c>
      <c r="L2513">
        <v>12</v>
      </c>
      <c r="M2513">
        <v>0.4</v>
      </c>
      <c r="N2513">
        <v>4.8000000000000007</v>
      </c>
      <c r="O2513">
        <v>21</v>
      </c>
      <c r="P2513">
        <v>0.22857142857142859</v>
      </c>
      <c r="Q2513">
        <v>0.5714285714285714</v>
      </c>
      <c r="R2513" t="s">
        <v>738</v>
      </c>
    </row>
    <row r="2514" spans="1:18" x14ac:dyDescent="0.3">
      <c r="A2514" s="63">
        <v>2512</v>
      </c>
      <c r="B2514">
        <v>104253</v>
      </c>
      <c r="C2514" t="s">
        <v>346</v>
      </c>
      <c r="D2514" t="s">
        <v>585</v>
      </c>
      <c r="F2514">
        <v>64</v>
      </c>
      <c r="G2514" s="64">
        <v>43566</v>
      </c>
      <c r="H2514" s="64">
        <v>43586</v>
      </c>
      <c r="I2514">
        <v>4</v>
      </c>
      <c r="J2514">
        <v>2019</v>
      </c>
      <c r="K2514">
        <v>2019</v>
      </c>
      <c r="L2514">
        <v>12</v>
      </c>
      <c r="M2514">
        <v>0.4</v>
      </c>
      <c r="N2514">
        <v>4.8000000000000007</v>
      </c>
      <c r="O2514">
        <v>21</v>
      </c>
      <c r="P2514">
        <v>0.22857142857142859</v>
      </c>
      <c r="Q2514">
        <v>0.5714285714285714</v>
      </c>
      <c r="R2514" t="s">
        <v>641</v>
      </c>
    </row>
    <row r="2515" spans="1:18" x14ac:dyDescent="0.3">
      <c r="A2515" s="63">
        <v>2513</v>
      </c>
      <c r="B2515">
        <v>104253</v>
      </c>
      <c r="C2515" t="s">
        <v>346</v>
      </c>
      <c r="D2515" t="s">
        <v>585</v>
      </c>
      <c r="F2515">
        <v>64</v>
      </c>
      <c r="G2515" s="64">
        <v>43566</v>
      </c>
      <c r="H2515" s="64">
        <v>43586</v>
      </c>
      <c r="I2515">
        <v>4</v>
      </c>
      <c r="J2515">
        <v>2019</v>
      </c>
      <c r="K2515">
        <v>2019</v>
      </c>
      <c r="L2515">
        <v>12</v>
      </c>
      <c r="M2515">
        <v>0.4</v>
      </c>
      <c r="N2515">
        <v>4.8000000000000007</v>
      </c>
      <c r="O2515">
        <v>21</v>
      </c>
      <c r="P2515">
        <v>0.22857142857142859</v>
      </c>
      <c r="Q2515">
        <v>0.5714285714285714</v>
      </c>
      <c r="R2515" t="s">
        <v>98</v>
      </c>
    </row>
    <row r="2516" spans="1:18" x14ac:dyDescent="0.3">
      <c r="A2516" s="63">
        <v>2514</v>
      </c>
      <c r="B2516">
        <v>104253</v>
      </c>
      <c r="C2516" t="s">
        <v>346</v>
      </c>
      <c r="D2516" t="s">
        <v>585</v>
      </c>
      <c r="F2516">
        <v>64</v>
      </c>
      <c r="G2516" s="64">
        <v>43566</v>
      </c>
      <c r="H2516" s="64">
        <v>43586</v>
      </c>
      <c r="I2516">
        <v>4</v>
      </c>
      <c r="J2516">
        <v>2019</v>
      </c>
      <c r="K2516">
        <v>2019</v>
      </c>
      <c r="L2516">
        <v>12</v>
      </c>
      <c r="M2516">
        <v>0.4</v>
      </c>
      <c r="N2516">
        <v>4.8000000000000007</v>
      </c>
      <c r="O2516">
        <v>21</v>
      </c>
      <c r="P2516">
        <v>0.22857142857142859</v>
      </c>
      <c r="Q2516">
        <v>0.5714285714285714</v>
      </c>
      <c r="R2516" t="s">
        <v>706</v>
      </c>
    </row>
    <row r="2517" spans="1:18" x14ac:dyDescent="0.3">
      <c r="A2517" s="63">
        <v>2515</v>
      </c>
      <c r="B2517">
        <v>104253</v>
      </c>
      <c r="C2517" t="s">
        <v>346</v>
      </c>
      <c r="D2517" t="s">
        <v>585</v>
      </c>
      <c r="F2517">
        <v>64</v>
      </c>
      <c r="G2517" s="64">
        <v>43566</v>
      </c>
      <c r="H2517" s="64">
        <v>43586</v>
      </c>
      <c r="I2517">
        <v>4</v>
      </c>
      <c r="J2517">
        <v>2019</v>
      </c>
      <c r="K2517">
        <v>2019</v>
      </c>
      <c r="L2517">
        <v>12</v>
      </c>
      <c r="M2517">
        <v>0.4</v>
      </c>
      <c r="N2517">
        <v>4.8000000000000007</v>
      </c>
      <c r="O2517">
        <v>21</v>
      </c>
      <c r="P2517">
        <v>0.22857142857142859</v>
      </c>
      <c r="Q2517">
        <v>0.5714285714285714</v>
      </c>
      <c r="R2517" t="s">
        <v>710</v>
      </c>
    </row>
    <row r="2518" spans="1:18" x14ac:dyDescent="0.3">
      <c r="A2518" s="63">
        <v>2516</v>
      </c>
      <c r="B2518">
        <v>104253</v>
      </c>
      <c r="C2518" t="s">
        <v>346</v>
      </c>
      <c r="D2518" t="s">
        <v>585</v>
      </c>
      <c r="F2518">
        <v>64</v>
      </c>
      <c r="G2518" s="64">
        <v>43566</v>
      </c>
      <c r="H2518" s="64">
        <v>43586</v>
      </c>
      <c r="I2518">
        <v>4</v>
      </c>
      <c r="J2518">
        <v>2019</v>
      </c>
      <c r="K2518">
        <v>2019</v>
      </c>
      <c r="L2518">
        <v>12</v>
      </c>
      <c r="M2518">
        <v>0.4</v>
      </c>
      <c r="N2518">
        <v>4.8000000000000007</v>
      </c>
      <c r="O2518">
        <v>21</v>
      </c>
      <c r="P2518">
        <v>0.22857142857142859</v>
      </c>
      <c r="Q2518">
        <v>0.5714285714285714</v>
      </c>
      <c r="R2518" t="s">
        <v>768</v>
      </c>
    </row>
    <row r="2519" spans="1:18" x14ac:dyDescent="0.3">
      <c r="A2519" s="63">
        <v>2517</v>
      </c>
      <c r="B2519">
        <v>104253</v>
      </c>
      <c r="C2519" t="s">
        <v>346</v>
      </c>
      <c r="D2519" t="s">
        <v>585</v>
      </c>
      <c r="F2519">
        <v>64</v>
      </c>
      <c r="G2519" s="64">
        <v>43566</v>
      </c>
      <c r="H2519" s="64">
        <v>43586</v>
      </c>
      <c r="I2519">
        <v>4</v>
      </c>
      <c r="J2519">
        <v>2019</v>
      </c>
      <c r="K2519">
        <v>2019</v>
      </c>
      <c r="L2519">
        <v>12</v>
      </c>
      <c r="M2519">
        <v>0.4</v>
      </c>
      <c r="N2519">
        <v>4.8000000000000007</v>
      </c>
      <c r="O2519">
        <v>21</v>
      </c>
      <c r="P2519">
        <v>0.22857142857142859</v>
      </c>
      <c r="Q2519">
        <v>0.5714285714285714</v>
      </c>
      <c r="R2519" t="s">
        <v>600</v>
      </c>
    </row>
    <row r="2520" spans="1:18" x14ac:dyDescent="0.3">
      <c r="A2520" s="63">
        <v>2518</v>
      </c>
      <c r="B2520">
        <v>108450</v>
      </c>
      <c r="C2520" t="s">
        <v>348</v>
      </c>
      <c r="D2520" t="s">
        <v>651</v>
      </c>
      <c r="F2520">
        <v>67</v>
      </c>
      <c r="G2520" s="64">
        <v>44126</v>
      </c>
      <c r="H2520" s="64">
        <v>44129</v>
      </c>
      <c r="I2520">
        <v>5</v>
      </c>
      <c r="J2520">
        <v>2020</v>
      </c>
      <c r="K2520">
        <v>2020</v>
      </c>
      <c r="L2520">
        <v>12</v>
      </c>
      <c r="M2520">
        <v>0.36666666666666659</v>
      </c>
      <c r="N2520">
        <v>4.3999999999999986</v>
      </c>
      <c r="O2520">
        <v>4</v>
      </c>
      <c r="P2520">
        <v>1.1000000000000001</v>
      </c>
      <c r="Q2520">
        <v>3</v>
      </c>
      <c r="R2520" t="s">
        <v>35</v>
      </c>
    </row>
    <row r="2521" spans="1:18" x14ac:dyDescent="0.3">
      <c r="A2521" s="63">
        <v>2519</v>
      </c>
      <c r="B2521">
        <v>108450</v>
      </c>
      <c r="C2521" t="s">
        <v>348</v>
      </c>
      <c r="D2521" t="s">
        <v>651</v>
      </c>
      <c r="F2521">
        <v>67</v>
      </c>
      <c r="G2521" s="64">
        <v>44126</v>
      </c>
      <c r="H2521" s="64">
        <v>44129</v>
      </c>
      <c r="I2521">
        <v>5</v>
      </c>
      <c r="J2521">
        <v>2020</v>
      </c>
      <c r="K2521">
        <v>2020</v>
      </c>
      <c r="L2521">
        <v>12</v>
      </c>
      <c r="M2521">
        <v>0.36666666666666659</v>
      </c>
      <c r="N2521">
        <v>4.3999999999999986</v>
      </c>
      <c r="O2521">
        <v>4</v>
      </c>
      <c r="P2521">
        <v>1.1000000000000001</v>
      </c>
      <c r="Q2521">
        <v>3</v>
      </c>
      <c r="R2521" t="s">
        <v>22</v>
      </c>
    </row>
    <row r="2522" spans="1:18" x14ac:dyDescent="0.3">
      <c r="A2522" s="63">
        <v>2520</v>
      </c>
      <c r="B2522">
        <v>108450</v>
      </c>
      <c r="C2522" t="s">
        <v>348</v>
      </c>
      <c r="D2522" t="s">
        <v>651</v>
      </c>
      <c r="F2522">
        <v>67</v>
      </c>
      <c r="G2522" s="64">
        <v>44126</v>
      </c>
      <c r="H2522" s="64">
        <v>44129</v>
      </c>
      <c r="I2522">
        <v>5</v>
      </c>
      <c r="J2522">
        <v>2020</v>
      </c>
      <c r="K2522">
        <v>2020</v>
      </c>
      <c r="L2522">
        <v>12</v>
      </c>
      <c r="M2522">
        <v>0.36666666666666659</v>
      </c>
      <c r="N2522">
        <v>4.3999999999999986</v>
      </c>
      <c r="O2522">
        <v>4</v>
      </c>
      <c r="P2522">
        <v>1.1000000000000001</v>
      </c>
      <c r="Q2522">
        <v>3</v>
      </c>
      <c r="R2522" t="s">
        <v>23</v>
      </c>
    </row>
    <row r="2523" spans="1:18" x14ac:dyDescent="0.3">
      <c r="A2523" s="63">
        <v>2521</v>
      </c>
      <c r="B2523">
        <v>108450</v>
      </c>
      <c r="C2523" t="s">
        <v>348</v>
      </c>
      <c r="D2523" t="s">
        <v>651</v>
      </c>
      <c r="F2523">
        <v>67</v>
      </c>
      <c r="G2523" s="64">
        <v>44126</v>
      </c>
      <c r="H2523" s="64">
        <v>44129</v>
      </c>
      <c r="I2523">
        <v>5</v>
      </c>
      <c r="J2523">
        <v>2020</v>
      </c>
      <c r="K2523">
        <v>2020</v>
      </c>
      <c r="L2523">
        <v>12</v>
      </c>
      <c r="M2523">
        <v>0.36666666666666659</v>
      </c>
      <c r="N2523">
        <v>4.3999999999999986</v>
      </c>
      <c r="O2523">
        <v>4</v>
      </c>
      <c r="P2523">
        <v>1.1000000000000001</v>
      </c>
      <c r="Q2523">
        <v>3</v>
      </c>
      <c r="R2523" t="s">
        <v>633</v>
      </c>
    </row>
    <row r="2524" spans="1:18" x14ac:dyDescent="0.3">
      <c r="A2524" s="63">
        <v>2522</v>
      </c>
      <c r="B2524">
        <v>108450</v>
      </c>
      <c r="C2524" t="s">
        <v>348</v>
      </c>
      <c r="D2524" t="s">
        <v>651</v>
      </c>
      <c r="F2524">
        <v>67</v>
      </c>
      <c r="G2524" s="64">
        <v>44126</v>
      </c>
      <c r="H2524" s="64">
        <v>44129</v>
      </c>
      <c r="I2524">
        <v>5</v>
      </c>
      <c r="J2524">
        <v>2020</v>
      </c>
      <c r="K2524">
        <v>2020</v>
      </c>
      <c r="L2524">
        <v>12</v>
      </c>
      <c r="M2524">
        <v>0.36666666666666659</v>
      </c>
      <c r="N2524">
        <v>4.3999999999999986</v>
      </c>
      <c r="O2524">
        <v>4</v>
      </c>
      <c r="P2524">
        <v>1.1000000000000001</v>
      </c>
      <c r="Q2524">
        <v>3</v>
      </c>
      <c r="R2524" t="s">
        <v>738</v>
      </c>
    </row>
    <row r="2525" spans="1:18" x14ac:dyDescent="0.3">
      <c r="A2525" s="63">
        <v>2523</v>
      </c>
      <c r="B2525">
        <v>108450</v>
      </c>
      <c r="C2525" t="s">
        <v>348</v>
      </c>
      <c r="D2525" t="s">
        <v>651</v>
      </c>
      <c r="F2525">
        <v>67</v>
      </c>
      <c r="G2525" s="64">
        <v>44126</v>
      </c>
      <c r="H2525" s="64">
        <v>44129</v>
      </c>
      <c r="I2525">
        <v>5</v>
      </c>
      <c r="J2525">
        <v>2020</v>
      </c>
      <c r="K2525">
        <v>2020</v>
      </c>
      <c r="L2525">
        <v>12</v>
      </c>
      <c r="M2525">
        <v>0.36666666666666659</v>
      </c>
      <c r="N2525">
        <v>4.3999999999999986</v>
      </c>
      <c r="O2525">
        <v>4</v>
      </c>
      <c r="P2525">
        <v>1.1000000000000001</v>
      </c>
      <c r="Q2525">
        <v>3</v>
      </c>
      <c r="R2525" t="s">
        <v>774</v>
      </c>
    </row>
    <row r="2526" spans="1:18" x14ac:dyDescent="0.3">
      <c r="A2526" s="63">
        <v>2524</v>
      </c>
      <c r="B2526">
        <v>108450</v>
      </c>
      <c r="C2526" t="s">
        <v>348</v>
      </c>
      <c r="D2526" t="s">
        <v>651</v>
      </c>
      <c r="F2526">
        <v>67</v>
      </c>
      <c r="G2526" s="64">
        <v>44126</v>
      </c>
      <c r="H2526" s="64">
        <v>44129</v>
      </c>
      <c r="I2526">
        <v>5</v>
      </c>
      <c r="J2526">
        <v>2020</v>
      </c>
      <c r="K2526">
        <v>2020</v>
      </c>
      <c r="L2526">
        <v>12</v>
      </c>
      <c r="M2526">
        <v>0.36666666666666659</v>
      </c>
      <c r="N2526">
        <v>4.3999999999999986</v>
      </c>
      <c r="O2526">
        <v>4</v>
      </c>
      <c r="P2526">
        <v>1.1000000000000001</v>
      </c>
      <c r="Q2526">
        <v>3</v>
      </c>
      <c r="R2526" t="s">
        <v>647</v>
      </c>
    </row>
    <row r="2527" spans="1:18" x14ac:dyDescent="0.3">
      <c r="A2527" s="63">
        <v>2525</v>
      </c>
      <c r="B2527">
        <v>108450</v>
      </c>
      <c r="C2527" t="s">
        <v>348</v>
      </c>
      <c r="D2527" t="s">
        <v>651</v>
      </c>
      <c r="F2527">
        <v>67</v>
      </c>
      <c r="G2527" s="64">
        <v>44126</v>
      </c>
      <c r="H2527" s="64">
        <v>44129</v>
      </c>
      <c r="I2527">
        <v>5</v>
      </c>
      <c r="J2527">
        <v>2020</v>
      </c>
      <c r="K2527">
        <v>2020</v>
      </c>
      <c r="L2527">
        <v>12</v>
      </c>
      <c r="M2527">
        <v>0.36666666666666659</v>
      </c>
      <c r="N2527">
        <v>4.3999999999999986</v>
      </c>
      <c r="O2527">
        <v>4</v>
      </c>
      <c r="P2527">
        <v>1.1000000000000001</v>
      </c>
      <c r="Q2527">
        <v>3</v>
      </c>
      <c r="R2527" t="s">
        <v>589</v>
      </c>
    </row>
    <row r="2528" spans="1:18" x14ac:dyDescent="0.3">
      <c r="A2528" s="63">
        <v>2526</v>
      </c>
      <c r="B2528">
        <v>108450</v>
      </c>
      <c r="C2528" t="s">
        <v>348</v>
      </c>
      <c r="D2528" t="s">
        <v>651</v>
      </c>
      <c r="F2528">
        <v>67</v>
      </c>
      <c r="G2528" s="64">
        <v>44126</v>
      </c>
      <c r="H2528" s="64">
        <v>44129</v>
      </c>
      <c r="I2528">
        <v>5</v>
      </c>
      <c r="J2528">
        <v>2020</v>
      </c>
      <c r="K2528">
        <v>2020</v>
      </c>
      <c r="L2528">
        <v>12</v>
      </c>
      <c r="M2528">
        <v>0.36666666666666659</v>
      </c>
      <c r="N2528">
        <v>4.3999999999999986</v>
      </c>
      <c r="O2528">
        <v>4</v>
      </c>
      <c r="P2528">
        <v>1.1000000000000001</v>
      </c>
      <c r="Q2528">
        <v>3</v>
      </c>
      <c r="R2528" t="s">
        <v>80</v>
      </c>
    </row>
    <row r="2529" spans="1:18" x14ac:dyDescent="0.3">
      <c r="A2529" s="63">
        <v>2527</v>
      </c>
      <c r="B2529">
        <v>108450</v>
      </c>
      <c r="C2529" t="s">
        <v>348</v>
      </c>
      <c r="D2529" t="s">
        <v>651</v>
      </c>
      <c r="F2529">
        <v>67</v>
      </c>
      <c r="G2529" s="64">
        <v>44126</v>
      </c>
      <c r="H2529" s="64">
        <v>44129</v>
      </c>
      <c r="I2529">
        <v>5</v>
      </c>
      <c r="J2529">
        <v>2020</v>
      </c>
      <c r="K2529">
        <v>2020</v>
      </c>
      <c r="L2529">
        <v>12</v>
      </c>
      <c r="M2529">
        <v>0.36666666666666659</v>
      </c>
      <c r="N2529">
        <v>4.3999999999999986</v>
      </c>
      <c r="O2529">
        <v>4</v>
      </c>
      <c r="P2529">
        <v>1.1000000000000001</v>
      </c>
      <c r="Q2529">
        <v>3</v>
      </c>
      <c r="R2529" t="s">
        <v>752</v>
      </c>
    </row>
    <row r="2530" spans="1:18" x14ac:dyDescent="0.3">
      <c r="A2530" s="63">
        <v>2528</v>
      </c>
      <c r="B2530">
        <v>108450</v>
      </c>
      <c r="C2530" t="s">
        <v>348</v>
      </c>
      <c r="D2530" t="s">
        <v>651</v>
      </c>
      <c r="F2530">
        <v>67</v>
      </c>
      <c r="G2530" s="64">
        <v>44126</v>
      </c>
      <c r="H2530" s="64">
        <v>44129</v>
      </c>
      <c r="I2530">
        <v>5</v>
      </c>
      <c r="J2530">
        <v>2020</v>
      </c>
      <c r="K2530">
        <v>2020</v>
      </c>
      <c r="L2530">
        <v>12</v>
      </c>
      <c r="M2530">
        <v>0.36666666666666659</v>
      </c>
      <c r="N2530">
        <v>4.3999999999999986</v>
      </c>
      <c r="O2530">
        <v>4</v>
      </c>
      <c r="P2530">
        <v>1.1000000000000001</v>
      </c>
      <c r="Q2530">
        <v>3</v>
      </c>
      <c r="R2530" t="s">
        <v>670</v>
      </c>
    </row>
    <row r="2531" spans="1:18" x14ac:dyDescent="0.3">
      <c r="A2531" s="63">
        <v>2529</v>
      </c>
      <c r="B2531">
        <v>108450</v>
      </c>
      <c r="C2531" t="s">
        <v>348</v>
      </c>
      <c r="D2531" t="s">
        <v>651</v>
      </c>
      <c r="F2531">
        <v>67</v>
      </c>
      <c r="G2531" s="64">
        <v>44126</v>
      </c>
      <c r="H2531" s="64">
        <v>44129</v>
      </c>
      <c r="I2531">
        <v>5</v>
      </c>
      <c r="J2531">
        <v>2020</v>
      </c>
      <c r="K2531">
        <v>2020</v>
      </c>
      <c r="L2531">
        <v>12</v>
      </c>
      <c r="M2531">
        <v>0.36666666666666659</v>
      </c>
      <c r="N2531">
        <v>4.3999999999999986</v>
      </c>
      <c r="O2531">
        <v>4</v>
      </c>
      <c r="P2531">
        <v>1.1000000000000001</v>
      </c>
      <c r="Q2531">
        <v>3</v>
      </c>
      <c r="R2531" t="s">
        <v>600</v>
      </c>
    </row>
    <row r="2532" spans="1:18" x14ac:dyDescent="0.3">
      <c r="A2532" s="63">
        <v>2530</v>
      </c>
      <c r="B2532">
        <v>108450</v>
      </c>
      <c r="C2532" t="s">
        <v>348</v>
      </c>
      <c r="D2532" t="s">
        <v>651</v>
      </c>
      <c r="F2532">
        <v>67</v>
      </c>
      <c r="G2532" s="64">
        <v>44126</v>
      </c>
      <c r="H2532" s="64">
        <v>44129</v>
      </c>
      <c r="I2532">
        <v>5</v>
      </c>
      <c r="J2532">
        <v>2020</v>
      </c>
      <c r="K2532">
        <v>2020</v>
      </c>
      <c r="L2532">
        <v>12</v>
      </c>
      <c r="M2532">
        <v>0.36666666666666659</v>
      </c>
      <c r="N2532">
        <v>4.3999999999999986</v>
      </c>
      <c r="O2532">
        <v>4</v>
      </c>
      <c r="P2532">
        <v>1.1000000000000001</v>
      </c>
      <c r="Q2532">
        <v>3</v>
      </c>
      <c r="R2532" t="s">
        <v>734</v>
      </c>
    </row>
    <row r="2533" spans="1:18" x14ac:dyDescent="0.3">
      <c r="A2533" s="63">
        <v>2531</v>
      </c>
      <c r="B2533">
        <v>107201</v>
      </c>
      <c r="C2533" t="s">
        <v>349</v>
      </c>
      <c r="D2533" t="s">
        <v>585</v>
      </c>
      <c r="F2533">
        <v>68</v>
      </c>
      <c r="G2533" s="64">
        <v>44123</v>
      </c>
      <c r="H2533" s="64">
        <v>44126</v>
      </c>
      <c r="I2533">
        <v>6</v>
      </c>
      <c r="J2533">
        <v>2020</v>
      </c>
      <c r="K2533">
        <v>2020</v>
      </c>
      <c r="L2533">
        <v>12</v>
      </c>
      <c r="M2533">
        <v>0.4</v>
      </c>
      <c r="N2533">
        <v>4.8000000000000007</v>
      </c>
      <c r="O2533">
        <v>4</v>
      </c>
      <c r="P2533">
        <v>1.2</v>
      </c>
      <c r="Q2533">
        <v>3</v>
      </c>
      <c r="R2533" t="s">
        <v>32</v>
      </c>
    </row>
    <row r="2534" spans="1:18" x14ac:dyDescent="0.3">
      <c r="A2534" s="63">
        <v>2532</v>
      </c>
      <c r="B2534">
        <v>107201</v>
      </c>
      <c r="C2534" t="s">
        <v>349</v>
      </c>
      <c r="D2534" t="s">
        <v>585</v>
      </c>
      <c r="F2534">
        <v>68</v>
      </c>
      <c r="G2534" s="64">
        <v>44123</v>
      </c>
      <c r="H2534" s="64">
        <v>44126</v>
      </c>
      <c r="I2534">
        <v>6</v>
      </c>
      <c r="J2534">
        <v>2020</v>
      </c>
      <c r="K2534">
        <v>2020</v>
      </c>
      <c r="L2534">
        <v>12</v>
      </c>
      <c r="M2534">
        <v>0.4</v>
      </c>
      <c r="N2534">
        <v>4.8000000000000007</v>
      </c>
      <c r="O2534">
        <v>4</v>
      </c>
      <c r="P2534">
        <v>1.2</v>
      </c>
      <c r="Q2534">
        <v>3</v>
      </c>
      <c r="R2534" t="s">
        <v>24</v>
      </c>
    </row>
    <row r="2535" spans="1:18" x14ac:dyDescent="0.3">
      <c r="A2535" s="63">
        <v>2533</v>
      </c>
      <c r="B2535">
        <v>107201</v>
      </c>
      <c r="C2535" t="s">
        <v>349</v>
      </c>
      <c r="D2535" t="s">
        <v>585</v>
      </c>
      <c r="F2535">
        <v>68</v>
      </c>
      <c r="G2535" s="64">
        <v>44123</v>
      </c>
      <c r="H2535" s="64">
        <v>44126</v>
      </c>
      <c r="I2535">
        <v>6</v>
      </c>
      <c r="J2535">
        <v>2020</v>
      </c>
      <c r="K2535">
        <v>2020</v>
      </c>
      <c r="L2535">
        <v>12</v>
      </c>
      <c r="M2535">
        <v>0.4</v>
      </c>
      <c r="N2535">
        <v>4.8000000000000007</v>
      </c>
      <c r="O2535">
        <v>4</v>
      </c>
      <c r="P2535">
        <v>1.2</v>
      </c>
      <c r="Q2535">
        <v>3</v>
      </c>
      <c r="R2535" t="s">
        <v>54</v>
      </c>
    </row>
    <row r="2536" spans="1:18" x14ac:dyDescent="0.3">
      <c r="A2536" s="63">
        <v>2534</v>
      </c>
      <c r="B2536">
        <v>107201</v>
      </c>
      <c r="C2536" t="s">
        <v>349</v>
      </c>
      <c r="D2536" t="s">
        <v>585</v>
      </c>
      <c r="F2536">
        <v>68</v>
      </c>
      <c r="G2536" s="64">
        <v>44123</v>
      </c>
      <c r="H2536" s="64">
        <v>44126</v>
      </c>
      <c r="I2536">
        <v>6</v>
      </c>
      <c r="J2536">
        <v>2020</v>
      </c>
      <c r="K2536">
        <v>2020</v>
      </c>
      <c r="L2536">
        <v>12</v>
      </c>
      <c r="M2536">
        <v>0.4</v>
      </c>
      <c r="N2536">
        <v>4.8000000000000007</v>
      </c>
      <c r="O2536">
        <v>4</v>
      </c>
      <c r="P2536">
        <v>1.2</v>
      </c>
      <c r="Q2536">
        <v>3</v>
      </c>
      <c r="R2536" t="s">
        <v>108</v>
      </c>
    </row>
    <row r="2537" spans="1:18" x14ac:dyDescent="0.3">
      <c r="A2537" s="63">
        <v>2535</v>
      </c>
      <c r="B2537">
        <v>107201</v>
      </c>
      <c r="C2537" t="s">
        <v>349</v>
      </c>
      <c r="D2537" t="s">
        <v>585</v>
      </c>
      <c r="F2537">
        <v>68</v>
      </c>
      <c r="G2537" s="64">
        <v>44123</v>
      </c>
      <c r="H2537" s="64">
        <v>44126</v>
      </c>
      <c r="I2537">
        <v>6</v>
      </c>
      <c r="J2537">
        <v>2020</v>
      </c>
      <c r="K2537">
        <v>2020</v>
      </c>
      <c r="L2537">
        <v>12</v>
      </c>
      <c r="M2537">
        <v>0.4</v>
      </c>
      <c r="N2537">
        <v>4.8000000000000007</v>
      </c>
      <c r="O2537">
        <v>4</v>
      </c>
      <c r="P2537">
        <v>1.2</v>
      </c>
      <c r="Q2537">
        <v>3</v>
      </c>
      <c r="R2537" t="s">
        <v>639</v>
      </c>
    </row>
    <row r="2538" spans="1:18" x14ac:dyDescent="0.3">
      <c r="A2538" s="63">
        <v>2536</v>
      </c>
      <c r="B2538">
        <v>107201</v>
      </c>
      <c r="C2538" t="s">
        <v>349</v>
      </c>
      <c r="D2538" t="s">
        <v>585</v>
      </c>
      <c r="F2538">
        <v>68</v>
      </c>
      <c r="G2538" s="64">
        <v>44123</v>
      </c>
      <c r="H2538" s="64">
        <v>44126</v>
      </c>
      <c r="I2538">
        <v>6</v>
      </c>
      <c r="J2538">
        <v>2020</v>
      </c>
      <c r="K2538">
        <v>2020</v>
      </c>
      <c r="L2538">
        <v>12</v>
      </c>
      <c r="M2538">
        <v>0.4</v>
      </c>
      <c r="N2538">
        <v>4.8000000000000007</v>
      </c>
      <c r="O2538">
        <v>4</v>
      </c>
      <c r="P2538">
        <v>1.2</v>
      </c>
      <c r="Q2538">
        <v>3</v>
      </c>
      <c r="R2538" t="s">
        <v>641</v>
      </c>
    </row>
    <row r="2539" spans="1:18" x14ac:dyDescent="0.3">
      <c r="A2539" s="63">
        <v>2537</v>
      </c>
      <c r="B2539">
        <v>107201</v>
      </c>
      <c r="C2539" t="s">
        <v>349</v>
      </c>
      <c r="D2539" t="s">
        <v>585</v>
      </c>
      <c r="F2539">
        <v>68</v>
      </c>
      <c r="G2539" s="64">
        <v>44123</v>
      </c>
      <c r="H2539" s="64">
        <v>44126</v>
      </c>
      <c r="I2539">
        <v>6</v>
      </c>
      <c r="J2539">
        <v>2020</v>
      </c>
      <c r="K2539">
        <v>2020</v>
      </c>
      <c r="L2539">
        <v>12</v>
      </c>
      <c r="M2539">
        <v>0.4</v>
      </c>
      <c r="N2539">
        <v>4.8000000000000007</v>
      </c>
      <c r="O2539">
        <v>4</v>
      </c>
      <c r="P2539">
        <v>1.2</v>
      </c>
      <c r="Q2539">
        <v>3</v>
      </c>
      <c r="R2539" t="s">
        <v>626</v>
      </c>
    </row>
    <row r="2540" spans="1:18" x14ac:dyDescent="0.3">
      <c r="A2540" s="63">
        <v>2538</v>
      </c>
      <c r="B2540">
        <v>107201</v>
      </c>
      <c r="C2540" t="s">
        <v>349</v>
      </c>
      <c r="D2540" t="s">
        <v>585</v>
      </c>
      <c r="F2540">
        <v>68</v>
      </c>
      <c r="G2540" s="64">
        <v>44123</v>
      </c>
      <c r="H2540" s="64">
        <v>44126</v>
      </c>
      <c r="I2540">
        <v>6</v>
      </c>
      <c r="J2540">
        <v>2020</v>
      </c>
      <c r="K2540">
        <v>2020</v>
      </c>
      <c r="L2540">
        <v>12</v>
      </c>
      <c r="M2540">
        <v>0.4</v>
      </c>
      <c r="N2540">
        <v>4.8000000000000007</v>
      </c>
      <c r="O2540">
        <v>4</v>
      </c>
      <c r="P2540">
        <v>1.2</v>
      </c>
      <c r="Q2540">
        <v>3</v>
      </c>
      <c r="R2540" t="s">
        <v>744</v>
      </c>
    </row>
    <row r="2541" spans="1:18" x14ac:dyDescent="0.3">
      <c r="A2541" s="63">
        <v>2539</v>
      </c>
      <c r="B2541">
        <v>107201</v>
      </c>
      <c r="C2541" t="s">
        <v>349</v>
      </c>
      <c r="D2541" t="s">
        <v>585</v>
      </c>
      <c r="F2541">
        <v>68</v>
      </c>
      <c r="G2541" s="64">
        <v>44123</v>
      </c>
      <c r="H2541" s="64">
        <v>44126</v>
      </c>
      <c r="I2541">
        <v>6</v>
      </c>
      <c r="J2541">
        <v>2020</v>
      </c>
      <c r="K2541">
        <v>2020</v>
      </c>
      <c r="L2541">
        <v>12</v>
      </c>
      <c r="M2541">
        <v>0.4</v>
      </c>
      <c r="N2541">
        <v>4.8000000000000007</v>
      </c>
      <c r="O2541">
        <v>4</v>
      </c>
      <c r="P2541">
        <v>1.2</v>
      </c>
      <c r="Q2541">
        <v>3</v>
      </c>
      <c r="R2541" t="s">
        <v>686</v>
      </c>
    </row>
    <row r="2542" spans="1:18" x14ac:dyDescent="0.3">
      <c r="A2542" s="63">
        <v>2540</v>
      </c>
      <c r="B2542">
        <v>107201</v>
      </c>
      <c r="C2542" t="s">
        <v>349</v>
      </c>
      <c r="D2542" t="s">
        <v>585</v>
      </c>
      <c r="F2542">
        <v>68</v>
      </c>
      <c r="G2542" s="64">
        <v>44123</v>
      </c>
      <c r="H2542" s="64">
        <v>44126</v>
      </c>
      <c r="I2542">
        <v>6</v>
      </c>
      <c r="J2542">
        <v>2020</v>
      </c>
      <c r="K2542">
        <v>2020</v>
      </c>
      <c r="L2542">
        <v>12</v>
      </c>
      <c r="M2542">
        <v>0.4</v>
      </c>
      <c r="N2542">
        <v>4.8000000000000007</v>
      </c>
      <c r="O2542">
        <v>4</v>
      </c>
      <c r="P2542">
        <v>1.2</v>
      </c>
      <c r="Q2542">
        <v>3</v>
      </c>
      <c r="R2542" t="s">
        <v>66</v>
      </c>
    </row>
    <row r="2543" spans="1:18" x14ac:dyDescent="0.3">
      <c r="A2543" s="63">
        <v>2541</v>
      </c>
      <c r="B2543">
        <v>107201</v>
      </c>
      <c r="C2543" t="s">
        <v>349</v>
      </c>
      <c r="D2543" t="s">
        <v>585</v>
      </c>
      <c r="F2543">
        <v>68</v>
      </c>
      <c r="G2543" s="64">
        <v>44123</v>
      </c>
      <c r="H2543" s="64">
        <v>44126</v>
      </c>
      <c r="I2543">
        <v>6</v>
      </c>
      <c r="J2543">
        <v>2020</v>
      </c>
      <c r="K2543">
        <v>2020</v>
      </c>
      <c r="L2543">
        <v>12</v>
      </c>
      <c r="M2543">
        <v>0.4</v>
      </c>
      <c r="N2543">
        <v>4.8000000000000007</v>
      </c>
      <c r="O2543">
        <v>4</v>
      </c>
      <c r="P2543">
        <v>1.2</v>
      </c>
      <c r="Q2543">
        <v>3</v>
      </c>
      <c r="R2543" t="s">
        <v>599</v>
      </c>
    </row>
    <row r="2544" spans="1:18" x14ac:dyDescent="0.3">
      <c r="A2544" s="63">
        <v>2542</v>
      </c>
      <c r="B2544">
        <v>107201</v>
      </c>
      <c r="C2544" t="s">
        <v>349</v>
      </c>
      <c r="D2544" t="s">
        <v>585</v>
      </c>
      <c r="F2544">
        <v>68</v>
      </c>
      <c r="G2544" s="64">
        <v>44123</v>
      </c>
      <c r="H2544" s="64">
        <v>44126</v>
      </c>
      <c r="I2544">
        <v>6</v>
      </c>
      <c r="J2544">
        <v>2020</v>
      </c>
      <c r="K2544">
        <v>2020</v>
      </c>
      <c r="L2544">
        <v>12</v>
      </c>
      <c r="M2544">
        <v>0.4</v>
      </c>
      <c r="N2544">
        <v>4.8000000000000007</v>
      </c>
      <c r="O2544">
        <v>4</v>
      </c>
      <c r="P2544">
        <v>1.2</v>
      </c>
      <c r="Q2544">
        <v>3</v>
      </c>
      <c r="R2544" t="s">
        <v>133</v>
      </c>
    </row>
    <row r="2545" spans="1:18" x14ac:dyDescent="0.3">
      <c r="A2545" s="63">
        <v>2543</v>
      </c>
      <c r="B2545">
        <v>107201</v>
      </c>
      <c r="C2545" t="s">
        <v>349</v>
      </c>
      <c r="D2545" t="s">
        <v>585</v>
      </c>
      <c r="F2545">
        <v>68</v>
      </c>
      <c r="G2545" s="64">
        <v>44123</v>
      </c>
      <c r="H2545" s="64">
        <v>44126</v>
      </c>
      <c r="I2545">
        <v>6</v>
      </c>
      <c r="J2545">
        <v>2020</v>
      </c>
      <c r="K2545">
        <v>2020</v>
      </c>
      <c r="L2545">
        <v>12</v>
      </c>
      <c r="M2545">
        <v>0.4</v>
      </c>
      <c r="N2545">
        <v>4.8000000000000007</v>
      </c>
      <c r="O2545">
        <v>4</v>
      </c>
      <c r="P2545">
        <v>1.2</v>
      </c>
      <c r="Q2545">
        <v>3</v>
      </c>
      <c r="R2545" t="s">
        <v>67</v>
      </c>
    </row>
    <row r="2546" spans="1:18" x14ac:dyDescent="0.3">
      <c r="A2546" s="63">
        <v>2544</v>
      </c>
      <c r="B2546">
        <v>107201</v>
      </c>
      <c r="C2546" t="s">
        <v>349</v>
      </c>
      <c r="D2546" t="s">
        <v>585</v>
      </c>
      <c r="F2546">
        <v>68</v>
      </c>
      <c r="G2546" s="64">
        <v>44123</v>
      </c>
      <c r="H2546" s="64">
        <v>44126</v>
      </c>
      <c r="I2546">
        <v>6</v>
      </c>
      <c r="J2546">
        <v>2020</v>
      </c>
      <c r="K2546">
        <v>2020</v>
      </c>
      <c r="L2546">
        <v>12</v>
      </c>
      <c r="M2546">
        <v>0.4</v>
      </c>
      <c r="N2546">
        <v>4.8000000000000007</v>
      </c>
      <c r="O2546">
        <v>4</v>
      </c>
      <c r="P2546">
        <v>1.2</v>
      </c>
      <c r="Q2546">
        <v>3</v>
      </c>
      <c r="R2546" t="s">
        <v>720</v>
      </c>
    </row>
    <row r="2547" spans="1:18" x14ac:dyDescent="0.3">
      <c r="A2547" s="63">
        <v>2545</v>
      </c>
      <c r="B2547">
        <v>107201</v>
      </c>
      <c r="C2547" t="s">
        <v>349</v>
      </c>
      <c r="D2547" t="s">
        <v>585</v>
      </c>
      <c r="F2547">
        <v>68</v>
      </c>
      <c r="G2547" s="64">
        <v>44123</v>
      </c>
      <c r="H2547" s="64">
        <v>44126</v>
      </c>
      <c r="I2547">
        <v>6</v>
      </c>
      <c r="J2547">
        <v>2020</v>
      </c>
      <c r="K2547">
        <v>2020</v>
      </c>
      <c r="L2547">
        <v>12</v>
      </c>
      <c r="M2547">
        <v>0.4</v>
      </c>
      <c r="N2547">
        <v>4.8000000000000007</v>
      </c>
      <c r="O2547">
        <v>4</v>
      </c>
      <c r="P2547">
        <v>1.2</v>
      </c>
      <c r="Q2547">
        <v>3</v>
      </c>
      <c r="R2547" t="s">
        <v>660</v>
      </c>
    </row>
    <row r="2548" spans="1:18" x14ac:dyDescent="0.3">
      <c r="A2548" s="63">
        <v>2546</v>
      </c>
      <c r="B2548">
        <v>107201</v>
      </c>
      <c r="C2548" t="s">
        <v>349</v>
      </c>
      <c r="D2548" t="s">
        <v>585</v>
      </c>
      <c r="F2548">
        <v>68</v>
      </c>
      <c r="G2548" s="64">
        <v>44123</v>
      </c>
      <c r="H2548" s="64">
        <v>44126</v>
      </c>
      <c r="I2548">
        <v>6</v>
      </c>
      <c r="J2548">
        <v>2020</v>
      </c>
      <c r="K2548">
        <v>2020</v>
      </c>
      <c r="L2548">
        <v>12</v>
      </c>
      <c r="M2548">
        <v>0.4</v>
      </c>
      <c r="N2548">
        <v>4.8000000000000007</v>
      </c>
      <c r="O2548">
        <v>4</v>
      </c>
      <c r="P2548">
        <v>1.2</v>
      </c>
      <c r="Q2548">
        <v>3</v>
      </c>
      <c r="R2548" t="s">
        <v>760</v>
      </c>
    </row>
    <row r="2549" spans="1:18" x14ac:dyDescent="0.3">
      <c r="A2549" s="63">
        <v>2547</v>
      </c>
      <c r="B2549">
        <v>107201</v>
      </c>
      <c r="C2549" t="s">
        <v>349</v>
      </c>
      <c r="D2549" t="s">
        <v>585</v>
      </c>
      <c r="F2549">
        <v>68</v>
      </c>
      <c r="G2549" s="64">
        <v>44123</v>
      </c>
      <c r="H2549" s="64">
        <v>44126</v>
      </c>
      <c r="I2549">
        <v>6</v>
      </c>
      <c r="J2549">
        <v>2020</v>
      </c>
      <c r="K2549">
        <v>2020</v>
      </c>
      <c r="L2549">
        <v>12</v>
      </c>
      <c r="M2549">
        <v>0.4</v>
      </c>
      <c r="N2549">
        <v>4.8000000000000007</v>
      </c>
      <c r="O2549">
        <v>4</v>
      </c>
      <c r="P2549">
        <v>1.2</v>
      </c>
      <c r="Q2549">
        <v>3</v>
      </c>
      <c r="R2549" t="s">
        <v>616</v>
      </c>
    </row>
    <row r="2550" spans="1:18" x14ac:dyDescent="0.3">
      <c r="A2550" s="63">
        <v>2548</v>
      </c>
      <c r="B2550">
        <v>107201</v>
      </c>
      <c r="C2550" t="s">
        <v>349</v>
      </c>
      <c r="D2550" t="s">
        <v>585</v>
      </c>
      <c r="F2550">
        <v>68</v>
      </c>
      <c r="G2550" s="64">
        <v>44123</v>
      </c>
      <c r="H2550" s="64">
        <v>44126</v>
      </c>
      <c r="I2550">
        <v>6</v>
      </c>
      <c r="J2550">
        <v>2020</v>
      </c>
      <c r="K2550">
        <v>2020</v>
      </c>
      <c r="L2550">
        <v>12</v>
      </c>
      <c r="M2550">
        <v>0.4</v>
      </c>
      <c r="N2550">
        <v>4.8000000000000007</v>
      </c>
      <c r="O2550">
        <v>4</v>
      </c>
      <c r="P2550">
        <v>1.2</v>
      </c>
      <c r="Q2550">
        <v>3</v>
      </c>
      <c r="R2550" t="s">
        <v>775</v>
      </c>
    </row>
    <row r="2551" spans="1:18" x14ac:dyDescent="0.3">
      <c r="A2551" s="63">
        <v>2549</v>
      </c>
      <c r="B2551">
        <v>107201</v>
      </c>
      <c r="C2551" t="s">
        <v>349</v>
      </c>
      <c r="D2551" t="s">
        <v>585</v>
      </c>
      <c r="F2551">
        <v>68</v>
      </c>
      <c r="G2551" s="64">
        <v>44123</v>
      </c>
      <c r="H2551" s="64">
        <v>44126</v>
      </c>
      <c r="I2551">
        <v>6</v>
      </c>
      <c r="J2551">
        <v>2020</v>
      </c>
      <c r="K2551">
        <v>2020</v>
      </c>
      <c r="L2551">
        <v>12</v>
      </c>
      <c r="M2551">
        <v>0.4</v>
      </c>
      <c r="N2551">
        <v>4.8000000000000007</v>
      </c>
      <c r="O2551">
        <v>4</v>
      </c>
      <c r="P2551">
        <v>1.2</v>
      </c>
      <c r="Q2551">
        <v>3</v>
      </c>
      <c r="R2551" t="s">
        <v>747</v>
      </c>
    </row>
    <row r="2552" spans="1:18" x14ac:dyDescent="0.3">
      <c r="A2552" s="63">
        <v>2550</v>
      </c>
      <c r="B2552">
        <v>107201</v>
      </c>
      <c r="C2552" t="s">
        <v>349</v>
      </c>
      <c r="D2552" t="s">
        <v>585</v>
      </c>
      <c r="F2552">
        <v>68</v>
      </c>
      <c r="G2552" s="64">
        <v>44123</v>
      </c>
      <c r="H2552" s="64">
        <v>44126</v>
      </c>
      <c r="I2552">
        <v>6</v>
      </c>
      <c r="J2552">
        <v>2020</v>
      </c>
      <c r="K2552">
        <v>2020</v>
      </c>
      <c r="L2552">
        <v>12</v>
      </c>
      <c r="M2552">
        <v>0.4</v>
      </c>
      <c r="N2552">
        <v>4.8000000000000007</v>
      </c>
      <c r="O2552">
        <v>4</v>
      </c>
      <c r="P2552">
        <v>1.2</v>
      </c>
      <c r="Q2552">
        <v>3</v>
      </c>
      <c r="R2552" t="s">
        <v>638</v>
      </c>
    </row>
    <row r="2553" spans="1:18" x14ac:dyDescent="0.3">
      <c r="A2553" s="63">
        <v>2551</v>
      </c>
      <c r="B2553">
        <v>107201</v>
      </c>
      <c r="C2553" t="s">
        <v>349</v>
      </c>
      <c r="D2553" t="s">
        <v>585</v>
      </c>
      <c r="F2553">
        <v>68</v>
      </c>
      <c r="G2553" s="64">
        <v>44123</v>
      </c>
      <c r="H2553" s="64">
        <v>44126</v>
      </c>
      <c r="I2553">
        <v>6</v>
      </c>
      <c r="J2553">
        <v>2020</v>
      </c>
      <c r="K2553">
        <v>2020</v>
      </c>
      <c r="L2553">
        <v>12</v>
      </c>
      <c r="M2553">
        <v>0.4</v>
      </c>
      <c r="N2553">
        <v>4.8000000000000007</v>
      </c>
      <c r="O2553">
        <v>4</v>
      </c>
      <c r="P2553">
        <v>1.2</v>
      </c>
      <c r="Q2553">
        <v>3</v>
      </c>
      <c r="R2553" t="s">
        <v>624</v>
      </c>
    </row>
    <row r="2554" spans="1:18" x14ac:dyDescent="0.3">
      <c r="A2554" s="63">
        <v>2552</v>
      </c>
      <c r="B2554">
        <v>107201</v>
      </c>
      <c r="C2554" t="s">
        <v>349</v>
      </c>
      <c r="D2554" t="s">
        <v>585</v>
      </c>
      <c r="F2554">
        <v>68</v>
      </c>
      <c r="G2554" s="64">
        <v>44123</v>
      </c>
      <c r="H2554" s="64">
        <v>44126</v>
      </c>
      <c r="I2554">
        <v>6</v>
      </c>
      <c r="J2554">
        <v>2020</v>
      </c>
      <c r="K2554">
        <v>2020</v>
      </c>
      <c r="L2554">
        <v>12</v>
      </c>
      <c r="M2554">
        <v>0.4</v>
      </c>
      <c r="N2554">
        <v>4.8000000000000007</v>
      </c>
      <c r="O2554">
        <v>4</v>
      </c>
      <c r="P2554">
        <v>1.2</v>
      </c>
      <c r="Q2554">
        <v>3</v>
      </c>
      <c r="R2554" t="s">
        <v>706</v>
      </c>
    </row>
    <row r="2555" spans="1:18" x14ac:dyDescent="0.3">
      <c r="A2555" s="63">
        <v>2553</v>
      </c>
      <c r="B2555">
        <v>107201</v>
      </c>
      <c r="C2555" t="s">
        <v>349</v>
      </c>
      <c r="D2555" t="s">
        <v>585</v>
      </c>
      <c r="F2555">
        <v>68</v>
      </c>
      <c r="G2555" s="64">
        <v>44123</v>
      </c>
      <c r="H2555" s="64">
        <v>44126</v>
      </c>
      <c r="I2555">
        <v>6</v>
      </c>
      <c r="J2555">
        <v>2020</v>
      </c>
      <c r="K2555">
        <v>2020</v>
      </c>
      <c r="L2555">
        <v>12</v>
      </c>
      <c r="M2555">
        <v>0.4</v>
      </c>
      <c r="N2555">
        <v>4.8000000000000007</v>
      </c>
      <c r="O2555">
        <v>4</v>
      </c>
      <c r="P2555">
        <v>1.2</v>
      </c>
      <c r="Q2555">
        <v>3</v>
      </c>
      <c r="R2555" t="s">
        <v>588</v>
      </c>
    </row>
    <row r="2556" spans="1:18" x14ac:dyDescent="0.3">
      <c r="A2556" s="63">
        <v>2554</v>
      </c>
      <c r="B2556">
        <v>107201</v>
      </c>
      <c r="C2556" t="s">
        <v>349</v>
      </c>
      <c r="D2556" t="s">
        <v>585</v>
      </c>
      <c r="F2556">
        <v>68</v>
      </c>
      <c r="G2556" s="64">
        <v>44123</v>
      </c>
      <c r="H2556" s="64">
        <v>44126</v>
      </c>
      <c r="I2556">
        <v>6</v>
      </c>
      <c r="J2556">
        <v>2020</v>
      </c>
      <c r="K2556">
        <v>2020</v>
      </c>
      <c r="L2556">
        <v>12</v>
      </c>
      <c r="M2556">
        <v>0.4</v>
      </c>
      <c r="N2556">
        <v>4.8000000000000007</v>
      </c>
      <c r="O2556">
        <v>4</v>
      </c>
      <c r="P2556">
        <v>1.2</v>
      </c>
      <c r="Q2556">
        <v>3</v>
      </c>
      <c r="R2556" t="s">
        <v>590</v>
      </c>
    </row>
    <row r="2557" spans="1:18" x14ac:dyDescent="0.3">
      <c r="A2557" s="63">
        <v>2555</v>
      </c>
      <c r="B2557">
        <v>104721</v>
      </c>
      <c r="C2557" t="s">
        <v>776</v>
      </c>
      <c r="D2557" t="s">
        <v>658</v>
      </c>
      <c r="F2557">
        <v>57</v>
      </c>
      <c r="G2557" s="64">
        <v>44041</v>
      </c>
      <c r="H2557" s="64">
        <v>44041</v>
      </c>
      <c r="I2557">
        <v>5</v>
      </c>
      <c r="J2557">
        <v>2019</v>
      </c>
      <c r="K2557">
        <v>2019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 t="s">
        <v>32</v>
      </c>
    </row>
    <row r="2558" spans="1:18" x14ac:dyDescent="0.3">
      <c r="A2558" s="63">
        <v>2556</v>
      </c>
      <c r="B2558">
        <v>104721</v>
      </c>
      <c r="C2558" t="s">
        <v>776</v>
      </c>
      <c r="D2558" t="s">
        <v>658</v>
      </c>
      <c r="F2558">
        <v>57</v>
      </c>
      <c r="G2558" s="64">
        <v>44041</v>
      </c>
      <c r="H2558" s="64">
        <v>44041</v>
      </c>
      <c r="I2558">
        <v>5</v>
      </c>
      <c r="J2558">
        <v>2019</v>
      </c>
      <c r="K2558">
        <v>2019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 t="s">
        <v>23</v>
      </c>
    </row>
    <row r="2559" spans="1:18" x14ac:dyDescent="0.3">
      <c r="A2559" s="63">
        <v>2557</v>
      </c>
      <c r="B2559">
        <v>104721</v>
      </c>
      <c r="C2559" t="s">
        <v>776</v>
      </c>
      <c r="D2559" t="s">
        <v>658</v>
      </c>
      <c r="F2559">
        <v>57</v>
      </c>
      <c r="G2559" s="64">
        <v>44041</v>
      </c>
      <c r="H2559" s="64">
        <v>44041</v>
      </c>
      <c r="I2559">
        <v>5</v>
      </c>
      <c r="J2559">
        <v>2019</v>
      </c>
      <c r="K2559">
        <v>2019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 t="s">
        <v>601</v>
      </c>
    </row>
    <row r="2560" spans="1:18" x14ac:dyDescent="0.3">
      <c r="A2560" s="63">
        <v>2558</v>
      </c>
      <c r="B2560">
        <v>104721</v>
      </c>
      <c r="C2560" t="s">
        <v>776</v>
      </c>
      <c r="D2560" t="s">
        <v>658</v>
      </c>
      <c r="F2560">
        <v>57</v>
      </c>
      <c r="G2560" s="64">
        <v>44041</v>
      </c>
      <c r="H2560" s="64">
        <v>44041</v>
      </c>
      <c r="I2560">
        <v>5</v>
      </c>
      <c r="J2560">
        <v>2019</v>
      </c>
      <c r="K2560">
        <v>2019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 t="s">
        <v>156</v>
      </c>
    </row>
    <row r="2561" spans="1:18" x14ac:dyDescent="0.3">
      <c r="A2561" s="63">
        <v>2559</v>
      </c>
      <c r="B2561">
        <v>104721</v>
      </c>
      <c r="C2561" t="s">
        <v>776</v>
      </c>
      <c r="D2561" t="s">
        <v>658</v>
      </c>
      <c r="F2561">
        <v>57</v>
      </c>
      <c r="G2561" s="64">
        <v>44041</v>
      </c>
      <c r="H2561" s="64">
        <v>44041</v>
      </c>
      <c r="I2561">
        <v>5</v>
      </c>
      <c r="J2561">
        <v>2019</v>
      </c>
      <c r="K2561">
        <v>2019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 t="s">
        <v>37</v>
      </c>
    </row>
    <row r="2562" spans="1:18" x14ac:dyDescent="0.3">
      <c r="A2562" s="63">
        <v>2560</v>
      </c>
      <c r="B2562">
        <v>104721</v>
      </c>
      <c r="C2562" t="s">
        <v>776</v>
      </c>
      <c r="D2562" t="s">
        <v>658</v>
      </c>
      <c r="F2562">
        <v>57</v>
      </c>
      <c r="G2562" s="64">
        <v>44041</v>
      </c>
      <c r="H2562" s="64">
        <v>44041</v>
      </c>
      <c r="I2562">
        <v>5</v>
      </c>
      <c r="J2562">
        <v>2019</v>
      </c>
      <c r="K2562">
        <v>2019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 t="s">
        <v>706</v>
      </c>
    </row>
    <row r="2563" spans="1:18" x14ac:dyDescent="0.3">
      <c r="A2563" s="63">
        <v>2561</v>
      </c>
      <c r="B2563">
        <v>104721</v>
      </c>
      <c r="C2563" t="s">
        <v>776</v>
      </c>
      <c r="D2563" t="s">
        <v>658</v>
      </c>
      <c r="F2563">
        <v>57</v>
      </c>
      <c r="G2563" s="64">
        <v>44041</v>
      </c>
      <c r="H2563" s="64">
        <v>44041</v>
      </c>
      <c r="I2563">
        <v>5</v>
      </c>
      <c r="J2563">
        <v>2019</v>
      </c>
      <c r="K2563">
        <v>2019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 t="s">
        <v>638</v>
      </c>
    </row>
    <row r="2564" spans="1:18" x14ac:dyDescent="0.3">
      <c r="A2564" s="63">
        <v>2562</v>
      </c>
      <c r="B2564">
        <v>104937</v>
      </c>
      <c r="C2564" t="s">
        <v>355</v>
      </c>
      <c r="D2564" t="s">
        <v>585</v>
      </c>
      <c r="F2564">
        <v>63</v>
      </c>
      <c r="G2564" s="64">
        <v>44312</v>
      </c>
      <c r="H2564" s="64">
        <v>44320</v>
      </c>
      <c r="I2564">
        <v>5</v>
      </c>
      <c r="J2564">
        <v>2020</v>
      </c>
      <c r="K2564">
        <v>2020</v>
      </c>
      <c r="L2564">
        <v>12</v>
      </c>
      <c r="M2564">
        <v>0.4</v>
      </c>
      <c r="N2564">
        <v>4.8000000000000007</v>
      </c>
      <c r="O2564">
        <v>9</v>
      </c>
      <c r="P2564">
        <v>0.53333333333333344</v>
      </c>
      <c r="Q2564">
        <v>1.333333333333333</v>
      </c>
      <c r="R2564" t="s">
        <v>23</v>
      </c>
    </row>
    <row r="2565" spans="1:18" x14ac:dyDescent="0.3">
      <c r="A2565" s="63">
        <v>2563</v>
      </c>
      <c r="B2565">
        <v>104937</v>
      </c>
      <c r="C2565" t="s">
        <v>355</v>
      </c>
      <c r="D2565" t="s">
        <v>585</v>
      </c>
      <c r="F2565">
        <v>63</v>
      </c>
      <c r="G2565" s="64">
        <v>44312</v>
      </c>
      <c r="H2565" s="64">
        <v>44320</v>
      </c>
      <c r="I2565">
        <v>5</v>
      </c>
      <c r="J2565">
        <v>2020</v>
      </c>
      <c r="K2565">
        <v>2020</v>
      </c>
      <c r="L2565">
        <v>12</v>
      </c>
      <c r="M2565">
        <v>0.4</v>
      </c>
      <c r="N2565">
        <v>4.8000000000000007</v>
      </c>
      <c r="O2565">
        <v>9</v>
      </c>
      <c r="P2565">
        <v>0.53333333333333344</v>
      </c>
      <c r="Q2565">
        <v>1.333333333333333</v>
      </c>
      <c r="R2565" t="s">
        <v>51</v>
      </c>
    </row>
    <row r="2566" spans="1:18" x14ac:dyDescent="0.3">
      <c r="A2566" s="63">
        <v>2564</v>
      </c>
      <c r="B2566">
        <v>104937</v>
      </c>
      <c r="C2566" t="s">
        <v>355</v>
      </c>
      <c r="D2566" t="s">
        <v>585</v>
      </c>
      <c r="F2566">
        <v>63</v>
      </c>
      <c r="G2566" s="64">
        <v>44312</v>
      </c>
      <c r="H2566" s="64">
        <v>44320</v>
      </c>
      <c r="I2566">
        <v>5</v>
      </c>
      <c r="J2566">
        <v>2020</v>
      </c>
      <c r="K2566">
        <v>2020</v>
      </c>
      <c r="L2566">
        <v>12</v>
      </c>
      <c r="M2566">
        <v>0.4</v>
      </c>
      <c r="N2566">
        <v>4.8000000000000007</v>
      </c>
      <c r="O2566">
        <v>9</v>
      </c>
      <c r="P2566">
        <v>0.53333333333333344</v>
      </c>
      <c r="Q2566">
        <v>1.333333333333333</v>
      </c>
      <c r="R2566" t="s">
        <v>601</v>
      </c>
    </row>
    <row r="2567" spans="1:18" x14ac:dyDescent="0.3">
      <c r="A2567" s="63">
        <v>2565</v>
      </c>
      <c r="B2567">
        <v>104937</v>
      </c>
      <c r="C2567" t="s">
        <v>355</v>
      </c>
      <c r="D2567" t="s">
        <v>585</v>
      </c>
      <c r="F2567">
        <v>63</v>
      </c>
      <c r="G2567" s="64">
        <v>44312</v>
      </c>
      <c r="H2567" s="64">
        <v>44320</v>
      </c>
      <c r="I2567">
        <v>5</v>
      </c>
      <c r="J2567">
        <v>2020</v>
      </c>
      <c r="K2567">
        <v>2020</v>
      </c>
      <c r="L2567">
        <v>12</v>
      </c>
      <c r="M2567">
        <v>0.4</v>
      </c>
      <c r="N2567">
        <v>4.8000000000000007</v>
      </c>
      <c r="O2567">
        <v>9</v>
      </c>
      <c r="P2567">
        <v>0.53333333333333344</v>
      </c>
      <c r="Q2567">
        <v>1.333333333333333</v>
      </c>
      <c r="R2567" t="s">
        <v>45</v>
      </c>
    </row>
    <row r="2568" spans="1:18" x14ac:dyDescent="0.3">
      <c r="A2568" s="63">
        <v>2566</v>
      </c>
      <c r="B2568">
        <v>104937</v>
      </c>
      <c r="C2568" t="s">
        <v>355</v>
      </c>
      <c r="D2568" t="s">
        <v>585</v>
      </c>
      <c r="F2568">
        <v>63</v>
      </c>
      <c r="G2568" s="64">
        <v>44312</v>
      </c>
      <c r="H2568" s="64">
        <v>44320</v>
      </c>
      <c r="I2568">
        <v>5</v>
      </c>
      <c r="J2568">
        <v>2020</v>
      </c>
      <c r="K2568">
        <v>2020</v>
      </c>
      <c r="L2568">
        <v>12</v>
      </c>
      <c r="M2568">
        <v>0.4</v>
      </c>
      <c r="N2568">
        <v>4.8000000000000007</v>
      </c>
      <c r="O2568">
        <v>9</v>
      </c>
      <c r="P2568">
        <v>0.53333333333333344</v>
      </c>
      <c r="Q2568">
        <v>1.333333333333333</v>
      </c>
      <c r="R2568" t="s">
        <v>642</v>
      </c>
    </row>
    <row r="2569" spans="1:18" x14ac:dyDescent="0.3">
      <c r="A2569" s="63">
        <v>2567</v>
      </c>
      <c r="B2569">
        <v>104937</v>
      </c>
      <c r="C2569" t="s">
        <v>355</v>
      </c>
      <c r="D2569" t="s">
        <v>585</v>
      </c>
      <c r="F2569">
        <v>63</v>
      </c>
      <c r="G2569" s="64">
        <v>44312</v>
      </c>
      <c r="H2569" s="64">
        <v>44320</v>
      </c>
      <c r="I2569">
        <v>5</v>
      </c>
      <c r="J2569">
        <v>2020</v>
      </c>
      <c r="K2569">
        <v>2020</v>
      </c>
      <c r="L2569">
        <v>12</v>
      </c>
      <c r="M2569">
        <v>0.4</v>
      </c>
      <c r="N2569">
        <v>4.8000000000000007</v>
      </c>
      <c r="O2569">
        <v>9</v>
      </c>
      <c r="P2569">
        <v>0.53333333333333344</v>
      </c>
      <c r="Q2569">
        <v>1.333333333333333</v>
      </c>
      <c r="R2569" t="s">
        <v>606</v>
      </c>
    </row>
    <row r="2570" spans="1:18" x14ac:dyDescent="0.3">
      <c r="A2570" s="63">
        <v>2568</v>
      </c>
      <c r="B2570">
        <v>104937</v>
      </c>
      <c r="C2570" t="s">
        <v>355</v>
      </c>
      <c r="D2570" t="s">
        <v>585</v>
      </c>
      <c r="F2570">
        <v>63</v>
      </c>
      <c r="G2570" s="64">
        <v>44312</v>
      </c>
      <c r="H2570" s="64">
        <v>44320</v>
      </c>
      <c r="I2570">
        <v>5</v>
      </c>
      <c r="J2570">
        <v>2020</v>
      </c>
      <c r="K2570">
        <v>2020</v>
      </c>
      <c r="L2570">
        <v>12</v>
      </c>
      <c r="M2570">
        <v>0.4</v>
      </c>
      <c r="N2570">
        <v>4.8000000000000007</v>
      </c>
      <c r="O2570">
        <v>9</v>
      </c>
      <c r="P2570">
        <v>0.53333333333333344</v>
      </c>
      <c r="Q2570">
        <v>1.333333333333333</v>
      </c>
      <c r="R2570" t="s">
        <v>679</v>
      </c>
    </row>
    <row r="2571" spans="1:18" x14ac:dyDescent="0.3">
      <c r="A2571" s="63">
        <v>2569</v>
      </c>
      <c r="B2571">
        <v>104937</v>
      </c>
      <c r="C2571" t="s">
        <v>355</v>
      </c>
      <c r="D2571" t="s">
        <v>585</v>
      </c>
      <c r="F2571">
        <v>63</v>
      </c>
      <c r="G2571" s="64">
        <v>44312</v>
      </c>
      <c r="H2571" s="64">
        <v>44320</v>
      </c>
      <c r="I2571">
        <v>5</v>
      </c>
      <c r="J2571">
        <v>2020</v>
      </c>
      <c r="K2571">
        <v>2020</v>
      </c>
      <c r="L2571">
        <v>12</v>
      </c>
      <c r="M2571">
        <v>0.4</v>
      </c>
      <c r="N2571">
        <v>4.8000000000000007</v>
      </c>
      <c r="O2571">
        <v>9</v>
      </c>
      <c r="P2571">
        <v>0.53333333333333344</v>
      </c>
      <c r="Q2571">
        <v>1.333333333333333</v>
      </c>
      <c r="R2571" t="s">
        <v>641</v>
      </c>
    </row>
    <row r="2572" spans="1:18" x14ac:dyDescent="0.3">
      <c r="A2572" s="63">
        <v>2570</v>
      </c>
      <c r="B2572">
        <v>104937</v>
      </c>
      <c r="C2572" t="s">
        <v>355</v>
      </c>
      <c r="D2572" t="s">
        <v>585</v>
      </c>
      <c r="F2572">
        <v>63</v>
      </c>
      <c r="G2572" s="64">
        <v>44312</v>
      </c>
      <c r="H2572" s="64">
        <v>44320</v>
      </c>
      <c r="I2572">
        <v>5</v>
      </c>
      <c r="J2572">
        <v>2020</v>
      </c>
      <c r="K2572">
        <v>2020</v>
      </c>
      <c r="L2572">
        <v>12</v>
      </c>
      <c r="M2572">
        <v>0.4</v>
      </c>
      <c r="N2572">
        <v>4.8000000000000007</v>
      </c>
      <c r="O2572">
        <v>9</v>
      </c>
      <c r="P2572">
        <v>0.53333333333333344</v>
      </c>
      <c r="Q2572">
        <v>1.333333333333333</v>
      </c>
      <c r="R2572" t="s">
        <v>638</v>
      </c>
    </row>
    <row r="2573" spans="1:18" x14ac:dyDescent="0.3">
      <c r="A2573" s="63">
        <v>2571</v>
      </c>
      <c r="B2573">
        <v>104937</v>
      </c>
      <c r="C2573" t="s">
        <v>355</v>
      </c>
      <c r="D2573" t="s">
        <v>585</v>
      </c>
      <c r="F2573">
        <v>63</v>
      </c>
      <c r="G2573" s="64">
        <v>44312</v>
      </c>
      <c r="H2573" s="64">
        <v>44320</v>
      </c>
      <c r="I2573">
        <v>5</v>
      </c>
      <c r="J2573">
        <v>2020</v>
      </c>
      <c r="K2573">
        <v>2020</v>
      </c>
      <c r="L2573">
        <v>12</v>
      </c>
      <c r="M2573">
        <v>0.4</v>
      </c>
      <c r="N2573">
        <v>4.8000000000000007</v>
      </c>
      <c r="O2573">
        <v>9</v>
      </c>
      <c r="P2573">
        <v>0.53333333333333344</v>
      </c>
      <c r="Q2573">
        <v>1.333333333333333</v>
      </c>
      <c r="R2573" t="s">
        <v>670</v>
      </c>
    </row>
    <row r="2574" spans="1:18" x14ac:dyDescent="0.3">
      <c r="A2574" s="63">
        <v>2572</v>
      </c>
      <c r="B2574">
        <v>104937</v>
      </c>
      <c r="C2574" t="s">
        <v>355</v>
      </c>
      <c r="D2574" t="s">
        <v>585</v>
      </c>
      <c r="F2574">
        <v>63</v>
      </c>
      <c r="G2574" s="64">
        <v>44312</v>
      </c>
      <c r="H2574" s="64">
        <v>44320</v>
      </c>
      <c r="I2574">
        <v>5</v>
      </c>
      <c r="J2574">
        <v>2020</v>
      </c>
      <c r="K2574">
        <v>2020</v>
      </c>
      <c r="L2574">
        <v>12</v>
      </c>
      <c r="M2574">
        <v>0.4</v>
      </c>
      <c r="N2574">
        <v>4.8000000000000007</v>
      </c>
      <c r="O2574">
        <v>9</v>
      </c>
      <c r="P2574">
        <v>0.53333333333333344</v>
      </c>
      <c r="Q2574">
        <v>1.333333333333333</v>
      </c>
      <c r="R2574" t="s">
        <v>744</v>
      </c>
    </row>
    <row r="2575" spans="1:18" x14ac:dyDescent="0.3">
      <c r="A2575" s="63">
        <v>2573</v>
      </c>
      <c r="B2575">
        <v>104937</v>
      </c>
      <c r="C2575" t="s">
        <v>355</v>
      </c>
      <c r="D2575" t="s">
        <v>585</v>
      </c>
      <c r="F2575">
        <v>63</v>
      </c>
      <c r="G2575" s="64">
        <v>44312</v>
      </c>
      <c r="H2575" s="64">
        <v>44320</v>
      </c>
      <c r="I2575">
        <v>5</v>
      </c>
      <c r="J2575">
        <v>2020</v>
      </c>
      <c r="K2575">
        <v>2020</v>
      </c>
      <c r="L2575">
        <v>12</v>
      </c>
      <c r="M2575">
        <v>0.4</v>
      </c>
      <c r="N2575">
        <v>4.8000000000000007</v>
      </c>
      <c r="O2575">
        <v>9</v>
      </c>
      <c r="P2575">
        <v>0.53333333333333344</v>
      </c>
      <c r="Q2575">
        <v>1.333333333333333</v>
      </c>
      <c r="R2575" t="s">
        <v>696</v>
      </c>
    </row>
    <row r="2576" spans="1:18" x14ac:dyDescent="0.3">
      <c r="A2576" s="63">
        <v>2574</v>
      </c>
      <c r="B2576">
        <v>104937</v>
      </c>
      <c r="C2576" t="s">
        <v>355</v>
      </c>
      <c r="D2576" t="s">
        <v>585</v>
      </c>
      <c r="F2576">
        <v>63</v>
      </c>
      <c r="G2576" s="64">
        <v>44312</v>
      </c>
      <c r="H2576" s="64">
        <v>44320</v>
      </c>
      <c r="I2576">
        <v>5</v>
      </c>
      <c r="J2576">
        <v>2020</v>
      </c>
      <c r="K2576">
        <v>2020</v>
      </c>
      <c r="L2576">
        <v>12</v>
      </c>
      <c r="M2576">
        <v>0.4</v>
      </c>
      <c r="N2576">
        <v>4.8000000000000007</v>
      </c>
      <c r="O2576">
        <v>9</v>
      </c>
      <c r="P2576">
        <v>0.53333333333333344</v>
      </c>
      <c r="Q2576">
        <v>1.333333333333333</v>
      </c>
      <c r="R2576" t="s">
        <v>706</v>
      </c>
    </row>
    <row r="2577" spans="1:18" x14ac:dyDescent="0.3">
      <c r="A2577" s="63">
        <v>2575</v>
      </c>
      <c r="B2577">
        <v>104937</v>
      </c>
      <c r="C2577" t="s">
        <v>355</v>
      </c>
      <c r="D2577" t="s">
        <v>585</v>
      </c>
      <c r="F2577">
        <v>63</v>
      </c>
      <c r="G2577" s="64">
        <v>44312</v>
      </c>
      <c r="H2577" s="64">
        <v>44320</v>
      </c>
      <c r="I2577">
        <v>5</v>
      </c>
      <c r="J2577">
        <v>2020</v>
      </c>
      <c r="K2577">
        <v>2020</v>
      </c>
      <c r="L2577">
        <v>12</v>
      </c>
      <c r="M2577">
        <v>0.4</v>
      </c>
      <c r="N2577">
        <v>4.8000000000000007</v>
      </c>
      <c r="O2577">
        <v>9</v>
      </c>
      <c r="P2577">
        <v>0.53333333333333344</v>
      </c>
      <c r="Q2577">
        <v>1.333333333333333</v>
      </c>
      <c r="R2577" t="s">
        <v>613</v>
      </c>
    </row>
    <row r="2578" spans="1:18" x14ac:dyDescent="0.3">
      <c r="A2578" s="63">
        <v>2576</v>
      </c>
      <c r="B2578">
        <v>104937</v>
      </c>
      <c r="C2578" t="s">
        <v>355</v>
      </c>
      <c r="D2578" t="s">
        <v>585</v>
      </c>
      <c r="F2578">
        <v>63</v>
      </c>
      <c r="G2578" s="64">
        <v>44312</v>
      </c>
      <c r="H2578" s="64">
        <v>44320</v>
      </c>
      <c r="I2578">
        <v>5</v>
      </c>
      <c r="J2578">
        <v>2020</v>
      </c>
      <c r="K2578">
        <v>2020</v>
      </c>
      <c r="L2578">
        <v>12</v>
      </c>
      <c r="M2578">
        <v>0.4</v>
      </c>
      <c r="N2578">
        <v>4.8000000000000007</v>
      </c>
      <c r="O2578">
        <v>9</v>
      </c>
      <c r="P2578">
        <v>0.53333333333333344</v>
      </c>
      <c r="Q2578">
        <v>1.333333333333333</v>
      </c>
      <c r="R2578" t="s">
        <v>777</v>
      </c>
    </row>
    <row r="2579" spans="1:18" x14ac:dyDescent="0.3">
      <c r="A2579" s="63">
        <v>2577</v>
      </c>
      <c r="B2579">
        <v>109856</v>
      </c>
      <c r="C2579" t="s">
        <v>778</v>
      </c>
      <c r="D2579" t="s">
        <v>585</v>
      </c>
      <c r="F2579">
        <v>48</v>
      </c>
      <c r="G2579" s="64">
        <v>44166</v>
      </c>
      <c r="H2579" s="64">
        <v>44171</v>
      </c>
      <c r="I2579">
        <v>4</v>
      </c>
      <c r="J2579">
        <v>2020</v>
      </c>
      <c r="K2579">
        <v>2020</v>
      </c>
      <c r="L2579">
        <v>12</v>
      </c>
      <c r="M2579">
        <v>0.4</v>
      </c>
      <c r="N2579">
        <v>4.8000000000000007</v>
      </c>
      <c r="O2579">
        <v>6</v>
      </c>
      <c r="P2579">
        <v>0.80000000000000016</v>
      </c>
      <c r="Q2579">
        <v>2</v>
      </c>
      <c r="R2579" t="s">
        <v>35</v>
      </c>
    </row>
    <row r="2580" spans="1:18" x14ac:dyDescent="0.3">
      <c r="A2580" s="63">
        <v>2578</v>
      </c>
      <c r="B2580">
        <v>109856</v>
      </c>
      <c r="C2580" t="s">
        <v>778</v>
      </c>
      <c r="D2580" t="s">
        <v>585</v>
      </c>
      <c r="F2580">
        <v>48</v>
      </c>
      <c r="G2580" s="64">
        <v>44166</v>
      </c>
      <c r="H2580" s="64">
        <v>44171</v>
      </c>
      <c r="I2580">
        <v>4</v>
      </c>
      <c r="J2580">
        <v>2020</v>
      </c>
      <c r="K2580">
        <v>2020</v>
      </c>
      <c r="L2580">
        <v>12</v>
      </c>
      <c r="M2580">
        <v>0.4</v>
      </c>
      <c r="N2580">
        <v>4.8000000000000007</v>
      </c>
      <c r="O2580">
        <v>6</v>
      </c>
      <c r="P2580">
        <v>0.80000000000000016</v>
      </c>
      <c r="Q2580">
        <v>2</v>
      </c>
      <c r="R2580" t="s">
        <v>22</v>
      </c>
    </row>
    <row r="2581" spans="1:18" x14ac:dyDescent="0.3">
      <c r="A2581" s="63">
        <v>2579</v>
      </c>
      <c r="B2581">
        <v>109856</v>
      </c>
      <c r="C2581" t="s">
        <v>778</v>
      </c>
      <c r="D2581" t="s">
        <v>585</v>
      </c>
      <c r="F2581">
        <v>48</v>
      </c>
      <c r="G2581" s="64">
        <v>44166</v>
      </c>
      <c r="H2581" s="64">
        <v>44171</v>
      </c>
      <c r="I2581">
        <v>4</v>
      </c>
      <c r="J2581">
        <v>2020</v>
      </c>
      <c r="K2581">
        <v>2020</v>
      </c>
      <c r="L2581">
        <v>12</v>
      </c>
      <c r="M2581">
        <v>0.4</v>
      </c>
      <c r="N2581">
        <v>4.8000000000000007</v>
      </c>
      <c r="O2581">
        <v>6</v>
      </c>
      <c r="P2581">
        <v>0.80000000000000016</v>
      </c>
      <c r="Q2581">
        <v>2</v>
      </c>
      <c r="R2581" t="s">
        <v>97</v>
      </c>
    </row>
    <row r="2582" spans="1:18" x14ac:dyDescent="0.3">
      <c r="A2582" s="63">
        <v>2580</v>
      </c>
      <c r="B2582">
        <v>109856</v>
      </c>
      <c r="C2582" t="s">
        <v>778</v>
      </c>
      <c r="D2582" t="s">
        <v>585</v>
      </c>
      <c r="F2582">
        <v>48</v>
      </c>
      <c r="G2582" s="64">
        <v>44166</v>
      </c>
      <c r="H2582" s="64">
        <v>44171</v>
      </c>
      <c r="I2582">
        <v>4</v>
      </c>
      <c r="J2582">
        <v>2020</v>
      </c>
      <c r="K2582">
        <v>2020</v>
      </c>
      <c r="L2582">
        <v>12</v>
      </c>
      <c r="M2582">
        <v>0.4</v>
      </c>
      <c r="N2582">
        <v>4.8000000000000007</v>
      </c>
      <c r="O2582">
        <v>6</v>
      </c>
      <c r="P2582">
        <v>0.80000000000000016</v>
      </c>
      <c r="Q2582">
        <v>2</v>
      </c>
      <c r="R2582" t="s">
        <v>51</v>
      </c>
    </row>
    <row r="2583" spans="1:18" x14ac:dyDescent="0.3">
      <c r="A2583" s="63">
        <v>2581</v>
      </c>
      <c r="B2583">
        <v>109856</v>
      </c>
      <c r="C2583" t="s">
        <v>778</v>
      </c>
      <c r="D2583" t="s">
        <v>585</v>
      </c>
      <c r="F2583">
        <v>48</v>
      </c>
      <c r="G2583" s="64">
        <v>44166</v>
      </c>
      <c r="H2583" s="64">
        <v>44171</v>
      </c>
      <c r="I2583">
        <v>4</v>
      </c>
      <c r="J2583">
        <v>2020</v>
      </c>
      <c r="K2583">
        <v>2020</v>
      </c>
      <c r="L2583">
        <v>12</v>
      </c>
      <c r="M2583">
        <v>0.4</v>
      </c>
      <c r="N2583">
        <v>4.8000000000000007</v>
      </c>
      <c r="O2583">
        <v>6</v>
      </c>
      <c r="P2583">
        <v>0.80000000000000016</v>
      </c>
      <c r="Q2583">
        <v>2</v>
      </c>
      <c r="R2583" t="s">
        <v>25</v>
      </c>
    </row>
    <row r="2584" spans="1:18" x14ac:dyDescent="0.3">
      <c r="A2584" s="63">
        <v>2582</v>
      </c>
      <c r="B2584">
        <v>109856</v>
      </c>
      <c r="C2584" t="s">
        <v>778</v>
      </c>
      <c r="D2584" t="s">
        <v>585</v>
      </c>
      <c r="F2584">
        <v>48</v>
      </c>
      <c r="G2584" s="64">
        <v>44166</v>
      </c>
      <c r="H2584" s="64">
        <v>44171</v>
      </c>
      <c r="I2584">
        <v>4</v>
      </c>
      <c r="J2584">
        <v>2020</v>
      </c>
      <c r="K2584">
        <v>2020</v>
      </c>
      <c r="L2584">
        <v>12</v>
      </c>
      <c r="M2584">
        <v>0.4</v>
      </c>
      <c r="N2584">
        <v>4.8000000000000007</v>
      </c>
      <c r="O2584">
        <v>6</v>
      </c>
      <c r="P2584">
        <v>0.80000000000000016</v>
      </c>
      <c r="Q2584">
        <v>2</v>
      </c>
      <c r="R2584" t="s">
        <v>739</v>
      </c>
    </row>
    <row r="2585" spans="1:18" x14ac:dyDescent="0.3">
      <c r="A2585" s="63">
        <v>2583</v>
      </c>
      <c r="B2585">
        <v>109856</v>
      </c>
      <c r="C2585" t="s">
        <v>778</v>
      </c>
      <c r="D2585" t="s">
        <v>585</v>
      </c>
      <c r="F2585">
        <v>48</v>
      </c>
      <c r="G2585" s="64">
        <v>44166</v>
      </c>
      <c r="H2585" s="64">
        <v>44171</v>
      </c>
      <c r="I2585">
        <v>4</v>
      </c>
      <c r="J2585">
        <v>2020</v>
      </c>
      <c r="K2585">
        <v>2020</v>
      </c>
      <c r="L2585">
        <v>12</v>
      </c>
      <c r="M2585">
        <v>0.4</v>
      </c>
      <c r="N2585">
        <v>4.8000000000000007</v>
      </c>
      <c r="O2585">
        <v>6</v>
      </c>
      <c r="P2585">
        <v>0.80000000000000016</v>
      </c>
      <c r="Q2585">
        <v>2</v>
      </c>
      <c r="R2585" t="s">
        <v>710</v>
      </c>
    </row>
    <row r="2586" spans="1:18" x14ac:dyDescent="0.3">
      <c r="A2586" s="63">
        <v>2584</v>
      </c>
      <c r="B2586">
        <v>109856</v>
      </c>
      <c r="C2586" t="s">
        <v>778</v>
      </c>
      <c r="D2586" t="s">
        <v>585</v>
      </c>
      <c r="F2586">
        <v>48</v>
      </c>
      <c r="G2586" s="64">
        <v>44166</v>
      </c>
      <c r="H2586" s="64">
        <v>44171</v>
      </c>
      <c r="I2586">
        <v>4</v>
      </c>
      <c r="J2586">
        <v>2020</v>
      </c>
      <c r="K2586">
        <v>2020</v>
      </c>
      <c r="L2586">
        <v>12</v>
      </c>
      <c r="M2586">
        <v>0.4</v>
      </c>
      <c r="N2586">
        <v>4.8000000000000007</v>
      </c>
      <c r="O2586">
        <v>6</v>
      </c>
      <c r="P2586">
        <v>0.80000000000000016</v>
      </c>
      <c r="Q2586">
        <v>2</v>
      </c>
      <c r="R2586" t="s">
        <v>600</v>
      </c>
    </row>
    <row r="2587" spans="1:18" x14ac:dyDescent="0.3">
      <c r="A2587" s="63">
        <v>2585</v>
      </c>
      <c r="B2587">
        <v>109856</v>
      </c>
      <c r="C2587" t="s">
        <v>778</v>
      </c>
      <c r="D2587" t="s">
        <v>585</v>
      </c>
      <c r="F2587">
        <v>48</v>
      </c>
      <c r="G2587" s="64">
        <v>44166</v>
      </c>
      <c r="H2587" s="64">
        <v>44171</v>
      </c>
      <c r="I2587">
        <v>4</v>
      </c>
      <c r="J2587">
        <v>2020</v>
      </c>
      <c r="K2587">
        <v>2020</v>
      </c>
      <c r="L2587">
        <v>12</v>
      </c>
      <c r="M2587">
        <v>0.4</v>
      </c>
      <c r="N2587">
        <v>4.8000000000000007</v>
      </c>
      <c r="O2587">
        <v>6</v>
      </c>
      <c r="P2587">
        <v>0.80000000000000016</v>
      </c>
      <c r="Q2587">
        <v>2</v>
      </c>
      <c r="R2587" t="s">
        <v>590</v>
      </c>
    </row>
    <row r="2588" spans="1:18" x14ac:dyDescent="0.3">
      <c r="A2588" s="63">
        <v>2586</v>
      </c>
      <c r="B2588">
        <v>109856</v>
      </c>
      <c r="C2588" t="s">
        <v>778</v>
      </c>
      <c r="D2588" t="s">
        <v>585</v>
      </c>
      <c r="F2588">
        <v>48</v>
      </c>
      <c r="G2588" s="64">
        <v>44166</v>
      </c>
      <c r="H2588" s="64">
        <v>44171</v>
      </c>
      <c r="I2588">
        <v>4</v>
      </c>
      <c r="J2588">
        <v>2020</v>
      </c>
      <c r="K2588">
        <v>2020</v>
      </c>
      <c r="L2588">
        <v>12</v>
      </c>
      <c r="M2588">
        <v>0.4</v>
      </c>
      <c r="N2588">
        <v>4.8000000000000007</v>
      </c>
      <c r="O2588">
        <v>6</v>
      </c>
      <c r="P2588">
        <v>0.80000000000000016</v>
      </c>
      <c r="Q2588">
        <v>2</v>
      </c>
      <c r="R2588" t="s">
        <v>641</v>
      </c>
    </row>
    <row r="2589" spans="1:18" x14ac:dyDescent="0.3">
      <c r="A2589" s="63">
        <v>2587</v>
      </c>
      <c r="B2589">
        <v>109856</v>
      </c>
      <c r="C2589" t="s">
        <v>778</v>
      </c>
      <c r="D2589" t="s">
        <v>585</v>
      </c>
      <c r="F2589">
        <v>48</v>
      </c>
      <c r="G2589" s="64">
        <v>44166</v>
      </c>
      <c r="H2589" s="64">
        <v>44171</v>
      </c>
      <c r="I2589">
        <v>4</v>
      </c>
      <c r="J2589">
        <v>2020</v>
      </c>
      <c r="K2589">
        <v>2020</v>
      </c>
      <c r="L2589">
        <v>12</v>
      </c>
      <c r="M2589">
        <v>0.4</v>
      </c>
      <c r="N2589">
        <v>4.8000000000000007</v>
      </c>
      <c r="O2589">
        <v>6</v>
      </c>
      <c r="P2589">
        <v>0.80000000000000016</v>
      </c>
      <c r="Q2589">
        <v>2</v>
      </c>
      <c r="R2589" t="s">
        <v>779</v>
      </c>
    </row>
    <row r="2590" spans="1:18" x14ac:dyDescent="0.3">
      <c r="A2590" s="63">
        <v>2588</v>
      </c>
      <c r="B2590">
        <v>109856</v>
      </c>
      <c r="C2590" t="s">
        <v>778</v>
      </c>
      <c r="D2590" t="s">
        <v>585</v>
      </c>
      <c r="F2590">
        <v>48</v>
      </c>
      <c r="G2590" s="64">
        <v>44166</v>
      </c>
      <c r="H2590" s="64">
        <v>44171</v>
      </c>
      <c r="I2590">
        <v>4</v>
      </c>
      <c r="J2590">
        <v>2020</v>
      </c>
      <c r="K2590">
        <v>2020</v>
      </c>
      <c r="L2590">
        <v>12</v>
      </c>
      <c r="M2590">
        <v>0.4</v>
      </c>
      <c r="N2590">
        <v>4.8000000000000007</v>
      </c>
      <c r="O2590">
        <v>6</v>
      </c>
      <c r="P2590">
        <v>0.80000000000000016</v>
      </c>
      <c r="Q2590">
        <v>2</v>
      </c>
      <c r="R2590" t="s">
        <v>706</v>
      </c>
    </row>
    <row r="2591" spans="1:18" x14ac:dyDescent="0.3">
      <c r="A2591" s="63">
        <v>2589</v>
      </c>
      <c r="B2591">
        <v>109856</v>
      </c>
      <c r="C2591" t="s">
        <v>778</v>
      </c>
      <c r="D2591" t="s">
        <v>585</v>
      </c>
      <c r="F2591">
        <v>48</v>
      </c>
      <c r="G2591" s="64">
        <v>44166</v>
      </c>
      <c r="H2591" s="64">
        <v>44171</v>
      </c>
      <c r="I2591">
        <v>4</v>
      </c>
      <c r="J2591">
        <v>2020</v>
      </c>
      <c r="K2591">
        <v>2020</v>
      </c>
      <c r="L2591">
        <v>12</v>
      </c>
      <c r="M2591">
        <v>0.4</v>
      </c>
      <c r="N2591">
        <v>4.8000000000000007</v>
      </c>
      <c r="O2591">
        <v>6</v>
      </c>
      <c r="P2591">
        <v>0.80000000000000016</v>
      </c>
      <c r="Q2591">
        <v>2</v>
      </c>
      <c r="R2591" t="s">
        <v>780</v>
      </c>
    </row>
    <row r="2592" spans="1:18" x14ac:dyDescent="0.3">
      <c r="A2592" s="63">
        <v>2590</v>
      </c>
      <c r="B2592">
        <v>189</v>
      </c>
      <c r="C2592" t="s">
        <v>357</v>
      </c>
      <c r="D2592" t="s">
        <v>585</v>
      </c>
      <c r="F2592">
        <v>66</v>
      </c>
      <c r="G2592" s="64">
        <v>42647</v>
      </c>
      <c r="H2592" s="64">
        <v>42696</v>
      </c>
      <c r="I2592">
        <v>5</v>
      </c>
      <c r="J2592">
        <v>2000</v>
      </c>
      <c r="K2592">
        <v>2000</v>
      </c>
      <c r="L2592">
        <v>24</v>
      </c>
      <c r="M2592">
        <v>0.38333333333333341</v>
      </c>
      <c r="N2592">
        <v>9.2000000000000011</v>
      </c>
      <c r="O2592">
        <v>50</v>
      </c>
      <c r="P2592">
        <v>0.184</v>
      </c>
      <c r="Q2592">
        <v>0.48</v>
      </c>
      <c r="R2592" t="s">
        <v>32</v>
      </c>
    </row>
    <row r="2593" spans="1:18" x14ac:dyDescent="0.3">
      <c r="A2593" s="63">
        <v>2591</v>
      </c>
      <c r="B2593">
        <v>189</v>
      </c>
      <c r="C2593" t="s">
        <v>357</v>
      </c>
      <c r="D2593" t="s">
        <v>585</v>
      </c>
      <c r="F2593">
        <v>66</v>
      </c>
      <c r="G2593" s="64">
        <v>42647</v>
      </c>
      <c r="H2593" s="64">
        <v>42696</v>
      </c>
      <c r="I2593">
        <v>5</v>
      </c>
      <c r="J2593">
        <v>2000</v>
      </c>
      <c r="K2593">
        <v>2000</v>
      </c>
      <c r="L2593">
        <v>24</v>
      </c>
      <c r="M2593">
        <v>0.38333333333333341</v>
      </c>
      <c r="N2593">
        <v>9.2000000000000011</v>
      </c>
      <c r="O2593">
        <v>50</v>
      </c>
      <c r="P2593">
        <v>0.184</v>
      </c>
      <c r="Q2593">
        <v>0.48</v>
      </c>
      <c r="R2593" t="s">
        <v>70</v>
      </c>
    </row>
    <row r="2594" spans="1:18" x14ac:dyDescent="0.3">
      <c r="A2594" s="63">
        <v>2592</v>
      </c>
      <c r="B2594">
        <v>189</v>
      </c>
      <c r="C2594" t="s">
        <v>357</v>
      </c>
      <c r="D2594" t="s">
        <v>585</v>
      </c>
      <c r="F2594">
        <v>66</v>
      </c>
      <c r="G2594" s="64">
        <v>42647</v>
      </c>
      <c r="H2594" s="64">
        <v>42696</v>
      </c>
      <c r="I2594">
        <v>5</v>
      </c>
      <c r="J2594">
        <v>2000</v>
      </c>
      <c r="K2594">
        <v>2000</v>
      </c>
      <c r="L2594">
        <v>24</v>
      </c>
      <c r="M2594">
        <v>0.38333333333333341</v>
      </c>
      <c r="N2594">
        <v>9.2000000000000011</v>
      </c>
      <c r="O2594">
        <v>50</v>
      </c>
      <c r="P2594">
        <v>0.184</v>
      </c>
      <c r="Q2594">
        <v>0.48</v>
      </c>
      <c r="R2594" t="s">
        <v>54</v>
      </c>
    </row>
    <row r="2595" spans="1:18" x14ac:dyDescent="0.3">
      <c r="A2595" s="63">
        <v>2593</v>
      </c>
      <c r="B2595">
        <v>189</v>
      </c>
      <c r="C2595" t="s">
        <v>357</v>
      </c>
      <c r="D2595" t="s">
        <v>585</v>
      </c>
      <c r="F2595">
        <v>66</v>
      </c>
      <c r="G2595" s="64">
        <v>42647</v>
      </c>
      <c r="H2595" s="64">
        <v>42696</v>
      </c>
      <c r="I2595">
        <v>5</v>
      </c>
      <c r="J2595">
        <v>2000</v>
      </c>
      <c r="K2595">
        <v>2000</v>
      </c>
      <c r="L2595">
        <v>24</v>
      </c>
      <c r="M2595">
        <v>0.38333333333333341</v>
      </c>
      <c r="N2595">
        <v>9.2000000000000011</v>
      </c>
      <c r="O2595">
        <v>50</v>
      </c>
      <c r="P2595">
        <v>0.184</v>
      </c>
      <c r="Q2595">
        <v>0.48</v>
      </c>
      <c r="R2595" t="s">
        <v>42</v>
      </c>
    </row>
    <row r="2596" spans="1:18" x14ac:dyDescent="0.3">
      <c r="A2596" s="63">
        <v>2594</v>
      </c>
      <c r="B2596">
        <v>189</v>
      </c>
      <c r="C2596" t="s">
        <v>357</v>
      </c>
      <c r="D2596" t="s">
        <v>585</v>
      </c>
      <c r="F2596">
        <v>66</v>
      </c>
      <c r="G2596" s="64">
        <v>42647</v>
      </c>
      <c r="H2596" s="64">
        <v>42696</v>
      </c>
      <c r="I2596">
        <v>5</v>
      </c>
      <c r="J2596">
        <v>2000</v>
      </c>
      <c r="K2596">
        <v>2000</v>
      </c>
      <c r="L2596">
        <v>24</v>
      </c>
      <c r="M2596">
        <v>0.38333333333333341</v>
      </c>
      <c r="N2596">
        <v>9.2000000000000011</v>
      </c>
      <c r="O2596">
        <v>50</v>
      </c>
      <c r="P2596">
        <v>0.184</v>
      </c>
      <c r="Q2596">
        <v>0.48</v>
      </c>
      <c r="R2596" t="s">
        <v>615</v>
      </c>
    </row>
    <row r="2597" spans="1:18" x14ac:dyDescent="0.3">
      <c r="A2597" s="63">
        <v>2595</v>
      </c>
      <c r="B2597">
        <v>189</v>
      </c>
      <c r="C2597" t="s">
        <v>357</v>
      </c>
      <c r="D2597" t="s">
        <v>585</v>
      </c>
      <c r="F2597">
        <v>66</v>
      </c>
      <c r="G2597" s="64">
        <v>42647</v>
      </c>
      <c r="H2597" s="64">
        <v>42696</v>
      </c>
      <c r="I2597">
        <v>5</v>
      </c>
      <c r="J2597">
        <v>2000</v>
      </c>
      <c r="K2597">
        <v>2000</v>
      </c>
      <c r="L2597">
        <v>24</v>
      </c>
      <c r="M2597">
        <v>0.38333333333333341</v>
      </c>
      <c r="N2597">
        <v>9.2000000000000011</v>
      </c>
      <c r="O2597">
        <v>50</v>
      </c>
      <c r="P2597">
        <v>0.184</v>
      </c>
      <c r="Q2597">
        <v>0.48</v>
      </c>
      <c r="R2597" t="s">
        <v>590</v>
      </c>
    </row>
    <row r="2598" spans="1:18" x14ac:dyDescent="0.3">
      <c r="A2598" s="63">
        <v>2596</v>
      </c>
      <c r="B2598">
        <v>189</v>
      </c>
      <c r="C2598" t="s">
        <v>357</v>
      </c>
      <c r="D2598" t="s">
        <v>585</v>
      </c>
      <c r="F2598">
        <v>66</v>
      </c>
      <c r="G2598" s="64">
        <v>42647</v>
      </c>
      <c r="H2598" s="64">
        <v>42696</v>
      </c>
      <c r="I2598">
        <v>5</v>
      </c>
      <c r="J2598">
        <v>2000</v>
      </c>
      <c r="K2598">
        <v>2000</v>
      </c>
      <c r="L2598">
        <v>24</v>
      </c>
      <c r="M2598">
        <v>0.38333333333333341</v>
      </c>
      <c r="N2598">
        <v>9.2000000000000011</v>
      </c>
      <c r="O2598">
        <v>50</v>
      </c>
      <c r="P2598">
        <v>0.184</v>
      </c>
      <c r="Q2598">
        <v>0.48</v>
      </c>
      <c r="R2598" t="s">
        <v>38</v>
      </c>
    </row>
    <row r="2599" spans="1:18" x14ac:dyDescent="0.3">
      <c r="A2599" s="63">
        <v>2597</v>
      </c>
      <c r="B2599">
        <v>189</v>
      </c>
      <c r="C2599" t="s">
        <v>357</v>
      </c>
      <c r="D2599" t="s">
        <v>585</v>
      </c>
      <c r="F2599">
        <v>66</v>
      </c>
      <c r="G2599" s="64">
        <v>42647</v>
      </c>
      <c r="H2599" s="64">
        <v>42696</v>
      </c>
      <c r="I2599">
        <v>5</v>
      </c>
      <c r="J2599">
        <v>2000</v>
      </c>
      <c r="K2599">
        <v>2000</v>
      </c>
      <c r="L2599">
        <v>24</v>
      </c>
      <c r="M2599">
        <v>0.38333333333333341</v>
      </c>
      <c r="N2599">
        <v>9.2000000000000011</v>
      </c>
      <c r="O2599">
        <v>50</v>
      </c>
      <c r="P2599">
        <v>0.184</v>
      </c>
      <c r="Q2599">
        <v>0.48</v>
      </c>
      <c r="R2599" t="s">
        <v>599</v>
      </c>
    </row>
    <row r="2600" spans="1:18" x14ac:dyDescent="0.3">
      <c r="A2600" s="63">
        <v>2598</v>
      </c>
      <c r="B2600">
        <v>189</v>
      </c>
      <c r="C2600" t="s">
        <v>357</v>
      </c>
      <c r="D2600" t="s">
        <v>585</v>
      </c>
      <c r="F2600">
        <v>66</v>
      </c>
      <c r="G2600" s="64">
        <v>42647</v>
      </c>
      <c r="H2600" s="64">
        <v>42696</v>
      </c>
      <c r="I2600">
        <v>5</v>
      </c>
      <c r="J2600">
        <v>2000</v>
      </c>
      <c r="K2600">
        <v>2000</v>
      </c>
      <c r="L2600">
        <v>24</v>
      </c>
      <c r="M2600">
        <v>0.38333333333333341</v>
      </c>
      <c r="N2600">
        <v>9.2000000000000011</v>
      </c>
      <c r="O2600">
        <v>50</v>
      </c>
      <c r="P2600">
        <v>0.184</v>
      </c>
      <c r="Q2600">
        <v>0.48</v>
      </c>
      <c r="R2600" t="s">
        <v>746</v>
      </c>
    </row>
    <row r="2601" spans="1:18" x14ac:dyDescent="0.3">
      <c r="A2601" s="63">
        <v>2599</v>
      </c>
      <c r="B2601">
        <v>189</v>
      </c>
      <c r="C2601" t="s">
        <v>357</v>
      </c>
      <c r="D2601" t="s">
        <v>585</v>
      </c>
      <c r="F2601">
        <v>66</v>
      </c>
      <c r="G2601" s="64">
        <v>42647</v>
      </c>
      <c r="H2601" s="64">
        <v>42696</v>
      </c>
      <c r="I2601">
        <v>5</v>
      </c>
      <c r="J2601">
        <v>2000</v>
      </c>
      <c r="K2601">
        <v>2000</v>
      </c>
      <c r="L2601">
        <v>24</v>
      </c>
      <c r="M2601">
        <v>0.38333333333333341</v>
      </c>
      <c r="N2601">
        <v>9.2000000000000011</v>
      </c>
      <c r="O2601">
        <v>50</v>
      </c>
      <c r="P2601">
        <v>0.184</v>
      </c>
      <c r="Q2601">
        <v>0.48</v>
      </c>
      <c r="R2601" t="s">
        <v>601</v>
      </c>
    </row>
    <row r="2602" spans="1:18" x14ac:dyDescent="0.3">
      <c r="A2602" s="63">
        <v>2600</v>
      </c>
      <c r="B2602">
        <v>189</v>
      </c>
      <c r="C2602" t="s">
        <v>357</v>
      </c>
      <c r="D2602" t="s">
        <v>585</v>
      </c>
      <c r="F2602">
        <v>66</v>
      </c>
      <c r="G2602" s="64">
        <v>42647</v>
      </c>
      <c r="H2602" s="64">
        <v>42696</v>
      </c>
      <c r="I2602">
        <v>5</v>
      </c>
      <c r="J2602">
        <v>2000</v>
      </c>
      <c r="K2602">
        <v>2000</v>
      </c>
      <c r="L2602">
        <v>24</v>
      </c>
      <c r="M2602">
        <v>0.38333333333333341</v>
      </c>
      <c r="N2602">
        <v>9.2000000000000011</v>
      </c>
      <c r="O2602">
        <v>50</v>
      </c>
      <c r="P2602">
        <v>0.184</v>
      </c>
      <c r="Q2602">
        <v>0.48</v>
      </c>
      <c r="R2602" t="s">
        <v>694</v>
      </c>
    </row>
    <row r="2603" spans="1:18" x14ac:dyDescent="0.3">
      <c r="A2603" s="63">
        <v>2601</v>
      </c>
      <c r="B2603">
        <v>189</v>
      </c>
      <c r="C2603" t="s">
        <v>357</v>
      </c>
      <c r="D2603" t="s">
        <v>585</v>
      </c>
      <c r="F2603">
        <v>66</v>
      </c>
      <c r="G2603" s="64">
        <v>42647</v>
      </c>
      <c r="H2603" s="64">
        <v>42696</v>
      </c>
      <c r="I2603">
        <v>5</v>
      </c>
      <c r="J2603">
        <v>2000</v>
      </c>
      <c r="K2603">
        <v>2000</v>
      </c>
      <c r="L2603">
        <v>24</v>
      </c>
      <c r="M2603">
        <v>0.38333333333333341</v>
      </c>
      <c r="N2603">
        <v>9.2000000000000011</v>
      </c>
      <c r="O2603">
        <v>50</v>
      </c>
      <c r="P2603">
        <v>0.184</v>
      </c>
      <c r="Q2603">
        <v>0.48</v>
      </c>
      <c r="R2603" t="s">
        <v>588</v>
      </c>
    </row>
    <row r="2604" spans="1:18" x14ac:dyDescent="0.3">
      <c r="A2604" s="63">
        <v>2602</v>
      </c>
      <c r="B2604">
        <v>107490</v>
      </c>
      <c r="C2604" t="s">
        <v>358</v>
      </c>
      <c r="D2604" t="s">
        <v>585</v>
      </c>
      <c r="F2604">
        <v>75</v>
      </c>
      <c r="G2604" s="64">
        <v>43808</v>
      </c>
      <c r="H2604" s="64">
        <v>43814</v>
      </c>
      <c r="I2604">
        <v>6</v>
      </c>
      <c r="J2604">
        <v>2019</v>
      </c>
      <c r="K2604">
        <v>2019</v>
      </c>
      <c r="L2604">
        <v>12</v>
      </c>
      <c r="M2604">
        <v>0.4</v>
      </c>
      <c r="N2604">
        <v>4.8000000000000007</v>
      </c>
      <c r="O2604">
        <v>7</v>
      </c>
      <c r="P2604">
        <v>0.68571428571428583</v>
      </c>
      <c r="Q2604">
        <v>1.714285714285714</v>
      </c>
      <c r="R2604" t="s">
        <v>32</v>
      </c>
    </row>
    <row r="2605" spans="1:18" x14ac:dyDescent="0.3">
      <c r="A2605" s="63">
        <v>2603</v>
      </c>
      <c r="B2605">
        <v>107490</v>
      </c>
      <c r="C2605" t="s">
        <v>358</v>
      </c>
      <c r="D2605" t="s">
        <v>585</v>
      </c>
      <c r="F2605">
        <v>75</v>
      </c>
      <c r="G2605" s="64">
        <v>43808</v>
      </c>
      <c r="H2605" s="64">
        <v>43814</v>
      </c>
      <c r="I2605">
        <v>6</v>
      </c>
      <c r="J2605">
        <v>2019</v>
      </c>
      <c r="K2605">
        <v>2019</v>
      </c>
      <c r="L2605">
        <v>12</v>
      </c>
      <c r="M2605">
        <v>0.4</v>
      </c>
      <c r="N2605">
        <v>4.8000000000000007</v>
      </c>
      <c r="O2605">
        <v>7</v>
      </c>
      <c r="P2605">
        <v>0.68571428571428583</v>
      </c>
      <c r="Q2605">
        <v>1.714285714285714</v>
      </c>
      <c r="R2605" t="s">
        <v>23</v>
      </c>
    </row>
    <row r="2606" spans="1:18" x14ac:dyDescent="0.3">
      <c r="A2606" s="63">
        <v>2604</v>
      </c>
      <c r="B2606">
        <v>107490</v>
      </c>
      <c r="C2606" t="s">
        <v>358</v>
      </c>
      <c r="D2606" t="s">
        <v>585</v>
      </c>
      <c r="F2606">
        <v>75</v>
      </c>
      <c r="G2606" s="64">
        <v>43808</v>
      </c>
      <c r="H2606" s="64">
        <v>43814</v>
      </c>
      <c r="I2606">
        <v>6</v>
      </c>
      <c r="J2606">
        <v>2019</v>
      </c>
      <c r="K2606">
        <v>2019</v>
      </c>
      <c r="L2606">
        <v>12</v>
      </c>
      <c r="M2606">
        <v>0.4</v>
      </c>
      <c r="N2606">
        <v>4.8000000000000007</v>
      </c>
      <c r="O2606">
        <v>7</v>
      </c>
      <c r="P2606">
        <v>0.68571428571428583</v>
      </c>
      <c r="Q2606">
        <v>1.714285714285714</v>
      </c>
      <c r="R2606" t="s">
        <v>359</v>
      </c>
    </row>
    <row r="2607" spans="1:18" x14ac:dyDescent="0.3">
      <c r="A2607" s="63">
        <v>2605</v>
      </c>
      <c r="B2607">
        <v>107490</v>
      </c>
      <c r="C2607" t="s">
        <v>358</v>
      </c>
      <c r="D2607" t="s">
        <v>585</v>
      </c>
      <c r="F2607">
        <v>75</v>
      </c>
      <c r="G2607" s="64">
        <v>43808</v>
      </c>
      <c r="H2607" s="64">
        <v>43814</v>
      </c>
      <c r="I2607">
        <v>6</v>
      </c>
      <c r="J2607">
        <v>2019</v>
      </c>
      <c r="K2607">
        <v>2019</v>
      </c>
      <c r="L2607">
        <v>12</v>
      </c>
      <c r="M2607">
        <v>0.4</v>
      </c>
      <c r="N2607">
        <v>4.8000000000000007</v>
      </c>
      <c r="O2607">
        <v>7</v>
      </c>
      <c r="P2607">
        <v>0.68571428571428583</v>
      </c>
      <c r="Q2607">
        <v>1.714285714285714</v>
      </c>
      <c r="R2607" t="s">
        <v>42</v>
      </c>
    </row>
    <row r="2608" spans="1:18" x14ac:dyDescent="0.3">
      <c r="A2608" s="63">
        <v>2606</v>
      </c>
      <c r="B2608">
        <v>107490</v>
      </c>
      <c r="C2608" t="s">
        <v>358</v>
      </c>
      <c r="D2608" t="s">
        <v>585</v>
      </c>
      <c r="F2608">
        <v>75</v>
      </c>
      <c r="G2608" s="64">
        <v>43808</v>
      </c>
      <c r="H2608" s="64">
        <v>43814</v>
      </c>
      <c r="I2608">
        <v>6</v>
      </c>
      <c r="J2608">
        <v>2019</v>
      </c>
      <c r="K2608">
        <v>2019</v>
      </c>
      <c r="L2608">
        <v>12</v>
      </c>
      <c r="M2608">
        <v>0.4</v>
      </c>
      <c r="N2608">
        <v>4.8000000000000007</v>
      </c>
      <c r="O2608">
        <v>7</v>
      </c>
      <c r="P2608">
        <v>0.68571428571428583</v>
      </c>
      <c r="Q2608">
        <v>1.714285714285714</v>
      </c>
      <c r="R2608" t="s">
        <v>642</v>
      </c>
    </row>
    <row r="2609" spans="1:18" x14ac:dyDescent="0.3">
      <c r="A2609" s="63">
        <v>2607</v>
      </c>
      <c r="B2609">
        <v>107490</v>
      </c>
      <c r="C2609" t="s">
        <v>358</v>
      </c>
      <c r="D2609" t="s">
        <v>585</v>
      </c>
      <c r="F2609">
        <v>75</v>
      </c>
      <c r="G2609" s="64">
        <v>43808</v>
      </c>
      <c r="H2609" s="64">
        <v>43814</v>
      </c>
      <c r="I2609">
        <v>6</v>
      </c>
      <c r="J2609">
        <v>2019</v>
      </c>
      <c r="K2609">
        <v>2019</v>
      </c>
      <c r="L2609">
        <v>12</v>
      </c>
      <c r="M2609">
        <v>0.4</v>
      </c>
      <c r="N2609">
        <v>4.8000000000000007</v>
      </c>
      <c r="O2609">
        <v>7</v>
      </c>
      <c r="P2609">
        <v>0.68571428571428583</v>
      </c>
      <c r="Q2609">
        <v>1.714285714285714</v>
      </c>
      <c r="R2609" t="s">
        <v>641</v>
      </c>
    </row>
    <row r="2610" spans="1:18" x14ac:dyDescent="0.3">
      <c r="A2610" s="63">
        <v>2608</v>
      </c>
      <c r="B2610">
        <v>107490</v>
      </c>
      <c r="C2610" t="s">
        <v>358</v>
      </c>
      <c r="D2610" t="s">
        <v>585</v>
      </c>
      <c r="F2610">
        <v>75</v>
      </c>
      <c r="G2610" s="64">
        <v>43808</v>
      </c>
      <c r="H2610" s="64">
        <v>43814</v>
      </c>
      <c r="I2610">
        <v>6</v>
      </c>
      <c r="J2610">
        <v>2019</v>
      </c>
      <c r="K2610">
        <v>2019</v>
      </c>
      <c r="L2610">
        <v>12</v>
      </c>
      <c r="M2610">
        <v>0.4</v>
      </c>
      <c r="N2610">
        <v>4.8000000000000007</v>
      </c>
      <c r="O2610">
        <v>7</v>
      </c>
      <c r="P2610">
        <v>0.68571428571428583</v>
      </c>
      <c r="Q2610">
        <v>1.714285714285714</v>
      </c>
      <c r="R2610" t="s">
        <v>601</v>
      </c>
    </row>
    <row r="2611" spans="1:18" x14ac:dyDescent="0.3">
      <c r="A2611" s="63">
        <v>2609</v>
      </c>
      <c r="B2611">
        <v>107490</v>
      </c>
      <c r="C2611" t="s">
        <v>358</v>
      </c>
      <c r="D2611" t="s">
        <v>585</v>
      </c>
      <c r="F2611">
        <v>75</v>
      </c>
      <c r="G2611" s="64">
        <v>43808</v>
      </c>
      <c r="H2611" s="64">
        <v>43814</v>
      </c>
      <c r="I2611">
        <v>6</v>
      </c>
      <c r="J2611">
        <v>2019</v>
      </c>
      <c r="K2611">
        <v>2019</v>
      </c>
      <c r="L2611">
        <v>12</v>
      </c>
      <c r="M2611">
        <v>0.4</v>
      </c>
      <c r="N2611">
        <v>4.8000000000000007</v>
      </c>
      <c r="O2611">
        <v>7</v>
      </c>
      <c r="P2611">
        <v>0.68571428571428583</v>
      </c>
      <c r="Q2611">
        <v>1.714285714285714</v>
      </c>
      <c r="R2611" t="s">
        <v>607</v>
      </c>
    </row>
    <row r="2612" spans="1:18" x14ac:dyDescent="0.3">
      <c r="A2612" s="63">
        <v>2610</v>
      </c>
      <c r="B2612">
        <v>107490</v>
      </c>
      <c r="C2612" t="s">
        <v>358</v>
      </c>
      <c r="D2612" t="s">
        <v>585</v>
      </c>
      <c r="F2612">
        <v>75</v>
      </c>
      <c r="G2612" s="64">
        <v>43808</v>
      </c>
      <c r="H2612" s="64">
        <v>43814</v>
      </c>
      <c r="I2612">
        <v>6</v>
      </c>
      <c r="J2612">
        <v>2019</v>
      </c>
      <c r="K2612">
        <v>2019</v>
      </c>
      <c r="L2612">
        <v>12</v>
      </c>
      <c r="M2612">
        <v>0.4</v>
      </c>
      <c r="N2612">
        <v>4.8000000000000007</v>
      </c>
      <c r="O2612">
        <v>7</v>
      </c>
      <c r="P2612">
        <v>0.68571428571428583</v>
      </c>
      <c r="Q2612">
        <v>1.714285714285714</v>
      </c>
      <c r="R2612" t="s">
        <v>71</v>
      </c>
    </row>
    <row r="2613" spans="1:18" x14ac:dyDescent="0.3">
      <c r="A2613" s="63">
        <v>2611</v>
      </c>
      <c r="B2613">
        <v>107490</v>
      </c>
      <c r="C2613" t="s">
        <v>358</v>
      </c>
      <c r="D2613" t="s">
        <v>585</v>
      </c>
      <c r="F2613">
        <v>75</v>
      </c>
      <c r="G2613" s="64">
        <v>43808</v>
      </c>
      <c r="H2613" s="64">
        <v>43814</v>
      </c>
      <c r="I2613">
        <v>6</v>
      </c>
      <c r="J2613">
        <v>2019</v>
      </c>
      <c r="K2613">
        <v>2019</v>
      </c>
      <c r="L2613">
        <v>12</v>
      </c>
      <c r="M2613">
        <v>0.4</v>
      </c>
      <c r="N2613">
        <v>4.8000000000000007</v>
      </c>
      <c r="O2613">
        <v>7</v>
      </c>
      <c r="P2613">
        <v>0.68571428571428583</v>
      </c>
      <c r="Q2613">
        <v>1.714285714285714</v>
      </c>
      <c r="R2613" t="s">
        <v>606</v>
      </c>
    </row>
    <row r="2614" spans="1:18" x14ac:dyDescent="0.3">
      <c r="A2614" s="63">
        <v>2612</v>
      </c>
      <c r="B2614">
        <v>107490</v>
      </c>
      <c r="C2614" t="s">
        <v>358</v>
      </c>
      <c r="D2614" t="s">
        <v>585</v>
      </c>
      <c r="F2614">
        <v>75</v>
      </c>
      <c r="G2614" s="64">
        <v>43808</v>
      </c>
      <c r="H2614" s="64">
        <v>43814</v>
      </c>
      <c r="I2614">
        <v>6</v>
      </c>
      <c r="J2614">
        <v>2019</v>
      </c>
      <c r="K2614">
        <v>2019</v>
      </c>
      <c r="L2614">
        <v>12</v>
      </c>
      <c r="M2614">
        <v>0.4</v>
      </c>
      <c r="N2614">
        <v>4.8000000000000007</v>
      </c>
      <c r="O2614">
        <v>7</v>
      </c>
      <c r="P2614">
        <v>0.68571428571428583</v>
      </c>
      <c r="Q2614">
        <v>1.714285714285714</v>
      </c>
      <c r="R2614" t="s">
        <v>632</v>
      </c>
    </row>
    <row r="2615" spans="1:18" x14ac:dyDescent="0.3">
      <c r="A2615" s="63">
        <v>2613</v>
      </c>
      <c r="B2615">
        <v>107490</v>
      </c>
      <c r="C2615" t="s">
        <v>358</v>
      </c>
      <c r="D2615" t="s">
        <v>585</v>
      </c>
      <c r="F2615">
        <v>75</v>
      </c>
      <c r="G2615" s="64">
        <v>43808</v>
      </c>
      <c r="H2615" s="64">
        <v>43814</v>
      </c>
      <c r="I2615">
        <v>6</v>
      </c>
      <c r="J2615">
        <v>2019</v>
      </c>
      <c r="K2615">
        <v>2019</v>
      </c>
      <c r="L2615">
        <v>12</v>
      </c>
      <c r="M2615">
        <v>0.4</v>
      </c>
      <c r="N2615">
        <v>4.8000000000000007</v>
      </c>
      <c r="O2615">
        <v>7</v>
      </c>
      <c r="P2615">
        <v>0.68571428571428583</v>
      </c>
      <c r="Q2615">
        <v>1.714285714285714</v>
      </c>
      <c r="R2615" t="s">
        <v>639</v>
      </c>
    </row>
    <row r="2616" spans="1:18" x14ac:dyDescent="0.3">
      <c r="A2616" s="63">
        <v>2614</v>
      </c>
      <c r="B2616">
        <v>107490</v>
      </c>
      <c r="C2616" t="s">
        <v>358</v>
      </c>
      <c r="D2616" t="s">
        <v>585</v>
      </c>
      <c r="F2616">
        <v>75</v>
      </c>
      <c r="G2616" s="64">
        <v>43808</v>
      </c>
      <c r="H2616" s="64">
        <v>43814</v>
      </c>
      <c r="I2616">
        <v>6</v>
      </c>
      <c r="J2616">
        <v>2019</v>
      </c>
      <c r="K2616">
        <v>2019</v>
      </c>
      <c r="L2616">
        <v>12</v>
      </c>
      <c r="M2616">
        <v>0.4</v>
      </c>
      <c r="N2616">
        <v>4.8000000000000007</v>
      </c>
      <c r="O2616">
        <v>7</v>
      </c>
      <c r="P2616">
        <v>0.68571428571428583</v>
      </c>
      <c r="Q2616">
        <v>1.714285714285714</v>
      </c>
      <c r="R2616" t="s">
        <v>626</v>
      </c>
    </row>
    <row r="2617" spans="1:18" x14ac:dyDescent="0.3">
      <c r="A2617" s="63">
        <v>2615</v>
      </c>
      <c r="B2617">
        <v>107490</v>
      </c>
      <c r="C2617" t="s">
        <v>358</v>
      </c>
      <c r="D2617" t="s">
        <v>585</v>
      </c>
      <c r="F2617">
        <v>75</v>
      </c>
      <c r="G2617" s="64">
        <v>43808</v>
      </c>
      <c r="H2617" s="64">
        <v>43814</v>
      </c>
      <c r="I2617">
        <v>6</v>
      </c>
      <c r="J2617">
        <v>2019</v>
      </c>
      <c r="K2617">
        <v>2019</v>
      </c>
      <c r="L2617">
        <v>12</v>
      </c>
      <c r="M2617">
        <v>0.4</v>
      </c>
      <c r="N2617">
        <v>4.8000000000000007</v>
      </c>
      <c r="O2617">
        <v>7</v>
      </c>
      <c r="P2617">
        <v>0.68571428571428583</v>
      </c>
      <c r="Q2617">
        <v>1.714285714285714</v>
      </c>
      <c r="R2617" t="s">
        <v>674</v>
      </c>
    </row>
    <row r="2618" spans="1:18" x14ac:dyDescent="0.3">
      <c r="A2618" s="63">
        <v>2616</v>
      </c>
      <c r="B2618">
        <v>107490</v>
      </c>
      <c r="C2618" t="s">
        <v>358</v>
      </c>
      <c r="D2618" t="s">
        <v>585</v>
      </c>
      <c r="F2618">
        <v>75</v>
      </c>
      <c r="G2618" s="64">
        <v>43808</v>
      </c>
      <c r="H2618" s="64">
        <v>43814</v>
      </c>
      <c r="I2618">
        <v>6</v>
      </c>
      <c r="J2618">
        <v>2019</v>
      </c>
      <c r="K2618">
        <v>2019</v>
      </c>
      <c r="L2618">
        <v>12</v>
      </c>
      <c r="M2618">
        <v>0.4</v>
      </c>
      <c r="N2618">
        <v>4.8000000000000007</v>
      </c>
      <c r="O2618">
        <v>7</v>
      </c>
      <c r="P2618">
        <v>0.68571428571428583</v>
      </c>
      <c r="Q2618">
        <v>1.714285714285714</v>
      </c>
      <c r="R2618" t="s">
        <v>133</v>
      </c>
    </row>
    <row r="2619" spans="1:18" x14ac:dyDescent="0.3">
      <c r="A2619" s="63">
        <v>2617</v>
      </c>
      <c r="B2619">
        <v>107490</v>
      </c>
      <c r="C2619" t="s">
        <v>358</v>
      </c>
      <c r="D2619" t="s">
        <v>585</v>
      </c>
      <c r="F2619">
        <v>75</v>
      </c>
      <c r="G2619" s="64">
        <v>43808</v>
      </c>
      <c r="H2619" s="64">
        <v>43814</v>
      </c>
      <c r="I2619">
        <v>6</v>
      </c>
      <c r="J2619">
        <v>2019</v>
      </c>
      <c r="K2619">
        <v>2019</v>
      </c>
      <c r="L2619">
        <v>12</v>
      </c>
      <c r="M2619">
        <v>0.4</v>
      </c>
      <c r="N2619">
        <v>4.8000000000000007</v>
      </c>
      <c r="O2619">
        <v>7</v>
      </c>
      <c r="P2619">
        <v>0.68571428571428583</v>
      </c>
      <c r="Q2619">
        <v>1.714285714285714</v>
      </c>
      <c r="R2619" t="s">
        <v>690</v>
      </c>
    </row>
    <row r="2620" spans="1:18" x14ac:dyDescent="0.3">
      <c r="A2620" s="63">
        <v>2618</v>
      </c>
      <c r="B2620">
        <v>107490</v>
      </c>
      <c r="C2620" t="s">
        <v>358</v>
      </c>
      <c r="D2620" t="s">
        <v>585</v>
      </c>
      <c r="F2620">
        <v>75</v>
      </c>
      <c r="G2620" s="64">
        <v>43808</v>
      </c>
      <c r="H2620" s="64">
        <v>43814</v>
      </c>
      <c r="I2620">
        <v>6</v>
      </c>
      <c r="J2620">
        <v>2019</v>
      </c>
      <c r="K2620">
        <v>2019</v>
      </c>
      <c r="L2620">
        <v>12</v>
      </c>
      <c r="M2620">
        <v>0.4</v>
      </c>
      <c r="N2620">
        <v>4.8000000000000007</v>
      </c>
      <c r="O2620">
        <v>7</v>
      </c>
      <c r="P2620">
        <v>0.68571428571428583</v>
      </c>
      <c r="Q2620">
        <v>1.714285714285714</v>
      </c>
      <c r="R2620" t="s">
        <v>80</v>
      </c>
    </row>
    <row r="2621" spans="1:18" x14ac:dyDescent="0.3">
      <c r="A2621" s="63">
        <v>2619</v>
      </c>
      <c r="B2621">
        <v>107490</v>
      </c>
      <c r="C2621" t="s">
        <v>358</v>
      </c>
      <c r="D2621" t="s">
        <v>585</v>
      </c>
      <c r="F2621">
        <v>75</v>
      </c>
      <c r="G2621" s="64">
        <v>43808</v>
      </c>
      <c r="H2621" s="64">
        <v>43814</v>
      </c>
      <c r="I2621">
        <v>6</v>
      </c>
      <c r="J2621">
        <v>2019</v>
      </c>
      <c r="K2621">
        <v>2019</v>
      </c>
      <c r="L2621">
        <v>12</v>
      </c>
      <c r="M2621">
        <v>0.4</v>
      </c>
      <c r="N2621">
        <v>4.8000000000000007</v>
      </c>
      <c r="O2621">
        <v>7</v>
      </c>
      <c r="P2621">
        <v>0.68571428571428583</v>
      </c>
      <c r="Q2621">
        <v>1.714285714285714</v>
      </c>
      <c r="R2621" t="s">
        <v>45</v>
      </c>
    </row>
    <row r="2622" spans="1:18" x14ac:dyDescent="0.3">
      <c r="A2622" s="63">
        <v>2620</v>
      </c>
      <c r="B2622">
        <v>107490</v>
      </c>
      <c r="C2622" t="s">
        <v>358</v>
      </c>
      <c r="D2622" t="s">
        <v>585</v>
      </c>
      <c r="F2622">
        <v>75</v>
      </c>
      <c r="G2622" s="64">
        <v>43808</v>
      </c>
      <c r="H2622" s="64">
        <v>43814</v>
      </c>
      <c r="I2622">
        <v>6</v>
      </c>
      <c r="J2622">
        <v>2019</v>
      </c>
      <c r="K2622">
        <v>2019</v>
      </c>
      <c r="L2622">
        <v>12</v>
      </c>
      <c r="M2622">
        <v>0.4</v>
      </c>
      <c r="N2622">
        <v>4.8000000000000007</v>
      </c>
      <c r="O2622">
        <v>7</v>
      </c>
      <c r="P2622">
        <v>0.68571428571428583</v>
      </c>
      <c r="Q2622">
        <v>1.714285714285714</v>
      </c>
      <c r="R2622" t="s">
        <v>684</v>
      </c>
    </row>
    <row r="2623" spans="1:18" x14ac:dyDescent="0.3">
      <c r="A2623" s="63">
        <v>2621</v>
      </c>
      <c r="B2623">
        <v>107490</v>
      </c>
      <c r="C2623" t="s">
        <v>358</v>
      </c>
      <c r="D2623" t="s">
        <v>585</v>
      </c>
      <c r="F2623">
        <v>75</v>
      </c>
      <c r="G2623" s="64">
        <v>43808</v>
      </c>
      <c r="H2623" s="64">
        <v>43814</v>
      </c>
      <c r="I2623">
        <v>6</v>
      </c>
      <c r="J2623">
        <v>2019</v>
      </c>
      <c r="K2623">
        <v>2019</v>
      </c>
      <c r="L2623">
        <v>12</v>
      </c>
      <c r="M2623">
        <v>0.4</v>
      </c>
      <c r="N2623">
        <v>4.8000000000000007</v>
      </c>
      <c r="O2623">
        <v>7</v>
      </c>
      <c r="P2623">
        <v>0.68571428571428583</v>
      </c>
      <c r="Q2623">
        <v>1.714285714285714</v>
      </c>
      <c r="R2623" t="s">
        <v>647</v>
      </c>
    </row>
    <row r="2624" spans="1:18" x14ac:dyDescent="0.3">
      <c r="A2624" s="63">
        <v>2622</v>
      </c>
      <c r="B2624">
        <v>117755</v>
      </c>
      <c r="C2624" t="s">
        <v>781</v>
      </c>
      <c r="D2624" t="s">
        <v>585</v>
      </c>
      <c r="F2624">
        <v>61</v>
      </c>
      <c r="G2624" s="64">
        <v>44364</v>
      </c>
      <c r="H2624" s="64">
        <v>44365</v>
      </c>
      <c r="I2624">
        <v>6</v>
      </c>
      <c r="J2624">
        <v>2020</v>
      </c>
      <c r="K2624">
        <v>2020</v>
      </c>
      <c r="L2624">
        <v>12</v>
      </c>
      <c r="M2624">
        <v>0.4</v>
      </c>
      <c r="N2624">
        <v>4.8000000000000007</v>
      </c>
      <c r="O2624">
        <v>2</v>
      </c>
      <c r="P2624">
        <v>2.4</v>
      </c>
      <c r="Q2624">
        <v>6</v>
      </c>
      <c r="R2624" t="s">
        <v>35</v>
      </c>
    </row>
    <row r="2625" spans="1:18" x14ac:dyDescent="0.3">
      <c r="A2625" s="63">
        <v>2623</v>
      </c>
      <c r="B2625">
        <v>117755</v>
      </c>
      <c r="C2625" t="s">
        <v>781</v>
      </c>
      <c r="D2625" t="s">
        <v>585</v>
      </c>
      <c r="F2625">
        <v>61</v>
      </c>
      <c r="G2625" s="64">
        <v>44364</v>
      </c>
      <c r="H2625" s="64">
        <v>44365</v>
      </c>
      <c r="I2625">
        <v>6</v>
      </c>
      <c r="J2625">
        <v>2020</v>
      </c>
      <c r="K2625">
        <v>2020</v>
      </c>
      <c r="L2625">
        <v>12</v>
      </c>
      <c r="M2625">
        <v>0.4</v>
      </c>
      <c r="N2625">
        <v>4.8000000000000007</v>
      </c>
      <c r="O2625">
        <v>2</v>
      </c>
      <c r="P2625">
        <v>2.4</v>
      </c>
      <c r="Q2625">
        <v>6</v>
      </c>
      <c r="R2625" t="s">
        <v>23</v>
      </c>
    </row>
    <row r="2626" spans="1:18" x14ac:dyDescent="0.3">
      <c r="A2626" s="63">
        <v>2624</v>
      </c>
      <c r="B2626">
        <v>117755</v>
      </c>
      <c r="C2626" t="s">
        <v>781</v>
      </c>
      <c r="D2626" t="s">
        <v>585</v>
      </c>
      <c r="F2626">
        <v>61</v>
      </c>
      <c r="G2626" s="64">
        <v>44364</v>
      </c>
      <c r="H2626" s="64">
        <v>44365</v>
      </c>
      <c r="I2626">
        <v>6</v>
      </c>
      <c r="J2626">
        <v>2020</v>
      </c>
      <c r="K2626">
        <v>2020</v>
      </c>
      <c r="L2626">
        <v>12</v>
      </c>
      <c r="M2626">
        <v>0.4</v>
      </c>
      <c r="N2626">
        <v>4.8000000000000007</v>
      </c>
      <c r="O2626">
        <v>2</v>
      </c>
      <c r="P2626">
        <v>2.4</v>
      </c>
      <c r="Q2626">
        <v>6</v>
      </c>
      <c r="R2626" t="s">
        <v>621</v>
      </c>
    </row>
    <row r="2627" spans="1:18" x14ac:dyDescent="0.3">
      <c r="A2627" s="63">
        <v>2625</v>
      </c>
      <c r="B2627">
        <v>117755</v>
      </c>
      <c r="C2627" t="s">
        <v>781</v>
      </c>
      <c r="D2627" t="s">
        <v>585</v>
      </c>
      <c r="F2627">
        <v>61</v>
      </c>
      <c r="G2627" s="64">
        <v>44364</v>
      </c>
      <c r="H2627" s="64">
        <v>44365</v>
      </c>
      <c r="I2627">
        <v>6</v>
      </c>
      <c r="J2627">
        <v>2020</v>
      </c>
      <c r="K2627">
        <v>2020</v>
      </c>
      <c r="L2627">
        <v>12</v>
      </c>
      <c r="M2627">
        <v>0.4</v>
      </c>
      <c r="N2627">
        <v>4.8000000000000007</v>
      </c>
      <c r="O2627">
        <v>2</v>
      </c>
      <c r="P2627">
        <v>2.4</v>
      </c>
      <c r="Q2627">
        <v>6</v>
      </c>
      <c r="R2627" t="s">
        <v>98</v>
      </c>
    </row>
    <row r="2628" spans="1:18" x14ac:dyDescent="0.3">
      <c r="A2628" s="63">
        <v>2626</v>
      </c>
      <c r="B2628">
        <v>117755</v>
      </c>
      <c r="C2628" t="s">
        <v>781</v>
      </c>
      <c r="D2628" t="s">
        <v>585</v>
      </c>
      <c r="F2628">
        <v>61</v>
      </c>
      <c r="G2628" s="64">
        <v>44364</v>
      </c>
      <c r="H2628" s="64">
        <v>44365</v>
      </c>
      <c r="I2628">
        <v>6</v>
      </c>
      <c r="J2628">
        <v>2020</v>
      </c>
      <c r="K2628">
        <v>2020</v>
      </c>
      <c r="L2628">
        <v>12</v>
      </c>
      <c r="M2628">
        <v>0.4</v>
      </c>
      <c r="N2628">
        <v>4.8000000000000007</v>
      </c>
      <c r="O2628">
        <v>2</v>
      </c>
      <c r="P2628">
        <v>2.4</v>
      </c>
      <c r="Q2628">
        <v>6</v>
      </c>
      <c r="R2628" t="s">
        <v>782</v>
      </c>
    </row>
    <row r="2629" spans="1:18" x14ac:dyDescent="0.3">
      <c r="A2629" s="63">
        <v>2627</v>
      </c>
      <c r="B2629">
        <v>117755</v>
      </c>
      <c r="C2629" t="s">
        <v>781</v>
      </c>
      <c r="D2629" t="s">
        <v>585</v>
      </c>
      <c r="F2629">
        <v>61</v>
      </c>
      <c r="G2629" s="64">
        <v>44364</v>
      </c>
      <c r="H2629" s="64">
        <v>44365</v>
      </c>
      <c r="I2629">
        <v>6</v>
      </c>
      <c r="J2629">
        <v>2020</v>
      </c>
      <c r="K2629">
        <v>2020</v>
      </c>
      <c r="L2629">
        <v>12</v>
      </c>
      <c r="M2629">
        <v>0.4</v>
      </c>
      <c r="N2629">
        <v>4.8000000000000007</v>
      </c>
      <c r="O2629">
        <v>2</v>
      </c>
      <c r="P2629">
        <v>2.4</v>
      </c>
      <c r="Q2629">
        <v>6</v>
      </c>
      <c r="R2629" t="s">
        <v>775</v>
      </c>
    </row>
    <row r="2630" spans="1:18" x14ac:dyDescent="0.3">
      <c r="A2630" s="63">
        <v>2628</v>
      </c>
      <c r="B2630">
        <v>117755</v>
      </c>
      <c r="C2630" t="s">
        <v>781</v>
      </c>
      <c r="D2630" t="s">
        <v>585</v>
      </c>
      <c r="F2630">
        <v>61</v>
      </c>
      <c r="G2630" s="64">
        <v>44364</v>
      </c>
      <c r="H2630" s="64">
        <v>44365</v>
      </c>
      <c r="I2630">
        <v>6</v>
      </c>
      <c r="J2630">
        <v>2020</v>
      </c>
      <c r="K2630">
        <v>2020</v>
      </c>
      <c r="L2630">
        <v>12</v>
      </c>
      <c r="M2630">
        <v>0.4</v>
      </c>
      <c r="N2630">
        <v>4.8000000000000007</v>
      </c>
      <c r="O2630">
        <v>2</v>
      </c>
      <c r="P2630">
        <v>2.4</v>
      </c>
      <c r="Q2630">
        <v>6</v>
      </c>
      <c r="R2630" t="s">
        <v>663</v>
      </c>
    </row>
    <row r="2631" spans="1:18" x14ac:dyDescent="0.3">
      <c r="A2631" s="63">
        <v>2629</v>
      </c>
      <c r="B2631">
        <v>117755</v>
      </c>
      <c r="C2631" t="s">
        <v>781</v>
      </c>
      <c r="D2631" t="s">
        <v>585</v>
      </c>
      <c r="F2631">
        <v>61</v>
      </c>
      <c r="G2631" s="64">
        <v>44364</v>
      </c>
      <c r="H2631" s="64">
        <v>44365</v>
      </c>
      <c r="I2631">
        <v>6</v>
      </c>
      <c r="J2631">
        <v>2020</v>
      </c>
      <c r="K2631">
        <v>2020</v>
      </c>
      <c r="L2631">
        <v>12</v>
      </c>
      <c r="M2631">
        <v>0.4</v>
      </c>
      <c r="N2631">
        <v>4.8000000000000007</v>
      </c>
      <c r="O2631">
        <v>2</v>
      </c>
      <c r="P2631">
        <v>2.4</v>
      </c>
      <c r="Q2631">
        <v>6</v>
      </c>
      <c r="R2631" t="s">
        <v>606</v>
      </c>
    </row>
    <row r="2632" spans="1:18" x14ac:dyDescent="0.3">
      <c r="A2632" s="63">
        <v>2630</v>
      </c>
      <c r="B2632">
        <v>117755</v>
      </c>
      <c r="C2632" t="s">
        <v>781</v>
      </c>
      <c r="D2632" t="s">
        <v>585</v>
      </c>
      <c r="F2632">
        <v>61</v>
      </c>
      <c r="G2632" s="64">
        <v>44364</v>
      </c>
      <c r="H2632" s="64">
        <v>44365</v>
      </c>
      <c r="I2632">
        <v>6</v>
      </c>
      <c r="J2632">
        <v>2020</v>
      </c>
      <c r="K2632">
        <v>2020</v>
      </c>
      <c r="L2632">
        <v>12</v>
      </c>
      <c r="M2632">
        <v>0.4</v>
      </c>
      <c r="N2632">
        <v>4.8000000000000007</v>
      </c>
      <c r="O2632">
        <v>2</v>
      </c>
      <c r="P2632">
        <v>2.4</v>
      </c>
      <c r="Q2632">
        <v>6</v>
      </c>
      <c r="R2632" t="s">
        <v>667</v>
      </c>
    </row>
    <row r="2633" spans="1:18" x14ac:dyDescent="0.3">
      <c r="A2633" s="63">
        <v>2631</v>
      </c>
      <c r="B2633">
        <v>117755</v>
      </c>
      <c r="C2633" t="s">
        <v>781</v>
      </c>
      <c r="D2633" t="s">
        <v>585</v>
      </c>
      <c r="F2633">
        <v>61</v>
      </c>
      <c r="G2633" s="64">
        <v>44364</v>
      </c>
      <c r="H2633" s="64">
        <v>44365</v>
      </c>
      <c r="I2633">
        <v>6</v>
      </c>
      <c r="J2633">
        <v>2020</v>
      </c>
      <c r="K2633">
        <v>2020</v>
      </c>
      <c r="L2633">
        <v>12</v>
      </c>
      <c r="M2633">
        <v>0.4</v>
      </c>
      <c r="N2633">
        <v>4.8000000000000007</v>
      </c>
      <c r="O2633">
        <v>2</v>
      </c>
      <c r="P2633">
        <v>2.4</v>
      </c>
      <c r="Q2633">
        <v>6</v>
      </c>
      <c r="R2633" t="s">
        <v>676</v>
      </c>
    </row>
    <row r="2634" spans="1:18" x14ac:dyDescent="0.3">
      <c r="A2634" s="63">
        <v>2632</v>
      </c>
      <c r="B2634">
        <v>117755</v>
      </c>
      <c r="C2634" t="s">
        <v>781</v>
      </c>
      <c r="D2634" t="s">
        <v>585</v>
      </c>
      <c r="F2634">
        <v>61</v>
      </c>
      <c r="G2634" s="64">
        <v>44364</v>
      </c>
      <c r="H2634" s="64">
        <v>44365</v>
      </c>
      <c r="I2634">
        <v>6</v>
      </c>
      <c r="J2634">
        <v>2020</v>
      </c>
      <c r="K2634">
        <v>2020</v>
      </c>
      <c r="L2634">
        <v>12</v>
      </c>
      <c r="M2634">
        <v>0.4</v>
      </c>
      <c r="N2634">
        <v>4.8000000000000007</v>
      </c>
      <c r="O2634">
        <v>2</v>
      </c>
      <c r="P2634">
        <v>2.4</v>
      </c>
      <c r="Q2634">
        <v>6</v>
      </c>
      <c r="R2634" t="s">
        <v>723</v>
      </c>
    </row>
    <row r="2635" spans="1:18" x14ac:dyDescent="0.3">
      <c r="A2635" s="63">
        <v>2633</v>
      </c>
      <c r="B2635">
        <v>1164</v>
      </c>
      <c r="C2635" t="s">
        <v>361</v>
      </c>
      <c r="D2635" t="s">
        <v>585</v>
      </c>
      <c r="F2635">
        <v>68</v>
      </c>
      <c r="G2635" s="64">
        <v>44642</v>
      </c>
      <c r="H2635" s="64">
        <v>44658</v>
      </c>
      <c r="I2635">
        <v>6</v>
      </c>
      <c r="J2635">
        <v>2001</v>
      </c>
      <c r="K2635">
        <v>2001</v>
      </c>
      <c r="L2635">
        <v>24</v>
      </c>
      <c r="M2635">
        <v>0.38333333333333341</v>
      </c>
      <c r="N2635">
        <v>9.2000000000000011</v>
      </c>
      <c r="O2635">
        <v>17</v>
      </c>
      <c r="P2635">
        <v>0.54117647058823537</v>
      </c>
      <c r="Q2635">
        <v>1.411764705882353</v>
      </c>
      <c r="R2635" t="s">
        <v>22</v>
      </c>
    </row>
    <row r="2636" spans="1:18" x14ac:dyDescent="0.3">
      <c r="A2636" s="63">
        <v>2634</v>
      </c>
      <c r="B2636">
        <v>1164</v>
      </c>
      <c r="C2636" t="s">
        <v>361</v>
      </c>
      <c r="D2636" t="s">
        <v>585</v>
      </c>
      <c r="F2636">
        <v>68</v>
      </c>
      <c r="G2636" s="64">
        <v>44642</v>
      </c>
      <c r="H2636" s="64">
        <v>44658</v>
      </c>
      <c r="I2636">
        <v>6</v>
      </c>
      <c r="J2636">
        <v>2001</v>
      </c>
      <c r="K2636">
        <v>2001</v>
      </c>
      <c r="L2636">
        <v>24</v>
      </c>
      <c r="M2636">
        <v>0.38333333333333341</v>
      </c>
      <c r="N2636">
        <v>9.2000000000000011</v>
      </c>
      <c r="O2636">
        <v>17</v>
      </c>
      <c r="P2636">
        <v>0.54117647058823537</v>
      </c>
      <c r="Q2636">
        <v>1.411764705882353</v>
      </c>
      <c r="R2636" t="s">
        <v>32</v>
      </c>
    </row>
    <row r="2637" spans="1:18" x14ac:dyDescent="0.3">
      <c r="A2637" s="63">
        <v>2635</v>
      </c>
      <c r="B2637">
        <v>1164</v>
      </c>
      <c r="C2637" t="s">
        <v>361</v>
      </c>
      <c r="D2637" t="s">
        <v>585</v>
      </c>
      <c r="F2637">
        <v>68</v>
      </c>
      <c r="G2637" s="64">
        <v>44642</v>
      </c>
      <c r="H2637" s="64">
        <v>44658</v>
      </c>
      <c r="I2637">
        <v>6</v>
      </c>
      <c r="J2637">
        <v>2001</v>
      </c>
      <c r="K2637">
        <v>2001</v>
      </c>
      <c r="L2637">
        <v>24</v>
      </c>
      <c r="M2637">
        <v>0.38333333333333341</v>
      </c>
      <c r="N2637">
        <v>9.2000000000000011</v>
      </c>
      <c r="O2637">
        <v>17</v>
      </c>
      <c r="P2637">
        <v>0.54117647058823537</v>
      </c>
      <c r="Q2637">
        <v>1.411764705882353</v>
      </c>
      <c r="R2637" t="s">
        <v>23</v>
      </c>
    </row>
    <row r="2638" spans="1:18" x14ac:dyDescent="0.3">
      <c r="A2638" s="63">
        <v>2636</v>
      </c>
      <c r="B2638">
        <v>1164</v>
      </c>
      <c r="C2638" t="s">
        <v>361</v>
      </c>
      <c r="D2638" t="s">
        <v>585</v>
      </c>
      <c r="F2638">
        <v>68</v>
      </c>
      <c r="G2638" s="64">
        <v>44642</v>
      </c>
      <c r="H2638" s="64">
        <v>44658</v>
      </c>
      <c r="I2638">
        <v>6</v>
      </c>
      <c r="J2638">
        <v>2001</v>
      </c>
      <c r="K2638">
        <v>2001</v>
      </c>
      <c r="L2638">
        <v>24</v>
      </c>
      <c r="M2638">
        <v>0.38333333333333341</v>
      </c>
      <c r="N2638">
        <v>9.2000000000000011</v>
      </c>
      <c r="O2638">
        <v>17</v>
      </c>
      <c r="P2638">
        <v>0.54117647058823537</v>
      </c>
      <c r="Q2638">
        <v>1.411764705882353</v>
      </c>
      <c r="R2638" t="s">
        <v>606</v>
      </c>
    </row>
    <row r="2639" spans="1:18" x14ac:dyDescent="0.3">
      <c r="A2639" s="63">
        <v>2637</v>
      </c>
      <c r="B2639">
        <v>1164</v>
      </c>
      <c r="C2639" t="s">
        <v>361</v>
      </c>
      <c r="D2639" t="s">
        <v>585</v>
      </c>
      <c r="F2639">
        <v>68</v>
      </c>
      <c r="G2639" s="64">
        <v>44642</v>
      </c>
      <c r="H2639" s="64">
        <v>44658</v>
      </c>
      <c r="I2639">
        <v>6</v>
      </c>
      <c r="J2639">
        <v>2001</v>
      </c>
      <c r="K2639">
        <v>2001</v>
      </c>
      <c r="L2639">
        <v>24</v>
      </c>
      <c r="M2639">
        <v>0.38333333333333341</v>
      </c>
      <c r="N2639">
        <v>9.2000000000000011</v>
      </c>
      <c r="O2639">
        <v>17</v>
      </c>
      <c r="P2639">
        <v>0.54117647058823537</v>
      </c>
      <c r="Q2639">
        <v>1.411764705882353</v>
      </c>
      <c r="R2639" t="s">
        <v>624</v>
      </c>
    </row>
    <row r="2640" spans="1:18" x14ac:dyDescent="0.3">
      <c r="A2640" s="63">
        <v>2638</v>
      </c>
      <c r="B2640">
        <v>1164</v>
      </c>
      <c r="C2640" t="s">
        <v>361</v>
      </c>
      <c r="D2640" t="s">
        <v>585</v>
      </c>
      <c r="F2640">
        <v>68</v>
      </c>
      <c r="G2640" s="64">
        <v>44642</v>
      </c>
      <c r="H2640" s="64">
        <v>44658</v>
      </c>
      <c r="I2640">
        <v>6</v>
      </c>
      <c r="J2640">
        <v>2001</v>
      </c>
      <c r="K2640">
        <v>2001</v>
      </c>
      <c r="L2640">
        <v>24</v>
      </c>
      <c r="M2640">
        <v>0.38333333333333341</v>
      </c>
      <c r="N2640">
        <v>9.2000000000000011</v>
      </c>
      <c r="O2640">
        <v>17</v>
      </c>
      <c r="P2640">
        <v>0.54117647058823537</v>
      </c>
      <c r="Q2640">
        <v>1.411764705882353</v>
      </c>
      <c r="R2640" t="s">
        <v>590</v>
      </c>
    </row>
    <row r="2641" spans="1:18" x14ac:dyDescent="0.3">
      <c r="A2641" s="63">
        <v>2639</v>
      </c>
      <c r="B2641">
        <v>103222</v>
      </c>
      <c r="C2641" t="s">
        <v>362</v>
      </c>
      <c r="D2641" t="s">
        <v>585</v>
      </c>
      <c r="F2641">
        <v>58</v>
      </c>
      <c r="G2641" s="64">
        <v>43564</v>
      </c>
      <c r="H2641" s="64">
        <v>43575</v>
      </c>
      <c r="I2641">
        <v>6</v>
      </c>
      <c r="J2641">
        <v>2019</v>
      </c>
      <c r="K2641">
        <v>2019</v>
      </c>
      <c r="L2641">
        <v>12</v>
      </c>
      <c r="M2641">
        <v>0.4</v>
      </c>
      <c r="N2641">
        <v>4.8000000000000007</v>
      </c>
      <c r="O2641">
        <v>12</v>
      </c>
      <c r="P2641">
        <v>0.40000000000000008</v>
      </c>
      <c r="Q2641">
        <v>1</v>
      </c>
      <c r="R2641" t="s">
        <v>35</v>
      </c>
    </row>
    <row r="2642" spans="1:18" x14ac:dyDescent="0.3">
      <c r="A2642" s="63">
        <v>2640</v>
      </c>
      <c r="B2642">
        <v>103222</v>
      </c>
      <c r="C2642" t="s">
        <v>362</v>
      </c>
      <c r="D2642" t="s">
        <v>585</v>
      </c>
      <c r="F2642">
        <v>58</v>
      </c>
      <c r="G2642" s="64">
        <v>43564</v>
      </c>
      <c r="H2642" s="64">
        <v>43575</v>
      </c>
      <c r="I2642">
        <v>6</v>
      </c>
      <c r="J2642">
        <v>2019</v>
      </c>
      <c r="K2642">
        <v>2019</v>
      </c>
      <c r="L2642">
        <v>12</v>
      </c>
      <c r="M2642">
        <v>0.4</v>
      </c>
      <c r="N2642">
        <v>4.8000000000000007</v>
      </c>
      <c r="O2642">
        <v>12</v>
      </c>
      <c r="P2642">
        <v>0.40000000000000008</v>
      </c>
      <c r="Q2642">
        <v>1</v>
      </c>
      <c r="R2642" t="s">
        <v>36</v>
      </c>
    </row>
    <row r="2643" spans="1:18" x14ac:dyDescent="0.3">
      <c r="A2643" s="63">
        <v>2641</v>
      </c>
      <c r="B2643">
        <v>103222</v>
      </c>
      <c r="C2643" t="s">
        <v>362</v>
      </c>
      <c r="D2643" t="s">
        <v>585</v>
      </c>
      <c r="F2643">
        <v>58</v>
      </c>
      <c r="G2643" s="64">
        <v>43564</v>
      </c>
      <c r="H2643" s="64">
        <v>43575</v>
      </c>
      <c r="I2643">
        <v>6</v>
      </c>
      <c r="J2643">
        <v>2019</v>
      </c>
      <c r="K2643">
        <v>2019</v>
      </c>
      <c r="L2643">
        <v>12</v>
      </c>
      <c r="M2643">
        <v>0.4</v>
      </c>
      <c r="N2643">
        <v>4.8000000000000007</v>
      </c>
      <c r="O2643">
        <v>12</v>
      </c>
      <c r="P2643">
        <v>0.40000000000000008</v>
      </c>
      <c r="Q2643">
        <v>1</v>
      </c>
      <c r="R2643" t="s">
        <v>70</v>
      </c>
    </row>
    <row r="2644" spans="1:18" x14ac:dyDescent="0.3">
      <c r="A2644" s="63">
        <v>2642</v>
      </c>
      <c r="B2644">
        <v>103222</v>
      </c>
      <c r="C2644" t="s">
        <v>362</v>
      </c>
      <c r="D2644" t="s">
        <v>585</v>
      </c>
      <c r="F2644">
        <v>58</v>
      </c>
      <c r="G2644" s="64">
        <v>43564</v>
      </c>
      <c r="H2644" s="64">
        <v>43575</v>
      </c>
      <c r="I2644">
        <v>6</v>
      </c>
      <c r="J2644">
        <v>2019</v>
      </c>
      <c r="K2644">
        <v>2019</v>
      </c>
      <c r="L2644">
        <v>12</v>
      </c>
      <c r="M2644">
        <v>0.4</v>
      </c>
      <c r="N2644">
        <v>4.8000000000000007</v>
      </c>
      <c r="O2644">
        <v>12</v>
      </c>
      <c r="P2644">
        <v>0.40000000000000008</v>
      </c>
      <c r="Q2644">
        <v>1</v>
      </c>
      <c r="R2644" t="s">
        <v>87</v>
      </c>
    </row>
    <row r="2645" spans="1:18" x14ac:dyDescent="0.3">
      <c r="A2645" s="63">
        <v>2643</v>
      </c>
      <c r="B2645">
        <v>103222</v>
      </c>
      <c r="C2645" t="s">
        <v>362</v>
      </c>
      <c r="D2645" t="s">
        <v>585</v>
      </c>
      <c r="F2645">
        <v>58</v>
      </c>
      <c r="G2645" s="64">
        <v>43564</v>
      </c>
      <c r="H2645" s="64">
        <v>43575</v>
      </c>
      <c r="I2645">
        <v>6</v>
      </c>
      <c r="J2645">
        <v>2019</v>
      </c>
      <c r="K2645">
        <v>2019</v>
      </c>
      <c r="L2645">
        <v>12</v>
      </c>
      <c r="M2645">
        <v>0.4</v>
      </c>
      <c r="N2645">
        <v>4.8000000000000007</v>
      </c>
      <c r="O2645">
        <v>12</v>
      </c>
      <c r="P2645">
        <v>0.40000000000000008</v>
      </c>
      <c r="Q2645">
        <v>1</v>
      </c>
      <c r="R2645" t="s">
        <v>359</v>
      </c>
    </row>
    <row r="2646" spans="1:18" x14ac:dyDescent="0.3">
      <c r="A2646" s="63">
        <v>2644</v>
      </c>
      <c r="B2646">
        <v>103222</v>
      </c>
      <c r="C2646" t="s">
        <v>362</v>
      </c>
      <c r="D2646" t="s">
        <v>585</v>
      </c>
      <c r="F2646">
        <v>58</v>
      </c>
      <c r="G2646" s="64">
        <v>43564</v>
      </c>
      <c r="H2646" s="64">
        <v>43575</v>
      </c>
      <c r="I2646">
        <v>6</v>
      </c>
      <c r="J2646">
        <v>2019</v>
      </c>
      <c r="K2646">
        <v>2019</v>
      </c>
      <c r="L2646">
        <v>12</v>
      </c>
      <c r="M2646">
        <v>0.4</v>
      </c>
      <c r="N2646">
        <v>4.8000000000000007</v>
      </c>
      <c r="O2646">
        <v>12</v>
      </c>
      <c r="P2646">
        <v>0.40000000000000008</v>
      </c>
      <c r="Q2646">
        <v>1</v>
      </c>
      <c r="R2646" t="s">
        <v>606</v>
      </c>
    </row>
    <row r="2647" spans="1:18" x14ac:dyDescent="0.3">
      <c r="A2647" s="63">
        <v>2645</v>
      </c>
      <c r="B2647">
        <v>103222</v>
      </c>
      <c r="C2647" t="s">
        <v>362</v>
      </c>
      <c r="D2647" t="s">
        <v>585</v>
      </c>
      <c r="F2647">
        <v>58</v>
      </c>
      <c r="G2647" s="64">
        <v>43564</v>
      </c>
      <c r="H2647" s="64">
        <v>43575</v>
      </c>
      <c r="I2647">
        <v>6</v>
      </c>
      <c r="J2647">
        <v>2019</v>
      </c>
      <c r="K2647">
        <v>2019</v>
      </c>
      <c r="L2647">
        <v>12</v>
      </c>
      <c r="M2647">
        <v>0.4</v>
      </c>
      <c r="N2647">
        <v>4.8000000000000007</v>
      </c>
      <c r="O2647">
        <v>12</v>
      </c>
      <c r="P2647">
        <v>0.40000000000000008</v>
      </c>
      <c r="Q2647">
        <v>1</v>
      </c>
      <c r="R2647" t="s">
        <v>641</v>
      </c>
    </row>
    <row r="2648" spans="1:18" x14ac:dyDescent="0.3">
      <c r="A2648" s="63">
        <v>2646</v>
      </c>
      <c r="B2648">
        <v>103222</v>
      </c>
      <c r="C2648" t="s">
        <v>362</v>
      </c>
      <c r="D2648" t="s">
        <v>585</v>
      </c>
      <c r="F2648">
        <v>58</v>
      </c>
      <c r="G2648" s="64">
        <v>43564</v>
      </c>
      <c r="H2648" s="64">
        <v>43575</v>
      </c>
      <c r="I2648">
        <v>6</v>
      </c>
      <c r="J2648">
        <v>2019</v>
      </c>
      <c r="K2648">
        <v>2019</v>
      </c>
      <c r="L2648">
        <v>12</v>
      </c>
      <c r="M2648">
        <v>0.4</v>
      </c>
      <c r="N2648">
        <v>4.8000000000000007</v>
      </c>
      <c r="O2648">
        <v>12</v>
      </c>
      <c r="P2648">
        <v>0.40000000000000008</v>
      </c>
      <c r="Q2648">
        <v>1</v>
      </c>
      <c r="R2648" t="s">
        <v>133</v>
      </c>
    </row>
    <row r="2649" spans="1:18" x14ac:dyDescent="0.3">
      <c r="A2649" s="63">
        <v>2647</v>
      </c>
      <c r="B2649">
        <v>103222</v>
      </c>
      <c r="C2649" t="s">
        <v>362</v>
      </c>
      <c r="D2649" t="s">
        <v>585</v>
      </c>
      <c r="F2649">
        <v>58</v>
      </c>
      <c r="G2649" s="64">
        <v>43564</v>
      </c>
      <c r="H2649" s="64">
        <v>43575</v>
      </c>
      <c r="I2649">
        <v>6</v>
      </c>
      <c r="J2649">
        <v>2019</v>
      </c>
      <c r="K2649">
        <v>2019</v>
      </c>
      <c r="L2649">
        <v>12</v>
      </c>
      <c r="M2649">
        <v>0.4</v>
      </c>
      <c r="N2649">
        <v>4.8000000000000007</v>
      </c>
      <c r="O2649">
        <v>12</v>
      </c>
      <c r="P2649">
        <v>0.40000000000000008</v>
      </c>
      <c r="Q2649">
        <v>1</v>
      </c>
      <c r="R2649" t="s">
        <v>601</v>
      </c>
    </row>
    <row r="2650" spans="1:18" x14ac:dyDescent="0.3">
      <c r="A2650" s="63">
        <v>2648</v>
      </c>
      <c r="B2650">
        <v>103222</v>
      </c>
      <c r="C2650" t="s">
        <v>362</v>
      </c>
      <c r="D2650" t="s">
        <v>585</v>
      </c>
      <c r="F2650">
        <v>58</v>
      </c>
      <c r="G2650" s="64">
        <v>43564</v>
      </c>
      <c r="H2650" s="64">
        <v>43575</v>
      </c>
      <c r="I2650">
        <v>6</v>
      </c>
      <c r="J2650">
        <v>2019</v>
      </c>
      <c r="K2650">
        <v>2019</v>
      </c>
      <c r="L2650">
        <v>12</v>
      </c>
      <c r="M2650">
        <v>0.4</v>
      </c>
      <c r="N2650">
        <v>4.8000000000000007</v>
      </c>
      <c r="O2650">
        <v>12</v>
      </c>
      <c r="P2650">
        <v>0.40000000000000008</v>
      </c>
      <c r="Q2650">
        <v>1</v>
      </c>
      <c r="R2650" t="s">
        <v>98</v>
      </c>
    </row>
    <row r="2651" spans="1:18" x14ac:dyDescent="0.3">
      <c r="A2651" s="63">
        <v>2649</v>
      </c>
      <c r="B2651">
        <v>103222</v>
      </c>
      <c r="C2651" t="s">
        <v>362</v>
      </c>
      <c r="D2651" t="s">
        <v>585</v>
      </c>
      <c r="F2651">
        <v>58</v>
      </c>
      <c r="G2651" s="64">
        <v>43564</v>
      </c>
      <c r="H2651" s="64">
        <v>43575</v>
      </c>
      <c r="I2651">
        <v>6</v>
      </c>
      <c r="J2651">
        <v>2019</v>
      </c>
      <c r="K2651">
        <v>2019</v>
      </c>
      <c r="L2651">
        <v>12</v>
      </c>
      <c r="M2651">
        <v>0.4</v>
      </c>
      <c r="N2651">
        <v>4.8000000000000007</v>
      </c>
      <c r="O2651">
        <v>12</v>
      </c>
      <c r="P2651">
        <v>0.40000000000000008</v>
      </c>
      <c r="Q2651">
        <v>1</v>
      </c>
      <c r="R2651" t="s">
        <v>661</v>
      </c>
    </row>
    <row r="2652" spans="1:18" x14ac:dyDescent="0.3">
      <c r="A2652" s="63">
        <v>2650</v>
      </c>
      <c r="B2652">
        <v>103222</v>
      </c>
      <c r="C2652" t="s">
        <v>362</v>
      </c>
      <c r="D2652" t="s">
        <v>585</v>
      </c>
      <c r="F2652">
        <v>58</v>
      </c>
      <c r="G2652" s="64">
        <v>43564</v>
      </c>
      <c r="H2652" s="64">
        <v>43575</v>
      </c>
      <c r="I2652">
        <v>6</v>
      </c>
      <c r="J2652">
        <v>2019</v>
      </c>
      <c r="K2652">
        <v>2019</v>
      </c>
      <c r="L2652">
        <v>12</v>
      </c>
      <c r="M2652">
        <v>0.4</v>
      </c>
      <c r="N2652">
        <v>4.8000000000000007</v>
      </c>
      <c r="O2652">
        <v>12</v>
      </c>
      <c r="P2652">
        <v>0.40000000000000008</v>
      </c>
      <c r="Q2652">
        <v>1</v>
      </c>
      <c r="R2652" t="s">
        <v>67</v>
      </c>
    </row>
    <row r="2653" spans="1:18" x14ac:dyDescent="0.3">
      <c r="A2653" s="63">
        <v>2651</v>
      </c>
      <c r="B2653">
        <v>103222</v>
      </c>
      <c r="C2653" t="s">
        <v>362</v>
      </c>
      <c r="D2653" t="s">
        <v>585</v>
      </c>
      <c r="F2653">
        <v>58</v>
      </c>
      <c r="G2653" s="64">
        <v>43564</v>
      </c>
      <c r="H2653" s="64">
        <v>43575</v>
      </c>
      <c r="I2653">
        <v>6</v>
      </c>
      <c r="J2653">
        <v>2019</v>
      </c>
      <c r="K2653">
        <v>2019</v>
      </c>
      <c r="L2653">
        <v>12</v>
      </c>
      <c r="M2653">
        <v>0.4</v>
      </c>
      <c r="N2653">
        <v>4.8000000000000007</v>
      </c>
      <c r="O2653">
        <v>12</v>
      </c>
      <c r="P2653">
        <v>0.40000000000000008</v>
      </c>
      <c r="Q2653">
        <v>1</v>
      </c>
      <c r="R2653" t="s">
        <v>687</v>
      </c>
    </row>
    <row r="2654" spans="1:18" x14ac:dyDescent="0.3">
      <c r="A2654" s="63">
        <v>2652</v>
      </c>
      <c r="B2654">
        <v>103222</v>
      </c>
      <c r="C2654" t="s">
        <v>362</v>
      </c>
      <c r="D2654" t="s">
        <v>585</v>
      </c>
      <c r="F2654">
        <v>58</v>
      </c>
      <c r="G2654" s="64">
        <v>43564</v>
      </c>
      <c r="H2654" s="64">
        <v>43575</v>
      </c>
      <c r="I2654">
        <v>6</v>
      </c>
      <c r="J2654">
        <v>2019</v>
      </c>
      <c r="K2654">
        <v>2019</v>
      </c>
      <c r="L2654">
        <v>12</v>
      </c>
      <c r="M2654">
        <v>0.4</v>
      </c>
      <c r="N2654">
        <v>4.8000000000000007</v>
      </c>
      <c r="O2654">
        <v>12</v>
      </c>
      <c r="P2654">
        <v>0.40000000000000008</v>
      </c>
      <c r="Q2654">
        <v>1</v>
      </c>
      <c r="R2654" t="s">
        <v>674</v>
      </c>
    </row>
    <row r="2655" spans="1:18" x14ac:dyDescent="0.3">
      <c r="A2655" s="63">
        <v>2653</v>
      </c>
      <c r="B2655">
        <v>103222</v>
      </c>
      <c r="C2655" t="s">
        <v>362</v>
      </c>
      <c r="D2655" t="s">
        <v>585</v>
      </c>
      <c r="F2655">
        <v>58</v>
      </c>
      <c r="G2655" s="64">
        <v>43564</v>
      </c>
      <c r="H2655" s="64">
        <v>43575</v>
      </c>
      <c r="I2655">
        <v>6</v>
      </c>
      <c r="J2655">
        <v>2019</v>
      </c>
      <c r="K2655">
        <v>2019</v>
      </c>
      <c r="L2655">
        <v>12</v>
      </c>
      <c r="M2655">
        <v>0.4</v>
      </c>
      <c r="N2655">
        <v>4.8000000000000007</v>
      </c>
      <c r="O2655">
        <v>12</v>
      </c>
      <c r="P2655">
        <v>0.40000000000000008</v>
      </c>
      <c r="Q2655">
        <v>1</v>
      </c>
      <c r="R2655" t="s">
        <v>80</v>
      </c>
    </row>
    <row r="2656" spans="1:18" x14ac:dyDescent="0.3">
      <c r="A2656" s="63">
        <v>2654</v>
      </c>
      <c r="B2656">
        <v>103222</v>
      </c>
      <c r="C2656" t="s">
        <v>362</v>
      </c>
      <c r="D2656" t="s">
        <v>585</v>
      </c>
      <c r="F2656">
        <v>58</v>
      </c>
      <c r="G2656" s="64">
        <v>43564</v>
      </c>
      <c r="H2656" s="64">
        <v>43575</v>
      </c>
      <c r="I2656">
        <v>6</v>
      </c>
      <c r="J2656">
        <v>2019</v>
      </c>
      <c r="K2656">
        <v>2019</v>
      </c>
      <c r="L2656">
        <v>12</v>
      </c>
      <c r="M2656">
        <v>0.4</v>
      </c>
      <c r="N2656">
        <v>4.8000000000000007</v>
      </c>
      <c r="O2656">
        <v>12</v>
      </c>
      <c r="P2656">
        <v>0.40000000000000008</v>
      </c>
      <c r="Q2656">
        <v>1</v>
      </c>
      <c r="R2656" t="s">
        <v>667</v>
      </c>
    </row>
    <row r="2657" spans="1:18" x14ac:dyDescent="0.3">
      <c r="A2657" s="63">
        <v>2655</v>
      </c>
      <c r="B2657">
        <v>103222</v>
      </c>
      <c r="C2657" t="s">
        <v>362</v>
      </c>
      <c r="D2657" t="s">
        <v>585</v>
      </c>
      <c r="F2657">
        <v>58</v>
      </c>
      <c r="G2657" s="64">
        <v>43564</v>
      </c>
      <c r="H2657" s="64">
        <v>43575</v>
      </c>
      <c r="I2657">
        <v>6</v>
      </c>
      <c r="J2657">
        <v>2019</v>
      </c>
      <c r="K2657">
        <v>2019</v>
      </c>
      <c r="L2657">
        <v>12</v>
      </c>
      <c r="M2657">
        <v>0.4</v>
      </c>
      <c r="N2657">
        <v>4.8000000000000007</v>
      </c>
      <c r="O2657">
        <v>12</v>
      </c>
      <c r="P2657">
        <v>0.40000000000000008</v>
      </c>
      <c r="Q2657">
        <v>1</v>
      </c>
      <c r="R2657" t="s">
        <v>733</v>
      </c>
    </row>
    <row r="2658" spans="1:18" x14ac:dyDescent="0.3">
      <c r="A2658" s="63">
        <v>2656</v>
      </c>
      <c r="B2658">
        <v>103222</v>
      </c>
      <c r="C2658" t="s">
        <v>362</v>
      </c>
      <c r="D2658" t="s">
        <v>585</v>
      </c>
      <c r="F2658">
        <v>58</v>
      </c>
      <c r="G2658" s="64">
        <v>43564</v>
      </c>
      <c r="H2658" s="64">
        <v>43575</v>
      </c>
      <c r="I2658">
        <v>6</v>
      </c>
      <c r="J2658">
        <v>2019</v>
      </c>
      <c r="K2658">
        <v>2019</v>
      </c>
      <c r="L2658">
        <v>12</v>
      </c>
      <c r="M2658">
        <v>0.4</v>
      </c>
      <c r="N2658">
        <v>4.8000000000000007</v>
      </c>
      <c r="O2658">
        <v>12</v>
      </c>
      <c r="P2658">
        <v>0.40000000000000008</v>
      </c>
      <c r="Q2658">
        <v>1</v>
      </c>
      <c r="R2658" t="s">
        <v>620</v>
      </c>
    </row>
    <row r="2659" spans="1:18" x14ac:dyDescent="0.3">
      <c r="A2659" s="63">
        <v>2657</v>
      </c>
      <c r="B2659">
        <v>103222</v>
      </c>
      <c r="C2659" t="s">
        <v>362</v>
      </c>
      <c r="D2659" t="s">
        <v>585</v>
      </c>
      <c r="F2659">
        <v>58</v>
      </c>
      <c r="G2659" s="64">
        <v>43564</v>
      </c>
      <c r="H2659" s="64">
        <v>43575</v>
      </c>
      <c r="I2659">
        <v>6</v>
      </c>
      <c r="J2659">
        <v>2019</v>
      </c>
      <c r="K2659">
        <v>2019</v>
      </c>
      <c r="L2659">
        <v>12</v>
      </c>
      <c r="M2659">
        <v>0.4</v>
      </c>
      <c r="N2659">
        <v>4.8000000000000007</v>
      </c>
      <c r="O2659">
        <v>12</v>
      </c>
      <c r="P2659">
        <v>0.40000000000000008</v>
      </c>
      <c r="Q2659">
        <v>1</v>
      </c>
      <c r="R2659" t="s">
        <v>783</v>
      </c>
    </row>
    <row r="2660" spans="1:18" x14ac:dyDescent="0.3">
      <c r="A2660" s="63">
        <v>2658</v>
      </c>
      <c r="B2660">
        <v>103222</v>
      </c>
      <c r="C2660" t="s">
        <v>362</v>
      </c>
      <c r="D2660" t="s">
        <v>585</v>
      </c>
      <c r="F2660">
        <v>58</v>
      </c>
      <c r="G2660" s="64">
        <v>43564</v>
      </c>
      <c r="H2660" s="64">
        <v>43575</v>
      </c>
      <c r="I2660">
        <v>6</v>
      </c>
      <c r="J2660">
        <v>2019</v>
      </c>
      <c r="K2660">
        <v>2019</v>
      </c>
      <c r="L2660">
        <v>12</v>
      </c>
      <c r="M2660">
        <v>0.4</v>
      </c>
      <c r="N2660">
        <v>4.8000000000000007</v>
      </c>
      <c r="O2660">
        <v>12</v>
      </c>
      <c r="P2660">
        <v>0.40000000000000008</v>
      </c>
      <c r="Q2660">
        <v>1</v>
      </c>
      <c r="R2660" t="s">
        <v>775</v>
      </c>
    </row>
    <row r="2661" spans="1:18" x14ac:dyDescent="0.3">
      <c r="A2661" s="63">
        <v>2659</v>
      </c>
      <c r="B2661">
        <v>103222</v>
      </c>
      <c r="C2661" t="s">
        <v>362</v>
      </c>
      <c r="D2661" t="s">
        <v>585</v>
      </c>
      <c r="F2661">
        <v>58</v>
      </c>
      <c r="G2661" s="64">
        <v>43564</v>
      </c>
      <c r="H2661" s="64">
        <v>43575</v>
      </c>
      <c r="I2661">
        <v>6</v>
      </c>
      <c r="J2661">
        <v>2019</v>
      </c>
      <c r="K2661">
        <v>2019</v>
      </c>
      <c r="L2661">
        <v>12</v>
      </c>
      <c r="M2661">
        <v>0.4</v>
      </c>
      <c r="N2661">
        <v>4.8000000000000007</v>
      </c>
      <c r="O2661">
        <v>12</v>
      </c>
      <c r="P2661">
        <v>0.40000000000000008</v>
      </c>
      <c r="Q2661">
        <v>1</v>
      </c>
      <c r="R2661" t="s">
        <v>712</v>
      </c>
    </row>
    <row r="2662" spans="1:18" x14ac:dyDescent="0.3">
      <c r="A2662" s="63">
        <v>2660</v>
      </c>
      <c r="B2662">
        <v>103222</v>
      </c>
      <c r="C2662" t="s">
        <v>362</v>
      </c>
      <c r="D2662" t="s">
        <v>585</v>
      </c>
      <c r="F2662">
        <v>58</v>
      </c>
      <c r="G2662" s="64">
        <v>43564</v>
      </c>
      <c r="H2662" s="64">
        <v>43575</v>
      </c>
      <c r="I2662">
        <v>6</v>
      </c>
      <c r="J2662">
        <v>2019</v>
      </c>
      <c r="K2662">
        <v>2019</v>
      </c>
      <c r="L2662">
        <v>12</v>
      </c>
      <c r="M2662">
        <v>0.4</v>
      </c>
      <c r="N2662">
        <v>4.8000000000000007</v>
      </c>
      <c r="O2662">
        <v>12</v>
      </c>
      <c r="P2662">
        <v>0.40000000000000008</v>
      </c>
      <c r="Q2662">
        <v>1</v>
      </c>
      <c r="R2662" t="s">
        <v>723</v>
      </c>
    </row>
    <row r="2663" spans="1:18" x14ac:dyDescent="0.3">
      <c r="A2663" s="63">
        <v>2661</v>
      </c>
      <c r="B2663">
        <v>103222</v>
      </c>
      <c r="C2663" t="s">
        <v>362</v>
      </c>
      <c r="D2663" t="s">
        <v>585</v>
      </c>
      <c r="F2663">
        <v>58</v>
      </c>
      <c r="G2663" s="64">
        <v>43564</v>
      </c>
      <c r="H2663" s="64">
        <v>43575</v>
      </c>
      <c r="I2663">
        <v>6</v>
      </c>
      <c r="J2663">
        <v>2019</v>
      </c>
      <c r="K2663">
        <v>2019</v>
      </c>
      <c r="L2663">
        <v>12</v>
      </c>
      <c r="M2663">
        <v>0.4</v>
      </c>
      <c r="N2663">
        <v>4.8000000000000007</v>
      </c>
      <c r="O2663">
        <v>12</v>
      </c>
      <c r="P2663">
        <v>0.40000000000000008</v>
      </c>
      <c r="Q2663">
        <v>1</v>
      </c>
      <c r="R2663" t="s">
        <v>727</v>
      </c>
    </row>
    <row r="2664" spans="1:18" x14ac:dyDescent="0.3">
      <c r="A2664" s="63">
        <v>2662</v>
      </c>
      <c r="B2664">
        <v>103222</v>
      </c>
      <c r="C2664" t="s">
        <v>362</v>
      </c>
      <c r="D2664" t="s">
        <v>585</v>
      </c>
      <c r="F2664">
        <v>58</v>
      </c>
      <c r="G2664" s="64">
        <v>43564</v>
      </c>
      <c r="H2664" s="64">
        <v>43575</v>
      </c>
      <c r="I2664">
        <v>6</v>
      </c>
      <c r="J2664">
        <v>2019</v>
      </c>
      <c r="K2664">
        <v>2019</v>
      </c>
      <c r="L2664">
        <v>12</v>
      </c>
      <c r="M2664">
        <v>0.4</v>
      </c>
      <c r="N2664">
        <v>4.8000000000000007</v>
      </c>
      <c r="O2664">
        <v>12</v>
      </c>
      <c r="P2664">
        <v>0.40000000000000008</v>
      </c>
      <c r="Q2664">
        <v>1</v>
      </c>
      <c r="R2664" t="s">
        <v>588</v>
      </c>
    </row>
    <row r="2665" spans="1:18" x14ac:dyDescent="0.3">
      <c r="A2665" s="63">
        <v>2663</v>
      </c>
      <c r="B2665">
        <v>103222</v>
      </c>
      <c r="C2665" t="s">
        <v>362</v>
      </c>
      <c r="D2665" t="s">
        <v>585</v>
      </c>
      <c r="F2665">
        <v>58</v>
      </c>
      <c r="G2665" s="64">
        <v>43564</v>
      </c>
      <c r="H2665" s="64">
        <v>43575</v>
      </c>
      <c r="I2665">
        <v>6</v>
      </c>
      <c r="J2665">
        <v>2019</v>
      </c>
      <c r="K2665">
        <v>2019</v>
      </c>
      <c r="L2665">
        <v>12</v>
      </c>
      <c r="M2665">
        <v>0.4</v>
      </c>
      <c r="N2665">
        <v>4.8000000000000007</v>
      </c>
      <c r="O2665">
        <v>12</v>
      </c>
      <c r="P2665">
        <v>0.40000000000000008</v>
      </c>
      <c r="Q2665">
        <v>1</v>
      </c>
      <c r="R2665" t="s">
        <v>706</v>
      </c>
    </row>
    <row r="2666" spans="1:18" x14ac:dyDescent="0.3">
      <c r="A2666" s="63">
        <v>2664</v>
      </c>
      <c r="B2666">
        <v>103222</v>
      </c>
      <c r="C2666" t="s">
        <v>362</v>
      </c>
      <c r="D2666" t="s">
        <v>585</v>
      </c>
      <c r="F2666">
        <v>58</v>
      </c>
      <c r="G2666" s="64">
        <v>43564</v>
      </c>
      <c r="H2666" s="64">
        <v>43575</v>
      </c>
      <c r="I2666">
        <v>6</v>
      </c>
      <c r="J2666">
        <v>2019</v>
      </c>
      <c r="K2666">
        <v>2019</v>
      </c>
      <c r="L2666">
        <v>12</v>
      </c>
      <c r="M2666">
        <v>0.4</v>
      </c>
      <c r="N2666">
        <v>4.8000000000000007</v>
      </c>
      <c r="O2666">
        <v>12</v>
      </c>
      <c r="P2666">
        <v>0.40000000000000008</v>
      </c>
      <c r="Q2666">
        <v>1</v>
      </c>
      <c r="R2666" t="s">
        <v>725</v>
      </c>
    </row>
    <row r="2667" spans="1:18" x14ac:dyDescent="0.3">
      <c r="A2667" s="63">
        <v>2665</v>
      </c>
      <c r="B2667">
        <v>103222</v>
      </c>
      <c r="C2667" t="s">
        <v>362</v>
      </c>
      <c r="D2667" t="s">
        <v>585</v>
      </c>
      <c r="F2667">
        <v>58</v>
      </c>
      <c r="G2667" s="64">
        <v>43564</v>
      </c>
      <c r="H2667" s="64">
        <v>43575</v>
      </c>
      <c r="I2667">
        <v>6</v>
      </c>
      <c r="J2667">
        <v>2019</v>
      </c>
      <c r="K2667">
        <v>2019</v>
      </c>
      <c r="L2667">
        <v>12</v>
      </c>
      <c r="M2667">
        <v>0.4</v>
      </c>
      <c r="N2667">
        <v>4.8000000000000007</v>
      </c>
      <c r="O2667">
        <v>12</v>
      </c>
      <c r="P2667">
        <v>0.40000000000000008</v>
      </c>
      <c r="Q2667">
        <v>1</v>
      </c>
      <c r="R2667" t="s">
        <v>605</v>
      </c>
    </row>
    <row r="2668" spans="1:18" x14ac:dyDescent="0.3">
      <c r="A2668" s="63">
        <v>2666</v>
      </c>
      <c r="B2668">
        <v>112301</v>
      </c>
      <c r="C2668" t="s">
        <v>366</v>
      </c>
      <c r="D2668" t="s">
        <v>585</v>
      </c>
      <c r="F2668">
        <v>73</v>
      </c>
      <c r="G2668" s="64">
        <v>44319</v>
      </c>
      <c r="H2668" s="64">
        <v>44324</v>
      </c>
      <c r="I2668">
        <v>7</v>
      </c>
      <c r="J2668">
        <v>2020</v>
      </c>
      <c r="K2668">
        <v>2020</v>
      </c>
      <c r="L2668">
        <v>13</v>
      </c>
      <c r="M2668">
        <v>0.4</v>
      </c>
      <c r="N2668">
        <v>5.2</v>
      </c>
      <c r="O2668">
        <v>6</v>
      </c>
      <c r="P2668">
        <v>0.8666666666666667</v>
      </c>
      <c r="Q2668">
        <v>2.166666666666667</v>
      </c>
      <c r="R2668" t="s">
        <v>35</v>
      </c>
    </row>
    <row r="2669" spans="1:18" x14ac:dyDescent="0.3">
      <c r="A2669" s="63">
        <v>2667</v>
      </c>
      <c r="B2669">
        <v>112301</v>
      </c>
      <c r="C2669" t="s">
        <v>366</v>
      </c>
      <c r="D2669" t="s">
        <v>585</v>
      </c>
      <c r="F2669">
        <v>73</v>
      </c>
      <c r="G2669" s="64">
        <v>44319</v>
      </c>
      <c r="H2669" s="64">
        <v>44324</v>
      </c>
      <c r="I2669">
        <v>7</v>
      </c>
      <c r="J2669">
        <v>2020</v>
      </c>
      <c r="K2669">
        <v>2020</v>
      </c>
      <c r="L2669">
        <v>13</v>
      </c>
      <c r="M2669">
        <v>0.4</v>
      </c>
      <c r="N2669">
        <v>5.2</v>
      </c>
      <c r="O2669">
        <v>6</v>
      </c>
      <c r="P2669">
        <v>0.8666666666666667</v>
      </c>
      <c r="Q2669">
        <v>2.166666666666667</v>
      </c>
      <c r="R2669" t="s">
        <v>32</v>
      </c>
    </row>
    <row r="2670" spans="1:18" x14ac:dyDescent="0.3">
      <c r="A2670" s="63">
        <v>2668</v>
      </c>
      <c r="B2670">
        <v>112301</v>
      </c>
      <c r="C2670" t="s">
        <v>366</v>
      </c>
      <c r="D2670" t="s">
        <v>585</v>
      </c>
      <c r="F2670">
        <v>73</v>
      </c>
      <c r="G2670" s="64">
        <v>44319</v>
      </c>
      <c r="H2670" s="64">
        <v>44324</v>
      </c>
      <c r="I2670">
        <v>7</v>
      </c>
      <c r="J2670">
        <v>2020</v>
      </c>
      <c r="K2670">
        <v>2020</v>
      </c>
      <c r="L2670">
        <v>13</v>
      </c>
      <c r="M2670">
        <v>0.4</v>
      </c>
      <c r="N2670">
        <v>5.2</v>
      </c>
      <c r="O2670">
        <v>6</v>
      </c>
      <c r="P2670">
        <v>0.8666666666666667</v>
      </c>
      <c r="Q2670">
        <v>2.166666666666667</v>
      </c>
      <c r="R2670" t="s">
        <v>23</v>
      </c>
    </row>
    <row r="2671" spans="1:18" x14ac:dyDescent="0.3">
      <c r="A2671" s="63">
        <v>2669</v>
      </c>
      <c r="B2671">
        <v>112301</v>
      </c>
      <c r="C2671" t="s">
        <v>366</v>
      </c>
      <c r="D2671" t="s">
        <v>585</v>
      </c>
      <c r="F2671">
        <v>73</v>
      </c>
      <c r="G2671" s="64">
        <v>44319</v>
      </c>
      <c r="H2671" s="64">
        <v>44324</v>
      </c>
      <c r="I2671">
        <v>7</v>
      </c>
      <c r="J2671">
        <v>2020</v>
      </c>
      <c r="K2671">
        <v>2020</v>
      </c>
      <c r="L2671">
        <v>13</v>
      </c>
      <c r="M2671">
        <v>0.4</v>
      </c>
      <c r="N2671">
        <v>5.2</v>
      </c>
      <c r="O2671">
        <v>6</v>
      </c>
      <c r="P2671">
        <v>0.8666666666666667</v>
      </c>
      <c r="Q2671">
        <v>2.166666666666667</v>
      </c>
      <c r="R2671" t="s">
        <v>607</v>
      </c>
    </row>
    <row r="2672" spans="1:18" x14ac:dyDescent="0.3">
      <c r="A2672" s="63">
        <v>2670</v>
      </c>
      <c r="B2672">
        <v>112301</v>
      </c>
      <c r="C2672" t="s">
        <v>366</v>
      </c>
      <c r="D2672" t="s">
        <v>585</v>
      </c>
      <c r="F2672">
        <v>73</v>
      </c>
      <c r="G2672" s="64">
        <v>44319</v>
      </c>
      <c r="H2672" s="64">
        <v>44324</v>
      </c>
      <c r="I2672">
        <v>7</v>
      </c>
      <c r="J2672">
        <v>2020</v>
      </c>
      <c r="K2672">
        <v>2020</v>
      </c>
      <c r="L2672">
        <v>13</v>
      </c>
      <c r="M2672">
        <v>0.4</v>
      </c>
      <c r="N2672">
        <v>5.2</v>
      </c>
      <c r="O2672">
        <v>6</v>
      </c>
      <c r="P2672">
        <v>0.8666666666666667</v>
      </c>
      <c r="Q2672">
        <v>2.166666666666667</v>
      </c>
      <c r="R2672" t="s">
        <v>606</v>
      </c>
    </row>
    <row r="2673" spans="1:18" x14ac:dyDescent="0.3">
      <c r="A2673" s="63">
        <v>2671</v>
      </c>
      <c r="B2673">
        <v>112301</v>
      </c>
      <c r="C2673" t="s">
        <v>366</v>
      </c>
      <c r="D2673" t="s">
        <v>585</v>
      </c>
      <c r="F2673">
        <v>73</v>
      </c>
      <c r="G2673" s="64">
        <v>44319</v>
      </c>
      <c r="H2673" s="64">
        <v>44324</v>
      </c>
      <c r="I2673">
        <v>7</v>
      </c>
      <c r="J2673">
        <v>2020</v>
      </c>
      <c r="K2673">
        <v>2020</v>
      </c>
      <c r="L2673">
        <v>13</v>
      </c>
      <c r="M2673">
        <v>0.4</v>
      </c>
      <c r="N2673">
        <v>5.2</v>
      </c>
      <c r="O2673">
        <v>6</v>
      </c>
      <c r="P2673">
        <v>0.8666666666666667</v>
      </c>
      <c r="Q2673">
        <v>2.166666666666667</v>
      </c>
      <c r="R2673" t="s">
        <v>156</v>
      </c>
    </row>
    <row r="2674" spans="1:18" x14ac:dyDescent="0.3">
      <c r="A2674" s="63">
        <v>2672</v>
      </c>
      <c r="B2674">
        <v>112301</v>
      </c>
      <c r="C2674" t="s">
        <v>366</v>
      </c>
      <c r="D2674" t="s">
        <v>585</v>
      </c>
      <c r="F2674">
        <v>73</v>
      </c>
      <c r="G2674" s="64">
        <v>44319</v>
      </c>
      <c r="H2674" s="64">
        <v>44324</v>
      </c>
      <c r="I2674">
        <v>7</v>
      </c>
      <c r="J2674">
        <v>2020</v>
      </c>
      <c r="K2674">
        <v>2020</v>
      </c>
      <c r="L2674">
        <v>13</v>
      </c>
      <c r="M2674">
        <v>0.4</v>
      </c>
      <c r="N2674">
        <v>5.2</v>
      </c>
      <c r="O2674">
        <v>6</v>
      </c>
      <c r="P2674">
        <v>0.8666666666666667</v>
      </c>
      <c r="Q2674">
        <v>2.166666666666667</v>
      </c>
      <c r="R2674" t="s">
        <v>590</v>
      </c>
    </row>
    <row r="2675" spans="1:18" x14ac:dyDescent="0.3">
      <c r="A2675" s="63">
        <v>2673</v>
      </c>
      <c r="B2675">
        <v>112301</v>
      </c>
      <c r="C2675" t="s">
        <v>366</v>
      </c>
      <c r="D2675" t="s">
        <v>585</v>
      </c>
      <c r="F2675">
        <v>73</v>
      </c>
      <c r="G2675" s="64">
        <v>44319</v>
      </c>
      <c r="H2675" s="64">
        <v>44324</v>
      </c>
      <c r="I2675">
        <v>7</v>
      </c>
      <c r="J2675">
        <v>2020</v>
      </c>
      <c r="K2675">
        <v>2020</v>
      </c>
      <c r="L2675">
        <v>13</v>
      </c>
      <c r="M2675">
        <v>0.4</v>
      </c>
      <c r="N2675">
        <v>5.2</v>
      </c>
      <c r="O2675">
        <v>6</v>
      </c>
      <c r="P2675">
        <v>0.8666666666666667</v>
      </c>
      <c r="Q2675">
        <v>2.166666666666667</v>
      </c>
      <c r="R2675" t="s">
        <v>45</v>
      </c>
    </row>
    <row r="2676" spans="1:18" x14ac:dyDescent="0.3">
      <c r="A2676" s="63">
        <v>2674</v>
      </c>
      <c r="B2676">
        <v>112301</v>
      </c>
      <c r="C2676" t="s">
        <v>366</v>
      </c>
      <c r="D2676" t="s">
        <v>585</v>
      </c>
      <c r="F2676">
        <v>73</v>
      </c>
      <c r="G2676" s="64">
        <v>44319</v>
      </c>
      <c r="H2676" s="64">
        <v>44324</v>
      </c>
      <c r="I2676">
        <v>7</v>
      </c>
      <c r="J2676">
        <v>2020</v>
      </c>
      <c r="K2676">
        <v>2020</v>
      </c>
      <c r="L2676">
        <v>13</v>
      </c>
      <c r="M2676">
        <v>0.4</v>
      </c>
      <c r="N2676">
        <v>5.2</v>
      </c>
      <c r="O2676">
        <v>6</v>
      </c>
      <c r="P2676">
        <v>0.8666666666666667</v>
      </c>
      <c r="Q2676">
        <v>2.166666666666667</v>
      </c>
      <c r="R2676" t="s">
        <v>133</v>
      </c>
    </row>
    <row r="2677" spans="1:18" x14ac:dyDescent="0.3">
      <c r="A2677" s="63">
        <v>2675</v>
      </c>
      <c r="B2677">
        <v>112301</v>
      </c>
      <c r="C2677" t="s">
        <v>366</v>
      </c>
      <c r="D2677" t="s">
        <v>585</v>
      </c>
      <c r="F2677">
        <v>73</v>
      </c>
      <c r="G2677" s="64">
        <v>44319</v>
      </c>
      <c r="H2677" s="64">
        <v>44324</v>
      </c>
      <c r="I2677">
        <v>7</v>
      </c>
      <c r="J2677">
        <v>2020</v>
      </c>
      <c r="K2677">
        <v>2020</v>
      </c>
      <c r="L2677">
        <v>13</v>
      </c>
      <c r="M2677">
        <v>0.4</v>
      </c>
      <c r="N2677">
        <v>5.2</v>
      </c>
      <c r="O2677">
        <v>6</v>
      </c>
      <c r="P2677">
        <v>0.8666666666666667</v>
      </c>
      <c r="Q2677">
        <v>2.166666666666667</v>
      </c>
      <c r="R2677" t="s">
        <v>770</v>
      </c>
    </row>
    <row r="2678" spans="1:18" x14ac:dyDescent="0.3">
      <c r="A2678" s="63">
        <v>2676</v>
      </c>
      <c r="B2678">
        <v>112301</v>
      </c>
      <c r="C2678" t="s">
        <v>366</v>
      </c>
      <c r="D2678" t="s">
        <v>585</v>
      </c>
      <c r="F2678">
        <v>73</v>
      </c>
      <c r="G2678" s="64">
        <v>44319</v>
      </c>
      <c r="H2678" s="64">
        <v>44324</v>
      </c>
      <c r="I2678">
        <v>7</v>
      </c>
      <c r="J2678">
        <v>2020</v>
      </c>
      <c r="K2678">
        <v>2020</v>
      </c>
      <c r="L2678">
        <v>13</v>
      </c>
      <c r="M2678">
        <v>0.4</v>
      </c>
      <c r="N2678">
        <v>5.2</v>
      </c>
      <c r="O2678">
        <v>6</v>
      </c>
      <c r="P2678">
        <v>0.8666666666666667</v>
      </c>
      <c r="Q2678">
        <v>2.166666666666667</v>
      </c>
      <c r="R2678" t="s">
        <v>687</v>
      </c>
    </row>
    <row r="2679" spans="1:18" x14ac:dyDescent="0.3">
      <c r="A2679" s="63">
        <v>2677</v>
      </c>
      <c r="B2679">
        <v>112301</v>
      </c>
      <c r="C2679" t="s">
        <v>366</v>
      </c>
      <c r="D2679" t="s">
        <v>585</v>
      </c>
      <c r="F2679">
        <v>73</v>
      </c>
      <c r="G2679" s="64">
        <v>44319</v>
      </c>
      <c r="H2679" s="64">
        <v>44324</v>
      </c>
      <c r="I2679">
        <v>7</v>
      </c>
      <c r="J2679">
        <v>2020</v>
      </c>
      <c r="K2679">
        <v>2020</v>
      </c>
      <c r="L2679">
        <v>13</v>
      </c>
      <c r="M2679">
        <v>0.4</v>
      </c>
      <c r="N2679">
        <v>5.2</v>
      </c>
      <c r="O2679">
        <v>6</v>
      </c>
      <c r="P2679">
        <v>0.8666666666666667</v>
      </c>
      <c r="Q2679">
        <v>2.166666666666667</v>
      </c>
      <c r="R2679" t="s">
        <v>676</v>
      </c>
    </row>
    <row r="2680" spans="1:18" x14ac:dyDescent="0.3">
      <c r="A2680" s="63">
        <v>2678</v>
      </c>
      <c r="B2680">
        <v>112301</v>
      </c>
      <c r="C2680" t="s">
        <v>366</v>
      </c>
      <c r="D2680" t="s">
        <v>585</v>
      </c>
      <c r="F2680">
        <v>73</v>
      </c>
      <c r="G2680" s="64">
        <v>44319</v>
      </c>
      <c r="H2680" s="64">
        <v>44324</v>
      </c>
      <c r="I2680">
        <v>7</v>
      </c>
      <c r="J2680">
        <v>2020</v>
      </c>
      <c r="K2680">
        <v>2020</v>
      </c>
      <c r="L2680">
        <v>13</v>
      </c>
      <c r="M2680">
        <v>0.4</v>
      </c>
      <c r="N2680">
        <v>5.2</v>
      </c>
      <c r="O2680">
        <v>6</v>
      </c>
      <c r="P2680">
        <v>0.8666666666666667</v>
      </c>
      <c r="Q2680">
        <v>2.166666666666667</v>
      </c>
      <c r="R2680" t="s">
        <v>643</v>
      </c>
    </row>
    <row r="2681" spans="1:18" x14ac:dyDescent="0.3">
      <c r="A2681" s="63">
        <v>2679</v>
      </c>
      <c r="B2681">
        <v>112301</v>
      </c>
      <c r="C2681" t="s">
        <v>366</v>
      </c>
      <c r="D2681" t="s">
        <v>585</v>
      </c>
      <c r="F2681">
        <v>73</v>
      </c>
      <c r="G2681" s="64">
        <v>44319</v>
      </c>
      <c r="H2681" s="64">
        <v>44324</v>
      </c>
      <c r="I2681">
        <v>7</v>
      </c>
      <c r="J2681">
        <v>2020</v>
      </c>
      <c r="K2681">
        <v>2020</v>
      </c>
      <c r="L2681">
        <v>13</v>
      </c>
      <c r="M2681">
        <v>0.4</v>
      </c>
      <c r="N2681">
        <v>5.2</v>
      </c>
      <c r="O2681">
        <v>6</v>
      </c>
      <c r="P2681">
        <v>0.8666666666666667</v>
      </c>
      <c r="Q2681">
        <v>2.166666666666667</v>
      </c>
      <c r="R2681" t="s">
        <v>769</v>
      </c>
    </row>
    <row r="2682" spans="1:18" x14ac:dyDescent="0.3">
      <c r="A2682" s="63">
        <v>2680</v>
      </c>
      <c r="B2682">
        <v>112301</v>
      </c>
      <c r="C2682" t="s">
        <v>366</v>
      </c>
      <c r="D2682" t="s">
        <v>585</v>
      </c>
      <c r="F2682">
        <v>73</v>
      </c>
      <c r="G2682" s="64">
        <v>44319</v>
      </c>
      <c r="H2682" s="64">
        <v>44324</v>
      </c>
      <c r="I2682">
        <v>7</v>
      </c>
      <c r="J2682">
        <v>2020</v>
      </c>
      <c r="K2682">
        <v>2020</v>
      </c>
      <c r="L2682">
        <v>13</v>
      </c>
      <c r="M2682">
        <v>0.4</v>
      </c>
      <c r="N2682">
        <v>5.2</v>
      </c>
      <c r="O2682">
        <v>6</v>
      </c>
      <c r="P2682">
        <v>0.8666666666666667</v>
      </c>
      <c r="Q2682">
        <v>2.166666666666667</v>
      </c>
      <c r="R2682" t="s">
        <v>669</v>
      </c>
    </row>
    <row r="2683" spans="1:18" x14ac:dyDescent="0.3">
      <c r="A2683" s="63">
        <v>2681</v>
      </c>
      <c r="B2683">
        <v>112301</v>
      </c>
      <c r="C2683" t="s">
        <v>366</v>
      </c>
      <c r="D2683" t="s">
        <v>585</v>
      </c>
      <c r="F2683">
        <v>73</v>
      </c>
      <c r="G2683" s="64">
        <v>44319</v>
      </c>
      <c r="H2683" s="64">
        <v>44324</v>
      </c>
      <c r="I2683">
        <v>7</v>
      </c>
      <c r="J2683">
        <v>2020</v>
      </c>
      <c r="K2683">
        <v>2020</v>
      </c>
      <c r="L2683">
        <v>13</v>
      </c>
      <c r="M2683">
        <v>0.4</v>
      </c>
      <c r="N2683">
        <v>5.2</v>
      </c>
      <c r="O2683">
        <v>6</v>
      </c>
      <c r="P2683">
        <v>0.8666666666666667</v>
      </c>
      <c r="Q2683">
        <v>2.166666666666667</v>
      </c>
      <c r="R2683" t="s">
        <v>615</v>
      </c>
    </row>
    <row r="2684" spans="1:18" x14ac:dyDescent="0.3">
      <c r="A2684" s="63">
        <v>2682</v>
      </c>
      <c r="B2684">
        <v>112301</v>
      </c>
      <c r="C2684" t="s">
        <v>366</v>
      </c>
      <c r="D2684" t="s">
        <v>585</v>
      </c>
      <c r="F2684">
        <v>73</v>
      </c>
      <c r="G2684" s="64">
        <v>44319</v>
      </c>
      <c r="H2684" s="64">
        <v>44324</v>
      </c>
      <c r="I2684">
        <v>7</v>
      </c>
      <c r="J2684">
        <v>2020</v>
      </c>
      <c r="K2684">
        <v>2020</v>
      </c>
      <c r="L2684">
        <v>13</v>
      </c>
      <c r="M2684">
        <v>0.4</v>
      </c>
      <c r="N2684">
        <v>5.2</v>
      </c>
      <c r="O2684">
        <v>6</v>
      </c>
      <c r="P2684">
        <v>0.8666666666666667</v>
      </c>
      <c r="Q2684">
        <v>2.166666666666667</v>
      </c>
      <c r="R2684" t="s">
        <v>747</v>
      </c>
    </row>
    <row r="2685" spans="1:18" x14ac:dyDescent="0.3">
      <c r="A2685" s="63">
        <v>2683</v>
      </c>
      <c r="B2685">
        <v>112301</v>
      </c>
      <c r="C2685" t="s">
        <v>366</v>
      </c>
      <c r="D2685" t="s">
        <v>585</v>
      </c>
      <c r="F2685">
        <v>73</v>
      </c>
      <c r="G2685" s="64">
        <v>44319</v>
      </c>
      <c r="H2685" s="64">
        <v>44324</v>
      </c>
      <c r="I2685">
        <v>7</v>
      </c>
      <c r="J2685">
        <v>2020</v>
      </c>
      <c r="K2685">
        <v>2020</v>
      </c>
      <c r="L2685">
        <v>13</v>
      </c>
      <c r="M2685">
        <v>0.4</v>
      </c>
      <c r="N2685">
        <v>5.2</v>
      </c>
      <c r="O2685">
        <v>6</v>
      </c>
      <c r="P2685">
        <v>0.8666666666666667</v>
      </c>
      <c r="Q2685">
        <v>2.166666666666667</v>
      </c>
      <c r="R2685" t="s">
        <v>599</v>
      </c>
    </row>
    <row r="2686" spans="1:18" x14ac:dyDescent="0.3">
      <c r="A2686" s="63">
        <v>2684</v>
      </c>
      <c r="B2686">
        <v>112301</v>
      </c>
      <c r="C2686" t="s">
        <v>366</v>
      </c>
      <c r="D2686" t="s">
        <v>585</v>
      </c>
      <c r="F2686">
        <v>73</v>
      </c>
      <c r="G2686" s="64">
        <v>44319</v>
      </c>
      <c r="H2686" s="64">
        <v>44324</v>
      </c>
      <c r="I2686">
        <v>7</v>
      </c>
      <c r="J2686">
        <v>2020</v>
      </c>
      <c r="K2686">
        <v>2020</v>
      </c>
      <c r="L2686">
        <v>13</v>
      </c>
      <c r="M2686">
        <v>0.4</v>
      </c>
      <c r="N2686">
        <v>5.2</v>
      </c>
      <c r="O2686">
        <v>6</v>
      </c>
      <c r="P2686">
        <v>0.8666666666666667</v>
      </c>
      <c r="Q2686">
        <v>2.166666666666667</v>
      </c>
      <c r="R2686" t="s">
        <v>779</v>
      </c>
    </row>
    <row r="2687" spans="1:18" x14ac:dyDescent="0.3">
      <c r="A2687" s="63">
        <v>2685</v>
      </c>
      <c r="B2687">
        <v>112301</v>
      </c>
      <c r="C2687" t="s">
        <v>366</v>
      </c>
      <c r="D2687" t="s">
        <v>585</v>
      </c>
      <c r="F2687">
        <v>73</v>
      </c>
      <c r="G2687" s="64">
        <v>44319</v>
      </c>
      <c r="H2687" s="64">
        <v>44324</v>
      </c>
      <c r="I2687">
        <v>7</v>
      </c>
      <c r="J2687">
        <v>2020</v>
      </c>
      <c r="K2687">
        <v>2020</v>
      </c>
      <c r="L2687">
        <v>13</v>
      </c>
      <c r="M2687">
        <v>0.4</v>
      </c>
      <c r="N2687">
        <v>5.2</v>
      </c>
      <c r="O2687">
        <v>6</v>
      </c>
      <c r="P2687">
        <v>0.8666666666666667</v>
      </c>
      <c r="Q2687">
        <v>2.166666666666667</v>
      </c>
      <c r="R2687" t="s">
        <v>694</v>
      </c>
    </row>
    <row r="2688" spans="1:18" x14ac:dyDescent="0.3">
      <c r="A2688" s="63">
        <v>2686</v>
      </c>
      <c r="B2688">
        <v>112301</v>
      </c>
      <c r="C2688" t="s">
        <v>366</v>
      </c>
      <c r="D2688" t="s">
        <v>585</v>
      </c>
      <c r="F2688">
        <v>73</v>
      </c>
      <c r="G2688" s="64">
        <v>44319</v>
      </c>
      <c r="H2688" s="64">
        <v>44324</v>
      </c>
      <c r="I2688">
        <v>7</v>
      </c>
      <c r="J2688">
        <v>2020</v>
      </c>
      <c r="K2688">
        <v>2020</v>
      </c>
      <c r="L2688">
        <v>13</v>
      </c>
      <c r="M2688">
        <v>0.4</v>
      </c>
      <c r="N2688">
        <v>5.2</v>
      </c>
      <c r="O2688">
        <v>6</v>
      </c>
      <c r="P2688">
        <v>0.8666666666666667</v>
      </c>
      <c r="Q2688">
        <v>2.166666666666667</v>
      </c>
      <c r="R2688" t="s">
        <v>661</v>
      </c>
    </row>
    <row r="2689" spans="1:18" x14ac:dyDescent="0.3">
      <c r="A2689" s="63">
        <v>2687</v>
      </c>
      <c r="B2689">
        <v>112301</v>
      </c>
      <c r="C2689" t="s">
        <v>366</v>
      </c>
      <c r="D2689" t="s">
        <v>585</v>
      </c>
      <c r="F2689">
        <v>73</v>
      </c>
      <c r="G2689" s="64">
        <v>44319</v>
      </c>
      <c r="H2689" s="64">
        <v>44324</v>
      </c>
      <c r="I2689">
        <v>7</v>
      </c>
      <c r="J2689">
        <v>2020</v>
      </c>
      <c r="K2689">
        <v>2020</v>
      </c>
      <c r="L2689">
        <v>13</v>
      </c>
      <c r="M2689">
        <v>0.4</v>
      </c>
      <c r="N2689">
        <v>5.2</v>
      </c>
      <c r="O2689">
        <v>6</v>
      </c>
      <c r="P2689">
        <v>0.8666666666666667</v>
      </c>
      <c r="Q2689">
        <v>2.166666666666667</v>
      </c>
      <c r="R2689" t="s">
        <v>67</v>
      </c>
    </row>
    <row r="2690" spans="1:18" x14ac:dyDescent="0.3">
      <c r="A2690" s="63">
        <v>2688</v>
      </c>
      <c r="B2690">
        <v>112301</v>
      </c>
      <c r="C2690" t="s">
        <v>366</v>
      </c>
      <c r="D2690" t="s">
        <v>585</v>
      </c>
      <c r="F2690">
        <v>73</v>
      </c>
      <c r="G2690" s="64">
        <v>44319</v>
      </c>
      <c r="H2690" s="64">
        <v>44324</v>
      </c>
      <c r="I2690">
        <v>7</v>
      </c>
      <c r="J2690">
        <v>2020</v>
      </c>
      <c r="K2690">
        <v>2020</v>
      </c>
      <c r="L2690">
        <v>13</v>
      </c>
      <c r="M2690">
        <v>0.4</v>
      </c>
      <c r="N2690">
        <v>5.2</v>
      </c>
      <c r="O2690">
        <v>6</v>
      </c>
      <c r="P2690">
        <v>0.8666666666666667</v>
      </c>
      <c r="Q2690">
        <v>2.166666666666667</v>
      </c>
      <c r="R2690" t="s">
        <v>711</v>
      </c>
    </row>
    <row r="2691" spans="1:18" x14ac:dyDescent="0.3">
      <c r="A2691" s="63">
        <v>2689</v>
      </c>
      <c r="B2691">
        <v>112301</v>
      </c>
      <c r="C2691" t="s">
        <v>366</v>
      </c>
      <c r="D2691" t="s">
        <v>585</v>
      </c>
      <c r="F2691">
        <v>73</v>
      </c>
      <c r="G2691" s="64">
        <v>44319</v>
      </c>
      <c r="H2691" s="64">
        <v>44324</v>
      </c>
      <c r="I2691">
        <v>7</v>
      </c>
      <c r="J2691">
        <v>2020</v>
      </c>
      <c r="K2691">
        <v>2020</v>
      </c>
      <c r="L2691">
        <v>13</v>
      </c>
      <c r="M2691">
        <v>0.4</v>
      </c>
      <c r="N2691">
        <v>5.2</v>
      </c>
      <c r="O2691">
        <v>6</v>
      </c>
      <c r="P2691">
        <v>0.8666666666666667</v>
      </c>
      <c r="Q2691">
        <v>2.166666666666667</v>
      </c>
      <c r="R2691" t="s">
        <v>768</v>
      </c>
    </row>
    <row r="2692" spans="1:18" x14ac:dyDescent="0.3">
      <c r="A2692" s="63">
        <v>2690</v>
      </c>
      <c r="B2692">
        <v>112301</v>
      </c>
      <c r="C2692" t="s">
        <v>366</v>
      </c>
      <c r="D2692" t="s">
        <v>585</v>
      </c>
      <c r="F2692">
        <v>73</v>
      </c>
      <c r="G2692" s="64">
        <v>44319</v>
      </c>
      <c r="H2692" s="64">
        <v>44324</v>
      </c>
      <c r="I2692">
        <v>7</v>
      </c>
      <c r="J2692">
        <v>2020</v>
      </c>
      <c r="K2692">
        <v>2020</v>
      </c>
      <c r="L2692">
        <v>13</v>
      </c>
      <c r="M2692">
        <v>0.4</v>
      </c>
      <c r="N2692">
        <v>5.2</v>
      </c>
      <c r="O2692">
        <v>6</v>
      </c>
      <c r="P2692">
        <v>0.8666666666666667</v>
      </c>
      <c r="Q2692">
        <v>2.166666666666667</v>
      </c>
      <c r="R2692" t="s">
        <v>696</v>
      </c>
    </row>
    <row r="2693" spans="1:18" x14ac:dyDescent="0.3">
      <c r="A2693" s="63">
        <v>2691</v>
      </c>
      <c r="B2693">
        <v>104252</v>
      </c>
      <c r="C2693" t="s">
        <v>367</v>
      </c>
      <c r="D2693" t="s">
        <v>585</v>
      </c>
      <c r="F2693">
        <v>62</v>
      </c>
      <c r="G2693" s="64">
        <v>43801</v>
      </c>
      <c r="H2693" s="64">
        <v>43808</v>
      </c>
      <c r="I2693">
        <v>5</v>
      </c>
      <c r="J2693">
        <v>2019</v>
      </c>
      <c r="K2693">
        <v>2019</v>
      </c>
      <c r="L2693">
        <v>12</v>
      </c>
      <c r="M2693">
        <v>0.4</v>
      </c>
      <c r="N2693">
        <v>4.8000000000000007</v>
      </c>
      <c r="O2693">
        <v>8</v>
      </c>
      <c r="P2693">
        <v>0.60000000000000009</v>
      </c>
      <c r="Q2693">
        <v>1.5</v>
      </c>
      <c r="R2693" t="s">
        <v>35</v>
      </c>
    </row>
    <row r="2694" spans="1:18" x14ac:dyDescent="0.3">
      <c r="A2694" s="63">
        <v>2692</v>
      </c>
      <c r="B2694">
        <v>104252</v>
      </c>
      <c r="C2694" t="s">
        <v>367</v>
      </c>
      <c r="D2694" t="s">
        <v>585</v>
      </c>
      <c r="F2694">
        <v>62</v>
      </c>
      <c r="G2694" s="64">
        <v>43801</v>
      </c>
      <c r="H2694" s="64">
        <v>43808</v>
      </c>
      <c r="I2694">
        <v>5</v>
      </c>
      <c r="J2694">
        <v>2019</v>
      </c>
      <c r="K2694">
        <v>2019</v>
      </c>
      <c r="L2694">
        <v>12</v>
      </c>
      <c r="M2694">
        <v>0.4</v>
      </c>
      <c r="N2694">
        <v>4.8000000000000007</v>
      </c>
      <c r="O2694">
        <v>8</v>
      </c>
      <c r="P2694">
        <v>0.60000000000000009</v>
      </c>
      <c r="Q2694">
        <v>1.5</v>
      </c>
      <c r="R2694" t="s">
        <v>22</v>
      </c>
    </row>
    <row r="2695" spans="1:18" x14ac:dyDescent="0.3">
      <c r="A2695" s="63">
        <v>2693</v>
      </c>
      <c r="B2695">
        <v>104252</v>
      </c>
      <c r="C2695" t="s">
        <v>367</v>
      </c>
      <c r="D2695" t="s">
        <v>585</v>
      </c>
      <c r="F2695">
        <v>62</v>
      </c>
      <c r="G2695" s="64">
        <v>43801</v>
      </c>
      <c r="H2695" s="64">
        <v>43808</v>
      </c>
      <c r="I2695">
        <v>5</v>
      </c>
      <c r="J2695">
        <v>2019</v>
      </c>
      <c r="K2695">
        <v>2019</v>
      </c>
      <c r="L2695">
        <v>12</v>
      </c>
      <c r="M2695">
        <v>0.4</v>
      </c>
      <c r="N2695">
        <v>4.8000000000000007</v>
      </c>
      <c r="O2695">
        <v>8</v>
      </c>
      <c r="P2695">
        <v>0.60000000000000009</v>
      </c>
      <c r="Q2695">
        <v>1.5</v>
      </c>
      <c r="R2695" t="s">
        <v>32</v>
      </c>
    </row>
    <row r="2696" spans="1:18" x14ac:dyDescent="0.3">
      <c r="A2696" s="63">
        <v>2694</v>
      </c>
      <c r="B2696">
        <v>104252</v>
      </c>
      <c r="C2696" t="s">
        <v>367</v>
      </c>
      <c r="D2696" t="s">
        <v>585</v>
      </c>
      <c r="F2696">
        <v>62</v>
      </c>
      <c r="G2696" s="64">
        <v>43801</v>
      </c>
      <c r="H2696" s="64">
        <v>43808</v>
      </c>
      <c r="I2696">
        <v>5</v>
      </c>
      <c r="J2696">
        <v>2019</v>
      </c>
      <c r="K2696">
        <v>2019</v>
      </c>
      <c r="L2696">
        <v>12</v>
      </c>
      <c r="M2696">
        <v>0.4</v>
      </c>
      <c r="N2696">
        <v>4.8000000000000007</v>
      </c>
      <c r="O2696">
        <v>8</v>
      </c>
      <c r="P2696">
        <v>0.60000000000000009</v>
      </c>
      <c r="Q2696">
        <v>1.5</v>
      </c>
      <c r="R2696" t="s">
        <v>23</v>
      </c>
    </row>
    <row r="2697" spans="1:18" x14ac:dyDescent="0.3">
      <c r="A2697" s="63">
        <v>2695</v>
      </c>
      <c r="B2697">
        <v>104252</v>
      </c>
      <c r="C2697" t="s">
        <v>367</v>
      </c>
      <c r="D2697" t="s">
        <v>585</v>
      </c>
      <c r="F2697">
        <v>62</v>
      </c>
      <c r="G2697" s="64">
        <v>43801</v>
      </c>
      <c r="H2697" s="64">
        <v>43808</v>
      </c>
      <c r="I2697">
        <v>5</v>
      </c>
      <c r="J2697">
        <v>2019</v>
      </c>
      <c r="K2697">
        <v>2019</v>
      </c>
      <c r="L2697">
        <v>12</v>
      </c>
      <c r="M2697">
        <v>0.4</v>
      </c>
      <c r="N2697">
        <v>4.8000000000000007</v>
      </c>
      <c r="O2697">
        <v>8</v>
      </c>
      <c r="P2697">
        <v>0.60000000000000009</v>
      </c>
      <c r="Q2697">
        <v>1.5</v>
      </c>
      <c r="R2697" t="s">
        <v>37</v>
      </c>
    </row>
    <row r="2698" spans="1:18" x14ac:dyDescent="0.3">
      <c r="A2698" s="63">
        <v>2696</v>
      </c>
      <c r="B2698">
        <v>104252</v>
      </c>
      <c r="C2698" t="s">
        <v>367</v>
      </c>
      <c r="D2698" t="s">
        <v>585</v>
      </c>
      <c r="F2698">
        <v>62</v>
      </c>
      <c r="G2698" s="64">
        <v>43801</v>
      </c>
      <c r="H2698" s="64">
        <v>43808</v>
      </c>
      <c r="I2698">
        <v>5</v>
      </c>
      <c r="J2698">
        <v>2019</v>
      </c>
      <c r="K2698">
        <v>2019</v>
      </c>
      <c r="L2698">
        <v>12</v>
      </c>
      <c r="M2698">
        <v>0.4</v>
      </c>
      <c r="N2698">
        <v>4.8000000000000007</v>
      </c>
      <c r="O2698">
        <v>8</v>
      </c>
      <c r="P2698">
        <v>0.60000000000000009</v>
      </c>
      <c r="Q2698">
        <v>1.5</v>
      </c>
      <c r="R2698" t="s">
        <v>590</v>
      </c>
    </row>
    <row r="2699" spans="1:18" x14ac:dyDescent="0.3">
      <c r="A2699" s="63">
        <v>2697</v>
      </c>
      <c r="B2699">
        <v>104252</v>
      </c>
      <c r="C2699" t="s">
        <v>367</v>
      </c>
      <c r="D2699" t="s">
        <v>585</v>
      </c>
      <c r="F2699">
        <v>62</v>
      </c>
      <c r="G2699" s="64">
        <v>43801</v>
      </c>
      <c r="H2699" s="64">
        <v>43808</v>
      </c>
      <c r="I2699">
        <v>5</v>
      </c>
      <c r="J2699">
        <v>2019</v>
      </c>
      <c r="K2699">
        <v>2019</v>
      </c>
      <c r="L2699">
        <v>12</v>
      </c>
      <c r="M2699">
        <v>0.4</v>
      </c>
      <c r="N2699">
        <v>4.8000000000000007</v>
      </c>
      <c r="O2699">
        <v>8</v>
      </c>
      <c r="P2699">
        <v>0.60000000000000009</v>
      </c>
      <c r="Q2699">
        <v>1.5</v>
      </c>
      <c r="R2699" t="s">
        <v>601</v>
      </c>
    </row>
    <row r="2700" spans="1:18" x14ac:dyDescent="0.3">
      <c r="A2700" s="63">
        <v>2698</v>
      </c>
      <c r="B2700">
        <v>104252</v>
      </c>
      <c r="C2700" t="s">
        <v>367</v>
      </c>
      <c r="D2700" t="s">
        <v>585</v>
      </c>
      <c r="F2700">
        <v>62</v>
      </c>
      <c r="G2700" s="64">
        <v>43801</v>
      </c>
      <c r="H2700" s="64">
        <v>43808</v>
      </c>
      <c r="I2700">
        <v>5</v>
      </c>
      <c r="J2700">
        <v>2019</v>
      </c>
      <c r="K2700">
        <v>2019</v>
      </c>
      <c r="L2700">
        <v>12</v>
      </c>
      <c r="M2700">
        <v>0.4</v>
      </c>
      <c r="N2700">
        <v>4.8000000000000007</v>
      </c>
      <c r="O2700">
        <v>8</v>
      </c>
      <c r="P2700">
        <v>0.60000000000000009</v>
      </c>
      <c r="Q2700">
        <v>1.5</v>
      </c>
      <c r="R2700" t="s">
        <v>607</v>
      </c>
    </row>
    <row r="2701" spans="1:18" x14ac:dyDescent="0.3">
      <c r="A2701" s="63">
        <v>2699</v>
      </c>
      <c r="B2701">
        <v>104252</v>
      </c>
      <c r="C2701" t="s">
        <v>367</v>
      </c>
      <c r="D2701" t="s">
        <v>585</v>
      </c>
      <c r="F2701">
        <v>62</v>
      </c>
      <c r="G2701" s="64">
        <v>43801</v>
      </c>
      <c r="H2701" s="64">
        <v>43808</v>
      </c>
      <c r="I2701">
        <v>5</v>
      </c>
      <c r="J2701">
        <v>2019</v>
      </c>
      <c r="K2701">
        <v>2019</v>
      </c>
      <c r="L2701">
        <v>12</v>
      </c>
      <c r="M2701">
        <v>0.4</v>
      </c>
      <c r="N2701">
        <v>4.8000000000000007</v>
      </c>
      <c r="O2701">
        <v>8</v>
      </c>
      <c r="P2701">
        <v>0.60000000000000009</v>
      </c>
      <c r="Q2701">
        <v>1.5</v>
      </c>
      <c r="R2701" t="s">
        <v>784</v>
      </c>
    </row>
    <row r="2702" spans="1:18" x14ac:dyDescent="0.3">
      <c r="A2702" s="63">
        <v>2700</v>
      </c>
      <c r="B2702">
        <v>104252</v>
      </c>
      <c r="C2702" t="s">
        <v>367</v>
      </c>
      <c r="D2702" t="s">
        <v>585</v>
      </c>
      <c r="F2702">
        <v>62</v>
      </c>
      <c r="G2702" s="64">
        <v>43801</v>
      </c>
      <c r="H2702" s="64">
        <v>43808</v>
      </c>
      <c r="I2702">
        <v>5</v>
      </c>
      <c r="J2702">
        <v>2019</v>
      </c>
      <c r="K2702">
        <v>2019</v>
      </c>
      <c r="L2702">
        <v>12</v>
      </c>
      <c r="M2702">
        <v>0.4</v>
      </c>
      <c r="N2702">
        <v>4.8000000000000007</v>
      </c>
      <c r="O2702">
        <v>8</v>
      </c>
      <c r="P2702">
        <v>0.60000000000000009</v>
      </c>
      <c r="Q2702">
        <v>1.5</v>
      </c>
      <c r="R2702" t="s">
        <v>71</v>
      </c>
    </row>
    <row r="2703" spans="1:18" x14ac:dyDescent="0.3">
      <c r="A2703" s="63">
        <v>2701</v>
      </c>
      <c r="B2703">
        <v>104252</v>
      </c>
      <c r="C2703" t="s">
        <v>367</v>
      </c>
      <c r="D2703" t="s">
        <v>585</v>
      </c>
      <c r="F2703">
        <v>62</v>
      </c>
      <c r="G2703" s="64">
        <v>43801</v>
      </c>
      <c r="H2703" s="64">
        <v>43808</v>
      </c>
      <c r="I2703">
        <v>5</v>
      </c>
      <c r="J2703">
        <v>2019</v>
      </c>
      <c r="K2703">
        <v>2019</v>
      </c>
      <c r="L2703">
        <v>12</v>
      </c>
      <c r="M2703">
        <v>0.4</v>
      </c>
      <c r="N2703">
        <v>4.8000000000000007</v>
      </c>
      <c r="O2703">
        <v>8</v>
      </c>
      <c r="P2703">
        <v>0.60000000000000009</v>
      </c>
      <c r="Q2703">
        <v>1.5</v>
      </c>
      <c r="R2703" t="s">
        <v>615</v>
      </c>
    </row>
    <row r="2704" spans="1:18" x14ac:dyDescent="0.3">
      <c r="A2704" s="63">
        <v>2702</v>
      </c>
      <c r="B2704">
        <v>104252</v>
      </c>
      <c r="C2704" t="s">
        <v>367</v>
      </c>
      <c r="D2704" t="s">
        <v>585</v>
      </c>
      <c r="F2704">
        <v>62</v>
      </c>
      <c r="G2704" s="64">
        <v>43801</v>
      </c>
      <c r="H2704" s="64">
        <v>43808</v>
      </c>
      <c r="I2704">
        <v>5</v>
      </c>
      <c r="J2704">
        <v>2019</v>
      </c>
      <c r="K2704">
        <v>2019</v>
      </c>
      <c r="L2704">
        <v>12</v>
      </c>
      <c r="M2704">
        <v>0.4</v>
      </c>
      <c r="N2704">
        <v>4.8000000000000007</v>
      </c>
      <c r="O2704">
        <v>8</v>
      </c>
      <c r="P2704">
        <v>0.60000000000000009</v>
      </c>
      <c r="Q2704">
        <v>1.5</v>
      </c>
      <c r="R2704" t="s">
        <v>688</v>
      </c>
    </row>
    <row r="2705" spans="1:18" x14ac:dyDescent="0.3">
      <c r="A2705" s="63">
        <v>2703</v>
      </c>
      <c r="B2705">
        <v>104252</v>
      </c>
      <c r="C2705" t="s">
        <v>367</v>
      </c>
      <c r="D2705" t="s">
        <v>585</v>
      </c>
      <c r="F2705">
        <v>62</v>
      </c>
      <c r="G2705" s="64">
        <v>43801</v>
      </c>
      <c r="H2705" s="64">
        <v>43808</v>
      </c>
      <c r="I2705">
        <v>5</v>
      </c>
      <c r="J2705">
        <v>2019</v>
      </c>
      <c r="K2705">
        <v>2019</v>
      </c>
      <c r="L2705">
        <v>12</v>
      </c>
      <c r="M2705">
        <v>0.4</v>
      </c>
      <c r="N2705">
        <v>4.8000000000000007</v>
      </c>
      <c r="O2705">
        <v>8</v>
      </c>
      <c r="P2705">
        <v>0.60000000000000009</v>
      </c>
      <c r="Q2705">
        <v>1.5</v>
      </c>
      <c r="R2705" t="s">
        <v>612</v>
      </c>
    </row>
    <row r="2706" spans="1:18" x14ac:dyDescent="0.3">
      <c r="A2706" s="63">
        <v>2704</v>
      </c>
      <c r="B2706">
        <v>104252</v>
      </c>
      <c r="C2706" t="s">
        <v>367</v>
      </c>
      <c r="D2706" t="s">
        <v>585</v>
      </c>
      <c r="F2706">
        <v>62</v>
      </c>
      <c r="G2706" s="64">
        <v>43801</v>
      </c>
      <c r="H2706" s="64">
        <v>43808</v>
      </c>
      <c r="I2706">
        <v>5</v>
      </c>
      <c r="J2706">
        <v>2019</v>
      </c>
      <c r="K2706">
        <v>2019</v>
      </c>
      <c r="L2706">
        <v>12</v>
      </c>
      <c r="M2706">
        <v>0.4</v>
      </c>
      <c r="N2706">
        <v>4.8000000000000007</v>
      </c>
      <c r="O2706">
        <v>8</v>
      </c>
      <c r="P2706">
        <v>0.60000000000000009</v>
      </c>
      <c r="Q2706">
        <v>1.5</v>
      </c>
      <c r="R2706" t="s">
        <v>595</v>
      </c>
    </row>
    <row r="2707" spans="1:18" x14ac:dyDescent="0.3">
      <c r="A2707" s="63">
        <v>2705</v>
      </c>
      <c r="B2707">
        <v>104252</v>
      </c>
      <c r="C2707" t="s">
        <v>367</v>
      </c>
      <c r="D2707" t="s">
        <v>585</v>
      </c>
      <c r="F2707">
        <v>62</v>
      </c>
      <c r="G2707" s="64">
        <v>43801</v>
      </c>
      <c r="H2707" s="64">
        <v>43808</v>
      </c>
      <c r="I2707">
        <v>5</v>
      </c>
      <c r="J2707">
        <v>2019</v>
      </c>
      <c r="K2707">
        <v>2019</v>
      </c>
      <c r="L2707">
        <v>12</v>
      </c>
      <c r="M2707">
        <v>0.4</v>
      </c>
      <c r="N2707">
        <v>4.8000000000000007</v>
      </c>
      <c r="O2707">
        <v>8</v>
      </c>
      <c r="P2707">
        <v>0.60000000000000009</v>
      </c>
      <c r="Q2707">
        <v>1.5</v>
      </c>
      <c r="R2707" t="s">
        <v>694</v>
      </c>
    </row>
    <row r="2708" spans="1:18" x14ac:dyDescent="0.3">
      <c r="A2708" s="63">
        <v>2706</v>
      </c>
      <c r="B2708">
        <v>104252</v>
      </c>
      <c r="C2708" t="s">
        <v>367</v>
      </c>
      <c r="D2708" t="s">
        <v>585</v>
      </c>
      <c r="F2708">
        <v>62</v>
      </c>
      <c r="G2708" s="64">
        <v>43801</v>
      </c>
      <c r="H2708" s="64">
        <v>43808</v>
      </c>
      <c r="I2708">
        <v>5</v>
      </c>
      <c r="J2708">
        <v>2019</v>
      </c>
      <c r="K2708">
        <v>2019</v>
      </c>
      <c r="L2708">
        <v>12</v>
      </c>
      <c r="M2708">
        <v>0.4</v>
      </c>
      <c r="N2708">
        <v>4.8000000000000007</v>
      </c>
      <c r="O2708">
        <v>8</v>
      </c>
      <c r="P2708">
        <v>0.60000000000000009</v>
      </c>
      <c r="Q2708">
        <v>1.5</v>
      </c>
      <c r="R2708" t="s">
        <v>648</v>
      </c>
    </row>
    <row r="2709" spans="1:18" x14ac:dyDescent="0.3">
      <c r="A2709" s="63">
        <v>2707</v>
      </c>
      <c r="B2709">
        <v>122348</v>
      </c>
      <c r="C2709" t="s">
        <v>370</v>
      </c>
      <c r="D2709" t="s">
        <v>585</v>
      </c>
      <c r="F2709">
        <v>73</v>
      </c>
      <c r="G2709" s="64">
        <v>44634</v>
      </c>
      <c r="H2709" s="64">
        <v>44656</v>
      </c>
      <c r="I2709">
        <v>7</v>
      </c>
      <c r="J2709">
        <v>2021</v>
      </c>
      <c r="K2709">
        <v>2021</v>
      </c>
      <c r="L2709">
        <v>12</v>
      </c>
      <c r="M2709">
        <v>0.4</v>
      </c>
      <c r="N2709">
        <v>4.8000000000000007</v>
      </c>
      <c r="O2709">
        <v>23</v>
      </c>
      <c r="P2709">
        <v>0.20869565217391309</v>
      </c>
      <c r="Q2709">
        <v>0.52173913043478259</v>
      </c>
      <c r="R2709" t="s">
        <v>36</v>
      </c>
    </row>
    <row r="2710" spans="1:18" x14ac:dyDescent="0.3">
      <c r="A2710" s="63">
        <v>2708</v>
      </c>
      <c r="B2710">
        <v>122348</v>
      </c>
      <c r="C2710" t="s">
        <v>370</v>
      </c>
      <c r="D2710" t="s">
        <v>585</v>
      </c>
      <c r="F2710">
        <v>73</v>
      </c>
      <c r="G2710" s="64">
        <v>44634</v>
      </c>
      <c r="H2710" s="64">
        <v>44656</v>
      </c>
      <c r="I2710">
        <v>7</v>
      </c>
      <c r="J2710">
        <v>2021</v>
      </c>
      <c r="K2710">
        <v>2021</v>
      </c>
      <c r="L2710">
        <v>12</v>
      </c>
      <c r="M2710">
        <v>0.4</v>
      </c>
      <c r="N2710">
        <v>4.8000000000000007</v>
      </c>
      <c r="O2710">
        <v>23</v>
      </c>
      <c r="P2710">
        <v>0.20869565217391309</v>
      </c>
      <c r="Q2710">
        <v>0.52173913043478259</v>
      </c>
      <c r="R2710" t="s">
        <v>51</v>
      </c>
    </row>
    <row r="2711" spans="1:18" x14ac:dyDescent="0.3">
      <c r="A2711" s="63">
        <v>2709</v>
      </c>
      <c r="B2711">
        <v>122348</v>
      </c>
      <c r="C2711" t="s">
        <v>370</v>
      </c>
      <c r="D2711" t="s">
        <v>585</v>
      </c>
      <c r="F2711">
        <v>73</v>
      </c>
      <c r="G2711" s="64">
        <v>44634</v>
      </c>
      <c r="H2711" s="64">
        <v>44656</v>
      </c>
      <c r="I2711">
        <v>7</v>
      </c>
      <c r="J2711">
        <v>2021</v>
      </c>
      <c r="K2711">
        <v>2021</v>
      </c>
      <c r="L2711">
        <v>12</v>
      </c>
      <c r="M2711">
        <v>0.4</v>
      </c>
      <c r="N2711">
        <v>4.8000000000000007</v>
      </c>
      <c r="O2711">
        <v>23</v>
      </c>
      <c r="P2711">
        <v>0.20869565217391309</v>
      </c>
      <c r="Q2711">
        <v>0.52173913043478259</v>
      </c>
      <c r="R2711" t="s">
        <v>590</v>
      </c>
    </row>
    <row r="2712" spans="1:18" x14ac:dyDescent="0.3">
      <c r="A2712" s="63">
        <v>2710</v>
      </c>
      <c r="B2712">
        <v>122348</v>
      </c>
      <c r="C2712" t="s">
        <v>370</v>
      </c>
      <c r="D2712" t="s">
        <v>585</v>
      </c>
      <c r="F2712">
        <v>73</v>
      </c>
      <c r="G2712" s="64">
        <v>44634</v>
      </c>
      <c r="H2712" s="64">
        <v>44656</v>
      </c>
      <c r="I2712">
        <v>7</v>
      </c>
      <c r="J2712">
        <v>2021</v>
      </c>
      <c r="K2712">
        <v>2021</v>
      </c>
      <c r="L2712">
        <v>12</v>
      </c>
      <c r="M2712">
        <v>0.4</v>
      </c>
      <c r="N2712">
        <v>4.8000000000000007</v>
      </c>
      <c r="O2712">
        <v>23</v>
      </c>
      <c r="P2712">
        <v>0.20869565217391309</v>
      </c>
      <c r="Q2712">
        <v>0.52173913043478259</v>
      </c>
      <c r="R2712" t="s">
        <v>695</v>
      </c>
    </row>
    <row r="2713" spans="1:18" x14ac:dyDescent="0.3">
      <c r="A2713" s="63">
        <v>2711</v>
      </c>
      <c r="B2713">
        <v>122348</v>
      </c>
      <c r="C2713" t="s">
        <v>370</v>
      </c>
      <c r="D2713" t="s">
        <v>585</v>
      </c>
      <c r="F2713">
        <v>73</v>
      </c>
      <c r="G2713" s="64">
        <v>44634</v>
      </c>
      <c r="H2713" s="64">
        <v>44656</v>
      </c>
      <c r="I2713">
        <v>7</v>
      </c>
      <c r="J2713">
        <v>2021</v>
      </c>
      <c r="K2713">
        <v>2021</v>
      </c>
      <c r="L2713">
        <v>12</v>
      </c>
      <c r="M2713">
        <v>0.4</v>
      </c>
      <c r="N2713">
        <v>4.8000000000000007</v>
      </c>
      <c r="O2713">
        <v>23</v>
      </c>
      <c r="P2713">
        <v>0.20869565217391309</v>
      </c>
      <c r="Q2713">
        <v>0.52173913043478259</v>
      </c>
      <c r="R2713" t="s">
        <v>690</v>
      </c>
    </row>
    <row r="2714" spans="1:18" x14ac:dyDescent="0.3">
      <c r="A2714" s="63">
        <v>2712</v>
      </c>
      <c r="B2714">
        <v>122348</v>
      </c>
      <c r="C2714" t="s">
        <v>370</v>
      </c>
      <c r="D2714" t="s">
        <v>585</v>
      </c>
      <c r="F2714">
        <v>73</v>
      </c>
      <c r="G2714" s="64">
        <v>44634</v>
      </c>
      <c r="H2714" s="64">
        <v>44656</v>
      </c>
      <c r="I2714">
        <v>7</v>
      </c>
      <c r="J2714">
        <v>2021</v>
      </c>
      <c r="K2714">
        <v>2021</v>
      </c>
      <c r="L2714">
        <v>12</v>
      </c>
      <c r="M2714">
        <v>0.4</v>
      </c>
      <c r="N2714">
        <v>4.8000000000000007</v>
      </c>
      <c r="O2714">
        <v>23</v>
      </c>
      <c r="P2714">
        <v>0.20869565217391309</v>
      </c>
      <c r="Q2714">
        <v>0.52173913043478259</v>
      </c>
      <c r="R2714" t="s">
        <v>661</v>
      </c>
    </row>
    <row r="2715" spans="1:18" x14ac:dyDescent="0.3">
      <c r="A2715" s="63">
        <v>2713</v>
      </c>
      <c r="B2715">
        <v>122348</v>
      </c>
      <c r="C2715" t="s">
        <v>370</v>
      </c>
      <c r="D2715" t="s">
        <v>585</v>
      </c>
      <c r="F2715">
        <v>73</v>
      </c>
      <c r="G2715" s="64">
        <v>44634</v>
      </c>
      <c r="H2715" s="64">
        <v>44656</v>
      </c>
      <c r="I2715">
        <v>7</v>
      </c>
      <c r="J2715">
        <v>2021</v>
      </c>
      <c r="K2715">
        <v>2021</v>
      </c>
      <c r="L2715">
        <v>12</v>
      </c>
      <c r="M2715">
        <v>0.4</v>
      </c>
      <c r="N2715">
        <v>4.8000000000000007</v>
      </c>
      <c r="O2715">
        <v>23</v>
      </c>
      <c r="P2715">
        <v>0.20869565217391309</v>
      </c>
      <c r="Q2715">
        <v>0.52173913043478259</v>
      </c>
      <c r="R2715" t="s">
        <v>45</v>
      </c>
    </row>
    <row r="2716" spans="1:18" x14ac:dyDescent="0.3">
      <c r="A2716" s="63">
        <v>2714</v>
      </c>
      <c r="B2716">
        <v>122348</v>
      </c>
      <c r="C2716" t="s">
        <v>370</v>
      </c>
      <c r="D2716" t="s">
        <v>585</v>
      </c>
      <c r="F2716">
        <v>73</v>
      </c>
      <c r="G2716" s="64">
        <v>44634</v>
      </c>
      <c r="H2716" s="64">
        <v>44656</v>
      </c>
      <c r="I2716">
        <v>7</v>
      </c>
      <c r="J2716">
        <v>2021</v>
      </c>
      <c r="K2716">
        <v>2021</v>
      </c>
      <c r="L2716">
        <v>12</v>
      </c>
      <c r="M2716">
        <v>0.4</v>
      </c>
      <c r="N2716">
        <v>4.8000000000000007</v>
      </c>
      <c r="O2716">
        <v>23</v>
      </c>
      <c r="P2716">
        <v>0.20869565217391309</v>
      </c>
      <c r="Q2716">
        <v>0.52173913043478259</v>
      </c>
      <c r="R2716" t="s">
        <v>718</v>
      </c>
    </row>
    <row r="2717" spans="1:18" x14ac:dyDescent="0.3">
      <c r="A2717" s="63">
        <v>2715</v>
      </c>
      <c r="B2717">
        <v>122348</v>
      </c>
      <c r="C2717" t="s">
        <v>370</v>
      </c>
      <c r="D2717" t="s">
        <v>585</v>
      </c>
      <c r="F2717">
        <v>73</v>
      </c>
      <c r="G2717" s="64">
        <v>44634</v>
      </c>
      <c r="H2717" s="64">
        <v>44656</v>
      </c>
      <c r="I2717">
        <v>7</v>
      </c>
      <c r="J2717">
        <v>2021</v>
      </c>
      <c r="K2717">
        <v>2021</v>
      </c>
      <c r="L2717">
        <v>12</v>
      </c>
      <c r="M2717">
        <v>0.4</v>
      </c>
      <c r="N2717">
        <v>4.8000000000000007</v>
      </c>
      <c r="O2717">
        <v>23</v>
      </c>
      <c r="P2717">
        <v>0.20869565217391309</v>
      </c>
      <c r="Q2717">
        <v>0.52173913043478259</v>
      </c>
      <c r="R2717" t="s">
        <v>38</v>
      </c>
    </row>
    <row r="2718" spans="1:18" x14ac:dyDescent="0.3">
      <c r="A2718" s="63">
        <v>2716</v>
      </c>
      <c r="B2718">
        <v>102939</v>
      </c>
      <c r="C2718" t="s">
        <v>372</v>
      </c>
      <c r="D2718" t="s">
        <v>585</v>
      </c>
      <c r="F2718">
        <v>63</v>
      </c>
      <c r="G2718" s="64">
        <v>43662</v>
      </c>
      <c r="H2718" s="64">
        <v>43663</v>
      </c>
      <c r="I2718">
        <v>6</v>
      </c>
      <c r="J2718">
        <v>2019</v>
      </c>
      <c r="K2718">
        <v>2019</v>
      </c>
      <c r="L2718">
        <v>12</v>
      </c>
      <c r="M2718">
        <v>0.4</v>
      </c>
      <c r="N2718">
        <v>4.8000000000000007</v>
      </c>
      <c r="O2718">
        <v>2</v>
      </c>
      <c r="P2718">
        <v>2.4</v>
      </c>
      <c r="Q2718">
        <v>6</v>
      </c>
      <c r="R2718" t="s">
        <v>23</v>
      </c>
    </row>
    <row r="2719" spans="1:18" x14ac:dyDescent="0.3">
      <c r="A2719" s="63">
        <v>2717</v>
      </c>
      <c r="B2719">
        <v>102939</v>
      </c>
      <c r="C2719" t="s">
        <v>372</v>
      </c>
      <c r="D2719" t="s">
        <v>585</v>
      </c>
      <c r="F2719">
        <v>63</v>
      </c>
      <c r="G2719" s="64">
        <v>43662</v>
      </c>
      <c r="H2719" s="64">
        <v>43663</v>
      </c>
      <c r="I2719">
        <v>6</v>
      </c>
      <c r="J2719">
        <v>2019</v>
      </c>
      <c r="K2719">
        <v>2019</v>
      </c>
      <c r="L2719">
        <v>12</v>
      </c>
      <c r="M2719">
        <v>0.4</v>
      </c>
      <c r="N2719">
        <v>4.8000000000000007</v>
      </c>
      <c r="O2719">
        <v>2</v>
      </c>
      <c r="P2719">
        <v>2.4</v>
      </c>
      <c r="Q2719">
        <v>6</v>
      </c>
      <c r="R2719" t="s">
        <v>108</v>
      </c>
    </row>
    <row r="2720" spans="1:18" x14ac:dyDescent="0.3">
      <c r="A2720" s="63">
        <v>2718</v>
      </c>
      <c r="B2720">
        <v>102939</v>
      </c>
      <c r="C2720" t="s">
        <v>372</v>
      </c>
      <c r="D2720" t="s">
        <v>585</v>
      </c>
      <c r="F2720">
        <v>63</v>
      </c>
      <c r="G2720" s="64">
        <v>43662</v>
      </c>
      <c r="H2720" s="64">
        <v>43663</v>
      </c>
      <c r="I2720">
        <v>6</v>
      </c>
      <c r="J2720">
        <v>2019</v>
      </c>
      <c r="K2720">
        <v>2019</v>
      </c>
      <c r="L2720">
        <v>12</v>
      </c>
      <c r="M2720">
        <v>0.4</v>
      </c>
      <c r="N2720">
        <v>4.8000000000000007</v>
      </c>
      <c r="O2720">
        <v>2</v>
      </c>
      <c r="P2720">
        <v>2.4</v>
      </c>
      <c r="Q2720">
        <v>6</v>
      </c>
      <c r="R2720" t="s">
        <v>639</v>
      </c>
    </row>
    <row r="2721" spans="1:18" x14ac:dyDescent="0.3">
      <c r="A2721" s="63">
        <v>2719</v>
      </c>
      <c r="B2721">
        <v>102939</v>
      </c>
      <c r="C2721" t="s">
        <v>372</v>
      </c>
      <c r="D2721" t="s">
        <v>585</v>
      </c>
      <c r="F2721">
        <v>63</v>
      </c>
      <c r="G2721" s="64">
        <v>43662</v>
      </c>
      <c r="H2721" s="64">
        <v>43663</v>
      </c>
      <c r="I2721">
        <v>6</v>
      </c>
      <c r="J2721">
        <v>2019</v>
      </c>
      <c r="K2721">
        <v>2019</v>
      </c>
      <c r="L2721">
        <v>12</v>
      </c>
      <c r="M2721">
        <v>0.4</v>
      </c>
      <c r="N2721">
        <v>4.8000000000000007</v>
      </c>
      <c r="O2721">
        <v>2</v>
      </c>
      <c r="P2721">
        <v>2.4</v>
      </c>
      <c r="Q2721">
        <v>6</v>
      </c>
      <c r="R2721" t="s">
        <v>607</v>
      </c>
    </row>
    <row r="2722" spans="1:18" x14ac:dyDescent="0.3">
      <c r="A2722" s="63">
        <v>2720</v>
      </c>
      <c r="B2722">
        <v>102939</v>
      </c>
      <c r="C2722" t="s">
        <v>372</v>
      </c>
      <c r="D2722" t="s">
        <v>585</v>
      </c>
      <c r="F2722">
        <v>63</v>
      </c>
      <c r="G2722" s="64">
        <v>43662</v>
      </c>
      <c r="H2722" s="64">
        <v>43663</v>
      </c>
      <c r="I2722">
        <v>6</v>
      </c>
      <c r="J2722">
        <v>2019</v>
      </c>
      <c r="K2722">
        <v>2019</v>
      </c>
      <c r="L2722">
        <v>12</v>
      </c>
      <c r="M2722">
        <v>0.4</v>
      </c>
      <c r="N2722">
        <v>4.8000000000000007</v>
      </c>
      <c r="O2722">
        <v>2</v>
      </c>
      <c r="P2722">
        <v>2.4</v>
      </c>
      <c r="Q2722">
        <v>6</v>
      </c>
      <c r="R2722" t="s">
        <v>600</v>
      </c>
    </row>
    <row r="2723" spans="1:18" x14ac:dyDescent="0.3">
      <c r="A2723" s="63">
        <v>2721</v>
      </c>
      <c r="B2723">
        <v>102939</v>
      </c>
      <c r="C2723" t="s">
        <v>372</v>
      </c>
      <c r="D2723" t="s">
        <v>585</v>
      </c>
      <c r="F2723">
        <v>63</v>
      </c>
      <c r="G2723" s="64">
        <v>43662</v>
      </c>
      <c r="H2723" s="64">
        <v>43663</v>
      </c>
      <c r="I2723">
        <v>6</v>
      </c>
      <c r="J2723">
        <v>2019</v>
      </c>
      <c r="K2723">
        <v>2019</v>
      </c>
      <c r="L2723">
        <v>12</v>
      </c>
      <c r="M2723">
        <v>0.4</v>
      </c>
      <c r="N2723">
        <v>4.8000000000000007</v>
      </c>
      <c r="O2723">
        <v>2</v>
      </c>
      <c r="P2723">
        <v>2.4</v>
      </c>
      <c r="Q2723">
        <v>6</v>
      </c>
      <c r="R2723" t="s">
        <v>644</v>
      </c>
    </row>
    <row r="2724" spans="1:18" x14ac:dyDescent="0.3">
      <c r="A2724" s="63">
        <v>2722</v>
      </c>
      <c r="B2724">
        <v>102939</v>
      </c>
      <c r="C2724" t="s">
        <v>372</v>
      </c>
      <c r="D2724" t="s">
        <v>585</v>
      </c>
      <c r="F2724">
        <v>63</v>
      </c>
      <c r="G2724" s="64">
        <v>43662</v>
      </c>
      <c r="H2724" s="64">
        <v>43663</v>
      </c>
      <c r="I2724">
        <v>6</v>
      </c>
      <c r="J2724">
        <v>2019</v>
      </c>
      <c r="K2724">
        <v>2019</v>
      </c>
      <c r="L2724">
        <v>12</v>
      </c>
      <c r="M2724">
        <v>0.4</v>
      </c>
      <c r="N2724">
        <v>4.8000000000000007</v>
      </c>
      <c r="O2724">
        <v>2</v>
      </c>
      <c r="P2724">
        <v>2.4</v>
      </c>
      <c r="Q2724">
        <v>6</v>
      </c>
      <c r="R2724" t="s">
        <v>122</v>
      </c>
    </row>
    <row r="2725" spans="1:18" x14ac:dyDescent="0.3">
      <c r="A2725" s="63">
        <v>2723</v>
      </c>
      <c r="B2725">
        <v>102939</v>
      </c>
      <c r="C2725" t="s">
        <v>372</v>
      </c>
      <c r="D2725" t="s">
        <v>585</v>
      </c>
      <c r="F2725">
        <v>63</v>
      </c>
      <c r="G2725" s="64">
        <v>43662</v>
      </c>
      <c r="H2725" s="64">
        <v>43663</v>
      </c>
      <c r="I2725">
        <v>6</v>
      </c>
      <c r="J2725">
        <v>2019</v>
      </c>
      <c r="K2725">
        <v>2019</v>
      </c>
      <c r="L2725">
        <v>12</v>
      </c>
      <c r="M2725">
        <v>0.4</v>
      </c>
      <c r="N2725">
        <v>4.8000000000000007</v>
      </c>
      <c r="O2725">
        <v>2</v>
      </c>
      <c r="P2725">
        <v>2.4</v>
      </c>
      <c r="Q2725">
        <v>6</v>
      </c>
      <c r="R2725" t="s">
        <v>734</v>
      </c>
    </row>
    <row r="2726" spans="1:18" x14ac:dyDescent="0.3">
      <c r="A2726" s="63">
        <v>2724</v>
      </c>
      <c r="B2726">
        <v>102939</v>
      </c>
      <c r="C2726" t="s">
        <v>372</v>
      </c>
      <c r="D2726" t="s">
        <v>585</v>
      </c>
      <c r="F2726">
        <v>63</v>
      </c>
      <c r="G2726" s="64">
        <v>43662</v>
      </c>
      <c r="H2726" s="64">
        <v>43663</v>
      </c>
      <c r="I2726">
        <v>6</v>
      </c>
      <c r="J2726">
        <v>2019</v>
      </c>
      <c r="K2726">
        <v>2019</v>
      </c>
      <c r="L2726">
        <v>12</v>
      </c>
      <c r="M2726">
        <v>0.4</v>
      </c>
      <c r="N2726">
        <v>4.8000000000000007</v>
      </c>
      <c r="O2726">
        <v>2</v>
      </c>
      <c r="P2726">
        <v>2.4</v>
      </c>
      <c r="Q2726">
        <v>6</v>
      </c>
      <c r="R2726" t="s">
        <v>718</v>
      </c>
    </row>
    <row r="2727" spans="1:18" x14ac:dyDescent="0.3">
      <c r="A2727" s="63">
        <v>2725</v>
      </c>
      <c r="B2727">
        <v>102939</v>
      </c>
      <c r="C2727" t="s">
        <v>372</v>
      </c>
      <c r="D2727" t="s">
        <v>585</v>
      </c>
      <c r="F2727">
        <v>63</v>
      </c>
      <c r="G2727" s="64">
        <v>43662</v>
      </c>
      <c r="H2727" s="64">
        <v>43663</v>
      </c>
      <c r="I2727">
        <v>6</v>
      </c>
      <c r="J2727">
        <v>2019</v>
      </c>
      <c r="K2727">
        <v>2019</v>
      </c>
      <c r="L2727">
        <v>12</v>
      </c>
      <c r="M2727">
        <v>0.4</v>
      </c>
      <c r="N2727">
        <v>4.8000000000000007</v>
      </c>
      <c r="O2727">
        <v>2</v>
      </c>
      <c r="P2727">
        <v>2.4</v>
      </c>
      <c r="Q2727">
        <v>6</v>
      </c>
      <c r="R2727" t="s">
        <v>685</v>
      </c>
    </row>
    <row r="2728" spans="1:18" x14ac:dyDescent="0.3">
      <c r="A2728" s="63">
        <v>2726</v>
      </c>
      <c r="B2728">
        <v>102939</v>
      </c>
      <c r="C2728" t="s">
        <v>372</v>
      </c>
      <c r="D2728" t="s">
        <v>585</v>
      </c>
      <c r="F2728">
        <v>63</v>
      </c>
      <c r="G2728" s="64">
        <v>43662</v>
      </c>
      <c r="H2728" s="64">
        <v>43663</v>
      </c>
      <c r="I2728">
        <v>6</v>
      </c>
      <c r="J2728">
        <v>2019</v>
      </c>
      <c r="K2728">
        <v>2019</v>
      </c>
      <c r="L2728">
        <v>12</v>
      </c>
      <c r="M2728">
        <v>0.4</v>
      </c>
      <c r="N2728">
        <v>4.8000000000000007</v>
      </c>
      <c r="O2728">
        <v>2</v>
      </c>
      <c r="P2728">
        <v>2.4</v>
      </c>
      <c r="Q2728">
        <v>6</v>
      </c>
      <c r="R2728" t="s">
        <v>686</v>
      </c>
    </row>
    <row r="2729" spans="1:18" x14ac:dyDescent="0.3">
      <c r="A2729" s="63">
        <v>2727</v>
      </c>
      <c r="B2729">
        <v>102939</v>
      </c>
      <c r="C2729" t="s">
        <v>372</v>
      </c>
      <c r="D2729" t="s">
        <v>585</v>
      </c>
      <c r="F2729">
        <v>63</v>
      </c>
      <c r="G2729" s="64">
        <v>43662</v>
      </c>
      <c r="H2729" s="64">
        <v>43663</v>
      </c>
      <c r="I2729">
        <v>6</v>
      </c>
      <c r="J2729">
        <v>2019</v>
      </c>
      <c r="K2729">
        <v>2019</v>
      </c>
      <c r="L2729">
        <v>12</v>
      </c>
      <c r="M2729">
        <v>0.4</v>
      </c>
      <c r="N2729">
        <v>4.8000000000000007</v>
      </c>
      <c r="O2729">
        <v>2</v>
      </c>
      <c r="P2729">
        <v>2.4</v>
      </c>
      <c r="Q2729">
        <v>6</v>
      </c>
      <c r="R2729" t="s">
        <v>602</v>
      </c>
    </row>
    <row r="2730" spans="1:18" x14ac:dyDescent="0.3">
      <c r="A2730" s="63">
        <v>2728</v>
      </c>
      <c r="B2730">
        <v>102939</v>
      </c>
      <c r="C2730" t="s">
        <v>372</v>
      </c>
      <c r="D2730" t="s">
        <v>585</v>
      </c>
      <c r="F2730">
        <v>63</v>
      </c>
      <c r="G2730" s="64">
        <v>43662</v>
      </c>
      <c r="H2730" s="64">
        <v>43663</v>
      </c>
      <c r="I2730">
        <v>6</v>
      </c>
      <c r="J2730">
        <v>2019</v>
      </c>
      <c r="K2730">
        <v>2019</v>
      </c>
      <c r="L2730">
        <v>12</v>
      </c>
      <c r="M2730">
        <v>0.4</v>
      </c>
      <c r="N2730">
        <v>4.8000000000000007</v>
      </c>
      <c r="O2730">
        <v>2</v>
      </c>
      <c r="P2730">
        <v>2.4</v>
      </c>
      <c r="Q2730">
        <v>6</v>
      </c>
      <c r="R2730" t="s">
        <v>55</v>
      </c>
    </row>
    <row r="2731" spans="1:18" x14ac:dyDescent="0.3">
      <c r="A2731" s="63">
        <v>2729</v>
      </c>
      <c r="B2731">
        <v>102939</v>
      </c>
      <c r="C2731" t="s">
        <v>372</v>
      </c>
      <c r="D2731" t="s">
        <v>585</v>
      </c>
      <c r="F2731">
        <v>63</v>
      </c>
      <c r="G2731" s="64">
        <v>43662</v>
      </c>
      <c r="H2731" s="64">
        <v>43663</v>
      </c>
      <c r="I2731">
        <v>6</v>
      </c>
      <c r="J2731">
        <v>2019</v>
      </c>
      <c r="K2731">
        <v>2019</v>
      </c>
      <c r="L2731">
        <v>12</v>
      </c>
      <c r="M2731">
        <v>0.4</v>
      </c>
      <c r="N2731">
        <v>4.8000000000000007</v>
      </c>
      <c r="O2731">
        <v>2</v>
      </c>
      <c r="P2731">
        <v>2.4</v>
      </c>
      <c r="Q2731">
        <v>6</v>
      </c>
      <c r="R2731" t="s">
        <v>623</v>
      </c>
    </row>
    <row r="2732" spans="1:18" x14ac:dyDescent="0.3">
      <c r="A2732" s="63">
        <v>2730</v>
      </c>
      <c r="B2732">
        <v>110173</v>
      </c>
      <c r="C2732" t="s">
        <v>785</v>
      </c>
      <c r="D2732" t="s">
        <v>630</v>
      </c>
      <c r="F2732">
        <v>68</v>
      </c>
      <c r="G2732" s="64">
        <v>43755</v>
      </c>
      <c r="H2732" s="64">
        <v>43755</v>
      </c>
      <c r="I2732">
        <v>6</v>
      </c>
      <c r="J2732">
        <v>2019</v>
      </c>
      <c r="K2732">
        <v>2019</v>
      </c>
      <c r="L2732">
        <v>3</v>
      </c>
      <c r="M2732">
        <v>0.45</v>
      </c>
      <c r="N2732">
        <v>1.35</v>
      </c>
      <c r="O2732">
        <v>1</v>
      </c>
      <c r="P2732">
        <v>1.35</v>
      </c>
      <c r="Q2732">
        <v>3</v>
      </c>
      <c r="R2732" t="s">
        <v>23</v>
      </c>
    </row>
    <row r="2733" spans="1:18" x14ac:dyDescent="0.3">
      <c r="A2733" s="63">
        <v>2731</v>
      </c>
      <c r="B2733">
        <v>110173</v>
      </c>
      <c r="C2733" t="s">
        <v>785</v>
      </c>
      <c r="D2733" t="s">
        <v>630</v>
      </c>
      <c r="F2733">
        <v>68</v>
      </c>
      <c r="G2733" s="64">
        <v>43755</v>
      </c>
      <c r="H2733" s="64">
        <v>43755</v>
      </c>
      <c r="I2733">
        <v>6</v>
      </c>
      <c r="J2733">
        <v>2019</v>
      </c>
      <c r="K2733">
        <v>2019</v>
      </c>
      <c r="L2733">
        <v>3</v>
      </c>
      <c r="M2733">
        <v>0.45</v>
      </c>
      <c r="N2733">
        <v>1.35</v>
      </c>
      <c r="O2733">
        <v>1</v>
      </c>
      <c r="P2733">
        <v>1.35</v>
      </c>
      <c r="Q2733">
        <v>3</v>
      </c>
      <c r="R2733" t="s">
        <v>108</v>
      </c>
    </row>
    <row r="2734" spans="1:18" x14ac:dyDescent="0.3">
      <c r="A2734" s="63">
        <v>2732</v>
      </c>
      <c r="B2734">
        <v>110173</v>
      </c>
      <c r="C2734" t="s">
        <v>785</v>
      </c>
      <c r="D2734" t="s">
        <v>630</v>
      </c>
      <c r="F2734">
        <v>68</v>
      </c>
      <c r="G2734" s="64">
        <v>43755</v>
      </c>
      <c r="H2734" s="64">
        <v>43755</v>
      </c>
      <c r="I2734">
        <v>6</v>
      </c>
      <c r="J2734">
        <v>2019</v>
      </c>
      <c r="K2734">
        <v>2019</v>
      </c>
      <c r="L2734">
        <v>3</v>
      </c>
      <c r="M2734">
        <v>0.45</v>
      </c>
      <c r="N2734">
        <v>1.35</v>
      </c>
      <c r="O2734">
        <v>1</v>
      </c>
      <c r="P2734">
        <v>1.35</v>
      </c>
      <c r="Q2734">
        <v>3</v>
      </c>
      <c r="R2734" t="s">
        <v>734</v>
      </c>
    </row>
    <row r="2735" spans="1:18" x14ac:dyDescent="0.3">
      <c r="A2735" s="63">
        <v>2733</v>
      </c>
      <c r="B2735">
        <v>110173</v>
      </c>
      <c r="C2735" t="s">
        <v>785</v>
      </c>
      <c r="D2735" t="s">
        <v>630</v>
      </c>
      <c r="F2735">
        <v>68</v>
      </c>
      <c r="G2735" s="64">
        <v>43755</v>
      </c>
      <c r="H2735" s="64">
        <v>43755</v>
      </c>
      <c r="I2735">
        <v>6</v>
      </c>
      <c r="J2735">
        <v>2019</v>
      </c>
      <c r="K2735">
        <v>2019</v>
      </c>
      <c r="L2735">
        <v>3</v>
      </c>
      <c r="M2735">
        <v>0.45</v>
      </c>
      <c r="N2735">
        <v>1.35</v>
      </c>
      <c r="O2735">
        <v>1</v>
      </c>
      <c r="P2735">
        <v>1.35</v>
      </c>
      <c r="Q2735">
        <v>3</v>
      </c>
      <c r="R2735" t="s">
        <v>55</v>
      </c>
    </row>
    <row r="2736" spans="1:18" x14ac:dyDescent="0.3">
      <c r="A2736" s="63">
        <v>2734</v>
      </c>
      <c r="B2736">
        <v>110173</v>
      </c>
      <c r="C2736" t="s">
        <v>785</v>
      </c>
      <c r="D2736" t="s">
        <v>630</v>
      </c>
      <c r="F2736">
        <v>68</v>
      </c>
      <c r="G2736" s="64">
        <v>43755</v>
      </c>
      <c r="H2736" s="64">
        <v>43755</v>
      </c>
      <c r="I2736">
        <v>6</v>
      </c>
      <c r="J2736">
        <v>2019</v>
      </c>
      <c r="K2736">
        <v>2019</v>
      </c>
      <c r="L2736">
        <v>3</v>
      </c>
      <c r="M2736">
        <v>0.45</v>
      </c>
      <c r="N2736">
        <v>1.35</v>
      </c>
      <c r="O2736">
        <v>1</v>
      </c>
      <c r="P2736">
        <v>1.35</v>
      </c>
      <c r="Q2736">
        <v>3</v>
      </c>
      <c r="R2736" t="s">
        <v>122</v>
      </c>
    </row>
    <row r="2737" spans="1:18" x14ac:dyDescent="0.3">
      <c r="A2737" s="63">
        <v>2735</v>
      </c>
      <c r="B2737">
        <v>110173</v>
      </c>
      <c r="C2737" t="s">
        <v>785</v>
      </c>
      <c r="D2737" t="s">
        <v>630</v>
      </c>
      <c r="F2737">
        <v>68</v>
      </c>
      <c r="G2737" s="64">
        <v>43755</v>
      </c>
      <c r="H2737" s="64">
        <v>43755</v>
      </c>
      <c r="I2737">
        <v>6</v>
      </c>
      <c r="J2737">
        <v>2019</v>
      </c>
      <c r="K2737">
        <v>2019</v>
      </c>
      <c r="L2737">
        <v>3</v>
      </c>
      <c r="M2737">
        <v>0.45</v>
      </c>
      <c r="N2737">
        <v>1.35</v>
      </c>
      <c r="O2737">
        <v>1</v>
      </c>
      <c r="P2737">
        <v>1.35</v>
      </c>
      <c r="Q2737">
        <v>3</v>
      </c>
      <c r="R2737" t="s">
        <v>639</v>
      </c>
    </row>
    <row r="2738" spans="1:18" x14ac:dyDescent="0.3">
      <c r="A2738" s="63">
        <v>2736</v>
      </c>
      <c r="B2738">
        <v>110173</v>
      </c>
      <c r="C2738" t="s">
        <v>785</v>
      </c>
      <c r="D2738" t="s">
        <v>630</v>
      </c>
      <c r="F2738">
        <v>68</v>
      </c>
      <c r="G2738" s="64">
        <v>43755</v>
      </c>
      <c r="H2738" s="64">
        <v>43755</v>
      </c>
      <c r="I2738">
        <v>6</v>
      </c>
      <c r="J2738">
        <v>2019</v>
      </c>
      <c r="K2738">
        <v>2019</v>
      </c>
      <c r="L2738">
        <v>3</v>
      </c>
      <c r="M2738">
        <v>0.45</v>
      </c>
      <c r="N2738">
        <v>1.35</v>
      </c>
      <c r="O2738">
        <v>1</v>
      </c>
      <c r="P2738">
        <v>1.35</v>
      </c>
      <c r="Q2738">
        <v>3</v>
      </c>
      <c r="R2738" t="s">
        <v>718</v>
      </c>
    </row>
    <row r="2739" spans="1:18" x14ac:dyDescent="0.3">
      <c r="A2739" s="63">
        <v>2737</v>
      </c>
      <c r="B2739">
        <v>110173</v>
      </c>
      <c r="C2739" t="s">
        <v>785</v>
      </c>
      <c r="D2739" t="s">
        <v>630</v>
      </c>
      <c r="F2739">
        <v>68</v>
      </c>
      <c r="G2739" s="64">
        <v>43755</v>
      </c>
      <c r="H2739" s="64">
        <v>43755</v>
      </c>
      <c r="I2739">
        <v>6</v>
      </c>
      <c r="J2739">
        <v>2019</v>
      </c>
      <c r="K2739">
        <v>2019</v>
      </c>
      <c r="L2739">
        <v>3</v>
      </c>
      <c r="M2739">
        <v>0.45</v>
      </c>
      <c r="N2739">
        <v>1.35</v>
      </c>
      <c r="O2739">
        <v>1</v>
      </c>
      <c r="P2739">
        <v>1.35</v>
      </c>
      <c r="Q2739">
        <v>3</v>
      </c>
      <c r="R2739" t="s">
        <v>660</v>
      </c>
    </row>
    <row r="2740" spans="1:18" x14ac:dyDescent="0.3">
      <c r="A2740" s="63">
        <v>2738</v>
      </c>
      <c r="B2740">
        <v>110173</v>
      </c>
      <c r="C2740" t="s">
        <v>785</v>
      </c>
      <c r="D2740" t="s">
        <v>630</v>
      </c>
      <c r="F2740">
        <v>68</v>
      </c>
      <c r="G2740" s="64">
        <v>43755</v>
      </c>
      <c r="H2740" s="64">
        <v>43755</v>
      </c>
      <c r="I2740">
        <v>6</v>
      </c>
      <c r="J2740">
        <v>2019</v>
      </c>
      <c r="K2740">
        <v>2019</v>
      </c>
      <c r="L2740">
        <v>3</v>
      </c>
      <c r="M2740">
        <v>0.45</v>
      </c>
      <c r="N2740">
        <v>1.35</v>
      </c>
      <c r="O2740">
        <v>1</v>
      </c>
      <c r="P2740">
        <v>1.35</v>
      </c>
      <c r="Q2740">
        <v>3</v>
      </c>
      <c r="R2740" t="s">
        <v>711</v>
      </c>
    </row>
    <row r="2741" spans="1:18" x14ac:dyDescent="0.3">
      <c r="A2741" s="63">
        <v>2739</v>
      </c>
      <c r="B2741">
        <v>110173</v>
      </c>
      <c r="C2741" t="s">
        <v>785</v>
      </c>
      <c r="D2741" t="s">
        <v>630</v>
      </c>
      <c r="F2741">
        <v>68</v>
      </c>
      <c r="G2741" s="64">
        <v>43755</v>
      </c>
      <c r="H2741" s="64">
        <v>43755</v>
      </c>
      <c r="I2741">
        <v>6</v>
      </c>
      <c r="J2741">
        <v>2019</v>
      </c>
      <c r="K2741">
        <v>2019</v>
      </c>
      <c r="L2741">
        <v>3</v>
      </c>
      <c r="M2741">
        <v>0.45</v>
      </c>
      <c r="N2741">
        <v>1.35</v>
      </c>
      <c r="O2741">
        <v>1</v>
      </c>
      <c r="P2741">
        <v>1.35</v>
      </c>
      <c r="Q2741">
        <v>3</v>
      </c>
      <c r="R2741" t="s">
        <v>119</v>
      </c>
    </row>
    <row r="2742" spans="1:18" x14ac:dyDescent="0.3">
      <c r="A2742" s="63">
        <v>2740</v>
      </c>
      <c r="B2742">
        <v>104100</v>
      </c>
      <c r="C2742" t="s">
        <v>375</v>
      </c>
      <c r="D2742" t="s">
        <v>729</v>
      </c>
      <c r="F2742">
        <v>54</v>
      </c>
      <c r="G2742" s="64">
        <v>44120</v>
      </c>
      <c r="H2742" s="64">
        <v>44120</v>
      </c>
      <c r="I2742">
        <v>5</v>
      </c>
      <c r="J2742">
        <v>2001</v>
      </c>
      <c r="K2742" t="s">
        <v>730</v>
      </c>
      <c r="L2742">
        <v>1</v>
      </c>
      <c r="M2742">
        <v>6.6666666666666666E-2</v>
      </c>
      <c r="N2742">
        <v>6.6666666666666666E-2</v>
      </c>
      <c r="O2742">
        <v>1</v>
      </c>
      <c r="P2742">
        <v>6.6666666666666666E-2</v>
      </c>
      <c r="Q2742">
        <v>1</v>
      </c>
      <c r="R2742" t="s">
        <v>35</v>
      </c>
    </row>
    <row r="2743" spans="1:18" x14ac:dyDescent="0.3">
      <c r="A2743" s="63">
        <v>2741</v>
      </c>
      <c r="B2743">
        <v>99000</v>
      </c>
      <c r="C2743" t="s">
        <v>380</v>
      </c>
      <c r="D2743" t="s">
        <v>585</v>
      </c>
      <c r="F2743">
        <v>68</v>
      </c>
      <c r="G2743" s="64">
        <v>43654</v>
      </c>
      <c r="H2743" s="64">
        <v>43658</v>
      </c>
      <c r="I2743">
        <v>6</v>
      </c>
      <c r="J2743">
        <v>2019</v>
      </c>
      <c r="K2743">
        <v>2019</v>
      </c>
      <c r="L2743">
        <v>12</v>
      </c>
      <c r="M2743">
        <v>0.41666666666666669</v>
      </c>
      <c r="N2743">
        <v>5</v>
      </c>
      <c r="O2743">
        <v>5</v>
      </c>
      <c r="P2743">
        <v>1</v>
      </c>
      <c r="Q2743">
        <v>2.4</v>
      </c>
      <c r="R2743" t="s">
        <v>23</v>
      </c>
    </row>
    <row r="2744" spans="1:18" x14ac:dyDescent="0.3">
      <c r="A2744" s="63">
        <v>2742</v>
      </c>
      <c r="B2744">
        <v>99000</v>
      </c>
      <c r="C2744" t="s">
        <v>380</v>
      </c>
      <c r="D2744" t="s">
        <v>585</v>
      </c>
      <c r="F2744">
        <v>68</v>
      </c>
      <c r="G2744" s="64">
        <v>43654</v>
      </c>
      <c r="H2744" s="64">
        <v>43658</v>
      </c>
      <c r="I2744">
        <v>6</v>
      </c>
      <c r="J2744">
        <v>2019</v>
      </c>
      <c r="K2744">
        <v>2019</v>
      </c>
      <c r="L2744">
        <v>12</v>
      </c>
      <c r="M2744">
        <v>0.41666666666666669</v>
      </c>
      <c r="N2744">
        <v>5</v>
      </c>
      <c r="O2744">
        <v>5</v>
      </c>
      <c r="P2744">
        <v>1</v>
      </c>
      <c r="Q2744">
        <v>2.4</v>
      </c>
      <c r="R2744" t="s">
        <v>54</v>
      </c>
    </row>
    <row r="2745" spans="1:18" x14ac:dyDescent="0.3">
      <c r="A2745" s="63">
        <v>2743</v>
      </c>
      <c r="B2745">
        <v>99000</v>
      </c>
      <c r="C2745" t="s">
        <v>380</v>
      </c>
      <c r="D2745" t="s">
        <v>585</v>
      </c>
      <c r="F2745">
        <v>68</v>
      </c>
      <c r="G2745" s="64">
        <v>43654</v>
      </c>
      <c r="H2745" s="64">
        <v>43658</v>
      </c>
      <c r="I2745">
        <v>6</v>
      </c>
      <c r="J2745">
        <v>2019</v>
      </c>
      <c r="K2745">
        <v>2019</v>
      </c>
      <c r="L2745">
        <v>12</v>
      </c>
      <c r="M2745">
        <v>0.41666666666666669</v>
      </c>
      <c r="N2745">
        <v>5</v>
      </c>
      <c r="O2745">
        <v>5</v>
      </c>
      <c r="P2745">
        <v>1</v>
      </c>
      <c r="Q2745">
        <v>2.4</v>
      </c>
      <c r="R2745" t="s">
        <v>91</v>
      </c>
    </row>
    <row r="2746" spans="1:18" x14ac:dyDescent="0.3">
      <c r="A2746" s="63">
        <v>2744</v>
      </c>
      <c r="B2746">
        <v>99000</v>
      </c>
      <c r="C2746" t="s">
        <v>380</v>
      </c>
      <c r="D2746" t="s">
        <v>585</v>
      </c>
      <c r="F2746">
        <v>68</v>
      </c>
      <c r="G2746" s="64">
        <v>43654</v>
      </c>
      <c r="H2746" s="64">
        <v>43658</v>
      </c>
      <c r="I2746">
        <v>6</v>
      </c>
      <c r="J2746">
        <v>2019</v>
      </c>
      <c r="K2746">
        <v>2019</v>
      </c>
      <c r="L2746">
        <v>12</v>
      </c>
      <c r="M2746">
        <v>0.41666666666666669</v>
      </c>
      <c r="N2746">
        <v>5</v>
      </c>
      <c r="O2746">
        <v>5</v>
      </c>
      <c r="P2746">
        <v>1</v>
      </c>
      <c r="Q2746">
        <v>2.4</v>
      </c>
      <c r="R2746" t="s">
        <v>734</v>
      </c>
    </row>
    <row r="2747" spans="1:18" x14ac:dyDescent="0.3">
      <c r="A2747" s="63">
        <v>2745</v>
      </c>
      <c r="B2747">
        <v>99000</v>
      </c>
      <c r="C2747" t="s">
        <v>380</v>
      </c>
      <c r="D2747" t="s">
        <v>585</v>
      </c>
      <c r="F2747">
        <v>68</v>
      </c>
      <c r="G2747" s="64">
        <v>43654</v>
      </c>
      <c r="H2747" s="64">
        <v>43658</v>
      </c>
      <c r="I2747">
        <v>6</v>
      </c>
      <c r="J2747">
        <v>2019</v>
      </c>
      <c r="K2747">
        <v>2019</v>
      </c>
      <c r="L2747">
        <v>12</v>
      </c>
      <c r="M2747">
        <v>0.41666666666666669</v>
      </c>
      <c r="N2747">
        <v>5</v>
      </c>
      <c r="O2747">
        <v>5</v>
      </c>
      <c r="P2747">
        <v>1</v>
      </c>
      <c r="Q2747">
        <v>2.4</v>
      </c>
      <c r="R2747" t="s">
        <v>744</v>
      </c>
    </row>
    <row r="2748" spans="1:18" x14ac:dyDescent="0.3">
      <c r="A2748" s="63">
        <v>2746</v>
      </c>
      <c r="B2748">
        <v>99000</v>
      </c>
      <c r="C2748" t="s">
        <v>380</v>
      </c>
      <c r="D2748" t="s">
        <v>585</v>
      </c>
      <c r="F2748">
        <v>68</v>
      </c>
      <c r="G2748" s="64">
        <v>43654</v>
      </c>
      <c r="H2748" s="64">
        <v>43658</v>
      </c>
      <c r="I2748">
        <v>6</v>
      </c>
      <c r="J2748">
        <v>2019</v>
      </c>
      <c r="K2748">
        <v>2019</v>
      </c>
      <c r="L2748">
        <v>12</v>
      </c>
      <c r="M2748">
        <v>0.41666666666666669</v>
      </c>
      <c r="N2748">
        <v>5</v>
      </c>
      <c r="O2748">
        <v>5</v>
      </c>
      <c r="P2748">
        <v>1</v>
      </c>
      <c r="Q2748">
        <v>2.4</v>
      </c>
      <c r="R2748" t="s">
        <v>599</v>
      </c>
    </row>
    <row r="2749" spans="1:18" x14ac:dyDescent="0.3">
      <c r="A2749" s="63">
        <v>2747</v>
      </c>
      <c r="B2749">
        <v>99000</v>
      </c>
      <c r="C2749" t="s">
        <v>380</v>
      </c>
      <c r="D2749" t="s">
        <v>585</v>
      </c>
      <c r="F2749">
        <v>68</v>
      </c>
      <c r="G2749" s="64">
        <v>43654</v>
      </c>
      <c r="H2749" s="64">
        <v>43658</v>
      </c>
      <c r="I2749">
        <v>6</v>
      </c>
      <c r="J2749">
        <v>2019</v>
      </c>
      <c r="K2749">
        <v>2019</v>
      </c>
      <c r="L2749">
        <v>12</v>
      </c>
      <c r="M2749">
        <v>0.41666666666666669</v>
      </c>
      <c r="N2749">
        <v>5</v>
      </c>
      <c r="O2749">
        <v>5</v>
      </c>
      <c r="P2749">
        <v>1</v>
      </c>
      <c r="Q2749">
        <v>2.4</v>
      </c>
      <c r="R2749" t="s">
        <v>769</v>
      </c>
    </row>
    <row r="2750" spans="1:18" x14ac:dyDescent="0.3">
      <c r="A2750" s="63">
        <v>2748</v>
      </c>
      <c r="B2750">
        <v>99000</v>
      </c>
      <c r="C2750" t="s">
        <v>380</v>
      </c>
      <c r="D2750" t="s">
        <v>585</v>
      </c>
      <c r="F2750">
        <v>68</v>
      </c>
      <c r="G2750" s="64">
        <v>43654</v>
      </c>
      <c r="H2750" s="64">
        <v>43658</v>
      </c>
      <c r="I2750">
        <v>6</v>
      </c>
      <c r="J2750">
        <v>2019</v>
      </c>
      <c r="K2750">
        <v>2019</v>
      </c>
      <c r="L2750">
        <v>12</v>
      </c>
      <c r="M2750">
        <v>0.41666666666666669</v>
      </c>
      <c r="N2750">
        <v>5</v>
      </c>
      <c r="O2750">
        <v>5</v>
      </c>
      <c r="P2750">
        <v>1</v>
      </c>
      <c r="Q2750">
        <v>2.4</v>
      </c>
      <c r="R2750" t="s">
        <v>641</v>
      </c>
    </row>
    <row r="2751" spans="1:18" x14ac:dyDescent="0.3">
      <c r="A2751" s="63">
        <v>2749</v>
      </c>
      <c r="B2751">
        <v>99000</v>
      </c>
      <c r="C2751" t="s">
        <v>380</v>
      </c>
      <c r="D2751" t="s">
        <v>585</v>
      </c>
      <c r="F2751">
        <v>68</v>
      </c>
      <c r="G2751" s="64">
        <v>43654</v>
      </c>
      <c r="H2751" s="64">
        <v>43658</v>
      </c>
      <c r="I2751">
        <v>6</v>
      </c>
      <c r="J2751">
        <v>2019</v>
      </c>
      <c r="K2751">
        <v>2019</v>
      </c>
      <c r="L2751">
        <v>12</v>
      </c>
      <c r="M2751">
        <v>0.41666666666666669</v>
      </c>
      <c r="N2751">
        <v>5</v>
      </c>
      <c r="O2751">
        <v>5</v>
      </c>
      <c r="P2751">
        <v>1</v>
      </c>
      <c r="Q2751">
        <v>2.4</v>
      </c>
      <c r="R2751" t="s">
        <v>742</v>
      </c>
    </row>
    <row r="2752" spans="1:18" x14ac:dyDescent="0.3">
      <c r="A2752" s="63">
        <v>2750</v>
      </c>
      <c r="B2752">
        <v>99000</v>
      </c>
      <c r="C2752" t="s">
        <v>380</v>
      </c>
      <c r="D2752" t="s">
        <v>585</v>
      </c>
      <c r="F2752">
        <v>68</v>
      </c>
      <c r="G2752" s="64">
        <v>43654</v>
      </c>
      <c r="H2752" s="64">
        <v>43658</v>
      </c>
      <c r="I2752">
        <v>6</v>
      </c>
      <c r="J2752">
        <v>2019</v>
      </c>
      <c r="K2752">
        <v>2019</v>
      </c>
      <c r="L2752">
        <v>12</v>
      </c>
      <c r="M2752">
        <v>0.41666666666666669</v>
      </c>
      <c r="N2752">
        <v>5</v>
      </c>
      <c r="O2752">
        <v>5</v>
      </c>
      <c r="P2752">
        <v>1</v>
      </c>
      <c r="Q2752">
        <v>2.4</v>
      </c>
      <c r="R2752" t="s">
        <v>606</v>
      </c>
    </row>
    <row r="2753" spans="1:18" x14ac:dyDescent="0.3">
      <c r="A2753" s="63">
        <v>2751</v>
      </c>
      <c r="B2753">
        <v>522</v>
      </c>
      <c r="C2753" t="s">
        <v>383</v>
      </c>
      <c r="D2753" t="s">
        <v>658</v>
      </c>
      <c r="F2753">
        <v>73</v>
      </c>
      <c r="G2753" s="64">
        <v>42981</v>
      </c>
      <c r="H2753" s="64">
        <v>42981</v>
      </c>
      <c r="I2753">
        <v>8</v>
      </c>
      <c r="J2753">
        <v>2001</v>
      </c>
      <c r="K2753">
        <v>2001</v>
      </c>
      <c r="L2753">
        <v>1</v>
      </c>
      <c r="M2753">
        <v>1.8166666666666671</v>
      </c>
      <c r="N2753">
        <v>1.8166666666666671</v>
      </c>
      <c r="O2753">
        <v>1</v>
      </c>
      <c r="P2753">
        <v>1.8166666666666671</v>
      </c>
      <c r="Q2753">
        <v>1</v>
      </c>
      <c r="R2753" t="s">
        <v>22</v>
      </c>
    </row>
    <row r="2754" spans="1:18" x14ac:dyDescent="0.3">
      <c r="A2754" s="63">
        <v>2752</v>
      </c>
      <c r="B2754">
        <v>522</v>
      </c>
      <c r="C2754" t="s">
        <v>383</v>
      </c>
      <c r="D2754" t="s">
        <v>658</v>
      </c>
      <c r="F2754">
        <v>73</v>
      </c>
      <c r="G2754" s="64">
        <v>42981</v>
      </c>
      <c r="H2754" s="64">
        <v>42981</v>
      </c>
      <c r="I2754">
        <v>8</v>
      </c>
      <c r="J2754">
        <v>2001</v>
      </c>
      <c r="K2754">
        <v>2001</v>
      </c>
      <c r="L2754">
        <v>1</v>
      </c>
      <c r="M2754">
        <v>1.8166666666666671</v>
      </c>
      <c r="N2754">
        <v>1.8166666666666671</v>
      </c>
      <c r="O2754">
        <v>1</v>
      </c>
      <c r="P2754">
        <v>1.8166666666666671</v>
      </c>
      <c r="Q2754">
        <v>1</v>
      </c>
      <c r="R2754" t="s">
        <v>36</v>
      </c>
    </row>
    <row r="2755" spans="1:18" x14ac:dyDescent="0.3">
      <c r="A2755" s="63">
        <v>2753</v>
      </c>
      <c r="B2755">
        <v>522</v>
      </c>
      <c r="C2755" t="s">
        <v>383</v>
      </c>
      <c r="D2755" t="s">
        <v>658</v>
      </c>
      <c r="F2755">
        <v>73</v>
      </c>
      <c r="G2755" s="64">
        <v>42981</v>
      </c>
      <c r="H2755" s="64">
        <v>42981</v>
      </c>
      <c r="I2755">
        <v>8</v>
      </c>
      <c r="J2755">
        <v>2001</v>
      </c>
      <c r="K2755">
        <v>2001</v>
      </c>
      <c r="L2755">
        <v>1</v>
      </c>
      <c r="M2755">
        <v>1.8166666666666671</v>
      </c>
      <c r="N2755">
        <v>1.8166666666666671</v>
      </c>
      <c r="O2755">
        <v>1</v>
      </c>
      <c r="P2755">
        <v>1.8166666666666671</v>
      </c>
      <c r="Q2755">
        <v>1</v>
      </c>
      <c r="R2755" t="s">
        <v>54</v>
      </c>
    </row>
    <row r="2756" spans="1:18" x14ac:dyDescent="0.3">
      <c r="A2756" s="63">
        <v>2754</v>
      </c>
      <c r="B2756">
        <v>522</v>
      </c>
      <c r="C2756" t="s">
        <v>383</v>
      </c>
      <c r="D2756" t="s">
        <v>658</v>
      </c>
      <c r="F2756">
        <v>73</v>
      </c>
      <c r="G2756" s="64">
        <v>42981</v>
      </c>
      <c r="H2756" s="64">
        <v>42981</v>
      </c>
      <c r="I2756">
        <v>8</v>
      </c>
      <c r="J2756">
        <v>2001</v>
      </c>
      <c r="K2756">
        <v>2001</v>
      </c>
      <c r="L2756">
        <v>1</v>
      </c>
      <c r="M2756">
        <v>1.8166666666666671</v>
      </c>
      <c r="N2756">
        <v>1.8166666666666671</v>
      </c>
      <c r="O2756">
        <v>1</v>
      </c>
      <c r="P2756">
        <v>1.8166666666666671</v>
      </c>
      <c r="Q2756">
        <v>1</v>
      </c>
      <c r="R2756" t="s">
        <v>25</v>
      </c>
    </row>
    <row r="2757" spans="1:18" x14ac:dyDescent="0.3">
      <c r="A2757" s="63">
        <v>2755</v>
      </c>
      <c r="B2757">
        <v>522</v>
      </c>
      <c r="C2757" t="s">
        <v>383</v>
      </c>
      <c r="D2757" t="s">
        <v>658</v>
      </c>
      <c r="F2757">
        <v>73</v>
      </c>
      <c r="G2757" s="64">
        <v>42981</v>
      </c>
      <c r="H2757" s="64">
        <v>42981</v>
      </c>
      <c r="I2757">
        <v>8</v>
      </c>
      <c r="J2757">
        <v>2001</v>
      </c>
      <c r="K2757">
        <v>2001</v>
      </c>
      <c r="L2757">
        <v>1</v>
      </c>
      <c r="M2757">
        <v>1.8166666666666671</v>
      </c>
      <c r="N2757">
        <v>1.8166666666666671</v>
      </c>
      <c r="O2757">
        <v>1</v>
      </c>
      <c r="P2757">
        <v>1.8166666666666671</v>
      </c>
      <c r="Q2757">
        <v>1</v>
      </c>
      <c r="R2757" t="s">
        <v>739</v>
      </c>
    </row>
    <row r="2758" spans="1:18" x14ac:dyDescent="0.3">
      <c r="A2758" s="63">
        <v>2756</v>
      </c>
      <c r="B2758">
        <v>522</v>
      </c>
      <c r="C2758" t="s">
        <v>383</v>
      </c>
      <c r="D2758" t="s">
        <v>658</v>
      </c>
      <c r="F2758">
        <v>73</v>
      </c>
      <c r="G2758" s="64">
        <v>42981</v>
      </c>
      <c r="H2758" s="64">
        <v>42981</v>
      </c>
      <c r="I2758">
        <v>8</v>
      </c>
      <c r="J2758">
        <v>2001</v>
      </c>
      <c r="K2758">
        <v>2001</v>
      </c>
      <c r="L2758">
        <v>1</v>
      </c>
      <c r="M2758">
        <v>1.8166666666666671</v>
      </c>
      <c r="N2758">
        <v>1.8166666666666671</v>
      </c>
      <c r="O2758">
        <v>1</v>
      </c>
      <c r="P2758">
        <v>1.8166666666666671</v>
      </c>
      <c r="Q2758">
        <v>1</v>
      </c>
      <c r="R2758" t="s">
        <v>665</v>
      </c>
    </row>
    <row r="2759" spans="1:18" x14ac:dyDescent="0.3">
      <c r="A2759" s="63">
        <v>2757</v>
      </c>
      <c r="B2759">
        <v>522</v>
      </c>
      <c r="C2759" t="s">
        <v>383</v>
      </c>
      <c r="D2759" t="s">
        <v>658</v>
      </c>
      <c r="F2759">
        <v>73</v>
      </c>
      <c r="G2759" s="64">
        <v>42981</v>
      </c>
      <c r="H2759" s="64">
        <v>42981</v>
      </c>
      <c r="I2759">
        <v>8</v>
      </c>
      <c r="J2759">
        <v>2001</v>
      </c>
      <c r="K2759">
        <v>2001</v>
      </c>
      <c r="L2759">
        <v>1</v>
      </c>
      <c r="M2759">
        <v>1.8166666666666671</v>
      </c>
      <c r="N2759">
        <v>1.8166666666666671</v>
      </c>
      <c r="O2759">
        <v>1</v>
      </c>
      <c r="P2759">
        <v>1.8166666666666671</v>
      </c>
      <c r="Q2759">
        <v>1</v>
      </c>
      <c r="R2759" t="s">
        <v>782</v>
      </c>
    </row>
    <row r="2760" spans="1:18" x14ac:dyDescent="0.3">
      <c r="A2760" s="63">
        <v>2758</v>
      </c>
      <c r="B2760">
        <v>522</v>
      </c>
      <c r="C2760" t="s">
        <v>383</v>
      </c>
      <c r="D2760" t="s">
        <v>658</v>
      </c>
      <c r="F2760">
        <v>73</v>
      </c>
      <c r="G2760" s="64">
        <v>42981</v>
      </c>
      <c r="H2760" s="64">
        <v>42981</v>
      </c>
      <c r="I2760">
        <v>8</v>
      </c>
      <c r="J2760">
        <v>2001</v>
      </c>
      <c r="K2760">
        <v>2001</v>
      </c>
      <c r="L2760">
        <v>1</v>
      </c>
      <c r="M2760">
        <v>1.8166666666666671</v>
      </c>
      <c r="N2760">
        <v>1.8166666666666671</v>
      </c>
      <c r="O2760">
        <v>1</v>
      </c>
      <c r="P2760">
        <v>1.8166666666666671</v>
      </c>
      <c r="Q2760">
        <v>1</v>
      </c>
      <c r="R2760" t="s">
        <v>621</v>
      </c>
    </row>
    <row r="2761" spans="1:18" x14ac:dyDescent="0.3">
      <c r="A2761" s="63">
        <v>2759</v>
      </c>
      <c r="B2761">
        <v>522</v>
      </c>
      <c r="C2761" t="s">
        <v>383</v>
      </c>
      <c r="D2761" t="s">
        <v>658</v>
      </c>
      <c r="F2761">
        <v>73</v>
      </c>
      <c r="G2761" s="64">
        <v>42981</v>
      </c>
      <c r="H2761" s="64">
        <v>42981</v>
      </c>
      <c r="I2761">
        <v>8</v>
      </c>
      <c r="J2761">
        <v>2001</v>
      </c>
      <c r="K2761">
        <v>2001</v>
      </c>
      <c r="L2761">
        <v>1</v>
      </c>
      <c r="M2761">
        <v>1.8166666666666671</v>
      </c>
      <c r="N2761">
        <v>1.8166666666666671</v>
      </c>
      <c r="O2761">
        <v>1</v>
      </c>
      <c r="P2761">
        <v>1.8166666666666671</v>
      </c>
      <c r="Q2761">
        <v>1</v>
      </c>
      <c r="R2761" t="s">
        <v>66</v>
      </c>
    </row>
    <row r="2762" spans="1:18" x14ac:dyDescent="0.3">
      <c r="A2762" s="63">
        <v>2760</v>
      </c>
      <c r="B2762">
        <v>522</v>
      </c>
      <c r="C2762" t="s">
        <v>383</v>
      </c>
      <c r="D2762" t="s">
        <v>658</v>
      </c>
      <c r="F2762">
        <v>73</v>
      </c>
      <c r="G2762" s="64">
        <v>42981</v>
      </c>
      <c r="H2762" s="64">
        <v>42981</v>
      </c>
      <c r="I2762">
        <v>8</v>
      </c>
      <c r="J2762">
        <v>2001</v>
      </c>
      <c r="K2762">
        <v>2001</v>
      </c>
      <c r="L2762">
        <v>1</v>
      </c>
      <c r="M2762">
        <v>1.8166666666666671</v>
      </c>
      <c r="N2762">
        <v>1.8166666666666671</v>
      </c>
      <c r="O2762">
        <v>1</v>
      </c>
      <c r="P2762">
        <v>1.8166666666666671</v>
      </c>
      <c r="Q2762">
        <v>1</v>
      </c>
      <c r="R2762" t="s">
        <v>786</v>
      </c>
    </row>
    <row r="2763" spans="1:18" x14ac:dyDescent="0.3">
      <c r="A2763" s="63">
        <v>2761</v>
      </c>
      <c r="B2763">
        <v>522</v>
      </c>
      <c r="C2763" t="s">
        <v>383</v>
      </c>
      <c r="D2763" t="s">
        <v>658</v>
      </c>
      <c r="F2763">
        <v>73</v>
      </c>
      <c r="G2763" s="64">
        <v>42981</v>
      </c>
      <c r="H2763" s="64">
        <v>42981</v>
      </c>
      <c r="I2763">
        <v>8</v>
      </c>
      <c r="J2763">
        <v>2001</v>
      </c>
      <c r="K2763">
        <v>2001</v>
      </c>
      <c r="L2763">
        <v>1</v>
      </c>
      <c r="M2763">
        <v>1.8166666666666671</v>
      </c>
      <c r="N2763">
        <v>1.8166666666666671</v>
      </c>
      <c r="O2763">
        <v>1</v>
      </c>
      <c r="P2763">
        <v>1.8166666666666671</v>
      </c>
      <c r="Q2763">
        <v>1</v>
      </c>
      <c r="R2763" t="s">
        <v>690</v>
      </c>
    </row>
    <row r="2764" spans="1:18" x14ac:dyDescent="0.3">
      <c r="A2764" s="63">
        <v>2762</v>
      </c>
      <c r="B2764">
        <v>522</v>
      </c>
      <c r="C2764" t="s">
        <v>383</v>
      </c>
      <c r="D2764" t="s">
        <v>658</v>
      </c>
      <c r="F2764">
        <v>73</v>
      </c>
      <c r="G2764" s="64">
        <v>42981</v>
      </c>
      <c r="H2764" s="64">
        <v>42981</v>
      </c>
      <c r="I2764">
        <v>8</v>
      </c>
      <c r="J2764">
        <v>2001</v>
      </c>
      <c r="K2764">
        <v>2001</v>
      </c>
      <c r="L2764">
        <v>1</v>
      </c>
      <c r="M2764">
        <v>1.8166666666666671</v>
      </c>
      <c r="N2764">
        <v>1.8166666666666671</v>
      </c>
      <c r="O2764">
        <v>1</v>
      </c>
      <c r="P2764">
        <v>1.8166666666666671</v>
      </c>
      <c r="Q2764">
        <v>1</v>
      </c>
      <c r="R2764" t="s">
        <v>711</v>
      </c>
    </row>
    <row r="2765" spans="1:18" x14ac:dyDescent="0.3">
      <c r="A2765" s="63">
        <v>2763</v>
      </c>
      <c r="B2765">
        <v>522</v>
      </c>
      <c r="C2765" t="s">
        <v>383</v>
      </c>
      <c r="D2765" t="s">
        <v>658</v>
      </c>
      <c r="F2765">
        <v>73</v>
      </c>
      <c r="G2765" s="64">
        <v>42981</v>
      </c>
      <c r="H2765" s="64">
        <v>42981</v>
      </c>
      <c r="I2765">
        <v>8</v>
      </c>
      <c r="J2765">
        <v>2001</v>
      </c>
      <c r="K2765">
        <v>2001</v>
      </c>
      <c r="L2765">
        <v>1</v>
      </c>
      <c r="M2765">
        <v>1.8166666666666671</v>
      </c>
      <c r="N2765">
        <v>1.8166666666666671</v>
      </c>
      <c r="O2765">
        <v>1</v>
      </c>
      <c r="P2765">
        <v>1.8166666666666671</v>
      </c>
      <c r="Q2765">
        <v>1</v>
      </c>
      <c r="R2765" t="s">
        <v>660</v>
      </c>
    </row>
    <row r="2766" spans="1:18" x14ac:dyDescent="0.3">
      <c r="A2766" s="63">
        <v>2764</v>
      </c>
      <c r="B2766">
        <v>522</v>
      </c>
      <c r="C2766" t="s">
        <v>383</v>
      </c>
      <c r="D2766" t="s">
        <v>658</v>
      </c>
      <c r="F2766">
        <v>73</v>
      </c>
      <c r="G2766" s="64">
        <v>42981</v>
      </c>
      <c r="H2766" s="64">
        <v>42981</v>
      </c>
      <c r="I2766">
        <v>8</v>
      </c>
      <c r="J2766">
        <v>2001</v>
      </c>
      <c r="K2766">
        <v>2001</v>
      </c>
      <c r="L2766">
        <v>1</v>
      </c>
      <c r="M2766">
        <v>1.8166666666666671</v>
      </c>
      <c r="N2766">
        <v>1.8166666666666671</v>
      </c>
      <c r="O2766">
        <v>1</v>
      </c>
      <c r="P2766">
        <v>1.8166666666666671</v>
      </c>
      <c r="Q2766">
        <v>1</v>
      </c>
      <c r="R2766" t="s">
        <v>668</v>
      </c>
    </row>
    <row r="2767" spans="1:18" x14ac:dyDescent="0.3">
      <c r="A2767" s="63">
        <v>2765</v>
      </c>
      <c r="B2767">
        <v>522</v>
      </c>
      <c r="C2767" t="s">
        <v>383</v>
      </c>
      <c r="D2767" t="s">
        <v>658</v>
      </c>
      <c r="F2767">
        <v>73</v>
      </c>
      <c r="G2767" s="64">
        <v>42981</v>
      </c>
      <c r="H2767" s="64">
        <v>42981</v>
      </c>
      <c r="I2767">
        <v>8</v>
      </c>
      <c r="J2767">
        <v>2001</v>
      </c>
      <c r="K2767">
        <v>2001</v>
      </c>
      <c r="L2767">
        <v>1</v>
      </c>
      <c r="M2767">
        <v>1.8166666666666671</v>
      </c>
      <c r="N2767">
        <v>1.8166666666666671</v>
      </c>
      <c r="O2767">
        <v>1</v>
      </c>
      <c r="P2767">
        <v>1.8166666666666671</v>
      </c>
      <c r="Q2767">
        <v>1</v>
      </c>
      <c r="R2767" t="s">
        <v>590</v>
      </c>
    </row>
    <row r="2768" spans="1:18" x14ac:dyDescent="0.3">
      <c r="A2768" s="63">
        <v>2766</v>
      </c>
      <c r="B2768">
        <v>522</v>
      </c>
      <c r="C2768" t="s">
        <v>383</v>
      </c>
      <c r="D2768" t="s">
        <v>658</v>
      </c>
      <c r="F2768">
        <v>73</v>
      </c>
      <c r="G2768" s="64">
        <v>42981</v>
      </c>
      <c r="H2768" s="64">
        <v>42981</v>
      </c>
      <c r="I2768">
        <v>8</v>
      </c>
      <c r="J2768">
        <v>2001</v>
      </c>
      <c r="K2768">
        <v>2001</v>
      </c>
      <c r="L2768">
        <v>1</v>
      </c>
      <c r="M2768">
        <v>1.8166666666666671</v>
      </c>
      <c r="N2768">
        <v>1.8166666666666671</v>
      </c>
      <c r="O2768">
        <v>1</v>
      </c>
      <c r="P2768">
        <v>1.8166666666666671</v>
      </c>
      <c r="Q2768">
        <v>1</v>
      </c>
      <c r="R2768" t="s">
        <v>706</v>
      </c>
    </row>
    <row r="2769" spans="1:18" x14ac:dyDescent="0.3">
      <c r="A2769" s="63">
        <v>2767</v>
      </c>
      <c r="B2769">
        <v>522</v>
      </c>
      <c r="C2769" t="s">
        <v>383</v>
      </c>
      <c r="D2769" t="s">
        <v>658</v>
      </c>
      <c r="F2769">
        <v>73</v>
      </c>
      <c r="G2769" s="64">
        <v>42981</v>
      </c>
      <c r="H2769" s="64">
        <v>42981</v>
      </c>
      <c r="I2769">
        <v>8</v>
      </c>
      <c r="J2769">
        <v>2001</v>
      </c>
      <c r="K2769">
        <v>2001</v>
      </c>
      <c r="L2769">
        <v>1</v>
      </c>
      <c r="M2769">
        <v>1.8166666666666671</v>
      </c>
      <c r="N2769">
        <v>1.8166666666666671</v>
      </c>
      <c r="O2769">
        <v>1</v>
      </c>
      <c r="P2769">
        <v>1.8166666666666671</v>
      </c>
      <c r="Q2769">
        <v>1</v>
      </c>
      <c r="R2769" t="s">
        <v>723</v>
      </c>
    </row>
    <row r="2770" spans="1:18" x14ac:dyDescent="0.3">
      <c r="A2770" s="63">
        <v>2768</v>
      </c>
      <c r="B2770">
        <v>105989</v>
      </c>
      <c r="C2770" t="s">
        <v>385</v>
      </c>
      <c r="D2770" t="s">
        <v>787</v>
      </c>
      <c r="F2770">
        <v>65</v>
      </c>
      <c r="G2770" s="64">
        <v>43659</v>
      </c>
      <c r="H2770" s="64">
        <v>43662</v>
      </c>
      <c r="I2770">
        <v>6</v>
      </c>
      <c r="J2770">
        <v>2019</v>
      </c>
      <c r="K2770">
        <v>2019</v>
      </c>
      <c r="L2770">
        <v>12</v>
      </c>
      <c r="M2770">
        <v>0.2166666666666667</v>
      </c>
      <c r="N2770">
        <v>2.6</v>
      </c>
      <c r="O2770">
        <v>4</v>
      </c>
      <c r="P2770">
        <v>0.65</v>
      </c>
      <c r="Q2770">
        <v>3</v>
      </c>
      <c r="R2770" t="s">
        <v>32</v>
      </c>
    </row>
    <row r="2771" spans="1:18" x14ac:dyDescent="0.3">
      <c r="A2771" s="63">
        <v>2769</v>
      </c>
      <c r="B2771">
        <v>105989</v>
      </c>
      <c r="C2771" t="s">
        <v>385</v>
      </c>
      <c r="D2771" t="s">
        <v>787</v>
      </c>
      <c r="F2771">
        <v>65</v>
      </c>
      <c r="G2771" s="64">
        <v>43659</v>
      </c>
      <c r="H2771" s="64">
        <v>43662</v>
      </c>
      <c r="I2771">
        <v>6</v>
      </c>
      <c r="J2771">
        <v>2019</v>
      </c>
      <c r="K2771">
        <v>2019</v>
      </c>
      <c r="L2771">
        <v>12</v>
      </c>
      <c r="M2771">
        <v>0.2166666666666667</v>
      </c>
      <c r="N2771">
        <v>2.6</v>
      </c>
      <c r="O2771">
        <v>4</v>
      </c>
      <c r="P2771">
        <v>0.65</v>
      </c>
      <c r="Q2771">
        <v>3</v>
      </c>
      <c r="R2771" t="s">
        <v>70</v>
      </c>
    </row>
    <row r="2772" spans="1:18" x14ac:dyDescent="0.3">
      <c r="A2772" s="63">
        <v>2770</v>
      </c>
      <c r="B2772">
        <v>105989</v>
      </c>
      <c r="C2772" t="s">
        <v>385</v>
      </c>
      <c r="D2772" t="s">
        <v>787</v>
      </c>
      <c r="F2772">
        <v>65</v>
      </c>
      <c r="G2772" s="64">
        <v>43659</v>
      </c>
      <c r="H2772" s="64">
        <v>43662</v>
      </c>
      <c r="I2772">
        <v>6</v>
      </c>
      <c r="J2772">
        <v>2019</v>
      </c>
      <c r="K2772">
        <v>2019</v>
      </c>
      <c r="L2772">
        <v>12</v>
      </c>
      <c r="M2772">
        <v>0.2166666666666667</v>
      </c>
      <c r="N2772">
        <v>2.6</v>
      </c>
      <c r="O2772">
        <v>4</v>
      </c>
      <c r="P2772">
        <v>0.65</v>
      </c>
      <c r="Q2772">
        <v>3</v>
      </c>
      <c r="R2772" t="s">
        <v>54</v>
      </c>
    </row>
    <row r="2773" spans="1:18" x14ac:dyDescent="0.3">
      <c r="A2773" s="63">
        <v>2771</v>
      </c>
      <c r="B2773">
        <v>105989</v>
      </c>
      <c r="C2773" t="s">
        <v>385</v>
      </c>
      <c r="D2773" t="s">
        <v>787</v>
      </c>
      <c r="F2773">
        <v>65</v>
      </c>
      <c r="G2773" s="64">
        <v>43659</v>
      </c>
      <c r="H2773" s="64">
        <v>43662</v>
      </c>
      <c r="I2773">
        <v>6</v>
      </c>
      <c r="J2773">
        <v>2019</v>
      </c>
      <c r="K2773">
        <v>2019</v>
      </c>
      <c r="L2773">
        <v>12</v>
      </c>
      <c r="M2773">
        <v>0.2166666666666667</v>
      </c>
      <c r="N2773">
        <v>2.6</v>
      </c>
      <c r="O2773">
        <v>4</v>
      </c>
      <c r="P2773">
        <v>0.65</v>
      </c>
      <c r="Q2773">
        <v>3</v>
      </c>
      <c r="R2773" t="s">
        <v>45</v>
      </c>
    </row>
    <row r="2774" spans="1:18" x14ac:dyDescent="0.3">
      <c r="A2774" s="63">
        <v>2772</v>
      </c>
      <c r="B2774">
        <v>105989</v>
      </c>
      <c r="C2774" t="s">
        <v>385</v>
      </c>
      <c r="D2774" t="s">
        <v>787</v>
      </c>
      <c r="F2774">
        <v>65</v>
      </c>
      <c r="G2774" s="64">
        <v>43659</v>
      </c>
      <c r="H2774" s="64">
        <v>43662</v>
      </c>
      <c r="I2774">
        <v>6</v>
      </c>
      <c r="J2774">
        <v>2019</v>
      </c>
      <c r="K2774">
        <v>2019</v>
      </c>
      <c r="L2774">
        <v>12</v>
      </c>
      <c r="M2774">
        <v>0.2166666666666667</v>
      </c>
      <c r="N2774">
        <v>2.6</v>
      </c>
      <c r="O2774">
        <v>4</v>
      </c>
      <c r="P2774">
        <v>0.65</v>
      </c>
      <c r="Q2774">
        <v>3</v>
      </c>
      <c r="R2774" t="s">
        <v>641</v>
      </c>
    </row>
    <row r="2775" spans="1:18" x14ac:dyDescent="0.3">
      <c r="A2775" s="63">
        <v>2773</v>
      </c>
      <c r="B2775">
        <v>105989</v>
      </c>
      <c r="C2775" t="s">
        <v>385</v>
      </c>
      <c r="D2775" t="s">
        <v>787</v>
      </c>
      <c r="F2775">
        <v>65</v>
      </c>
      <c r="G2775" s="64">
        <v>43659</v>
      </c>
      <c r="H2775" s="64">
        <v>43662</v>
      </c>
      <c r="I2775">
        <v>6</v>
      </c>
      <c r="J2775">
        <v>2019</v>
      </c>
      <c r="K2775">
        <v>2019</v>
      </c>
      <c r="L2775">
        <v>12</v>
      </c>
      <c r="M2775">
        <v>0.2166666666666667</v>
      </c>
      <c r="N2775">
        <v>2.6</v>
      </c>
      <c r="O2775">
        <v>4</v>
      </c>
      <c r="P2775">
        <v>0.65</v>
      </c>
      <c r="Q2775">
        <v>3</v>
      </c>
      <c r="R2775" t="s">
        <v>694</v>
      </c>
    </row>
    <row r="2776" spans="1:18" x14ac:dyDescent="0.3">
      <c r="A2776" s="63">
        <v>2774</v>
      </c>
      <c r="B2776">
        <v>105989</v>
      </c>
      <c r="C2776" t="s">
        <v>385</v>
      </c>
      <c r="D2776" t="s">
        <v>787</v>
      </c>
      <c r="F2776">
        <v>65</v>
      </c>
      <c r="G2776" s="64">
        <v>43659</v>
      </c>
      <c r="H2776" s="64">
        <v>43662</v>
      </c>
      <c r="I2776">
        <v>6</v>
      </c>
      <c r="J2776">
        <v>2019</v>
      </c>
      <c r="K2776">
        <v>2019</v>
      </c>
      <c r="L2776">
        <v>12</v>
      </c>
      <c r="M2776">
        <v>0.2166666666666667</v>
      </c>
      <c r="N2776">
        <v>2.6</v>
      </c>
      <c r="O2776">
        <v>4</v>
      </c>
      <c r="P2776">
        <v>0.65</v>
      </c>
      <c r="Q2776">
        <v>3</v>
      </c>
      <c r="R2776" t="s">
        <v>747</v>
      </c>
    </row>
    <row r="2777" spans="1:18" x14ac:dyDescent="0.3">
      <c r="A2777" s="63">
        <v>2775</v>
      </c>
      <c r="B2777">
        <v>105989</v>
      </c>
      <c r="C2777" t="s">
        <v>385</v>
      </c>
      <c r="D2777" t="s">
        <v>787</v>
      </c>
      <c r="F2777">
        <v>65</v>
      </c>
      <c r="G2777" s="64">
        <v>43659</v>
      </c>
      <c r="H2777" s="64">
        <v>43662</v>
      </c>
      <c r="I2777">
        <v>6</v>
      </c>
      <c r="J2777">
        <v>2019</v>
      </c>
      <c r="K2777">
        <v>2019</v>
      </c>
      <c r="L2777">
        <v>12</v>
      </c>
      <c r="M2777">
        <v>0.2166666666666667</v>
      </c>
      <c r="N2777">
        <v>2.6</v>
      </c>
      <c r="O2777">
        <v>4</v>
      </c>
      <c r="P2777">
        <v>0.65</v>
      </c>
      <c r="Q2777">
        <v>3</v>
      </c>
      <c r="R2777" t="s">
        <v>599</v>
      </c>
    </row>
    <row r="2778" spans="1:18" x14ac:dyDescent="0.3">
      <c r="A2778" s="63">
        <v>2776</v>
      </c>
      <c r="B2778">
        <v>105989</v>
      </c>
      <c r="C2778" t="s">
        <v>385</v>
      </c>
      <c r="D2778" t="s">
        <v>787</v>
      </c>
      <c r="F2778">
        <v>65</v>
      </c>
      <c r="G2778" s="64">
        <v>43659</v>
      </c>
      <c r="H2778" s="64">
        <v>43662</v>
      </c>
      <c r="I2778">
        <v>6</v>
      </c>
      <c r="J2778">
        <v>2019</v>
      </c>
      <c r="K2778">
        <v>2019</v>
      </c>
      <c r="L2778">
        <v>12</v>
      </c>
      <c r="M2778">
        <v>0.2166666666666667</v>
      </c>
      <c r="N2778">
        <v>2.6</v>
      </c>
      <c r="O2778">
        <v>4</v>
      </c>
      <c r="P2778">
        <v>0.65</v>
      </c>
      <c r="Q2778">
        <v>3</v>
      </c>
      <c r="R2778" t="s">
        <v>38</v>
      </c>
    </row>
    <row r="2779" spans="1:18" x14ac:dyDescent="0.3">
      <c r="A2779" s="63">
        <v>2777</v>
      </c>
      <c r="B2779">
        <v>105989</v>
      </c>
      <c r="C2779" t="s">
        <v>385</v>
      </c>
      <c r="D2779" t="s">
        <v>787</v>
      </c>
      <c r="F2779">
        <v>65</v>
      </c>
      <c r="G2779" s="64">
        <v>43659</v>
      </c>
      <c r="H2779" s="64">
        <v>43662</v>
      </c>
      <c r="I2779">
        <v>6</v>
      </c>
      <c r="J2779">
        <v>2019</v>
      </c>
      <c r="K2779">
        <v>2019</v>
      </c>
      <c r="L2779">
        <v>12</v>
      </c>
      <c r="M2779">
        <v>0.2166666666666667</v>
      </c>
      <c r="N2779">
        <v>2.6</v>
      </c>
      <c r="O2779">
        <v>4</v>
      </c>
      <c r="P2779">
        <v>0.65</v>
      </c>
      <c r="Q2779">
        <v>3</v>
      </c>
      <c r="R2779" t="s">
        <v>634</v>
      </c>
    </row>
    <row r="2780" spans="1:18" x14ac:dyDescent="0.3">
      <c r="A2780" s="63">
        <v>2778</v>
      </c>
      <c r="B2780">
        <v>105989</v>
      </c>
      <c r="C2780" t="s">
        <v>385</v>
      </c>
      <c r="D2780" t="s">
        <v>787</v>
      </c>
      <c r="F2780">
        <v>65</v>
      </c>
      <c r="G2780" s="64">
        <v>43659</v>
      </c>
      <c r="H2780" s="64">
        <v>43662</v>
      </c>
      <c r="I2780">
        <v>6</v>
      </c>
      <c r="J2780">
        <v>2019</v>
      </c>
      <c r="K2780">
        <v>2019</v>
      </c>
      <c r="L2780">
        <v>12</v>
      </c>
      <c r="M2780">
        <v>0.2166666666666667</v>
      </c>
      <c r="N2780">
        <v>2.6</v>
      </c>
      <c r="O2780">
        <v>4</v>
      </c>
      <c r="P2780">
        <v>0.65</v>
      </c>
      <c r="Q2780">
        <v>3</v>
      </c>
      <c r="R2780" t="s">
        <v>720</v>
      </c>
    </row>
    <row r="2781" spans="1:18" x14ac:dyDescent="0.3">
      <c r="A2781" s="63">
        <v>2779</v>
      </c>
      <c r="B2781">
        <v>105989</v>
      </c>
      <c r="C2781" t="s">
        <v>385</v>
      </c>
      <c r="D2781" t="s">
        <v>787</v>
      </c>
      <c r="F2781">
        <v>65</v>
      </c>
      <c r="G2781" s="64">
        <v>43659</v>
      </c>
      <c r="H2781" s="64">
        <v>43662</v>
      </c>
      <c r="I2781">
        <v>6</v>
      </c>
      <c r="J2781">
        <v>2019</v>
      </c>
      <c r="K2781">
        <v>2019</v>
      </c>
      <c r="L2781">
        <v>12</v>
      </c>
      <c r="M2781">
        <v>0.2166666666666667</v>
      </c>
      <c r="N2781">
        <v>2.6</v>
      </c>
      <c r="O2781">
        <v>4</v>
      </c>
      <c r="P2781">
        <v>0.65</v>
      </c>
      <c r="Q2781">
        <v>3</v>
      </c>
      <c r="R2781" t="s">
        <v>588</v>
      </c>
    </row>
    <row r="2782" spans="1:18" x14ac:dyDescent="0.3">
      <c r="A2782" s="63">
        <v>2780</v>
      </c>
      <c r="B2782">
        <v>106967</v>
      </c>
      <c r="C2782" t="s">
        <v>387</v>
      </c>
      <c r="D2782" t="s">
        <v>651</v>
      </c>
      <c r="F2782">
        <v>63</v>
      </c>
      <c r="G2782" s="64">
        <v>43723</v>
      </c>
      <c r="H2782" s="64">
        <v>43727</v>
      </c>
      <c r="I2782">
        <v>4</v>
      </c>
      <c r="J2782">
        <v>2019</v>
      </c>
      <c r="K2782">
        <v>2019</v>
      </c>
      <c r="L2782">
        <v>12</v>
      </c>
      <c r="M2782">
        <v>8.3333333333333329E-2</v>
      </c>
      <c r="N2782">
        <v>1</v>
      </c>
      <c r="O2782">
        <v>5</v>
      </c>
      <c r="P2782">
        <v>0.2</v>
      </c>
      <c r="Q2782">
        <v>2.4</v>
      </c>
      <c r="R2782" t="s">
        <v>70</v>
      </c>
    </row>
    <row r="2783" spans="1:18" x14ac:dyDescent="0.3">
      <c r="A2783" s="63">
        <v>2781</v>
      </c>
      <c r="B2783">
        <v>106967</v>
      </c>
      <c r="C2783" t="s">
        <v>387</v>
      </c>
      <c r="D2783" t="s">
        <v>651</v>
      </c>
      <c r="F2783">
        <v>63</v>
      </c>
      <c r="G2783" s="64">
        <v>43723</v>
      </c>
      <c r="H2783" s="64">
        <v>43727</v>
      </c>
      <c r="I2783">
        <v>4</v>
      </c>
      <c r="J2783">
        <v>2019</v>
      </c>
      <c r="K2783">
        <v>2019</v>
      </c>
      <c r="L2783">
        <v>12</v>
      </c>
      <c r="M2783">
        <v>8.3333333333333329E-2</v>
      </c>
      <c r="N2783">
        <v>1</v>
      </c>
      <c r="O2783">
        <v>5</v>
      </c>
      <c r="P2783">
        <v>0.2</v>
      </c>
      <c r="Q2783">
        <v>2.4</v>
      </c>
      <c r="R2783" t="s">
        <v>42</v>
      </c>
    </row>
    <row r="2784" spans="1:18" x14ac:dyDescent="0.3">
      <c r="A2784" s="63">
        <v>2782</v>
      </c>
      <c r="B2784">
        <v>106967</v>
      </c>
      <c r="C2784" t="s">
        <v>387</v>
      </c>
      <c r="D2784" t="s">
        <v>651</v>
      </c>
      <c r="F2784">
        <v>63</v>
      </c>
      <c r="G2784" s="64">
        <v>43723</v>
      </c>
      <c r="H2784" s="64">
        <v>43727</v>
      </c>
      <c r="I2784">
        <v>4</v>
      </c>
      <c r="J2784">
        <v>2019</v>
      </c>
      <c r="K2784">
        <v>2019</v>
      </c>
      <c r="L2784">
        <v>12</v>
      </c>
      <c r="M2784">
        <v>8.3333333333333329E-2</v>
      </c>
      <c r="N2784">
        <v>1</v>
      </c>
      <c r="O2784">
        <v>5</v>
      </c>
      <c r="P2784">
        <v>0.2</v>
      </c>
      <c r="Q2784">
        <v>2.4</v>
      </c>
      <c r="R2784" t="s">
        <v>726</v>
      </c>
    </row>
    <row r="2785" spans="1:18" x14ac:dyDescent="0.3">
      <c r="A2785" s="63">
        <v>2783</v>
      </c>
      <c r="B2785">
        <v>106967</v>
      </c>
      <c r="C2785" t="s">
        <v>387</v>
      </c>
      <c r="D2785" t="s">
        <v>651</v>
      </c>
      <c r="F2785">
        <v>63</v>
      </c>
      <c r="G2785" s="64">
        <v>43723</v>
      </c>
      <c r="H2785" s="64">
        <v>43727</v>
      </c>
      <c r="I2785">
        <v>4</v>
      </c>
      <c r="J2785">
        <v>2019</v>
      </c>
      <c r="K2785">
        <v>2019</v>
      </c>
      <c r="L2785">
        <v>12</v>
      </c>
      <c r="M2785">
        <v>8.3333333333333329E-2</v>
      </c>
      <c r="N2785">
        <v>1</v>
      </c>
      <c r="O2785">
        <v>5</v>
      </c>
      <c r="P2785">
        <v>0.2</v>
      </c>
      <c r="Q2785">
        <v>2.4</v>
      </c>
      <c r="R2785" t="s">
        <v>641</v>
      </c>
    </row>
    <row r="2786" spans="1:18" x14ac:dyDescent="0.3">
      <c r="A2786" s="63">
        <v>2784</v>
      </c>
      <c r="B2786">
        <v>106967</v>
      </c>
      <c r="C2786" t="s">
        <v>387</v>
      </c>
      <c r="D2786" t="s">
        <v>651</v>
      </c>
      <c r="F2786">
        <v>63</v>
      </c>
      <c r="G2786" s="64">
        <v>43723</v>
      </c>
      <c r="H2786" s="64">
        <v>43727</v>
      </c>
      <c r="I2786">
        <v>4</v>
      </c>
      <c r="J2786">
        <v>2019</v>
      </c>
      <c r="K2786">
        <v>2019</v>
      </c>
      <c r="L2786">
        <v>12</v>
      </c>
      <c r="M2786">
        <v>8.3333333333333329E-2</v>
      </c>
      <c r="N2786">
        <v>1</v>
      </c>
      <c r="O2786">
        <v>5</v>
      </c>
      <c r="P2786">
        <v>0.2</v>
      </c>
      <c r="Q2786">
        <v>2.4</v>
      </c>
      <c r="R2786" t="s">
        <v>601</v>
      </c>
    </row>
    <row r="2787" spans="1:18" x14ac:dyDescent="0.3">
      <c r="A2787" s="63">
        <v>2785</v>
      </c>
      <c r="B2787">
        <v>106967</v>
      </c>
      <c r="C2787" t="s">
        <v>387</v>
      </c>
      <c r="D2787" t="s">
        <v>651</v>
      </c>
      <c r="F2787">
        <v>63</v>
      </c>
      <c r="G2787" s="64">
        <v>43723</v>
      </c>
      <c r="H2787" s="64">
        <v>43727</v>
      </c>
      <c r="I2787">
        <v>4</v>
      </c>
      <c r="J2787">
        <v>2019</v>
      </c>
      <c r="K2787">
        <v>2019</v>
      </c>
      <c r="L2787">
        <v>12</v>
      </c>
      <c r="M2787">
        <v>8.3333333333333329E-2</v>
      </c>
      <c r="N2787">
        <v>1</v>
      </c>
      <c r="O2787">
        <v>5</v>
      </c>
      <c r="P2787">
        <v>0.2</v>
      </c>
      <c r="Q2787">
        <v>2.4</v>
      </c>
      <c r="R2787" t="s">
        <v>45</v>
      </c>
    </row>
    <row r="2788" spans="1:18" x14ac:dyDescent="0.3">
      <c r="A2788" s="63">
        <v>2786</v>
      </c>
      <c r="B2788">
        <v>106967</v>
      </c>
      <c r="C2788" t="s">
        <v>387</v>
      </c>
      <c r="D2788" t="s">
        <v>651</v>
      </c>
      <c r="F2788">
        <v>63</v>
      </c>
      <c r="G2788" s="64">
        <v>43723</v>
      </c>
      <c r="H2788" s="64">
        <v>43727</v>
      </c>
      <c r="I2788">
        <v>4</v>
      </c>
      <c r="J2788">
        <v>2019</v>
      </c>
      <c r="K2788">
        <v>2019</v>
      </c>
      <c r="L2788">
        <v>12</v>
      </c>
      <c r="M2788">
        <v>8.3333333333333329E-2</v>
      </c>
      <c r="N2788">
        <v>1</v>
      </c>
      <c r="O2788">
        <v>5</v>
      </c>
      <c r="P2788">
        <v>0.2</v>
      </c>
      <c r="Q2788">
        <v>2.4</v>
      </c>
      <c r="R2788" t="s">
        <v>600</v>
      </c>
    </row>
    <row r="2789" spans="1:18" x14ac:dyDescent="0.3">
      <c r="A2789" s="63">
        <v>2787</v>
      </c>
      <c r="B2789">
        <v>106967</v>
      </c>
      <c r="C2789" t="s">
        <v>387</v>
      </c>
      <c r="D2789" t="s">
        <v>651</v>
      </c>
      <c r="F2789">
        <v>63</v>
      </c>
      <c r="G2789" s="64">
        <v>43723</v>
      </c>
      <c r="H2789" s="64">
        <v>43727</v>
      </c>
      <c r="I2789">
        <v>4</v>
      </c>
      <c r="J2789">
        <v>2019</v>
      </c>
      <c r="K2789">
        <v>2019</v>
      </c>
      <c r="L2789">
        <v>12</v>
      </c>
      <c r="M2789">
        <v>8.3333333333333329E-2</v>
      </c>
      <c r="N2789">
        <v>1</v>
      </c>
      <c r="O2789">
        <v>5</v>
      </c>
      <c r="P2789">
        <v>0.2</v>
      </c>
      <c r="Q2789">
        <v>2.4</v>
      </c>
      <c r="R2789" t="s">
        <v>642</v>
      </c>
    </row>
    <row r="2790" spans="1:18" x14ac:dyDescent="0.3">
      <c r="A2790" s="63">
        <v>2788</v>
      </c>
      <c r="B2790">
        <v>106967</v>
      </c>
      <c r="C2790" t="s">
        <v>387</v>
      </c>
      <c r="D2790" t="s">
        <v>651</v>
      </c>
      <c r="F2790">
        <v>63</v>
      </c>
      <c r="G2790" s="64">
        <v>43723</v>
      </c>
      <c r="H2790" s="64">
        <v>43727</v>
      </c>
      <c r="I2790">
        <v>4</v>
      </c>
      <c r="J2790">
        <v>2019</v>
      </c>
      <c r="K2790">
        <v>2019</v>
      </c>
      <c r="L2790">
        <v>12</v>
      </c>
      <c r="M2790">
        <v>8.3333333333333329E-2</v>
      </c>
      <c r="N2790">
        <v>1</v>
      </c>
      <c r="O2790">
        <v>5</v>
      </c>
      <c r="P2790">
        <v>0.2</v>
      </c>
      <c r="Q2790">
        <v>2.4</v>
      </c>
      <c r="R2790" t="s">
        <v>773</v>
      </c>
    </row>
    <row r="2791" spans="1:18" x14ac:dyDescent="0.3">
      <c r="A2791" s="63">
        <v>2789</v>
      </c>
      <c r="B2791">
        <v>106967</v>
      </c>
      <c r="C2791" t="s">
        <v>387</v>
      </c>
      <c r="D2791" t="s">
        <v>651</v>
      </c>
      <c r="F2791">
        <v>63</v>
      </c>
      <c r="G2791" s="64">
        <v>43723</v>
      </c>
      <c r="H2791" s="64">
        <v>43727</v>
      </c>
      <c r="I2791">
        <v>4</v>
      </c>
      <c r="J2791">
        <v>2019</v>
      </c>
      <c r="K2791">
        <v>2019</v>
      </c>
      <c r="L2791">
        <v>12</v>
      </c>
      <c r="M2791">
        <v>8.3333333333333329E-2</v>
      </c>
      <c r="N2791">
        <v>1</v>
      </c>
      <c r="O2791">
        <v>5</v>
      </c>
      <c r="P2791">
        <v>0.2</v>
      </c>
      <c r="Q2791">
        <v>2.4</v>
      </c>
      <c r="R2791" t="s">
        <v>620</v>
      </c>
    </row>
    <row r="2792" spans="1:18" x14ac:dyDescent="0.3">
      <c r="A2792" s="63">
        <v>2790</v>
      </c>
      <c r="B2792">
        <v>106967</v>
      </c>
      <c r="C2792" t="s">
        <v>387</v>
      </c>
      <c r="D2792" t="s">
        <v>651</v>
      </c>
      <c r="F2792">
        <v>63</v>
      </c>
      <c r="G2792" s="64">
        <v>43723</v>
      </c>
      <c r="H2792" s="64">
        <v>43727</v>
      </c>
      <c r="I2792">
        <v>4</v>
      </c>
      <c r="J2792">
        <v>2019</v>
      </c>
      <c r="K2792">
        <v>2019</v>
      </c>
      <c r="L2792">
        <v>12</v>
      </c>
      <c r="M2792">
        <v>8.3333333333333329E-2</v>
      </c>
      <c r="N2792">
        <v>1</v>
      </c>
      <c r="O2792">
        <v>5</v>
      </c>
      <c r="P2792">
        <v>0.2</v>
      </c>
      <c r="Q2792">
        <v>2.4</v>
      </c>
      <c r="R2792" t="s">
        <v>588</v>
      </c>
    </row>
    <row r="2793" spans="1:18" x14ac:dyDescent="0.3">
      <c r="A2793" s="63">
        <v>2791</v>
      </c>
      <c r="B2793">
        <v>106967</v>
      </c>
      <c r="C2793" t="s">
        <v>387</v>
      </c>
      <c r="D2793" t="s">
        <v>651</v>
      </c>
      <c r="F2793">
        <v>63</v>
      </c>
      <c r="G2793" s="64">
        <v>43723</v>
      </c>
      <c r="H2793" s="64">
        <v>43727</v>
      </c>
      <c r="I2793">
        <v>4</v>
      </c>
      <c r="J2793">
        <v>2019</v>
      </c>
      <c r="K2793">
        <v>2019</v>
      </c>
      <c r="L2793">
        <v>12</v>
      </c>
      <c r="M2793">
        <v>8.3333333333333329E-2</v>
      </c>
      <c r="N2793">
        <v>1</v>
      </c>
      <c r="O2793">
        <v>5</v>
      </c>
      <c r="P2793">
        <v>0.2</v>
      </c>
      <c r="Q2793">
        <v>2.4</v>
      </c>
      <c r="R2793" t="s">
        <v>616</v>
      </c>
    </row>
    <row r="2794" spans="1:18" x14ac:dyDescent="0.3">
      <c r="A2794" s="63">
        <v>2792</v>
      </c>
      <c r="B2794">
        <v>110738</v>
      </c>
      <c r="C2794" t="s">
        <v>388</v>
      </c>
      <c r="D2794" t="s">
        <v>630</v>
      </c>
      <c r="F2794">
        <v>63</v>
      </c>
      <c r="G2794" s="64">
        <v>44098</v>
      </c>
      <c r="H2794" s="64">
        <v>44098</v>
      </c>
      <c r="I2794">
        <v>5</v>
      </c>
      <c r="J2794">
        <v>2019</v>
      </c>
      <c r="K2794">
        <v>2019</v>
      </c>
      <c r="L2794">
        <v>1</v>
      </c>
      <c r="M2794">
        <v>6.6666666666666666E-2</v>
      </c>
      <c r="N2794">
        <v>6.6666666666666666E-2</v>
      </c>
      <c r="O2794">
        <v>1</v>
      </c>
      <c r="P2794">
        <v>6.6666666666666666E-2</v>
      </c>
      <c r="Q2794">
        <v>1</v>
      </c>
      <c r="R2794" t="s">
        <v>70</v>
      </c>
    </row>
    <row r="2795" spans="1:18" x14ac:dyDescent="0.3">
      <c r="A2795" s="63">
        <v>2793</v>
      </c>
      <c r="B2795">
        <v>110738</v>
      </c>
      <c r="C2795" t="s">
        <v>388</v>
      </c>
      <c r="D2795" t="s">
        <v>630</v>
      </c>
      <c r="F2795">
        <v>63</v>
      </c>
      <c r="G2795" s="64">
        <v>44098</v>
      </c>
      <c r="H2795" s="64">
        <v>44098</v>
      </c>
      <c r="I2795">
        <v>5</v>
      </c>
      <c r="J2795">
        <v>2019</v>
      </c>
      <c r="K2795">
        <v>2019</v>
      </c>
      <c r="L2795">
        <v>1</v>
      </c>
      <c r="M2795">
        <v>6.6666666666666666E-2</v>
      </c>
      <c r="N2795">
        <v>6.6666666666666666E-2</v>
      </c>
      <c r="O2795">
        <v>1</v>
      </c>
      <c r="P2795">
        <v>6.6666666666666666E-2</v>
      </c>
      <c r="Q2795">
        <v>1</v>
      </c>
      <c r="R2795" t="s">
        <v>42</v>
      </c>
    </row>
    <row r="2796" spans="1:18" x14ac:dyDescent="0.3">
      <c r="A2796" s="63">
        <v>2794</v>
      </c>
      <c r="B2796">
        <v>110738</v>
      </c>
      <c r="C2796" t="s">
        <v>388</v>
      </c>
      <c r="D2796" t="s">
        <v>630</v>
      </c>
      <c r="F2796">
        <v>63</v>
      </c>
      <c r="G2796" s="64">
        <v>44098</v>
      </c>
      <c r="H2796" s="64">
        <v>44098</v>
      </c>
      <c r="I2796">
        <v>5</v>
      </c>
      <c r="J2796">
        <v>2019</v>
      </c>
      <c r="K2796">
        <v>2019</v>
      </c>
      <c r="L2796">
        <v>1</v>
      </c>
      <c r="M2796">
        <v>6.6666666666666666E-2</v>
      </c>
      <c r="N2796">
        <v>6.6666666666666666E-2</v>
      </c>
      <c r="O2796">
        <v>1</v>
      </c>
      <c r="P2796">
        <v>6.6666666666666666E-2</v>
      </c>
      <c r="Q2796">
        <v>1</v>
      </c>
      <c r="R2796" t="s">
        <v>641</v>
      </c>
    </row>
    <row r="2797" spans="1:18" x14ac:dyDescent="0.3">
      <c r="A2797" s="63">
        <v>2795</v>
      </c>
      <c r="B2797">
        <v>110738</v>
      </c>
      <c r="C2797" t="s">
        <v>388</v>
      </c>
      <c r="D2797" t="s">
        <v>630</v>
      </c>
      <c r="F2797">
        <v>63</v>
      </c>
      <c r="G2797" s="64">
        <v>44098</v>
      </c>
      <c r="H2797" s="64">
        <v>44098</v>
      </c>
      <c r="I2797">
        <v>5</v>
      </c>
      <c r="J2797">
        <v>2019</v>
      </c>
      <c r="K2797">
        <v>2019</v>
      </c>
      <c r="L2797">
        <v>1</v>
      </c>
      <c r="M2797">
        <v>6.6666666666666666E-2</v>
      </c>
      <c r="N2797">
        <v>6.6666666666666666E-2</v>
      </c>
      <c r="O2797">
        <v>1</v>
      </c>
      <c r="P2797">
        <v>6.6666666666666666E-2</v>
      </c>
      <c r="Q2797">
        <v>1</v>
      </c>
      <c r="R2797" t="s">
        <v>601</v>
      </c>
    </row>
    <row r="2798" spans="1:18" x14ac:dyDescent="0.3">
      <c r="A2798" s="63">
        <v>2796</v>
      </c>
      <c r="B2798">
        <v>110738</v>
      </c>
      <c r="C2798" t="s">
        <v>388</v>
      </c>
      <c r="D2798" t="s">
        <v>630</v>
      </c>
      <c r="F2798">
        <v>63</v>
      </c>
      <c r="G2798" s="64">
        <v>44098</v>
      </c>
      <c r="H2798" s="64">
        <v>44098</v>
      </c>
      <c r="I2798">
        <v>5</v>
      </c>
      <c r="J2798">
        <v>2019</v>
      </c>
      <c r="K2798">
        <v>2019</v>
      </c>
      <c r="L2798">
        <v>1</v>
      </c>
      <c r="M2798">
        <v>6.6666666666666666E-2</v>
      </c>
      <c r="N2798">
        <v>6.6666666666666666E-2</v>
      </c>
      <c r="O2798">
        <v>1</v>
      </c>
      <c r="P2798">
        <v>6.6666666666666666E-2</v>
      </c>
      <c r="Q2798">
        <v>1</v>
      </c>
      <c r="R2798" t="s">
        <v>45</v>
      </c>
    </row>
    <row r="2799" spans="1:18" x14ac:dyDescent="0.3">
      <c r="A2799" s="63">
        <v>2797</v>
      </c>
      <c r="B2799">
        <v>110738</v>
      </c>
      <c r="C2799" t="s">
        <v>388</v>
      </c>
      <c r="D2799" t="s">
        <v>630</v>
      </c>
      <c r="F2799">
        <v>63</v>
      </c>
      <c r="G2799" s="64">
        <v>44098</v>
      </c>
      <c r="H2799" s="64">
        <v>44098</v>
      </c>
      <c r="I2799">
        <v>5</v>
      </c>
      <c r="J2799">
        <v>2019</v>
      </c>
      <c r="K2799">
        <v>2019</v>
      </c>
      <c r="L2799">
        <v>1</v>
      </c>
      <c r="M2799">
        <v>6.6666666666666666E-2</v>
      </c>
      <c r="N2799">
        <v>6.6666666666666666E-2</v>
      </c>
      <c r="O2799">
        <v>1</v>
      </c>
      <c r="P2799">
        <v>6.6666666666666666E-2</v>
      </c>
      <c r="Q2799">
        <v>1</v>
      </c>
      <c r="R2799" t="s">
        <v>620</v>
      </c>
    </row>
    <row r="2800" spans="1:18" x14ac:dyDescent="0.3">
      <c r="A2800" s="63">
        <v>2798</v>
      </c>
      <c r="B2800">
        <v>110738</v>
      </c>
      <c r="C2800" t="s">
        <v>388</v>
      </c>
      <c r="D2800" t="s">
        <v>630</v>
      </c>
      <c r="F2800">
        <v>63</v>
      </c>
      <c r="G2800" s="64">
        <v>44098</v>
      </c>
      <c r="H2800" s="64">
        <v>44098</v>
      </c>
      <c r="I2800">
        <v>5</v>
      </c>
      <c r="J2800">
        <v>2019</v>
      </c>
      <c r="K2800">
        <v>2019</v>
      </c>
      <c r="L2800">
        <v>1</v>
      </c>
      <c r="M2800">
        <v>6.6666666666666666E-2</v>
      </c>
      <c r="N2800">
        <v>6.6666666666666666E-2</v>
      </c>
      <c r="O2800">
        <v>1</v>
      </c>
      <c r="P2800">
        <v>6.6666666666666666E-2</v>
      </c>
      <c r="Q2800">
        <v>1</v>
      </c>
      <c r="R2800" t="s">
        <v>706</v>
      </c>
    </row>
    <row r="2801" spans="1:18" x14ac:dyDescent="0.3">
      <c r="A2801" s="63">
        <v>2799</v>
      </c>
      <c r="B2801">
        <v>110738</v>
      </c>
      <c r="C2801" t="s">
        <v>388</v>
      </c>
      <c r="D2801" t="s">
        <v>630</v>
      </c>
      <c r="F2801">
        <v>63</v>
      </c>
      <c r="G2801" s="64">
        <v>44098</v>
      </c>
      <c r="H2801" s="64">
        <v>44098</v>
      </c>
      <c r="I2801">
        <v>5</v>
      </c>
      <c r="J2801">
        <v>2019</v>
      </c>
      <c r="K2801">
        <v>2019</v>
      </c>
      <c r="L2801">
        <v>1</v>
      </c>
      <c r="M2801">
        <v>6.6666666666666666E-2</v>
      </c>
      <c r="N2801">
        <v>6.6666666666666666E-2</v>
      </c>
      <c r="O2801">
        <v>1</v>
      </c>
      <c r="P2801">
        <v>6.6666666666666666E-2</v>
      </c>
      <c r="Q2801">
        <v>1</v>
      </c>
      <c r="R2801" t="s">
        <v>588</v>
      </c>
    </row>
    <row r="2802" spans="1:18" x14ac:dyDescent="0.3">
      <c r="A2802" s="63">
        <v>2800</v>
      </c>
      <c r="B2802">
        <v>110738</v>
      </c>
      <c r="C2802" t="s">
        <v>388</v>
      </c>
      <c r="D2802" t="s">
        <v>630</v>
      </c>
      <c r="F2802">
        <v>63</v>
      </c>
      <c r="G2802" s="64">
        <v>44098</v>
      </c>
      <c r="H2802" s="64">
        <v>44098</v>
      </c>
      <c r="I2802">
        <v>5</v>
      </c>
      <c r="J2802">
        <v>2019</v>
      </c>
      <c r="K2802">
        <v>2019</v>
      </c>
      <c r="L2802">
        <v>1</v>
      </c>
      <c r="M2802">
        <v>6.6666666666666666E-2</v>
      </c>
      <c r="N2802">
        <v>6.6666666666666666E-2</v>
      </c>
      <c r="O2802">
        <v>1</v>
      </c>
      <c r="P2802">
        <v>6.6666666666666666E-2</v>
      </c>
      <c r="Q2802">
        <v>1</v>
      </c>
      <c r="R2802" t="s">
        <v>773</v>
      </c>
    </row>
    <row r="2803" spans="1:18" x14ac:dyDescent="0.3">
      <c r="A2803" s="63">
        <v>2801</v>
      </c>
      <c r="B2803">
        <v>110738</v>
      </c>
      <c r="C2803" t="s">
        <v>388</v>
      </c>
      <c r="D2803" t="s">
        <v>630</v>
      </c>
      <c r="F2803">
        <v>63</v>
      </c>
      <c r="G2803" s="64">
        <v>44098</v>
      </c>
      <c r="H2803" s="64">
        <v>44098</v>
      </c>
      <c r="I2803">
        <v>5</v>
      </c>
      <c r="J2803">
        <v>2019</v>
      </c>
      <c r="K2803">
        <v>2019</v>
      </c>
      <c r="L2803">
        <v>1</v>
      </c>
      <c r="M2803">
        <v>6.6666666666666666E-2</v>
      </c>
      <c r="N2803">
        <v>6.6666666666666666E-2</v>
      </c>
      <c r="O2803">
        <v>1</v>
      </c>
      <c r="P2803">
        <v>6.6666666666666666E-2</v>
      </c>
      <c r="Q2803">
        <v>1</v>
      </c>
      <c r="R2803" t="s">
        <v>696</v>
      </c>
    </row>
    <row r="2804" spans="1:18" x14ac:dyDescent="0.3">
      <c r="A2804" s="63">
        <v>2802</v>
      </c>
      <c r="B2804">
        <v>103555</v>
      </c>
      <c r="C2804" t="s">
        <v>788</v>
      </c>
      <c r="D2804" t="s">
        <v>585</v>
      </c>
      <c r="F2804">
        <v>69</v>
      </c>
      <c r="G2804" s="64">
        <v>43838</v>
      </c>
      <c r="H2804" s="64">
        <v>43851</v>
      </c>
      <c r="I2804">
        <v>7</v>
      </c>
      <c r="J2804">
        <v>2019</v>
      </c>
      <c r="K2804">
        <v>2019</v>
      </c>
      <c r="L2804">
        <v>24</v>
      </c>
      <c r="M2804">
        <v>0.4</v>
      </c>
      <c r="N2804">
        <v>9.6000000000000014</v>
      </c>
      <c r="O2804">
        <v>14</v>
      </c>
      <c r="P2804">
        <v>0.68571428571428583</v>
      </c>
      <c r="Q2804">
        <v>1.714285714285714</v>
      </c>
      <c r="R2804" t="s">
        <v>32</v>
      </c>
    </row>
    <row r="2805" spans="1:18" x14ac:dyDescent="0.3">
      <c r="A2805" s="63">
        <v>2803</v>
      </c>
      <c r="B2805">
        <v>103555</v>
      </c>
      <c r="C2805" t="s">
        <v>788</v>
      </c>
      <c r="D2805" t="s">
        <v>585</v>
      </c>
      <c r="F2805">
        <v>69</v>
      </c>
      <c r="G2805" s="64">
        <v>43838</v>
      </c>
      <c r="H2805" s="64">
        <v>43851</v>
      </c>
      <c r="I2805">
        <v>7</v>
      </c>
      <c r="J2805">
        <v>2019</v>
      </c>
      <c r="K2805">
        <v>2019</v>
      </c>
      <c r="L2805">
        <v>24</v>
      </c>
      <c r="M2805">
        <v>0.4</v>
      </c>
      <c r="N2805">
        <v>9.6000000000000014</v>
      </c>
      <c r="O2805">
        <v>14</v>
      </c>
      <c r="P2805">
        <v>0.68571428571428583</v>
      </c>
      <c r="Q2805">
        <v>1.714285714285714</v>
      </c>
      <c r="R2805" t="s">
        <v>36</v>
      </c>
    </row>
    <row r="2806" spans="1:18" x14ac:dyDescent="0.3">
      <c r="A2806" s="63">
        <v>2804</v>
      </c>
      <c r="B2806">
        <v>103555</v>
      </c>
      <c r="C2806" t="s">
        <v>788</v>
      </c>
      <c r="D2806" t="s">
        <v>585</v>
      </c>
      <c r="F2806">
        <v>69</v>
      </c>
      <c r="G2806" s="64">
        <v>43838</v>
      </c>
      <c r="H2806" s="64">
        <v>43851</v>
      </c>
      <c r="I2806">
        <v>7</v>
      </c>
      <c r="J2806">
        <v>2019</v>
      </c>
      <c r="K2806">
        <v>2019</v>
      </c>
      <c r="L2806">
        <v>24</v>
      </c>
      <c r="M2806">
        <v>0.4</v>
      </c>
      <c r="N2806">
        <v>9.6000000000000014</v>
      </c>
      <c r="O2806">
        <v>14</v>
      </c>
      <c r="P2806">
        <v>0.68571428571428583</v>
      </c>
      <c r="Q2806">
        <v>1.714285714285714</v>
      </c>
      <c r="R2806" t="s">
        <v>54</v>
      </c>
    </row>
    <row r="2807" spans="1:18" x14ac:dyDescent="0.3">
      <c r="A2807" s="63">
        <v>2805</v>
      </c>
      <c r="B2807">
        <v>103555</v>
      </c>
      <c r="C2807" t="s">
        <v>788</v>
      </c>
      <c r="D2807" t="s">
        <v>585</v>
      </c>
      <c r="F2807">
        <v>69</v>
      </c>
      <c r="G2807" s="64">
        <v>43838</v>
      </c>
      <c r="H2807" s="64">
        <v>43851</v>
      </c>
      <c r="I2807">
        <v>7</v>
      </c>
      <c r="J2807">
        <v>2019</v>
      </c>
      <c r="K2807">
        <v>2019</v>
      </c>
      <c r="L2807">
        <v>24</v>
      </c>
      <c r="M2807">
        <v>0.4</v>
      </c>
      <c r="N2807">
        <v>9.6000000000000014</v>
      </c>
      <c r="O2807">
        <v>14</v>
      </c>
      <c r="P2807">
        <v>0.68571428571428583</v>
      </c>
      <c r="Q2807">
        <v>1.714285714285714</v>
      </c>
      <c r="R2807" t="s">
        <v>42</v>
      </c>
    </row>
    <row r="2808" spans="1:18" x14ac:dyDescent="0.3">
      <c r="A2808" s="63">
        <v>2806</v>
      </c>
      <c r="B2808">
        <v>103555</v>
      </c>
      <c r="C2808" t="s">
        <v>788</v>
      </c>
      <c r="D2808" t="s">
        <v>585</v>
      </c>
      <c r="F2808">
        <v>69</v>
      </c>
      <c r="G2808" s="64">
        <v>43838</v>
      </c>
      <c r="H2808" s="64">
        <v>43851</v>
      </c>
      <c r="I2808">
        <v>7</v>
      </c>
      <c r="J2808">
        <v>2019</v>
      </c>
      <c r="K2808">
        <v>2019</v>
      </c>
      <c r="L2808">
        <v>24</v>
      </c>
      <c r="M2808">
        <v>0.4</v>
      </c>
      <c r="N2808">
        <v>9.6000000000000014</v>
      </c>
      <c r="O2808">
        <v>14</v>
      </c>
      <c r="P2808">
        <v>0.68571428571428583</v>
      </c>
      <c r="Q2808">
        <v>1.714285714285714</v>
      </c>
      <c r="R2808" t="s">
        <v>46</v>
      </c>
    </row>
    <row r="2809" spans="1:18" x14ac:dyDescent="0.3">
      <c r="A2809" s="63">
        <v>2807</v>
      </c>
      <c r="B2809">
        <v>103555</v>
      </c>
      <c r="C2809" t="s">
        <v>788</v>
      </c>
      <c r="D2809" t="s">
        <v>585</v>
      </c>
      <c r="F2809">
        <v>69</v>
      </c>
      <c r="G2809" s="64">
        <v>43838</v>
      </c>
      <c r="H2809" s="64">
        <v>43851</v>
      </c>
      <c r="I2809">
        <v>7</v>
      </c>
      <c r="J2809">
        <v>2019</v>
      </c>
      <c r="K2809">
        <v>2019</v>
      </c>
      <c r="L2809">
        <v>24</v>
      </c>
      <c r="M2809">
        <v>0.4</v>
      </c>
      <c r="N2809">
        <v>9.6000000000000014</v>
      </c>
      <c r="O2809">
        <v>14</v>
      </c>
      <c r="P2809">
        <v>0.68571428571428583</v>
      </c>
      <c r="Q2809">
        <v>1.714285714285714</v>
      </c>
      <c r="R2809" t="s">
        <v>789</v>
      </c>
    </row>
    <row r="2810" spans="1:18" x14ac:dyDescent="0.3">
      <c r="A2810" s="63">
        <v>2808</v>
      </c>
      <c r="B2810">
        <v>103555</v>
      </c>
      <c r="C2810" t="s">
        <v>788</v>
      </c>
      <c r="D2810" t="s">
        <v>585</v>
      </c>
      <c r="F2810">
        <v>69</v>
      </c>
      <c r="G2810" s="64">
        <v>43838</v>
      </c>
      <c r="H2810" s="64">
        <v>43851</v>
      </c>
      <c r="I2810">
        <v>7</v>
      </c>
      <c r="J2810">
        <v>2019</v>
      </c>
      <c r="K2810">
        <v>2019</v>
      </c>
      <c r="L2810">
        <v>24</v>
      </c>
      <c r="M2810">
        <v>0.4</v>
      </c>
      <c r="N2810">
        <v>9.6000000000000014</v>
      </c>
      <c r="O2810">
        <v>14</v>
      </c>
      <c r="P2810">
        <v>0.68571428571428583</v>
      </c>
      <c r="Q2810">
        <v>1.714285714285714</v>
      </c>
      <c r="R2810" t="s">
        <v>38</v>
      </c>
    </row>
    <row r="2811" spans="1:18" x14ac:dyDescent="0.3">
      <c r="A2811" s="63">
        <v>2809</v>
      </c>
      <c r="B2811">
        <v>103555</v>
      </c>
      <c r="C2811" t="s">
        <v>788</v>
      </c>
      <c r="D2811" t="s">
        <v>585</v>
      </c>
      <c r="F2811">
        <v>69</v>
      </c>
      <c r="G2811" s="64">
        <v>43838</v>
      </c>
      <c r="H2811" s="64">
        <v>43851</v>
      </c>
      <c r="I2811">
        <v>7</v>
      </c>
      <c r="J2811">
        <v>2019</v>
      </c>
      <c r="K2811">
        <v>2019</v>
      </c>
      <c r="L2811">
        <v>24</v>
      </c>
      <c r="M2811">
        <v>0.4</v>
      </c>
      <c r="N2811">
        <v>9.6000000000000014</v>
      </c>
      <c r="O2811">
        <v>14</v>
      </c>
      <c r="P2811">
        <v>0.68571428571428583</v>
      </c>
      <c r="Q2811">
        <v>1.714285714285714</v>
      </c>
      <c r="R2811" t="s">
        <v>590</v>
      </c>
    </row>
    <row r="2812" spans="1:18" x14ac:dyDescent="0.3">
      <c r="A2812" s="63">
        <v>2810</v>
      </c>
      <c r="B2812">
        <v>103555</v>
      </c>
      <c r="C2812" t="s">
        <v>788</v>
      </c>
      <c r="D2812" t="s">
        <v>585</v>
      </c>
      <c r="F2812">
        <v>69</v>
      </c>
      <c r="G2812" s="64">
        <v>43838</v>
      </c>
      <c r="H2812" s="64">
        <v>43851</v>
      </c>
      <c r="I2812">
        <v>7</v>
      </c>
      <c r="J2812">
        <v>2019</v>
      </c>
      <c r="K2812">
        <v>2019</v>
      </c>
      <c r="L2812">
        <v>24</v>
      </c>
      <c r="M2812">
        <v>0.4</v>
      </c>
      <c r="N2812">
        <v>9.6000000000000014</v>
      </c>
      <c r="O2812">
        <v>14</v>
      </c>
      <c r="P2812">
        <v>0.68571428571428583</v>
      </c>
      <c r="Q2812">
        <v>1.714285714285714</v>
      </c>
      <c r="R2812" t="s">
        <v>695</v>
      </c>
    </row>
    <row r="2813" spans="1:18" x14ac:dyDescent="0.3">
      <c r="A2813" s="63">
        <v>2811</v>
      </c>
      <c r="B2813">
        <v>103555</v>
      </c>
      <c r="C2813" t="s">
        <v>788</v>
      </c>
      <c r="D2813" t="s">
        <v>585</v>
      </c>
      <c r="F2813">
        <v>69</v>
      </c>
      <c r="G2813" s="64">
        <v>43838</v>
      </c>
      <c r="H2813" s="64">
        <v>43851</v>
      </c>
      <c r="I2813">
        <v>7</v>
      </c>
      <c r="J2813">
        <v>2019</v>
      </c>
      <c r="K2813">
        <v>2019</v>
      </c>
      <c r="L2813">
        <v>24</v>
      </c>
      <c r="M2813">
        <v>0.4</v>
      </c>
      <c r="N2813">
        <v>9.6000000000000014</v>
      </c>
      <c r="O2813">
        <v>14</v>
      </c>
      <c r="P2813">
        <v>0.68571428571428583</v>
      </c>
      <c r="Q2813">
        <v>1.714285714285714</v>
      </c>
      <c r="R2813" t="s">
        <v>669</v>
      </c>
    </row>
    <row r="2814" spans="1:18" x14ac:dyDescent="0.3">
      <c r="A2814" s="63">
        <v>2812</v>
      </c>
      <c r="B2814">
        <v>103555</v>
      </c>
      <c r="C2814" t="s">
        <v>788</v>
      </c>
      <c r="D2814" t="s">
        <v>585</v>
      </c>
      <c r="F2814">
        <v>69</v>
      </c>
      <c r="G2814" s="64">
        <v>43838</v>
      </c>
      <c r="H2814" s="64">
        <v>43851</v>
      </c>
      <c r="I2814">
        <v>7</v>
      </c>
      <c r="J2814">
        <v>2019</v>
      </c>
      <c r="K2814">
        <v>2019</v>
      </c>
      <c r="L2814">
        <v>24</v>
      </c>
      <c r="M2814">
        <v>0.4</v>
      </c>
      <c r="N2814">
        <v>9.6000000000000014</v>
      </c>
      <c r="O2814">
        <v>14</v>
      </c>
      <c r="P2814">
        <v>0.68571428571428583</v>
      </c>
      <c r="Q2814">
        <v>1.714285714285714</v>
      </c>
      <c r="R2814" t="s">
        <v>717</v>
      </c>
    </row>
    <row r="2815" spans="1:18" x14ac:dyDescent="0.3">
      <c r="A2815" s="63">
        <v>2813</v>
      </c>
      <c r="B2815">
        <v>103555</v>
      </c>
      <c r="C2815" t="s">
        <v>788</v>
      </c>
      <c r="D2815" t="s">
        <v>585</v>
      </c>
      <c r="F2815">
        <v>69</v>
      </c>
      <c r="G2815" s="64">
        <v>43838</v>
      </c>
      <c r="H2815" s="64">
        <v>43851</v>
      </c>
      <c r="I2815">
        <v>7</v>
      </c>
      <c r="J2815">
        <v>2019</v>
      </c>
      <c r="K2815">
        <v>2019</v>
      </c>
      <c r="L2815">
        <v>24</v>
      </c>
      <c r="M2815">
        <v>0.4</v>
      </c>
      <c r="N2815">
        <v>9.6000000000000014</v>
      </c>
      <c r="O2815">
        <v>14</v>
      </c>
      <c r="P2815">
        <v>0.68571428571428583</v>
      </c>
      <c r="Q2815">
        <v>1.714285714285714</v>
      </c>
      <c r="R2815" t="s">
        <v>45</v>
      </c>
    </row>
    <row r="2816" spans="1:18" x14ac:dyDescent="0.3">
      <c r="A2816" s="63">
        <v>2814</v>
      </c>
      <c r="B2816">
        <v>103555</v>
      </c>
      <c r="C2816" t="s">
        <v>788</v>
      </c>
      <c r="D2816" t="s">
        <v>585</v>
      </c>
      <c r="F2816">
        <v>69</v>
      </c>
      <c r="G2816" s="64">
        <v>43838</v>
      </c>
      <c r="H2816" s="64">
        <v>43851</v>
      </c>
      <c r="I2816">
        <v>7</v>
      </c>
      <c r="J2816">
        <v>2019</v>
      </c>
      <c r="K2816">
        <v>2019</v>
      </c>
      <c r="L2816">
        <v>24</v>
      </c>
      <c r="M2816">
        <v>0.4</v>
      </c>
      <c r="N2816">
        <v>9.6000000000000014</v>
      </c>
      <c r="O2816">
        <v>14</v>
      </c>
      <c r="P2816">
        <v>0.68571428571428583</v>
      </c>
      <c r="Q2816">
        <v>1.714285714285714</v>
      </c>
      <c r="R2816" t="s">
        <v>626</v>
      </c>
    </row>
    <row r="2817" spans="1:18" x14ac:dyDescent="0.3">
      <c r="A2817" s="63">
        <v>2815</v>
      </c>
      <c r="B2817">
        <v>103555</v>
      </c>
      <c r="C2817" t="s">
        <v>788</v>
      </c>
      <c r="D2817" t="s">
        <v>585</v>
      </c>
      <c r="F2817">
        <v>69</v>
      </c>
      <c r="G2817" s="64">
        <v>43838</v>
      </c>
      <c r="H2817" s="64">
        <v>43851</v>
      </c>
      <c r="I2817">
        <v>7</v>
      </c>
      <c r="J2817">
        <v>2019</v>
      </c>
      <c r="K2817">
        <v>2019</v>
      </c>
      <c r="L2817">
        <v>24</v>
      </c>
      <c r="M2817">
        <v>0.4</v>
      </c>
      <c r="N2817">
        <v>9.6000000000000014</v>
      </c>
      <c r="O2817">
        <v>14</v>
      </c>
      <c r="P2817">
        <v>0.68571428571428583</v>
      </c>
      <c r="Q2817">
        <v>1.714285714285714</v>
      </c>
      <c r="R2817" t="s">
        <v>734</v>
      </c>
    </row>
    <row r="2818" spans="1:18" x14ac:dyDescent="0.3">
      <c r="A2818" s="63">
        <v>2816</v>
      </c>
      <c r="B2818">
        <v>21507</v>
      </c>
      <c r="C2818" t="s">
        <v>390</v>
      </c>
      <c r="D2818" t="s">
        <v>585</v>
      </c>
      <c r="F2818">
        <v>84</v>
      </c>
      <c r="G2818" s="64">
        <v>43904</v>
      </c>
      <c r="H2818" s="64">
        <v>43913</v>
      </c>
      <c r="I2818">
        <v>9</v>
      </c>
      <c r="J2818">
        <v>2016</v>
      </c>
      <c r="K2818">
        <v>2016</v>
      </c>
      <c r="L2818">
        <v>12</v>
      </c>
      <c r="M2818">
        <v>0.4</v>
      </c>
      <c r="N2818">
        <v>4.8000000000000007</v>
      </c>
      <c r="O2818">
        <v>10</v>
      </c>
      <c r="P2818">
        <v>0.48000000000000009</v>
      </c>
      <c r="Q2818">
        <v>1.2</v>
      </c>
      <c r="R2818" t="s">
        <v>35</v>
      </c>
    </row>
    <row r="2819" spans="1:18" x14ac:dyDescent="0.3">
      <c r="A2819" s="63">
        <v>2817</v>
      </c>
      <c r="B2819">
        <v>21507</v>
      </c>
      <c r="C2819" t="s">
        <v>390</v>
      </c>
      <c r="D2819" t="s">
        <v>585</v>
      </c>
      <c r="F2819">
        <v>84</v>
      </c>
      <c r="G2819" s="64">
        <v>43904</v>
      </c>
      <c r="H2819" s="64">
        <v>43913</v>
      </c>
      <c r="I2819">
        <v>9</v>
      </c>
      <c r="J2819">
        <v>2016</v>
      </c>
      <c r="K2819">
        <v>2016</v>
      </c>
      <c r="L2819">
        <v>12</v>
      </c>
      <c r="M2819">
        <v>0.4</v>
      </c>
      <c r="N2819">
        <v>4.8000000000000007</v>
      </c>
      <c r="O2819">
        <v>10</v>
      </c>
      <c r="P2819">
        <v>0.48000000000000009</v>
      </c>
      <c r="Q2819">
        <v>1.2</v>
      </c>
      <c r="R2819" t="s">
        <v>32</v>
      </c>
    </row>
    <row r="2820" spans="1:18" x14ac:dyDescent="0.3">
      <c r="A2820" s="63">
        <v>2818</v>
      </c>
      <c r="B2820">
        <v>21507</v>
      </c>
      <c r="C2820" t="s">
        <v>390</v>
      </c>
      <c r="D2820" t="s">
        <v>585</v>
      </c>
      <c r="F2820">
        <v>84</v>
      </c>
      <c r="G2820" s="64">
        <v>43904</v>
      </c>
      <c r="H2820" s="64">
        <v>43913</v>
      </c>
      <c r="I2820">
        <v>9</v>
      </c>
      <c r="J2820">
        <v>2016</v>
      </c>
      <c r="K2820">
        <v>2016</v>
      </c>
      <c r="L2820">
        <v>12</v>
      </c>
      <c r="M2820">
        <v>0.4</v>
      </c>
      <c r="N2820">
        <v>4.8000000000000007</v>
      </c>
      <c r="O2820">
        <v>10</v>
      </c>
      <c r="P2820">
        <v>0.48000000000000009</v>
      </c>
      <c r="Q2820">
        <v>1.2</v>
      </c>
      <c r="R2820" t="s">
        <v>61</v>
      </c>
    </row>
    <row r="2821" spans="1:18" x14ac:dyDescent="0.3">
      <c r="A2821" s="63">
        <v>2819</v>
      </c>
      <c r="B2821">
        <v>21507</v>
      </c>
      <c r="C2821" t="s">
        <v>390</v>
      </c>
      <c r="D2821" t="s">
        <v>585</v>
      </c>
      <c r="F2821">
        <v>84</v>
      </c>
      <c r="G2821" s="64">
        <v>43904</v>
      </c>
      <c r="H2821" s="64">
        <v>43913</v>
      </c>
      <c r="I2821">
        <v>9</v>
      </c>
      <c r="J2821">
        <v>2016</v>
      </c>
      <c r="K2821">
        <v>2016</v>
      </c>
      <c r="L2821">
        <v>12</v>
      </c>
      <c r="M2821">
        <v>0.4</v>
      </c>
      <c r="N2821">
        <v>4.8000000000000007</v>
      </c>
      <c r="O2821">
        <v>10</v>
      </c>
      <c r="P2821">
        <v>0.48000000000000009</v>
      </c>
      <c r="Q2821">
        <v>1.2</v>
      </c>
      <c r="R2821" t="s">
        <v>42</v>
      </c>
    </row>
    <row r="2822" spans="1:18" x14ac:dyDescent="0.3">
      <c r="A2822" s="63">
        <v>2820</v>
      </c>
      <c r="B2822">
        <v>21507</v>
      </c>
      <c r="C2822" t="s">
        <v>390</v>
      </c>
      <c r="D2822" t="s">
        <v>585</v>
      </c>
      <c r="F2822">
        <v>84</v>
      </c>
      <c r="G2822" s="64">
        <v>43904</v>
      </c>
      <c r="H2822" s="64">
        <v>43913</v>
      </c>
      <c r="I2822">
        <v>9</v>
      </c>
      <c r="J2822">
        <v>2016</v>
      </c>
      <c r="K2822">
        <v>2016</v>
      </c>
      <c r="L2822">
        <v>12</v>
      </c>
      <c r="M2822">
        <v>0.4</v>
      </c>
      <c r="N2822">
        <v>4.8000000000000007</v>
      </c>
      <c r="O2822">
        <v>10</v>
      </c>
      <c r="P2822">
        <v>0.48000000000000009</v>
      </c>
      <c r="Q2822">
        <v>1.2</v>
      </c>
      <c r="R2822" t="s">
        <v>108</v>
      </c>
    </row>
    <row r="2823" spans="1:18" x14ac:dyDescent="0.3">
      <c r="A2823" s="63">
        <v>2821</v>
      </c>
      <c r="B2823">
        <v>21507</v>
      </c>
      <c r="C2823" t="s">
        <v>390</v>
      </c>
      <c r="D2823" t="s">
        <v>585</v>
      </c>
      <c r="F2823">
        <v>84</v>
      </c>
      <c r="G2823" s="64">
        <v>43904</v>
      </c>
      <c r="H2823" s="64">
        <v>43913</v>
      </c>
      <c r="I2823">
        <v>9</v>
      </c>
      <c r="J2823">
        <v>2016</v>
      </c>
      <c r="K2823">
        <v>2016</v>
      </c>
      <c r="L2823">
        <v>12</v>
      </c>
      <c r="M2823">
        <v>0.4</v>
      </c>
      <c r="N2823">
        <v>4.8000000000000007</v>
      </c>
      <c r="O2823">
        <v>10</v>
      </c>
      <c r="P2823">
        <v>0.48000000000000009</v>
      </c>
      <c r="Q2823">
        <v>1.2</v>
      </c>
      <c r="R2823" t="s">
        <v>133</v>
      </c>
    </row>
    <row r="2824" spans="1:18" x14ac:dyDescent="0.3">
      <c r="A2824" s="63">
        <v>2822</v>
      </c>
      <c r="B2824">
        <v>21507</v>
      </c>
      <c r="C2824" t="s">
        <v>390</v>
      </c>
      <c r="D2824" t="s">
        <v>585</v>
      </c>
      <c r="F2824">
        <v>84</v>
      </c>
      <c r="G2824" s="64">
        <v>43904</v>
      </c>
      <c r="H2824" s="64">
        <v>43913</v>
      </c>
      <c r="I2824">
        <v>9</v>
      </c>
      <c r="J2824">
        <v>2016</v>
      </c>
      <c r="K2824">
        <v>2016</v>
      </c>
      <c r="L2824">
        <v>12</v>
      </c>
      <c r="M2824">
        <v>0.4</v>
      </c>
      <c r="N2824">
        <v>4.8000000000000007</v>
      </c>
      <c r="O2824">
        <v>10</v>
      </c>
      <c r="P2824">
        <v>0.48000000000000009</v>
      </c>
      <c r="Q2824">
        <v>1.2</v>
      </c>
      <c r="R2824" t="s">
        <v>684</v>
      </c>
    </row>
    <row r="2825" spans="1:18" x14ac:dyDescent="0.3">
      <c r="A2825" s="63">
        <v>2823</v>
      </c>
      <c r="B2825">
        <v>21507</v>
      </c>
      <c r="C2825" t="s">
        <v>390</v>
      </c>
      <c r="D2825" t="s">
        <v>585</v>
      </c>
      <c r="F2825">
        <v>84</v>
      </c>
      <c r="G2825" s="64">
        <v>43904</v>
      </c>
      <c r="H2825" s="64">
        <v>43913</v>
      </c>
      <c r="I2825">
        <v>9</v>
      </c>
      <c r="J2825">
        <v>2016</v>
      </c>
      <c r="K2825">
        <v>2016</v>
      </c>
      <c r="L2825">
        <v>12</v>
      </c>
      <c r="M2825">
        <v>0.4</v>
      </c>
      <c r="N2825">
        <v>4.8000000000000007</v>
      </c>
      <c r="O2825">
        <v>10</v>
      </c>
      <c r="P2825">
        <v>0.48000000000000009</v>
      </c>
      <c r="Q2825">
        <v>1.2</v>
      </c>
      <c r="R2825" t="s">
        <v>639</v>
      </c>
    </row>
    <row r="2826" spans="1:18" x14ac:dyDescent="0.3">
      <c r="A2826" s="63">
        <v>2824</v>
      </c>
      <c r="B2826">
        <v>21507</v>
      </c>
      <c r="C2826" t="s">
        <v>390</v>
      </c>
      <c r="D2826" t="s">
        <v>585</v>
      </c>
      <c r="F2826">
        <v>84</v>
      </c>
      <c r="G2826" s="64">
        <v>43904</v>
      </c>
      <c r="H2826" s="64">
        <v>43913</v>
      </c>
      <c r="I2826">
        <v>9</v>
      </c>
      <c r="J2826">
        <v>2016</v>
      </c>
      <c r="K2826">
        <v>2016</v>
      </c>
      <c r="L2826">
        <v>12</v>
      </c>
      <c r="M2826">
        <v>0.4</v>
      </c>
      <c r="N2826">
        <v>4.8000000000000007</v>
      </c>
      <c r="O2826">
        <v>10</v>
      </c>
      <c r="P2826">
        <v>0.48000000000000009</v>
      </c>
      <c r="Q2826">
        <v>1.2</v>
      </c>
      <c r="R2826" t="s">
        <v>662</v>
      </c>
    </row>
    <row r="2827" spans="1:18" x14ac:dyDescent="0.3">
      <c r="A2827" s="63">
        <v>2825</v>
      </c>
      <c r="B2827">
        <v>21507</v>
      </c>
      <c r="C2827" t="s">
        <v>390</v>
      </c>
      <c r="D2827" t="s">
        <v>585</v>
      </c>
      <c r="F2827">
        <v>84</v>
      </c>
      <c r="G2827" s="64">
        <v>43904</v>
      </c>
      <c r="H2827" s="64">
        <v>43913</v>
      </c>
      <c r="I2827">
        <v>9</v>
      </c>
      <c r="J2827">
        <v>2016</v>
      </c>
      <c r="K2827">
        <v>2016</v>
      </c>
      <c r="L2827">
        <v>12</v>
      </c>
      <c r="M2827">
        <v>0.4</v>
      </c>
      <c r="N2827">
        <v>4.8000000000000007</v>
      </c>
      <c r="O2827">
        <v>10</v>
      </c>
      <c r="P2827">
        <v>0.48000000000000009</v>
      </c>
      <c r="Q2827">
        <v>1.2</v>
      </c>
      <c r="R2827" t="s">
        <v>744</v>
      </c>
    </row>
    <row r="2828" spans="1:18" x14ac:dyDescent="0.3">
      <c r="A2828" s="63">
        <v>2826</v>
      </c>
      <c r="B2828">
        <v>21507</v>
      </c>
      <c r="C2828" t="s">
        <v>390</v>
      </c>
      <c r="D2828" t="s">
        <v>585</v>
      </c>
      <c r="F2828">
        <v>84</v>
      </c>
      <c r="G2828" s="64">
        <v>43904</v>
      </c>
      <c r="H2828" s="64">
        <v>43913</v>
      </c>
      <c r="I2828">
        <v>9</v>
      </c>
      <c r="J2828">
        <v>2016</v>
      </c>
      <c r="K2828">
        <v>2016</v>
      </c>
      <c r="L2828">
        <v>12</v>
      </c>
      <c r="M2828">
        <v>0.4</v>
      </c>
      <c r="N2828">
        <v>4.8000000000000007</v>
      </c>
      <c r="O2828">
        <v>10</v>
      </c>
      <c r="P2828">
        <v>0.48000000000000009</v>
      </c>
      <c r="Q2828">
        <v>1.2</v>
      </c>
      <c r="R2828" t="s">
        <v>690</v>
      </c>
    </row>
    <row r="2829" spans="1:18" x14ac:dyDescent="0.3">
      <c r="A2829" s="63">
        <v>2827</v>
      </c>
      <c r="B2829">
        <v>21507</v>
      </c>
      <c r="C2829" t="s">
        <v>390</v>
      </c>
      <c r="D2829" t="s">
        <v>585</v>
      </c>
      <c r="F2829">
        <v>84</v>
      </c>
      <c r="G2829" s="64">
        <v>43904</v>
      </c>
      <c r="H2829" s="64">
        <v>43913</v>
      </c>
      <c r="I2829">
        <v>9</v>
      </c>
      <c r="J2829">
        <v>2016</v>
      </c>
      <c r="K2829">
        <v>2016</v>
      </c>
      <c r="L2829">
        <v>12</v>
      </c>
      <c r="M2829">
        <v>0.4</v>
      </c>
      <c r="N2829">
        <v>4.8000000000000007</v>
      </c>
      <c r="O2829">
        <v>10</v>
      </c>
      <c r="P2829">
        <v>0.48000000000000009</v>
      </c>
      <c r="Q2829">
        <v>1.2</v>
      </c>
      <c r="R2829" t="s">
        <v>640</v>
      </c>
    </row>
    <row r="2830" spans="1:18" x14ac:dyDescent="0.3">
      <c r="A2830" s="63">
        <v>2828</v>
      </c>
      <c r="B2830">
        <v>21507</v>
      </c>
      <c r="C2830" t="s">
        <v>390</v>
      </c>
      <c r="D2830" t="s">
        <v>585</v>
      </c>
      <c r="F2830">
        <v>84</v>
      </c>
      <c r="G2830" s="64">
        <v>43904</v>
      </c>
      <c r="H2830" s="64">
        <v>43913</v>
      </c>
      <c r="I2830">
        <v>9</v>
      </c>
      <c r="J2830">
        <v>2016</v>
      </c>
      <c r="K2830">
        <v>2016</v>
      </c>
      <c r="L2830">
        <v>12</v>
      </c>
      <c r="M2830">
        <v>0.4</v>
      </c>
      <c r="N2830">
        <v>4.8000000000000007</v>
      </c>
      <c r="O2830">
        <v>10</v>
      </c>
      <c r="P2830">
        <v>0.48000000000000009</v>
      </c>
      <c r="Q2830">
        <v>1.2</v>
      </c>
      <c r="R2830" t="s">
        <v>590</v>
      </c>
    </row>
    <row r="2831" spans="1:18" x14ac:dyDescent="0.3">
      <c r="A2831" s="63">
        <v>2829</v>
      </c>
      <c r="B2831">
        <v>21507</v>
      </c>
      <c r="C2831" t="s">
        <v>390</v>
      </c>
      <c r="D2831" t="s">
        <v>585</v>
      </c>
      <c r="F2831">
        <v>84</v>
      </c>
      <c r="G2831" s="64">
        <v>43904</v>
      </c>
      <c r="H2831" s="64">
        <v>43913</v>
      </c>
      <c r="I2831">
        <v>9</v>
      </c>
      <c r="J2831">
        <v>2016</v>
      </c>
      <c r="K2831">
        <v>2016</v>
      </c>
      <c r="L2831">
        <v>12</v>
      </c>
      <c r="M2831">
        <v>0.4</v>
      </c>
      <c r="N2831">
        <v>4.8000000000000007</v>
      </c>
      <c r="O2831">
        <v>10</v>
      </c>
      <c r="P2831">
        <v>0.48000000000000009</v>
      </c>
      <c r="Q2831">
        <v>1.2</v>
      </c>
      <c r="R2831" t="s">
        <v>71</v>
      </c>
    </row>
    <row r="2832" spans="1:18" x14ac:dyDescent="0.3">
      <c r="A2832" s="63">
        <v>2830</v>
      </c>
      <c r="B2832">
        <v>21507</v>
      </c>
      <c r="C2832" t="s">
        <v>390</v>
      </c>
      <c r="D2832" t="s">
        <v>585</v>
      </c>
      <c r="F2832">
        <v>84</v>
      </c>
      <c r="G2832" s="64">
        <v>43904</v>
      </c>
      <c r="H2832" s="64">
        <v>43913</v>
      </c>
      <c r="I2832">
        <v>9</v>
      </c>
      <c r="J2832">
        <v>2016</v>
      </c>
      <c r="K2832">
        <v>2016</v>
      </c>
      <c r="L2832">
        <v>12</v>
      </c>
      <c r="M2832">
        <v>0.4</v>
      </c>
      <c r="N2832">
        <v>4.8000000000000007</v>
      </c>
      <c r="O2832">
        <v>10</v>
      </c>
      <c r="P2832">
        <v>0.48000000000000009</v>
      </c>
      <c r="Q2832">
        <v>1.2</v>
      </c>
      <c r="R2832" t="s">
        <v>38</v>
      </c>
    </row>
    <row r="2833" spans="1:18" x14ac:dyDescent="0.3">
      <c r="A2833" s="63">
        <v>2831</v>
      </c>
      <c r="B2833">
        <v>21507</v>
      </c>
      <c r="C2833" t="s">
        <v>390</v>
      </c>
      <c r="D2833" t="s">
        <v>585</v>
      </c>
      <c r="F2833">
        <v>84</v>
      </c>
      <c r="G2833" s="64">
        <v>43904</v>
      </c>
      <c r="H2833" s="64">
        <v>43913</v>
      </c>
      <c r="I2833">
        <v>9</v>
      </c>
      <c r="J2833">
        <v>2016</v>
      </c>
      <c r="K2833">
        <v>2016</v>
      </c>
      <c r="L2833">
        <v>12</v>
      </c>
      <c r="M2833">
        <v>0.4</v>
      </c>
      <c r="N2833">
        <v>4.8000000000000007</v>
      </c>
      <c r="O2833">
        <v>10</v>
      </c>
      <c r="P2833">
        <v>0.48000000000000009</v>
      </c>
      <c r="Q2833">
        <v>1.2</v>
      </c>
      <c r="R2833" t="s">
        <v>762</v>
      </c>
    </row>
    <row r="2834" spans="1:18" x14ac:dyDescent="0.3">
      <c r="A2834" s="63">
        <v>2832</v>
      </c>
      <c r="B2834">
        <v>21507</v>
      </c>
      <c r="C2834" t="s">
        <v>390</v>
      </c>
      <c r="D2834" t="s">
        <v>585</v>
      </c>
      <c r="F2834">
        <v>84</v>
      </c>
      <c r="G2834" s="64">
        <v>43904</v>
      </c>
      <c r="H2834" s="64">
        <v>43913</v>
      </c>
      <c r="I2834">
        <v>9</v>
      </c>
      <c r="J2834">
        <v>2016</v>
      </c>
      <c r="K2834">
        <v>2016</v>
      </c>
      <c r="L2834">
        <v>12</v>
      </c>
      <c r="M2834">
        <v>0.4</v>
      </c>
      <c r="N2834">
        <v>4.8000000000000007</v>
      </c>
      <c r="O2834">
        <v>10</v>
      </c>
      <c r="P2834">
        <v>0.48000000000000009</v>
      </c>
      <c r="Q2834">
        <v>1.2</v>
      </c>
      <c r="R2834" t="s">
        <v>734</v>
      </c>
    </row>
    <row r="2835" spans="1:18" x14ac:dyDescent="0.3">
      <c r="A2835" s="63">
        <v>2833</v>
      </c>
      <c r="B2835">
        <v>21507</v>
      </c>
      <c r="C2835" t="s">
        <v>390</v>
      </c>
      <c r="D2835" t="s">
        <v>585</v>
      </c>
      <c r="F2835">
        <v>84</v>
      </c>
      <c r="G2835" s="64">
        <v>43904</v>
      </c>
      <c r="H2835" s="64">
        <v>43913</v>
      </c>
      <c r="I2835">
        <v>9</v>
      </c>
      <c r="J2835">
        <v>2016</v>
      </c>
      <c r="K2835">
        <v>2016</v>
      </c>
      <c r="L2835">
        <v>12</v>
      </c>
      <c r="M2835">
        <v>0.4</v>
      </c>
      <c r="N2835">
        <v>4.8000000000000007</v>
      </c>
      <c r="O2835">
        <v>10</v>
      </c>
      <c r="P2835">
        <v>0.48000000000000009</v>
      </c>
      <c r="Q2835">
        <v>1.2</v>
      </c>
      <c r="R2835" t="s">
        <v>645</v>
      </c>
    </row>
    <row r="2836" spans="1:18" x14ac:dyDescent="0.3">
      <c r="A2836" s="63">
        <v>2834</v>
      </c>
      <c r="B2836">
        <v>21507</v>
      </c>
      <c r="C2836" t="s">
        <v>390</v>
      </c>
      <c r="D2836" t="s">
        <v>585</v>
      </c>
      <c r="F2836">
        <v>84</v>
      </c>
      <c r="G2836" s="64">
        <v>43904</v>
      </c>
      <c r="H2836" s="64">
        <v>43913</v>
      </c>
      <c r="I2836">
        <v>9</v>
      </c>
      <c r="J2836">
        <v>2016</v>
      </c>
      <c r="K2836">
        <v>2016</v>
      </c>
      <c r="L2836">
        <v>12</v>
      </c>
      <c r="M2836">
        <v>0.4</v>
      </c>
      <c r="N2836">
        <v>4.8000000000000007</v>
      </c>
      <c r="O2836">
        <v>10</v>
      </c>
      <c r="P2836">
        <v>0.48000000000000009</v>
      </c>
      <c r="Q2836">
        <v>1.2</v>
      </c>
      <c r="R2836" t="s">
        <v>607</v>
      </c>
    </row>
    <row r="2837" spans="1:18" x14ac:dyDescent="0.3">
      <c r="A2837" s="63">
        <v>2835</v>
      </c>
      <c r="B2837">
        <v>21507</v>
      </c>
      <c r="C2837" t="s">
        <v>390</v>
      </c>
      <c r="D2837" t="s">
        <v>585</v>
      </c>
      <c r="F2837">
        <v>84</v>
      </c>
      <c r="G2837" s="64">
        <v>43904</v>
      </c>
      <c r="H2837" s="64">
        <v>43913</v>
      </c>
      <c r="I2837">
        <v>9</v>
      </c>
      <c r="J2837">
        <v>2016</v>
      </c>
      <c r="K2837">
        <v>2016</v>
      </c>
      <c r="L2837">
        <v>12</v>
      </c>
      <c r="M2837">
        <v>0.4</v>
      </c>
      <c r="N2837">
        <v>4.8000000000000007</v>
      </c>
      <c r="O2837">
        <v>10</v>
      </c>
      <c r="P2837">
        <v>0.48000000000000009</v>
      </c>
      <c r="Q2837">
        <v>1.2</v>
      </c>
      <c r="R2837" t="s">
        <v>45</v>
      </c>
    </row>
    <row r="2838" spans="1:18" x14ac:dyDescent="0.3">
      <c r="A2838" s="63">
        <v>2836</v>
      </c>
      <c r="B2838">
        <v>21507</v>
      </c>
      <c r="C2838" t="s">
        <v>390</v>
      </c>
      <c r="D2838" t="s">
        <v>585</v>
      </c>
      <c r="F2838">
        <v>84</v>
      </c>
      <c r="G2838" s="64">
        <v>43904</v>
      </c>
      <c r="H2838" s="64">
        <v>43913</v>
      </c>
      <c r="I2838">
        <v>9</v>
      </c>
      <c r="J2838">
        <v>2016</v>
      </c>
      <c r="K2838">
        <v>2016</v>
      </c>
      <c r="L2838">
        <v>12</v>
      </c>
      <c r="M2838">
        <v>0.4</v>
      </c>
      <c r="N2838">
        <v>4.8000000000000007</v>
      </c>
      <c r="O2838">
        <v>10</v>
      </c>
      <c r="P2838">
        <v>0.48000000000000009</v>
      </c>
      <c r="Q2838">
        <v>1.2</v>
      </c>
      <c r="R2838" t="s">
        <v>646</v>
      </c>
    </row>
    <row r="2839" spans="1:18" x14ac:dyDescent="0.3">
      <c r="A2839" s="63">
        <v>2837</v>
      </c>
      <c r="B2839">
        <v>21507</v>
      </c>
      <c r="C2839" t="s">
        <v>390</v>
      </c>
      <c r="D2839" t="s">
        <v>585</v>
      </c>
      <c r="F2839">
        <v>84</v>
      </c>
      <c r="G2839" s="64">
        <v>43904</v>
      </c>
      <c r="H2839" s="64">
        <v>43913</v>
      </c>
      <c r="I2839">
        <v>9</v>
      </c>
      <c r="J2839">
        <v>2016</v>
      </c>
      <c r="K2839">
        <v>2016</v>
      </c>
      <c r="L2839">
        <v>12</v>
      </c>
      <c r="M2839">
        <v>0.4</v>
      </c>
      <c r="N2839">
        <v>4.8000000000000007</v>
      </c>
      <c r="O2839">
        <v>10</v>
      </c>
      <c r="P2839">
        <v>0.48000000000000009</v>
      </c>
      <c r="Q2839">
        <v>1.2</v>
      </c>
      <c r="R2839" t="s">
        <v>696</v>
      </c>
    </row>
    <row r="2840" spans="1:18" x14ac:dyDescent="0.3">
      <c r="A2840" s="63">
        <v>2838</v>
      </c>
      <c r="B2840">
        <v>21507</v>
      </c>
      <c r="C2840" t="s">
        <v>390</v>
      </c>
      <c r="D2840" t="s">
        <v>585</v>
      </c>
      <c r="F2840">
        <v>84</v>
      </c>
      <c r="G2840" s="64">
        <v>43904</v>
      </c>
      <c r="H2840" s="64">
        <v>43913</v>
      </c>
      <c r="I2840">
        <v>9</v>
      </c>
      <c r="J2840">
        <v>2016</v>
      </c>
      <c r="K2840">
        <v>2016</v>
      </c>
      <c r="L2840">
        <v>12</v>
      </c>
      <c r="M2840">
        <v>0.4</v>
      </c>
      <c r="N2840">
        <v>4.8000000000000007</v>
      </c>
      <c r="O2840">
        <v>10</v>
      </c>
      <c r="P2840">
        <v>0.48000000000000009</v>
      </c>
      <c r="Q2840">
        <v>1.2</v>
      </c>
      <c r="R2840" t="s">
        <v>632</v>
      </c>
    </row>
    <row r="2841" spans="1:18" x14ac:dyDescent="0.3">
      <c r="A2841" s="63">
        <v>2839</v>
      </c>
      <c r="B2841">
        <v>21507</v>
      </c>
      <c r="C2841" t="s">
        <v>390</v>
      </c>
      <c r="D2841" t="s">
        <v>585</v>
      </c>
      <c r="F2841">
        <v>84</v>
      </c>
      <c r="G2841" s="64">
        <v>43904</v>
      </c>
      <c r="H2841" s="64">
        <v>43913</v>
      </c>
      <c r="I2841">
        <v>9</v>
      </c>
      <c r="J2841">
        <v>2016</v>
      </c>
      <c r="K2841">
        <v>2016</v>
      </c>
      <c r="L2841">
        <v>12</v>
      </c>
      <c r="M2841">
        <v>0.4</v>
      </c>
      <c r="N2841">
        <v>4.8000000000000007</v>
      </c>
      <c r="O2841">
        <v>10</v>
      </c>
      <c r="P2841">
        <v>0.48000000000000009</v>
      </c>
      <c r="Q2841">
        <v>1.2</v>
      </c>
      <c r="R2841" t="s">
        <v>681</v>
      </c>
    </row>
    <row r="2842" spans="1:18" x14ac:dyDescent="0.3">
      <c r="A2842" s="63">
        <v>2840</v>
      </c>
      <c r="B2842">
        <v>21507</v>
      </c>
      <c r="C2842" t="s">
        <v>390</v>
      </c>
      <c r="D2842" t="s">
        <v>585</v>
      </c>
      <c r="F2842">
        <v>84</v>
      </c>
      <c r="G2842" s="64">
        <v>43904</v>
      </c>
      <c r="H2842" s="64">
        <v>43913</v>
      </c>
      <c r="I2842">
        <v>9</v>
      </c>
      <c r="J2842">
        <v>2016</v>
      </c>
      <c r="K2842">
        <v>2016</v>
      </c>
      <c r="L2842">
        <v>12</v>
      </c>
      <c r="M2842">
        <v>0.4</v>
      </c>
      <c r="N2842">
        <v>4.8000000000000007</v>
      </c>
      <c r="O2842">
        <v>10</v>
      </c>
      <c r="P2842">
        <v>0.48000000000000009</v>
      </c>
      <c r="Q2842">
        <v>1.2</v>
      </c>
      <c r="R2842" t="s">
        <v>274</v>
      </c>
    </row>
    <row r="2843" spans="1:18" x14ac:dyDescent="0.3">
      <c r="A2843" s="63">
        <v>2841</v>
      </c>
      <c r="B2843">
        <v>21507</v>
      </c>
      <c r="C2843" t="s">
        <v>390</v>
      </c>
      <c r="D2843" t="s">
        <v>585</v>
      </c>
      <c r="F2843">
        <v>84</v>
      </c>
      <c r="G2843" s="64">
        <v>43904</v>
      </c>
      <c r="H2843" s="64">
        <v>43913</v>
      </c>
      <c r="I2843">
        <v>9</v>
      </c>
      <c r="J2843">
        <v>2016</v>
      </c>
      <c r="K2843">
        <v>2016</v>
      </c>
      <c r="L2843">
        <v>12</v>
      </c>
      <c r="M2843">
        <v>0.4</v>
      </c>
      <c r="N2843">
        <v>4.8000000000000007</v>
      </c>
      <c r="O2843">
        <v>10</v>
      </c>
      <c r="P2843">
        <v>0.48000000000000009</v>
      </c>
      <c r="Q2843">
        <v>1.2</v>
      </c>
      <c r="R2843" t="s">
        <v>700</v>
      </c>
    </row>
    <row r="2844" spans="1:18" x14ac:dyDescent="0.3">
      <c r="A2844" s="63">
        <v>2842</v>
      </c>
      <c r="B2844">
        <v>21507</v>
      </c>
      <c r="C2844" t="s">
        <v>390</v>
      </c>
      <c r="D2844" t="s">
        <v>585</v>
      </c>
      <c r="F2844">
        <v>84</v>
      </c>
      <c r="G2844" s="64">
        <v>43904</v>
      </c>
      <c r="H2844" s="64">
        <v>43913</v>
      </c>
      <c r="I2844">
        <v>9</v>
      </c>
      <c r="J2844">
        <v>2016</v>
      </c>
      <c r="K2844">
        <v>2016</v>
      </c>
      <c r="L2844">
        <v>12</v>
      </c>
      <c r="M2844">
        <v>0.4</v>
      </c>
      <c r="N2844">
        <v>4.8000000000000007</v>
      </c>
      <c r="O2844">
        <v>10</v>
      </c>
      <c r="P2844">
        <v>0.48000000000000009</v>
      </c>
      <c r="Q2844">
        <v>1.2</v>
      </c>
      <c r="R2844" t="s">
        <v>695</v>
      </c>
    </row>
    <row r="2845" spans="1:18" x14ac:dyDescent="0.3">
      <c r="A2845" s="63">
        <v>2843</v>
      </c>
      <c r="B2845">
        <v>21507</v>
      </c>
      <c r="C2845" t="s">
        <v>390</v>
      </c>
      <c r="D2845" t="s">
        <v>585</v>
      </c>
      <c r="F2845">
        <v>84</v>
      </c>
      <c r="G2845" s="64">
        <v>43904</v>
      </c>
      <c r="H2845" s="64">
        <v>43913</v>
      </c>
      <c r="I2845">
        <v>9</v>
      </c>
      <c r="J2845">
        <v>2016</v>
      </c>
      <c r="K2845">
        <v>2016</v>
      </c>
      <c r="L2845">
        <v>12</v>
      </c>
      <c r="M2845">
        <v>0.4</v>
      </c>
      <c r="N2845">
        <v>4.8000000000000007</v>
      </c>
      <c r="O2845">
        <v>10</v>
      </c>
      <c r="P2845">
        <v>0.48000000000000009</v>
      </c>
      <c r="Q2845">
        <v>1.2</v>
      </c>
      <c r="R2845" t="s">
        <v>790</v>
      </c>
    </row>
    <row r="2846" spans="1:18" x14ac:dyDescent="0.3">
      <c r="A2846" s="63">
        <v>2844</v>
      </c>
      <c r="B2846">
        <v>21507</v>
      </c>
      <c r="C2846" t="s">
        <v>390</v>
      </c>
      <c r="D2846" t="s">
        <v>585</v>
      </c>
      <c r="F2846">
        <v>84</v>
      </c>
      <c r="G2846" s="64">
        <v>43904</v>
      </c>
      <c r="H2846" s="64">
        <v>43913</v>
      </c>
      <c r="I2846">
        <v>9</v>
      </c>
      <c r="J2846">
        <v>2016</v>
      </c>
      <c r="K2846">
        <v>2016</v>
      </c>
      <c r="L2846">
        <v>12</v>
      </c>
      <c r="M2846">
        <v>0.4</v>
      </c>
      <c r="N2846">
        <v>4.8000000000000007</v>
      </c>
      <c r="O2846">
        <v>10</v>
      </c>
      <c r="P2846">
        <v>0.48000000000000009</v>
      </c>
      <c r="Q2846">
        <v>1.2</v>
      </c>
      <c r="R2846" t="s">
        <v>791</v>
      </c>
    </row>
    <row r="2847" spans="1:18" x14ac:dyDescent="0.3">
      <c r="A2847" s="63">
        <v>2845</v>
      </c>
      <c r="B2847">
        <v>21507</v>
      </c>
      <c r="C2847" t="s">
        <v>390</v>
      </c>
      <c r="D2847" t="s">
        <v>585</v>
      </c>
      <c r="F2847">
        <v>84</v>
      </c>
      <c r="G2847" s="64">
        <v>43904</v>
      </c>
      <c r="H2847" s="64">
        <v>43913</v>
      </c>
      <c r="I2847">
        <v>9</v>
      </c>
      <c r="J2847">
        <v>2016</v>
      </c>
      <c r="K2847">
        <v>2016</v>
      </c>
      <c r="L2847">
        <v>12</v>
      </c>
      <c r="M2847">
        <v>0.4</v>
      </c>
      <c r="N2847">
        <v>4.8000000000000007</v>
      </c>
      <c r="O2847">
        <v>10</v>
      </c>
      <c r="P2847">
        <v>0.48000000000000009</v>
      </c>
      <c r="Q2847">
        <v>1.2</v>
      </c>
      <c r="R2847" t="s">
        <v>792</v>
      </c>
    </row>
    <row r="2848" spans="1:18" x14ac:dyDescent="0.3">
      <c r="A2848" s="63">
        <v>2846</v>
      </c>
      <c r="B2848">
        <v>21507</v>
      </c>
      <c r="C2848" t="s">
        <v>390</v>
      </c>
      <c r="D2848" t="s">
        <v>585</v>
      </c>
      <c r="F2848">
        <v>84</v>
      </c>
      <c r="G2848" s="64">
        <v>43904</v>
      </c>
      <c r="H2848" s="64">
        <v>43913</v>
      </c>
      <c r="I2848">
        <v>9</v>
      </c>
      <c r="J2848">
        <v>2016</v>
      </c>
      <c r="K2848">
        <v>2016</v>
      </c>
      <c r="L2848">
        <v>12</v>
      </c>
      <c r="M2848">
        <v>0.4</v>
      </c>
      <c r="N2848">
        <v>4.8000000000000007</v>
      </c>
      <c r="O2848">
        <v>10</v>
      </c>
      <c r="P2848">
        <v>0.48000000000000009</v>
      </c>
      <c r="Q2848">
        <v>1.2</v>
      </c>
      <c r="R2848" t="s">
        <v>678</v>
      </c>
    </row>
    <row r="2849" spans="1:18" x14ac:dyDescent="0.3">
      <c r="A2849" s="63">
        <v>2847</v>
      </c>
      <c r="B2849">
        <v>21507</v>
      </c>
      <c r="C2849" t="s">
        <v>390</v>
      </c>
      <c r="D2849" t="s">
        <v>585</v>
      </c>
      <c r="F2849">
        <v>84</v>
      </c>
      <c r="G2849" s="64">
        <v>43904</v>
      </c>
      <c r="H2849" s="64">
        <v>43913</v>
      </c>
      <c r="I2849">
        <v>9</v>
      </c>
      <c r="J2849">
        <v>2016</v>
      </c>
      <c r="K2849">
        <v>2016</v>
      </c>
      <c r="L2849">
        <v>12</v>
      </c>
      <c r="M2849">
        <v>0.4</v>
      </c>
      <c r="N2849">
        <v>4.8000000000000007</v>
      </c>
      <c r="O2849">
        <v>10</v>
      </c>
      <c r="P2849">
        <v>0.48000000000000009</v>
      </c>
      <c r="Q2849">
        <v>1.2</v>
      </c>
      <c r="R2849" t="s">
        <v>612</v>
      </c>
    </row>
    <row r="2850" spans="1:18" x14ac:dyDescent="0.3">
      <c r="A2850" s="63">
        <v>2848</v>
      </c>
      <c r="B2850">
        <v>101338</v>
      </c>
      <c r="C2850" t="s">
        <v>391</v>
      </c>
      <c r="D2850" t="s">
        <v>585</v>
      </c>
      <c r="F2850">
        <v>88</v>
      </c>
      <c r="G2850" s="64">
        <v>43917</v>
      </c>
      <c r="H2850" s="64">
        <v>43926</v>
      </c>
      <c r="I2850">
        <v>9</v>
      </c>
      <c r="J2850">
        <v>2019</v>
      </c>
      <c r="K2850">
        <v>2019</v>
      </c>
      <c r="L2850">
        <v>13</v>
      </c>
      <c r="M2850">
        <v>0.4</v>
      </c>
      <c r="N2850">
        <v>5.2</v>
      </c>
      <c r="O2850">
        <v>10</v>
      </c>
      <c r="P2850">
        <v>0.52</v>
      </c>
      <c r="Q2850">
        <v>1.3</v>
      </c>
      <c r="R2850" t="s">
        <v>35</v>
      </c>
    </row>
    <row r="2851" spans="1:18" x14ac:dyDescent="0.3">
      <c r="A2851" s="63">
        <v>2849</v>
      </c>
      <c r="B2851">
        <v>101338</v>
      </c>
      <c r="C2851" t="s">
        <v>391</v>
      </c>
      <c r="D2851" t="s">
        <v>585</v>
      </c>
      <c r="F2851">
        <v>88</v>
      </c>
      <c r="G2851" s="64">
        <v>43917</v>
      </c>
      <c r="H2851" s="64">
        <v>43926</v>
      </c>
      <c r="I2851">
        <v>9</v>
      </c>
      <c r="J2851">
        <v>2019</v>
      </c>
      <c r="K2851">
        <v>2019</v>
      </c>
      <c r="L2851">
        <v>13</v>
      </c>
      <c r="M2851">
        <v>0.4</v>
      </c>
      <c r="N2851">
        <v>5.2</v>
      </c>
      <c r="O2851">
        <v>10</v>
      </c>
      <c r="P2851">
        <v>0.52</v>
      </c>
      <c r="Q2851">
        <v>1.3</v>
      </c>
      <c r="R2851" t="s">
        <v>32</v>
      </c>
    </row>
    <row r="2852" spans="1:18" x14ac:dyDescent="0.3">
      <c r="A2852" s="63">
        <v>2850</v>
      </c>
      <c r="B2852">
        <v>101338</v>
      </c>
      <c r="C2852" t="s">
        <v>391</v>
      </c>
      <c r="D2852" t="s">
        <v>585</v>
      </c>
      <c r="F2852">
        <v>88</v>
      </c>
      <c r="G2852" s="64">
        <v>43917</v>
      </c>
      <c r="H2852" s="64">
        <v>43926</v>
      </c>
      <c r="I2852">
        <v>9</v>
      </c>
      <c r="J2852">
        <v>2019</v>
      </c>
      <c r="K2852">
        <v>2019</v>
      </c>
      <c r="L2852">
        <v>13</v>
      </c>
      <c r="M2852">
        <v>0.4</v>
      </c>
      <c r="N2852">
        <v>5.2</v>
      </c>
      <c r="O2852">
        <v>10</v>
      </c>
      <c r="P2852">
        <v>0.52</v>
      </c>
      <c r="Q2852">
        <v>1.3</v>
      </c>
      <c r="R2852" t="s">
        <v>61</v>
      </c>
    </row>
    <row r="2853" spans="1:18" x14ac:dyDescent="0.3">
      <c r="A2853" s="63">
        <v>2851</v>
      </c>
      <c r="B2853">
        <v>101338</v>
      </c>
      <c r="C2853" t="s">
        <v>391</v>
      </c>
      <c r="D2853" t="s">
        <v>585</v>
      </c>
      <c r="F2853">
        <v>88</v>
      </c>
      <c r="G2853" s="64">
        <v>43917</v>
      </c>
      <c r="H2853" s="64">
        <v>43926</v>
      </c>
      <c r="I2853">
        <v>9</v>
      </c>
      <c r="J2853">
        <v>2019</v>
      </c>
      <c r="K2853">
        <v>2019</v>
      </c>
      <c r="L2853">
        <v>13</v>
      </c>
      <c r="M2853">
        <v>0.4</v>
      </c>
      <c r="N2853">
        <v>5.2</v>
      </c>
      <c r="O2853">
        <v>10</v>
      </c>
      <c r="P2853">
        <v>0.52</v>
      </c>
      <c r="Q2853">
        <v>1.3</v>
      </c>
      <c r="R2853" t="s">
        <v>42</v>
      </c>
    </row>
    <row r="2854" spans="1:18" x14ac:dyDescent="0.3">
      <c r="A2854" s="63">
        <v>2852</v>
      </c>
      <c r="B2854">
        <v>101338</v>
      </c>
      <c r="C2854" t="s">
        <v>391</v>
      </c>
      <c r="D2854" t="s">
        <v>585</v>
      </c>
      <c r="F2854">
        <v>88</v>
      </c>
      <c r="G2854" s="64">
        <v>43917</v>
      </c>
      <c r="H2854" s="64">
        <v>43926</v>
      </c>
      <c r="I2854">
        <v>9</v>
      </c>
      <c r="J2854">
        <v>2019</v>
      </c>
      <c r="K2854">
        <v>2019</v>
      </c>
      <c r="L2854">
        <v>13</v>
      </c>
      <c r="M2854">
        <v>0.4</v>
      </c>
      <c r="N2854">
        <v>5.2</v>
      </c>
      <c r="O2854">
        <v>10</v>
      </c>
      <c r="P2854">
        <v>0.52</v>
      </c>
      <c r="Q2854">
        <v>1.3</v>
      </c>
      <c r="R2854" t="s">
        <v>108</v>
      </c>
    </row>
    <row r="2855" spans="1:18" x14ac:dyDescent="0.3">
      <c r="A2855" s="63">
        <v>2853</v>
      </c>
      <c r="B2855">
        <v>101338</v>
      </c>
      <c r="C2855" t="s">
        <v>391</v>
      </c>
      <c r="D2855" t="s">
        <v>585</v>
      </c>
      <c r="F2855">
        <v>88</v>
      </c>
      <c r="G2855" s="64">
        <v>43917</v>
      </c>
      <c r="H2855" s="64">
        <v>43926</v>
      </c>
      <c r="I2855">
        <v>9</v>
      </c>
      <c r="J2855">
        <v>2019</v>
      </c>
      <c r="K2855">
        <v>2019</v>
      </c>
      <c r="L2855">
        <v>13</v>
      </c>
      <c r="M2855">
        <v>0.4</v>
      </c>
      <c r="N2855">
        <v>5.2</v>
      </c>
      <c r="O2855">
        <v>10</v>
      </c>
      <c r="P2855">
        <v>0.52</v>
      </c>
      <c r="Q2855">
        <v>1.3</v>
      </c>
      <c r="R2855" t="s">
        <v>133</v>
      </c>
    </row>
    <row r="2856" spans="1:18" x14ac:dyDescent="0.3">
      <c r="A2856" s="63">
        <v>2854</v>
      </c>
      <c r="B2856">
        <v>101338</v>
      </c>
      <c r="C2856" t="s">
        <v>391</v>
      </c>
      <c r="D2856" t="s">
        <v>585</v>
      </c>
      <c r="F2856">
        <v>88</v>
      </c>
      <c r="G2856" s="64">
        <v>43917</v>
      </c>
      <c r="H2856" s="64">
        <v>43926</v>
      </c>
      <c r="I2856">
        <v>9</v>
      </c>
      <c r="J2856">
        <v>2019</v>
      </c>
      <c r="K2856">
        <v>2019</v>
      </c>
      <c r="L2856">
        <v>13</v>
      </c>
      <c r="M2856">
        <v>0.4</v>
      </c>
      <c r="N2856">
        <v>5.2</v>
      </c>
      <c r="O2856">
        <v>10</v>
      </c>
      <c r="P2856">
        <v>0.52</v>
      </c>
      <c r="Q2856">
        <v>1.3</v>
      </c>
      <c r="R2856" t="s">
        <v>684</v>
      </c>
    </row>
    <row r="2857" spans="1:18" x14ac:dyDescent="0.3">
      <c r="A2857" s="63">
        <v>2855</v>
      </c>
      <c r="B2857">
        <v>101338</v>
      </c>
      <c r="C2857" t="s">
        <v>391</v>
      </c>
      <c r="D2857" t="s">
        <v>585</v>
      </c>
      <c r="F2857">
        <v>88</v>
      </c>
      <c r="G2857" s="64">
        <v>43917</v>
      </c>
      <c r="H2857" s="64">
        <v>43926</v>
      </c>
      <c r="I2857">
        <v>9</v>
      </c>
      <c r="J2857">
        <v>2019</v>
      </c>
      <c r="K2857">
        <v>2019</v>
      </c>
      <c r="L2857">
        <v>13</v>
      </c>
      <c r="M2857">
        <v>0.4</v>
      </c>
      <c r="N2857">
        <v>5.2</v>
      </c>
      <c r="O2857">
        <v>10</v>
      </c>
      <c r="P2857">
        <v>0.52</v>
      </c>
      <c r="Q2857">
        <v>1.3</v>
      </c>
      <c r="R2857" t="s">
        <v>639</v>
      </c>
    </row>
    <row r="2858" spans="1:18" x14ac:dyDescent="0.3">
      <c r="A2858" s="63">
        <v>2856</v>
      </c>
      <c r="B2858">
        <v>101338</v>
      </c>
      <c r="C2858" t="s">
        <v>391</v>
      </c>
      <c r="D2858" t="s">
        <v>585</v>
      </c>
      <c r="F2858">
        <v>88</v>
      </c>
      <c r="G2858" s="64">
        <v>43917</v>
      </c>
      <c r="H2858" s="64">
        <v>43926</v>
      </c>
      <c r="I2858">
        <v>9</v>
      </c>
      <c r="J2858">
        <v>2019</v>
      </c>
      <c r="K2858">
        <v>2019</v>
      </c>
      <c r="L2858">
        <v>13</v>
      </c>
      <c r="M2858">
        <v>0.4</v>
      </c>
      <c r="N2858">
        <v>5.2</v>
      </c>
      <c r="O2858">
        <v>10</v>
      </c>
      <c r="P2858">
        <v>0.52</v>
      </c>
      <c r="Q2858">
        <v>1.3</v>
      </c>
      <c r="R2858" t="s">
        <v>590</v>
      </c>
    </row>
    <row r="2859" spans="1:18" x14ac:dyDescent="0.3">
      <c r="A2859" s="63">
        <v>2857</v>
      </c>
      <c r="B2859">
        <v>101338</v>
      </c>
      <c r="C2859" t="s">
        <v>391</v>
      </c>
      <c r="D2859" t="s">
        <v>585</v>
      </c>
      <c r="F2859">
        <v>88</v>
      </c>
      <c r="G2859" s="64">
        <v>43917</v>
      </c>
      <c r="H2859" s="64">
        <v>43926</v>
      </c>
      <c r="I2859">
        <v>9</v>
      </c>
      <c r="J2859">
        <v>2019</v>
      </c>
      <c r="K2859">
        <v>2019</v>
      </c>
      <c r="L2859">
        <v>13</v>
      </c>
      <c r="M2859">
        <v>0.4</v>
      </c>
      <c r="N2859">
        <v>5.2</v>
      </c>
      <c r="O2859">
        <v>10</v>
      </c>
      <c r="P2859">
        <v>0.52</v>
      </c>
      <c r="Q2859">
        <v>1.3</v>
      </c>
      <c r="R2859" t="s">
        <v>662</v>
      </c>
    </row>
    <row r="2860" spans="1:18" x14ac:dyDescent="0.3">
      <c r="A2860" s="63">
        <v>2858</v>
      </c>
      <c r="B2860">
        <v>101338</v>
      </c>
      <c r="C2860" t="s">
        <v>391</v>
      </c>
      <c r="D2860" t="s">
        <v>585</v>
      </c>
      <c r="F2860">
        <v>88</v>
      </c>
      <c r="G2860" s="64">
        <v>43917</v>
      </c>
      <c r="H2860" s="64">
        <v>43926</v>
      </c>
      <c r="I2860">
        <v>9</v>
      </c>
      <c r="J2860">
        <v>2019</v>
      </c>
      <c r="K2860">
        <v>2019</v>
      </c>
      <c r="L2860">
        <v>13</v>
      </c>
      <c r="M2860">
        <v>0.4</v>
      </c>
      <c r="N2860">
        <v>5.2</v>
      </c>
      <c r="O2860">
        <v>10</v>
      </c>
      <c r="P2860">
        <v>0.52</v>
      </c>
      <c r="Q2860">
        <v>1.3</v>
      </c>
      <c r="R2860" t="s">
        <v>38</v>
      </c>
    </row>
    <row r="2861" spans="1:18" x14ac:dyDescent="0.3">
      <c r="A2861" s="63">
        <v>2859</v>
      </c>
      <c r="B2861">
        <v>101338</v>
      </c>
      <c r="C2861" t="s">
        <v>391</v>
      </c>
      <c r="D2861" t="s">
        <v>585</v>
      </c>
      <c r="F2861">
        <v>88</v>
      </c>
      <c r="G2861" s="64">
        <v>43917</v>
      </c>
      <c r="H2861" s="64">
        <v>43926</v>
      </c>
      <c r="I2861">
        <v>9</v>
      </c>
      <c r="J2861">
        <v>2019</v>
      </c>
      <c r="K2861">
        <v>2019</v>
      </c>
      <c r="L2861">
        <v>13</v>
      </c>
      <c r="M2861">
        <v>0.4</v>
      </c>
      <c r="N2861">
        <v>5.2</v>
      </c>
      <c r="O2861">
        <v>10</v>
      </c>
      <c r="P2861">
        <v>0.52</v>
      </c>
      <c r="Q2861">
        <v>1.3</v>
      </c>
      <c r="R2861" t="s">
        <v>733</v>
      </c>
    </row>
    <row r="2862" spans="1:18" x14ac:dyDescent="0.3">
      <c r="A2862" s="63">
        <v>2860</v>
      </c>
      <c r="B2862">
        <v>101338</v>
      </c>
      <c r="C2862" t="s">
        <v>391</v>
      </c>
      <c r="D2862" t="s">
        <v>585</v>
      </c>
      <c r="F2862">
        <v>88</v>
      </c>
      <c r="G2862" s="64">
        <v>43917</v>
      </c>
      <c r="H2862" s="64">
        <v>43926</v>
      </c>
      <c r="I2862">
        <v>9</v>
      </c>
      <c r="J2862">
        <v>2019</v>
      </c>
      <c r="K2862">
        <v>2019</v>
      </c>
      <c r="L2862">
        <v>13</v>
      </c>
      <c r="M2862">
        <v>0.4</v>
      </c>
      <c r="N2862">
        <v>5.2</v>
      </c>
      <c r="O2862">
        <v>10</v>
      </c>
      <c r="P2862">
        <v>0.52</v>
      </c>
      <c r="Q2862">
        <v>1.3</v>
      </c>
      <c r="R2862" t="s">
        <v>640</v>
      </c>
    </row>
    <row r="2863" spans="1:18" x14ac:dyDescent="0.3">
      <c r="A2863" s="63">
        <v>2861</v>
      </c>
      <c r="B2863">
        <v>101338</v>
      </c>
      <c r="C2863" t="s">
        <v>391</v>
      </c>
      <c r="D2863" t="s">
        <v>585</v>
      </c>
      <c r="F2863">
        <v>88</v>
      </c>
      <c r="G2863" s="64">
        <v>43917</v>
      </c>
      <c r="H2863" s="64">
        <v>43926</v>
      </c>
      <c r="I2863">
        <v>9</v>
      </c>
      <c r="J2863">
        <v>2019</v>
      </c>
      <c r="K2863">
        <v>2019</v>
      </c>
      <c r="L2863">
        <v>13</v>
      </c>
      <c r="M2863">
        <v>0.4</v>
      </c>
      <c r="N2863">
        <v>5.2</v>
      </c>
      <c r="O2863">
        <v>10</v>
      </c>
      <c r="P2863">
        <v>0.52</v>
      </c>
      <c r="Q2863">
        <v>1.3</v>
      </c>
      <c r="R2863" t="s">
        <v>744</v>
      </c>
    </row>
    <row r="2864" spans="1:18" x14ac:dyDescent="0.3">
      <c r="A2864" s="63">
        <v>2862</v>
      </c>
      <c r="B2864">
        <v>101338</v>
      </c>
      <c r="C2864" t="s">
        <v>391</v>
      </c>
      <c r="D2864" t="s">
        <v>585</v>
      </c>
      <c r="F2864">
        <v>88</v>
      </c>
      <c r="G2864" s="64">
        <v>43917</v>
      </c>
      <c r="H2864" s="64">
        <v>43926</v>
      </c>
      <c r="I2864">
        <v>9</v>
      </c>
      <c r="J2864">
        <v>2019</v>
      </c>
      <c r="K2864">
        <v>2019</v>
      </c>
      <c r="L2864">
        <v>13</v>
      </c>
      <c r="M2864">
        <v>0.4</v>
      </c>
      <c r="N2864">
        <v>5.2</v>
      </c>
      <c r="O2864">
        <v>10</v>
      </c>
      <c r="P2864">
        <v>0.52</v>
      </c>
      <c r="Q2864">
        <v>1.3</v>
      </c>
      <c r="R2864" t="s">
        <v>700</v>
      </c>
    </row>
    <row r="2865" spans="1:18" x14ac:dyDescent="0.3">
      <c r="A2865" s="63">
        <v>2863</v>
      </c>
      <c r="B2865">
        <v>101338</v>
      </c>
      <c r="C2865" t="s">
        <v>391</v>
      </c>
      <c r="D2865" t="s">
        <v>585</v>
      </c>
      <c r="F2865">
        <v>88</v>
      </c>
      <c r="G2865" s="64">
        <v>43917</v>
      </c>
      <c r="H2865" s="64">
        <v>43926</v>
      </c>
      <c r="I2865">
        <v>9</v>
      </c>
      <c r="J2865">
        <v>2019</v>
      </c>
      <c r="K2865">
        <v>2019</v>
      </c>
      <c r="L2865">
        <v>13</v>
      </c>
      <c r="M2865">
        <v>0.4</v>
      </c>
      <c r="N2865">
        <v>5.2</v>
      </c>
      <c r="O2865">
        <v>10</v>
      </c>
      <c r="P2865">
        <v>0.52</v>
      </c>
      <c r="Q2865">
        <v>1.3</v>
      </c>
      <c r="R2865" t="s">
        <v>661</v>
      </c>
    </row>
    <row r="2866" spans="1:18" x14ac:dyDescent="0.3">
      <c r="A2866" s="63">
        <v>2864</v>
      </c>
      <c r="B2866">
        <v>101338</v>
      </c>
      <c r="C2866" t="s">
        <v>391</v>
      </c>
      <c r="D2866" t="s">
        <v>585</v>
      </c>
      <c r="F2866">
        <v>88</v>
      </c>
      <c r="G2866" s="64">
        <v>43917</v>
      </c>
      <c r="H2866" s="64">
        <v>43926</v>
      </c>
      <c r="I2866">
        <v>9</v>
      </c>
      <c r="J2866">
        <v>2019</v>
      </c>
      <c r="K2866">
        <v>2019</v>
      </c>
      <c r="L2866">
        <v>13</v>
      </c>
      <c r="M2866">
        <v>0.4</v>
      </c>
      <c r="N2866">
        <v>5.2</v>
      </c>
      <c r="O2866">
        <v>10</v>
      </c>
      <c r="P2866">
        <v>0.52</v>
      </c>
      <c r="Q2866">
        <v>1.3</v>
      </c>
      <c r="R2866" t="s">
        <v>734</v>
      </c>
    </row>
    <row r="2867" spans="1:18" x14ac:dyDescent="0.3">
      <c r="A2867" s="63">
        <v>2865</v>
      </c>
      <c r="B2867">
        <v>101338</v>
      </c>
      <c r="C2867" t="s">
        <v>391</v>
      </c>
      <c r="D2867" t="s">
        <v>585</v>
      </c>
      <c r="F2867">
        <v>88</v>
      </c>
      <c r="G2867" s="64">
        <v>43917</v>
      </c>
      <c r="H2867" s="64">
        <v>43926</v>
      </c>
      <c r="I2867">
        <v>9</v>
      </c>
      <c r="J2867">
        <v>2019</v>
      </c>
      <c r="K2867">
        <v>2019</v>
      </c>
      <c r="L2867">
        <v>13</v>
      </c>
      <c r="M2867">
        <v>0.4</v>
      </c>
      <c r="N2867">
        <v>5.2</v>
      </c>
      <c r="O2867">
        <v>10</v>
      </c>
      <c r="P2867">
        <v>0.52</v>
      </c>
      <c r="Q2867">
        <v>1.3</v>
      </c>
      <c r="R2867" t="s">
        <v>690</v>
      </c>
    </row>
    <row r="2868" spans="1:18" x14ac:dyDescent="0.3">
      <c r="A2868" s="63">
        <v>2866</v>
      </c>
      <c r="B2868">
        <v>101338</v>
      </c>
      <c r="C2868" t="s">
        <v>391</v>
      </c>
      <c r="D2868" t="s">
        <v>585</v>
      </c>
      <c r="F2868">
        <v>88</v>
      </c>
      <c r="G2868" s="64">
        <v>43917</v>
      </c>
      <c r="H2868" s="64">
        <v>43926</v>
      </c>
      <c r="I2868">
        <v>9</v>
      </c>
      <c r="J2868">
        <v>2019</v>
      </c>
      <c r="K2868">
        <v>2019</v>
      </c>
      <c r="L2868">
        <v>13</v>
      </c>
      <c r="M2868">
        <v>0.4</v>
      </c>
      <c r="N2868">
        <v>5.2</v>
      </c>
      <c r="O2868">
        <v>10</v>
      </c>
      <c r="P2868">
        <v>0.52</v>
      </c>
      <c r="Q2868">
        <v>1.3</v>
      </c>
      <c r="R2868" t="s">
        <v>45</v>
      </c>
    </row>
    <row r="2869" spans="1:18" x14ac:dyDescent="0.3">
      <c r="A2869" s="63">
        <v>2867</v>
      </c>
      <c r="B2869">
        <v>101338</v>
      </c>
      <c r="C2869" t="s">
        <v>391</v>
      </c>
      <c r="D2869" t="s">
        <v>585</v>
      </c>
      <c r="F2869">
        <v>88</v>
      </c>
      <c r="G2869" s="64">
        <v>43917</v>
      </c>
      <c r="H2869" s="64">
        <v>43926</v>
      </c>
      <c r="I2869">
        <v>9</v>
      </c>
      <c r="J2869">
        <v>2019</v>
      </c>
      <c r="K2869">
        <v>2019</v>
      </c>
      <c r="L2869">
        <v>13</v>
      </c>
      <c r="M2869">
        <v>0.4</v>
      </c>
      <c r="N2869">
        <v>5.2</v>
      </c>
      <c r="O2869">
        <v>10</v>
      </c>
      <c r="P2869">
        <v>0.52</v>
      </c>
      <c r="Q2869">
        <v>1.3</v>
      </c>
      <c r="R2869" t="s">
        <v>696</v>
      </c>
    </row>
    <row r="2870" spans="1:18" x14ac:dyDescent="0.3">
      <c r="A2870" s="63">
        <v>2868</v>
      </c>
      <c r="B2870">
        <v>101338</v>
      </c>
      <c r="C2870" t="s">
        <v>391</v>
      </c>
      <c r="D2870" t="s">
        <v>585</v>
      </c>
      <c r="F2870">
        <v>88</v>
      </c>
      <c r="G2870" s="64">
        <v>43917</v>
      </c>
      <c r="H2870" s="64">
        <v>43926</v>
      </c>
      <c r="I2870">
        <v>9</v>
      </c>
      <c r="J2870">
        <v>2019</v>
      </c>
      <c r="K2870">
        <v>2019</v>
      </c>
      <c r="L2870">
        <v>13</v>
      </c>
      <c r="M2870">
        <v>0.4</v>
      </c>
      <c r="N2870">
        <v>5.2</v>
      </c>
      <c r="O2870">
        <v>10</v>
      </c>
      <c r="P2870">
        <v>0.52</v>
      </c>
      <c r="Q2870">
        <v>1.3</v>
      </c>
      <c r="R2870" t="s">
        <v>695</v>
      </c>
    </row>
    <row r="2871" spans="1:18" x14ac:dyDescent="0.3">
      <c r="A2871" s="63">
        <v>2869</v>
      </c>
      <c r="B2871">
        <v>101338</v>
      </c>
      <c r="C2871" t="s">
        <v>391</v>
      </c>
      <c r="D2871" t="s">
        <v>585</v>
      </c>
      <c r="F2871">
        <v>88</v>
      </c>
      <c r="G2871" s="64">
        <v>43917</v>
      </c>
      <c r="H2871" s="64">
        <v>43926</v>
      </c>
      <c r="I2871">
        <v>9</v>
      </c>
      <c r="J2871">
        <v>2019</v>
      </c>
      <c r="K2871">
        <v>2019</v>
      </c>
      <c r="L2871">
        <v>13</v>
      </c>
      <c r="M2871">
        <v>0.4</v>
      </c>
      <c r="N2871">
        <v>5.2</v>
      </c>
      <c r="O2871">
        <v>10</v>
      </c>
      <c r="P2871">
        <v>0.52</v>
      </c>
      <c r="Q2871">
        <v>1.3</v>
      </c>
      <c r="R2871" t="s">
        <v>645</v>
      </c>
    </row>
    <row r="2872" spans="1:18" x14ac:dyDescent="0.3">
      <c r="A2872" s="63">
        <v>2870</v>
      </c>
      <c r="B2872">
        <v>101338</v>
      </c>
      <c r="C2872" t="s">
        <v>391</v>
      </c>
      <c r="D2872" t="s">
        <v>585</v>
      </c>
      <c r="F2872">
        <v>88</v>
      </c>
      <c r="G2872" s="64">
        <v>43917</v>
      </c>
      <c r="H2872" s="64">
        <v>43926</v>
      </c>
      <c r="I2872">
        <v>9</v>
      </c>
      <c r="J2872">
        <v>2019</v>
      </c>
      <c r="K2872">
        <v>2019</v>
      </c>
      <c r="L2872">
        <v>13</v>
      </c>
      <c r="M2872">
        <v>0.4</v>
      </c>
      <c r="N2872">
        <v>5.2</v>
      </c>
      <c r="O2872">
        <v>10</v>
      </c>
      <c r="P2872">
        <v>0.52</v>
      </c>
      <c r="Q2872">
        <v>1.3</v>
      </c>
      <c r="R2872" t="s">
        <v>777</v>
      </c>
    </row>
    <row r="2873" spans="1:18" x14ac:dyDescent="0.3">
      <c r="A2873" s="63">
        <v>2871</v>
      </c>
      <c r="B2873">
        <v>109819</v>
      </c>
      <c r="C2873" t="s">
        <v>793</v>
      </c>
      <c r="D2873" t="s">
        <v>630</v>
      </c>
      <c r="F2873">
        <v>76</v>
      </c>
      <c r="G2873" s="64">
        <v>43940</v>
      </c>
      <c r="H2873" s="64">
        <v>43940</v>
      </c>
      <c r="I2873">
        <v>7</v>
      </c>
      <c r="J2873">
        <v>2019</v>
      </c>
      <c r="K2873">
        <v>2019</v>
      </c>
      <c r="L2873">
        <v>1</v>
      </c>
      <c r="M2873">
        <v>0.4</v>
      </c>
      <c r="N2873">
        <v>0.4</v>
      </c>
      <c r="O2873">
        <v>1</v>
      </c>
      <c r="P2873">
        <v>0.4</v>
      </c>
      <c r="Q2873">
        <v>1</v>
      </c>
      <c r="R2873" t="s">
        <v>35</v>
      </c>
    </row>
    <row r="2874" spans="1:18" x14ac:dyDescent="0.3">
      <c r="A2874" s="63">
        <v>2872</v>
      </c>
      <c r="B2874">
        <v>109819</v>
      </c>
      <c r="C2874" t="s">
        <v>793</v>
      </c>
      <c r="D2874" t="s">
        <v>630</v>
      </c>
      <c r="F2874">
        <v>76</v>
      </c>
      <c r="G2874" s="64">
        <v>43940</v>
      </c>
      <c r="H2874" s="64">
        <v>43940</v>
      </c>
      <c r="I2874">
        <v>7</v>
      </c>
      <c r="J2874">
        <v>2019</v>
      </c>
      <c r="K2874">
        <v>2019</v>
      </c>
      <c r="L2874">
        <v>1</v>
      </c>
      <c r="M2874">
        <v>0.4</v>
      </c>
      <c r="N2874">
        <v>0.4</v>
      </c>
      <c r="O2874">
        <v>1</v>
      </c>
      <c r="P2874">
        <v>0.4</v>
      </c>
      <c r="Q2874">
        <v>1</v>
      </c>
      <c r="R2874" t="s">
        <v>32</v>
      </c>
    </row>
    <row r="2875" spans="1:18" x14ac:dyDescent="0.3">
      <c r="A2875" s="63">
        <v>2873</v>
      </c>
      <c r="B2875">
        <v>109819</v>
      </c>
      <c r="C2875" t="s">
        <v>793</v>
      </c>
      <c r="D2875" t="s">
        <v>630</v>
      </c>
      <c r="F2875">
        <v>76</v>
      </c>
      <c r="G2875" s="64">
        <v>43940</v>
      </c>
      <c r="H2875" s="64">
        <v>43940</v>
      </c>
      <c r="I2875">
        <v>7</v>
      </c>
      <c r="J2875">
        <v>2019</v>
      </c>
      <c r="K2875">
        <v>2019</v>
      </c>
      <c r="L2875">
        <v>1</v>
      </c>
      <c r="M2875">
        <v>0.4</v>
      </c>
      <c r="N2875">
        <v>0.4</v>
      </c>
      <c r="O2875">
        <v>1</v>
      </c>
      <c r="P2875">
        <v>0.4</v>
      </c>
      <c r="Q2875">
        <v>1</v>
      </c>
      <c r="R2875" t="s">
        <v>108</v>
      </c>
    </row>
    <row r="2876" spans="1:18" x14ac:dyDescent="0.3">
      <c r="A2876" s="63">
        <v>2874</v>
      </c>
      <c r="B2876">
        <v>109819</v>
      </c>
      <c r="C2876" t="s">
        <v>793</v>
      </c>
      <c r="D2876" t="s">
        <v>630</v>
      </c>
      <c r="F2876">
        <v>76</v>
      </c>
      <c r="G2876" s="64">
        <v>43940</v>
      </c>
      <c r="H2876" s="64">
        <v>43940</v>
      </c>
      <c r="I2876">
        <v>7</v>
      </c>
      <c r="J2876">
        <v>2019</v>
      </c>
      <c r="K2876">
        <v>2019</v>
      </c>
      <c r="L2876">
        <v>1</v>
      </c>
      <c r="M2876">
        <v>0.4</v>
      </c>
      <c r="N2876">
        <v>0.4</v>
      </c>
      <c r="O2876">
        <v>1</v>
      </c>
      <c r="P2876">
        <v>0.4</v>
      </c>
      <c r="Q2876">
        <v>1</v>
      </c>
      <c r="R2876" t="s">
        <v>590</v>
      </c>
    </row>
    <row r="2877" spans="1:18" x14ac:dyDescent="0.3">
      <c r="A2877" s="63">
        <v>2875</v>
      </c>
      <c r="B2877">
        <v>109819</v>
      </c>
      <c r="C2877" t="s">
        <v>793</v>
      </c>
      <c r="D2877" t="s">
        <v>630</v>
      </c>
      <c r="F2877">
        <v>76</v>
      </c>
      <c r="G2877" s="64">
        <v>43940</v>
      </c>
      <c r="H2877" s="64">
        <v>43940</v>
      </c>
      <c r="I2877">
        <v>7</v>
      </c>
      <c r="J2877">
        <v>2019</v>
      </c>
      <c r="K2877">
        <v>2019</v>
      </c>
      <c r="L2877">
        <v>1</v>
      </c>
      <c r="M2877">
        <v>0.4</v>
      </c>
      <c r="N2877">
        <v>0.4</v>
      </c>
      <c r="O2877">
        <v>1</v>
      </c>
      <c r="P2877">
        <v>0.4</v>
      </c>
      <c r="Q2877">
        <v>1</v>
      </c>
      <c r="R2877" t="s">
        <v>734</v>
      </c>
    </row>
    <row r="2878" spans="1:18" x14ac:dyDescent="0.3">
      <c r="A2878" s="63">
        <v>2876</v>
      </c>
      <c r="B2878">
        <v>109819</v>
      </c>
      <c r="C2878" t="s">
        <v>793</v>
      </c>
      <c r="D2878" t="s">
        <v>630</v>
      </c>
      <c r="F2878">
        <v>76</v>
      </c>
      <c r="G2878" s="64">
        <v>43940</v>
      </c>
      <c r="H2878" s="64">
        <v>43940</v>
      </c>
      <c r="I2878">
        <v>7</v>
      </c>
      <c r="J2878">
        <v>2019</v>
      </c>
      <c r="K2878">
        <v>2019</v>
      </c>
      <c r="L2878">
        <v>1</v>
      </c>
      <c r="M2878">
        <v>0.4</v>
      </c>
      <c r="N2878">
        <v>0.4</v>
      </c>
      <c r="O2878">
        <v>1</v>
      </c>
      <c r="P2878">
        <v>0.4</v>
      </c>
      <c r="Q2878">
        <v>1</v>
      </c>
      <c r="R2878" t="s">
        <v>731</v>
      </c>
    </row>
    <row r="2879" spans="1:18" x14ac:dyDescent="0.3">
      <c r="A2879" s="63">
        <v>2877</v>
      </c>
      <c r="B2879">
        <v>109819</v>
      </c>
      <c r="C2879" t="s">
        <v>793</v>
      </c>
      <c r="D2879" t="s">
        <v>630</v>
      </c>
      <c r="F2879">
        <v>76</v>
      </c>
      <c r="G2879" s="64">
        <v>43940</v>
      </c>
      <c r="H2879" s="64">
        <v>43940</v>
      </c>
      <c r="I2879">
        <v>7</v>
      </c>
      <c r="J2879">
        <v>2019</v>
      </c>
      <c r="K2879">
        <v>2019</v>
      </c>
      <c r="L2879">
        <v>1</v>
      </c>
      <c r="M2879">
        <v>0.4</v>
      </c>
      <c r="N2879">
        <v>0.4</v>
      </c>
      <c r="O2879">
        <v>1</v>
      </c>
      <c r="P2879">
        <v>0.4</v>
      </c>
      <c r="Q2879">
        <v>1</v>
      </c>
      <c r="R2879" t="s">
        <v>133</v>
      </c>
    </row>
    <row r="2880" spans="1:18" x14ac:dyDescent="0.3">
      <c r="A2880" s="63">
        <v>2878</v>
      </c>
      <c r="B2880">
        <v>109819</v>
      </c>
      <c r="C2880" t="s">
        <v>793</v>
      </c>
      <c r="D2880" t="s">
        <v>630</v>
      </c>
      <c r="F2880">
        <v>76</v>
      </c>
      <c r="G2880" s="64">
        <v>43940</v>
      </c>
      <c r="H2880" s="64">
        <v>43940</v>
      </c>
      <c r="I2880">
        <v>7</v>
      </c>
      <c r="J2880">
        <v>2019</v>
      </c>
      <c r="K2880">
        <v>2019</v>
      </c>
      <c r="L2880">
        <v>1</v>
      </c>
      <c r="M2880">
        <v>0.4</v>
      </c>
      <c r="N2880">
        <v>0.4</v>
      </c>
      <c r="O2880">
        <v>1</v>
      </c>
      <c r="P2880">
        <v>0.4</v>
      </c>
      <c r="Q2880">
        <v>1</v>
      </c>
      <c r="R2880" t="s">
        <v>744</v>
      </c>
    </row>
    <row r="2881" spans="1:18" x14ac:dyDescent="0.3">
      <c r="A2881" s="63">
        <v>2879</v>
      </c>
      <c r="B2881">
        <v>109819</v>
      </c>
      <c r="C2881" t="s">
        <v>793</v>
      </c>
      <c r="D2881" t="s">
        <v>630</v>
      </c>
      <c r="F2881">
        <v>76</v>
      </c>
      <c r="G2881" s="64">
        <v>43940</v>
      </c>
      <c r="H2881" s="64">
        <v>43940</v>
      </c>
      <c r="I2881">
        <v>7</v>
      </c>
      <c r="J2881">
        <v>2019</v>
      </c>
      <c r="K2881">
        <v>2019</v>
      </c>
      <c r="L2881">
        <v>1</v>
      </c>
      <c r="M2881">
        <v>0.4</v>
      </c>
      <c r="N2881">
        <v>0.4</v>
      </c>
      <c r="O2881">
        <v>1</v>
      </c>
      <c r="P2881">
        <v>0.4</v>
      </c>
      <c r="Q2881">
        <v>1</v>
      </c>
      <c r="R2881" t="s">
        <v>684</v>
      </c>
    </row>
    <row r="2882" spans="1:18" x14ac:dyDescent="0.3">
      <c r="A2882" s="63">
        <v>2880</v>
      </c>
      <c r="B2882">
        <v>109819</v>
      </c>
      <c r="C2882" t="s">
        <v>793</v>
      </c>
      <c r="D2882" t="s">
        <v>630</v>
      </c>
      <c r="F2882">
        <v>76</v>
      </c>
      <c r="G2882" s="64">
        <v>43940</v>
      </c>
      <c r="H2882" s="64">
        <v>43940</v>
      </c>
      <c r="I2882">
        <v>7</v>
      </c>
      <c r="J2882">
        <v>2019</v>
      </c>
      <c r="K2882">
        <v>2019</v>
      </c>
      <c r="L2882">
        <v>1</v>
      </c>
      <c r="M2882">
        <v>0.4</v>
      </c>
      <c r="N2882">
        <v>0.4</v>
      </c>
      <c r="O2882">
        <v>1</v>
      </c>
      <c r="P2882">
        <v>0.4</v>
      </c>
      <c r="Q2882">
        <v>1</v>
      </c>
      <c r="R2882" t="s">
        <v>37</v>
      </c>
    </row>
    <row r="2883" spans="1:18" x14ac:dyDescent="0.3">
      <c r="A2883" s="63">
        <v>2881</v>
      </c>
      <c r="B2883">
        <v>100353</v>
      </c>
      <c r="C2883" t="s">
        <v>794</v>
      </c>
      <c r="D2883" t="s">
        <v>630</v>
      </c>
      <c r="F2883">
        <v>72</v>
      </c>
      <c r="G2883" s="64">
        <v>43940</v>
      </c>
      <c r="H2883" s="64">
        <v>43940</v>
      </c>
      <c r="I2883">
        <v>6</v>
      </c>
      <c r="J2883">
        <v>2018</v>
      </c>
      <c r="K2883">
        <v>2018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 t="s">
        <v>35</v>
      </c>
    </row>
    <row r="2884" spans="1:18" x14ac:dyDescent="0.3">
      <c r="A2884" s="63">
        <v>2882</v>
      </c>
      <c r="B2884">
        <v>100353</v>
      </c>
      <c r="C2884" t="s">
        <v>794</v>
      </c>
      <c r="D2884" t="s">
        <v>630</v>
      </c>
      <c r="F2884">
        <v>72</v>
      </c>
      <c r="G2884" s="64">
        <v>43940</v>
      </c>
      <c r="H2884" s="64">
        <v>43940</v>
      </c>
      <c r="I2884">
        <v>6</v>
      </c>
      <c r="J2884">
        <v>2018</v>
      </c>
      <c r="K2884">
        <v>2018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 t="s">
        <v>32</v>
      </c>
    </row>
    <row r="2885" spans="1:18" x14ac:dyDescent="0.3">
      <c r="A2885" s="63">
        <v>2883</v>
      </c>
      <c r="B2885">
        <v>100353</v>
      </c>
      <c r="C2885" t="s">
        <v>794</v>
      </c>
      <c r="D2885" t="s">
        <v>630</v>
      </c>
      <c r="F2885">
        <v>72</v>
      </c>
      <c r="G2885" s="64">
        <v>43940</v>
      </c>
      <c r="H2885" s="64">
        <v>43940</v>
      </c>
      <c r="I2885">
        <v>6</v>
      </c>
      <c r="J2885">
        <v>2018</v>
      </c>
      <c r="K2885">
        <v>2018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 t="s">
        <v>108</v>
      </c>
    </row>
    <row r="2886" spans="1:18" x14ac:dyDescent="0.3">
      <c r="A2886" s="63">
        <v>2884</v>
      </c>
      <c r="B2886">
        <v>100353</v>
      </c>
      <c r="C2886" t="s">
        <v>794</v>
      </c>
      <c r="D2886" t="s">
        <v>630</v>
      </c>
      <c r="F2886">
        <v>72</v>
      </c>
      <c r="G2886" s="64">
        <v>43940</v>
      </c>
      <c r="H2886" s="64">
        <v>43940</v>
      </c>
      <c r="I2886">
        <v>6</v>
      </c>
      <c r="J2886">
        <v>2018</v>
      </c>
      <c r="K2886">
        <v>2018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 t="s">
        <v>639</v>
      </c>
    </row>
    <row r="2887" spans="1:18" x14ac:dyDescent="0.3">
      <c r="A2887" s="63">
        <v>2885</v>
      </c>
      <c r="B2887">
        <v>100353</v>
      </c>
      <c r="C2887" t="s">
        <v>794</v>
      </c>
      <c r="D2887" t="s">
        <v>630</v>
      </c>
      <c r="F2887">
        <v>72</v>
      </c>
      <c r="G2887" s="64">
        <v>43940</v>
      </c>
      <c r="H2887" s="64">
        <v>43940</v>
      </c>
      <c r="I2887">
        <v>6</v>
      </c>
      <c r="J2887">
        <v>2018</v>
      </c>
      <c r="K2887">
        <v>2018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 t="s">
        <v>133</v>
      </c>
    </row>
    <row r="2888" spans="1:18" x14ac:dyDescent="0.3">
      <c r="A2888" s="63">
        <v>2886</v>
      </c>
      <c r="B2888">
        <v>100353</v>
      </c>
      <c r="C2888" t="s">
        <v>794</v>
      </c>
      <c r="D2888" t="s">
        <v>630</v>
      </c>
      <c r="F2888">
        <v>72</v>
      </c>
      <c r="G2888" s="64">
        <v>43940</v>
      </c>
      <c r="H2888" s="64">
        <v>43940</v>
      </c>
      <c r="I2888">
        <v>6</v>
      </c>
      <c r="J2888">
        <v>2018</v>
      </c>
      <c r="K2888">
        <v>2018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 t="s">
        <v>640</v>
      </c>
    </row>
    <row r="2889" spans="1:18" x14ac:dyDescent="0.3">
      <c r="A2889" s="63">
        <v>2887</v>
      </c>
      <c r="B2889">
        <v>100353</v>
      </c>
      <c r="C2889" t="s">
        <v>794</v>
      </c>
      <c r="D2889" t="s">
        <v>630</v>
      </c>
      <c r="F2889">
        <v>72</v>
      </c>
      <c r="G2889" s="64">
        <v>43940</v>
      </c>
      <c r="H2889" s="64">
        <v>43940</v>
      </c>
      <c r="I2889">
        <v>6</v>
      </c>
      <c r="J2889">
        <v>2018</v>
      </c>
      <c r="K2889">
        <v>2018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 t="s">
        <v>590</v>
      </c>
    </row>
    <row r="2890" spans="1:18" x14ac:dyDescent="0.3">
      <c r="A2890" s="63">
        <v>2888</v>
      </c>
      <c r="B2890">
        <v>100353</v>
      </c>
      <c r="C2890" t="s">
        <v>794</v>
      </c>
      <c r="D2890" t="s">
        <v>630</v>
      </c>
      <c r="F2890">
        <v>72</v>
      </c>
      <c r="G2890" s="64">
        <v>43940</v>
      </c>
      <c r="H2890" s="64">
        <v>43940</v>
      </c>
      <c r="I2890">
        <v>6</v>
      </c>
      <c r="J2890">
        <v>2018</v>
      </c>
      <c r="K2890">
        <v>2018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R2890" t="s">
        <v>744</v>
      </c>
    </row>
    <row r="2891" spans="1:18" x14ac:dyDescent="0.3">
      <c r="A2891" s="63">
        <v>2889</v>
      </c>
      <c r="B2891">
        <v>100353</v>
      </c>
      <c r="C2891" t="s">
        <v>794</v>
      </c>
      <c r="D2891" t="s">
        <v>630</v>
      </c>
      <c r="F2891">
        <v>72</v>
      </c>
      <c r="G2891" s="64">
        <v>43940</v>
      </c>
      <c r="H2891" s="64">
        <v>43940</v>
      </c>
      <c r="I2891">
        <v>6</v>
      </c>
      <c r="J2891">
        <v>2018</v>
      </c>
      <c r="K2891">
        <v>2018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 t="s">
        <v>45</v>
      </c>
    </row>
    <row r="2892" spans="1:18" x14ac:dyDescent="0.3">
      <c r="A2892" s="63">
        <v>2890</v>
      </c>
      <c r="B2892">
        <v>100353</v>
      </c>
      <c r="C2892" t="s">
        <v>794</v>
      </c>
      <c r="D2892" t="s">
        <v>630</v>
      </c>
      <c r="F2892">
        <v>72</v>
      </c>
      <c r="G2892" s="64">
        <v>43940</v>
      </c>
      <c r="H2892" s="64">
        <v>43940</v>
      </c>
      <c r="I2892">
        <v>6</v>
      </c>
      <c r="J2892">
        <v>2018</v>
      </c>
      <c r="K2892">
        <v>2018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 t="s">
        <v>71</v>
      </c>
    </row>
    <row r="2893" spans="1:18" x14ac:dyDescent="0.3">
      <c r="A2893" s="63">
        <v>2891</v>
      </c>
      <c r="B2893">
        <v>100353</v>
      </c>
      <c r="C2893" t="s">
        <v>794</v>
      </c>
      <c r="D2893" t="s">
        <v>630</v>
      </c>
      <c r="F2893">
        <v>72</v>
      </c>
      <c r="G2893" s="64">
        <v>43940</v>
      </c>
      <c r="H2893" s="64">
        <v>43940</v>
      </c>
      <c r="I2893">
        <v>6</v>
      </c>
      <c r="J2893">
        <v>2018</v>
      </c>
      <c r="K2893">
        <v>2018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 t="s">
        <v>38</v>
      </c>
    </row>
    <row r="2894" spans="1:18" x14ac:dyDescent="0.3">
      <c r="A2894" s="63">
        <v>2892</v>
      </c>
      <c r="B2894">
        <v>100353</v>
      </c>
      <c r="C2894" t="s">
        <v>794</v>
      </c>
      <c r="D2894" t="s">
        <v>630</v>
      </c>
      <c r="F2894">
        <v>72</v>
      </c>
      <c r="G2894" s="64">
        <v>43940</v>
      </c>
      <c r="H2894" s="64">
        <v>43940</v>
      </c>
      <c r="I2894">
        <v>6</v>
      </c>
      <c r="J2894">
        <v>2018</v>
      </c>
      <c r="K2894">
        <v>2018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 t="s">
        <v>684</v>
      </c>
    </row>
    <row r="2895" spans="1:18" x14ac:dyDescent="0.3">
      <c r="A2895" s="63">
        <v>2893</v>
      </c>
      <c r="B2895">
        <v>100353</v>
      </c>
      <c r="C2895" t="s">
        <v>794</v>
      </c>
      <c r="D2895" t="s">
        <v>630</v>
      </c>
      <c r="F2895">
        <v>72</v>
      </c>
      <c r="G2895" s="64">
        <v>43940</v>
      </c>
      <c r="H2895" s="64">
        <v>43940</v>
      </c>
      <c r="I2895">
        <v>6</v>
      </c>
      <c r="J2895">
        <v>2018</v>
      </c>
      <c r="K2895">
        <v>2018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 t="s">
        <v>686</v>
      </c>
    </row>
    <row r="2896" spans="1:18" x14ac:dyDescent="0.3">
      <c r="A2896" s="63">
        <v>2894</v>
      </c>
      <c r="B2896">
        <v>100353</v>
      </c>
      <c r="C2896" t="s">
        <v>794</v>
      </c>
      <c r="D2896" t="s">
        <v>630</v>
      </c>
      <c r="F2896">
        <v>72</v>
      </c>
      <c r="G2896" s="64">
        <v>43940</v>
      </c>
      <c r="H2896" s="64">
        <v>43940</v>
      </c>
      <c r="I2896">
        <v>6</v>
      </c>
      <c r="J2896">
        <v>2018</v>
      </c>
      <c r="K2896">
        <v>2018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 t="s">
        <v>696</v>
      </c>
    </row>
    <row r="2897" spans="1:18" x14ac:dyDescent="0.3">
      <c r="A2897" s="63">
        <v>2895</v>
      </c>
      <c r="B2897">
        <v>102449</v>
      </c>
      <c r="C2897" t="s">
        <v>795</v>
      </c>
      <c r="D2897" t="s">
        <v>656</v>
      </c>
      <c r="F2897">
        <v>64</v>
      </c>
      <c r="G2897" s="64">
        <v>43940</v>
      </c>
      <c r="H2897" s="64">
        <v>43952</v>
      </c>
      <c r="I2897">
        <v>5</v>
      </c>
      <c r="J2897">
        <v>2016</v>
      </c>
      <c r="K2897">
        <v>2016</v>
      </c>
      <c r="L2897">
        <v>6</v>
      </c>
      <c r="M2897">
        <v>0.1166666666666667</v>
      </c>
      <c r="N2897">
        <v>0.7</v>
      </c>
      <c r="O2897">
        <v>13</v>
      </c>
      <c r="P2897">
        <v>5.3846153846153842E-2</v>
      </c>
      <c r="Q2897">
        <v>0.46153846153846162</v>
      </c>
      <c r="R2897" t="s">
        <v>32</v>
      </c>
    </row>
    <row r="2898" spans="1:18" x14ac:dyDescent="0.3">
      <c r="A2898" s="63">
        <v>2896</v>
      </c>
      <c r="B2898">
        <v>102449</v>
      </c>
      <c r="C2898" t="s">
        <v>795</v>
      </c>
      <c r="D2898" t="s">
        <v>656</v>
      </c>
      <c r="F2898">
        <v>64</v>
      </c>
      <c r="G2898" s="64">
        <v>43940</v>
      </c>
      <c r="H2898" s="64">
        <v>43952</v>
      </c>
      <c r="I2898">
        <v>5</v>
      </c>
      <c r="J2898">
        <v>2016</v>
      </c>
      <c r="K2898">
        <v>2016</v>
      </c>
      <c r="L2898">
        <v>6</v>
      </c>
      <c r="M2898">
        <v>0.1166666666666667</v>
      </c>
      <c r="N2898">
        <v>0.7</v>
      </c>
      <c r="O2898">
        <v>13</v>
      </c>
      <c r="P2898">
        <v>5.3846153846153842E-2</v>
      </c>
      <c r="Q2898">
        <v>0.46153846153846162</v>
      </c>
      <c r="R2898" t="s">
        <v>45</v>
      </c>
    </row>
    <row r="2899" spans="1:18" x14ac:dyDescent="0.3">
      <c r="A2899" s="63">
        <v>2897</v>
      </c>
      <c r="B2899">
        <v>102449</v>
      </c>
      <c r="C2899" t="s">
        <v>795</v>
      </c>
      <c r="D2899" t="s">
        <v>656</v>
      </c>
      <c r="F2899">
        <v>64</v>
      </c>
      <c r="G2899" s="64">
        <v>43940</v>
      </c>
      <c r="H2899" s="64">
        <v>43952</v>
      </c>
      <c r="I2899">
        <v>5</v>
      </c>
      <c r="J2899">
        <v>2016</v>
      </c>
      <c r="K2899">
        <v>2016</v>
      </c>
      <c r="L2899">
        <v>6</v>
      </c>
      <c r="M2899">
        <v>0.1166666666666667</v>
      </c>
      <c r="N2899">
        <v>0.7</v>
      </c>
      <c r="O2899">
        <v>13</v>
      </c>
      <c r="P2899">
        <v>5.3846153846153842E-2</v>
      </c>
      <c r="Q2899">
        <v>0.46153846153846162</v>
      </c>
      <c r="R2899" t="s">
        <v>133</v>
      </c>
    </row>
    <row r="2900" spans="1:18" x14ac:dyDescent="0.3">
      <c r="A2900" s="63">
        <v>2898</v>
      </c>
      <c r="B2900">
        <v>102449</v>
      </c>
      <c r="C2900" t="s">
        <v>795</v>
      </c>
      <c r="D2900" t="s">
        <v>656</v>
      </c>
      <c r="F2900">
        <v>64</v>
      </c>
      <c r="G2900" s="64">
        <v>43940</v>
      </c>
      <c r="H2900" s="64">
        <v>43952</v>
      </c>
      <c r="I2900">
        <v>5</v>
      </c>
      <c r="J2900">
        <v>2016</v>
      </c>
      <c r="K2900">
        <v>2016</v>
      </c>
      <c r="L2900">
        <v>6</v>
      </c>
      <c r="M2900">
        <v>0.1166666666666667</v>
      </c>
      <c r="N2900">
        <v>0.7</v>
      </c>
      <c r="O2900">
        <v>13</v>
      </c>
      <c r="P2900">
        <v>5.3846153846153842E-2</v>
      </c>
      <c r="Q2900">
        <v>0.46153846153846162</v>
      </c>
      <c r="R2900" t="s">
        <v>716</v>
      </c>
    </row>
    <row r="2901" spans="1:18" x14ac:dyDescent="0.3">
      <c r="A2901" s="63">
        <v>2899</v>
      </c>
      <c r="B2901">
        <v>102449</v>
      </c>
      <c r="C2901" t="s">
        <v>795</v>
      </c>
      <c r="D2901" t="s">
        <v>656</v>
      </c>
      <c r="F2901">
        <v>64</v>
      </c>
      <c r="G2901" s="64">
        <v>43940</v>
      </c>
      <c r="H2901" s="64">
        <v>43952</v>
      </c>
      <c r="I2901">
        <v>5</v>
      </c>
      <c r="J2901">
        <v>2016</v>
      </c>
      <c r="K2901">
        <v>2016</v>
      </c>
      <c r="L2901">
        <v>6</v>
      </c>
      <c r="M2901">
        <v>0.1166666666666667</v>
      </c>
      <c r="N2901">
        <v>0.7</v>
      </c>
      <c r="O2901">
        <v>13</v>
      </c>
      <c r="P2901">
        <v>5.3846153846153842E-2</v>
      </c>
      <c r="Q2901">
        <v>0.46153846153846162</v>
      </c>
      <c r="R2901" t="s">
        <v>38</v>
      </c>
    </row>
    <row r="2902" spans="1:18" x14ac:dyDescent="0.3">
      <c r="A2902" s="63">
        <v>2900</v>
      </c>
      <c r="B2902">
        <v>102449</v>
      </c>
      <c r="C2902" t="s">
        <v>795</v>
      </c>
      <c r="D2902" t="s">
        <v>656</v>
      </c>
      <c r="F2902">
        <v>64</v>
      </c>
      <c r="G2902" s="64">
        <v>43940</v>
      </c>
      <c r="H2902" s="64">
        <v>43952</v>
      </c>
      <c r="I2902">
        <v>5</v>
      </c>
      <c r="J2902">
        <v>2016</v>
      </c>
      <c r="K2902">
        <v>2016</v>
      </c>
      <c r="L2902">
        <v>6</v>
      </c>
      <c r="M2902">
        <v>0.1166666666666667</v>
      </c>
      <c r="N2902">
        <v>0.7</v>
      </c>
      <c r="O2902">
        <v>13</v>
      </c>
      <c r="P2902">
        <v>5.3846153846153842E-2</v>
      </c>
      <c r="Q2902">
        <v>0.46153846153846162</v>
      </c>
      <c r="R2902" t="s">
        <v>590</v>
      </c>
    </row>
    <row r="2903" spans="1:18" x14ac:dyDescent="0.3">
      <c r="A2903" s="63">
        <v>2901</v>
      </c>
      <c r="B2903">
        <v>102449</v>
      </c>
      <c r="C2903" t="s">
        <v>795</v>
      </c>
      <c r="D2903" t="s">
        <v>656</v>
      </c>
      <c r="F2903">
        <v>64</v>
      </c>
      <c r="G2903" s="64">
        <v>43940</v>
      </c>
      <c r="H2903" s="64">
        <v>43952</v>
      </c>
      <c r="I2903">
        <v>5</v>
      </c>
      <c r="J2903">
        <v>2016</v>
      </c>
      <c r="K2903">
        <v>2016</v>
      </c>
      <c r="L2903">
        <v>6</v>
      </c>
      <c r="M2903">
        <v>0.1166666666666667</v>
      </c>
      <c r="N2903">
        <v>0.7</v>
      </c>
      <c r="O2903">
        <v>13</v>
      </c>
      <c r="P2903">
        <v>5.3846153846153842E-2</v>
      </c>
      <c r="Q2903">
        <v>0.46153846153846162</v>
      </c>
      <c r="R2903" t="s">
        <v>734</v>
      </c>
    </row>
    <row r="2904" spans="1:18" x14ac:dyDescent="0.3">
      <c r="A2904" s="63">
        <v>2902</v>
      </c>
      <c r="B2904">
        <v>102449</v>
      </c>
      <c r="C2904" t="s">
        <v>795</v>
      </c>
      <c r="D2904" t="s">
        <v>656</v>
      </c>
      <c r="F2904">
        <v>64</v>
      </c>
      <c r="G2904" s="64">
        <v>43940</v>
      </c>
      <c r="H2904" s="64">
        <v>43952</v>
      </c>
      <c r="I2904">
        <v>5</v>
      </c>
      <c r="J2904">
        <v>2016</v>
      </c>
      <c r="K2904">
        <v>2016</v>
      </c>
      <c r="L2904">
        <v>6</v>
      </c>
      <c r="M2904">
        <v>0.1166666666666667</v>
      </c>
      <c r="N2904">
        <v>0.7</v>
      </c>
      <c r="O2904">
        <v>13</v>
      </c>
      <c r="P2904">
        <v>5.3846153846153842E-2</v>
      </c>
      <c r="Q2904">
        <v>0.46153846153846162</v>
      </c>
      <c r="R2904" t="s">
        <v>639</v>
      </c>
    </row>
    <row r="2905" spans="1:18" x14ac:dyDescent="0.3">
      <c r="A2905" s="63">
        <v>2903</v>
      </c>
      <c r="B2905">
        <v>15315</v>
      </c>
      <c r="C2905" t="s">
        <v>395</v>
      </c>
      <c r="D2905" t="s">
        <v>585</v>
      </c>
      <c r="F2905">
        <v>71</v>
      </c>
      <c r="G2905" s="64">
        <v>42583</v>
      </c>
      <c r="H2905" s="64">
        <v>42613</v>
      </c>
      <c r="I2905">
        <v>4</v>
      </c>
      <c r="J2905">
        <v>2013</v>
      </c>
      <c r="K2905">
        <v>2013</v>
      </c>
      <c r="L2905">
        <v>10</v>
      </c>
      <c r="M2905">
        <v>0.38333333333333341</v>
      </c>
      <c r="N2905">
        <v>3.833333333333333</v>
      </c>
      <c r="O2905">
        <v>31</v>
      </c>
      <c r="P2905">
        <v>0.1236559139784946</v>
      </c>
      <c r="Q2905">
        <v>0.32258064516129031</v>
      </c>
      <c r="R2905" t="s">
        <v>35</v>
      </c>
    </row>
    <row r="2906" spans="1:18" x14ac:dyDescent="0.3">
      <c r="A2906" s="63">
        <v>2904</v>
      </c>
      <c r="B2906">
        <v>15315</v>
      </c>
      <c r="C2906" t="s">
        <v>395</v>
      </c>
      <c r="D2906" t="s">
        <v>585</v>
      </c>
      <c r="F2906">
        <v>71</v>
      </c>
      <c r="G2906" s="64">
        <v>42583</v>
      </c>
      <c r="H2906" s="64">
        <v>42613</v>
      </c>
      <c r="I2906">
        <v>4</v>
      </c>
      <c r="J2906">
        <v>2013</v>
      </c>
      <c r="K2906">
        <v>2013</v>
      </c>
      <c r="L2906">
        <v>10</v>
      </c>
      <c r="M2906">
        <v>0.38333333333333341</v>
      </c>
      <c r="N2906">
        <v>3.833333333333333</v>
      </c>
      <c r="O2906">
        <v>31</v>
      </c>
      <c r="P2906">
        <v>0.1236559139784946</v>
      </c>
      <c r="Q2906">
        <v>0.32258064516129031</v>
      </c>
      <c r="R2906" t="s">
        <v>32</v>
      </c>
    </row>
    <row r="2907" spans="1:18" x14ac:dyDescent="0.3">
      <c r="A2907" s="63">
        <v>2905</v>
      </c>
      <c r="B2907">
        <v>15315</v>
      </c>
      <c r="C2907" t="s">
        <v>395</v>
      </c>
      <c r="D2907" t="s">
        <v>585</v>
      </c>
      <c r="F2907">
        <v>71</v>
      </c>
      <c r="G2907" s="64">
        <v>42583</v>
      </c>
      <c r="H2907" s="64">
        <v>42613</v>
      </c>
      <c r="I2907">
        <v>4</v>
      </c>
      <c r="J2907">
        <v>2013</v>
      </c>
      <c r="K2907">
        <v>2013</v>
      </c>
      <c r="L2907">
        <v>10</v>
      </c>
      <c r="M2907">
        <v>0.38333333333333341</v>
      </c>
      <c r="N2907">
        <v>3.833333333333333</v>
      </c>
      <c r="O2907">
        <v>31</v>
      </c>
      <c r="P2907">
        <v>0.1236559139784946</v>
      </c>
      <c r="Q2907">
        <v>0.32258064516129031</v>
      </c>
      <c r="R2907" t="s">
        <v>23</v>
      </c>
    </row>
    <row r="2908" spans="1:18" x14ac:dyDescent="0.3">
      <c r="A2908" s="63">
        <v>2906</v>
      </c>
      <c r="B2908">
        <v>15315</v>
      </c>
      <c r="C2908" t="s">
        <v>395</v>
      </c>
      <c r="D2908" t="s">
        <v>585</v>
      </c>
      <c r="F2908">
        <v>71</v>
      </c>
      <c r="G2908" s="64">
        <v>42583</v>
      </c>
      <c r="H2908" s="64">
        <v>42613</v>
      </c>
      <c r="I2908">
        <v>4</v>
      </c>
      <c r="J2908">
        <v>2013</v>
      </c>
      <c r="K2908">
        <v>2013</v>
      </c>
      <c r="L2908">
        <v>10</v>
      </c>
      <c r="M2908">
        <v>0.38333333333333341</v>
      </c>
      <c r="N2908">
        <v>3.833333333333333</v>
      </c>
      <c r="O2908">
        <v>31</v>
      </c>
      <c r="P2908">
        <v>0.1236559139784946</v>
      </c>
      <c r="Q2908">
        <v>0.32258064516129031</v>
      </c>
      <c r="R2908" t="s">
        <v>108</v>
      </c>
    </row>
    <row r="2909" spans="1:18" x14ac:dyDescent="0.3">
      <c r="A2909" s="63">
        <v>2907</v>
      </c>
      <c r="B2909">
        <v>15315</v>
      </c>
      <c r="C2909" t="s">
        <v>395</v>
      </c>
      <c r="D2909" t="s">
        <v>585</v>
      </c>
      <c r="F2909">
        <v>71</v>
      </c>
      <c r="G2909" s="64">
        <v>42583</v>
      </c>
      <c r="H2909" s="64">
        <v>42613</v>
      </c>
      <c r="I2909">
        <v>4</v>
      </c>
      <c r="J2909">
        <v>2013</v>
      </c>
      <c r="K2909">
        <v>2013</v>
      </c>
      <c r="L2909">
        <v>10</v>
      </c>
      <c r="M2909">
        <v>0.38333333333333341</v>
      </c>
      <c r="N2909">
        <v>3.833333333333333</v>
      </c>
      <c r="O2909">
        <v>31</v>
      </c>
      <c r="P2909">
        <v>0.1236559139784946</v>
      </c>
      <c r="Q2909">
        <v>0.32258064516129031</v>
      </c>
      <c r="R2909" t="s">
        <v>37</v>
      </c>
    </row>
    <row r="2910" spans="1:18" x14ac:dyDescent="0.3">
      <c r="A2910" s="63">
        <v>2908</v>
      </c>
      <c r="B2910">
        <v>15315</v>
      </c>
      <c r="C2910" t="s">
        <v>395</v>
      </c>
      <c r="D2910" t="s">
        <v>585</v>
      </c>
      <c r="F2910">
        <v>71</v>
      </c>
      <c r="G2910" s="64">
        <v>42583</v>
      </c>
      <c r="H2910" s="64">
        <v>42613</v>
      </c>
      <c r="I2910">
        <v>4</v>
      </c>
      <c r="J2910">
        <v>2013</v>
      </c>
      <c r="K2910">
        <v>2013</v>
      </c>
      <c r="L2910">
        <v>10</v>
      </c>
      <c r="M2910">
        <v>0.38333333333333341</v>
      </c>
      <c r="N2910">
        <v>3.833333333333333</v>
      </c>
      <c r="O2910">
        <v>31</v>
      </c>
      <c r="P2910">
        <v>0.1236559139784946</v>
      </c>
      <c r="Q2910">
        <v>0.32258064516129031</v>
      </c>
      <c r="R2910" t="s">
        <v>644</v>
      </c>
    </row>
    <row r="2911" spans="1:18" x14ac:dyDescent="0.3">
      <c r="A2911" s="63">
        <v>2909</v>
      </c>
      <c r="B2911">
        <v>15315</v>
      </c>
      <c r="C2911" t="s">
        <v>395</v>
      </c>
      <c r="D2911" t="s">
        <v>585</v>
      </c>
      <c r="F2911">
        <v>71</v>
      </c>
      <c r="G2911" s="64">
        <v>42583</v>
      </c>
      <c r="H2911" s="64">
        <v>42613</v>
      </c>
      <c r="I2911">
        <v>4</v>
      </c>
      <c r="J2911">
        <v>2013</v>
      </c>
      <c r="K2911">
        <v>2013</v>
      </c>
      <c r="L2911">
        <v>10</v>
      </c>
      <c r="M2911">
        <v>0.38333333333333341</v>
      </c>
      <c r="N2911">
        <v>3.833333333333333</v>
      </c>
      <c r="O2911">
        <v>31</v>
      </c>
      <c r="P2911">
        <v>0.1236559139784946</v>
      </c>
      <c r="Q2911">
        <v>0.32258064516129031</v>
      </c>
      <c r="R2911" t="s">
        <v>133</v>
      </c>
    </row>
    <row r="2912" spans="1:18" x14ac:dyDescent="0.3">
      <c r="A2912" s="63">
        <v>2910</v>
      </c>
      <c r="B2912">
        <v>15315</v>
      </c>
      <c r="C2912" t="s">
        <v>395</v>
      </c>
      <c r="D2912" t="s">
        <v>585</v>
      </c>
      <c r="F2912">
        <v>71</v>
      </c>
      <c r="G2912" s="64">
        <v>42583</v>
      </c>
      <c r="H2912" s="64">
        <v>42613</v>
      </c>
      <c r="I2912">
        <v>4</v>
      </c>
      <c r="J2912">
        <v>2013</v>
      </c>
      <c r="K2912">
        <v>2013</v>
      </c>
      <c r="L2912">
        <v>10</v>
      </c>
      <c r="M2912">
        <v>0.38333333333333341</v>
      </c>
      <c r="N2912">
        <v>3.833333333333333</v>
      </c>
      <c r="O2912">
        <v>31</v>
      </c>
      <c r="P2912">
        <v>0.1236559139784946</v>
      </c>
      <c r="Q2912">
        <v>0.32258064516129031</v>
      </c>
      <c r="R2912" t="s">
        <v>590</v>
      </c>
    </row>
    <row r="2913" spans="1:18" x14ac:dyDescent="0.3">
      <c r="A2913" s="63">
        <v>2911</v>
      </c>
      <c r="B2913">
        <v>15315</v>
      </c>
      <c r="C2913" t="s">
        <v>395</v>
      </c>
      <c r="D2913" t="s">
        <v>585</v>
      </c>
      <c r="F2913">
        <v>71</v>
      </c>
      <c r="G2913" s="64">
        <v>42583</v>
      </c>
      <c r="H2913" s="64">
        <v>42613</v>
      </c>
      <c r="I2913">
        <v>4</v>
      </c>
      <c r="J2913">
        <v>2013</v>
      </c>
      <c r="K2913">
        <v>2013</v>
      </c>
      <c r="L2913">
        <v>10</v>
      </c>
      <c r="M2913">
        <v>0.38333333333333341</v>
      </c>
      <c r="N2913">
        <v>3.833333333333333</v>
      </c>
      <c r="O2913">
        <v>31</v>
      </c>
      <c r="P2913">
        <v>0.1236559139784946</v>
      </c>
      <c r="Q2913">
        <v>0.32258064516129031</v>
      </c>
      <c r="R2913" t="s">
        <v>607</v>
      </c>
    </row>
    <row r="2914" spans="1:18" x14ac:dyDescent="0.3">
      <c r="A2914" s="63">
        <v>2912</v>
      </c>
      <c r="B2914">
        <v>15315</v>
      </c>
      <c r="C2914" t="s">
        <v>395</v>
      </c>
      <c r="D2914" t="s">
        <v>585</v>
      </c>
      <c r="F2914">
        <v>71</v>
      </c>
      <c r="G2914" s="64">
        <v>42583</v>
      </c>
      <c r="H2914" s="64">
        <v>42613</v>
      </c>
      <c r="I2914">
        <v>4</v>
      </c>
      <c r="J2914">
        <v>2013</v>
      </c>
      <c r="K2914">
        <v>2013</v>
      </c>
      <c r="L2914">
        <v>10</v>
      </c>
      <c r="M2914">
        <v>0.38333333333333341</v>
      </c>
      <c r="N2914">
        <v>3.833333333333333</v>
      </c>
      <c r="O2914">
        <v>31</v>
      </c>
      <c r="P2914">
        <v>0.1236559139784946</v>
      </c>
      <c r="Q2914">
        <v>0.32258064516129031</v>
      </c>
      <c r="R2914" t="s">
        <v>122</v>
      </c>
    </row>
    <row r="2915" spans="1:18" x14ac:dyDescent="0.3">
      <c r="A2915" s="63">
        <v>2913</v>
      </c>
      <c r="B2915">
        <v>15315</v>
      </c>
      <c r="C2915" t="s">
        <v>395</v>
      </c>
      <c r="D2915" t="s">
        <v>585</v>
      </c>
      <c r="F2915">
        <v>71</v>
      </c>
      <c r="G2915" s="64">
        <v>42583</v>
      </c>
      <c r="H2915" s="64">
        <v>42613</v>
      </c>
      <c r="I2915">
        <v>4</v>
      </c>
      <c r="J2915">
        <v>2013</v>
      </c>
      <c r="K2915">
        <v>2013</v>
      </c>
      <c r="L2915">
        <v>10</v>
      </c>
      <c r="M2915">
        <v>0.38333333333333341</v>
      </c>
      <c r="N2915">
        <v>3.833333333333333</v>
      </c>
      <c r="O2915">
        <v>31</v>
      </c>
      <c r="P2915">
        <v>0.1236559139784946</v>
      </c>
      <c r="Q2915">
        <v>0.32258064516129031</v>
      </c>
      <c r="R2915" t="s">
        <v>796</v>
      </c>
    </row>
    <row r="2916" spans="1:18" x14ac:dyDescent="0.3">
      <c r="A2916" s="63">
        <v>2914</v>
      </c>
      <c r="B2916">
        <v>15315</v>
      </c>
      <c r="C2916" t="s">
        <v>395</v>
      </c>
      <c r="D2916" t="s">
        <v>585</v>
      </c>
      <c r="F2916">
        <v>71</v>
      </c>
      <c r="G2916" s="64">
        <v>42583</v>
      </c>
      <c r="H2916" s="64">
        <v>42613</v>
      </c>
      <c r="I2916">
        <v>4</v>
      </c>
      <c r="J2916">
        <v>2013</v>
      </c>
      <c r="K2916">
        <v>2013</v>
      </c>
      <c r="L2916">
        <v>10</v>
      </c>
      <c r="M2916">
        <v>0.38333333333333341</v>
      </c>
      <c r="N2916">
        <v>3.833333333333333</v>
      </c>
      <c r="O2916">
        <v>31</v>
      </c>
      <c r="P2916">
        <v>0.1236559139784946</v>
      </c>
      <c r="Q2916">
        <v>0.32258064516129031</v>
      </c>
      <c r="R2916" t="s">
        <v>595</v>
      </c>
    </row>
    <row r="2917" spans="1:18" x14ac:dyDescent="0.3">
      <c r="A2917" s="63">
        <v>2915</v>
      </c>
      <c r="B2917">
        <v>15315</v>
      </c>
      <c r="C2917" t="s">
        <v>395</v>
      </c>
      <c r="D2917" t="s">
        <v>585</v>
      </c>
      <c r="F2917">
        <v>71</v>
      </c>
      <c r="G2917" s="64">
        <v>42583</v>
      </c>
      <c r="H2917" s="64">
        <v>42613</v>
      </c>
      <c r="I2917">
        <v>4</v>
      </c>
      <c r="J2917">
        <v>2013</v>
      </c>
      <c r="K2917">
        <v>2013</v>
      </c>
      <c r="L2917">
        <v>10</v>
      </c>
      <c r="M2917">
        <v>0.38333333333333341</v>
      </c>
      <c r="N2917">
        <v>3.833333333333333</v>
      </c>
      <c r="O2917">
        <v>31</v>
      </c>
      <c r="P2917">
        <v>0.1236559139784946</v>
      </c>
      <c r="Q2917">
        <v>0.32258064516129031</v>
      </c>
      <c r="R2917" t="s">
        <v>666</v>
      </c>
    </row>
    <row r="2918" spans="1:18" x14ac:dyDescent="0.3">
      <c r="A2918" s="63">
        <v>2916</v>
      </c>
      <c r="B2918">
        <v>15315</v>
      </c>
      <c r="C2918" t="s">
        <v>395</v>
      </c>
      <c r="D2918" t="s">
        <v>585</v>
      </c>
      <c r="F2918">
        <v>71</v>
      </c>
      <c r="G2918" s="64">
        <v>42583</v>
      </c>
      <c r="H2918" s="64">
        <v>42613</v>
      </c>
      <c r="I2918">
        <v>4</v>
      </c>
      <c r="J2918">
        <v>2013</v>
      </c>
      <c r="K2918">
        <v>2013</v>
      </c>
      <c r="L2918">
        <v>10</v>
      </c>
      <c r="M2918">
        <v>0.38333333333333341</v>
      </c>
      <c r="N2918">
        <v>3.833333333333333</v>
      </c>
      <c r="O2918">
        <v>31</v>
      </c>
      <c r="P2918">
        <v>0.1236559139784946</v>
      </c>
      <c r="Q2918">
        <v>0.32258064516129031</v>
      </c>
      <c r="R2918" t="s">
        <v>119</v>
      </c>
    </row>
    <row r="2919" spans="1:18" x14ac:dyDescent="0.3">
      <c r="A2919" s="63">
        <v>2917</v>
      </c>
      <c r="B2919">
        <v>15315</v>
      </c>
      <c r="C2919" t="s">
        <v>395</v>
      </c>
      <c r="D2919" t="s">
        <v>585</v>
      </c>
      <c r="F2919">
        <v>71</v>
      </c>
      <c r="G2919" s="64">
        <v>42583</v>
      </c>
      <c r="H2919" s="64">
        <v>42613</v>
      </c>
      <c r="I2919">
        <v>4</v>
      </c>
      <c r="J2919">
        <v>2013</v>
      </c>
      <c r="K2919">
        <v>2013</v>
      </c>
      <c r="L2919">
        <v>10</v>
      </c>
      <c r="M2919">
        <v>0.38333333333333341</v>
      </c>
      <c r="N2919">
        <v>3.833333333333333</v>
      </c>
      <c r="O2919">
        <v>31</v>
      </c>
      <c r="P2919">
        <v>0.1236559139784946</v>
      </c>
      <c r="Q2919">
        <v>0.32258064516129031</v>
      </c>
      <c r="R2919" t="s">
        <v>617</v>
      </c>
    </row>
    <row r="2920" spans="1:18" x14ac:dyDescent="0.3">
      <c r="A2920" s="63">
        <v>2918</v>
      </c>
      <c r="B2920">
        <v>15315</v>
      </c>
      <c r="C2920" t="s">
        <v>395</v>
      </c>
      <c r="D2920" t="s">
        <v>585</v>
      </c>
      <c r="F2920">
        <v>71</v>
      </c>
      <c r="G2920" s="64">
        <v>42583</v>
      </c>
      <c r="H2920" s="64">
        <v>42613</v>
      </c>
      <c r="I2920">
        <v>4</v>
      </c>
      <c r="J2920">
        <v>2013</v>
      </c>
      <c r="K2920">
        <v>2013</v>
      </c>
      <c r="L2920">
        <v>10</v>
      </c>
      <c r="M2920">
        <v>0.38333333333333341</v>
      </c>
      <c r="N2920">
        <v>3.833333333333333</v>
      </c>
      <c r="O2920">
        <v>31</v>
      </c>
      <c r="P2920">
        <v>0.1236559139784946</v>
      </c>
      <c r="Q2920">
        <v>0.32258064516129031</v>
      </c>
      <c r="R2920" t="s">
        <v>274</v>
      </c>
    </row>
    <row r="2921" spans="1:18" x14ac:dyDescent="0.3">
      <c r="A2921" s="63">
        <v>2919</v>
      </c>
      <c r="B2921">
        <v>17074</v>
      </c>
      <c r="C2921" t="s">
        <v>396</v>
      </c>
      <c r="D2921" t="s">
        <v>585</v>
      </c>
      <c r="F2921">
        <v>88</v>
      </c>
      <c r="G2921" s="64">
        <v>42528</v>
      </c>
      <c r="H2921" s="64">
        <v>42533</v>
      </c>
      <c r="I2921">
        <v>9</v>
      </c>
      <c r="J2921">
        <v>2013</v>
      </c>
      <c r="K2921">
        <v>2013</v>
      </c>
      <c r="L2921">
        <v>26</v>
      </c>
      <c r="M2921">
        <v>0.43333333333333329</v>
      </c>
      <c r="N2921">
        <v>11.266666666666669</v>
      </c>
      <c r="O2921">
        <v>6</v>
      </c>
      <c r="P2921">
        <v>1.877777777777778</v>
      </c>
      <c r="Q2921">
        <v>4.333333333333333</v>
      </c>
      <c r="R2921" t="s">
        <v>32</v>
      </c>
    </row>
    <row r="2922" spans="1:18" x14ac:dyDescent="0.3">
      <c r="A2922" s="63">
        <v>2920</v>
      </c>
      <c r="B2922">
        <v>17074</v>
      </c>
      <c r="C2922" t="s">
        <v>396</v>
      </c>
      <c r="D2922" t="s">
        <v>585</v>
      </c>
      <c r="F2922">
        <v>88</v>
      </c>
      <c r="G2922" s="64">
        <v>42528</v>
      </c>
      <c r="H2922" s="64">
        <v>42533</v>
      </c>
      <c r="I2922">
        <v>9</v>
      </c>
      <c r="J2922">
        <v>2013</v>
      </c>
      <c r="K2922">
        <v>2013</v>
      </c>
      <c r="L2922">
        <v>26</v>
      </c>
      <c r="M2922">
        <v>0.43333333333333329</v>
      </c>
      <c r="N2922">
        <v>11.266666666666669</v>
      </c>
      <c r="O2922">
        <v>6</v>
      </c>
      <c r="P2922">
        <v>1.877777777777778</v>
      </c>
      <c r="Q2922">
        <v>4.333333333333333</v>
      </c>
      <c r="R2922" t="s">
        <v>36</v>
      </c>
    </row>
    <row r="2923" spans="1:18" x14ac:dyDescent="0.3">
      <c r="A2923" s="63">
        <v>2921</v>
      </c>
      <c r="B2923">
        <v>17074</v>
      </c>
      <c r="C2923" t="s">
        <v>396</v>
      </c>
      <c r="D2923" t="s">
        <v>585</v>
      </c>
      <c r="F2923">
        <v>88</v>
      </c>
      <c r="G2923" s="64">
        <v>42528</v>
      </c>
      <c r="H2923" s="64">
        <v>42533</v>
      </c>
      <c r="I2923">
        <v>9</v>
      </c>
      <c r="J2923">
        <v>2013</v>
      </c>
      <c r="K2923">
        <v>2013</v>
      </c>
      <c r="L2923">
        <v>26</v>
      </c>
      <c r="M2923">
        <v>0.43333333333333329</v>
      </c>
      <c r="N2923">
        <v>11.266666666666669</v>
      </c>
      <c r="O2923">
        <v>6</v>
      </c>
      <c r="P2923">
        <v>1.877777777777778</v>
      </c>
      <c r="Q2923">
        <v>4.333333333333333</v>
      </c>
      <c r="R2923" t="s">
        <v>24</v>
      </c>
    </row>
    <row r="2924" spans="1:18" x14ac:dyDescent="0.3">
      <c r="A2924" s="63">
        <v>2922</v>
      </c>
      <c r="B2924">
        <v>17074</v>
      </c>
      <c r="C2924" t="s">
        <v>396</v>
      </c>
      <c r="D2924" t="s">
        <v>585</v>
      </c>
      <c r="F2924">
        <v>88</v>
      </c>
      <c r="G2924" s="64">
        <v>42528</v>
      </c>
      <c r="H2924" s="64">
        <v>42533</v>
      </c>
      <c r="I2924">
        <v>9</v>
      </c>
      <c r="J2924">
        <v>2013</v>
      </c>
      <c r="K2924">
        <v>2013</v>
      </c>
      <c r="L2924">
        <v>26</v>
      </c>
      <c r="M2924">
        <v>0.43333333333333329</v>
      </c>
      <c r="N2924">
        <v>11.266666666666669</v>
      </c>
      <c r="O2924">
        <v>6</v>
      </c>
      <c r="P2924">
        <v>1.877777777777778</v>
      </c>
      <c r="Q2924">
        <v>4.333333333333333</v>
      </c>
      <c r="R2924" t="s">
        <v>61</v>
      </c>
    </row>
    <row r="2925" spans="1:18" x14ac:dyDescent="0.3">
      <c r="A2925" s="63">
        <v>2923</v>
      </c>
      <c r="B2925">
        <v>17074</v>
      </c>
      <c r="C2925" t="s">
        <v>396</v>
      </c>
      <c r="D2925" t="s">
        <v>585</v>
      </c>
      <c r="F2925">
        <v>88</v>
      </c>
      <c r="G2925" s="64">
        <v>42528</v>
      </c>
      <c r="H2925" s="64">
        <v>42533</v>
      </c>
      <c r="I2925">
        <v>9</v>
      </c>
      <c r="J2925">
        <v>2013</v>
      </c>
      <c r="K2925">
        <v>2013</v>
      </c>
      <c r="L2925">
        <v>26</v>
      </c>
      <c r="M2925">
        <v>0.43333333333333329</v>
      </c>
      <c r="N2925">
        <v>11.266666666666669</v>
      </c>
      <c r="O2925">
        <v>6</v>
      </c>
      <c r="P2925">
        <v>1.877777777777778</v>
      </c>
      <c r="Q2925">
        <v>4.333333333333333</v>
      </c>
      <c r="R2925" t="s">
        <v>54</v>
      </c>
    </row>
    <row r="2926" spans="1:18" x14ac:dyDescent="0.3">
      <c r="A2926" s="63">
        <v>2924</v>
      </c>
      <c r="B2926">
        <v>17074</v>
      </c>
      <c r="C2926" t="s">
        <v>396</v>
      </c>
      <c r="D2926" t="s">
        <v>585</v>
      </c>
      <c r="F2926">
        <v>88</v>
      </c>
      <c r="G2926" s="64">
        <v>42528</v>
      </c>
      <c r="H2926" s="64">
        <v>42533</v>
      </c>
      <c r="I2926">
        <v>9</v>
      </c>
      <c r="J2926">
        <v>2013</v>
      </c>
      <c r="K2926">
        <v>2013</v>
      </c>
      <c r="L2926">
        <v>26</v>
      </c>
      <c r="M2926">
        <v>0.43333333333333329</v>
      </c>
      <c r="N2926">
        <v>11.266666666666669</v>
      </c>
      <c r="O2926">
        <v>6</v>
      </c>
      <c r="P2926">
        <v>1.877777777777778</v>
      </c>
      <c r="Q2926">
        <v>4.333333333333333</v>
      </c>
      <c r="R2926" t="s">
        <v>108</v>
      </c>
    </row>
    <row r="2927" spans="1:18" x14ac:dyDescent="0.3">
      <c r="A2927" s="63">
        <v>2925</v>
      </c>
      <c r="B2927">
        <v>17074</v>
      </c>
      <c r="C2927" t="s">
        <v>396</v>
      </c>
      <c r="D2927" t="s">
        <v>585</v>
      </c>
      <c r="F2927">
        <v>88</v>
      </c>
      <c r="G2927" s="64">
        <v>42528</v>
      </c>
      <c r="H2927" s="64">
        <v>42533</v>
      </c>
      <c r="I2927">
        <v>9</v>
      </c>
      <c r="J2927">
        <v>2013</v>
      </c>
      <c r="K2927">
        <v>2013</v>
      </c>
      <c r="L2927">
        <v>26</v>
      </c>
      <c r="M2927">
        <v>0.43333333333333329</v>
      </c>
      <c r="N2927">
        <v>11.266666666666669</v>
      </c>
      <c r="O2927">
        <v>6</v>
      </c>
      <c r="P2927">
        <v>1.877777777777778</v>
      </c>
      <c r="Q2927">
        <v>4.333333333333333</v>
      </c>
      <c r="R2927" t="s">
        <v>639</v>
      </c>
    </row>
    <row r="2928" spans="1:18" x14ac:dyDescent="0.3">
      <c r="A2928" s="63">
        <v>2926</v>
      </c>
      <c r="B2928">
        <v>17074</v>
      </c>
      <c r="C2928" t="s">
        <v>396</v>
      </c>
      <c r="D2928" t="s">
        <v>585</v>
      </c>
      <c r="F2928">
        <v>88</v>
      </c>
      <c r="G2928" s="64">
        <v>42528</v>
      </c>
      <c r="H2928" s="64">
        <v>42533</v>
      </c>
      <c r="I2928">
        <v>9</v>
      </c>
      <c r="J2928">
        <v>2013</v>
      </c>
      <c r="K2928">
        <v>2013</v>
      </c>
      <c r="L2928">
        <v>26</v>
      </c>
      <c r="M2928">
        <v>0.43333333333333329</v>
      </c>
      <c r="N2928">
        <v>11.266666666666669</v>
      </c>
      <c r="O2928">
        <v>6</v>
      </c>
      <c r="P2928">
        <v>1.877777777777778</v>
      </c>
      <c r="Q2928">
        <v>4.333333333333333</v>
      </c>
      <c r="R2928" t="s">
        <v>670</v>
      </c>
    </row>
    <row r="2929" spans="1:18" x14ac:dyDescent="0.3">
      <c r="A2929" s="63">
        <v>2927</v>
      </c>
      <c r="B2929">
        <v>17074</v>
      </c>
      <c r="C2929" t="s">
        <v>396</v>
      </c>
      <c r="D2929" t="s">
        <v>585</v>
      </c>
      <c r="F2929">
        <v>88</v>
      </c>
      <c r="G2929" s="64">
        <v>42528</v>
      </c>
      <c r="H2929" s="64">
        <v>42533</v>
      </c>
      <c r="I2929">
        <v>9</v>
      </c>
      <c r="J2929">
        <v>2013</v>
      </c>
      <c r="K2929">
        <v>2013</v>
      </c>
      <c r="L2929">
        <v>26</v>
      </c>
      <c r="M2929">
        <v>0.43333333333333329</v>
      </c>
      <c r="N2929">
        <v>11.266666666666669</v>
      </c>
      <c r="O2929">
        <v>6</v>
      </c>
      <c r="P2929">
        <v>1.877777777777778</v>
      </c>
      <c r="Q2929">
        <v>4.333333333333333</v>
      </c>
      <c r="R2929" t="s">
        <v>684</v>
      </c>
    </row>
    <row r="2930" spans="1:18" x14ac:dyDescent="0.3">
      <c r="A2930" s="63">
        <v>2928</v>
      </c>
      <c r="B2930">
        <v>17074</v>
      </c>
      <c r="C2930" t="s">
        <v>396</v>
      </c>
      <c r="D2930" t="s">
        <v>585</v>
      </c>
      <c r="F2930">
        <v>88</v>
      </c>
      <c r="G2930" s="64">
        <v>42528</v>
      </c>
      <c r="H2930" s="64">
        <v>42533</v>
      </c>
      <c r="I2930">
        <v>9</v>
      </c>
      <c r="J2930">
        <v>2013</v>
      </c>
      <c r="K2930">
        <v>2013</v>
      </c>
      <c r="L2930">
        <v>26</v>
      </c>
      <c r="M2930">
        <v>0.43333333333333329</v>
      </c>
      <c r="N2930">
        <v>11.266666666666669</v>
      </c>
      <c r="O2930">
        <v>6</v>
      </c>
      <c r="P2930">
        <v>1.877777777777778</v>
      </c>
      <c r="Q2930">
        <v>4.333333333333333</v>
      </c>
      <c r="R2930" t="s">
        <v>662</v>
      </c>
    </row>
    <row r="2931" spans="1:18" x14ac:dyDescent="0.3">
      <c r="A2931" s="63">
        <v>2929</v>
      </c>
      <c r="B2931">
        <v>17074</v>
      </c>
      <c r="C2931" t="s">
        <v>396</v>
      </c>
      <c r="D2931" t="s">
        <v>585</v>
      </c>
      <c r="F2931">
        <v>88</v>
      </c>
      <c r="G2931" s="64">
        <v>42528</v>
      </c>
      <c r="H2931" s="64">
        <v>42533</v>
      </c>
      <c r="I2931">
        <v>9</v>
      </c>
      <c r="J2931">
        <v>2013</v>
      </c>
      <c r="K2931">
        <v>2013</v>
      </c>
      <c r="L2931">
        <v>26</v>
      </c>
      <c r="M2931">
        <v>0.43333333333333329</v>
      </c>
      <c r="N2931">
        <v>11.266666666666669</v>
      </c>
      <c r="O2931">
        <v>6</v>
      </c>
      <c r="P2931">
        <v>1.877777777777778</v>
      </c>
      <c r="Q2931">
        <v>4.333333333333333</v>
      </c>
      <c r="R2931" t="s">
        <v>686</v>
      </c>
    </row>
    <row r="2932" spans="1:18" x14ac:dyDescent="0.3">
      <c r="A2932" s="63">
        <v>2930</v>
      </c>
      <c r="B2932">
        <v>17074</v>
      </c>
      <c r="C2932" t="s">
        <v>396</v>
      </c>
      <c r="D2932" t="s">
        <v>585</v>
      </c>
      <c r="F2932">
        <v>88</v>
      </c>
      <c r="G2932" s="64">
        <v>42528</v>
      </c>
      <c r="H2932" s="64">
        <v>42533</v>
      </c>
      <c r="I2932">
        <v>9</v>
      </c>
      <c r="J2932">
        <v>2013</v>
      </c>
      <c r="K2932">
        <v>2013</v>
      </c>
      <c r="L2932">
        <v>26</v>
      </c>
      <c r="M2932">
        <v>0.43333333333333329</v>
      </c>
      <c r="N2932">
        <v>11.266666666666669</v>
      </c>
      <c r="O2932">
        <v>6</v>
      </c>
      <c r="P2932">
        <v>1.877777777777778</v>
      </c>
      <c r="Q2932">
        <v>4.333333333333333</v>
      </c>
      <c r="R2932" t="s">
        <v>696</v>
      </c>
    </row>
    <row r="2933" spans="1:18" x14ac:dyDescent="0.3">
      <c r="A2933" s="63">
        <v>2931</v>
      </c>
      <c r="B2933">
        <v>17074</v>
      </c>
      <c r="C2933" t="s">
        <v>396</v>
      </c>
      <c r="D2933" t="s">
        <v>585</v>
      </c>
      <c r="F2933">
        <v>88</v>
      </c>
      <c r="G2933" s="64">
        <v>42528</v>
      </c>
      <c r="H2933" s="64">
        <v>42533</v>
      </c>
      <c r="I2933">
        <v>9</v>
      </c>
      <c r="J2933">
        <v>2013</v>
      </c>
      <c r="K2933">
        <v>2013</v>
      </c>
      <c r="L2933">
        <v>26</v>
      </c>
      <c r="M2933">
        <v>0.43333333333333329</v>
      </c>
      <c r="N2933">
        <v>11.266666666666669</v>
      </c>
      <c r="O2933">
        <v>6</v>
      </c>
      <c r="P2933">
        <v>1.877777777777778</v>
      </c>
      <c r="Q2933">
        <v>4.333333333333333</v>
      </c>
      <c r="R2933" t="s">
        <v>797</v>
      </c>
    </row>
    <row r="2934" spans="1:18" x14ac:dyDescent="0.3">
      <c r="A2934" s="63">
        <v>2932</v>
      </c>
      <c r="B2934">
        <v>17074</v>
      </c>
      <c r="C2934" t="s">
        <v>396</v>
      </c>
      <c r="D2934" t="s">
        <v>585</v>
      </c>
      <c r="F2934">
        <v>88</v>
      </c>
      <c r="G2934" s="64">
        <v>42528</v>
      </c>
      <c r="H2934" s="64">
        <v>42533</v>
      </c>
      <c r="I2934">
        <v>9</v>
      </c>
      <c r="J2934">
        <v>2013</v>
      </c>
      <c r="K2934">
        <v>2013</v>
      </c>
      <c r="L2934">
        <v>26</v>
      </c>
      <c r="M2934">
        <v>0.43333333333333329</v>
      </c>
      <c r="N2934">
        <v>11.266666666666669</v>
      </c>
      <c r="O2934">
        <v>6</v>
      </c>
      <c r="P2934">
        <v>1.877777777777778</v>
      </c>
      <c r="Q2934">
        <v>4.333333333333333</v>
      </c>
      <c r="R2934" t="s">
        <v>615</v>
      </c>
    </row>
    <row r="2935" spans="1:18" x14ac:dyDescent="0.3">
      <c r="A2935" s="63">
        <v>2933</v>
      </c>
      <c r="B2935">
        <v>17074</v>
      </c>
      <c r="C2935" t="s">
        <v>396</v>
      </c>
      <c r="D2935" t="s">
        <v>585</v>
      </c>
      <c r="F2935">
        <v>88</v>
      </c>
      <c r="G2935" s="64">
        <v>42528</v>
      </c>
      <c r="H2935" s="64">
        <v>42533</v>
      </c>
      <c r="I2935">
        <v>9</v>
      </c>
      <c r="J2935">
        <v>2013</v>
      </c>
      <c r="K2935">
        <v>2013</v>
      </c>
      <c r="L2935">
        <v>26</v>
      </c>
      <c r="M2935">
        <v>0.43333333333333329</v>
      </c>
      <c r="N2935">
        <v>11.266666666666669</v>
      </c>
      <c r="O2935">
        <v>6</v>
      </c>
      <c r="P2935">
        <v>1.877777777777778</v>
      </c>
      <c r="Q2935">
        <v>4.333333333333333</v>
      </c>
      <c r="R2935" t="s">
        <v>601</v>
      </c>
    </row>
    <row r="2936" spans="1:18" x14ac:dyDescent="0.3">
      <c r="A2936" s="63">
        <v>2934</v>
      </c>
      <c r="B2936">
        <v>17074</v>
      </c>
      <c r="C2936" t="s">
        <v>396</v>
      </c>
      <c r="D2936" t="s">
        <v>585</v>
      </c>
      <c r="F2936">
        <v>88</v>
      </c>
      <c r="G2936" s="64">
        <v>42528</v>
      </c>
      <c r="H2936" s="64">
        <v>42533</v>
      </c>
      <c r="I2936">
        <v>9</v>
      </c>
      <c r="J2936">
        <v>2013</v>
      </c>
      <c r="K2936">
        <v>2013</v>
      </c>
      <c r="L2936">
        <v>26</v>
      </c>
      <c r="M2936">
        <v>0.43333333333333329</v>
      </c>
      <c r="N2936">
        <v>11.266666666666669</v>
      </c>
      <c r="O2936">
        <v>6</v>
      </c>
      <c r="P2936">
        <v>1.877777777777778</v>
      </c>
      <c r="Q2936">
        <v>4.333333333333333</v>
      </c>
      <c r="R2936" t="s">
        <v>599</v>
      </c>
    </row>
    <row r="2937" spans="1:18" x14ac:dyDescent="0.3">
      <c r="A2937" s="63">
        <v>2935</v>
      </c>
      <c r="B2937">
        <v>17074</v>
      </c>
      <c r="C2937" t="s">
        <v>396</v>
      </c>
      <c r="D2937" t="s">
        <v>585</v>
      </c>
      <c r="F2937">
        <v>88</v>
      </c>
      <c r="G2937" s="64">
        <v>42528</v>
      </c>
      <c r="H2937" s="64">
        <v>42533</v>
      </c>
      <c r="I2937">
        <v>9</v>
      </c>
      <c r="J2937">
        <v>2013</v>
      </c>
      <c r="K2937">
        <v>2013</v>
      </c>
      <c r="L2937">
        <v>26</v>
      </c>
      <c r="M2937">
        <v>0.43333333333333329</v>
      </c>
      <c r="N2937">
        <v>11.266666666666669</v>
      </c>
      <c r="O2937">
        <v>6</v>
      </c>
      <c r="P2937">
        <v>1.877777777777778</v>
      </c>
      <c r="Q2937">
        <v>4.333333333333333</v>
      </c>
      <c r="R2937" t="s">
        <v>750</v>
      </c>
    </row>
    <row r="2938" spans="1:18" x14ac:dyDescent="0.3">
      <c r="A2938" s="63">
        <v>2936</v>
      </c>
      <c r="B2938">
        <v>17074</v>
      </c>
      <c r="C2938" t="s">
        <v>396</v>
      </c>
      <c r="D2938" t="s">
        <v>585</v>
      </c>
      <c r="F2938">
        <v>88</v>
      </c>
      <c r="G2938" s="64">
        <v>42528</v>
      </c>
      <c r="H2938" s="64">
        <v>42533</v>
      </c>
      <c r="I2938">
        <v>9</v>
      </c>
      <c r="J2938">
        <v>2013</v>
      </c>
      <c r="K2938">
        <v>2013</v>
      </c>
      <c r="L2938">
        <v>26</v>
      </c>
      <c r="M2938">
        <v>0.43333333333333329</v>
      </c>
      <c r="N2938">
        <v>11.266666666666669</v>
      </c>
      <c r="O2938">
        <v>6</v>
      </c>
      <c r="P2938">
        <v>1.877777777777778</v>
      </c>
      <c r="Q2938">
        <v>4.333333333333333</v>
      </c>
      <c r="R2938" t="s">
        <v>764</v>
      </c>
    </row>
    <row r="2939" spans="1:18" x14ac:dyDescent="0.3">
      <c r="A2939" s="63">
        <v>2937</v>
      </c>
      <c r="B2939">
        <v>17074</v>
      </c>
      <c r="C2939" t="s">
        <v>396</v>
      </c>
      <c r="D2939" t="s">
        <v>585</v>
      </c>
      <c r="F2939">
        <v>88</v>
      </c>
      <c r="G2939" s="64">
        <v>42528</v>
      </c>
      <c r="H2939" s="64">
        <v>42533</v>
      </c>
      <c r="I2939">
        <v>9</v>
      </c>
      <c r="J2939">
        <v>2013</v>
      </c>
      <c r="K2939">
        <v>2013</v>
      </c>
      <c r="L2939">
        <v>26</v>
      </c>
      <c r="M2939">
        <v>0.43333333333333329</v>
      </c>
      <c r="N2939">
        <v>11.266666666666669</v>
      </c>
      <c r="O2939">
        <v>6</v>
      </c>
      <c r="P2939">
        <v>1.877777777777778</v>
      </c>
      <c r="Q2939">
        <v>4.333333333333333</v>
      </c>
      <c r="R2939" t="s">
        <v>590</v>
      </c>
    </row>
    <row r="2940" spans="1:18" x14ac:dyDescent="0.3">
      <c r="A2940" s="63">
        <v>2938</v>
      </c>
      <c r="B2940">
        <v>17074</v>
      </c>
      <c r="C2940" t="s">
        <v>396</v>
      </c>
      <c r="D2940" t="s">
        <v>585</v>
      </c>
      <c r="F2940">
        <v>88</v>
      </c>
      <c r="G2940" s="64">
        <v>42528</v>
      </c>
      <c r="H2940" s="64">
        <v>42533</v>
      </c>
      <c r="I2940">
        <v>9</v>
      </c>
      <c r="J2940">
        <v>2013</v>
      </c>
      <c r="K2940">
        <v>2013</v>
      </c>
      <c r="L2940">
        <v>26</v>
      </c>
      <c r="M2940">
        <v>0.43333333333333329</v>
      </c>
      <c r="N2940">
        <v>11.266666666666669</v>
      </c>
      <c r="O2940">
        <v>6</v>
      </c>
      <c r="P2940">
        <v>1.877777777777778</v>
      </c>
      <c r="Q2940">
        <v>4.333333333333333</v>
      </c>
      <c r="R2940" t="s">
        <v>784</v>
      </c>
    </row>
    <row r="2941" spans="1:18" x14ac:dyDescent="0.3">
      <c r="A2941" s="63">
        <v>2939</v>
      </c>
      <c r="B2941">
        <v>17074</v>
      </c>
      <c r="C2941" t="s">
        <v>396</v>
      </c>
      <c r="D2941" t="s">
        <v>585</v>
      </c>
      <c r="F2941">
        <v>88</v>
      </c>
      <c r="G2941" s="64">
        <v>42528</v>
      </c>
      <c r="H2941" s="64">
        <v>42533</v>
      </c>
      <c r="I2941">
        <v>9</v>
      </c>
      <c r="J2941">
        <v>2013</v>
      </c>
      <c r="K2941">
        <v>2013</v>
      </c>
      <c r="L2941">
        <v>26</v>
      </c>
      <c r="M2941">
        <v>0.43333333333333329</v>
      </c>
      <c r="N2941">
        <v>11.266666666666669</v>
      </c>
      <c r="O2941">
        <v>6</v>
      </c>
      <c r="P2941">
        <v>1.877777777777778</v>
      </c>
      <c r="Q2941">
        <v>4.333333333333333</v>
      </c>
      <c r="R2941" t="s">
        <v>747</v>
      </c>
    </row>
    <row r="2942" spans="1:18" x14ac:dyDescent="0.3">
      <c r="A2942" s="63">
        <v>2940</v>
      </c>
      <c r="B2942">
        <v>17074</v>
      </c>
      <c r="C2942" t="s">
        <v>396</v>
      </c>
      <c r="D2942" t="s">
        <v>585</v>
      </c>
      <c r="F2942">
        <v>88</v>
      </c>
      <c r="G2942" s="64">
        <v>42528</v>
      </c>
      <c r="H2942" s="64">
        <v>42533</v>
      </c>
      <c r="I2942">
        <v>9</v>
      </c>
      <c r="J2942">
        <v>2013</v>
      </c>
      <c r="K2942">
        <v>2013</v>
      </c>
      <c r="L2942">
        <v>26</v>
      </c>
      <c r="M2942">
        <v>0.43333333333333329</v>
      </c>
      <c r="N2942">
        <v>11.266666666666669</v>
      </c>
      <c r="O2942">
        <v>6</v>
      </c>
      <c r="P2942">
        <v>1.877777777777778</v>
      </c>
      <c r="Q2942">
        <v>4.333333333333333</v>
      </c>
      <c r="R2942" t="s">
        <v>644</v>
      </c>
    </row>
    <row r="2943" spans="1:18" x14ac:dyDescent="0.3">
      <c r="A2943" s="63">
        <v>2941</v>
      </c>
      <c r="B2943">
        <v>17074</v>
      </c>
      <c r="C2943" t="s">
        <v>396</v>
      </c>
      <c r="D2943" t="s">
        <v>585</v>
      </c>
      <c r="F2943">
        <v>88</v>
      </c>
      <c r="G2943" s="64">
        <v>42528</v>
      </c>
      <c r="H2943" s="64">
        <v>42533</v>
      </c>
      <c r="I2943">
        <v>9</v>
      </c>
      <c r="J2943">
        <v>2013</v>
      </c>
      <c r="K2943">
        <v>2013</v>
      </c>
      <c r="L2943">
        <v>26</v>
      </c>
      <c r="M2943">
        <v>0.43333333333333329</v>
      </c>
      <c r="N2943">
        <v>11.266666666666669</v>
      </c>
      <c r="O2943">
        <v>6</v>
      </c>
      <c r="P2943">
        <v>1.877777777777778</v>
      </c>
      <c r="Q2943">
        <v>4.333333333333333</v>
      </c>
      <c r="R2943" t="s">
        <v>768</v>
      </c>
    </row>
    <row r="2944" spans="1:18" x14ac:dyDescent="0.3">
      <c r="A2944" s="63">
        <v>2942</v>
      </c>
      <c r="B2944">
        <v>17074</v>
      </c>
      <c r="C2944" t="s">
        <v>396</v>
      </c>
      <c r="D2944" t="s">
        <v>585</v>
      </c>
      <c r="F2944">
        <v>88</v>
      </c>
      <c r="G2944" s="64">
        <v>42528</v>
      </c>
      <c r="H2944" s="64">
        <v>42533</v>
      </c>
      <c r="I2944">
        <v>9</v>
      </c>
      <c r="J2944">
        <v>2013</v>
      </c>
      <c r="K2944">
        <v>2013</v>
      </c>
      <c r="L2944">
        <v>26</v>
      </c>
      <c r="M2944">
        <v>0.43333333333333329</v>
      </c>
      <c r="N2944">
        <v>11.266666666666669</v>
      </c>
      <c r="O2944">
        <v>6</v>
      </c>
      <c r="P2944">
        <v>1.877777777777778</v>
      </c>
      <c r="Q2944">
        <v>4.333333333333333</v>
      </c>
      <c r="R2944" t="s">
        <v>119</v>
      </c>
    </row>
    <row r="2945" spans="1:18" x14ac:dyDescent="0.3">
      <c r="A2945" s="63">
        <v>2943</v>
      </c>
      <c r="B2945">
        <v>17074</v>
      </c>
      <c r="C2945" t="s">
        <v>396</v>
      </c>
      <c r="D2945" t="s">
        <v>585</v>
      </c>
      <c r="F2945">
        <v>88</v>
      </c>
      <c r="G2945" s="64">
        <v>42528</v>
      </c>
      <c r="H2945" s="64">
        <v>42533</v>
      </c>
      <c r="I2945">
        <v>9</v>
      </c>
      <c r="J2945">
        <v>2013</v>
      </c>
      <c r="K2945">
        <v>2013</v>
      </c>
      <c r="L2945">
        <v>26</v>
      </c>
      <c r="M2945">
        <v>0.43333333333333329</v>
      </c>
      <c r="N2945">
        <v>11.266666666666669</v>
      </c>
      <c r="O2945">
        <v>6</v>
      </c>
      <c r="P2945">
        <v>1.877777777777778</v>
      </c>
      <c r="Q2945">
        <v>4.333333333333333</v>
      </c>
      <c r="R2945" t="s">
        <v>661</v>
      </c>
    </row>
    <row r="2946" spans="1:18" x14ac:dyDescent="0.3">
      <c r="A2946" s="63">
        <v>2944</v>
      </c>
      <c r="B2946">
        <v>17074</v>
      </c>
      <c r="C2946" t="s">
        <v>396</v>
      </c>
      <c r="D2946" t="s">
        <v>585</v>
      </c>
      <c r="F2946">
        <v>88</v>
      </c>
      <c r="G2946" s="64">
        <v>42528</v>
      </c>
      <c r="H2946" s="64">
        <v>42533</v>
      </c>
      <c r="I2946">
        <v>9</v>
      </c>
      <c r="J2946">
        <v>2013</v>
      </c>
      <c r="K2946">
        <v>2013</v>
      </c>
      <c r="L2946">
        <v>26</v>
      </c>
      <c r="M2946">
        <v>0.43333333333333329</v>
      </c>
      <c r="N2946">
        <v>11.266666666666669</v>
      </c>
      <c r="O2946">
        <v>6</v>
      </c>
      <c r="P2946">
        <v>1.877777777777778</v>
      </c>
      <c r="Q2946">
        <v>4.333333333333333</v>
      </c>
      <c r="R2946" t="s">
        <v>769</v>
      </c>
    </row>
    <row r="2947" spans="1:18" x14ac:dyDescent="0.3">
      <c r="A2947" s="63">
        <v>2945</v>
      </c>
      <c r="B2947">
        <v>17074</v>
      </c>
      <c r="C2947" t="s">
        <v>396</v>
      </c>
      <c r="D2947" t="s">
        <v>585</v>
      </c>
      <c r="F2947">
        <v>88</v>
      </c>
      <c r="G2947" s="64">
        <v>42528</v>
      </c>
      <c r="H2947" s="64">
        <v>42533</v>
      </c>
      <c r="I2947">
        <v>9</v>
      </c>
      <c r="J2947">
        <v>2013</v>
      </c>
      <c r="K2947">
        <v>2013</v>
      </c>
      <c r="L2947">
        <v>26</v>
      </c>
      <c r="M2947">
        <v>0.43333333333333329</v>
      </c>
      <c r="N2947">
        <v>11.266666666666669</v>
      </c>
      <c r="O2947">
        <v>6</v>
      </c>
      <c r="P2947">
        <v>1.877777777777778</v>
      </c>
      <c r="Q2947">
        <v>4.333333333333333</v>
      </c>
      <c r="R2947" t="s">
        <v>626</v>
      </c>
    </row>
    <row r="2948" spans="1:18" x14ac:dyDescent="0.3">
      <c r="A2948" s="63">
        <v>2946</v>
      </c>
      <c r="B2948">
        <v>17074</v>
      </c>
      <c r="C2948" t="s">
        <v>396</v>
      </c>
      <c r="D2948" t="s">
        <v>585</v>
      </c>
      <c r="F2948">
        <v>88</v>
      </c>
      <c r="G2948" s="64">
        <v>42528</v>
      </c>
      <c r="H2948" s="64">
        <v>42533</v>
      </c>
      <c r="I2948">
        <v>9</v>
      </c>
      <c r="J2948">
        <v>2013</v>
      </c>
      <c r="K2948">
        <v>2013</v>
      </c>
      <c r="L2948">
        <v>26</v>
      </c>
      <c r="M2948">
        <v>0.43333333333333329</v>
      </c>
      <c r="N2948">
        <v>11.266666666666669</v>
      </c>
      <c r="O2948">
        <v>6</v>
      </c>
      <c r="P2948">
        <v>1.877777777777778</v>
      </c>
      <c r="Q2948">
        <v>4.333333333333333</v>
      </c>
      <c r="R2948" t="s">
        <v>744</v>
      </c>
    </row>
    <row r="2949" spans="1:18" x14ac:dyDescent="0.3">
      <c r="A2949" s="63">
        <v>2947</v>
      </c>
      <c r="B2949">
        <v>17074</v>
      </c>
      <c r="C2949" t="s">
        <v>396</v>
      </c>
      <c r="D2949" t="s">
        <v>585</v>
      </c>
      <c r="F2949">
        <v>88</v>
      </c>
      <c r="G2949" s="64">
        <v>42528</v>
      </c>
      <c r="H2949" s="64">
        <v>42533</v>
      </c>
      <c r="I2949">
        <v>9</v>
      </c>
      <c r="J2949">
        <v>2013</v>
      </c>
      <c r="K2949">
        <v>2013</v>
      </c>
      <c r="L2949">
        <v>26</v>
      </c>
      <c r="M2949">
        <v>0.43333333333333329</v>
      </c>
      <c r="N2949">
        <v>11.266666666666669</v>
      </c>
      <c r="O2949">
        <v>6</v>
      </c>
      <c r="P2949">
        <v>1.877777777777778</v>
      </c>
      <c r="Q2949">
        <v>4.333333333333333</v>
      </c>
      <c r="R2949" t="s">
        <v>641</v>
      </c>
    </row>
    <row r="2950" spans="1:18" x14ac:dyDescent="0.3">
      <c r="A2950" s="63">
        <v>2948</v>
      </c>
      <c r="B2950">
        <v>17074</v>
      </c>
      <c r="C2950" t="s">
        <v>396</v>
      </c>
      <c r="D2950" t="s">
        <v>585</v>
      </c>
      <c r="F2950">
        <v>88</v>
      </c>
      <c r="G2950" s="64">
        <v>42528</v>
      </c>
      <c r="H2950" s="64">
        <v>42533</v>
      </c>
      <c r="I2950">
        <v>9</v>
      </c>
      <c r="J2950">
        <v>2013</v>
      </c>
      <c r="K2950">
        <v>2013</v>
      </c>
      <c r="L2950">
        <v>26</v>
      </c>
      <c r="M2950">
        <v>0.43333333333333329</v>
      </c>
      <c r="N2950">
        <v>11.266666666666669</v>
      </c>
      <c r="O2950">
        <v>6</v>
      </c>
      <c r="P2950">
        <v>1.877777777777778</v>
      </c>
      <c r="Q2950">
        <v>4.333333333333333</v>
      </c>
      <c r="R2950" t="s">
        <v>678</v>
      </c>
    </row>
    <row r="2951" spans="1:18" x14ac:dyDescent="0.3">
      <c r="A2951" s="63">
        <v>2949</v>
      </c>
      <c r="B2951">
        <v>17074</v>
      </c>
      <c r="C2951" t="s">
        <v>396</v>
      </c>
      <c r="D2951" t="s">
        <v>585</v>
      </c>
      <c r="F2951">
        <v>88</v>
      </c>
      <c r="G2951" s="64">
        <v>42528</v>
      </c>
      <c r="H2951" s="64">
        <v>42533</v>
      </c>
      <c r="I2951">
        <v>9</v>
      </c>
      <c r="J2951">
        <v>2013</v>
      </c>
      <c r="K2951">
        <v>2013</v>
      </c>
      <c r="L2951">
        <v>26</v>
      </c>
      <c r="M2951">
        <v>0.43333333333333329</v>
      </c>
      <c r="N2951">
        <v>11.266666666666669</v>
      </c>
      <c r="O2951">
        <v>6</v>
      </c>
      <c r="P2951">
        <v>1.877777777777778</v>
      </c>
      <c r="Q2951">
        <v>4.333333333333333</v>
      </c>
      <c r="R2951" t="s">
        <v>588</v>
      </c>
    </row>
    <row r="2952" spans="1:18" x14ac:dyDescent="0.3">
      <c r="A2952" s="63">
        <v>2950</v>
      </c>
      <c r="B2952">
        <v>17074</v>
      </c>
      <c r="C2952" t="s">
        <v>396</v>
      </c>
      <c r="D2952" t="s">
        <v>585</v>
      </c>
      <c r="F2952">
        <v>88</v>
      </c>
      <c r="G2952" s="64">
        <v>42528</v>
      </c>
      <c r="H2952" s="64">
        <v>42533</v>
      </c>
      <c r="I2952">
        <v>9</v>
      </c>
      <c r="J2952">
        <v>2013</v>
      </c>
      <c r="K2952">
        <v>2013</v>
      </c>
      <c r="L2952">
        <v>26</v>
      </c>
      <c r="M2952">
        <v>0.43333333333333329</v>
      </c>
      <c r="N2952">
        <v>11.266666666666669</v>
      </c>
      <c r="O2952">
        <v>6</v>
      </c>
      <c r="P2952">
        <v>1.877777777777778</v>
      </c>
      <c r="Q2952">
        <v>4.333333333333333</v>
      </c>
      <c r="R2952" t="s">
        <v>619</v>
      </c>
    </row>
    <row r="2953" spans="1:18" x14ac:dyDescent="0.3">
      <c r="A2953" s="63">
        <v>2951</v>
      </c>
      <c r="B2953">
        <v>17074</v>
      </c>
      <c r="C2953" t="s">
        <v>396</v>
      </c>
      <c r="D2953" t="s">
        <v>585</v>
      </c>
      <c r="F2953">
        <v>88</v>
      </c>
      <c r="G2953" s="64">
        <v>42528</v>
      </c>
      <c r="H2953" s="64">
        <v>42533</v>
      </c>
      <c r="I2953">
        <v>9</v>
      </c>
      <c r="J2953">
        <v>2013</v>
      </c>
      <c r="K2953">
        <v>2013</v>
      </c>
      <c r="L2953">
        <v>26</v>
      </c>
      <c r="M2953">
        <v>0.43333333333333329</v>
      </c>
      <c r="N2953">
        <v>11.266666666666669</v>
      </c>
      <c r="O2953">
        <v>6</v>
      </c>
      <c r="P2953">
        <v>1.877777777777778</v>
      </c>
      <c r="Q2953">
        <v>4.333333333333333</v>
      </c>
      <c r="R2953" t="s">
        <v>710</v>
      </c>
    </row>
    <row r="2954" spans="1:18" x14ac:dyDescent="0.3">
      <c r="A2954" s="63">
        <v>2952</v>
      </c>
      <c r="B2954">
        <v>17074</v>
      </c>
      <c r="C2954" t="s">
        <v>396</v>
      </c>
      <c r="D2954" t="s">
        <v>585</v>
      </c>
      <c r="F2954">
        <v>88</v>
      </c>
      <c r="G2954" s="64">
        <v>42528</v>
      </c>
      <c r="H2954" s="64">
        <v>42533</v>
      </c>
      <c r="I2954">
        <v>9</v>
      </c>
      <c r="J2954">
        <v>2013</v>
      </c>
      <c r="K2954">
        <v>2013</v>
      </c>
      <c r="L2954">
        <v>26</v>
      </c>
      <c r="M2954">
        <v>0.43333333333333329</v>
      </c>
      <c r="N2954">
        <v>11.266666666666669</v>
      </c>
      <c r="O2954">
        <v>6</v>
      </c>
      <c r="P2954">
        <v>1.877777777777778</v>
      </c>
      <c r="Q2954">
        <v>4.333333333333333</v>
      </c>
      <c r="R2954" t="s">
        <v>623</v>
      </c>
    </row>
    <row r="2955" spans="1:18" x14ac:dyDescent="0.3">
      <c r="A2955" s="63">
        <v>2953</v>
      </c>
      <c r="B2955">
        <v>17074</v>
      </c>
      <c r="C2955" t="s">
        <v>396</v>
      </c>
      <c r="D2955" t="s">
        <v>585</v>
      </c>
      <c r="F2955">
        <v>88</v>
      </c>
      <c r="G2955" s="64">
        <v>42528</v>
      </c>
      <c r="H2955" s="64">
        <v>42533</v>
      </c>
      <c r="I2955">
        <v>9</v>
      </c>
      <c r="J2955">
        <v>2013</v>
      </c>
      <c r="K2955">
        <v>2013</v>
      </c>
      <c r="L2955">
        <v>26</v>
      </c>
      <c r="M2955">
        <v>0.43333333333333329</v>
      </c>
      <c r="N2955">
        <v>11.266666666666669</v>
      </c>
      <c r="O2955">
        <v>6</v>
      </c>
      <c r="P2955">
        <v>1.877777777777778</v>
      </c>
      <c r="Q2955">
        <v>4.333333333333333</v>
      </c>
      <c r="R2955" t="s">
        <v>649</v>
      </c>
    </row>
    <row r="2956" spans="1:18" x14ac:dyDescent="0.3">
      <c r="A2956" s="63">
        <v>2954</v>
      </c>
      <c r="B2956">
        <v>113286</v>
      </c>
      <c r="C2956" t="s">
        <v>798</v>
      </c>
      <c r="D2956" t="s">
        <v>585</v>
      </c>
      <c r="F2956">
        <v>61</v>
      </c>
      <c r="G2956" s="64">
        <v>44279</v>
      </c>
      <c r="H2956" s="64">
        <v>44294</v>
      </c>
      <c r="I2956">
        <v>5</v>
      </c>
      <c r="J2956">
        <v>2020</v>
      </c>
      <c r="K2956">
        <v>2020</v>
      </c>
      <c r="L2956">
        <v>12</v>
      </c>
      <c r="M2956">
        <v>0.4</v>
      </c>
      <c r="N2956">
        <v>4.8000000000000007</v>
      </c>
      <c r="O2956">
        <v>16</v>
      </c>
      <c r="P2956">
        <v>0.3</v>
      </c>
      <c r="Q2956">
        <v>0.75</v>
      </c>
      <c r="R2956" t="s">
        <v>32</v>
      </c>
    </row>
    <row r="2957" spans="1:18" x14ac:dyDescent="0.3">
      <c r="A2957" s="63">
        <v>2955</v>
      </c>
      <c r="B2957">
        <v>113286</v>
      </c>
      <c r="C2957" t="s">
        <v>798</v>
      </c>
      <c r="D2957" t="s">
        <v>585</v>
      </c>
      <c r="F2957">
        <v>61</v>
      </c>
      <c r="G2957" s="64">
        <v>44279</v>
      </c>
      <c r="H2957" s="64">
        <v>44294</v>
      </c>
      <c r="I2957">
        <v>5</v>
      </c>
      <c r="J2957">
        <v>2020</v>
      </c>
      <c r="K2957">
        <v>2020</v>
      </c>
      <c r="L2957">
        <v>12</v>
      </c>
      <c r="M2957">
        <v>0.4</v>
      </c>
      <c r="N2957">
        <v>4.8000000000000007</v>
      </c>
      <c r="O2957">
        <v>16</v>
      </c>
      <c r="P2957">
        <v>0.3</v>
      </c>
      <c r="Q2957">
        <v>0.75</v>
      </c>
      <c r="R2957" t="s">
        <v>70</v>
      </c>
    </row>
    <row r="2958" spans="1:18" x14ac:dyDescent="0.3">
      <c r="A2958" s="63">
        <v>2956</v>
      </c>
      <c r="B2958">
        <v>113286</v>
      </c>
      <c r="C2958" t="s">
        <v>798</v>
      </c>
      <c r="D2958" t="s">
        <v>585</v>
      </c>
      <c r="F2958">
        <v>61</v>
      </c>
      <c r="G2958" s="64">
        <v>44279</v>
      </c>
      <c r="H2958" s="64">
        <v>44294</v>
      </c>
      <c r="I2958">
        <v>5</v>
      </c>
      <c r="J2958">
        <v>2020</v>
      </c>
      <c r="K2958">
        <v>2020</v>
      </c>
      <c r="L2958">
        <v>12</v>
      </c>
      <c r="M2958">
        <v>0.4</v>
      </c>
      <c r="N2958">
        <v>4.8000000000000007</v>
      </c>
      <c r="O2958">
        <v>16</v>
      </c>
      <c r="P2958">
        <v>0.3</v>
      </c>
      <c r="Q2958">
        <v>0.75</v>
      </c>
      <c r="R2958" t="s">
        <v>23</v>
      </c>
    </row>
    <row r="2959" spans="1:18" x14ac:dyDescent="0.3">
      <c r="A2959" s="63">
        <v>2957</v>
      </c>
      <c r="B2959">
        <v>113286</v>
      </c>
      <c r="C2959" t="s">
        <v>798</v>
      </c>
      <c r="D2959" t="s">
        <v>585</v>
      </c>
      <c r="F2959">
        <v>61</v>
      </c>
      <c r="G2959" s="64">
        <v>44279</v>
      </c>
      <c r="H2959" s="64">
        <v>44294</v>
      </c>
      <c r="I2959">
        <v>5</v>
      </c>
      <c r="J2959">
        <v>2020</v>
      </c>
      <c r="K2959">
        <v>2020</v>
      </c>
      <c r="L2959">
        <v>12</v>
      </c>
      <c r="M2959">
        <v>0.4</v>
      </c>
      <c r="N2959">
        <v>4.8000000000000007</v>
      </c>
      <c r="O2959">
        <v>16</v>
      </c>
      <c r="P2959">
        <v>0.3</v>
      </c>
      <c r="Q2959">
        <v>0.75</v>
      </c>
      <c r="R2959" t="s">
        <v>54</v>
      </c>
    </row>
    <row r="2960" spans="1:18" x14ac:dyDescent="0.3">
      <c r="A2960" s="63">
        <v>2958</v>
      </c>
      <c r="B2960">
        <v>113286</v>
      </c>
      <c r="C2960" t="s">
        <v>798</v>
      </c>
      <c r="D2960" t="s">
        <v>585</v>
      </c>
      <c r="F2960">
        <v>61</v>
      </c>
      <c r="G2960" s="64">
        <v>44279</v>
      </c>
      <c r="H2960" s="64">
        <v>44294</v>
      </c>
      <c r="I2960">
        <v>5</v>
      </c>
      <c r="J2960">
        <v>2020</v>
      </c>
      <c r="K2960">
        <v>2020</v>
      </c>
      <c r="L2960">
        <v>12</v>
      </c>
      <c r="M2960">
        <v>0.4</v>
      </c>
      <c r="N2960">
        <v>4.8000000000000007</v>
      </c>
      <c r="O2960">
        <v>16</v>
      </c>
      <c r="P2960">
        <v>0.3</v>
      </c>
      <c r="Q2960">
        <v>0.75</v>
      </c>
      <c r="R2960" t="s">
        <v>587</v>
      </c>
    </row>
    <row r="2961" spans="1:18" x14ac:dyDescent="0.3">
      <c r="A2961" s="63">
        <v>2959</v>
      </c>
      <c r="B2961">
        <v>113286</v>
      </c>
      <c r="C2961" t="s">
        <v>798</v>
      </c>
      <c r="D2961" t="s">
        <v>585</v>
      </c>
      <c r="F2961">
        <v>61</v>
      </c>
      <c r="G2961" s="64">
        <v>44279</v>
      </c>
      <c r="H2961" s="64">
        <v>44294</v>
      </c>
      <c r="I2961">
        <v>5</v>
      </c>
      <c r="J2961">
        <v>2020</v>
      </c>
      <c r="K2961">
        <v>2020</v>
      </c>
      <c r="L2961">
        <v>12</v>
      </c>
      <c r="M2961">
        <v>0.4</v>
      </c>
      <c r="N2961">
        <v>4.8000000000000007</v>
      </c>
      <c r="O2961">
        <v>16</v>
      </c>
      <c r="P2961">
        <v>0.3</v>
      </c>
      <c r="Q2961">
        <v>0.75</v>
      </c>
      <c r="R2961" t="s">
        <v>799</v>
      </c>
    </row>
    <row r="2962" spans="1:18" x14ac:dyDescent="0.3">
      <c r="A2962" s="63">
        <v>2960</v>
      </c>
      <c r="B2962">
        <v>113286</v>
      </c>
      <c r="C2962" t="s">
        <v>798</v>
      </c>
      <c r="D2962" t="s">
        <v>585</v>
      </c>
      <c r="F2962">
        <v>61</v>
      </c>
      <c r="G2962" s="64">
        <v>44279</v>
      </c>
      <c r="H2962" s="64">
        <v>44294</v>
      </c>
      <c r="I2962">
        <v>5</v>
      </c>
      <c r="J2962">
        <v>2020</v>
      </c>
      <c r="K2962">
        <v>2020</v>
      </c>
      <c r="L2962">
        <v>12</v>
      </c>
      <c r="M2962">
        <v>0.4</v>
      </c>
      <c r="N2962">
        <v>4.8000000000000007</v>
      </c>
      <c r="O2962">
        <v>16</v>
      </c>
      <c r="P2962">
        <v>0.3</v>
      </c>
      <c r="Q2962">
        <v>0.75</v>
      </c>
      <c r="R2962" t="s">
        <v>706</v>
      </c>
    </row>
    <row r="2963" spans="1:18" x14ac:dyDescent="0.3">
      <c r="A2963" s="63">
        <v>2961</v>
      </c>
      <c r="B2963">
        <v>113286</v>
      </c>
      <c r="C2963" t="s">
        <v>798</v>
      </c>
      <c r="D2963" t="s">
        <v>585</v>
      </c>
      <c r="F2963">
        <v>61</v>
      </c>
      <c r="G2963" s="64">
        <v>44279</v>
      </c>
      <c r="H2963" s="64">
        <v>44294</v>
      </c>
      <c r="I2963">
        <v>5</v>
      </c>
      <c r="J2963">
        <v>2020</v>
      </c>
      <c r="K2963">
        <v>2020</v>
      </c>
      <c r="L2963">
        <v>12</v>
      </c>
      <c r="M2963">
        <v>0.4</v>
      </c>
      <c r="N2963">
        <v>4.8000000000000007</v>
      </c>
      <c r="O2963">
        <v>16</v>
      </c>
      <c r="P2963">
        <v>0.3</v>
      </c>
      <c r="Q2963">
        <v>0.75</v>
      </c>
      <c r="R2963" t="s">
        <v>615</v>
      </c>
    </row>
    <row r="2964" spans="1:18" x14ac:dyDescent="0.3">
      <c r="A2964" s="63">
        <v>2962</v>
      </c>
      <c r="B2964">
        <v>113286</v>
      </c>
      <c r="C2964" t="s">
        <v>798</v>
      </c>
      <c r="D2964" t="s">
        <v>585</v>
      </c>
      <c r="F2964">
        <v>61</v>
      </c>
      <c r="G2964" s="64">
        <v>44279</v>
      </c>
      <c r="H2964" s="64">
        <v>44294</v>
      </c>
      <c r="I2964">
        <v>5</v>
      </c>
      <c r="J2964">
        <v>2020</v>
      </c>
      <c r="K2964">
        <v>2020</v>
      </c>
      <c r="L2964">
        <v>12</v>
      </c>
      <c r="M2964">
        <v>0.4</v>
      </c>
      <c r="N2964">
        <v>4.8000000000000007</v>
      </c>
      <c r="O2964">
        <v>16</v>
      </c>
      <c r="P2964">
        <v>0.3</v>
      </c>
      <c r="Q2964">
        <v>0.75</v>
      </c>
      <c r="R2964" t="s">
        <v>622</v>
      </c>
    </row>
    <row r="2965" spans="1:18" x14ac:dyDescent="0.3">
      <c r="A2965" s="63">
        <v>2963</v>
      </c>
      <c r="B2965">
        <v>113286</v>
      </c>
      <c r="C2965" t="s">
        <v>798</v>
      </c>
      <c r="D2965" t="s">
        <v>585</v>
      </c>
      <c r="F2965">
        <v>61</v>
      </c>
      <c r="G2965" s="64">
        <v>44279</v>
      </c>
      <c r="H2965" s="64">
        <v>44294</v>
      </c>
      <c r="I2965">
        <v>5</v>
      </c>
      <c r="J2965">
        <v>2020</v>
      </c>
      <c r="K2965">
        <v>2020</v>
      </c>
      <c r="L2965">
        <v>12</v>
      </c>
      <c r="M2965">
        <v>0.4</v>
      </c>
      <c r="N2965">
        <v>4.8000000000000007</v>
      </c>
      <c r="O2965">
        <v>16</v>
      </c>
      <c r="P2965">
        <v>0.3</v>
      </c>
      <c r="Q2965">
        <v>0.75</v>
      </c>
      <c r="R2965" t="s">
        <v>588</v>
      </c>
    </row>
    <row r="2966" spans="1:18" x14ac:dyDescent="0.3">
      <c r="A2966" s="63">
        <v>2964</v>
      </c>
      <c r="B2966">
        <v>113286</v>
      </c>
      <c r="C2966" t="s">
        <v>798</v>
      </c>
      <c r="D2966" t="s">
        <v>585</v>
      </c>
      <c r="F2966">
        <v>61</v>
      </c>
      <c r="G2966" s="64">
        <v>44279</v>
      </c>
      <c r="H2966" s="64">
        <v>44294</v>
      </c>
      <c r="I2966">
        <v>5</v>
      </c>
      <c r="J2966">
        <v>2020</v>
      </c>
      <c r="K2966">
        <v>2020</v>
      </c>
      <c r="L2966">
        <v>12</v>
      </c>
      <c r="M2966">
        <v>0.4</v>
      </c>
      <c r="N2966">
        <v>4.8000000000000007</v>
      </c>
      <c r="O2966">
        <v>16</v>
      </c>
      <c r="P2966">
        <v>0.3</v>
      </c>
      <c r="Q2966">
        <v>0.75</v>
      </c>
      <c r="R2966" t="s">
        <v>616</v>
      </c>
    </row>
    <row r="2967" spans="1:18" x14ac:dyDescent="0.3">
      <c r="A2967" s="63">
        <v>2965</v>
      </c>
      <c r="B2967">
        <v>113286</v>
      </c>
      <c r="C2967" t="s">
        <v>798</v>
      </c>
      <c r="D2967" t="s">
        <v>585</v>
      </c>
      <c r="F2967">
        <v>61</v>
      </c>
      <c r="G2967" s="64">
        <v>44279</v>
      </c>
      <c r="H2967" s="64">
        <v>44294</v>
      </c>
      <c r="I2967">
        <v>5</v>
      </c>
      <c r="J2967">
        <v>2020</v>
      </c>
      <c r="K2967">
        <v>2020</v>
      </c>
      <c r="L2967">
        <v>12</v>
      </c>
      <c r="M2967">
        <v>0.4</v>
      </c>
      <c r="N2967">
        <v>4.8000000000000007</v>
      </c>
      <c r="O2967">
        <v>16</v>
      </c>
      <c r="P2967">
        <v>0.3</v>
      </c>
      <c r="Q2967">
        <v>0.75</v>
      </c>
      <c r="R2967" t="s">
        <v>623</v>
      </c>
    </row>
    <row r="2968" spans="1:18" x14ac:dyDescent="0.3">
      <c r="A2968" s="63">
        <v>2966</v>
      </c>
      <c r="B2968">
        <v>113286</v>
      </c>
      <c r="C2968" t="s">
        <v>798</v>
      </c>
      <c r="D2968" t="s">
        <v>585</v>
      </c>
      <c r="F2968">
        <v>61</v>
      </c>
      <c r="G2968" s="64">
        <v>44279</v>
      </c>
      <c r="H2968" s="64">
        <v>44294</v>
      </c>
      <c r="I2968">
        <v>5</v>
      </c>
      <c r="J2968">
        <v>2020</v>
      </c>
      <c r="K2968">
        <v>2020</v>
      </c>
      <c r="L2968">
        <v>12</v>
      </c>
      <c r="M2968">
        <v>0.4</v>
      </c>
      <c r="N2968">
        <v>4.8000000000000007</v>
      </c>
      <c r="O2968">
        <v>16</v>
      </c>
      <c r="P2968">
        <v>0.3</v>
      </c>
      <c r="Q2968">
        <v>0.75</v>
      </c>
      <c r="R2968" t="s">
        <v>595</v>
      </c>
    </row>
    <row r="2969" spans="1:18" x14ac:dyDescent="0.3">
      <c r="A2969" s="63">
        <v>2967</v>
      </c>
      <c r="B2969">
        <v>113286</v>
      </c>
      <c r="C2969" t="s">
        <v>798</v>
      </c>
      <c r="D2969" t="s">
        <v>585</v>
      </c>
      <c r="F2969">
        <v>61</v>
      </c>
      <c r="G2969" s="64">
        <v>44279</v>
      </c>
      <c r="H2969" s="64">
        <v>44294</v>
      </c>
      <c r="I2969">
        <v>5</v>
      </c>
      <c r="J2969">
        <v>2020</v>
      </c>
      <c r="K2969">
        <v>2020</v>
      </c>
      <c r="L2969">
        <v>12</v>
      </c>
      <c r="M2969">
        <v>0.4</v>
      </c>
      <c r="N2969">
        <v>4.8000000000000007</v>
      </c>
      <c r="O2969">
        <v>16</v>
      </c>
      <c r="P2969">
        <v>0.3</v>
      </c>
      <c r="Q2969">
        <v>0.75</v>
      </c>
      <c r="R2969" t="s">
        <v>633</v>
      </c>
    </row>
    <row r="2970" spans="1:18" x14ac:dyDescent="0.3">
      <c r="A2970" s="63">
        <v>2968</v>
      </c>
      <c r="B2970">
        <v>113286</v>
      </c>
      <c r="C2970" t="s">
        <v>798</v>
      </c>
      <c r="D2970" t="s">
        <v>585</v>
      </c>
      <c r="F2970">
        <v>61</v>
      </c>
      <c r="G2970" s="64">
        <v>44279</v>
      </c>
      <c r="H2970" s="64">
        <v>44294</v>
      </c>
      <c r="I2970">
        <v>5</v>
      </c>
      <c r="J2970">
        <v>2020</v>
      </c>
      <c r="K2970">
        <v>2020</v>
      </c>
      <c r="L2970">
        <v>12</v>
      </c>
      <c r="M2970">
        <v>0.4</v>
      </c>
      <c r="N2970">
        <v>4.8000000000000007</v>
      </c>
      <c r="O2970">
        <v>16</v>
      </c>
      <c r="P2970">
        <v>0.3</v>
      </c>
      <c r="Q2970">
        <v>0.75</v>
      </c>
      <c r="R2970" t="s">
        <v>679</v>
      </c>
    </row>
    <row r="2971" spans="1:18" x14ac:dyDescent="0.3">
      <c r="A2971" s="63">
        <v>2969</v>
      </c>
      <c r="B2971">
        <v>113286</v>
      </c>
      <c r="C2971" t="s">
        <v>798</v>
      </c>
      <c r="D2971" t="s">
        <v>585</v>
      </c>
      <c r="F2971">
        <v>61</v>
      </c>
      <c r="G2971" s="64">
        <v>44279</v>
      </c>
      <c r="H2971" s="64">
        <v>44294</v>
      </c>
      <c r="I2971">
        <v>5</v>
      </c>
      <c r="J2971">
        <v>2020</v>
      </c>
      <c r="K2971">
        <v>2020</v>
      </c>
      <c r="L2971">
        <v>12</v>
      </c>
      <c r="M2971">
        <v>0.4</v>
      </c>
      <c r="N2971">
        <v>4.8000000000000007</v>
      </c>
      <c r="O2971">
        <v>16</v>
      </c>
      <c r="P2971">
        <v>0.3</v>
      </c>
      <c r="Q2971">
        <v>0.75</v>
      </c>
      <c r="R2971" t="s">
        <v>601</v>
      </c>
    </row>
    <row r="2972" spans="1:18" x14ac:dyDescent="0.3">
      <c r="A2972" s="63">
        <v>2970</v>
      </c>
      <c r="B2972">
        <v>113286</v>
      </c>
      <c r="C2972" t="s">
        <v>798</v>
      </c>
      <c r="D2972" t="s">
        <v>585</v>
      </c>
      <c r="F2972">
        <v>61</v>
      </c>
      <c r="G2972" s="64">
        <v>44279</v>
      </c>
      <c r="H2972" s="64">
        <v>44294</v>
      </c>
      <c r="I2972">
        <v>5</v>
      </c>
      <c r="J2972">
        <v>2020</v>
      </c>
      <c r="K2972">
        <v>2020</v>
      </c>
      <c r="L2972">
        <v>12</v>
      </c>
      <c r="M2972">
        <v>0.4</v>
      </c>
      <c r="N2972">
        <v>4.8000000000000007</v>
      </c>
      <c r="O2972">
        <v>16</v>
      </c>
      <c r="P2972">
        <v>0.3</v>
      </c>
      <c r="Q2972">
        <v>0.75</v>
      </c>
      <c r="R2972" t="s">
        <v>677</v>
      </c>
    </row>
    <row r="2973" spans="1:18" x14ac:dyDescent="0.3">
      <c r="A2973" s="63">
        <v>2971</v>
      </c>
      <c r="B2973">
        <v>113286</v>
      </c>
      <c r="C2973" t="s">
        <v>798</v>
      </c>
      <c r="D2973" t="s">
        <v>585</v>
      </c>
      <c r="F2973">
        <v>61</v>
      </c>
      <c r="G2973" s="64">
        <v>44279</v>
      </c>
      <c r="H2973" s="64">
        <v>44294</v>
      </c>
      <c r="I2973">
        <v>5</v>
      </c>
      <c r="J2973">
        <v>2020</v>
      </c>
      <c r="K2973">
        <v>2020</v>
      </c>
      <c r="L2973">
        <v>12</v>
      </c>
      <c r="M2973">
        <v>0.4</v>
      </c>
      <c r="N2973">
        <v>4.8000000000000007</v>
      </c>
      <c r="O2973">
        <v>16</v>
      </c>
      <c r="P2973">
        <v>0.3</v>
      </c>
      <c r="Q2973">
        <v>0.75</v>
      </c>
      <c r="R2973" t="s">
        <v>599</v>
      </c>
    </row>
    <row r="2974" spans="1:18" x14ac:dyDescent="0.3">
      <c r="A2974" s="63">
        <v>2972</v>
      </c>
      <c r="B2974">
        <v>110028</v>
      </c>
      <c r="C2974" t="s">
        <v>800</v>
      </c>
      <c r="D2974" t="s">
        <v>585</v>
      </c>
      <c r="F2974">
        <v>66</v>
      </c>
      <c r="G2974" s="64">
        <v>44354</v>
      </c>
      <c r="H2974" s="64">
        <v>44357</v>
      </c>
      <c r="I2974">
        <v>4</v>
      </c>
      <c r="J2974">
        <v>2020</v>
      </c>
      <c r="K2974">
        <v>2020</v>
      </c>
      <c r="L2974">
        <v>12</v>
      </c>
      <c r="M2974">
        <v>0.4</v>
      </c>
      <c r="N2974">
        <v>4.8000000000000007</v>
      </c>
      <c r="O2974">
        <v>4</v>
      </c>
      <c r="P2974">
        <v>1.2</v>
      </c>
      <c r="Q2974">
        <v>3</v>
      </c>
      <c r="R2974" t="s">
        <v>35</v>
      </c>
    </row>
    <row r="2975" spans="1:18" x14ac:dyDescent="0.3">
      <c r="A2975" s="63">
        <v>2973</v>
      </c>
      <c r="B2975">
        <v>110028</v>
      </c>
      <c r="C2975" t="s">
        <v>800</v>
      </c>
      <c r="D2975" t="s">
        <v>585</v>
      </c>
      <c r="F2975">
        <v>66</v>
      </c>
      <c r="G2975" s="64">
        <v>44354</v>
      </c>
      <c r="H2975" s="64">
        <v>44357</v>
      </c>
      <c r="I2975">
        <v>4</v>
      </c>
      <c r="J2975">
        <v>2020</v>
      </c>
      <c r="K2975">
        <v>2020</v>
      </c>
      <c r="L2975">
        <v>12</v>
      </c>
      <c r="M2975">
        <v>0.4</v>
      </c>
      <c r="N2975">
        <v>4.8000000000000007</v>
      </c>
      <c r="O2975">
        <v>4</v>
      </c>
      <c r="P2975">
        <v>1.2</v>
      </c>
      <c r="Q2975">
        <v>3</v>
      </c>
      <c r="R2975" t="s">
        <v>32</v>
      </c>
    </row>
    <row r="2976" spans="1:18" x14ac:dyDescent="0.3">
      <c r="A2976" s="63">
        <v>2974</v>
      </c>
      <c r="B2976">
        <v>110028</v>
      </c>
      <c r="C2976" t="s">
        <v>800</v>
      </c>
      <c r="D2976" t="s">
        <v>585</v>
      </c>
      <c r="F2976">
        <v>66</v>
      </c>
      <c r="G2976" s="64">
        <v>44354</v>
      </c>
      <c r="H2976" s="64">
        <v>44357</v>
      </c>
      <c r="I2976">
        <v>4</v>
      </c>
      <c r="J2976">
        <v>2020</v>
      </c>
      <c r="K2976">
        <v>2020</v>
      </c>
      <c r="L2976">
        <v>12</v>
      </c>
      <c r="M2976">
        <v>0.4</v>
      </c>
      <c r="N2976">
        <v>4.8000000000000007</v>
      </c>
      <c r="O2976">
        <v>4</v>
      </c>
      <c r="P2976">
        <v>1.2</v>
      </c>
      <c r="Q2976">
        <v>3</v>
      </c>
      <c r="R2976" t="s">
        <v>24</v>
      </c>
    </row>
    <row r="2977" spans="1:18" x14ac:dyDescent="0.3">
      <c r="A2977" s="63">
        <v>2975</v>
      </c>
      <c r="B2977">
        <v>110028</v>
      </c>
      <c r="C2977" t="s">
        <v>800</v>
      </c>
      <c r="D2977" t="s">
        <v>585</v>
      </c>
      <c r="F2977">
        <v>66</v>
      </c>
      <c r="G2977" s="64">
        <v>44354</v>
      </c>
      <c r="H2977" s="64">
        <v>44357</v>
      </c>
      <c r="I2977">
        <v>4</v>
      </c>
      <c r="J2977">
        <v>2020</v>
      </c>
      <c r="K2977">
        <v>2020</v>
      </c>
      <c r="L2977">
        <v>12</v>
      </c>
      <c r="M2977">
        <v>0.4</v>
      </c>
      <c r="N2977">
        <v>4.8000000000000007</v>
      </c>
      <c r="O2977">
        <v>4</v>
      </c>
      <c r="P2977">
        <v>1.2</v>
      </c>
      <c r="Q2977">
        <v>3</v>
      </c>
      <c r="R2977" t="s">
        <v>108</v>
      </c>
    </row>
    <row r="2978" spans="1:18" x14ac:dyDescent="0.3">
      <c r="A2978" s="63">
        <v>2976</v>
      </c>
      <c r="B2978">
        <v>110028</v>
      </c>
      <c r="C2978" t="s">
        <v>800</v>
      </c>
      <c r="D2978" t="s">
        <v>585</v>
      </c>
      <c r="F2978">
        <v>66</v>
      </c>
      <c r="G2978" s="64">
        <v>44354</v>
      </c>
      <c r="H2978" s="64">
        <v>44357</v>
      </c>
      <c r="I2978">
        <v>4</v>
      </c>
      <c r="J2978">
        <v>2020</v>
      </c>
      <c r="K2978">
        <v>2020</v>
      </c>
      <c r="L2978">
        <v>12</v>
      </c>
      <c r="M2978">
        <v>0.4</v>
      </c>
      <c r="N2978">
        <v>4.8000000000000007</v>
      </c>
      <c r="O2978">
        <v>4</v>
      </c>
      <c r="P2978">
        <v>1.2</v>
      </c>
      <c r="Q2978">
        <v>3</v>
      </c>
      <c r="R2978" t="s">
        <v>744</v>
      </c>
    </row>
    <row r="2979" spans="1:18" x14ac:dyDescent="0.3">
      <c r="A2979" s="63">
        <v>2977</v>
      </c>
      <c r="B2979">
        <v>110028</v>
      </c>
      <c r="C2979" t="s">
        <v>800</v>
      </c>
      <c r="D2979" t="s">
        <v>585</v>
      </c>
      <c r="F2979">
        <v>66</v>
      </c>
      <c r="G2979" s="64">
        <v>44354</v>
      </c>
      <c r="H2979" s="64">
        <v>44357</v>
      </c>
      <c r="I2979">
        <v>4</v>
      </c>
      <c r="J2979">
        <v>2020</v>
      </c>
      <c r="K2979">
        <v>2020</v>
      </c>
      <c r="L2979">
        <v>12</v>
      </c>
      <c r="M2979">
        <v>0.4</v>
      </c>
      <c r="N2979">
        <v>4.8000000000000007</v>
      </c>
      <c r="O2979">
        <v>4</v>
      </c>
      <c r="P2979">
        <v>1.2</v>
      </c>
      <c r="Q2979">
        <v>3</v>
      </c>
      <c r="R2979" t="s">
        <v>607</v>
      </c>
    </row>
    <row r="2980" spans="1:18" x14ac:dyDescent="0.3">
      <c r="A2980" s="63">
        <v>2978</v>
      </c>
      <c r="B2980">
        <v>110028</v>
      </c>
      <c r="C2980" t="s">
        <v>800</v>
      </c>
      <c r="D2980" t="s">
        <v>585</v>
      </c>
      <c r="F2980">
        <v>66</v>
      </c>
      <c r="G2980" s="64">
        <v>44354</v>
      </c>
      <c r="H2980" s="64">
        <v>44357</v>
      </c>
      <c r="I2980">
        <v>4</v>
      </c>
      <c r="J2980">
        <v>2020</v>
      </c>
      <c r="K2980">
        <v>2020</v>
      </c>
      <c r="L2980">
        <v>12</v>
      </c>
      <c r="M2980">
        <v>0.4</v>
      </c>
      <c r="N2980">
        <v>4.8000000000000007</v>
      </c>
      <c r="O2980">
        <v>4</v>
      </c>
      <c r="P2980">
        <v>1.2</v>
      </c>
      <c r="Q2980">
        <v>3</v>
      </c>
      <c r="R2980" t="s">
        <v>590</v>
      </c>
    </row>
    <row r="2981" spans="1:18" x14ac:dyDescent="0.3">
      <c r="A2981" s="63">
        <v>2979</v>
      </c>
      <c r="B2981">
        <v>110028</v>
      </c>
      <c r="C2981" t="s">
        <v>800</v>
      </c>
      <c r="D2981" t="s">
        <v>585</v>
      </c>
      <c r="F2981">
        <v>66</v>
      </c>
      <c r="G2981" s="64">
        <v>44354</v>
      </c>
      <c r="H2981" s="64">
        <v>44357</v>
      </c>
      <c r="I2981">
        <v>4</v>
      </c>
      <c r="J2981">
        <v>2020</v>
      </c>
      <c r="K2981">
        <v>2020</v>
      </c>
      <c r="L2981">
        <v>12</v>
      </c>
      <c r="M2981">
        <v>0.4</v>
      </c>
      <c r="N2981">
        <v>4.8000000000000007</v>
      </c>
      <c r="O2981">
        <v>4</v>
      </c>
      <c r="P2981">
        <v>1.2</v>
      </c>
      <c r="Q2981">
        <v>3</v>
      </c>
      <c r="R2981" t="s">
        <v>734</v>
      </c>
    </row>
    <row r="2982" spans="1:18" x14ac:dyDescent="0.3">
      <c r="A2982" s="63">
        <v>2980</v>
      </c>
      <c r="B2982">
        <v>110028</v>
      </c>
      <c r="C2982" t="s">
        <v>800</v>
      </c>
      <c r="D2982" t="s">
        <v>585</v>
      </c>
      <c r="F2982">
        <v>66</v>
      </c>
      <c r="G2982" s="64">
        <v>44354</v>
      </c>
      <c r="H2982" s="64">
        <v>44357</v>
      </c>
      <c r="I2982">
        <v>4</v>
      </c>
      <c r="J2982">
        <v>2020</v>
      </c>
      <c r="K2982">
        <v>2020</v>
      </c>
      <c r="L2982">
        <v>12</v>
      </c>
      <c r="M2982">
        <v>0.4</v>
      </c>
      <c r="N2982">
        <v>4.8000000000000007</v>
      </c>
      <c r="O2982">
        <v>4</v>
      </c>
      <c r="P2982">
        <v>1.2</v>
      </c>
      <c r="Q2982">
        <v>3</v>
      </c>
      <c r="R2982" t="s">
        <v>606</v>
      </c>
    </row>
    <row r="2983" spans="1:18" x14ac:dyDescent="0.3">
      <c r="A2983" s="63">
        <v>2981</v>
      </c>
      <c r="B2983">
        <v>110028</v>
      </c>
      <c r="C2983" t="s">
        <v>800</v>
      </c>
      <c r="D2983" t="s">
        <v>585</v>
      </c>
      <c r="F2983">
        <v>66</v>
      </c>
      <c r="G2983" s="64">
        <v>44354</v>
      </c>
      <c r="H2983" s="64">
        <v>44357</v>
      </c>
      <c r="I2983">
        <v>4</v>
      </c>
      <c r="J2983">
        <v>2020</v>
      </c>
      <c r="K2983">
        <v>2020</v>
      </c>
      <c r="L2983">
        <v>12</v>
      </c>
      <c r="M2983">
        <v>0.4</v>
      </c>
      <c r="N2983">
        <v>4.8000000000000007</v>
      </c>
      <c r="O2983">
        <v>4</v>
      </c>
      <c r="P2983">
        <v>1.2</v>
      </c>
      <c r="Q2983">
        <v>3</v>
      </c>
      <c r="R2983" t="s">
        <v>38</v>
      </c>
    </row>
    <row r="2984" spans="1:18" x14ac:dyDescent="0.3">
      <c r="A2984" s="63">
        <v>2982</v>
      </c>
      <c r="B2984">
        <v>1174</v>
      </c>
      <c r="C2984" t="s">
        <v>801</v>
      </c>
      <c r="D2984" t="s">
        <v>630</v>
      </c>
      <c r="F2984">
        <v>60</v>
      </c>
      <c r="G2984" s="64">
        <v>43525</v>
      </c>
      <c r="H2984" s="64">
        <v>43525</v>
      </c>
      <c r="I2984">
        <v>6</v>
      </c>
      <c r="J2984">
        <v>2003</v>
      </c>
      <c r="K2984">
        <v>2003</v>
      </c>
      <c r="L2984">
        <v>1</v>
      </c>
      <c r="M2984">
        <v>0.9</v>
      </c>
      <c r="N2984">
        <v>0.9</v>
      </c>
      <c r="O2984">
        <v>1</v>
      </c>
      <c r="P2984">
        <v>0.9</v>
      </c>
      <c r="Q2984">
        <v>1</v>
      </c>
      <c r="R2984" t="s">
        <v>23</v>
      </c>
    </row>
    <row r="2985" spans="1:18" x14ac:dyDescent="0.3">
      <c r="A2985" s="63">
        <v>2983</v>
      </c>
      <c r="B2985">
        <v>1174</v>
      </c>
      <c r="C2985" t="s">
        <v>801</v>
      </c>
      <c r="D2985" t="s">
        <v>630</v>
      </c>
      <c r="F2985">
        <v>60</v>
      </c>
      <c r="G2985" s="64">
        <v>43525</v>
      </c>
      <c r="H2985" s="64">
        <v>43525</v>
      </c>
      <c r="I2985">
        <v>6</v>
      </c>
      <c r="J2985">
        <v>2003</v>
      </c>
      <c r="K2985">
        <v>2003</v>
      </c>
      <c r="L2985">
        <v>1</v>
      </c>
      <c r="M2985">
        <v>0.9</v>
      </c>
      <c r="N2985">
        <v>0.9</v>
      </c>
      <c r="O2985">
        <v>1</v>
      </c>
      <c r="P2985">
        <v>0.9</v>
      </c>
      <c r="Q2985">
        <v>1</v>
      </c>
      <c r="R2985" t="s">
        <v>54</v>
      </c>
    </row>
    <row r="2986" spans="1:18" x14ac:dyDescent="0.3">
      <c r="A2986" s="63">
        <v>2984</v>
      </c>
      <c r="B2986">
        <v>1174</v>
      </c>
      <c r="C2986" t="s">
        <v>801</v>
      </c>
      <c r="D2986" t="s">
        <v>630</v>
      </c>
      <c r="F2986">
        <v>60</v>
      </c>
      <c r="G2986" s="64">
        <v>43525</v>
      </c>
      <c r="H2986" s="64">
        <v>43525</v>
      </c>
      <c r="I2986">
        <v>6</v>
      </c>
      <c r="J2986">
        <v>2003</v>
      </c>
      <c r="K2986">
        <v>2003</v>
      </c>
      <c r="L2986">
        <v>1</v>
      </c>
      <c r="M2986">
        <v>0.9</v>
      </c>
      <c r="N2986">
        <v>0.9</v>
      </c>
      <c r="O2986">
        <v>1</v>
      </c>
      <c r="P2986">
        <v>0.9</v>
      </c>
      <c r="Q2986">
        <v>1</v>
      </c>
      <c r="R2986" t="s">
        <v>606</v>
      </c>
    </row>
    <row r="2987" spans="1:18" x14ac:dyDescent="0.3">
      <c r="A2987" s="63">
        <v>2985</v>
      </c>
      <c r="B2987">
        <v>1174</v>
      </c>
      <c r="C2987" t="s">
        <v>801</v>
      </c>
      <c r="D2987" t="s">
        <v>630</v>
      </c>
      <c r="F2987">
        <v>60</v>
      </c>
      <c r="G2987" s="64">
        <v>43525</v>
      </c>
      <c r="H2987" s="64">
        <v>43525</v>
      </c>
      <c r="I2987">
        <v>6</v>
      </c>
      <c r="J2987">
        <v>2003</v>
      </c>
      <c r="K2987">
        <v>2003</v>
      </c>
      <c r="L2987">
        <v>1</v>
      </c>
      <c r="M2987">
        <v>0.9</v>
      </c>
      <c r="N2987">
        <v>0.9</v>
      </c>
      <c r="O2987">
        <v>1</v>
      </c>
      <c r="P2987">
        <v>0.9</v>
      </c>
      <c r="Q2987">
        <v>1</v>
      </c>
      <c r="R2987" t="s">
        <v>768</v>
      </c>
    </row>
    <row r="2988" spans="1:18" x14ac:dyDescent="0.3">
      <c r="A2988" s="63">
        <v>2986</v>
      </c>
      <c r="B2988">
        <v>1174</v>
      </c>
      <c r="C2988" t="s">
        <v>801</v>
      </c>
      <c r="D2988" t="s">
        <v>630</v>
      </c>
      <c r="F2988">
        <v>60</v>
      </c>
      <c r="G2988" s="64">
        <v>43525</v>
      </c>
      <c r="H2988" s="64">
        <v>43525</v>
      </c>
      <c r="I2988">
        <v>6</v>
      </c>
      <c r="J2988">
        <v>2003</v>
      </c>
      <c r="K2988">
        <v>2003</v>
      </c>
      <c r="L2988">
        <v>1</v>
      </c>
      <c r="M2988">
        <v>0.9</v>
      </c>
      <c r="N2988">
        <v>0.9</v>
      </c>
      <c r="O2988">
        <v>1</v>
      </c>
      <c r="P2988">
        <v>0.9</v>
      </c>
      <c r="Q2988">
        <v>1</v>
      </c>
      <c r="R2988" t="s">
        <v>641</v>
      </c>
    </row>
    <row r="2989" spans="1:18" x14ac:dyDescent="0.3">
      <c r="A2989" s="63">
        <v>2987</v>
      </c>
      <c r="B2989">
        <v>1174</v>
      </c>
      <c r="C2989" t="s">
        <v>801</v>
      </c>
      <c r="D2989" t="s">
        <v>630</v>
      </c>
      <c r="F2989">
        <v>60</v>
      </c>
      <c r="G2989" s="64">
        <v>43525</v>
      </c>
      <c r="H2989" s="64">
        <v>43525</v>
      </c>
      <c r="I2989">
        <v>6</v>
      </c>
      <c r="J2989">
        <v>2003</v>
      </c>
      <c r="K2989">
        <v>2003</v>
      </c>
      <c r="L2989">
        <v>1</v>
      </c>
      <c r="M2989">
        <v>0.9</v>
      </c>
      <c r="N2989">
        <v>0.9</v>
      </c>
      <c r="O2989">
        <v>1</v>
      </c>
      <c r="P2989">
        <v>0.9</v>
      </c>
      <c r="Q2989">
        <v>1</v>
      </c>
      <c r="R2989" t="s">
        <v>37</v>
      </c>
    </row>
    <row r="2990" spans="1:18" x14ac:dyDescent="0.3">
      <c r="A2990" s="63">
        <v>2988</v>
      </c>
      <c r="B2990">
        <v>1135</v>
      </c>
      <c r="C2990" t="s">
        <v>802</v>
      </c>
      <c r="D2990" t="s">
        <v>630</v>
      </c>
      <c r="F2990">
        <v>62</v>
      </c>
      <c r="G2990" s="64">
        <v>43556</v>
      </c>
      <c r="H2990" s="64">
        <v>43556</v>
      </c>
      <c r="I2990">
        <v>6</v>
      </c>
      <c r="J2990">
        <v>2005</v>
      </c>
      <c r="K2990">
        <v>2005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1</v>
      </c>
      <c r="R2990" t="s">
        <v>35</v>
      </c>
    </row>
    <row r="2991" spans="1:18" x14ac:dyDescent="0.3">
      <c r="A2991" s="63">
        <v>2989</v>
      </c>
      <c r="B2991">
        <v>1135</v>
      </c>
      <c r="C2991" t="s">
        <v>802</v>
      </c>
      <c r="D2991" t="s">
        <v>630</v>
      </c>
      <c r="F2991">
        <v>62</v>
      </c>
      <c r="G2991" s="64">
        <v>43556</v>
      </c>
      <c r="H2991" s="64">
        <v>43556</v>
      </c>
      <c r="I2991">
        <v>6</v>
      </c>
      <c r="J2991">
        <v>2005</v>
      </c>
      <c r="K2991">
        <v>2005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  <c r="R2991" t="s">
        <v>23</v>
      </c>
    </row>
    <row r="2992" spans="1:18" x14ac:dyDescent="0.3">
      <c r="A2992" s="63">
        <v>2990</v>
      </c>
      <c r="B2992">
        <v>1135</v>
      </c>
      <c r="C2992" t="s">
        <v>802</v>
      </c>
      <c r="D2992" t="s">
        <v>630</v>
      </c>
      <c r="F2992">
        <v>62</v>
      </c>
      <c r="G2992" s="64">
        <v>43556</v>
      </c>
      <c r="H2992" s="64">
        <v>43556</v>
      </c>
      <c r="I2992">
        <v>6</v>
      </c>
      <c r="J2992">
        <v>2005</v>
      </c>
      <c r="K2992">
        <v>2005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  <c r="R2992" t="s">
        <v>606</v>
      </c>
    </row>
    <row r="2993" spans="1:18" x14ac:dyDescent="0.3">
      <c r="A2993" s="63">
        <v>2991</v>
      </c>
      <c r="B2993">
        <v>1135</v>
      </c>
      <c r="C2993" t="s">
        <v>802</v>
      </c>
      <c r="D2993" t="s">
        <v>630</v>
      </c>
      <c r="F2993">
        <v>62</v>
      </c>
      <c r="G2993" s="64">
        <v>43556</v>
      </c>
      <c r="H2993" s="64">
        <v>43556</v>
      </c>
      <c r="I2993">
        <v>6</v>
      </c>
      <c r="J2993">
        <v>2005</v>
      </c>
      <c r="K2993">
        <v>2005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1</v>
      </c>
      <c r="R2993" t="s">
        <v>768</v>
      </c>
    </row>
    <row r="2994" spans="1:18" x14ac:dyDescent="0.3">
      <c r="A2994" s="63">
        <v>2992</v>
      </c>
      <c r="B2994">
        <v>1135</v>
      </c>
      <c r="C2994" t="s">
        <v>802</v>
      </c>
      <c r="D2994" t="s">
        <v>630</v>
      </c>
      <c r="F2994">
        <v>62</v>
      </c>
      <c r="G2994" s="64">
        <v>43556</v>
      </c>
      <c r="H2994" s="64">
        <v>43556</v>
      </c>
      <c r="I2994">
        <v>6</v>
      </c>
      <c r="J2994">
        <v>2005</v>
      </c>
      <c r="K2994">
        <v>2005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  <c r="R2994" t="s">
        <v>641</v>
      </c>
    </row>
    <row r="2995" spans="1:18" x14ac:dyDescent="0.3">
      <c r="A2995" s="63">
        <v>2993</v>
      </c>
      <c r="B2995">
        <v>1135</v>
      </c>
      <c r="C2995" t="s">
        <v>802</v>
      </c>
      <c r="D2995" t="s">
        <v>630</v>
      </c>
      <c r="F2995">
        <v>62</v>
      </c>
      <c r="G2995" s="64">
        <v>43556</v>
      </c>
      <c r="H2995" s="64">
        <v>43556</v>
      </c>
      <c r="I2995">
        <v>6</v>
      </c>
      <c r="J2995">
        <v>2005</v>
      </c>
      <c r="K2995">
        <v>2005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 t="s">
        <v>133</v>
      </c>
    </row>
    <row r="2996" spans="1:18" x14ac:dyDescent="0.3">
      <c r="A2996" s="63">
        <v>2994</v>
      </c>
      <c r="B2996">
        <v>1135</v>
      </c>
      <c r="C2996" t="s">
        <v>802</v>
      </c>
      <c r="D2996" t="s">
        <v>630</v>
      </c>
      <c r="F2996">
        <v>62</v>
      </c>
      <c r="G2996" s="64">
        <v>43556</v>
      </c>
      <c r="H2996" s="64">
        <v>43556</v>
      </c>
      <c r="I2996">
        <v>6</v>
      </c>
      <c r="J2996">
        <v>2005</v>
      </c>
      <c r="K2996">
        <v>2005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 t="s">
        <v>687</v>
      </c>
    </row>
    <row r="2997" spans="1:18" x14ac:dyDescent="0.3">
      <c r="A2997" s="63">
        <v>2995</v>
      </c>
      <c r="B2997">
        <v>1135</v>
      </c>
      <c r="C2997" t="s">
        <v>802</v>
      </c>
      <c r="D2997" t="s">
        <v>630</v>
      </c>
      <c r="F2997">
        <v>62</v>
      </c>
      <c r="G2997" s="64">
        <v>43556</v>
      </c>
      <c r="H2997" s="64">
        <v>43556</v>
      </c>
      <c r="I2997">
        <v>6</v>
      </c>
      <c r="J2997">
        <v>2005</v>
      </c>
      <c r="K2997">
        <v>2005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 t="s">
        <v>37</v>
      </c>
    </row>
    <row r="2998" spans="1:18" x14ac:dyDescent="0.3">
      <c r="A2998" s="63">
        <v>2996</v>
      </c>
      <c r="B2998">
        <v>112293</v>
      </c>
      <c r="C2998" t="s">
        <v>402</v>
      </c>
      <c r="D2998" t="s">
        <v>585</v>
      </c>
      <c r="F2998">
        <v>68</v>
      </c>
      <c r="G2998" s="64">
        <v>44099</v>
      </c>
      <c r="H2998" s="64">
        <v>44102</v>
      </c>
      <c r="I2998">
        <v>7</v>
      </c>
      <c r="J2998">
        <v>2020</v>
      </c>
      <c r="K2998">
        <v>2020</v>
      </c>
      <c r="L2998">
        <v>12</v>
      </c>
      <c r="M2998">
        <v>0.4</v>
      </c>
      <c r="N2998">
        <v>4.8000000000000007</v>
      </c>
      <c r="O2998">
        <v>4</v>
      </c>
      <c r="P2998">
        <v>1.2</v>
      </c>
      <c r="Q2998">
        <v>3</v>
      </c>
      <c r="R2998" t="s">
        <v>32</v>
      </c>
    </row>
    <row r="2999" spans="1:18" x14ac:dyDescent="0.3">
      <c r="A2999" s="63">
        <v>2997</v>
      </c>
      <c r="B2999">
        <v>112293</v>
      </c>
      <c r="C2999" t="s">
        <v>402</v>
      </c>
      <c r="D2999" t="s">
        <v>585</v>
      </c>
      <c r="F2999">
        <v>68</v>
      </c>
      <c r="G2999" s="64">
        <v>44099</v>
      </c>
      <c r="H2999" s="64">
        <v>44102</v>
      </c>
      <c r="I2999">
        <v>7</v>
      </c>
      <c r="J2999">
        <v>2020</v>
      </c>
      <c r="K2999">
        <v>2020</v>
      </c>
      <c r="L2999">
        <v>12</v>
      </c>
      <c r="M2999">
        <v>0.4</v>
      </c>
      <c r="N2999">
        <v>4.8000000000000007</v>
      </c>
      <c r="O2999">
        <v>4</v>
      </c>
      <c r="P2999">
        <v>1.2</v>
      </c>
      <c r="Q2999">
        <v>3</v>
      </c>
      <c r="R2999" t="s">
        <v>70</v>
      </c>
    </row>
    <row r="3000" spans="1:18" x14ac:dyDescent="0.3">
      <c r="A3000" s="63">
        <v>2998</v>
      </c>
      <c r="B3000">
        <v>112293</v>
      </c>
      <c r="C3000" t="s">
        <v>402</v>
      </c>
      <c r="D3000" t="s">
        <v>585</v>
      </c>
      <c r="F3000">
        <v>68</v>
      </c>
      <c r="G3000" s="64">
        <v>44099</v>
      </c>
      <c r="H3000" s="64">
        <v>44102</v>
      </c>
      <c r="I3000">
        <v>7</v>
      </c>
      <c r="J3000">
        <v>2020</v>
      </c>
      <c r="K3000">
        <v>2020</v>
      </c>
      <c r="L3000">
        <v>12</v>
      </c>
      <c r="M3000">
        <v>0.4</v>
      </c>
      <c r="N3000">
        <v>4.8000000000000007</v>
      </c>
      <c r="O3000">
        <v>4</v>
      </c>
      <c r="P3000">
        <v>1.2</v>
      </c>
      <c r="Q3000">
        <v>3</v>
      </c>
      <c r="R3000" t="s">
        <v>54</v>
      </c>
    </row>
    <row r="3001" spans="1:18" x14ac:dyDescent="0.3">
      <c r="A3001" s="63">
        <v>2999</v>
      </c>
      <c r="B3001">
        <v>112293</v>
      </c>
      <c r="C3001" t="s">
        <v>402</v>
      </c>
      <c r="D3001" t="s">
        <v>585</v>
      </c>
      <c r="F3001">
        <v>68</v>
      </c>
      <c r="G3001" s="64">
        <v>44099</v>
      </c>
      <c r="H3001" s="64">
        <v>44102</v>
      </c>
      <c r="I3001">
        <v>7</v>
      </c>
      <c r="J3001">
        <v>2020</v>
      </c>
      <c r="K3001">
        <v>2020</v>
      </c>
      <c r="L3001">
        <v>12</v>
      </c>
      <c r="M3001">
        <v>0.4</v>
      </c>
      <c r="N3001">
        <v>4.8000000000000007</v>
      </c>
      <c r="O3001">
        <v>4</v>
      </c>
      <c r="P3001">
        <v>1.2</v>
      </c>
      <c r="Q3001">
        <v>3</v>
      </c>
      <c r="R3001" t="s">
        <v>699</v>
      </c>
    </row>
    <row r="3002" spans="1:18" x14ac:dyDescent="0.3">
      <c r="A3002" s="63">
        <v>3000</v>
      </c>
      <c r="B3002">
        <v>112293</v>
      </c>
      <c r="C3002" t="s">
        <v>402</v>
      </c>
      <c r="D3002" t="s">
        <v>585</v>
      </c>
      <c r="F3002">
        <v>68</v>
      </c>
      <c r="G3002" s="64">
        <v>44099</v>
      </c>
      <c r="H3002" s="64">
        <v>44102</v>
      </c>
      <c r="I3002">
        <v>7</v>
      </c>
      <c r="J3002">
        <v>2020</v>
      </c>
      <c r="K3002">
        <v>2020</v>
      </c>
      <c r="L3002">
        <v>12</v>
      </c>
      <c r="M3002">
        <v>0.4</v>
      </c>
      <c r="N3002">
        <v>4.8000000000000007</v>
      </c>
      <c r="O3002">
        <v>4</v>
      </c>
      <c r="P3002">
        <v>1.2</v>
      </c>
      <c r="Q3002">
        <v>3</v>
      </c>
      <c r="R3002" t="s">
        <v>595</v>
      </c>
    </row>
    <row r="3003" spans="1:18" x14ac:dyDescent="0.3">
      <c r="A3003" s="63">
        <v>3001</v>
      </c>
      <c r="B3003">
        <v>112293</v>
      </c>
      <c r="C3003" t="s">
        <v>402</v>
      </c>
      <c r="D3003" t="s">
        <v>585</v>
      </c>
      <c r="F3003">
        <v>68</v>
      </c>
      <c r="G3003" s="64">
        <v>44099</v>
      </c>
      <c r="H3003" s="64">
        <v>44102</v>
      </c>
      <c r="I3003">
        <v>7</v>
      </c>
      <c r="J3003">
        <v>2020</v>
      </c>
      <c r="K3003">
        <v>2020</v>
      </c>
      <c r="L3003">
        <v>12</v>
      </c>
      <c r="M3003">
        <v>0.4</v>
      </c>
      <c r="N3003">
        <v>4.8000000000000007</v>
      </c>
      <c r="O3003">
        <v>4</v>
      </c>
      <c r="P3003">
        <v>1.2</v>
      </c>
      <c r="Q3003">
        <v>3</v>
      </c>
      <c r="R3003" t="s">
        <v>45</v>
      </c>
    </row>
    <row r="3004" spans="1:18" x14ac:dyDescent="0.3">
      <c r="A3004" s="63">
        <v>3002</v>
      </c>
      <c r="B3004">
        <v>112293</v>
      </c>
      <c r="C3004" t="s">
        <v>402</v>
      </c>
      <c r="D3004" t="s">
        <v>585</v>
      </c>
      <c r="F3004">
        <v>68</v>
      </c>
      <c r="G3004" s="64">
        <v>44099</v>
      </c>
      <c r="H3004" s="64">
        <v>44102</v>
      </c>
      <c r="I3004">
        <v>7</v>
      </c>
      <c r="J3004">
        <v>2020</v>
      </c>
      <c r="K3004">
        <v>2020</v>
      </c>
      <c r="L3004">
        <v>12</v>
      </c>
      <c r="M3004">
        <v>0.4</v>
      </c>
      <c r="N3004">
        <v>4.8000000000000007</v>
      </c>
      <c r="O3004">
        <v>4</v>
      </c>
      <c r="P3004">
        <v>1.2</v>
      </c>
      <c r="Q3004">
        <v>3</v>
      </c>
      <c r="R3004" t="s">
        <v>695</v>
      </c>
    </row>
    <row r="3005" spans="1:18" x14ac:dyDescent="0.3">
      <c r="A3005" s="63">
        <v>3003</v>
      </c>
      <c r="B3005">
        <v>112293</v>
      </c>
      <c r="C3005" t="s">
        <v>402</v>
      </c>
      <c r="D3005" t="s">
        <v>585</v>
      </c>
      <c r="F3005">
        <v>68</v>
      </c>
      <c r="G3005" s="64">
        <v>44099</v>
      </c>
      <c r="H3005" s="64">
        <v>44102</v>
      </c>
      <c r="I3005">
        <v>7</v>
      </c>
      <c r="J3005">
        <v>2020</v>
      </c>
      <c r="K3005">
        <v>2020</v>
      </c>
      <c r="L3005">
        <v>12</v>
      </c>
      <c r="M3005">
        <v>0.4</v>
      </c>
      <c r="N3005">
        <v>4.8000000000000007</v>
      </c>
      <c r="O3005">
        <v>4</v>
      </c>
      <c r="P3005">
        <v>1.2</v>
      </c>
      <c r="Q3005">
        <v>3</v>
      </c>
      <c r="R3005" t="s">
        <v>601</v>
      </c>
    </row>
    <row r="3006" spans="1:18" x14ac:dyDescent="0.3">
      <c r="A3006" s="63">
        <v>3004</v>
      </c>
      <c r="B3006">
        <v>112293</v>
      </c>
      <c r="C3006" t="s">
        <v>402</v>
      </c>
      <c r="D3006" t="s">
        <v>585</v>
      </c>
      <c r="F3006">
        <v>68</v>
      </c>
      <c r="G3006" s="64">
        <v>44099</v>
      </c>
      <c r="H3006" s="64">
        <v>44102</v>
      </c>
      <c r="I3006">
        <v>7</v>
      </c>
      <c r="J3006">
        <v>2020</v>
      </c>
      <c r="K3006">
        <v>2020</v>
      </c>
      <c r="L3006">
        <v>12</v>
      </c>
      <c r="M3006">
        <v>0.4</v>
      </c>
      <c r="N3006">
        <v>4.8000000000000007</v>
      </c>
      <c r="O3006">
        <v>4</v>
      </c>
      <c r="P3006">
        <v>1.2</v>
      </c>
      <c r="Q3006">
        <v>3</v>
      </c>
      <c r="R3006" t="s">
        <v>590</v>
      </c>
    </row>
    <row r="3007" spans="1:18" x14ac:dyDescent="0.3">
      <c r="A3007" s="63">
        <v>3005</v>
      </c>
      <c r="B3007">
        <v>112293</v>
      </c>
      <c r="C3007" t="s">
        <v>402</v>
      </c>
      <c r="D3007" t="s">
        <v>585</v>
      </c>
      <c r="F3007">
        <v>68</v>
      </c>
      <c r="G3007" s="64">
        <v>44099</v>
      </c>
      <c r="H3007" s="64">
        <v>44102</v>
      </c>
      <c r="I3007">
        <v>7</v>
      </c>
      <c r="J3007">
        <v>2020</v>
      </c>
      <c r="K3007">
        <v>2020</v>
      </c>
      <c r="L3007">
        <v>12</v>
      </c>
      <c r="M3007">
        <v>0.4</v>
      </c>
      <c r="N3007">
        <v>4.8000000000000007</v>
      </c>
      <c r="O3007">
        <v>4</v>
      </c>
      <c r="P3007">
        <v>1.2</v>
      </c>
      <c r="Q3007">
        <v>3</v>
      </c>
      <c r="R3007" t="s">
        <v>766</v>
      </c>
    </row>
    <row r="3008" spans="1:18" x14ac:dyDescent="0.3">
      <c r="A3008" s="63">
        <v>3006</v>
      </c>
      <c r="B3008">
        <v>112293</v>
      </c>
      <c r="C3008" t="s">
        <v>402</v>
      </c>
      <c r="D3008" t="s">
        <v>585</v>
      </c>
      <c r="F3008">
        <v>68</v>
      </c>
      <c r="G3008" s="64">
        <v>44099</v>
      </c>
      <c r="H3008" s="64">
        <v>44102</v>
      </c>
      <c r="I3008">
        <v>7</v>
      </c>
      <c r="J3008">
        <v>2020</v>
      </c>
      <c r="K3008">
        <v>2020</v>
      </c>
      <c r="L3008">
        <v>12</v>
      </c>
      <c r="M3008">
        <v>0.4</v>
      </c>
      <c r="N3008">
        <v>4.8000000000000007</v>
      </c>
      <c r="O3008">
        <v>4</v>
      </c>
      <c r="P3008">
        <v>1.2</v>
      </c>
      <c r="Q3008">
        <v>3</v>
      </c>
      <c r="R3008" t="s">
        <v>646</v>
      </c>
    </row>
    <row r="3009" spans="1:18" x14ac:dyDescent="0.3">
      <c r="A3009" s="63">
        <v>3007</v>
      </c>
      <c r="B3009">
        <v>112293</v>
      </c>
      <c r="C3009" t="s">
        <v>402</v>
      </c>
      <c r="D3009" t="s">
        <v>585</v>
      </c>
      <c r="F3009">
        <v>68</v>
      </c>
      <c r="G3009" s="64">
        <v>44099</v>
      </c>
      <c r="H3009" s="64">
        <v>44102</v>
      </c>
      <c r="I3009">
        <v>7</v>
      </c>
      <c r="J3009">
        <v>2020</v>
      </c>
      <c r="K3009">
        <v>2020</v>
      </c>
      <c r="L3009">
        <v>12</v>
      </c>
      <c r="M3009">
        <v>0.4</v>
      </c>
      <c r="N3009">
        <v>4.8000000000000007</v>
      </c>
      <c r="O3009">
        <v>4</v>
      </c>
      <c r="P3009">
        <v>1.2</v>
      </c>
      <c r="Q3009">
        <v>3</v>
      </c>
      <c r="R3009" t="s">
        <v>694</v>
      </c>
    </row>
    <row r="3010" spans="1:18" x14ac:dyDescent="0.3">
      <c r="A3010" s="63">
        <v>3008</v>
      </c>
      <c r="B3010">
        <v>112293</v>
      </c>
      <c r="C3010" t="s">
        <v>402</v>
      </c>
      <c r="D3010" t="s">
        <v>585</v>
      </c>
      <c r="F3010">
        <v>68</v>
      </c>
      <c r="G3010" s="64">
        <v>44099</v>
      </c>
      <c r="H3010" s="64">
        <v>44102</v>
      </c>
      <c r="I3010">
        <v>7</v>
      </c>
      <c r="J3010">
        <v>2020</v>
      </c>
      <c r="K3010">
        <v>2020</v>
      </c>
      <c r="L3010">
        <v>12</v>
      </c>
      <c r="M3010">
        <v>0.4</v>
      </c>
      <c r="N3010">
        <v>4.8000000000000007</v>
      </c>
      <c r="O3010">
        <v>4</v>
      </c>
      <c r="P3010">
        <v>1.2</v>
      </c>
      <c r="Q3010">
        <v>3</v>
      </c>
      <c r="R3010" t="s">
        <v>619</v>
      </c>
    </row>
    <row r="3011" spans="1:18" x14ac:dyDescent="0.3">
      <c r="A3011" s="63">
        <v>3009</v>
      </c>
      <c r="B3011">
        <v>112293</v>
      </c>
      <c r="C3011" t="s">
        <v>402</v>
      </c>
      <c r="D3011" t="s">
        <v>585</v>
      </c>
      <c r="F3011">
        <v>68</v>
      </c>
      <c r="G3011" s="64">
        <v>44099</v>
      </c>
      <c r="H3011" s="64">
        <v>44102</v>
      </c>
      <c r="I3011">
        <v>7</v>
      </c>
      <c r="J3011">
        <v>2020</v>
      </c>
      <c r="K3011">
        <v>2020</v>
      </c>
      <c r="L3011">
        <v>12</v>
      </c>
      <c r="M3011">
        <v>0.4</v>
      </c>
      <c r="N3011">
        <v>4.8000000000000007</v>
      </c>
      <c r="O3011">
        <v>4</v>
      </c>
      <c r="P3011">
        <v>1.2</v>
      </c>
      <c r="Q3011">
        <v>3</v>
      </c>
      <c r="R3011" t="s">
        <v>615</v>
      </c>
    </row>
    <row r="3012" spans="1:18" x14ac:dyDescent="0.3">
      <c r="A3012" s="63">
        <v>3010</v>
      </c>
      <c r="B3012">
        <v>112293</v>
      </c>
      <c r="C3012" t="s">
        <v>402</v>
      </c>
      <c r="D3012" t="s">
        <v>585</v>
      </c>
      <c r="F3012">
        <v>68</v>
      </c>
      <c r="G3012" s="64">
        <v>44099</v>
      </c>
      <c r="H3012" s="64">
        <v>44102</v>
      </c>
      <c r="I3012">
        <v>7</v>
      </c>
      <c r="J3012">
        <v>2020</v>
      </c>
      <c r="K3012">
        <v>2020</v>
      </c>
      <c r="L3012">
        <v>12</v>
      </c>
      <c r="M3012">
        <v>0.4</v>
      </c>
      <c r="N3012">
        <v>4.8000000000000007</v>
      </c>
      <c r="O3012">
        <v>4</v>
      </c>
      <c r="P3012">
        <v>1.2</v>
      </c>
      <c r="Q3012">
        <v>3</v>
      </c>
      <c r="R3012" t="s">
        <v>38</v>
      </c>
    </row>
    <row r="3013" spans="1:18" x14ac:dyDescent="0.3">
      <c r="A3013" s="63">
        <v>3011</v>
      </c>
      <c r="B3013">
        <v>112293</v>
      </c>
      <c r="C3013" t="s">
        <v>402</v>
      </c>
      <c r="D3013" t="s">
        <v>585</v>
      </c>
      <c r="F3013">
        <v>68</v>
      </c>
      <c r="G3013" s="64">
        <v>44099</v>
      </c>
      <c r="H3013" s="64">
        <v>44102</v>
      </c>
      <c r="I3013">
        <v>7</v>
      </c>
      <c r="J3013">
        <v>2020</v>
      </c>
      <c r="K3013">
        <v>2020</v>
      </c>
      <c r="L3013">
        <v>12</v>
      </c>
      <c r="M3013">
        <v>0.4</v>
      </c>
      <c r="N3013">
        <v>4.8000000000000007</v>
      </c>
      <c r="O3013">
        <v>4</v>
      </c>
      <c r="P3013">
        <v>1.2</v>
      </c>
      <c r="Q3013">
        <v>3</v>
      </c>
      <c r="R3013" t="s">
        <v>803</v>
      </c>
    </row>
    <row r="3014" spans="1:18" x14ac:dyDescent="0.3">
      <c r="A3014" s="63">
        <v>3012</v>
      </c>
      <c r="B3014">
        <v>112293</v>
      </c>
      <c r="C3014" t="s">
        <v>402</v>
      </c>
      <c r="D3014" t="s">
        <v>585</v>
      </c>
      <c r="F3014">
        <v>68</v>
      </c>
      <c r="G3014" s="64">
        <v>44099</v>
      </c>
      <c r="H3014" s="64">
        <v>44102</v>
      </c>
      <c r="I3014">
        <v>7</v>
      </c>
      <c r="J3014">
        <v>2020</v>
      </c>
      <c r="K3014">
        <v>2020</v>
      </c>
      <c r="L3014">
        <v>12</v>
      </c>
      <c r="M3014">
        <v>0.4</v>
      </c>
      <c r="N3014">
        <v>4.8000000000000007</v>
      </c>
      <c r="O3014">
        <v>4</v>
      </c>
      <c r="P3014">
        <v>1.2</v>
      </c>
      <c r="Q3014">
        <v>3</v>
      </c>
      <c r="R3014" t="s">
        <v>647</v>
      </c>
    </row>
    <row r="3015" spans="1:18" x14ac:dyDescent="0.3">
      <c r="A3015" s="63">
        <v>3013</v>
      </c>
      <c r="B3015">
        <v>112293</v>
      </c>
      <c r="C3015" t="s">
        <v>402</v>
      </c>
      <c r="D3015" t="s">
        <v>585</v>
      </c>
      <c r="F3015">
        <v>68</v>
      </c>
      <c r="G3015" s="64">
        <v>44099</v>
      </c>
      <c r="H3015" s="64">
        <v>44102</v>
      </c>
      <c r="I3015">
        <v>7</v>
      </c>
      <c r="J3015">
        <v>2020</v>
      </c>
      <c r="K3015">
        <v>2020</v>
      </c>
      <c r="L3015">
        <v>12</v>
      </c>
      <c r="M3015">
        <v>0.4</v>
      </c>
      <c r="N3015">
        <v>4.8000000000000007</v>
      </c>
      <c r="O3015">
        <v>4</v>
      </c>
      <c r="P3015">
        <v>1.2</v>
      </c>
      <c r="Q3015">
        <v>3</v>
      </c>
      <c r="R3015" t="s">
        <v>649</v>
      </c>
    </row>
    <row r="3016" spans="1:18" x14ac:dyDescent="0.3">
      <c r="A3016" s="63">
        <v>3014</v>
      </c>
      <c r="B3016">
        <v>119812</v>
      </c>
      <c r="C3016" t="s">
        <v>804</v>
      </c>
      <c r="D3016" t="s">
        <v>656</v>
      </c>
      <c r="F3016">
        <v>62</v>
      </c>
      <c r="G3016" s="64">
        <v>44104</v>
      </c>
      <c r="H3016" s="64">
        <v>44104</v>
      </c>
      <c r="I3016">
        <v>6</v>
      </c>
      <c r="J3016">
        <v>2020</v>
      </c>
      <c r="K3016" t="s">
        <v>805</v>
      </c>
      <c r="L3016">
        <v>1</v>
      </c>
      <c r="M3016">
        <v>0.1</v>
      </c>
      <c r="N3016">
        <v>0.1</v>
      </c>
      <c r="O3016">
        <v>1</v>
      </c>
      <c r="P3016">
        <v>0.1</v>
      </c>
      <c r="Q3016">
        <v>1</v>
      </c>
      <c r="R3016" t="s">
        <v>32</v>
      </c>
    </row>
    <row r="3017" spans="1:18" x14ac:dyDescent="0.3">
      <c r="A3017" s="63">
        <v>3015</v>
      </c>
      <c r="B3017">
        <v>119812</v>
      </c>
      <c r="C3017" t="s">
        <v>804</v>
      </c>
      <c r="D3017" t="s">
        <v>656</v>
      </c>
      <c r="F3017">
        <v>62</v>
      </c>
      <c r="G3017" s="64">
        <v>44104</v>
      </c>
      <c r="H3017" s="64">
        <v>44104</v>
      </c>
      <c r="I3017">
        <v>6</v>
      </c>
      <c r="J3017">
        <v>2020</v>
      </c>
      <c r="K3017" t="s">
        <v>805</v>
      </c>
      <c r="L3017">
        <v>1</v>
      </c>
      <c r="M3017">
        <v>0.1</v>
      </c>
      <c r="N3017">
        <v>0.1</v>
      </c>
      <c r="O3017">
        <v>1</v>
      </c>
      <c r="P3017">
        <v>0.1</v>
      </c>
      <c r="Q3017">
        <v>1</v>
      </c>
      <c r="R3017" t="s">
        <v>70</v>
      </c>
    </row>
    <row r="3018" spans="1:18" x14ac:dyDescent="0.3">
      <c r="A3018" s="63">
        <v>3016</v>
      </c>
      <c r="B3018">
        <v>119812</v>
      </c>
      <c r="C3018" t="s">
        <v>804</v>
      </c>
      <c r="D3018" t="s">
        <v>656</v>
      </c>
      <c r="F3018">
        <v>62</v>
      </c>
      <c r="G3018" s="64">
        <v>44104</v>
      </c>
      <c r="H3018" s="64">
        <v>44104</v>
      </c>
      <c r="I3018">
        <v>6</v>
      </c>
      <c r="J3018">
        <v>2020</v>
      </c>
      <c r="K3018" t="s">
        <v>805</v>
      </c>
      <c r="L3018">
        <v>1</v>
      </c>
      <c r="M3018">
        <v>0.1</v>
      </c>
      <c r="N3018">
        <v>0.1</v>
      </c>
      <c r="O3018">
        <v>1</v>
      </c>
      <c r="P3018">
        <v>0.1</v>
      </c>
      <c r="Q3018">
        <v>1</v>
      </c>
      <c r="R3018" t="s">
        <v>54</v>
      </c>
    </row>
    <row r="3019" spans="1:18" x14ac:dyDescent="0.3">
      <c r="A3019" s="63">
        <v>3017</v>
      </c>
      <c r="B3019">
        <v>119812</v>
      </c>
      <c r="C3019" t="s">
        <v>804</v>
      </c>
      <c r="D3019" t="s">
        <v>656</v>
      </c>
      <c r="F3019">
        <v>62</v>
      </c>
      <c r="G3019" s="64">
        <v>44104</v>
      </c>
      <c r="H3019" s="64">
        <v>44104</v>
      </c>
      <c r="I3019">
        <v>6</v>
      </c>
      <c r="J3019">
        <v>2020</v>
      </c>
      <c r="K3019" t="s">
        <v>805</v>
      </c>
      <c r="L3019">
        <v>1</v>
      </c>
      <c r="M3019">
        <v>0.1</v>
      </c>
      <c r="N3019">
        <v>0.1</v>
      </c>
      <c r="O3019">
        <v>1</v>
      </c>
      <c r="P3019">
        <v>0.1</v>
      </c>
      <c r="Q3019">
        <v>1</v>
      </c>
      <c r="R3019" t="s">
        <v>601</v>
      </c>
    </row>
    <row r="3020" spans="1:18" x14ac:dyDescent="0.3">
      <c r="A3020" s="63">
        <v>3018</v>
      </c>
      <c r="B3020">
        <v>119812</v>
      </c>
      <c r="C3020" t="s">
        <v>804</v>
      </c>
      <c r="D3020" t="s">
        <v>656</v>
      </c>
      <c r="F3020">
        <v>62</v>
      </c>
      <c r="G3020" s="64">
        <v>44104</v>
      </c>
      <c r="H3020" s="64">
        <v>44104</v>
      </c>
      <c r="I3020">
        <v>6</v>
      </c>
      <c r="J3020">
        <v>2020</v>
      </c>
      <c r="K3020" t="s">
        <v>805</v>
      </c>
      <c r="L3020">
        <v>1</v>
      </c>
      <c r="M3020">
        <v>0.1</v>
      </c>
      <c r="N3020">
        <v>0.1</v>
      </c>
      <c r="O3020">
        <v>1</v>
      </c>
      <c r="P3020">
        <v>0.1</v>
      </c>
      <c r="Q3020">
        <v>1</v>
      </c>
      <c r="R3020" t="s">
        <v>747</v>
      </c>
    </row>
    <row r="3021" spans="1:18" x14ac:dyDescent="0.3">
      <c r="A3021" s="63">
        <v>3019</v>
      </c>
      <c r="B3021">
        <v>119812</v>
      </c>
      <c r="C3021" t="s">
        <v>804</v>
      </c>
      <c r="D3021" t="s">
        <v>656</v>
      </c>
      <c r="F3021">
        <v>62</v>
      </c>
      <c r="G3021" s="64">
        <v>44104</v>
      </c>
      <c r="H3021" s="64">
        <v>44104</v>
      </c>
      <c r="I3021">
        <v>6</v>
      </c>
      <c r="J3021">
        <v>2020</v>
      </c>
      <c r="K3021" t="s">
        <v>805</v>
      </c>
      <c r="L3021">
        <v>1</v>
      </c>
      <c r="M3021">
        <v>0.1</v>
      </c>
      <c r="N3021">
        <v>0.1</v>
      </c>
      <c r="O3021">
        <v>1</v>
      </c>
      <c r="P3021">
        <v>0.1</v>
      </c>
      <c r="Q3021">
        <v>1</v>
      </c>
      <c r="R3021" t="s">
        <v>595</v>
      </c>
    </row>
    <row r="3022" spans="1:18" x14ac:dyDescent="0.3">
      <c r="A3022" s="63">
        <v>3020</v>
      </c>
      <c r="B3022">
        <v>119812</v>
      </c>
      <c r="C3022" t="s">
        <v>804</v>
      </c>
      <c r="D3022" t="s">
        <v>656</v>
      </c>
      <c r="F3022">
        <v>62</v>
      </c>
      <c r="G3022" s="64">
        <v>44104</v>
      </c>
      <c r="H3022" s="64">
        <v>44104</v>
      </c>
      <c r="I3022">
        <v>6</v>
      </c>
      <c r="J3022">
        <v>2020</v>
      </c>
      <c r="K3022" t="s">
        <v>805</v>
      </c>
      <c r="L3022">
        <v>1</v>
      </c>
      <c r="M3022">
        <v>0.1</v>
      </c>
      <c r="N3022">
        <v>0.1</v>
      </c>
      <c r="O3022">
        <v>1</v>
      </c>
      <c r="P3022">
        <v>0.1</v>
      </c>
      <c r="Q3022">
        <v>1</v>
      </c>
      <c r="R3022" t="s">
        <v>588</v>
      </c>
    </row>
    <row r="3023" spans="1:18" x14ac:dyDescent="0.3">
      <c r="A3023" s="63">
        <v>3021</v>
      </c>
      <c r="B3023">
        <v>119812</v>
      </c>
      <c r="C3023" t="s">
        <v>804</v>
      </c>
      <c r="D3023" t="s">
        <v>656</v>
      </c>
      <c r="F3023">
        <v>62</v>
      </c>
      <c r="G3023" s="64">
        <v>44104</v>
      </c>
      <c r="H3023" s="64">
        <v>44104</v>
      </c>
      <c r="I3023">
        <v>6</v>
      </c>
      <c r="J3023">
        <v>2020</v>
      </c>
      <c r="K3023" t="s">
        <v>805</v>
      </c>
      <c r="L3023">
        <v>1</v>
      </c>
      <c r="M3023">
        <v>0.1</v>
      </c>
      <c r="N3023">
        <v>0.1</v>
      </c>
      <c r="O3023">
        <v>1</v>
      </c>
      <c r="P3023">
        <v>0.1</v>
      </c>
      <c r="Q3023">
        <v>1</v>
      </c>
      <c r="R3023" t="s">
        <v>620</v>
      </c>
    </row>
    <row r="3024" spans="1:18" x14ac:dyDescent="0.3">
      <c r="A3024" s="63">
        <v>3022</v>
      </c>
      <c r="B3024">
        <v>109586</v>
      </c>
      <c r="C3024" t="s">
        <v>404</v>
      </c>
      <c r="D3024" t="s">
        <v>651</v>
      </c>
      <c r="F3024">
        <v>63</v>
      </c>
      <c r="G3024" s="64">
        <v>44104</v>
      </c>
      <c r="H3024" s="64">
        <v>44108</v>
      </c>
      <c r="I3024">
        <v>6</v>
      </c>
      <c r="J3024">
        <v>2020</v>
      </c>
      <c r="K3024">
        <v>2020</v>
      </c>
      <c r="L3024">
        <v>12</v>
      </c>
      <c r="M3024">
        <v>0.46666666666666667</v>
      </c>
      <c r="N3024">
        <v>5.6</v>
      </c>
      <c r="O3024">
        <v>5</v>
      </c>
      <c r="P3024">
        <v>1.1200000000000001</v>
      </c>
      <c r="Q3024">
        <v>2.4</v>
      </c>
      <c r="R3024" t="s">
        <v>35</v>
      </c>
    </row>
    <row r="3025" spans="1:18" x14ac:dyDescent="0.3">
      <c r="A3025" s="63">
        <v>3023</v>
      </c>
      <c r="B3025">
        <v>109586</v>
      </c>
      <c r="C3025" t="s">
        <v>404</v>
      </c>
      <c r="D3025" t="s">
        <v>651</v>
      </c>
      <c r="F3025">
        <v>63</v>
      </c>
      <c r="G3025" s="64">
        <v>44104</v>
      </c>
      <c r="H3025" s="64">
        <v>44108</v>
      </c>
      <c r="I3025">
        <v>6</v>
      </c>
      <c r="J3025">
        <v>2020</v>
      </c>
      <c r="K3025">
        <v>2020</v>
      </c>
      <c r="L3025">
        <v>12</v>
      </c>
      <c r="M3025">
        <v>0.46666666666666667</v>
      </c>
      <c r="N3025">
        <v>5.6</v>
      </c>
      <c r="O3025">
        <v>5</v>
      </c>
      <c r="P3025">
        <v>1.1200000000000001</v>
      </c>
      <c r="Q3025">
        <v>2.4</v>
      </c>
      <c r="R3025" t="s">
        <v>36</v>
      </c>
    </row>
    <row r="3026" spans="1:18" x14ac:dyDescent="0.3">
      <c r="A3026" s="63">
        <v>3024</v>
      </c>
      <c r="B3026">
        <v>109586</v>
      </c>
      <c r="C3026" t="s">
        <v>404</v>
      </c>
      <c r="D3026" t="s">
        <v>651</v>
      </c>
      <c r="F3026">
        <v>63</v>
      </c>
      <c r="G3026" s="64">
        <v>44104</v>
      </c>
      <c r="H3026" s="64">
        <v>44108</v>
      </c>
      <c r="I3026">
        <v>6</v>
      </c>
      <c r="J3026">
        <v>2020</v>
      </c>
      <c r="K3026">
        <v>2020</v>
      </c>
      <c r="L3026">
        <v>12</v>
      </c>
      <c r="M3026">
        <v>0.46666666666666667</v>
      </c>
      <c r="N3026">
        <v>5.6</v>
      </c>
      <c r="O3026">
        <v>5</v>
      </c>
      <c r="P3026">
        <v>1.1200000000000001</v>
      </c>
      <c r="Q3026">
        <v>2.4</v>
      </c>
      <c r="R3026" t="s">
        <v>25</v>
      </c>
    </row>
    <row r="3027" spans="1:18" x14ac:dyDescent="0.3">
      <c r="A3027" s="63">
        <v>3025</v>
      </c>
      <c r="B3027">
        <v>109586</v>
      </c>
      <c r="C3027" t="s">
        <v>404</v>
      </c>
      <c r="D3027" t="s">
        <v>651</v>
      </c>
      <c r="F3027">
        <v>63</v>
      </c>
      <c r="G3027" s="64">
        <v>44104</v>
      </c>
      <c r="H3027" s="64">
        <v>44108</v>
      </c>
      <c r="I3027">
        <v>6</v>
      </c>
      <c r="J3027">
        <v>2020</v>
      </c>
      <c r="K3027">
        <v>2020</v>
      </c>
      <c r="L3027">
        <v>12</v>
      </c>
      <c r="M3027">
        <v>0.46666666666666667</v>
      </c>
      <c r="N3027">
        <v>5.6</v>
      </c>
      <c r="O3027">
        <v>5</v>
      </c>
      <c r="P3027">
        <v>1.1200000000000001</v>
      </c>
      <c r="Q3027">
        <v>2.4</v>
      </c>
      <c r="R3027" t="s">
        <v>710</v>
      </c>
    </row>
    <row r="3028" spans="1:18" x14ac:dyDescent="0.3">
      <c r="A3028" s="63">
        <v>3026</v>
      </c>
      <c r="B3028">
        <v>109586</v>
      </c>
      <c r="C3028" t="s">
        <v>404</v>
      </c>
      <c r="D3028" t="s">
        <v>651</v>
      </c>
      <c r="F3028">
        <v>63</v>
      </c>
      <c r="G3028" s="64">
        <v>44104</v>
      </c>
      <c r="H3028" s="64">
        <v>44108</v>
      </c>
      <c r="I3028">
        <v>6</v>
      </c>
      <c r="J3028">
        <v>2020</v>
      </c>
      <c r="K3028">
        <v>2020</v>
      </c>
      <c r="L3028">
        <v>12</v>
      </c>
      <c r="M3028">
        <v>0.46666666666666667</v>
      </c>
      <c r="N3028">
        <v>5.6</v>
      </c>
      <c r="O3028">
        <v>5</v>
      </c>
      <c r="P3028">
        <v>1.1200000000000001</v>
      </c>
      <c r="Q3028">
        <v>2.4</v>
      </c>
      <c r="R3028" t="s">
        <v>738</v>
      </c>
    </row>
    <row r="3029" spans="1:18" x14ac:dyDescent="0.3">
      <c r="A3029" s="63">
        <v>3027</v>
      </c>
      <c r="B3029">
        <v>109586</v>
      </c>
      <c r="C3029" t="s">
        <v>404</v>
      </c>
      <c r="D3029" t="s">
        <v>651</v>
      </c>
      <c r="F3029">
        <v>63</v>
      </c>
      <c r="G3029" s="64">
        <v>44104</v>
      </c>
      <c r="H3029" s="64">
        <v>44108</v>
      </c>
      <c r="I3029">
        <v>6</v>
      </c>
      <c r="J3029">
        <v>2020</v>
      </c>
      <c r="K3029">
        <v>2020</v>
      </c>
      <c r="L3029">
        <v>12</v>
      </c>
      <c r="M3029">
        <v>0.46666666666666667</v>
      </c>
      <c r="N3029">
        <v>5.6</v>
      </c>
      <c r="O3029">
        <v>5</v>
      </c>
      <c r="P3029">
        <v>1.1200000000000001</v>
      </c>
      <c r="Q3029">
        <v>2.4</v>
      </c>
      <c r="R3029" t="s">
        <v>661</v>
      </c>
    </row>
    <row r="3030" spans="1:18" x14ac:dyDescent="0.3">
      <c r="A3030" s="63">
        <v>3028</v>
      </c>
      <c r="B3030">
        <v>109586</v>
      </c>
      <c r="C3030" t="s">
        <v>404</v>
      </c>
      <c r="D3030" t="s">
        <v>651</v>
      </c>
      <c r="F3030">
        <v>63</v>
      </c>
      <c r="G3030" s="64">
        <v>44104</v>
      </c>
      <c r="H3030" s="64">
        <v>44108</v>
      </c>
      <c r="I3030">
        <v>6</v>
      </c>
      <c r="J3030">
        <v>2020</v>
      </c>
      <c r="K3030">
        <v>2020</v>
      </c>
      <c r="L3030">
        <v>12</v>
      </c>
      <c r="M3030">
        <v>0.46666666666666667</v>
      </c>
      <c r="N3030">
        <v>5.6</v>
      </c>
      <c r="O3030">
        <v>5</v>
      </c>
      <c r="P3030">
        <v>1.1200000000000001</v>
      </c>
      <c r="Q3030">
        <v>2.4</v>
      </c>
      <c r="R3030" t="s">
        <v>665</v>
      </c>
    </row>
    <row r="3031" spans="1:18" x14ac:dyDescent="0.3">
      <c r="A3031" s="63">
        <v>3029</v>
      </c>
      <c r="B3031">
        <v>109586</v>
      </c>
      <c r="C3031" t="s">
        <v>404</v>
      </c>
      <c r="D3031" t="s">
        <v>651</v>
      </c>
      <c r="F3031">
        <v>63</v>
      </c>
      <c r="G3031" s="64">
        <v>44104</v>
      </c>
      <c r="H3031" s="64">
        <v>44108</v>
      </c>
      <c r="I3031">
        <v>6</v>
      </c>
      <c r="J3031">
        <v>2020</v>
      </c>
      <c r="K3031">
        <v>2020</v>
      </c>
      <c r="L3031">
        <v>12</v>
      </c>
      <c r="M3031">
        <v>0.46666666666666667</v>
      </c>
      <c r="N3031">
        <v>5.6</v>
      </c>
      <c r="O3031">
        <v>5</v>
      </c>
      <c r="P3031">
        <v>1.1200000000000001</v>
      </c>
      <c r="Q3031">
        <v>2.4</v>
      </c>
      <c r="R3031" t="s">
        <v>98</v>
      </c>
    </row>
    <row r="3032" spans="1:18" x14ac:dyDescent="0.3">
      <c r="A3032" s="63">
        <v>3030</v>
      </c>
      <c r="B3032">
        <v>109586</v>
      </c>
      <c r="C3032" t="s">
        <v>404</v>
      </c>
      <c r="D3032" t="s">
        <v>651</v>
      </c>
      <c r="F3032">
        <v>63</v>
      </c>
      <c r="G3032" s="64">
        <v>44104</v>
      </c>
      <c r="H3032" s="64">
        <v>44108</v>
      </c>
      <c r="I3032">
        <v>6</v>
      </c>
      <c r="J3032">
        <v>2020</v>
      </c>
      <c r="K3032">
        <v>2020</v>
      </c>
      <c r="L3032">
        <v>12</v>
      </c>
      <c r="M3032">
        <v>0.46666666666666667</v>
      </c>
      <c r="N3032">
        <v>5.6</v>
      </c>
      <c r="O3032">
        <v>5</v>
      </c>
      <c r="P3032">
        <v>1.1200000000000001</v>
      </c>
      <c r="Q3032">
        <v>2.4</v>
      </c>
      <c r="R3032" t="s">
        <v>67</v>
      </c>
    </row>
    <row r="3033" spans="1:18" x14ac:dyDescent="0.3">
      <c r="A3033" s="63">
        <v>3031</v>
      </c>
      <c r="B3033">
        <v>109586</v>
      </c>
      <c r="C3033" t="s">
        <v>404</v>
      </c>
      <c r="D3033" t="s">
        <v>651</v>
      </c>
      <c r="F3033">
        <v>63</v>
      </c>
      <c r="G3033" s="64">
        <v>44104</v>
      </c>
      <c r="H3033" s="64">
        <v>44108</v>
      </c>
      <c r="I3033">
        <v>6</v>
      </c>
      <c r="J3033">
        <v>2020</v>
      </c>
      <c r="K3033">
        <v>2020</v>
      </c>
      <c r="L3033">
        <v>12</v>
      </c>
      <c r="M3033">
        <v>0.46666666666666667</v>
      </c>
      <c r="N3033">
        <v>5.6</v>
      </c>
      <c r="O3033">
        <v>5</v>
      </c>
      <c r="P3033">
        <v>1.1200000000000001</v>
      </c>
      <c r="Q3033">
        <v>2.4</v>
      </c>
      <c r="R3033" t="s">
        <v>616</v>
      </c>
    </row>
    <row r="3034" spans="1:18" x14ac:dyDescent="0.3">
      <c r="A3034" s="63">
        <v>3032</v>
      </c>
      <c r="B3034">
        <v>109586</v>
      </c>
      <c r="C3034" t="s">
        <v>404</v>
      </c>
      <c r="D3034" t="s">
        <v>651</v>
      </c>
      <c r="F3034">
        <v>63</v>
      </c>
      <c r="G3034" s="64">
        <v>44104</v>
      </c>
      <c r="H3034" s="64">
        <v>44108</v>
      </c>
      <c r="I3034">
        <v>6</v>
      </c>
      <c r="J3034">
        <v>2020</v>
      </c>
      <c r="K3034">
        <v>2020</v>
      </c>
      <c r="L3034">
        <v>12</v>
      </c>
      <c r="M3034">
        <v>0.46666666666666667</v>
      </c>
      <c r="N3034">
        <v>5.6</v>
      </c>
      <c r="O3034">
        <v>5</v>
      </c>
      <c r="P3034">
        <v>1.1200000000000001</v>
      </c>
      <c r="Q3034">
        <v>2.4</v>
      </c>
      <c r="R3034" t="s">
        <v>612</v>
      </c>
    </row>
    <row r="3035" spans="1:18" x14ac:dyDescent="0.3">
      <c r="A3035" s="63">
        <v>3033</v>
      </c>
      <c r="B3035">
        <v>109586</v>
      </c>
      <c r="C3035" t="s">
        <v>404</v>
      </c>
      <c r="D3035" t="s">
        <v>651</v>
      </c>
      <c r="F3035">
        <v>63</v>
      </c>
      <c r="G3035" s="64">
        <v>44104</v>
      </c>
      <c r="H3035" s="64">
        <v>44108</v>
      </c>
      <c r="I3035">
        <v>6</v>
      </c>
      <c r="J3035">
        <v>2020</v>
      </c>
      <c r="K3035">
        <v>2020</v>
      </c>
      <c r="L3035">
        <v>12</v>
      </c>
      <c r="M3035">
        <v>0.46666666666666667</v>
      </c>
      <c r="N3035">
        <v>5.6</v>
      </c>
      <c r="O3035">
        <v>5</v>
      </c>
      <c r="P3035">
        <v>1.1200000000000001</v>
      </c>
      <c r="Q3035">
        <v>2.4</v>
      </c>
      <c r="R3035" t="s">
        <v>775</v>
      </c>
    </row>
    <row r="3036" spans="1:18" x14ac:dyDescent="0.3">
      <c r="A3036" s="63">
        <v>3034</v>
      </c>
      <c r="B3036">
        <v>109586</v>
      </c>
      <c r="C3036" t="s">
        <v>404</v>
      </c>
      <c r="D3036" t="s">
        <v>651</v>
      </c>
      <c r="F3036">
        <v>63</v>
      </c>
      <c r="G3036" s="64">
        <v>44104</v>
      </c>
      <c r="H3036" s="64">
        <v>44108</v>
      </c>
      <c r="I3036">
        <v>6</v>
      </c>
      <c r="J3036">
        <v>2020</v>
      </c>
      <c r="K3036">
        <v>2020</v>
      </c>
      <c r="L3036">
        <v>12</v>
      </c>
      <c r="M3036">
        <v>0.46666666666666667</v>
      </c>
      <c r="N3036">
        <v>5.6</v>
      </c>
      <c r="O3036">
        <v>5</v>
      </c>
      <c r="P3036">
        <v>1.1200000000000001</v>
      </c>
      <c r="Q3036">
        <v>2.4</v>
      </c>
      <c r="R3036" t="s">
        <v>676</v>
      </c>
    </row>
    <row r="3037" spans="1:18" x14ac:dyDescent="0.3">
      <c r="A3037" s="63">
        <v>3035</v>
      </c>
      <c r="B3037">
        <v>109586</v>
      </c>
      <c r="C3037" t="s">
        <v>404</v>
      </c>
      <c r="D3037" t="s">
        <v>651</v>
      </c>
      <c r="F3037">
        <v>63</v>
      </c>
      <c r="G3037" s="64">
        <v>44104</v>
      </c>
      <c r="H3037" s="64">
        <v>44108</v>
      </c>
      <c r="I3037">
        <v>6</v>
      </c>
      <c r="J3037">
        <v>2020</v>
      </c>
      <c r="K3037">
        <v>2020</v>
      </c>
      <c r="L3037">
        <v>12</v>
      </c>
      <c r="M3037">
        <v>0.46666666666666667</v>
      </c>
      <c r="N3037">
        <v>5.6</v>
      </c>
      <c r="O3037">
        <v>5</v>
      </c>
      <c r="P3037">
        <v>1.1200000000000001</v>
      </c>
      <c r="Q3037">
        <v>2.4</v>
      </c>
      <c r="R3037" t="s">
        <v>667</v>
      </c>
    </row>
    <row r="3038" spans="1:18" x14ac:dyDescent="0.3">
      <c r="A3038" s="63">
        <v>3036</v>
      </c>
      <c r="B3038">
        <v>102926</v>
      </c>
      <c r="C3038" t="s">
        <v>806</v>
      </c>
      <c r="D3038" t="s">
        <v>585</v>
      </c>
      <c r="F3038">
        <v>66</v>
      </c>
      <c r="G3038" s="64">
        <v>43819</v>
      </c>
      <c r="H3038" s="64">
        <v>43824</v>
      </c>
      <c r="I3038">
        <v>7</v>
      </c>
      <c r="J3038">
        <v>2019</v>
      </c>
      <c r="K3038">
        <v>2019</v>
      </c>
      <c r="L3038">
        <v>12</v>
      </c>
      <c r="M3038">
        <v>0.4</v>
      </c>
      <c r="N3038">
        <v>4.8000000000000007</v>
      </c>
      <c r="O3038">
        <v>6</v>
      </c>
      <c r="P3038">
        <v>0.80000000000000016</v>
      </c>
      <c r="Q3038">
        <v>2</v>
      </c>
      <c r="R3038" t="s">
        <v>22</v>
      </c>
    </row>
    <row r="3039" spans="1:18" x14ac:dyDescent="0.3">
      <c r="A3039" s="63">
        <v>3037</v>
      </c>
      <c r="B3039">
        <v>102926</v>
      </c>
      <c r="C3039" t="s">
        <v>806</v>
      </c>
      <c r="D3039" t="s">
        <v>585</v>
      </c>
      <c r="F3039">
        <v>66</v>
      </c>
      <c r="G3039" s="64">
        <v>43819</v>
      </c>
      <c r="H3039" s="64">
        <v>43824</v>
      </c>
      <c r="I3039">
        <v>7</v>
      </c>
      <c r="J3039">
        <v>2019</v>
      </c>
      <c r="K3039">
        <v>2019</v>
      </c>
      <c r="L3039">
        <v>12</v>
      </c>
      <c r="M3039">
        <v>0.4</v>
      </c>
      <c r="N3039">
        <v>4.8000000000000007</v>
      </c>
      <c r="O3039">
        <v>6</v>
      </c>
      <c r="P3039">
        <v>0.80000000000000016</v>
      </c>
      <c r="Q3039">
        <v>2</v>
      </c>
      <c r="R3039" t="s">
        <v>32</v>
      </c>
    </row>
    <row r="3040" spans="1:18" x14ac:dyDescent="0.3">
      <c r="A3040" s="63">
        <v>3038</v>
      </c>
      <c r="B3040">
        <v>102926</v>
      </c>
      <c r="C3040" t="s">
        <v>806</v>
      </c>
      <c r="D3040" t="s">
        <v>585</v>
      </c>
      <c r="F3040">
        <v>66</v>
      </c>
      <c r="G3040" s="64">
        <v>43819</v>
      </c>
      <c r="H3040" s="64">
        <v>43824</v>
      </c>
      <c r="I3040">
        <v>7</v>
      </c>
      <c r="J3040">
        <v>2019</v>
      </c>
      <c r="K3040">
        <v>2019</v>
      </c>
      <c r="L3040">
        <v>12</v>
      </c>
      <c r="M3040">
        <v>0.4</v>
      </c>
      <c r="N3040">
        <v>4.8000000000000007</v>
      </c>
      <c r="O3040">
        <v>6</v>
      </c>
      <c r="P3040">
        <v>0.80000000000000016</v>
      </c>
      <c r="Q3040">
        <v>2</v>
      </c>
      <c r="R3040" t="s">
        <v>36</v>
      </c>
    </row>
    <row r="3041" spans="1:18" x14ac:dyDescent="0.3">
      <c r="A3041" s="63">
        <v>3039</v>
      </c>
      <c r="B3041">
        <v>102926</v>
      </c>
      <c r="C3041" t="s">
        <v>806</v>
      </c>
      <c r="D3041" t="s">
        <v>585</v>
      </c>
      <c r="F3041">
        <v>66</v>
      </c>
      <c r="G3041" s="64">
        <v>43819</v>
      </c>
      <c r="H3041" s="64">
        <v>43824</v>
      </c>
      <c r="I3041">
        <v>7</v>
      </c>
      <c r="J3041">
        <v>2019</v>
      </c>
      <c r="K3041">
        <v>2019</v>
      </c>
      <c r="L3041">
        <v>12</v>
      </c>
      <c r="M3041">
        <v>0.4</v>
      </c>
      <c r="N3041">
        <v>4.8000000000000007</v>
      </c>
      <c r="O3041">
        <v>6</v>
      </c>
      <c r="P3041">
        <v>0.80000000000000016</v>
      </c>
      <c r="Q3041">
        <v>2</v>
      </c>
      <c r="R3041" t="s">
        <v>24</v>
      </c>
    </row>
    <row r="3042" spans="1:18" x14ac:dyDescent="0.3">
      <c r="A3042" s="63">
        <v>3040</v>
      </c>
      <c r="B3042">
        <v>102926</v>
      </c>
      <c r="C3042" t="s">
        <v>806</v>
      </c>
      <c r="D3042" t="s">
        <v>585</v>
      </c>
      <c r="F3042">
        <v>66</v>
      </c>
      <c r="G3042" s="64">
        <v>43819</v>
      </c>
      <c r="H3042" s="64">
        <v>43824</v>
      </c>
      <c r="I3042">
        <v>7</v>
      </c>
      <c r="J3042">
        <v>2019</v>
      </c>
      <c r="K3042">
        <v>2019</v>
      </c>
      <c r="L3042">
        <v>12</v>
      </c>
      <c r="M3042">
        <v>0.4</v>
      </c>
      <c r="N3042">
        <v>4.8000000000000007</v>
      </c>
      <c r="O3042">
        <v>6</v>
      </c>
      <c r="P3042">
        <v>0.80000000000000016</v>
      </c>
      <c r="Q3042">
        <v>2</v>
      </c>
      <c r="R3042" t="s">
        <v>25</v>
      </c>
    </row>
    <row r="3043" spans="1:18" x14ac:dyDescent="0.3">
      <c r="A3043" s="63">
        <v>3041</v>
      </c>
      <c r="B3043">
        <v>102926</v>
      </c>
      <c r="C3043" t="s">
        <v>806</v>
      </c>
      <c r="D3043" t="s">
        <v>585</v>
      </c>
      <c r="F3043">
        <v>66</v>
      </c>
      <c r="G3043" s="64">
        <v>43819</v>
      </c>
      <c r="H3043" s="64">
        <v>43824</v>
      </c>
      <c r="I3043">
        <v>7</v>
      </c>
      <c r="J3043">
        <v>2019</v>
      </c>
      <c r="K3043">
        <v>2019</v>
      </c>
      <c r="L3043">
        <v>12</v>
      </c>
      <c r="M3043">
        <v>0.4</v>
      </c>
      <c r="N3043">
        <v>4.8000000000000007</v>
      </c>
      <c r="O3043">
        <v>6</v>
      </c>
      <c r="P3043">
        <v>0.80000000000000016</v>
      </c>
      <c r="Q3043">
        <v>2</v>
      </c>
      <c r="R3043" t="s">
        <v>663</v>
      </c>
    </row>
    <row r="3044" spans="1:18" x14ac:dyDescent="0.3">
      <c r="A3044" s="63">
        <v>3042</v>
      </c>
      <c r="B3044">
        <v>102926</v>
      </c>
      <c r="C3044" t="s">
        <v>806</v>
      </c>
      <c r="D3044" t="s">
        <v>585</v>
      </c>
      <c r="F3044">
        <v>66</v>
      </c>
      <c r="G3044" s="64">
        <v>43819</v>
      </c>
      <c r="H3044" s="64">
        <v>43824</v>
      </c>
      <c r="I3044">
        <v>7</v>
      </c>
      <c r="J3044">
        <v>2019</v>
      </c>
      <c r="K3044">
        <v>2019</v>
      </c>
      <c r="L3044">
        <v>12</v>
      </c>
      <c r="M3044">
        <v>0.4</v>
      </c>
      <c r="N3044">
        <v>4.8000000000000007</v>
      </c>
      <c r="O3044">
        <v>6</v>
      </c>
      <c r="P3044">
        <v>0.80000000000000016</v>
      </c>
      <c r="Q3044">
        <v>2</v>
      </c>
      <c r="R3044" t="s">
        <v>670</v>
      </c>
    </row>
    <row r="3045" spans="1:18" x14ac:dyDescent="0.3">
      <c r="A3045" s="63">
        <v>3043</v>
      </c>
      <c r="B3045">
        <v>102926</v>
      </c>
      <c r="C3045" t="s">
        <v>806</v>
      </c>
      <c r="D3045" t="s">
        <v>585</v>
      </c>
      <c r="F3045">
        <v>66</v>
      </c>
      <c r="G3045" s="64">
        <v>43819</v>
      </c>
      <c r="H3045" s="64">
        <v>43824</v>
      </c>
      <c r="I3045">
        <v>7</v>
      </c>
      <c r="J3045">
        <v>2019</v>
      </c>
      <c r="K3045">
        <v>2019</v>
      </c>
      <c r="L3045">
        <v>12</v>
      </c>
      <c r="M3045">
        <v>0.4</v>
      </c>
      <c r="N3045">
        <v>4.8000000000000007</v>
      </c>
      <c r="O3045">
        <v>6</v>
      </c>
      <c r="P3045">
        <v>0.80000000000000016</v>
      </c>
      <c r="Q3045">
        <v>2</v>
      </c>
      <c r="R3045" t="s">
        <v>671</v>
      </c>
    </row>
    <row r="3046" spans="1:18" x14ac:dyDescent="0.3">
      <c r="A3046" s="63">
        <v>3044</v>
      </c>
      <c r="B3046">
        <v>102926</v>
      </c>
      <c r="C3046" t="s">
        <v>806</v>
      </c>
      <c r="D3046" t="s">
        <v>585</v>
      </c>
      <c r="F3046">
        <v>66</v>
      </c>
      <c r="G3046" s="64">
        <v>43819</v>
      </c>
      <c r="H3046" s="64">
        <v>43824</v>
      </c>
      <c r="I3046">
        <v>7</v>
      </c>
      <c r="J3046">
        <v>2019</v>
      </c>
      <c r="K3046">
        <v>2019</v>
      </c>
      <c r="L3046">
        <v>12</v>
      </c>
      <c r="M3046">
        <v>0.4</v>
      </c>
      <c r="N3046">
        <v>4.8000000000000007</v>
      </c>
      <c r="O3046">
        <v>6</v>
      </c>
      <c r="P3046">
        <v>0.80000000000000016</v>
      </c>
      <c r="Q3046">
        <v>2</v>
      </c>
      <c r="R3046" t="s">
        <v>807</v>
      </c>
    </row>
    <row r="3047" spans="1:18" x14ac:dyDescent="0.3">
      <c r="A3047" s="63">
        <v>3045</v>
      </c>
      <c r="B3047">
        <v>102926</v>
      </c>
      <c r="C3047" t="s">
        <v>806</v>
      </c>
      <c r="D3047" t="s">
        <v>585</v>
      </c>
      <c r="F3047">
        <v>66</v>
      </c>
      <c r="G3047" s="64">
        <v>43819</v>
      </c>
      <c r="H3047" s="64">
        <v>43824</v>
      </c>
      <c r="I3047">
        <v>7</v>
      </c>
      <c r="J3047">
        <v>2019</v>
      </c>
      <c r="K3047">
        <v>2019</v>
      </c>
      <c r="L3047">
        <v>12</v>
      </c>
      <c r="M3047">
        <v>0.4</v>
      </c>
      <c r="N3047">
        <v>4.8000000000000007</v>
      </c>
      <c r="O3047">
        <v>6</v>
      </c>
      <c r="P3047">
        <v>0.80000000000000016</v>
      </c>
      <c r="Q3047">
        <v>2</v>
      </c>
      <c r="R3047" t="s">
        <v>55</v>
      </c>
    </row>
    <row r="3048" spans="1:18" x14ac:dyDescent="0.3">
      <c r="A3048" s="63">
        <v>3046</v>
      </c>
      <c r="B3048">
        <v>102926</v>
      </c>
      <c r="C3048" t="s">
        <v>806</v>
      </c>
      <c r="D3048" t="s">
        <v>585</v>
      </c>
      <c r="F3048">
        <v>66</v>
      </c>
      <c r="G3048" s="64">
        <v>43819</v>
      </c>
      <c r="H3048" s="64">
        <v>43824</v>
      </c>
      <c r="I3048">
        <v>7</v>
      </c>
      <c r="J3048">
        <v>2019</v>
      </c>
      <c r="K3048">
        <v>2019</v>
      </c>
      <c r="L3048">
        <v>12</v>
      </c>
      <c r="M3048">
        <v>0.4</v>
      </c>
      <c r="N3048">
        <v>4.8000000000000007</v>
      </c>
      <c r="O3048">
        <v>6</v>
      </c>
      <c r="P3048">
        <v>0.80000000000000016</v>
      </c>
      <c r="Q3048">
        <v>2</v>
      </c>
      <c r="R3048" t="s">
        <v>808</v>
      </c>
    </row>
    <row r="3049" spans="1:18" x14ac:dyDescent="0.3">
      <c r="A3049" s="63">
        <v>3047</v>
      </c>
      <c r="B3049">
        <v>102926</v>
      </c>
      <c r="C3049" t="s">
        <v>806</v>
      </c>
      <c r="D3049" t="s">
        <v>585</v>
      </c>
      <c r="F3049">
        <v>66</v>
      </c>
      <c r="G3049" s="64">
        <v>43819</v>
      </c>
      <c r="H3049" s="64">
        <v>43824</v>
      </c>
      <c r="I3049">
        <v>7</v>
      </c>
      <c r="J3049">
        <v>2019</v>
      </c>
      <c r="K3049">
        <v>2019</v>
      </c>
      <c r="L3049">
        <v>12</v>
      </c>
      <c r="M3049">
        <v>0.4</v>
      </c>
      <c r="N3049">
        <v>4.8000000000000007</v>
      </c>
      <c r="O3049">
        <v>6</v>
      </c>
      <c r="P3049">
        <v>0.80000000000000016</v>
      </c>
      <c r="Q3049">
        <v>2</v>
      </c>
      <c r="R3049" t="s">
        <v>797</v>
      </c>
    </row>
    <row r="3050" spans="1:18" x14ac:dyDescent="0.3">
      <c r="A3050" s="63">
        <v>3048</v>
      </c>
      <c r="B3050">
        <v>102926</v>
      </c>
      <c r="C3050" t="s">
        <v>806</v>
      </c>
      <c r="D3050" t="s">
        <v>585</v>
      </c>
      <c r="F3050">
        <v>66</v>
      </c>
      <c r="G3050" s="64">
        <v>43819</v>
      </c>
      <c r="H3050" s="64">
        <v>43824</v>
      </c>
      <c r="I3050">
        <v>7</v>
      </c>
      <c r="J3050">
        <v>2019</v>
      </c>
      <c r="K3050">
        <v>2019</v>
      </c>
      <c r="L3050">
        <v>12</v>
      </c>
      <c r="M3050">
        <v>0.4</v>
      </c>
      <c r="N3050">
        <v>4.8000000000000007</v>
      </c>
      <c r="O3050">
        <v>6</v>
      </c>
      <c r="P3050">
        <v>0.80000000000000016</v>
      </c>
      <c r="Q3050">
        <v>2</v>
      </c>
      <c r="R3050" t="s">
        <v>694</v>
      </c>
    </row>
    <row r="3051" spans="1:18" x14ac:dyDescent="0.3">
      <c r="A3051" s="63">
        <v>3049</v>
      </c>
      <c r="B3051">
        <v>102926</v>
      </c>
      <c r="C3051" t="s">
        <v>806</v>
      </c>
      <c r="D3051" t="s">
        <v>585</v>
      </c>
      <c r="F3051">
        <v>66</v>
      </c>
      <c r="G3051" s="64">
        <v>43819</v>
      </c>
      <c r="H3051" s="64">
        <v>43824</v>
      </c>
      <c r="I3051">
        <v>7</v>
      </c>
      <c r="J3051">
        <v>2019</v>
      </c>
      <c r="K3051">
        <v>2019</v>
      </c>
      <c r="L3051">
        <v>12</v>
      </c>
      <c r="M3051">
        <v>0.4</v>
      </c>
      <c r="N3051">
        <v>4.8000000000000007</v>
      </c>
      <c r="O3051">
        <v>6</v>
      </c>
      <c r="P3051">
        <v>0.80000000000000016</v>
      </c>
      <c r="Q3051">
        <v>2</v>
      </c>
      <c r="R3051" t="s">
        <v>796</v>
      </c>
    </row>
    <row r="3052" spans="1:18" x14ac:dyDescent="0.3">
      <c r="A3052" s="63">
        <v>3050</v>
      </c>
      <c r="B3052">
        <v>112177</v>
      </c>
      <c r="C3052" t="s">
        <v>809</v>
      </c>
      <c r="D3052" t="s">
        <v>630</v>
      </c>
      <c r="F3052">
        <v>67</v>
      </c>
      <c r="G3052" s="64">
        <v>44158</v>
      </c>
      <c r="H3052" s="64">
        <v>44158</v>
      </c>
      <c r="I3052">
        <v>6</v>
      </c>
      <c r="J3052">
        <v>2020</v>
      </c>
      <c r="K3052">
        <v>2020</v>
      </c>
      <c r="L3052">
        <v>1</v>
      </c>
      <c r="M3052">
        <v>0.41666666666666669</v>
      </c>
      <c r="N3052">
        <v>0.41666666666666669</v>
      </c>
      <c r="O3052">
        <v>1</v>
      </c>
      <c r="P3052">
        <v>0.41666666666666669</v>
      </c>
      <c r="Q3052">
        <v>1</v>
      </c>
      <c r="R3052" t="s">
        <v>32</v>
      </c>
    </row>
    <row r="3053" spans="1:18" x14ac:dyDescent="0.3">
      <c r="A3053" s="63">
        <v>3051</v>
      </c>
      <c r="B3053">
        <v>112177</v>
      </c>
      <c r="C3053" t="s">
        <v>809</v>
      </c>
      <c r="D3053" t="s">
        <v>630</v>
      </c>
      <c r="F3053">
        <v>67</v>
      </c>
      <c r="G3053" s="64">
        <v>44158</v>
      </c>
      <c r="H3053" s="64">
        <v>44158</v>
      </c>
      <c r="I3053">
        <v>6</v>
      </c>
      <c r="J3053">
        <v>2020</v>
      </c>
      <c r="K3053">
        <v>2020</v>
      </c>
      <c r="L3053">
        <v>1</v>
      </c>
      <c r="M3053">
        <v>0.41666666666666669</v>
      </c>
      <c r="N3053">
        <v>0.41666666666666669</v>
      </c>
      <c r="O3053">
        <v>1</v>
      </c>
      <c r="P3053">
        <v>0.41666666666666669</v>
      </c>
      <c r="Q3053">
        <v>1</v>
      </c>
      <c r="R3053" t="s">
        <v>36</v>
      </c>
    </row>
    <row r="3054" spans="1:18" x14ac:dyDescent="0.3">
      <c r="A3054" s="63">
        <v>3052</v>
      </c>
      <c r="B3054">
        <v>114963</v>
      </c>
      <c r="C3054" t="s">
        <v>407</v>
      </c>
      <c r="D3054" t="s">
        <v>658</v>
      </c>
      <c r="F3054">
        <v>73</v>
      </c>
      <c r="G3054" s="64">
        <v>44410</v>
      </c>
      <c r="H3054" s="64">
        <v>44410</v>
      </c>
      <c r="I3054">
        <v>8</v>
      </c>
      <c r="J3054">
        <v>2020</v>
      </c>
      <c r="K3054">
        <v>2020</v>
      </c>
      <c r="L3054">
        <v>1</v>
      </c>
      <c r="M3054">
        <v>1.7333333333333329</v>
      </c>
      <c r="N3054">
        <v>1.7333333333333329</v>
      </c>
      <c r="O3054">
        <v>1</v>
      </c>
      <c r="P3054">
        <v>1.7333333333333329</v>
      </c>
      <c r="Q3054">
        <v>1</v>
      </c>
      <c r="R3054" t="s">
        <v>36</v>
      </c>
    </row>
    <row r="3055" spans="1:18" x14ac:dyDescent="0.3">
      <c r="A3055" s="63">
        <v>3053</v>
      </c>
      <c r="B3055">
        <v>114963</v>
      </c>
      <c r="C3055" t="s">
        <v>407</v>
      </c>
      <c r="D3055" t="s">
        <v>658</v>
      </c>
      <c r="F3055">
        <v>73</v>
      </c>
      <c r="G3055" s="64">
        <v>44410</v>
      </c>
      <c r="H3055" s="64">
        <v>44410</v>
      </c>
      <c r="I3055">
        <v>8</v>
      </c>
      <c r="J3055">
        <v>2020</v>
      </c>
      <c r="K3055">
        <v>2020</v>
      </c>
      <c r="L3055">
        <v>1</v>
      </c>
      <c r="M3055">
        <v>1.7333333333333329</v>
      </c>
      <c r="N3055">
        <v>1.7333333333333329</v>
      </c>
      <c r="O3055">
        <v>1</v>
      </c>
      <c r="P3055">
        <v>1.7333333333333329</v>
      </c>
      <c r="Q3055">
        <v>1</v>
      </c>
      <c r="R3055" t="s">
        <v>23</v>
      </c>
    </row>
    <row r="3056" spans="1:18" x14ac:dyDescent="0.3">
      <c r="A3056" s="63">
        <v>3054</v>
      </c>
      <c r="B3056">
        <v>114963</v>
      </c>
      <c r="C3056" t="s">
        <v>407</v>
      </c>
      <c r="D3056" t="s">
        <v>658</v>
      </c>
      <c r="F3056">
        <v>73</v>
      </c>
      <c r="G3056" s="64">
        <v>44410</v>
      </c>
      <c r="H3056" s="64">
        <v>44410</v>
      </c>
      <c r="I3056">
        <v>8</v>
      </c>
      <c r="J3056">
        <v>2020</v>
      </c>
      <c r="K3056">
        <v>2020</v>
      </c>
      <c r="L3056">
        <v>1</v>
      </c>
      <c r="M3056">
        <v>1.7333333333333329</v>
      </c>
      <c r="N3056">
        <v>1.7333333333333329</v>
      </c>
      <c r="O3056">
        <v>1</v>
      </c>
      <c r="P3056">
        <v>1.7333333333333329</v>
      </c>
      <c r="Q3056">
        <v>1</v>
      </c>
      <c r="R3056" t="s">
        <v>54</v>
      </c>
    </row>
    <row r="3057" spans="1:18" x14ac:dyDescent="0.3">
      <c r="A3057" s="63">
        <v>3055</v>
      </c>
      <c r="B3057">
        <v>114963</v>
      </c>
      <c r="C3057" t="s">
        <v>407</v>
      </c>
      <c r="D3057" t="s">
        <v>658</v>
      </c>
      <c r="F3057">
        <v>73</v>
      </c>
      <c r="G3057" s="64">
        <v>44410</v>
      </c>
      <c r="H3057" s="64">
        <v>44410</v>
      </c>
      <c r="I3057">
        <v>8</v>
      </c>
      <c r="J3057">
        <v>2020</v>
      </c>
      <c r="K3057">
        <v>2020</v>
      </c>
      <c r="L3057">
        <v>1</v>
      </c>
      <c r="M3057">
        <v>1.7333333333333329</v>
      </c>
      <c r="N3057">
        <v>1.7333333333333329</v>
      </c>
      <c r="O3057">
        <v>1</v>
      </c>
      <c r="P3057">
        <v>1.7333333333333329</v>
      </c>
      <c r="Q3057">
        <v>1</v>
      </c>
      <c r="R3057" t="s">
        <v>688</v>
      </c>
    </row>
    <row r="3058" spans="1:18" x14ac:dyDescent="0.3">
      <c r="A3058" s="63">
        <v>3056</v>
      </c>
      <c r="B3058">
        <v>114963</v>
      </c>
      <c r="C3058" t="s">
        <v>407</v>
      </c>
      <c r="D3058" t="s">
        <v>658</v>
      </c>
      <c r="F3058">
        <v>73</v>
      </c>
      <c r="G3058" s="64">
        <v>44410</v>
      </c>
      <c r="H3058" s="64">
        <v>44410</v>
      </c>
      <c r="I3058">
        <v>8</v>
      </c>
      <c r="J3058">
        <v>2020</v>
      </c>
      <c r="K3058">
        <v>2020</v>
      </c>
      <c r="L3058">
        <v>1</v>
      </c>
      <c r="M3058">
        <v>1.7333333333333329</v>
      </c>
      <c r="N3058">
        <v>1.7333333333333329</v>
      </c>
      <c r="O3058">
        <v>1</v>
      </c>
      <c r="P3058">
        <v>1.7333333333333329</v>
      </c>
      <c r="Q3058">
        <v>1</v>
      </c>
      <c r="R3058" t="s">
        <v>699</v>
      </c>
    </row>
    <row r="3059" spans="1:18" x14ac:dyDescent="0.3">
      <c r="A3059" s="63">
        <v>3057</v>
      </c>
      <c r="B3059">
        <v>114963</v>
      </c>
      <c r="C3059" t="s">
        <v>407</v>
      </c>
      <c r="D3059" t="s">
        <v>658</v>
      </c>
      <c r="F3059">
        <v>73</v>
      </c>
      <c r="G3059" s="64">
        <v>44410</v>
      </c>
      <c r="H3059" s="64">
        <v>44410</v>
      </c>
      <c r="I3059">
        <v>8</v>
      </c>
      <c r="J3059">
        <v>2020</v>
      </c>
      <c r="K3059">
        <v>2020</v>
      </c>
      <c r="L3059">
        <v>1</v>
      </c>
      <c r="M3059">
        <v>1.7333333333333329</v>
      </c>
      <c r="N3059">
        <v>1.7333333333333329</v>
      </c>
      <c r="O3059">
        <v>1</v>
      </c>
      <c r="P3059">
        <v>1.7333333333333329</v>
      </c>
      <c r="Q3059">
        <v>1</v>
      </c>
      <c r="R3059" t="s">
        <v>641</v>
      </c>
    </row>
    <row r="3060" spans="1:18" x14ac:dyDescent="0.3">
      <c r="A3060" s="63">
        <v>3058</v>
      </c>
      <c r="B3060">
        <v>114963</v>
      </c>
      <c r="C3060" t="s">
        <v>407</v>
      </c>
      <c r="D3060" t="s">
        <v>658</v>
      </c>
      <c r="F3060">
        <v>73</v>
      </c>
      <c r="G3060" s="64">
        <v>44410</v>
      </c>
      <c r="H3060" s="64">
        <v>44410</v>
      </c>
      <c r="I3060">
        <v>8</v>
      </c>
      <c r="J3060">
        <v>2020</v>
      </c>
      <c r="K3060">
        <v>2020</v>
      </c>
      <c r="L3060">
        <v>1</v>
      </c>
      <c r="M3060">
        <v>1.7333333333333329</v>
      </c>
      <c r="N3060">
        <v>1.7333333333333329</v>
      </c>
      <c r="O3060">
        <v>1</v>
      </c>
      <c r="P3060">
        <v>1.7333333333333329</v>
      </c>
      <c r="Q3060">
        <v>1</v>
      </c>
      <c r="R3060" t="s">
        <v>674</v>
      </c>
    </row>
    <row r="3061" spans="1:18" x14ac:dyDescent="0.3">
      <c r="A3061" s="63">
        <v>3059</v>
      </c>
      <c r="B3061">
        <v>114963</v>
      </c>
      <c r="C3061" t="s">
        <v>407</v>
      </c>
      <c r="D3061" t="s">
        <v>658</v>
      </c>
      <c r="F3061">
        <v>73</v>
      </c>
      <c r="G3061" s="64">
        <v>44410</v>
      </c>
      <c r="H3061" s="64">
        <v>44410</v>
      </c>
      <c r="I3061">
        <v>8</v>
      </c>
      <c r="J3061">
        <v>2020</v>
      </c>
      <c r="K3061">
        <v>2020</v>
      </c>
      <c r="L3061">
        <v>1</v>
      </c>
      <c r="M3061">
        <v>1.7333333333333329</v>
      </c>
      <c r="N3061">
        <v>1.7333333333333329</v>
      </c>
      <c r="O3061">
        <v>1</v>
      </c>
      <c r="P3061">
        <v>1.7333333333333329</v>
      </c>
      <c r="Q3061">
        <v>1</v>
      </c>
      <c r="R3061" t="s">
        <v>681</v>
      </c>
    </row>
    <row r="3062" spans="1:18" x14ac:dyDescent="0.3">
      <c r="A3062" s="63">
        <v>3060</v>
      </c>
      <c r="B3062">
        <v>114963</v>
      </c>
      <c r="C3062" t="s">
        <v>407</v>
      </c>
      <c r="D3062" t="s">
        <v>658</v>
      </c>
      <c r="F3062">
        <v>73</v>
      </c>
      <c r="G3062" s="64">
        <v>44410</v>
      </c>
      <c r="H3062" s="64">
        <v>44410</v>
      </c>
      <c r="I3062">
        <v>8</v>
      </c>
      <c r="J3062">
        <v>2020</v>
      </c>
      <c r="K3062">
        <v>2020</v>
      </c>
      <c r="L3062">
        <v>1</v>
      </c>
      <c r="M3062">
        <v>1.7333333333333329</v>
      </c>
      <c r="N3062">
        <v>1.7333333333333329</v>
      </c>
      <c r="O3062">
        <v>1</v>
      </c>
      <c r="P3062">
        <v>1.7333333333333329</v>
      </c>
      <c r="Q3062">
        <v>1</v>
      </c>
      <c r="R3062" t="s">
        <v>595</v>
      </c>
    </row>
    <row r="3063" spans="1:18" x14ac:dyDescent="0.3">
      <c r="A3063" s="63">
        <v>3061</v>
      </c>
      <c r="B3063">
        <v>114963</v>
      </c>
      <c r="C3063" t="s">
        <v>407</v>
      </c>
      <c r="D3063" t="s">
        <v>658</v>
      </c>
      <c r="F3063">
        <v>73</v>
      </c>
      <c r="G3063" s="64">
        <v>44410</v>
      </c>
      <c r="H3063" s="64">
        <v>44410</v>
      </c>
      <c r="I3063">
        <v>8</v>
      </c>
      <c r="J3063">
        <v>2020</v>
      </c>
      <c r="K3063">
        <v>2020</v>
      </c>
      <c r="L3063">
        <v>1</v>
      </c>
      <c r="M3063">
        <v>1.7333333333333329</v>
      </c>
      <c r="N3063">
        <v>1.7333333333333329</v>
      </c>
      <c r="O3063">
        <v>1</v>
      </c>
      <c r="P3063">
        <v>1.7333333333333329</v>
      </c>
      <c r="Q3063">
        <v>1</v>
      </c>
      <c r="R3063" t="s">
        <v>45</v>
      </c>
    </row>
    <row r="3064" spans="1:18" x14ac:dyDescent="0.3">
      <c r="A3064" s="63">
        <v>3062</v>
      </c>
      <c r="B3064">
        <v>114963</v>
      </c>
      <c r="C3064" t="s">
        <v>407</v>
      </c>
      <c r="D3064" t="s">
        <v>658</v>
      </c>
      <c r="F3064">
        <v>73</v>
      </c>
      <c r="G3064" s="64">
        <v>44410</v>
      </c>
      <c r="H3064" s="64">
        <v>44410</v>
      </c>
      <c r="I3064">
        <v>8</v>
      </c>
      <c r="J3064">
        <v>2020</v>
      </c>
      <c r="K3064">
        <v>2020</v>
      </c>
      <c r="L3064">
        <v>1</v>
      </c>
      <c r="M3064">
        <v>1.7333333333333329</v>
      </c>
      <c r="N3064">
        <v>1.7333333333333329</v>
      </c>
      <c r="O3064">
        <v>1</v>
      </c>
      <c r="P3064">
        <v>1.7333333333333329</v>
      </c>
      <c r="Q3064">
        <v>1</v>
      </c>
      <c r="R3064" t="s">
        <v>645</v>
      </c>
    </row>
    <row r="3065" spans="1:18" x14ac:dyDescent="0.3">
      <c r="A3065" s="63">
        <v>3063</v>
      </c>
      <c r="B3065">
        <v>114963</v>
      </c>
      <c r="C3065" t="s">
        <v>407</v>
      </c>
      <c r="D3065" t="s">
        <v>658</v>
      </c>
      <c r="F3065">
        <v>73</v>
      </c>
      <c r="G3065" s="64">
        <v>44410</v>
      </c>
      <c r="H3065" s="64">
        <v>44410</v>
      </c>
      <c r="I3065">
        <v>8</v>
      </c>
      <c r="J3065">
        <v>2020</v>
      </c>
      <c r="K3065">
        <v>2020</v>
      </c>
      <c r="L3065">
        <v>1</v>
      </c>
      <c r="M3065">
        <v>1.7333333333333329</v>
      </c>
      <c r="N3065">
        <v>1.7333333333333329</v>
      </c>
      <c r="O3065">
        <v>1</v>
      </c>
      <c r="P3065">
        <v>1.7333333333333329</v>
      </c>
      <c r="Q3065">
        <v>1</v>
      </c>
      <c r="R3065" t="s">
        <v>599</v>
      </c>
    </row>
    <row r="3066" spans="1:18" x14ac:dyDescent="0.3">
      <c r="A3066" s="63">
        <v>3064</v>
      </c>
      <c r="B3066">
        <v>114963</v>
      </c>
      <c r="C3066" t="s">
        <v>407</v>
      </c>
      <c r="D3066" t="s">
        <v>658</v>
      </c>
      <c r="F3066">
        <v>73</v>
      </c>
      <c r="G3066" s="64">
        <v>44410</v>
      </c>
      <c r="H3066" s="64">
        <v>44410</v>
      </c>
      <c r="I3066">
        <v>8</v>
      </c>
      <c r="J3066">
        <v>2020</v>
      </c>
      <c r="K3066">
        <v>2020</v>
      </c>
      <c r="L3066">
        <v>1</v>
      </c>
      <c r="M3066">
        <v>1.7333333333333329</v>
      </c>
      <c r="N3066">
        <v>1.7333333333333329</v>
      </c>
      <c r="O3066">
        <v>1</v>
      </c>
      <c r="P3066">
        <v>1.7333333333333329</v>
      </c>
      <c r="Q3066">
        <v>1</v>
      </c>
      <c r="R3066" t="s">
        <v>706</v>
      </c>
    </row>
    <row r="3067" spans="1:18" x14ac:dyDescent="0.3">
      <c r="A3067" s="63">
        <v>3065</v>
      </c>
      <c r="B3067">
        <v>114963</v>
      </c>
      <c r="C3067" t="s">
        <v>407</v>
      </c>
      <c r="D3067" t="s">
        <v>658</v>
      </c>
      <c r="F3067">
        <v>73</v>
      </c>
      <c r="G3067" s="64">
        <v>44410</v>
      </c>
      <c r="H3067" s="64">
        <v>44410</v>
      </c>
      <c r="I3067">
        <v>8</v>
      </c>
      <c r="J3067">
        <v>2020</v>
      </c>
      <c r="K3067">
        <v>2020</v>
      </c>
      <c r="L3067">
        <v>1</v>
      </c>
      <c r="M3067">
        <v>1.7333333333333329</v>
      </c>
      <c r="N3067">
        <v>1.7333333333333329</v>
      </c>
      <c r="O3067">
        <v>1</v>
      </c>
      <c r="P3067">
        <v>1.7333333333333329</v>
      </c>
      <c r="Q3067">
        <v>1</v>
      </c>
      <c r="R3067" t="s">
        <v>661</v>
      </c>
    </row>
    <row r="3068" spans="1:18" x14ac:dyDescent="0.3">
      <c r="A3068" s="63">
        <v>3066</v>
      </c>
      <c r="B3068">
        <v>114963</v>
      </c>
      <c r="C3068" t="s">
        <v>407</v>
      </c>
      <c r="D3068" t="s">
        <v>658</v>
      </c>
      <c r="F3068">
        <v>73</v>
      </c>
      <c r="G3068" s="64">
        <v>44410</v>
      </c>
      <c r="H3068" s="64">
        <v>44410</v>
      </c>
      <c r="I3068">
        <v>8</v>
      </c>
      <c r="J3068">
        <v>2020</v>
      </c>
      <c r="K3068">
        <v>2020</v>
      </c>
      <c r="L3068">
        <v>1</v>
      </c>
      <c r="M3068">
        <v>1.7333333333333329</v>
      </c>
      <c r="N3068">
        <v>1.7333333333333329</v>
      </c>
      <c r="O3068">
        <v>1</v>
      </c>
      <c r="P3068">
        <v>1.7333333333333329</v>
      </c>
      <c r="Q3068">
        <v>1</v>
      </c>
      <c r="R3068" t="s">
        <v>717</v>
      </c>
    </row>
    <row r="3069" spans="1:18" x14ac:dyDescent="0.3">
      <c r="A3069" s="63">
        <v>3067</v>
      </c>
      <c r="B3069">
        <v>112353</v>
      </c>
      <c r="C3069" t="s">
        <v>408</v>
      </c>
      <c r="D3069" t="s">
        <v>585</v>
      </c>
      <c r="F3069">
        <v>70</v>
      </c>
      <c r="G3069" s="64">
        <v>44258</v>
      </c>
      <c r="H3069" s="64">
        <v>44279</v>
      </c>
      <c r="I3069">
        <v>8</v>
      </c>
      <c r="J3069">
        <v>2020</v>
      </c>
      <c r="K3069">
        <v>2020</v>
      </c>
      <c r="L3069">
        <v>12</v>
      </c>
      <c r="M3069">
        <v>0.4</v>
      </c>
      <c r="N3069">
        <v>4.8000000000000007</v>
      </c>
      <c r="O3069">
        <v>22</v>
      </c>
      <c r="P3069">
        <v>0.2181818181818182</v>
      </c>
      <c r="Q3069">
        <v>0.54545454545454541</v>
      </c>
      <c r="R3069" t="s">
        <v>32</v>
      </c>
    </row>
    <row r="3070" spans="1:18" x14ac:dyDescent="0.3">
      <c r="A3070" s="63">
        <v>3068</v>
      </c>
      <c r="B3070">
        <v>112353</v>
      </c>
      <c r="C3070" t="s">
        <v>408</v>
      </c>
      <c r="D3070" t="s">
        <v>585</v>
      </c>
      <c r="F3070">
        <v>70</v>
      </c>
      <c r="G3070" s="64">
        <v>44258</v>
      </c>
      <c r="H3070" s="64">
        <v>44279</v>
      </c>
      <c r="I3070">
        <v>8</v>
      </c>
      <c r="J3070">
        <v>2020</v>
      </c>
      <c r="K3070">
        <v>2020</v>
      </c>
      <c r="L3070">
        <v>12</v>
      </c>
      <c r="M3070">
        <v>0.4</v>
      </c>
      <c r="N3070">
        <v>4.8000000000000007</v>
      </c>
      <c r="O3070">
        <v>22</v>
      </c>
      <c r="P3070">
        <v>0.2181818181818182</v>
      </c>
      <c r="Q3070">
        <v>0.54545454545454541</v>
      </c>
      <c r="R3070" t="s">
        <v>36</v>
      </c>
    </row>
    <row r="3071" spans="1:18" x14ac:dyDescent="0.3">
      <c r="A3071" s="63">
        <v>3069</v>
      </c>
      <c r="B3071">
        <v>112353</v>
      </c>
      <c r="C3071" t="s">
        <v>408</v>
      </c>
      <c r="D3071" t="s">
        <v>585</v>
      </c>
      <c r="F3071">
        <v>70</v>
      </c>
      <c r="G3071" s="64">
        <v>44258</v>
      </c>
      <c r="H3071" s="64">
        <v>44279</v>
      </c>
      <c r="I3071">
        <v>8</v>
      </c>
      <c r="J3071">
        <v>2020</v>
      </c>
      <c r="K3071">
        <v>2020</v>
      </c>
      <c r="L3071">
        <v>12</v>
      </c>
      <c r="M3071">
        <v>0.4</v>
      </c>
      <c r="N3071">
        <v>4.8000000000000007</v>
      </c>
      <c r="O3071">
        <v>22</v>
      </c>
      <c r="P3071">
        <v>0.2181818181818182</v>
      </c>
      <c r="Q3071">
        <v>0.54545454545454541</v>
      </c>
      <c r="R3071" t="s">
        <v>54</v>
      </c>
    </row>
    <row r="3072" spans="1:18" x14ac:dyDescent="0.3">
      <c r="A3072" s="63">
        <v>3070</v>
      </c>
      <c r="B3072">
        <v>112353</v>
      </c>
      <c r="C3072" t="s">
        <v>408</v>
      </c>
      <c r="D3072" t="s">
        <v>585</v>
      </c>
      <c r="F3072">
        <v>70</v>
      </c>
      <c r="G3072" s="64">
        <v>44258</v>
      </c>
      <c r="H3072" s="64">
        <v>44279</v>
      </c>
      <c r="I3072">
        <v>8</v>
      </c>
      <c r="J3072">
        <v>2020</v>
      </c>
      <c r="K3072">
        <v>2020</v>
      </c>
      <c r="L3072">
        <v>12</v>
      </c>
      <c r="M3072">
        <v>0.4</v>
      </c>
      <c r="N3072">
        <v>4.8000000000000007</v>
      </c>
      <c r="O3072">
        <v>22</v>
      </c>
      <c r="P3072">
        <v>0.2181818181818182</v>
      </c>
      <c r="Q3072">
        <v>0.54545454545454541</v>
      </c>
      <c r="R3072" t="s">
        <v>596</v>
      </c>
    </row>
    <row r="3073" spans="1:18" x14ac:dyDescent="0.3">
      <c r="A3073" s="63">
        <v>3071</v>
      </c>
      <c r="B3073">
        <v>112353</v>
      </c>
      <c r="C3073" t="s">
        <v>408</v>
      </c>
      <c r="D3073" t="s">
        <v>585</v>
      </c>
      <c r="F3073">
        <v>70</v>
      </c>
      <c r="G3073" s="64">
        <v>44258</v>
      </c>
      <c r="H3073" s="64">
        <v>44279</v>
      </c>
      <c r="I3073">
        <v>8</v>
      </c>
      <c r="J3073">
        <v>2020</v>
      </c>
      <c r="K3073">
        <v>2020</v>
      </c>
      <c r="L3073">
        <v>12</v>
      </c>
      <c r="M3073">
        <v>0.4</v>
      </c>
      <c r="N3073">
        <v>4.8000000000000007</v>
      </c>
      <c r="O3073">
        <v>22</v>
      </c>
      <c r="P3073">
        <v>0.2181818181818182</v>
      </c>
      <c r="Q3073">
        <v>0.54545454545454541</v>
      </c>
      <c r="R3073" t="s">
        <v>641</v>
      </c>
    </row>
    <row r="3074" spans="1:18" x14ac:dyDescent="0.3">
      <c r="A3074" s="63">
        <v>3072</v>
      </c>
      <c r="B3074">
        <v>112353</v>
      </c>
      <c r="C3074" t="s">
        <v>408</v>
      </c>
      <c r="D3074" t="s">
        <v>585</v>
      </c>
      <c r="F3074">
        <v>70</v>
      </c>
      <c r="G3074" s="64">
        <v>44258</v>
      </c>
      <c r="H3074" s="64">
        <v>44279</v>
      </c>
      <c r="I3074">
        <v>8</v>
      </c>
      <c r="J3074">
        <v>2020</v>
      </c>
      <c r="K3074">
        <v>2020</v>
      </c>
      <c r="L3074">
        <v>12</v>
      </c>
      <c r="M3074">
        <v>0.4</v>
      </c>
      <c r="N3074">
        <v>4.8000000000000007</v>
      </c>
      <c r="O3074">
        <v>22</v>
      </c>
      <c r="P3074">
        <v>0.2181818181818182</v>
      </c>
      <c r="Q3074">
        <v>0.54545454545454541</v>
      </c>
      <c r="R3074" t="s">
        <v>80</v>
      </c>
    </row>
    <row r="3075" spans="1:18" x14ac:dyDescent="0.3">
      <c r="A3075" s="63">
        <v>3073</v>
      </c>
      <c r="B3075">
        <v>112353</v>
      </c>
      <c r="C3075" t="s">
        <v>408</v>
      </c>
      <c r="D3075" t="s">
        <v>585</v>
      </c>
      <c r="F3075">
        <v>70</v>
      </c>
      <c r="G3075" s="64">
        <v>44258</v>
      </c>
      <c r="H3075" s="64">
        <v>44279</v>
      </c>
      <c r="I3075">
        <v>8</v>
      </c>
      <c r="J3075">
        <v>2020</v>
      </c>
      <c r="K3075">
        <v>2020</v>
      </c>
      <c r="L3075">
        <v>12</v>
      </c>
      <c r="M3075">
        <v>0.4</v>
      </c>
      <c r="N3075">
        <v>4.8000000000000007</v>
      </c>
      <c r="O3075">
        <v>22</v>
      </c>
      <c r="P3075">
        <v>0.2181818181818182</v>
      </c>
      <c r="Q3075">
        <v>0.54545454545454541</v>
      </c>
      <c r="R3075" t="s">
        <v>589</v>
      </c>
    </row>
    <row r="3076" spans="1:18" x14ac:dyDescent="0.3">
      <c r="A3076" s="63">
        <v>3074</v>
      </c>
      <c r="B3076">
        <v>112353</v>
      </c>
      <c r="C3076" t="s">
        <v>408</v>
      </c>
      <c r="D3076" t="s">
        <v>585</v>
      </c>
      <c r="F3076">
        <v>70</v>
      </c>
      <c r="G3076" s="64">
        <v>44258</v>
      </c>
      <c r="H3076" s="64">
        <v>44279</v>
      </c>
      <c r="I3076">
        <v>8</v>
      </c>
      <c r="J3076">
        <v>2020</v>
      </c>
      <c r="K3076">
        <v>2020</v>
      </c>
      <c r="L3076">
        <v>12</v>
      </c>
      <c r="M3076">
        <v>0.4</v>
      </c>
      <c r="N3076">
        <v>4.8000000000000007</v>
      </c>
      <c r="O3076">
        <v>22</v>
      </c>
      <c r="P3076">
        <v>0.2181818181818182</v>
      </c>
      <c r="Q3076">
        <v>0.54545454545454541</v>
      </c>
      <c r="R3076" t="s">
        <v>766</v>
      </c>
    </row>
    <row r="3077" spans="1:18" x14ac:dyDescent="0.3">
      <c r="A3077" s="63">
        <v>3075</v>
      </c>
      <c r="B3077">
        <v>112353</v>
      </c>
      <c r="C3077" t="s">
        <v>408</v>
      </c>
      <c r="D3077" t="s">
        <v>585</v>
      </c>
      <c r="F3077">
        <v>70</v>
      </c>
      <c r="G3077" s="64">
        <v>44258</v>
      </c>
      <c r="H3077" s="64">
        <v>44279</v>
      </c>
      <c r="I3077">
        <v>8</v>
      </c>
      <c r="J3077">
        <v>2020</v>
      </c>
      <c r="K3077">
        <v>2020</v>
      </c>
      <c r="L3077">
        <v>12</v>
      </c>
      <c r="M3077">
        <v>0.4</v>
      </c>
      <c r="N3077">
        <v>4.8000000000000007</v>
      </c>
      <c r="O3077">
        <v>22</v>
      </c>
      <c r="P3077">
        <v>0.2181818181818182</v>
      </c>
      <c r="Q3077">
        <v>0.54545454545454541</v>
      </c>
      <c r="R3077" t="s">
        <v>706</v>
      </c>
    </row>
    <row r="3078" spans="1:18" x14ac:dyDescent="0.3">
      <c r="A3078" s="63">
        <v>3076</v>
      </c>
      <c r="B3078">
        <v>112353</v>
      </c>
      <c r="C3078" t="s">
        <v>408</v>
      </c>
      <c r="D3078" t="s">
        <v>585</v>
      </c>
      <c r="F3078">
        <v>70</v>
      </c>
      <c r="G3078" s="64">
        <v>44258</v>
      </c>
      <c r="H3078" s="64">
        <v>44279</v>
      </c>
      <c r="I3078">
        <v>8</v>
      </c>
      <c r="J3078">
        <v>2020</v>
      </c>
      <c r="K3078">
        <v>2020</v>
      </c>
      <c r="L3078">
        <v>12</v>
      </c>
      <c r="M3078">
        <v>0.4</v>
      </c>
      <c r="N3078">
        <v>4.8000000000000007</v>
      </c>
      <c r="O3078">
        <v>22</v>
      </c>
      <c r="P3078">
        <v>0.2181818181818182</v>
      </c>
      <c r="Q3078">
        <v>0.54545454545454541</v>
      </c>
      <c r="R3078" t="s">
        <v>647</v>
      </c>
    </row>
    <row r="3079" spans="1:18" x14ac:dyDescent="0.3">
      <c r="A3079" s="63">
        <v>3077</v>
      </c>
      <c r="B3079">
        <v>104325</v>
      </c>
      <c r="C3079" t="s">
        <v>410</v>
      </c>
      <c r="D3079" t="s">
        <v>787</v>
      </c>
      <c r="F3079">
        <v>62</v>
      </c>
      <c r="G3079" s="64">
        <v>43645</v>
      </c>
      <c r="H3079" s="64">
        <v>43711</v>
      </c>
      <c r="I3079">
        <v>4</v>
      </c>
      <c r="J3079">
        <v>2019</v>
      </c>
      <c r="K3079">
        <v>2019</v>
      </c>
      <c r="L3079">
        <v>12</v>
      </c>
      <c r="M3079">
        <v>0.2</v>
      </c>
      <c r="N3079">
        <v>2.4</v>
      </c>
      <c r="O3079">
        <v>67</v>
      </c>
      <c r="P3079">
        <v>3.5820895522388062E-2</v>
      </c>
      <c r="Q3079">
        <v>0.17910447761194029</v>
      </c>
      <c r="R3079" t="s">
        <v>32</v>
      </c>
    </row>
    <row r="3080" spans="1:18" x14ac:dyDescent="0.3">
      <c r="A3080" s="63">
        <v>3078</v>
      </c>
      <c r="B3080">
        <v>104325</v>
      </c>
      <c r="C3080" t="s">
        <v>410</v>
      </c>
      <c r="D3080" t="s">
        <v>787</v>
      </c>
      <c r="F3080">
        <v>62</v>
      </c>
      <c r="G3080" s="64">
        <v>43645</v>
      </c>
      <c r="H3080" s="64">
        <v>43711</v>
      </c>
      <c r="I3080">
        <v>4</v>
      </c>
      <c r="J3080">
        <v>2019</v>
      </c>
      <c r="K3080">
        <v>2019</v>
      </c>
      <c r="L3080">
        <v>12</v>
      </c>
      <c r="M3080">
        <v>0.2</v>
      </c>
      <c r="N3080">
        <v>2.4</v>
      </c>
      <c r="O3080">
        <v>67</v>
      </c>
      <c r="P3080">
        <v>3.5820895522388062E-2</v>
      </c>
      <c r="Q3080">
        <v>0.17910447761194029</v>
      </c>
      <c r="R3080" t="s">
        <v>70</v>
      </c>
    </row>
    <row r="3081" spans="1:18" x14ac:dyDescent="0.3">
      <c r="A3081" s="63">
        <v>3079</v>
      </c>
      <c r="B3081">
        <v>104325</v>
      </c>
      <c r="C3081" t="s">
        <v>410</v>
      </c>
      <c r="D3081" t="s">
        <v>787</v>
      </c>
      <c r="F3081">
        <v>62</v>
      </c>
      <c r="G3081" s="64">
        <v>43645</v>
      </c>
      <c r="H3081" s="64">
        <v>43711</v>
      </c>
      <c r="I3081">
        <v>4</v>
      </c>
      <c r="J3081">
        <v>2019</v>
      </c>
      <c r="K3081">
        <v>2019</v>
      </c>
      <c r="L3081">
        <v>12</v>
      </c>
      <c r="M3081">
        <v>0.2</v>
      </c>
      <c r="N3081">
        <v>2.4</v>
      </c>
      <c r="O3081">
        <v>67</v>
      </c>
      <c r="P3081">
        <v>3.5820895522388062E-2</v>
      </c>
      <c r="Q3081">
        <v>0.17910447761194029</v>
      </c>
      <c r="R3081" t="s">
        <v>54</v>
      </c>
    </row>
    <row r="3082" spans="1:18" x14ac:dyDescent="0.3">
      <c r="A3082" s="63">
        <v>3080</v>
      </c>
      <c r="B3082">
        <v>104325</v>
      </c>
      <c r="C3082" t="s">
        <v>410</v>
      </c>
      <c r="D3082" t="s">
        <v>787</v>
      </c>
      <c r="F3082">
        <v>62</v>
      </c>
      <c r="G3082" s="64">
        <v>43645</v>
      </c>
      <c r="H3082" s="64">
        <v>43711</v>
      </c>
      <c r="I3082">
        <v>4</v>
      </c>
      <c r="J3082">
        <v>2019</v>
      </c>
      <c r="K3082">
        <v>2019</v>
      </c>
      <c r="L3082">
        <v>12</v>
      </c>
      <c r="M3082">
        <v>0.2</v>
      </c>
      <c r="N3082">
        <v>2.4</v>
      </c>
      <c r="O3082">
        <v>67</v>
      </c>
      <c r="P3082">
        <v>3.5820895522388062E-2</v>
      </c>
      <c r="Q3082">
        <v>0.17910447761194029</v>
      </c>
      <c r="R3082" t="s">
        <v>773</v>
      </c>
    </row>
    <row r="3083" spans="1:18" x14ac:dyDescent="0.3">
      <c r="A3083" s="63">
        <v>3081</v>
      </c>
      <c r="B3083">
        <v>104325</v>
      </c>
      <c r="C3083" t="s">
        <v>410</v>
      </c>
      <c r="D3083" t="s">
        <v>787</v>
      </c>
      <c r="F3083">
        <v>62</v>
      </c>
      <c r="G3083" s="64">
        <v>43645</v>
      </c>
      <c r="H3083" s="64">
        <v>43711</v>
      </c>
      <c r="I3083">
        <v>4</v>
      </c>
      <c r="J3083">
        <v>2019</v>
      </c>
      <c r="K3083">
        <v>2019</v>
      </c>
      <c r="L3083">
        <v>12</v>
      </c>
      <c r="M3083">
        <v>0.2</v>
      </c>
      <c r="N3083">
        <v>2.4</v>
      </c>
      <c r="O3083">
        <v>67</v>
      </c>
      <c r="P3083">
        <v>3.5820895522388062E-2</v>
      </c>
      <c r="Q3083">
        <v>0.17910447761194029</v>
      </c>
      <c r="R3083" t="s">
        <v>588</v>
      </c>
    </row>
    <row r="3084" spans="1:18" x14ac:dyDescent="0.3">
      <c r="A3084" s="63">
        <v>3082</v>
      </c>
      <c r="B3084">
        <v>104325</v>
      </c>
      <c r="C3084" t="s">
        <v>410</v>
      </c>
      <c r="D3084" t="s">
        <v>787</v>
      </c>
      <c r="F3084">
        <v>62</v>
      </c>
      <c r="G3084" s="64">
        <v>43645</v>
      </c>
      <c r="H3084" s="64">
        <v>43711</v>
      </c>
      <c r="I3084">
        <v>4</v>
      </c>
      <c r="J3084">
        <v>2019</v>
      </c>
      <c r="K3084">
        <v>2019</v>
      </c>
      <c r="L3084">
        <v>12</v>
      </c>
      <c r="M3084">
        <v>0.2</v>
      </c>
      <c r="N3084">
        <v>2.4</v>
      </c>
      <c r="O3084">
        <v>67</v>
      </c>
      <c r="P3084">
        <v>3.5820895522388062E-2</v>
      </c>
      <c r="Q3084">
        <v>0.17910447761194029</v>
      </c>
      <c r="R3084" t="s">
        <v>45</v>
      </c>
    </row>
    <row r="3085" spans="1:18" x14ac:dyDescent="0.3">
      <c r="A3085" s="63">
        <v>3083</v>
      </c>
      <c r="B3085">
        <v>104325</v>
      </c>
      <c r="C3085" t="s">
        <v>410</v>
      </c>
      <c r="D3085" t="s">
        <v>787</v>
      </c>
      <c r="F3085">
        <v>62</v>
      </c>
      <c r="G3085" s="64">
        <v>43645</v>
      </c>
      <c r="H3085" s="64">
        <v>43711</v>
      </c>
      <c r="I3085">
        <v>4</v>
      </c>
      <c r="J3085">
        <v>2019</v>
      </c>
      <c r="K3085">
        <v>2019</v>
      </c>
      <c r="L3085">
        <v>12</v>
      </c>
      <c r="M3085">
        <v>0.2</v>
      </c>
      <c r="N3085">
        <v>2.4</v>
      </c>
      <c r="O3085">
        <v>67</v>
      </c>
      <c r="P3085">
        <v>3.5820895522388062E-2</v>
      </c>
      <c r="Q3085">
        <v>0.17910447761194029</v>
      </c>
      <c r="R3085" t="s">
        <v>616</v>
      </c>
    </row>
    <row r="3086" spans="1:18" x14ac:dyDescent="0.3">
      <c r="A3086" s="63">
        <v>3084</v>
      </c>
      <c r="B3086">
        <v>104325</v>
      </c>
      <c r="C3086" t="s">
        <v>410</v>
      </c>
      <c r="D3086" t="s">
        <v>787</v>
      </c>
      <c r="F3086">
        <v>62</v>
      </c>
      <c r="G3086" s="64">
        <v>43645</v>
      </c>
      <c r="H3086" s="64">
        <v>43711</v>
      </c>
      <c r="I3086">
        <v>4</v>
      </c>
      <c r="J3086">
        <v>2019</v>
      </c>
      <c r="K3086">
        <v>2019</v>
      </c>
      <c r="L3086">
        <v>12</v>
      </c>
      <c r="M3086">
        <v>0.2</v>
      </c>
      <c r="N3086">
        <v>2.4</v>
      </c>
      <c r="O3086">
        <v>67</v>
      </c>
      <c r="P3086">
        <v>3.5820895522388062E-2</v>
      </c>
      <c r="Q3086">
        <v>0.17910447761194029</v>
      </c>
      <c r="R3086" t="s">
        <v>599</v>
      </c>
    </row>
    <row r="3087" spans="1:18" x14ac:dyDescent="0.3">
      <c r="A3087" s="63">
        <v>3085</v>
      </c>
      <c r="B3087">
        <v>104325</v>
      </c>
      <c r="C3087" t="s">
        <v>410</v>
      </c>
      <c r="D3087" t="s">
        <v>787</v>
      </c>
      <c r="F3087">
        <v>62</v>
      </c>
      <c r="G3087" s="64">
        <v>43645</v>
      </c>
      <c r="H3087" s="64">
        <v>43711</v>
      </c>
      <c r="I3087">
        <v>4</v>
      </c>
      <c r="J3087">
        <v>2019</v>
      </c>
      <c r="K3087">
        <v>2019</v>
      </c>
      <c r="L3087">
        <v>12</v>
      </c>
      <c r="M3087">
        <v>0.2</v>
      </c>
      <c r="N3087">
        <v>2.4</v>
      </c>
      <c r="O3087">
        <v>67</v>
      </c>
      <c r="P3087">
        <v>3.5820895522388062E-2</v>
      </c>
      <c r="Q3087">
        <v>0.17910447761194029</v>
      </c>
      <c r="R3087" t="s">
        <v>670</v>
      </c>
    </row>
    <row r="3088" spans="1:18" x14ac:dyDescent="0.3">
      <c r="A3088" s="63">
        <v>3086</v>
      </c>
      <c r="B3088">
        <v>104325</v>
      </c>
      <c r="C3088" t="s">
        <v>410</v>
      </c>
      <c r="D3088" t="s">
        <v>787</v>
      </c>
      <c r="F3088">
        <v>62</v>
      </c>
      <c r="G3088" s="64">
        <v>43645</v>
      </c>
      <c r="H3088" s="64">
        <v>43711</v>
      </c>
      <c r="I3088">
        <v>4</v>
      </c>
      <c r="J3088">
        <v>2019</v>
      </c>
      <c r="K3088">
        <v>2019</v>
      </c>
      <c r="L3088">
        <v>12</v>
      </c>
      <c r="M3088">
        <v>0.2</v>
      </c>
      <c r="N3088">
        <v>2.4</v>
      </c>
      <c r="O3088">
        <v>67</v>
      </c>
      <c r="P3088">
        <v>3.5820895522388062E-2</v>
      </c>
      <c r="Q3088">
        <v>0.17910447761194029</v>
      </c>
      <c r="R3088" t="s">
        <v>80</v>
      </c>
    </row>
    <row r="3089" spans="1:18" x14ac:dyDescent="0.3">
      <c r="A3089" s="63">
        <v>3087</v>
      </c>
      <c r="B3089">
        <v>104325</v>
      </c>
      <c r="C3089" t="s">
        <v>410</v>
      </c>
      <c r="D3089" t="s">
        <v>787</v>
      </c>
      <c r="F3089">
        <v>62</v>
      </c>
      <c r="G3089" s="64">
        <v>43645</v>
      </c>
      <c r="H3089" s="64">
        <v>43711</v>
      </c>
      <c r="I3089">
        <v>4</v>
      </c>
      <c r="J3089">
        <v>2019</v>
      </c>
      <c r="K3089">
        <v>2019</v>
      </c>
      <c r="L3089">
        <v>12</v>
      </c>
      <c r="M3089">
        <v>0.2</v>
      </c>
      <c r="N3089">
        <v>2.4</v>
      </c>
      <c r="O3089">
        <v>67</v>
      </c>
      <c r="P3089">
        <v>3.5820895522388062E-2</v>
      </c>
      <c r="Q3089">
        <v>0.17910447761194029</v>
      </c>
      <c r="R3089" t="s">
        <v>677</v>
      </c>
    </row>
    <row r="3090" spans="1:18" x14ac:dyDescent="0.3">
      <c r="A3090" s="63">
        <v>3088</v>
      </c>
      <c r="B3090">
        <v>104325</v>
      </c>
      <c r="C3090" t="s">
        <v>410</v>
      </c>
      <c r="D3090" t="s">
        <v>787</v>
      </c>
      <c r="F3090">
        <v>62</v>
      </c>
      <c r="G3090" s="64">
        <v>43645</v>
      </c>
      <c r="H3090" s="64">
        <v>43711</v>
      </c>
      <c r="I3090">
        <v>4</v>
      </c>
      <c r="J3090">
        <v>2019</v>
      </c>
      <c r="K3090">
        <v>2019</v>
      </c>
      <c r="L3090">
        <v>12</v>
      </c>
      <c r="M3090">
        <v>0.2</v>
      </c>
      <c r="N3090">
        <v>2.4</v>
      </c>
      <c r="O3090">
        <v>67</v>
      </c>
      <c r="P3090">
        <v>3.5820895522388062E-2</v>
      </c>
      <c r="Q3090">
        <v>0.17910447761194029</v>
      </c>
      <c r="R3090" t="s">
        <v>600</v>
      </c>
    </row>
    <row r="3091" spans="1:18" x14ac:dyDescent="0.3">
      <c r="A3091" s="63">
        <v>3089</v>
      </c>
      <c r="B3091">
        <v>104325</v>
      </c>
      <c r="C3091" t="s">
        <v>410</v>
      </c>
      <c r="D3091" t="s">
        <v>787</v>
      </c>
      <c r="F3091">
        <v>62</v>
      </c>
      <c r="G3091" s="64">
        <v>43645</v>
      </c>
      <c r="H3091" s="64">
        <v>43711</v>
      </c>
      <c r="I3091">
        <v>4</v>
      </c>
      <c r="J3091">
        <v>2019</v>
      </c>
      <c r="K3091">
        <v>2019</v>
      </c>
      <c r="L3091">
        <v>12</v>
      </c>
      <c r="M3091">
        <v>0.2</v>
      </c>
      <c r="N3091">
        <v>2.4</v>
      </c>
      <c r="O3091">
        <v>67</v>
      </c>
      <c r="P3091">
        <v>3.5820895522388062E-2</v>
      </c>
      <c r="Q3091">
        <v>0.17910447761194029</v>
      </c>
      <c r="R3091" t="s">
        <v>694</v>
      </c>
    </row>
    <row r="3092" spans="1:18" x14ac:dyDescent="0.3">
      <c r="A3092" s="63">
        <v>3090</v>
      </c>
      <c r="B3092">
        <v>104325</v>
      </c>
      <c r="C3092" t="s">
        <v>410</v>
      </c>
      <c r="D3092" t="s">
        <v>787</v>
      </c>
      <c r="F3092">
        <v>62</v>
      </c>
      <c r="G3092" s="64">
        <v>43645</v>
      </c>
      <c r="H3092" s="64">
        <v>43711</v>
      </c>
      <c r="I3092">
        <v>4</v>
      </c>
      <c r="J3092">
        <v>2019</v>
      </c>
      <c r="K3092">
        <v>2019</v>
      </c>
      <c r="L3092">
        <v>12</v>
      </c>
      <c r="M3092">
        <v>0.2</v>
      </c>
      <c r="N3092">
        <v>2.4</v>
      </c>
      <c r="O3092">
        <v>67</v>
      </c>
      <c r="P3092">
        <v>3.5820895522388062E-2</v>
      </c>
      <c r="Q3092">
        <v>0.17910447761194029</v>
      </c>
      <c r="R3092" t="s">
        <v>643</v>
      </c>
    </row>
    <row r="3093" spans="1:18" x14ac:dyDescent="0.3">
      <c r="A3093" s="63">
        <v>3091</v>
      </c>
      <c r="B3093">
        <v>113924</v>
      </c>
      <c r="C3093" t="s">
        <v>411</v>
      </c>
      <c r="D3093" t="s">
        <v>656</v>
      </c>
      <c r="F3093">
        <v>66</v>
      </c>
      <c r="G3093" s="64">
        <v>43982</v>
      </c>
      <c r="H3093" s="64">
        <v>43982</v>
      </c>
      <c r="I3093">
        <v>4</v>
      </c>
      <c r="J3093">
        <v>2019</v>
      </c>
      <c r="K3093">
        <v>2019</v>
      </c>
      <c r="L3093">
        <v>1</v>
      </c>
      <c r="M3093">
        <v>0.2</v>
      </c>
      <c r="N3093">
        <v>0.2</v>
      </c>
      <c r="O3093">
        <v>1</v>
      </c>
      <c r="P3093">
        <v>0.2</v>
      </c>
      <c r="Q3093">
        <v>1</v>
      </c>
      <c r="R3093" t="s">
        <v>32</v>
      </c>
    </row>
    <row r="3094" spans="1:18" x14ac:dyDescent="0.3">
      <c r="A3094" s="63">
        <v>3092</v>
      </c>
      <c r="B3094">
        <v>113924</v>
      </c>
      <c r="C3094" t="s">
        <v>411</v>
      </c>
      <c r="D3094" t="s">
        <v>656</v>
      </c>
      <c r="F3094">
        <v>66</v>
      </c>
      <c r="G3094" s="64">
        <v>43982</v>
      </c>
      <c r="H3094" s="64">
        <v>43982</v>
      </c>
      <c r="I3094">
        <v>4</v>
      </c>
      <c r="J3094">
        <v>2019</v>
      </c>
      <c r="K3094">
        <v>2019</v>
      </c>
      <c r="L3094">
        <v>1</v>
      </c>
      <c r="M3094">
        <v>0.2</v>
      </c>
      <c r="N3094">
        <v>0.2</v>
      </c>
      <c r="O3094">
        <v>1</v>
      </c>
      <c r="P3094">
        <v>0.2</v>
      </c>
      <c r="Q3094">
        <v>1</v>
      </c>
      <c r="R3094" t="s">
        <v>70</v>
      </c>
    </row>
    <row r="3095" spans="1:18" x14ac:dyDescent="0.3">
      <c r="A3095" s="63">
        <v>3093</v>
      </c>
      <c r="B3095">
        <v>113924</v>
      </c>
      <c r="C3095" t="s">
        <v>411</v>
      </c>
      <c r="D3095" t="s">
        <v>656</v>
      </c>
      <c r="F3095">
        <v>66</v>
      </c>
      <c r="G3095" s="64">
        <v>43982</v>
      </c>
      <c r="H3095" s="64">
        <v>43982</v>
      </c>
      <c r="I3095">
        <v>4</v>
      </c>
      <c r="J3095">
        <v>2019</v>
      </c>
      <c r="K3095">
        <v>2019</v>
      </c>
      <c r="L3095">
        <v>1</v>
      </c>
      <c r="M3095">
        <v>0.2</v>
      </c>
      <c r="N3095">
        <v>0.2</v>
      </c>
      <c r="O3095">
        <v>1</v>
      </c>
      <c r="P3095">
        <v>0.2</v>
      </c>
      <c r="Q3095">
        <v>1</v>
      </c>
      <c r="R3095" t="s">
        <v>54</v>
      </c>
    </row>
    <row r="3096" spans="1:18" x14ac:dyDescent="0.3">
      <c r="A3096" s="63">
        <v>3094</v>
      </c>
      <c r="B3096">
        <v>113924</v>
      </c>
      <c r="C3096" t="s">
        <v>411</v>
      </c>
      <c r="D3096" t="s">
        <v>656</v>
      </c>
      <c r="F3096">
        <v>66</v>
      </c>
      <c r="G3096" s="64">
        <v>43982</v>
      </c>
      <c r="H3096" s="64">
        <v>43982</v>
      </c>
      <c r="I3096">
        <v>4</v>
      </c>
      <c r="J3096">
        <v>2019</v>
      </c>
      <c r="K3096">
        <v>2019</v>
      </c>
      <c r="L3096">
        <v>1</v>
      </c>
      <c r="M3096">
        <v>0.2</v>
      </c>
      <c r="N3096">
        <v>0.2</v>
      </c>
      <c r="O3096">
        <v>1</v>
      </c>
      <c r="P3096">
        <v>0.2</v>
      </c>
      <c r="Q3096">
        <v>1</v>
      </c>
      <c r="R3096" t="s">
        <v>773</v>
      </c>
    </row>
    <row r="3097" spans="1:18" x14ac:dyDescent="0.3">
      <c r="A3097" s="63">
        <v>3095</v>
      </c>
      <c r="B3097">
        <v>113924</v>
      </c>
      <c r="C3097" t="s">
        <v>411</v>
      </c>
      <c r="D3097" t="s">
        <v>656</v>
      </c>
      <c r="F3097">
        <v>66</v>
      </c>
      <c r="G3097" s="64">
        <v>43982</v>
      </c>
      <c r="H3097" s="64">
        <v>43982</v>
      </c>
      <c r="I3097">
        <v>4</v>
      </c>
      <c r="J3097">
        <v>2019</v>
      </c>
      <c r="K3097">
        <v>2019</v>
      </c>
      <c r="L3097">
        <v>1</v>
      </c>
      <c r="M3097">
        <v>0.2</v>
      </c>
      <c r="N3097">
        <v>0.2</v>
      </c>
      <c r="O3097">
        <v>1</v>
      </c>
      <c r="P3097">
        <v>0.2</v>
      </c>
      <c r="Q3097">
        <v>1</v>
      </c>
      <c r="R3097" t="s">
        <v>588</v>
      </c>
    </row>
    <row r="3098" spans="1:18" x14ac:dyDescent="0.3">
      <c r="A3098" s="63">
        <v>3096</v>
      </c>
      <c r="B3098">
        <v>113924</v>
      </c>
      <c r="C3098" t="s">
        <v>411</v>
      </c>
      <c r="D3098" t="s">
        <v>656</v>
      </c>
      <c r="F3098">
        <v>66</v>
      </c>
      <c r="G3098" s="64">
        <v>43982</v>
      </c>
      <c r="H3098" s="64">
        <v>43982</v>
      </c>
      <c r="I3098">
        <v>4</v>
      </c>
      <c r="J3098">
        <v>2019</v>
      </c>
      <c r="K3098">
        <v>2019</v>
      </c>
      <c r="L3098">
        <v>1</v>
      </c>
      <c r="M3098">
        <v>0.2</v>
      </c>
      <c r="N3098">
        <v>0.2</v>
      </c>
      <c r="O3098">
        <v>1</v>
      </c>
      <c r="P3098">
        <v>0.2</v>
      </c>
      <c r="Q3098">
        <v>1</v>
      </c>
      <c r="R3098" t="s">
        <v>616</v>
      </c>
    </row>
    <row r="3099" spans="1:18" x14ac:dyDescent="0.3">
      <c r="A3099" s="63">
        <v>3097</v>
      </c>
      <c r="B3099">
        <v>20</v>
      </c>
      <c r="C3099" t="s">
        <v>810</v>
      </c>
      <c r="D3099" t="s">
        <v>585</v>
      </c>
      <c r="F3099">
        <v>79</v>
      </c>
      <c r="G3099" s="64">
        <v>42736</v>
      </c>
      <c r="H3099" s="64">
        <v>42810</v>
      </c>
      <c r="I3099">
        <v>8</v>
      </c>
      <c r="J3099">
        <v>2002</v>
      </c>
      <c r="K3099">
        <v>2002</v>
      </c>
      <c r="L3099">
        <v>220</v>
      </c>
      <c r="M3099">
        <v>0.38333333333333341</v>
      </c>
      <c r="N3099">
        <v>84.333333333333343</v>
      </c>
      <c r="O3099">
        <v>75</v>
      </c>
      <c r="P3099">
        <v>1.124444444444445</v>
      </c>
      <c r="Q3099">
        <v>2.9333333333333331</v>
      </c>
      <c r="R3099" t="s">
        <v>35</v>
      </c>
    </row>
    <row r="3100" spans="1:18" x14ac:dyDescent="0.3">
      <c r="A3100" s="63">
        <v>3098</v>
      </c>
      <c r="B3100">
        <v>20</v>
      </c>
      <c r="C3100" t="s">
        <v>810</v>
      </c>
      <c r="D3100" t="s">
        <v>585</v>
      </c>
      <c r="F3100">
        <v>79</v>
      </c>
      <c r="G3100" s="64">
        <v>42736</v>
      </c>
      <c r="H3100" s="64">
        <v>42810</v>
      </c>
      <c r="I3100">
        <v>8</v>
      </c>
      <c r="J3100">
        <v>2002</v>
      </c>
      <c r="K3100">
        <v>2002</v>
      </c>
      <c r="L3100">
        <v>220</v>
      </c>
      <c r="M3100">
        <v>0.38333333333333341</v>
      </c>
      <c r="N3100">
        <v>84.333333333333343</v>
      </c>
      <c r="O3100">
        <v>75</v>
      </c>
      <c r="P3100">
        <v>1.124444444444445</v>
      </c>
      <c r="Q3100">
        <v>2.9333333333333331</v>
      </c>
      <c r="R3100" t="s">
        <v>32</v>
      </c>
    </row>
    <row r="3101" spans="1:18" x14ac:dyDescent="0.3">
      <c r="A3101" s="63">
        <v>3099</v>
      </c>
      <c r="B3101">
        <v>20</v>
      </c>
      <c r="C3101" t="s">
        <v>810</v>
      </c>
      <c r="D3101" t="s">
        <v>585</v>
      </c>
      <c r="F3101">
        <v>79</v>
      </c>
      <c r="G3101" s="64">
        <v>42736</v>
      </c>
      <c r="H3101" s="64">
        <v>42810</v>
      </c>
      <c r="I3101">
        <v>8</v>
      </c>
      <c r="J3101">
        <v>2002</v>
      </c>
      <c r="K3101">
        <v>2002</v>
      </c>
      <c r="L3101">
        <v>220</v>
      </c>
      <c r="M3101">
        <v>0.38333333333333341</v>
      </c>
      <c r="N3101">
        <v>84.333333333333343</v>
      </c>
      <c r="O3101">
        <v>75</v>
      </c>
      <c r="P3101">
        <v>1.124444444444445</v>
      </c>
      <c r="Q3101">
        <v>2.9333333333333331</v>
      </c>
      <c r="R3101" t="s">
        <v>761</v>
      </c>
    </row>
    <row r="3102" spans="1:18" x14ac:dyDescent="0.3">
      <c r="A3102" s="63">
        <v>3100</v>
      </c>
      <c r="B3102">
        <v>20</v>
      </c>
      <c r="C3102" t="s">
        <v>810</v>
      </c>
      <c r="D3102" t="s">
        <v>585</v>
      </c>
      <c r="F3102">
        <v>79</v>
      </c>
      <c r="G3102" s="64">
        <v>42736</v>
      </c>
      <c r="H3102" s="64">
        <v>42810</v>
      </c>
      <c r="I3102">
        <v>8</v>
      </c>
      <c r="J3102">
        <v>2002</v>
      </c>
      <c r="K3102">
        <v>2002</v>
      </c>
      <c r="L3102">
        <v>220</v>
      </c>
      <c r="M3102">
        <v>0.38333333333333341</v>
      </c>
      <c r="N3102">
        <v>84.333333333333343</v>
      </c>
      <c r="O3102">
        <v>75</v>
      </c>
      <c r="P3102">
        <v>1.124444444444445</v>
      </c>
      <c r="Q3102">
        <v>2.9333333333333331</v>
      </c>
      <c r="R3102" t="s">
        <v>38</v>
      </c>
    </row>
    <row r="3103" spans="1:18" x14ac:dyDescent="0.3">
      <c r="A3103" s="63">
        <v>3101</v>
      </c>
      <c r="B3103">
        <v>20</v>
      </c>
      <c r="C3103" t="s">
        <v>810</v>
      </c>
      <c r="D3103" t="s">
        <v>585</v>
      </c>
      <c r="F3103">
        <v>79</v>
      </c>
      <c r="G3103" s="64">
        <v>42736</v>
      </c>
      <c r="H3103" s="64">
        <v>42810</v>
      </c>
      <c r="I3103">
        <v>8</v>
      </c>
      <c r="J3103">
        <v>2002</v>
      </c>
      <c r="K3103">
        <v>2002</v>
      </c>
      <c r="L3103">
        <v>220</v>
      </c>
      <c r="M3103">
        <v>0.38333333333333341</v>
      </c>
      <c r="N3103">
        <v>84.333333333333343</v>
      </c>
      <c r="O3103">
        <v>75</v>
      </c>
      <c r="P3103">
        <v>1.124444444444445</v>
      </c>
      <c r="Q3103">
        <v>2.9333333333333331</v>
      </c>
      <c r="R3103" t="s">
        <v>590</v>
      </c>
    </row>
    <row r="3104" spans="1:18" x14ac:dyDescent="0.3">
      <c r="A3104" s="63">
        <v>3102</v>
      </c>
      <c r="B3104">
        <v>20</v>
      </c>
      <c r="C3104" t="s">
        <v>810</v>
      </c>
      <c r="D3104" t="s">
        <v>585</v>
      </c>
      <c r="F3104">
        <v>79</v>
      </c>
      <c r="G3104" s="64">
        <v>42736</v>
      </c>
      <c r="H3104" s="64">
        <v>42810</v>
      </c>
      <c r="I3104">
        <v>8</v>
      </c>
      <c r="J3104">
        <v>2002</v>
      </c>
      <c r="K3104">
        <v>2002</v>
      </c>
      <c r="L3104">
        <v>220</v>
      </c>
      <c r="M3104">
        <v>0.38333333333333341</v>
      </c>
      <c r="N3104">
        <v>84.333333333333343</v>
      </c>
      <c r="O3104">
        <v>75</v>
      </c>
      <c r="P3104">
        <v>1.124444444444445</v>
      </c>
      <c r="Q3104">
        <v>2.9333333333333331</v>
      </c>
      <c r="R3104" t="s">
        <v>133</v>
      </c>
    </row>
    <row r="3105" spans="1:18" x14ac:dyDescent="0.3">
      <c r="A3105" s="63">
        <v>3103</v>
      </c>
      <c r="B3105">
        <v>20</v>
      </c>
      <c r="C3105" t="s">
        <v>810</v>
      </c>
      <c r="D3105" t="s">
        <v>585</v>
      </c>
      <c r="F3105">
        <v>79</v>
      </c>
      <c r="G3105" s="64">
        <v>42736</v>
      </c>
      <c r="H3105" s="64">
        <v>42810</v>
      </c>
      <c r="I3105">
        <v>8</v>
      </c>
      <c r="J3105">
        <v>2002</v>
      </c>
      <c r="K3105">
        <v>2002</v>
      </c>
      <c r="L3105">
        <v>220</v>
      </c>
      <c r="M3105">
        <v>0.38333333333333341</v>
      </c>
      <c r="N3105">
        <v>84.333333333333343</v>
      </c>
      <c r="O3105">
        <v>75</v>
      </c>
      <c r="P3105">
        <v>1.124444444444445</v>
      </c>
      <c r="Q3105">
        <v>2.9333333333333331</v>
      </c>
      <c r="R3105" t="s">
        <v>811</v>
      </c>
    </row>
    <row r="3106" spans="1:18" x14ac:dyDescent="0.3">
      <c r="A3106" s="63">
        <v>3104</v>
      </c>
      <c r="B3106">
        <v>20</v>
      </c>
      <c r="C3106" t="s">
        <v>810</v>
      </c>
      <c r="D3106" t="s">
        <v>585</v>
      </c>
      <c r="F3106">
        <v>79</v>
      </c>
      <c r="G3106" s="64">
        <v>42736</v>
      </c>
      <c r="H3106" s="64">
        <v>42810</v>
      </c>
      <c r="I3106">
        <v>8</v>
      </c>
      <c r="J3106">
        <v>2002</v>
      </c>
      <c r="K3106">
        <v>2002</v>
      </c>
      <c r="L3106">
        <v>220</v>
      </c>
      <c r="M3106">
        <v>0.38333333333333341</v>
      </c>
      <c r="N3106">
        <v>84.333333333333343</v>
      </c>
      <c r="O3106">
        <v>75</v>
      </c>
      <c r="P3106">
        <v>1.124444444444445</v>
      </c>
      <c r="Q3106">
        <v>2.9333333333333331</v>
      </c>
      <c r="R3106" t="s">
        <v>673</v>
      </c>
    </row>
    <row r="3107" spans="1:18" x14ac:dyDescent="0.3">
      <c r="A3107" s="63">
        <v>3105</v>
      </c>
      <c r="B3107">
        <v>20</v>
      </c>
      <c r="C3107" t="s">
        <v>810</v>
      </c>
      <c r="D3107" t="s">
        <v>585</v>
      </c>
      <c r="F3107">
        <v>79</v>
      </c>
      <c r="G3107" s="64">
        <v>42736</v>
      </c>
      <c r="H3107" s="64">
        <v>42810</v>
      </c>
      <c r="I3107">
        <v>8</v>
      </c>
      <c r="J3107">
        <v>2002</v>
      </c>
      <c r="K3107">
        <v>2002</v>
      </c>
      <c r="L3107">
        <v>220</v>
      </c>
      <c r="M3107">
        <v>0.38333333333333341</v>
      </c>
      <c r="N3107">
        <v>84.333333333333343</v>
      </c>
      <c r="O3107">
        <v>75</v>
      </c>
      <c r="P3107">
        <v>1.124444444444445</v>
      </c>
      <c r="Q3107">
        <v>2.9333333333333331</v>
      </c>
      <c r="R3107" t="s">
        <v>197</v>
      </c>
    </row>
    <row r="3108" spans="1:18" x14ac:dyDescent="0.3">
      <c r="A3108" s="63">
        <v>3106</v>
      </c>
      <c r="B3108">
        <v>20</v>
      </c>
      <c r="C3108" t="s">
        <v>810</v>
      </c>
      <c r="D3108" t="s">
        <v>585</v>
      </c>
      <c r="F3108">
        <v>79</v>
      </c>
      <c r="G3108" s="64">
        <v>42736</v>
      </c>
      <c r="H3108" s="64">
        <v>42810</v>
      </c>
      <c r="I3108">
        <v>8</v>
      </c>
      <c r="J3108">
        <v>2002</v>
      </c>
      <c r="K3108">
        <v>2002</v>
      </c>
      <c r="L3108">
        <v>220</v>
      </c>
      <c r="M3108">
        <v>0.38333333333333341</v>
      </c>
      <c r="N3108">
        <v>84.333333333333343</v>
      </c>
      <c r="O3108">
        <v>75</v>
      </c>
      <c r="P3108">
        <v>1.124444444444445</v>
      </c>
      <c r="Q3108">
        <v>2.9333333333333331</v>
      </c>
      <c r="R3108" t="s">
        <v>705</v>
      </c>
    </row>
    <row r="3109" spans="1:18" x14ac:dyDescent="0.3">
      <c r="A3109" s="63">
        <v>3107</v>
      </c>
      <c r="B3109">
        <v>20</v>
      </c>
      <c r="C3109" t="s">
        <v>810</v>
      </c>
      <c r="D3109" t="s">
        <v>585</v>
      </c>
      <c r="F3109">
        <v>79</v>
      </c>
      <c r="G3109" s="64">
        <v>42736</v>
      </c>
      <c r="H3109" s="64">
        <v>42810</v>
      </c>
      <c r="I3109">
        <v>8</v>
      </c>
      <c r="J3109">
        <v>2002</v>
      </c>
      <c r="K3109">
        <v>2002</v>
      </c>
      <c r="L3109">
        <v>220</v>
      </c>
      <c r="M3109">
        <v>0.38333333333333341</v>
      </c>
      <c r="N3109">
        <v>84.333333333333343</v>
      </c>
      <c r="O3109">
        <v>75</v>
      </c>
      <c r="P3109">
        <v>1.124444444444445</v>
      </c>
      <c r="Q3109">
        <v>2.9333333333333331</v>
      </c>
      <c r="R3109" t="s">
        <v>700</v>
      </c>
    </row>
    <row r="3110" spans="1:18" x14ac:dyDescent="0.3">
      <c r="A3110" s="63">
        <v>3108</v>
      </c>
      <c r="B3110">
        <v>20</v>
      </c>
      <c r="C3110" t="s">
        <v>810</v>
      </c>
      <c r="D3110" t="s">
        <v>585</v>
      </c>
      <c r="F3110">
        <v>79</v>
      </c>
      <c r="G3110" s="64">
        <v>42736</v>
      </c>
      <c r="H3110" s="64">
        <v>42810</v>
      </c>
      <c r="I3110">
        <v>8</v>
      </c>
      <c r="J3110">
        <v>2002</v>
      </c>
      <c r="K3110">
        <v>2002</v>
      </c>
      <c r="L3110">
        <v>220</v>
      </c>
      <c r="M3110">
        <v>0.38333333333333341</v>
      </c>
      <c r="N3110">
        <v>84.333333333333343</v>
      </c>
      <c r="O3110">
        <v>75</v>
      </c>
      <c r="P3110">
        <v>1.124444444444445</v>
      </c>
      <c r="Q3110">
        <v>2.9333333333333331</v>
      </c>
      <c r="R3110" t="s">
        <v>661</v>
      </c>
    </row>
    <row r="3111" spans="1:18" x14ac:dyDescent="0.3">
      <c r="A3111" s="63">
        <v>3109</v>
      </c>
      <c r="B3111">
        <v>20</v>
      </c>
      <c r="C3111" t="s">
        <v>810</v>
      </c>
      <c r="D3111" t="s">
        <v>585</v>
      </c>
      <c r="F3111">
        <v>79</v>
      </c>
      <c r="G3111" s="64">
        <v>42736</v>
      </c>
      <c r="H3111" s="64">
        <v>42810</v>
      </c>
      <c r="I3111">
        <v>8</v>
      </c>
      <c r="J3111">
        <v>2002</v>
      </c>
      <c r="K3111">
        <v>2002</v>
      </c>
      <c r="L3111">
        <v>220</v>
      </c>
      <c r="M3111">
        <v>0.38333333333333341</v>
      </c>
      <c r="N3111">
        <v>84.333333333333343</v>
      </c>
      <c r="O3111">
        <v>75</v>
      </c>
      <c r="P3111">
        <v>1.124444444444445</v>
      </c>
      <c r="Q3111">
        <v>2.9333333333333331</v>
      </c>
      <c r="R3111" t="s">
        <v>670</v>
      </c>
    </row>
    <row r="3112" spans="1:18" x14ac:dyDescent="0.3">
      <c r="A3112" s="63">
        <v>3110</v>
      </c>
      <c r="B3112">
        <v>20</v>
      </c>
      <c r="C3112" t="s">
        <v>810</v>
      </c>
      <c r="D3112" t="s">
        <v>585</v>
      </c>
      <c r="F3112">
        <v>79</v>
      </c>
      <c r="G3112" s="64">
        <v>42736</v>
      </c>
      <c r="H3112" s="64">
        <v>42810</v>
      </c>
      <c r="I3112">
        <v>8</v>
      </c>
      <c r="J3112">
        <v>2002</v>
      </c>
      <c r="K3112">
        <v>2002</v>
      </c>
      <c r="L3112">
        <v>220</v>
      </c>
      <c r="M3112">
        <v>0.38333333333333341</v>
      </c>
      <c r="N3112">
        <v>84.333333333333343</v>
      </c>
      <c r="O3112">
        <v>75</v>
      </c>
      <c r="P3112">
        <v>1.124444444444445</v>
      </c>
      <c r="Q3112">
        <v>2.9333333333333331</v>
      </c>
      <c r="R3112" t="s">
        <v>588</v>
      </c>
    </row>
    <row r="3113" spans="1:18" x14ac:dyDescent="0.3">
      <c r="A3113" s="63">
        <v>3111</v>
      </c>
      <c r="B3113">
        <v>20</v>
      </c>
      <c r="C3113" t="s">
        <v>810</v>
      </c>
      <c r="D3113" t="s">
        <v>585</v>
      </c>
      <c r="F3113">
        <v>79</v>
      </c>
      <c r="G3113" s="64">
        <v>42736</v>
      </c>
      <c r="H3113" s="64">
        <v>42810</v>
      </c>
      <c r="I3113">
        <v>8</v>
      </c>
      <c r="J3113">
        <v>2002</v>
      </c>
      <c r="K3113">
        <v>2002</v>
      </c>
      <c r="L3113">
        <v>220</v>
      </c>
      <c r="M3113">
        <v>0.38333333333333341</v>
      </c>
      <c r="N3113">
        <v>84.333333333333343</v>
      </c>
      <c r="O3113">
        <v>75</v>
      </c>
      <c r="P3113">
        <v>1.124444444444445</v>
      </c>
      <c r="Q3113">
        <v>2.9333333333333331</v>
      </c>
      <c r="R3113" t="s">
        <v>632</v>
      </c>
    </row>
    <row r="3114" spans="1:18" x14ac:dyDescent="0.3">
      <c r="A3114" s="63">
        <v>3112</v>
      </c>
      <c r="B3114">
        <v>20</v>
      </c>
      <c r="C3114" t="s">
        <v>810</v>
      </c>
      <c r="D3114" t="s">
        <v>585</v>
      </c>
      <c r="F3114">
        <v>79</v>
      </c>
      <c r="G3114" s="64">
        <v>42736</v>
      </c>
      <c r="H3114" s="64">
        <v>42810</v>
      </c>
      <c r="I3114">
        <v>8</v>
      </c>
      <c r="J3114">
        <v>2002</v>
      </c>
      <c r="K3114">
        <v>2002</v>
      </c>
      <c r="L3114">
        <v>220</v>
      </c>
      <c r="M3114">
        <v>0.38333333333333341</v>
      </c>
      <c r="N3114">
        <v>84.333333333333343</v>
      </c>
      <c r="O3114">
        <v>75</v>
      </c>
      <c r="P3114">
        <v>1.124444444444445</v>
      </c>
      <c r="Q3114">
        <v>2.9333333333333331</v>
      </c>
      <c r="R3114" t="s">
        <v>627</v>
      </c>
    </row>
    <row r="3115" spans="1:18" x14ac:dyDescent="0.3">
      <c r="A3115" s="63">
        <v>3113</v>
      </c>
      <c r="B3115">
        <v>1735</v>
      </c>
      <c r="C3115" t="s">
        <v>812</v>
      </c>
      <c r="D3115" t="s">
        <v>585</v>
      </c>
      <c r="F3115">
        <v>81</v>
      </c>
      <c r="G3115" s="64">
        <v>43525</v>
      </c>
      <c r="H3115" s="64">
        <v>43860</v>
      </c>
      <c r="I3115">
        <v>9</v>
      </c>
      <c r="J3115">
        <v>2007</v>
      </c>
      <c r="K3115">
        <v>2007</v>
      </c>
      <c r="L3115">
        <v>500</v>
      </c>
      <c r="M3115">
        <v>0.38333333333333341</v>
      </c>
      <c r="N3115">
        <v>191.66666666666671</v>
      </c>
      <c r="O3115">
        <v>336</v>
      </c>
      <c r="P3115">
        <v>0.57043650793650802</v>
      </c>
      <c r="Q3115">
        <v>1.4880952380952379</v>
      </c>
      <c r="R3115" t="s">
        <v>35</v>
      </c>
    </row>
    <row r="3116" spans="1:18" x14ac:dyDescent="0.3">
      <c r="A3116" s="63">
        <v>3114</v>
      </c>
      <c r="B3116">
        <v>1735</v>
      </c>
      <c r="C3116" t="s">
        <v>812</v>
      </c>
      <c r="D3116" t="s">
        <v>585</v>
      </c>
      <c r="F3116">
        <v>81</v>
      </c>
      <c r="G3116" s="64">
        <v>43525</v>
      </c>
      <c r="H3116" s="64">
        <v>43860</v>
      </c>
      <c r="I3116">
        <v>9</v>
      </c>
      <c r="J3116">
        <v>2007</v>
      </c>
      <c r="K3116">
        <v>2007</v>
      </c>
      <c r="L3116">
        <v>500</v>
      </c>
      <c r="M3116">
        <v>0.38333333333333341</v>
      </c>
      <c r="N3116">
        <v>191.66666666666671</v>
      </c>
      <c r="O3116">
        <v>336</v>
      </c>
      <c r="P3116">
        <v>0.57043650793650802</v>
      </c>
      <c r="Q3116">
        <v>1.4880952380952379</v>
      </c>
      <c r="R3116" t="s">
        <v>32</v>
      </c>
    </row>
    <row r="3117" spans="1:18" x14ac:dyDescent="0.3">
      <c r="A3117" s="63">
        <v>3115</v>
      </c>
      <c r="B3117">
        <v>1735</v>
      </c>
      <c r="C3117" t="s">
        <v>812</v>
      </c>
      <c r="D3117" t="s">
        <v>585</v>
      </c>
      <c r="F3117">
        <v>81</v>
      </c>
      <c r="G3117" s="64">
        <v>43525</v>
      </c>
      <c r="H3117" s="64">
        <v>43860</v>
      </c>
      <c r="I3117">
        <v>9</v>
      </c>
      <c r="J3117">
        <v>2007</v>
      </c>
      <c r="K3117">
        <v>2007</v>
      </c>
      <c r="L3117">
        <v>500</v>
      </c>
      <c r="M3117">
        <v>0.38333333333333341</v>
      </c>
      <c r="N3117">
        <v>191.66666666666671</v>
      </c>
      <c r="O3117">
        <v>336</v>
      </c>
      <c r="P3117">
        <v>0.57043650793650802</v>
      </c>
      <c r="Q3117">
        <v>1.4880952380952379</v>
      </c>
      <c r="R3117" t="s">
        <v>761</v>
      </c>
    </row>
    <row r="3118" spans="1:18" x14ac:dyDescent="0.3">
      <c r="A3118" s="63">
        <v>3116</v>
      </c>
      <c r="B3118">
        <v>1735</v>
      </c>
      <c r="C3118" t="s">
        <v>812</v>
      </c>
      <c r="D3118" t="s">
        <v>585</v>
      </c>
      <c r="F3118">
        <v>81</v>
      </c>
      <c r="G3118" s="64">
        <v>43525</v>
      </c>
      <c r="H3118" s="64">
        <v>43860</v>
      </c>
      <c r="I3118">
        <v>9</v>
      </c>
      <c r="J3118">
        <v>2007</v>
      </c>
      <c r="K3118">
        <v>2007</v>
      </c>
      <c r="L3118">
        <v>500</v>
      </c>
      <c r="M3118">
        <v>0.38333333333333341</v>
      </c>
      <c r="N3118">
        <v>191.66666666666671</v>
      </c>
      <c r="O3118">
        <v>336</v>
      </c>
      <c r="P3118">
        <v>0.57043650793650802</v>
      </c>
      <c r="Q3118">
        <v>1.4880952380952379</v>
      </c>
      <c r="R3118" t="s">
        <v>38</v>
      </c>
    </row>
    <row r="3119" spans="1:18" x14ac:dyDescent="0.3">
      <c r="A3119" s="63">
        <v>3117</v>
      </c>
      <c r="B3119">
        <v>1735</v>
      </c>
      <c r="C3119" t="s">
        <v>812</v>
      </c>
      <c r="D3119" t="s">
        <v>585</v>
      </c>
      <c r="F3119">
        <v>81</v>
      </c>
      <c r="G3119" s="64">
        <v>43525</v>
      </c>
      <c r="H3119" s="64">
        <v>43860</v>
      </c>
      <c r="I3119">
        <v>9</v>
      </c>
      <c r="J3119">
        <v>2007</v>
      </c>
      <c r="K3119">
        <v>2007</v>
      </c>
      <c r="L3119">
        <v>500</v>
      </c>
      <c r="M3119">
        <v>0.38333333333333341</v>
      </c>
      <c r="N3119">
        <v>191.66666666666671</v>
      </c>
      <c r="O3119">
        <v>336</v>
      </c>
      <c r="P3119">
        <v>0.57043650793650802</v>
      </c>
      <c r="Q3119">
        <v>1.4880952380952379</v>
      </c>
      <c r="R3119" t="s">
        <v>133</v>
      </c>
    </row>
    <row r="3120" spans="1:18" x14ac:dyDescent="0.3">
      <c r="A3120" s="63">
        <v>3118</v>
      </c>
      <c r="B3120">
        <v>1735</v>
      </c>
      <c r="C3120" t="s">
        <v>812</v>
      </c>
      <c r="D3120" t="s">
        <v>585</v>
      </c>
      <c r="F3120">
        <v>81</v>
      </c>
      <c r="G3120" s="64">
        <v>43525</v>
      </c>
      <c r="H3120" s="64">
        <v>43860</v>
      </c>
      <c r="I3120">
        <v>9</v>
      </c>
      <c r="J3120">
        <v>2007</v>
      </c>
      <c r="K3120">
        <v>2007</v>
      </c>
      <c r="L3120">
        <v>500</v>
      </c>
      <c r="M3120">
        <v>0.38333333333333341</v>
      </c>
      <c r="N3120">
        <v>191.66666666666671</v>
      </c>
      <c r="O3120">
        <v>336</v>
      </c>
      <c r="P3120">
        <v>0.57043650793650802</v>
      </c>
      <c r="Q3120">
        <v>1.4880952380952379</v>
      </c>
      <c r="R3120" t="s">
        <v>590</v>
      </c>
    </row>
    <row r="3121" spans="1:18" x14ac:dyDescent="0.3">
      <c r="A3121" s="63">
        <v>3119</v>
      </c>
      <c r="B3121">
        <v>1735</v>
      </c>
      <c r="C3121" t="s">
        <v>812</v>
      </c>
      <c r="D3121" t="s">
        <v>585</v>
      </c>
      <c r="F3121">
        <v>81</v>
      </c>
      <c r="G3121" s="64">
        <v>43525</v>
      </c>
      <c r="H3121" s="64">
        <v>43860</v>
      </c>
      <c r="I3121">
        <v>9</v>
      </c>
      <c r="J3121">
        <v>2007</v>
      </c>
      <c r="K3121">
        <v>2007</v>
      </c>
      <c r="L3121">
        <v>500</v>
      </c>
      <c r="M3121">
        <v>0.38333333333333341</v>
      </c>
      <c r="N3121">
        <v>191.66666666666671</v>
      </c>
      <c r="O3121">
        <v>336</v>
      </c>
      <c r="P3121">
        <v>0.57043650793650802</v>
      </c>
      <c r="Q3121">
        <v>1.4880952380952379</v>
      </c>
      <c r="R3121" t="s">
        <v>661</v>
      </c>
    </row>
    <row r="3122" spans="1:18" x14ac:dyDescent="0.3">
      <c r="A3122" s="63">
        <v>3120</v>
      </c>
      <c r="B3122">
        <v>1735</v>
      </c>
      <c r="C3122" t="s">
        <v>812</v>
      </c>
      <c r="D3122" t="s">
        <v>585</v>
      </c>
      <c r="F3122">
        <v>81</v>
      </c>
      <c r="G3122" s="64">
        <v>43525</v>
      </c>
      <c r="H3122" s="64">
        <v>43860</v>
      </c>
      <c r="I3122">
        <v>9</v>
      </c>
      <c r="J3122">
        <v>2007</v>
      </c>
      <c r="K3122">
        <v>2007</v>
      </c>
      <c r="L3122">
        <v>500</v>
      </c>
      <c r="M3122">
        <v>0.38333333333333341</v>
      </c>
      <c r="N3122">
        <v>191.66666666666671</v>
      </c>
      <c r="O3122">
        <v>336</v>
      </c>
      <c r="P3122">
        <v>0.57043650793650802</v>
      </c>
      <c r="Q3122">
        <v>1.4880952380952379</v>
      </c>
      <c r="R3122" t="s">
        <v>687</v>
      </c>
    </row>
    <row r="3123" spans="1:18" x14ac:dyDescent="0.3">
      <c r="A3123" s="63">
        <v>3121</v>
      </c>
      <c r="B3123">
        <v>1735</v>
      </c>
      <c r="C3123" t="s">
        <v>812</v>
      </c>
      <c r="D3123" t="s">
        <v>585</v>
      </c>
      <c r="F3123">
        <v>81</v>
      </c>
      <c r="G3123" s="64">
        <v>43525</v>
      </c>
      <c r="H3123" s="64">
        <v>43860</v>
      </c>
      <c r="I3123">
        <v>9</v>
      </c>
      <c r="J3123">
        <v>2007</v>
      </c>
      <c r="K3123">
        <v>2007</v>
      </c>
      <c r="L3123">
        <v>500</v>
      </c>
      <c r="M3123">
        <v>0.38333333333333341</v>
      </c>
      <c r="N3123">
        <v>191.66666666666671</v>
      </c>
      <c r="O3123">
        <v>336</v>
      </c>
      <c r="P3123">
        <v>0.57043650793650802</v>
      </c>
      <c r="Q3123">
        <v>1.4880952380952379</v>
      </c>
      <c r="R3123" t="s">
        <v>673</v>
      </c>
    </row>
    <row r="3124" spans="1:18" x14ac:dyDescent="0.3">
      <c r="A3124" s="63">
        <v>3122</v>
      </c>
      <c r="B3124">
        <v>1735</v>
      </c>
      <c r="C3124" t="s">
        <v>812</v>
      </c>
      <c r="D3124" t="s">
        <v>585</v>
      </c>
      <c r="F3124">
        <v>81</v>
      </c>
      <c r="G3124" s="64">
        <v>43525</v>
      </c>
      <c r="H3124" s="64">
        <v>43860</v>
      </c>
      <c r="I3124">
        <v>9</v>
      </c>
      <c r="J3124">
        <v>2007</v>
      </c>
      <c r="K3124">
        <v>2007</v>
      </c>
      <c r="L3124">
        <v>500</v>
      </c>
      <c r="M3124">
        <v>0.38333333333333341</v>
      </c>
      <c r="N3124">
        <v>191.66666666666671</v>
      </c>
      <c r="O3124">
        <v>336</v>
      </c>
      <c r="P3124">
        <v>0.57043650793650802</v>
      </c>
      <c r="Q3124">
        <v>1.4880952380952379</v>
      </c>
      <c r="R3124" t="s">
        <v>684</v>
      </c>
    </row>
    <row r="3125" spans="1:18" x14ac:dyDescent="0.3">
      <c r="A3125" s="63">
        <v>3123</v>
      </c>
      <c r="B3125">
        <v>1735</v>
      </c>
      <c r="C3125" t="s">
        <v>812</v>
      </c>
      <c r="D3125" t="s">
        <v>585</v>
      </c>
      <c r="F3125">
        <v>81</v>
      </c>
      <c r="G3125" s="64">
        <v>43525</v>
      </c>
      <c r="H3125" s="64">
        <v>43860</v>
      </c>
      <c r="I3125">
        <v>9</v>
      </c>
      <c r="J3125">
        <v>2007</v>
      </c>
      <c r="K3125">
        <v>2007</v>
      </c>
      <c r="L3125">
        <v>500</v>
      </c>
      <c r="M3125">
        <v>0.38333333333333341</v>
      </c>
      <c r="N3125">
        <v>191.66666666666671</v>
      </c>
      <c r="O3125">
        <v>336</v>
      </c>
      <c r="P3125">
        <v>0.57043650793650802</v>
      </c>
      <c r="Q3125">
        <v>1.4880952380952379</v>
      </c>
      <c r="R3125" t="s">
        <v>197</v>
      </c>
    </row>
    <row r="3126" spans="1:18" x14ac:dyDescent="0.3">
      <c r="A3126" s="63">
        <v>3124</v>
      </c>
      <c r="B3126">
        <v>1735</v>
      </c>
      <c r="C3126" t="s">
        <v>812</v>
      </c>
      <c r="D3126" t="s">
        <v>585</v>
      </c>
      <c r="F3126">
        <v>81</v>
      </c>
      <c r="G3126" s="64">
        <v>43525</v>
      </c>
      <c r="H3126" s="64">
        <v>43860</v>
      </c>
      <c r="I3126">
        <v>9</v>
      </c>
      <c r="J3126">
        <v>2007</v>
      </c>
      <c r="K3126">
        <v>2007</v>
      </c>
      <c r="L3126">
        <v>500</v>
      </c>
      <c r="M3126">
        <v>0.38333333333333341</v>
      </c>
      <c r="N3126">
        <v>191.66666666666671</v>
      </c>
      <c r="O3126">
        <v>336</v>
      </c>
      <c r="P3126">
        <v>0.57043650793650802</v>
      </c>
      <c r="Q3126">
        <v>1.4880952380952379</v>
      </c>
      <c r="R3126" t="s">
        <v>663</v>
      </c>
    </row>
    <row r="3127" spans="1:18" x14ac:dyDescent="0.3">
      <c r="A3127" s="63">
        <v>3125</v>
      </c>
      <c r="B3127">
        <v>1735</v>
      </c>
      <c r="C3127" t="s">
        <v>812</v>
      </c>
      <c r="D3127" t="s">
        <v>585</v>
      </c>
      <c r="F3127">
        <v>81</v>
      </c>
      <c r="G3127" s="64">
        <v>43525</v>
      </c>
      <c r="H3127" s="64">
        <v>43860</v>
      </c>
      <c r="I3127">
        <v>9</v>
      </c>
      <c r="J3127">
        <v>2007</v>
      </c>
      <c r="K3127">
        <v>2007</v>
      </c>
      <c r="L3127">
        <v>500</v>
      </c>
      <c r="M3127">
        <v>0.38333333333333341</v>
      </c>
      <c r="N3127">
        <v>191.66666666666671</v>
      </c>
      <c r="O3127">
        <v>336</v>
      </c>
      <c r="P3127">
        <v>0.57043650793650802</v>
      </c>
      <c r="Q3127">
        <v>1.4880952380952379</v>
      </c>
      <c r="R3127" t="s">
        <v>813</v>
      </c>
    </row>
    <row r="3128" spans="1:18" x14ac:dyDescent="0.3">
      <c r="A3128" s="63">
        <v>3126</v>
      </c>
      <c r="B3128">
        <v>1735</v>
      </c>
      <c r="C3128" t="s">
        <v>812</v>
      </c>
      <c r="D3128" t="s">
        <v>585</v>
      </c>
      <c r="F3128">
        <v>81</v>
      </c>
      <c r="G3128" s="64">
        <v>43525</v>
      </c>
      <c r="H3128" s="64">
        <v>43860</v>
      </c>
      <c r="I3128">
        <v>9</v>
      </c>
      <c r="J3128">
        <v>2007</v>
      </c>
      <c r="K3128">
        <v>2007</v>
      </c>
      <c r="L3128">
        <v>500</v>
      </c>
      <c r="M3128">
        <v>0.38333333333333341</v>
      </c>
      <c r="N3128">
        <v>191.66666666666671</v>
      </c>
      <c r="O3128">
        <v>336</v>
      </c>
      <c r="P3128">
        <v>0.57043650793650802</v>
      </c>
      <c r="Q3128">
        <v>1.4880952380952379</v>
      </c>
      <c r="R3128" t="s">
        <v>811</v>
      </c>
    </row>
    <row r="3129" spans="1:18" x14ac:dyDescent="0.3">
      <c r="A3129" s="63">
        <v>3127</v>
      </c>
      <c r="B3129">
        <v>1735</v>
      </c>
      <c r="C3129" t="s">
        <v>812</v>
      </c>
      <c r="D3129" t="s">
        <v>585</v>
      </c>
      <c r="F3129">
        <v>81</v>
      </c>
      <c r="G3129" s="64">
        <v>43525</v>
      </c>
      <c r="H3129" s="64">
        <v>43860</v>
      </c>
      <c r="I3129">
        <v>9</v>
      </c>
      <c r="J3129">
        <v>2007</v>
      </c>
      <c r="K3129">
        <v>2007</v>
      </c>
      <c r="L3129">
        <v>500</v>
      </c>
      <c r="M3129">
        <v>0.38333333333333341</v>
      </c>
      <c r="N3129">
        <v>191.66666666666671</v>
      </c>
      <c r="O3129">
        <v>336</v>
      </c>
      <c r="P3129">
        <v>0.57043650793650802</v>
      </c>
      <c r="Q3129">
        <v>1.4880952380952379</v>
      </c>
      <c r="R3129" t="s">
        <v>670</v>
      </c>
    </row>
    <row r="3130" spans="1:18" x14ac:dyDescent="0.3">
      <c r="A3130" s="63">
        <v>3128</v>
      </c>
      <c r="B3130">
        <v>1735</v>
      </c>
      <c r="C3130" t="s">
        <v>812</v>
      </c>
      <c r="D3130" t="s">
        <v>585</v>
      </c>
      <c r="F3130">
        <v>81</v>
      </c>
      <c r="G3130" s="64">
        <v>43525</v>
      </c>
      <c r="H3130" s="64">
        <v>43860</v>
      </c>
      <c r="I3130">
        <v>9</v>
      </c>
      <c r="J3130">
        <v>2007</v>
      </c>
      <c r="K3130">
        <v>2007</v>
      </c>
      <c r="L3130">
        <v>500</v>
      </c>
      <c r="M3130">
        <v>0.38333333333333341</v>
      </c>
      <c r="N3130">
        <v>191.66666666666671</v>
      </c>
      <c r="O3130">
        <v>336</v>
      </c>
      <c r="P3130">
        <v>0.57043650793650802</v>
      </c>
      <c r="Q3130">
        <v>1.4880952380952379</v>
      </c>
      <c r="R3130" t="s">
        <v>662</v>
      </c>
    </row>
    <row r="3131" spans="1:18" x14ac:dyDescent="0.3">
      <c r="A3131" s="63">
        <v>3129</v>
      </c>
      <c r="B3131">
        <v>1735</v>
      </c>
      <c r="C3131" t="s">
        <v>812</v>
      </c>
      <c r="D3131" t="s">
        <v>585</v>
      </c>
      <c r="F3131">
        <v>81</v>
      </c>
      <c r="G3131" s="64">
        <v>43525</v>
      </c>
      <c r="H3131" s="64">
        <v>43860</v>
      </c>
      <c r="I3131">
        <v>9</v>
      </c>
      <c r="J3131">
        <v>2007</v>
      </c>
      <c r="K3131">
        <v>2007</v>
      </c>
      <c r="L3131">
        <v>500</v>
      </c>
      <c r="M3131">
        <v>0.38333333333333341</v>
      </c>
      <c r="N3131">
        <v>191.66666666666671</v>
      </c>
      <c r="O3131">
        <v>336</v>
      </c>
      <c r="P3131">
        <v>0.57043650793650802</v>
      </c>
      <c r="Q3131">
        <v>1.4880952380952379</v>
      </c>
      <c r="R3131" t="s">
        <v>644</v>
      </c>
    </row>
    <row r="3132" spans="1:18" x14ac:dyDescent="0.3">
      <c r="A3132" s="63">
        <v>3130</v>
      </c>
      <c r="B3132">
        <v>1735</v>
      </c>
      <c r="C3132" t="s">
        <v>812</v>
      </c>
      <c r="D3132" t="s">
        <v>585</v>
      </c>
      <c r="F3132">
        <v>81</v>
      </c>
      <c r="G3132" s="64">
        <v>43525</v>
      </c>
      <c r="H3132" s="64">
        <v>43860</v>
      </c>
      <c r="I3132">
        <v>9</v>
      </c>
      <c r="J3132">
        <v>2007</v>
      </c>
      <c r="K3132">
        <v>2007</v>
      </c>
      <c r="L3132">
        <v>500</v>
      </c>
      <c r="M3132">
        <v>0.38333333333333341</v>
      </c>
      <c r="N3132">
        <v>191.66666666666671</v>
      </c>
      <c r="O3132">
        <v>336</v>
      </c>
      <c r="P3132">
        <v>0.57043650793650802</v>
      </c>
      <c r="Q3132">
        <v>1.4880952380952379</v>
      </c>
      <c r="R3132" t="s">
        <v>760</v>
      </c>
    </row>
    <row r="3133" spans="1:18" x14ac:dyDescent="0.3">
      <c r="A3133" s="63">
        <v>3131</v>
      </c>
      <c r="B3133">
        <v>1735</v>
      </c>
      <c r="C3133" t="s">
        <v>812</v>
      </c>
      <c r="D3133" t="s">
        <v>585</v>
      </c>
      <c r="F3133">
        <v>81</v>
      </c>
      <c r="G3133" s="64">
        <v>43525</v>
      </c>
      <c r="H3133" s="64">
        <v>43860</v>
      </c>
      <c r="I3133">
        <v>9</v>
      </c>
      <c r="J3133">
        <v>2007</v>
      </c>
      <c r="K3133">
        <v>2007</v>
      </c>
      <c r="L3133">
        <v>500</v>
      </c>
      <c r="M3133">
        <v>0.38333333333333341</v>
      </c>
      <c r="N3133">
        <v>191.66666666666671</v>
      </c>
      <c r="O3133">
        <v>336</v>
      </c>
      <c r="P3133">
        <v>0.57043650793650802</v>
      </c>
      <c r="Q3133">
        <v>1.4880952380952379</v>
      </c>
      <c r="R3133" t="s">
        <v>621</v>
      </c>
    </row>
    <row r="3134" spans="1:18" x14ac:dyDescent="0.3">
      <c r="A3134" s="63">
        <v>3132</v>
      </c>
      <c r="B3134">
        <v>1735</v>
      </c>
      <c r="C3134" t="s">
        <v>812</v>
      </c>
      <c r="D3134" t="s">
        <v>585</v>
      </c>
      <c r="F3134">
        <v>81</v>
      </c>
      <c r="G3134" s="64">
        <v>43525</v>
      </c>
      <c r="H3134" s="64">
        <v>43860</v>
      </c>
      <c r="I3134">
        <v>9</v>
      </c>
      <c r="J3134">
        <v>2007</v>
      </c>
      <c r="K3134">
        <v>2007</v>
      </c>
      <c r="L3134">
        <v>500</v>
      </c>
      <c r="M3134">
        <v>0.38333333333333341</v>
      </c>
      <c r="N3134">
        <v>191.66666666666671</v>
      </c>
      <c r="O3134">
        <v>336</v>
      </c>
      <c r="P3134">
        <v>0.57043650793650802</v>
      </c>
      <c r="Q3134">
        <v>1.4880952380952379</v>
      </c>
      <c r="R3134" t="s">
        <v>599</v>
      </c>
    </row>
    <row r="3135" spans="1:18" x14ac:dyDescent="0.3">
      <c r="A3135" s="63">
        <v>3133</v>
      </c>
      <c r="B3135">
        <v>1735</v>
      </c>
      <c r="C3135" t="s">
        <v>812</v>
      </c>
      <c r="D3135" t="s">
        <v>585</v>
      </c>
      <c r="F3135">
        <v>81</v>
      </c>
      <c r="G3135" s="64">
        <v>43525</v>
      </c>
      <c r="H3135" s="64">
        <v>43860</v>
      </c>
      <c r="I3135">
        <v>9</v>
      </c>
      <c r="J3135">
        <v>2007</v>
      </c>
      <c r="K3135">
        <v>2007</v>
      </c>
      <c r="L3135">
        <v>500</v>
      </c>
      <c r="M3135">
        <v>0.38333333333333341</v>
      </c>
      <c r="N3135">
        <v>191.66666666666671</v>
      </c>
      <c r="O3135">
        <v>336</v>
      </c>
      <c r="P3135">
        <v>0.57043650793650802</v>
      </c>
      <c r="Q3135">
        <v>1.4880952380952379</v>
      </c>
      <c r="R3135" t="s">
        <v>676</v>
      </c>
    </row>
    <row r="3136" spans="1:18" x14ac:dyDescent="0.3">
      <c r="A3136" s="63">
        <v>3134</v>
      </c>
      <c r="B3136">
        <v>1735</v>
      </c>
      <c r="C3136" t="s">
        <v>812</v>
      </c>
      <c r="D3136" t="s">
        <v>585</v>
      </c>
      <c r="F3136">
        <v>81</v>
      </c>
      <c r="G3136" s="64">
        <v>43525</v>
      </c>
      <c r="H3136" s="64">
        <v>43860</v>
      </c>
      <c r="I3136">
        <v>9</v>
      </c>
      <c r="J3136">
        <v>2007</v>
      </c>
      <c r="K3136">
        <v>2007</v>
      </c>
      <c r="L3136">
        <v>500</v>
      </c>
      <c r="M3136">
        <v>0.38333333333333341</v>
      </c>
      <c r="N3136">
        <v>191.66666666666671</v>
      </c>
      <c r="O3136">
        <v>336</v>
      </c>
      <c r="P3136">
        <v>0.57043650793650802</v>
      </c>
      <c r="Q3136">
        <v>1.4880952380952379</v>
      </c>
      <c r="R3136" t="s">
        <v>675</v>
      </c>
    </row>
    <row r="3137" spans="1:18" x14ac:dyDescent="0.3">
      <c r="A3137" s="63">
        <v>3135</v>
      </c>
      <c r="B3137">
        <v>1735</v>
      </c>
      <c r="C3137" t="s">
        <v>812</v>
      </c>
      <c r="D3137" t="s">
        <v>585</v>
      </c>
      <c r="F3137">
        <v>81</v>
      </c>
      <c r="G3137" s="64">
        <v>43525</v>
      </c>
      <c r="H3137" s="64">
        <v>43860</v>
      </c>
      <c r="I3137">
        <v>9</v>
      </c>
      <c r="J3137">
        <v>2007</v>
      </c>
      <c r="K3137">
        <v>2007</v>
      </c>
      <c r="L3137">
        <v>500</v>
      </c>
      <c r="M3137">
        <v>0.38333333333333341</v>
      </c>
      <c r="N3137">
        <v>191.66666666666671</v>
      </c>
      <c r="O3137">
        <v>336</v>
      </c>
      <c r="P3137">
        <v>0.57043650793650802</v>
      </c>
      <c r="Q3137">
        <v>1.4880952380952379</v>
      </c>
      <c r="R3137" t="s">
        <v>705</v>
      </c>
    </row>
    <row r="3138" spans="1:18" x14ac:dyDescent="0.3">
      <c r="A3138" s="63">
        <v>3136</v>
      </c>
      <c r="B3138">
        <v>1735</v>
      </c>
      <c r="C3138" t="s">
        <v>812</v>
      </c>
      <c r="D3138" t="s">
        <v>585</v>
      </c>
      <c r="F3138">
        <v>81</v>
      </c>
      <c r="G3138" s="64">
        <v>43525</v>
      </c>
      <c r="H3138" s="64">
        <v>43860</v>
      </c>
      <c r="I3138">
        <v>9</v>
      </c>
      <c r="J3138">
        <v>2007</v>
      </c>
      <c r="K3138">
        <v>2007</v>
      </c>
      <c r="L3138">
        <v>500</v>
      </c>
      <c r="M3138">
        <v>0.38333333333333341</v>
      </c>
      <c r="N3138">
        <v>191.66666666666671</v>
      </c>
      <c r="O3138">
        <v>336</v>
      </c>
      <c r="P3138">
        <v>0.57043650793650802</v>
      </c>
      <c r="Q3138">
        <v>1.4880952380952379</v>
      </c>
      <c r="R3138" t="s">
        <v>703</v>
      </c>
    </row>
    <row r="3139" spans="1:18" x14ac:dyDescent="0.3">
      <c r="A3139" s="63">
        <v>3137</v>
      </c>
      <c r="B3139">
        <v>1735</v>
      </c>
      <c r="C3139" t="s">
        <v>812</v>
      </c>
      <c r="D3139" t="s">
        <v>585</v>
      </c>
      <c r="F3139">
        <v>81</v>
      </c>
      <c r="G3139" s="64">
        <v>43525</v>
      </c>
      <c r="H3139" s="64">
        <v>43860</v>
      </c>
      <c r="I3139">
        <v>9</v>
      </c>
      <c r="J3139">
        <v>2007</v>
      </c>
      <c r="K3139">
        <v>2007</v>
      </c>
      <c r="L3139">
        <v>500</v>
      </c>
      <c r="M3139">
        <v>0.38333333333333341</v>
      </c>
      <c r="N3139">
        <v>191.66666666666671</v>
      </c>
      <c r="O3139">
        <v>336</v>
      </c>
      <c r="P3139">
        <v>0.57043650793650802</v>
      </c>
      <c r="Q3139">
        <v>1.4880952380952379</v>
      </c>
      <c r="R3139" t="s">
        <v>740</v>
      </c>
    </row>
    <row r="3140" spans="1:18" x14ac:dyDescent="0.3">
      <c r="A3140" s="63">
        <v>3138</v>
      </c>
      <c r="B3140">
        <v>1735</v>
      </c>
      <c r="C3140" t="s">
        <v>812</v>
      </c>
      <c r="D3140" t="s">
        <v>585</v>
      </c>
      <c r="F3140">
        <v>81</v>
      </c>
      <c r="G3140" s="64">
        <v>43525</v>
      </c>
      <c r="H3140" s="64">
        <v>43860</v>
      </c>
      <c r="I3140">
        <v>9</v>
      </c>
      <c r="J3140">
        <v>2007</v>
      </c>
      <c r="K3140">
        <v>2007</v>
      </c>
      <c r="L3140">
        <v>500</v>
      </c>
      <c r="M3140">
        <v>0.38333333333333341</v>
      </c>
      <c r="N3140">
        <v>191.66666666666671</v>
      </c>
      <c r="O3140">
        <v>336</v>
      </c>
      <c r="P3140">
        <v>0.57043650793650802</v>
      </c>
      <c r="Q3140">
        <v>1.4880952380952379</v>
      </c>
      <c r="R3140" t="s">
        <v>765</v>
      </c>
    </row>
    <row r="3141" spans="1:18" x14ac:dyDescent="0.3">
      <c r="A3141" s="63">
        <v>3139</v>
      </c>
      <c r="B3141">
        <v>1735</v>
      </c>
      <c r="C3141" t="s">
        <v>812</v>
      </c>
      <c r="D3141" t="s">
        <v>585</v>
      </c>
      <c r="F3141">
        <v>81</v>
      </c>
      <c r="G3141" s="64">
        <v>43525</v>
      </c>
      <c r="H3141" s="64">
        <v>43860</v>
      </c>
      <c r="I3141">
        <v>9</v>
      </c>
      <c r="J3141">
        <v>2007</v>
      </c>
      <c r="K3141">
        <v>2007</v>
      </c>
      <c r="L3141">
        <v>500</v>
      </c>
      <c r="M3141">
        <v>0.38333333333333341</v>
      </c>
      <c r="N3141">
        <v>191.66666666666671</v>
      </c>
      <c r="O3141">
        <v>336</v>
      </c>
      <c r="P3141">
        <v>0.57043650793650802</v>
      </c>
      <c r="Q3141">
        <v>1.4880952380952379</v>
      </c>
      <c r="R3141" t="s">
        <v>632</v>
      </c>
    </row>
    <row r="3142" spans="1:18" x14ac:dyDescent="0.3">
      <c r="A3142" s="63">
        <v>3140</v>
      </c>
      <c r="B3142">
        <v>1735</v>
      </c>
      <c r="C3142" t="s">
        <v>812</v>
      </c>
      <c r="D3142" t="s">
        <v>585</v>
      </c>
      <c r="F3142">
        <v>81</v>
      </c>
      <c r="G3142" s="64">
        <v>43525</v>
      </c>
      <c r="H3142" s="64">
        <v>43860</v>
      </c>
      <c r="I3142">
        <v>9</v>
      </c>
      <c r="J3142">
        <v>2007</v>
      </c>
      <c r="K3142">
        <v>2007</v>
      </c>
      <c r="L3142">
        <v>500</v>
      </c>
      <c r="M3142">
        <v>0.38333333333333341</v>
      </c>
      <c r="N3142">
        <v>191.66666666666671</v>
      </c>
      <c r="O3142">
        <v>336</v>
      </c>
      <c r="P3142">
        <v>0.57043650793650802</v>
      </c>
      <c r="Q3142">
        <v>1.4880952380952379</v>
      </c>
      <c r="R3142" t="s">
        <v>627</v>
      </c>
    </row>
    <row r="3143" spans="1:18" x14ac:dyDescent="0.3">
      <c r="A3143" s="63">
        <v>3141</v>
      </c>
      <c r="B3143">
        <v>13667</v>
      </c>
      <c r="C3143" t="s">
        <v>814</v>
      </c>
      <c r="D3143" t="s">
        <v>658</v>
      </c>
      <c r="F3143">
        <v>74</v>
      </c>
      <c r="G3143" s="64">
        <v>43792</v>
      </c>
      <c r="H3143" s="64">
        <v>43792</v>
      </c>
      <c r="I3143">
        <v>7</v>
      </c>
      <c r="J3143">
        <v>2012</v>
      </c>
      <c r="K3143">
        <v>2012</v>
      </c>
      <c r="L3143">
        <v>1</v>
      </c>
      <c r="M3143">
        <v>1.8166666666666671</v>
      </c>
      <c r="N3143">
        <v>1.8166666666666671</v>
      </c>
      <c r="O3143">
        <v>1</v>
      </c>
      <c r="P3143">
        <v>1.8166666666666671</v>
      </c>
      <c r="Q3143">
        <v>1</v>
      </c>
      <c r="R3143" t="s">
        <v>35</v>
      </c>
    </row>
    <row r="3144" spans="1:18" x14ac:dyDescent="0.3">
      <c r="A3144" s="63">
        <v>3142</v>
      </c>
      <c r="B3144">
        <v>13667</v>
      </c>
      <c r="C3144" t="s">
        <v>814</v>
      </c>
      <c r="D3144" t="s">
        <v>658</v>
      </c>
      <c r="F3144">
        <v>74</v>
      </c>
      <c r="G3144" s="64">
        <v>43792</v>
      </c>
      <c r="H3144" s="64">
        <v>43792</v>
      </c>
      <c r="I3144">
        <v>7</v>
      </c>
      <c r="J3144">
        <v>2012</v>
      </c>
      <c r="K3144">
        <v>2012</v>
      </c>
      <c r="L3144">
        <v>1</v>
      </c>
      <c r="M3144">
        <v>1.8166666666666671</v>
      </c>
      <c r="N3144">
        <v>1.8166666666666671</v>
      </c>
      <c r="O3144">
        <v>1</v>
      </c>
      <c r="P3144">
        <v>1.8166666666666671</v>
      </c>
      <c r="Q3144">
        <v>1</v>
      </c>
      <c r="R3144" t="s">
        <v>22</v>
      </c>
    </row>
    <row r="3145" spans="1:18" x14ac:dyDescent="0.3">
      <c r="A3145" s="63">
        <v>3143</v>
      </c>
      <c r="B3145">
        <v>13667</v>
      </c>
      <c r="C3145" t="s">
        <v>814</v>
      </c>
      <c r="D3145" t="s">
        <v>658</v>
      </c>
      <c r="F3145">
        <v>74</v>
      </c>
      <c r="G3145" s="64">
        <v>43792</v>
      </c>
      <c r="H3145" s="64">
        <v>43792</v>
      </c>
      <c r="I3145">
        <v>7</v>
      </c>
      <c r="J3145">
        <v>2012</v>
      </c>
      <c r="K3145">
        <v>2012</v>
      </c>
      <c r="L3145">
        <v>1</v>
      </c>
      <c r="M3145">
        <v>1.8166666666666671</v>
      </c>
      <c r="N3145">
        <v>1.8166666666666671</v>
      </c>
      <c r="O3145">
        <v>1</v>
      </c>
      <c r="P3145">
        <v>1.8166666666666671</v>
      </c>
      <c r="Q3145">
        <v>1</v>
      </c>
      <c r="R3145" t="s">
        <v>38</v>
      </c>
    </row>
    <row r="3146" spans="1:18" x14ac:dyDescent="0.3">
      <c r="A3146" s="63">
        <v>3144</v>
      </c>
      <c r="B3146">
        <v>13667</v>
      </c>
      <c r="C3146" t="s">
        <v>814</v>
      </c>
      <c r="D3146" t="s">
        <v>658</v>
      </c>
      <c r="F3146">
        <v>74</v>
      </c>
      <c r="G3146" s="64">
        <v>43792</v>
      </c>
      <c r="H3146" s="64">
        <v>43792</v>
      </c>
      <c r="I3146">
        <v>7</v>
      </c>
      <c r="J3146">
        <v>2012</v>
      </c>
      <c r="K3146">
        <v>2012</v>
      </c>
      <c r="L3146">
        <v>1</v>
      </c>
      <c r="M3146">
        <v>1.8166666666666671</v>
      </c>
      <c r="N3146">
        <v>1.8166666666666671</v>
      </c>
      <c r="O3146">
        <v>1</v>
      </c>
      <c r="P3146">
        <v>1.8166666666666671</v>
      </c>
      <c r="Q3146">
        <v>1</v>
      </c>
      <c r="R3146" t="s">
        <v>761</v>
      </c>
    </row>
    <row r="3147" spans="1:18" x14ac:dyDescent="0.3">
      <c r="A3147" s="63">
        <v>3145</v>
      </c>
      <c r="B3147">
        <v>13667</v>
      </c>
      <c r="C3147" t="s">
        <v>814</v>
      </c>
      <c r="D3147" t="s">
        <v>658</v>
      </c>
      <c r="F3147">
        <v>74</v>
      </c>
      <c r="G3147" s="64">
        <v>43792</v>
      </c>
      <c r="H3147" s="64">
        <v>43792</v>
      </c>
      <c r="I3147">
        <v>7</v>
      </c>
      <c r="J3147">
        <v>2012</v>
      </c>
      <c r="K3147">
        <v>2012</v>
      </c>
      <c r="L3147">
        <v>1</v>
      </c>
      <c r="M3147">
        <v>1.8166666666666671</v>
      </c>
      <c r="N3147">
        <v>1.8166666666666671</v>
      </c>
      <c r="O3147">
        <v>1</v>
      </c>
      <c r="P3147">
        <v>1.8166666666666671</v>
      </c>
      <c r="Q3147">
        <v>1</v>
      </c>
      <c r="R3147" t="s">
        <v>768</v>
      </c>
    </row>
    <row r="3148" spans="1:18" x14ac:dyDescent="0.3">
      <c r="A3148" s="63">
        <v>3146</v>
      </c>
      <c r="B3148">
        <v>13667</v>
      </c>
      <c r="C3148" t="s">
        <v>814</v>
      </c>
      <c r="D3148" t="s">
        <v>658</v>
      </c>
      <c r="F3148">
        <v>74</v>
      </c>
      <c r="G3148" s="64">
        <v>43792</v>
      </c>
      <c r="H3148" s="64">
        <v>43792</v>
      </c>
      <c r="I3148">
        <v>7</v>
      </c>
      <c r="J3148">
        <v>2012</v>
      </c>
      <c r="K3148">
        <v>2012</v>
      </c>
      <c r="L3148">
        <v>1</v>
      </c>
      <c r="M3148">
        <v>1.8166666666666671</v>
      </c>
      <c r="N3148">
        <v>1.8166666666666671</v>
      </c>
      <c r="O3148">
        <v>1</v>
      </c>
      <c r="P3148">
        <v>1.8166666666666671</v>
      </c>
      <c r="Q3148">
        <v>1</v>
      </c>
      <c r="R3148" t="s">
        <v>133</v>
      </c>
    </row>
    <row r="3149" spans="1:18" x14ac:dyDescent="0.3">
      <c r="A3149" s="63">
        <v>3147</v>
      </c>
      <c r="B3149">
        <v>13667</v>
      </c>
      <c r="C3149" t="s">
        <v>814</v>
      </c>
      <c r="D3149" t="s">
        <v>658</v>
      </c>
      <c r="F3149">
        <v>74</v>
      </c>
      <c r="G3149" s="64">
        <v>43792</v>
      </c>
      <c r="H3149" s="64">
        <v>43792</v>
      </c>
      <c r="I3149">
        <v>7</v>
      </c>
      <c r="J3149">
        <v>2012</v>
      </c>
      <c r="K3149">
        <v>2012</v>
      </c>
      <c r="L3149">
        <v>1</v>
      </c>
      <c r="M3149">
        <v>1.8166666666666671</v>
      </c>
      <c r="N3149">
        <v>1.8166666666666671</v>
      </c>
      <c r="O3149">
        <v>1</v>
      </c>
      <c r="P3149">
        <v>1.8166666666666671</v>
      </c>
      <c r="Q3149">
        <v>1</v>
      </c>
      <c r="R3149" t="s">
        <v>590</v>
      </c>
    </row>
    <row r="3150" spans="1:18" x14ac:dyDescent="0.3">
      <c r="A3150" s="63">
        <v>3148</v>
      </c>
      <c r="B3150">
        <v>13667</v>
      </c>
      <c r="C3150" t="s">
        <v>814</v>
      </c>
      <c r="D3150" t="s">
        <v>658</v>
      </c>
      <c r="F3150">
        <v>74</v>
      </c>
      <c r="G3150" s="64">
        <v>43792</v>
      </c>
      <c r="H3150" s="64">
        <v>43792</v>
      </c>
      <c r="I3150">
        <v>7</v>
      </c>
      <c r="J3150">
        <v>2012</v>
      </c>
      <c r="K3150">
        <v>2012</v>
      </c>
      <c r="L3150">
        <v>1</v>
      </c>
      <c r="M3150">
        <v>1.8166666666666671</v>
      </c>
      <c r="N3150">
        <v>1.8166666666666671</v>
      </c>
      <c r="O3150">
        <v>1</v>
      </c>
      <c r="P3150">
        <v>1.8166666666666671</v>
      </c>
      <c r="Q3150">
        <v>1</v>
      </c>
      <c r="R3150" t="s">
        <v>641</v>
      </c>
    </row>
    <row r="3151" spans="1:18" x14ac:dyDescent="0.3">
      <c r="A3151" s="63">
        <v>3149</v>
      </c>
      <c r="B3151">
        <v>13667</v>
      </c>
      <c r="C3151" t="s">
        <v>814</v>
      </c>
      <c r="D3151" t="s">
        <v>658</v>
      </c>
      <c r="F3151">
        <v>74</v>
      </c>
      <c r="G3151" s="64">
        <v>43792</v>
      </c>
      <c r="H3151" s="64">
        <v>43792</v>
      </c>
      <c r="I3151">
        <v>7</v>
      </c>
      <c r="J3151">
        <v>2012</v>
      </c>
      <c r="K3151">
        <v>2012</v>
      </c>
      <c r="L3151">
        <v>1</v>
      </c>
      <c r="M3151">
        <v>1.8166666666666671</v>
      </c>
      <c r="N3151">
        <v>1.8166666666666671</v>
      </c>
      <c r="O3151">
        <v>1</v>
      </c>
      <c r="P3151">
        <v>1.8166666666666671</v>
      </c>
      <c r="Q3151">
        <v>1</v>
      </c>
      <c r="R3151" t="s">
        <v>681</v>
      </c>
    </row>
    <row r="3152" spans="1:18" x14ac:dyDescent="0.3">
      <c r="A3152" s="63">
        <v>3150</v>
      </c>
      <c r="B3152">
        <v>113397</v>
      </c>
      <c r="C3152" t="s">
        <v>416</v>
      </c>
      <c r="D3152" t="s">
        <v>787</v>
      </c>
      <c r="F3152">
        <v>55</v>
      </c>
      <c r="G3152" s="64">
        <v>44050</v>
      </c>
      <c r="H3152" s="64">
        <v>44064</v>
      </c>
      <c r="I3152">
        <v>6</v>
      </c>
      <c r="J3152">
        <v>2020</v>
      </c>
      <c r="K3152">
        <v>2020</v>
      </c>
      <c r="L3152">
        <v>12</v>
      </c>
      <c r="M3152">
        <v>6.6666666666666666E-2</v>
      </c>
      <c r="N3152">
        <v>0.8</v>
      </c>
      <c r="O3152">
        <v>15</v>
      </c>
      <c r="P3152">
        <v>5.3333333333333337E-2</v>
      </c>
      <c r="Q3152">
        <v>0.8</v>
      </c>
      <c r="R3152" t="s">
        <v>36</v>
      </c>
    </row>
    <row r="3153" spans="1:18" x14ac:dyDescent="0.3">
      <c r="A3153" s="63">
        <v>3151</v>
      </c>
      <c r="B3153">
        <v>113397</v>
      </c>
      <c r="C3153" t="s">
        <v>416</v>
      </c>
      <c r="D3153" t="s">
        <v>787</v>
      </c>
      <c r="F3153">
        <v>55</v>
      </c>
      <c r="G3153" s="64">
        <v>44050</v>
      </c>
      <c r="H3153" s="64">
        <v>44064</v>
      </c>
      <c r="I3153">
        <v>6</v>
      </c>
      <c r="J3153">
        <v>2020</v>
      </c>
      <c r="K3153">
        <v>2020</v>
      </c>
      <c r="L3153">
        <v>12</v>
      </c>
      <c r="M3153">
        <v>6.6666666666666666E-2</v>
      </c>
      <c r="N3153">
        <v>0.8</v>
      </c>
      <c r="O3153">
        <v>15</v>
      </c>
      <c r="P3153">
        <v>5.3333333333333337E-2</v>
      </c>
      <c r="Q3153">
        <v>0.8</v>
      </c>
      <c r="R3153" t="s">
        <v>42</v>
      </c>
    </row>
    <row r="3154" spans="1:18" x14ac:dyDescent="0.3">
      <c r="A3154" s="63">
        <v>3152</v>
      </c>
      <c r="B3154">
        <v>113397</v>
      </c>
      <c r="C3154" t="s">
        <v>416</v>
      </c>
      <c r="D3154" t="s">
        <v>787</v>
      </c>
      <c r="F3154">
        <v>55</v>
      </c>
      <c r="G3154" s="64">
        <v>44050</v>
      </c>
      <c r="H3154" s="64">
        <v>44064</v>
      </c>
      <c r="I3154">
        <v>6</v>
      </c>
      <c r="J3154">
        <v>2020</v>
      </c>
      <c r="K3154">
        <v>2020</v>
      </c>
      <c r="L3154">
        <v>12</v>
      </c>
      <c r="M3154">
        <v>6.6666666666666666E-2</v>
      </c>
      <c r="N3154">
        <v>0.8</v>
      </c>
      <c r="O3154">
        <v>15</v>
      </c>
      <c r="P3154">
        <v>5.3333333333333337E-2</v>
      </c>
      <c r="Q3154">
        <v>0.8</v>
      </c>
      <c r="R3154" t="s">
        <v>684</v>
      </c>
    </row>
    <row r="3155" spans="1:18" x14ac:dyDescent="0.3">
      <c r="A3155" s="63">
        <v>3153</v>
      </c>
      <c r="B3155">
        <v>113397</v>
      </c>
      <c r="C3155" t="s">
        <v>416</v>
      </c>
      <c r="D3155" t="s">
        <v>787</v>
      </c>
      <c r="F3155">
        <v>55</v>
      </c>
      <c r="G3155" s="64">
        <v>44050</v>
      </c>
      <c r="H3155" s="64">
        <v>44064</v>
      </c>
      <c r="I3155">
        <v>6</v>
      </c>
      <c r="J3155">
        <v>2020</v>
      </c>
      <c r="K3155">
        <v>2020</v>
      </c>
      <c r="L3155">
        <v>12</v>
      </c>
      <c r="M3155">
        <v>6.6666666666666666E-2</v>
      </c>
      <c r="N3155">
        <v>0.8</v>
      </c>
      <c r="O3155">
        <v>15</v>
      </c>
      <c r="P3155">
        <v>5.3333333333333337E-2</v>
      </c>
      <c r="Q3155">
        <v>0.8</v>
      </c>
      <c r="R3155" t="s">
        <v>641</v>
      </c>
    </row>
    <row r="3156" spans="1:18" x14ac:dyDescent="0.3">
      <c r="A3156" s="63">
        <v>3154</v>
      </c>
      <c r="B3156">
        <v>113397</v>
      </c>
      <c r="C3156" t="s">
        <v>416</v>
      </c>
      <c r="D3156" t="s">
        <v>787</v>
      </c>
      <c r="F3156">
        <v>55</v>
      </c>
      <c r="G3156" s="64">
        <v>44050</v>
      </c>
      <c r="H3156" s="64">
        <v>44064</v>
      </c>
      <c r="I3156">
        <v>6</v>
      </c>
      <c r="J3156">
        <v>2020</v>
      </c>
      <c r="K3156">
        <v>2020</v>
      </c>
      <c r="L3156">
        <v>12</v>
      </c>
      <c r="M3156">
        <v>6.6666666666666666E-2</v>
      </c>
      <c r="N3156">
        <v>0.8</v>
      </c>
      <c r="O3156">
        <v>15</v>
      </c>
      <c r="P3156">
        <v>5.3333333333333337E-2</v>
      </c>
      <c r="Q3156">
        <v>0.8</v>
      </c>
      <c r="R3156" t="s">
        <v>671</v>
      </c>
    </row>
    <row r="3157" spans="1:18" x14ac:dyDescent="0.3">
      <c r="A3157" s="63">
        <v>3155</v>
      </c>
      <c r="B3157">
        <v>113397</v>
      </c>
      <c r="C3157" t="s">
        <v>416</v>
      </c>
      <c r="D3157" t="s">
        <v>787</v>
      </c>
      <c r="F3157">
        <v>55</v>
      </c>
      <c r="G3157" s="64">
        <v>44050</v>
      </c>
      <c r="H3157" s="64">
        <v>44064</v>
      </c>
      <c r="I3157">
        <v>6</v>
      </c>
      <c r="J3157">
        <v>2020</v>
      </c>
      <c r="K3157">
        <v>2020</v>
      </c>
      <c r="L3157">
        <v>12</v>
      </c>
      <c r="M3157">
        <v>6.6666666666666666E-2</v>
      </c>
      <c r="N3157">
        <v>0.8</v>
      </c>
      <c r="O3157">
        <v>15</v>
      </c>
      <c r="P3157">
        <v>5.3333333333333337E-2</v>
      </c>
      <c r="Q3157">
        <v>0.8</v>
      </c>
      <c r="R3157" t="s">
        <v>717</v>
      </c>
    </row>
    <row r="3158" spans="1:18" x14ac:dyDescent="0.3">
      <c r="A3158" s="63">
        <v>3156</v>
      </c>
      <c r="B3158">
        <v>106863</v>
      </c>
      <c r="C3158" t="s">
        <v>419</v>
      </c>
      <c r="D3158" t="s">
        <v>585</v>
      </c>
      <c r="F3158">
        <v>64</v>
      </c>
      <c r="G3158" s="64">
        <v>44154</v>
      </c>
      <c r="H3158" s="64">
        <v>44166</v>
      </c>
      <c r="I3158">
        <v>4</v>
      </c>
      <c r="J3158">
        <v>2020</v>
      </c>
      <c r="K3158">
        <v>2020</v>
      </c>
      <c r="L3158">
        <v>12</v>
      </c>
      <c r="M3158">
        <v>0.38333333333333341</v>
      </c>
      <c r="N3158">
        <v>4.6000000000000014</v>
      </c>
      <c r="O3158">
        <v>13</v>
      </c>
      <c r="P3158">
        <v>0.35384615384615392</v>
      </c>
      <c r="Q3158">
        <v>0.92307692307692313</v>
      </c>
      <c r="R3158" t="s">
        <v>32</v>
      </c>
    </row>
    <row r="3159" spans="1:18" x14ac:dyDescent="0.3">
      <c r="A3159" s="63">
        <v>3157</v>
      </c>
      <c r="B3159">
        <v>106863</v>
      </c>
      <c r="C3159" t="s">
        <v>419</v>
      </c>
      <c r="D3159" t="s">
        <v>585</v>
      </c>
      <c r="F3159">
        <v>64</v>
      </c>
      <c r="G3159" s="64">
        <v>44154</v>
      </c>
      <c r="H3159" s="64">
        <v>44166</v>
      </c>
      <c r="I3159">
        <v>4</v>
      </c>
      <c r="J3159">
        <v>2020</v>
      </c>
      <c r="K3159">
        <v>2020</v>
      </c>
      <c r="L3159">
        <v>12</v>
      </c>
      <c r="M3159">
        <v>0.38333333333333341</v>
      </c>
      <c r="N3159">
        <v>4.6000000000000014</v>
      </c>
      <c r="O3159">
        <v>13</v>
      </c>
      <c r="P3159">
        <v>0.35384615384615392</v>
      </c>
      <c r="Q3159">
        <v>0.92307692307692313</v>
      </c>
      <c r="R3159" t="s">
        <v>42</v>
      </c>
    </row>
    <row r="3160" spans="1:18" x14ac:dyDescent="0.3">
      <c r="A3160" s="63">
        <v>3158</v>
      </c>
      <c r="B3160">
        <v>106863</v>
      </c>
      <c r="C3160" t="s">
        <v>419</v>
      </c>
      <c r="D3160" t="s">
        <v>585</v>
      </c>
      <c r="F3160">
        <v>64</v>
      </c>
      <c r="G3160" s="64">
        <v>44154</v>
      </c>
      <c r="H3160" s="64">
        <v>44166</v>
      </c>
      <c r="I3160">
        <v>4</v>
      </c>
      <c r="J3160">
        <v>2020</v>
      </c>
      <c r="K3160">
        <v>2020</v>
      </c>
      <c r="L3160">
        <v>12</v>
      </c>
      <c r="M3160">
        <v>0.38333333333333341</v>
      </c>
      <c r="N3160">
        <v>4.6000000000000014</v>
      </c>
      <c r="O3160">
        <v>13</v>
      </c>
      <c r="P3160">
        <v>0.35384615384615392</v>
      </c>
      <c r="Q3160">
        <v>0.92307692307692313</v>
      </c>
      <c r="R3160" t="s">
        <v>619</v>
      </c>
    </row>
    <row r="3161" spans="1:18" x14ac:dyDescent="0.3">
      <c r="A3161" s="63">
        <v>3159</v>
      </c>
      <c r="B3161">
        <v>106863</v>
      </c>
      <c r="C3161" t="s">
        <v>419</v>
      </c>
      <c r="D3161" t="s">
        <v>585</v>
      </c>
      <c r="F3161">
        <v>64</v>
      </c>
      <c r="G3161" s="64">
        <v>44154</v>
      </c>
      <c r="H3161" s="64">
        <v>44166</v>
      </c>
      <c r="I3161">
        <v>4</v>
      </c>
      <c r="J3161">
        <v>2020</v>
      </c>
      <c r="K3161">
        <v>2020</v>
      </c>
      <c r="L3161">
        <v>12</v>
      </c>
      <c r="M3161">
        <v>0.38333333333333341</v>
      </c>
      <c r="N3161">
        <v>4.6000000000000014</v>
      </c>
      <c r="O3161">
        <v>13</v>
      </c>
      <c r="P3161">
        <v>0.35384615384615392</v>
      </c>
      <c r="Q3161">
        <v>0.92307692307692313</v>
      </c>
      <c r="R3161" t="s">
        <v>642</v>
      </c>
    </row>
    <row r="3162" spans="1:18" x14ac:dyDescent="0.3">
      <c r="A3162" s="63">
        <v>3160</v>
      </c>
      <c r="B3162">
        <v>106863</v>
      </c>
      <c r="C3162" t="s">
        <v>419</v>
      </c>
      <c r="D3162" t="s">
        <v>585</v>
      </c>
      <c r="F3162">
        <v>64</v>
      </c>
      <c r="G3162" s="64">
        <v>44154</v>
      </c>
      <c r="H3162" s="64">
        <v>44166</v>
      </c>
      <c r="I3162">
        <v>4</v>
      </c>
      <c r="J3162">
        <v>2020</v>
      </c>
      <c r="K3162">
        <v>2020</v>
      </c>
      <c r="L3162">
        <v>12</v>
      </c>
      <c r="M3162">
        <v>0.38333333333333341</v>
      </c>
      <c r="N3162">
        <v>4.6000000000000014</v>
      </c>
      <c r="O3162">
        <v>13</v>
      </c>
      <c r="P3162">
        <v>0.35384615384615392</v>
      </c>
      <c r="Q3162">
        <v>0.92307692307692313</v>
      </c>
      <c r="R3162" t="s">
        <v>617</v>
      </c>
    </row>
    <row r="3163" spans="1:18" x14ac:dyDescent="0.3">
      <c r="A3163" s="63">
        <v>3161</v>
      </c>
      <c r="B3163">
        <v>106863</v>
      </c>
      <c r="C3163" t="s">
        <v>419</v>
      </c>
      <c r="D3163" t="s">
        <v>585</v>
      </c>
      <c r="F3163">
        <v>64</v>
      </c>
      <c r="G3163" s="64">
        <v>44154</v>
      </c>
      <c r="H3163" s="64">
        <v>44166</v>
      </c>
      <c r="I3163">
        <v>4</v>
      </c>
      <c r="J3163">
        <v>2020</v>
      </c>
      <c r="K3163">
        <v>2020</v>
      </c>
      <c r="L3163">
        <v>12</v>
      </c>
      <c r="M3163">
        <v>0.38333333333333341</v>
      </c>
      <c r="N3163">
        <v>4.6000000000000014</v>
      </c>
      <c r="O3163">
        <v>13</v>
      </c>
      <c r="P3163">
        <v>0.35384615384615392</v>
      </c>
      <c r="Q3163">
        <v>0.92307692307692313</v>
      </c>
      <c r="R3163" t="s">
        <v>601</v>
      </c>
    </row>
    <row r="3164" spans="1:18" x14ac:dyDescent="0.3">
      <c r="A3164" s="63">
        <v>3162</v>
      </c>
      <c r="B3164">
        <v>106863</v>
      </c>
      <c r="C3164" t="s">
        <v>419</v>
      </c>
      <c r="D3164" t="s">
        <v>585</v>
      </c>
      <c r="F3164">
        <v>64</v>
      </c>
      <c r="G3164" s="64">
        <v>44154</v>
      </c>
      <c r="H3164" s="64">
        <v>44166</v>
      </c>
      <c r="I3164">
        <v>4</v>
      </c>
      <c r="J3164">
        <v>2020</v>
      </c>
      <c r="K3164">
        <v>2020</v>
      </c>
      <c r="L3164">
        <v>12</v>
      </c>
      <c r="M3164">
        <v>0.38333333333333341</v>
      </c>
      <c r="N3164">
        <v>4.6000000000000014</v>
      </c>
      <c r="O3164">
        <v>13</v>
      </c>
      <c r="P3164">
        <v>0.35384615384615392</v>
      </c>
      <c r="Q3164">
        <v>0.92307692307692313</v>
      </c>
      <c r="R3164" t="s">
        <v>595</v>
      </c>
    </row>
    <row r="3165" spans="1:18" x14ac:dyDescent="0.3">
      <c r="A3165" s="63">
        <v>3163</v>
      </c>
      <c r="B3165">
        <v>106863</v>
      </c>
      <c r="C3165" t="s">
        <v>419</v>
      </c>
      <c r="D3165" t="s">
        <v>585</v>
      </c>
      <c r="F3165">
        <v>64</v>
      </c>
      <c r="G3165" s="64">
        <v>44154</v>
      </c>
      <c r="H3165" s="64">
        <v>44166</v>
      </c>
      <c r="I3165">
        <v>4</v>
      </c>
      <c r="J3165">
        <v>2020</v>
      </c>
      <c r="K3165">
        <v>2020</v>
      </c>
      <c r="L3165">
        <v>12</v>
      </c>
      <c r="M3165">
        <v>0.38333333333333341</v>
      </c>
      <c r="N3165">
        <v>4.6000000000000014</v>
      </c>
      <c r="O3165">
        <v>13</v>
      </c>
      <c r="P3165">
        <v>0.35384615384615392</v>
      </c>
      <c r="Q3165">
        <v>0.92307692307692313</v>
      </c>
      <c r="R3165" t="s">
        <v>596</v>
      </c>
    </row>
    <row r="3166" spans="1:18" x14ac:dyDescent="0.3">
      <c r="A3166" s="63">
        <v>3164</v>
      </c>
      <c r="B3166">
        <v>106863</v>
      </c>
      <c r="C3166" t="s">
        <v>419</v>
      </c>
      <c r="D3166" t="s">
        <v>585</v>
      </c>
      <c r="F3166">
        <v>64</v>
      </c>
      <c r="G3166" s="64">
        <v>44154</v>
      </c>
      <c r="H3166" s="64">
        <v>44166</v>
      </c>
      <c r="I3166">
        <v>4</v>
      </c>
      <c r="J3166">
        <v>2020</v>
      </c>
      <c r="K3166">
        <v>2020</v>
      </c>
      <c r="L3166">
        <v>12</v>
      </c>
      <c r="M3166">
        <v>0.38333333333333341</v>
      </c>
      <c r="N3166">
        <v>4.6000000000000014</v>
      </c>
      <c r="O3166">
        <v>13</v>
      </c>
      <c r="P3166">
        <v>0.35384615384615392</v>
      </c>
      <c r="Q3166">
        <v>0.92307692307692313</v>
      </c>
      <c r="R3166" t="s">
        <v>590</v>
      </c>
    </row>
    <row r="3167" spans="1:18" x14ac:dyDescent="0.3">
      <c r="A3167" s="63">
        <v>3165</v>
      </c>
      <c r="B3167">
        <v>106863</v>
      </c>
      <c r="C3167" t="s">
        <v>419</v>
      </c>
      <c r="D3167" t="s">
        <v>585</v>
      </c>
      <c r="F3167">
        <v>64</v>
      </c>
      <c r="G3167" s="64">
        <v>44154</v>
      </c>
      <c r="H3167" s="64">
        <v>44166</v>
      </c>
      <c r="I3167">
        <v>4</v>
      </c>
      <c r="J3167">
        <v>2020</v>
      </c>
      <c r="K3167">
        <v>2020</v>
      </c>
      <c r="L3167">
        <v>12</v>
      </c>
      <c r="M3167">
        <v>0.38333333333333341</v>
      </c>
      <c r="N3167">
        <v>4.6000000000000014</v>
      </c>
      <c r="O3167">
        <v>13</v>
      </c>
      <c r="P3167">
        <v>0.35384615384615392</v>
      </c>
      <c r="Q3167">
        <v>0.92307692307692313</v>
      </c>
      <c r="R3167" t="s">
        <v>588</v>
      </c>
    </row>
    <row r="3168" spans="1:18" x14ac:dyDescent="0.3">
      <c r="A3168" s="63">
        <v>3166</v>
      </c>
      <c r="B3168">
        <v>106863</v>
      </c>
      <c r="C3168" t="s">
        <v>419</v>
      </c>
      <c r="D3168" t="s">
        <v>585</v>
      </c>
      <c r="F3168">
        <v>64</v>
      </c>
      <c r="G3168" s="64">
        <v>44154</v>
      </c>
      <c r="H3168" s="64">
        <v>44166</v>
      </c>
      <c r="I3168">
        <v>4</v>
      </c>
      <c r="J3168">
        <v>2020</v>
      </c>
      <c r="K3168">
        <v>2020</v>
      </c>
      <c r="L3168">
        <v>12</v>
      </c>
      <c r="M3168">
        <v>0.38333333333333341</v>
      </c>
      <c r="N3168">
        <v>4.6000000000000014</v>
      </c>
      <c r="O3168">
        <v>13</v>
      </c>
      <c r="P3168">
        <v>0.35384615384615392</v>
      </c>
      <c r="Q3168">
        <v>0.92307692307692313</v>
      </c>
      <c r="R3168" t="s">
        <v>647</v>
      </c>
    </row>
    <row r="3169" spans="1:18" x14ac:dyDescent="0.3">
      <c r="A3169" s="63">
        <v>3167</v>
      </c>
      <c r="B3169">
        <v>106863</v>
      </c>
      <c r="C3169" t="s">
        <v>419</v>
      </c>
      <c r="D3169" t="s">
        <v>585</v>
      </c>
      <c r="F3169">
        <v>64</v>
      </c>
      <c r="G3169" s="64">
        <v>44154</v>
      </c>
      <c r="H3169" s="64">
        <v>44166</v>
      </c>
      <c r="I3169">
        <v>4</v>
      </c>
      <c r="J3169">
        <v>2020</v>
      </c>
      <c r="K3169">
        <v>2020</v>
      </c>
      <c r="L3169">
        <v>12</v>
      </c>
      <c r="M3169">
        <v>0.38333333333333341</v>
      </c>
      <c r="N3169">
        <v>4.6000000000000014</v>
      </c>
      <c r="O3169">
        <v>13</v>
      </c>
      <c r="P3169">
        <v>0.35384615384615392</v>
      </c>
      <c r="Q3169">
        <v>0.92307692307692313</v>
      </c>
      <c r="R3169" t="s">
        <v>641</v>
      </c>
    </row>
    <row r="3170" spans="1:18" x14ac:dyDescent="0.3">
      <c r="A3170" s="63">
        <v>3168</v>
      </c>
      <c r="B3170">
        <v>106863</v>
      </c>
      <c r="C3170" t="s">
        <v>419</v>
      </c>
      <c r="D3170" t="s">
        <v>585</v>
      </c>
      <c r="F3170">
        <v>64</v>
      </c>
      <c r="G3170" s="64">
        <v>44154</v>
      </c>
      <c r="H3170" s="64">
        <v>44166</v>
      </c>
      <c r="I3170">
        <v>4</v>
      </c>
      <c r="J3170">
        <v>2020</v>
      </c>
      <c r="K3170">
        <v>2020</v>
      </c>
      <c r="L3170">
        <v>12</v>
      </c>
      <c r="M3170">
        <v>0.38333333333333341</v>
      </c>
      <c r="N3170">
        <v>4.6000000000000014</v>
      </c>
      <c r="O3170">
        <v>13</v>
      </c>
      <c r="P3170">
        <v>0.35384615384615392</v>
      </c>
      <c r="Q3170">
        <v>0.92307692307692313</v>
      </c>
      <c r="R3170" t="s">
        <v>677</v>
      </c>
    </row>
    <row r="3171" spans="1:18" x14ac:dyDescent="0.3">
      <c r="A3171" s="63">
        <v>3169</v>
      </c>
      <c r="B3171">
        <v>106863</v>
      </c>
      <c r="C3171" t="s">
        <v>419</v>
      </c>
      <c r="D3171" t="s">
        <v>585</v>
      </c>
      <c r="F3171">
        <v>64</v>
      </c>
      <c r="G3171" s="64">
        <v>44154</v>
      </c>
      <c r="H3171" s="64">
        <v>44166</v>
      </c>
      <c r="I3171">
        <v>4</v>
      </c>
      <c r="J3171">
        <v>2020</v>
      </c>
      <c r="K3171">
        <v>2020</v>
      </c>
      <c r="L3171">
        <v>12</v>
      </c>
      <c r="M3171">
        <v>0.38333333333333341</v>
      </c>
      <c r="N3171">
        <v>4.6000000000000014</v>
      </c>
      <c r="O3171">
        <v>13</v>
      </c>
      <c r="P3171">
        <v>0.35384615384615392</v>
      </c>
      <c r="Q3171">
        <v>0.92307692307692313</v>
      </c>
      <c r="R3171" t="s">
        <v>599</v>
      </c>
    </row>
    <row r="3172" spans="1:18" x14ac:dyDescent="0.3">
      <c r="A3172" s="63">
        <v>3170</v>
      </c>
      <c r="B3172">
        <v>106863</v>
      </c>
      <c r="C3172" t="s">
        <v>419</v>
      </c>
      <c r="D3172" t="s">
        <v>585</v>
      </c>
      <c r="F3172">
        <v>64</v>
      </c>
      <c r="G3172" s="64">
        <v>44154</v>
      </c>
      <c r="H3172" s="64">
        <v>44166</v>
      </c>
      <c r="I3172">
        <v>4</v>
      </c>
      <c r="J3172">
        <v>2020</v>
      </c>
      <c r="K3172">
        <v>2020</v>
      </c>
      <c r="L3172">
        <v>12</v>
      </c>
      <c r="M3172">
        <v>0.38333333333333341</v>
      </c>
      <c r="N3172">
        <v>4.6000000000000014</v>
      </c>
      <c r="O3172">
        <v>13</v>
      </c>
      <c r="P3172">
        <v>0.35384615384615392</v>
      </c>
      <c r="Q3172">
        <v>0.92307692307692313</v>
      </c>
      <c r="R3172" t="s">
        <v>666</v>
      </c>
    </row>
    <row r="3173" spans="1:18" x14ac:dyDescent="0.3">
      <c r="A3173" s="63">
        <v>3171</v>
      </c>
      <c r="B3173">
        <v>106863</v>
      </c>
      <c r="C3173" t="s">
        <v>419</v>
      </c>
      <c r="D3173" t="s">
        <v>585</v>
      </c>
      <c r="F3173">
        <v>64</v>
      </c>
      <c r="G3173" s="64">
        <v>44154</v>
      </c>
      <c r="H3173" s="64">
        <v>44166</v>
      </c>
      <c r="I3173">
        <v>4</v>
      </c>
      <c r="J3173">
        <v>2020</v>
      </c>
      <c r="K3173">
        <v>2020</v>
      </c>
      <c r="L3173">
        <v>12</v>
      </c>
      <c r="M3173">
        <v>0.38333333333333341</v>
      </c>
      <c r="N3173">
        <v>4.6000000000000014</v>
      </c>
      <c r="O3173">
        <v>13</v>
      </c>
      <c r="P3173">
        <v>0.35384615384615392</v>
      </c>
      <c r="Q3173">
        <v>0.92307692307692313</v>
      </c>
      <c r="R3173" t="s">
        <v>694</v>
      </c>
    </row>
    <row r="3174" spans="1:18" x14ac:dyDescent="0.3">
      <c r="A3174" s="63">
        <v>3172</v>
      </c>
      <c r="B3174">
        <v>106863</v>
      </c>
      <c r="C3174" t="s">
        <v>419</v>
      </c>
      <c r="D3174" t="s">
        <v>585</v>
      </c>
      <c r="F3174">
        <v>64</v>
      </c>
      <c r="G3174" s="64">
        <v>44154</v>
      </c>
      <c r="H3174" s="64">
        <v>44166</v>
      </c>
      <c r="I3174">
        <v>4</v>
      </c>
      <c r="J3174">
        <v>2020</v>
      </c>
      <c r="K3174">
        <v>2020</v>
      </c>
      <c r="L3174">
        <v>12</v>
      </c>
      <c r="M3174">
        <v>0.38333333333333341</v>
      </c>
      <c r="N3174">
        <v>4.6000000000000014</v>
      </c>
      <c r="O3174">
        <v>13</v>
      </c>
      <c r="P3174">
        <v>0.35384615384615392</v>
      </c>
      <c r="Q3174">
        <v>0.92307692307692313</v>
      </c>
      <c r="R3174" t="s">
        <v>643</v>
      </c>
    </row>
    <row r="3175" spans="1:18" x14ac:dyDescent="0.3">
      <c r="A3175" s="63">
        <v>3173</v>
      </c>
      <c r="B3175">
        <v>106863</v>
      </c>
      <c r="C3175" t="s">
        <v>419</v>
      </c>
      <c r="D3175" t="s">
        <v>585</v>
      </c>
      <c r="F3175">
        <v>64</v>
      </c>
      <c r="G3175" s="64">
        <v>44154</v>
      </c>
      <c r="H3175" s="64">
        <v>44166</v>
      </c>
      <c r="I3175">
        <v>4</v>
      </c>
      <c r="J3175">
        <v>2020</v>
      </c>
      <c r="K3175">
        <v>2020</v>
      </c>
      <c r="L3175">
        <v>12</v>
      </c>
      <c r="M3175">
        <v>0.38333333333333341</v>
      </c>
      <c r="N3175">
        <v>4.6000000000000014</v>
      </c>
      <c r="O3175">
        <v>13</v>
      </c>
      <c r="P3175">
        <v>0.35384615384615392</v>
      </c>
      <c r="Q3175">
        <v>0.92307692307692313</v>
      </c>
      <c r="R3175" t="s">
        <v>755</v>
      </c>
    </row>
    <row r="3176" spans="1:18" x14ac:dyDescent="0.3">
      <c r="A3176" s="63">
        <v>3174</v>
      </c>
      <c r="B3176">
        <v>800</v>
      </c>
      <c r="C3176" t="s">
        <v>420</v>
      </c>
      <c r="D3176" t="s">
        <v>585</v>
      </c>
      <c r="F3176">
        <v>65</v>
      </c>
      <c r="G3176" s="64">
        <v>43837</v>
      </c>
      <c r="H3176" s="64">
        <v>43845</v>
      </c>
      <c r="I3176">
        <v>7</v>
      </c>
      <c r="J3176">
        <v>2000</v>
      </c>
      <c r="K3176">
        <v>2000</v>
      </c>
      <c r="L3176">
        <v>13</v>
      </c>
      <c r="M3176">
        <v>0.38333333333333341</v>
      </c>
      <c r="N3176">
        <v>4.9833333333333334</v>
      </c>
      <c r="O3176">
        <v>9</v>
      </c>
      <c r="P3176">
        <v>0.5537037037037037</v>
      </c>
      <c r="Q3176">
        <v>1.444444444444444</v>
      </c>
      <c r="R3176" t="s">
        <v>32</v>
      </c>
    </row>
    <row r="3177" spans="1:18" x14ac:dyDescent="0.3">
      <c r="A3177" s="63">
        <v>3175</v>
      </c>
      <c r="B3177">
        <v>800</v>
      </c>
      <c r="C3177" t="s">
        <v>420</v>
      </c>
      <c r="D3177" t="s">
        <v>585</v>
      </c>
      <c r="F3177">
        <v>65</v>
      </c>
      <c r="G3177" s="64">
        <v>43837</v>
      </c>
      <c r="H3177" s="64">
        <v>43845</v>
      </c>
      <c r="I3177">
        <v>7</v>
      </c>
      <c r="J3177">
        <v>2000</v>
      </c>
      <c r="K3177">
        <v>2000</v>
      </c>
      <c r="L3177">
        <v>13</v>
      </c>
      <c r="M3177">
        <v>0.38333333333333341</v>
      </c>
      <c r="N3177">
        <v>4.9833333333333334</v>
      </c>
      <c r="O3177">
        <v>9</v>
      </c>
      <c r="P3177">
        <v>0.5537037037037037</v>
      </c>
      <c r="Q3177">
        <v>1.444444444444444</v>
      </c>
      <c r="R3177" t="s">
        <v>25</v>
      </c>
    </row>
    <row r="3178" spans="1:18" x14ac:dyDescent="0.3">
      <c r="A3178" s="63">
        <v>3176</v>
      </c>
      <c r="B3178">
        <v>800</v>
      </c>
      <c r="C3178" t="s">
        <v>420</v>
      </c>
      <c r="D3178" t="s">
        <v>585</v>
      </c>
      <c r="F3178">
        <v>65</v>
      </c>
      <c r="G3178" s="64">
        <v>43837</v>
      </c>
      <c r="H3178" s="64">
        <v>43845</v>
      </c>
      <c r="I3178">
        <v>7</v>
      </c>
      <c r="J3178">
        <v>2000</v>
      </c>
      <c r="K3178">
        <v>2000</v>
      </c>
      <c r="L3178">
        <v>13</v>
      </c>
      <c r="M3178">
        <v>0.38333333333333341</v>
      </c>
      <c r="N3178">
        <v>4.9833333333333334</v>
      </c>
      <c r="O3178">
        <v>9</v>
      </c>
      <c r="P3178">
        <v>0.5537037037037037</v>
      </c>
      <c r="Q3178">
        <v>1.444444444444444</v>
      </c>
      <c r="R3178" t="s">
        <v>42</v>
      </c>
    </row>
    <row r="3179" spans="1:18" x14ac:dyDescent="0.3">
      <c r="A3179" s="63">
        <v>3177</v>
      </c>
      <c r="B3179">
        <v>800</v>
      </c>
      <c r="C3179" t="s">
        <v>420</v>
      </c>
      <c r="D3179" t="s">
        <v>585</v>
      </c>
      <c r="F3179">
        <v>65</v>
      </c>
      <c r="G3179" s="64">
        <v>43837</v>
      </c>
      <c r="H3179" s="64">
        <v>43845</v>
      </c>
      <c r="I3179">
        <v>7</v>
      </c>
      <c r="J3179">
        <v>2000</v>
      </c>
      <c r="K3179">
        <v>2000</v>
      </c>
      <c r="L3179">
        <v>13</v>
      </c>
      <c r="M3179">
        <v>0.38333333333333341</v>
      </c>
      <c r="N3179">
        <v>4.9833333333333334</v>
      </c>
      <c r="O3179">
        <v>9</v>
      </c>
      <c r="P3179">
        <v>0.5537037037037037</v>
      </c>
      <c r="Q3179">
        <v>1.444444444444444</v>
      </c>
      <c r="R3179" t="s">
        <v>740</v>
      </c>
    </row>
    <row r="3180" spans="1:18" x14ac:dyDescent="0.3">
      <c r="A3180" s="63">
        <v>3178</v>
      </c>
      <c r="B3180">
        <v>800</v>
      </c>
      <c r="C3180" t="s">
        <v>420</v>
      </c>
      <c r="D3180" t="s">
        <v>585</v>
      </c>
      <c r="F3180">
        <v>65</v>
      </c>
      <c r="G3180" s="64">
        <v>43837</v>
      </c>
      <c r="H3180" s="64">
        <v>43845</v>
      </c>
      <c r="I3180">
        <v>7</v>
      </c>
      <c r="J3180">
        <v>2000</v>
      </c>
      <c r="K3180">
        <v>2000</v>
      </c>
      <c r="L3180">
        <v>13</v>
      </c>
      <c r="M3180">
        <v>0.38333333333333341</v>
      </c>
      <c r="N3180">
        <v>4.9833333333333334</v>
      </c>
      <c r="O3180">
        <v>9</v>
      </c>
      <c r="P3180">
        <v>0.5537037037037037</v>
      </c>
      <c r="Q3180">
        <v>1.444444444444444</v>
      </c>
      <c r="R3180" t="s">
        <v>596</v>
      </c>
    </row>
    <row r="3181" spans="1:18" x14ac:dyDescent="0.3">
      <c r="A3181" s="63">
        <v>3179</v>
      </c>
      <c r="B3181">
        <v>800</v>
      </c>
      <c r="C3181" t="s">
        <v>420</v>
      </c>
      <c r="D3181" t="s">
        <v>585</v>
      </c>
      <c r="F3181">
        <v>65</v>
      </c>
      <c r="G3181" s="64">
        <v>43837</v>
      </c>
      <c r="H3181" s="64">
        <v>43845</v>
      </c>
      <c r="I3181">
        <v>7</v>
      </c>
      <c r="J3181">
        <v>2000</v>
      </c>
      <c r="K3181">
        <v>2000</v>
      </c>
      <c r="L3181">
        <v>13</v>
      </c>
      <c r="M3181">
        <v>0.38333333333333341</v>
      </c>
      <c r="N3181">
        <v>4.9833333333333334</v>
      </c>
      <c r="O3181">
        <v>9</v>
      </c>
      <c r="P3181">
        <v>0.5537037037037037</v>
      </c>
      <c r="Q3181">
        <v>1.444444444444444</v>
      </c>
      <c r="R3181" t="s">
        <v>641</v>
      </c>
    </row>
    <row r="3182" spans="1:18" x14ac:dyDescent="0.3">
      <c r="A3182" s="63">
        <v>3180</v>
      </c>
      <c r="B3182">
        <v>800</v>
      </c>
      <c r="C3182" t="s">
        <v>420</v>
      </c>
      <c r="D3182" t="s">
        <v>585</v>
      </c>
      <c r="F3182">
        <v>65</v>
      </c>
      <c r="G3182" s="64">
        <v>43837</v>
      </c>
      <c r="H3182" s="64">
        <v>43845</v>
      </c>
      <c r="I3182">
        <v>7</v>
      </c>
      <c r="J3182">
        <v>2000</v>
      </c>
      <c r="K3182">
        <v>2000</v>
      </c>
      <c r="L3182">
        <v>13</v>
      </c>
      <c r="M3182">
        <v>0.38333333333333341</v>
      </c>
      <c r="N3182">
        <v>4.9833333333333334</v>
      </c>
      <c r="O3182">
        <v>9</v>
      </c>
      <c r="P3182">
        <v>0.5537037037037037</v>
      </c>
      <c r="Q3182">
        <v>1.444444444444444</v>
      </c>
      <c r="R3182" t="s">
        <v>717</v>
      </c>
    </row>
    <row r="3183" spans="1:18" x14ac:dyDescent="0.3">
      <c r="A3183" s="63">
        <v>3181</v>
      </c>
      <c r="B3183">
        <v>800</v>
      </c>
      <c r="C3183" t="s">
        <v>420</v>
      </c>
      <c r="D3183" t="s">
        <v>585</v>
      </c>
      <c r="F3183">
        <v>65</v>
      </c>
      <c r="G3183" s="64">
        <v>43837</v>
      </c>
      <c r="H3183" s="64">
        <v>43845</v>
      </c>
      <c r="I3183">
        <v>7</v>
      </c>
      <c r="J3183">
        <v>2000</v>
      </c>
      <c r="K3183">
        <v>2000</v>
      </c>
      <c r="L3183">
        <v>13</v>
      </c>
      <c r="M3183">
        <v>0.38333333333333341</v>
      </c>
      <c r="N3183">
        <v>4.9833333333333334</v>
      </c>
      <c r="O3183">
        <v>9</v>
      </c>
      <c r="P3183">
        <v>0.5537037037037037</v>
      </c>
      <c r="Q3183">
        <v>1.444444444444444</v>
      </c>
      <c r="R3183" t="s">
        <v>733</v>
      </c>
    </row>
    <row r="3184" spans="1:18" x14ac:dyDescent="0.3">
      <c r="A3184" s="63">
        <v>3182</v>
      </c>
      <c r="B3184">
        <v>112357</v>
      </c>
      <c r="C3184" t="s">
        <v>815</v>
      </c>
      <c r="D3184" t="s">
        <v>651</v>
      </c>
      <c r="F3184">
        <v>64</v>
      </c>
      <c r="G3184" s="64">
        <v>44329</v>
      </c>
      <c r="H3184" s="64">
        <v>44335</v>
      </c>
      <c r="I3184">
        <v>5</v>
      </c>
      <c r="J3184">
        <v>2020</v>
      </c>
      <c r="K3184">
        <v>2020</v>
      </c>
      <c r="L3184">
        <v>10</v>
      </c>
      <c r="M3184">
        <v>0.41666666666666669</v>
      </c>
      <c r="N3184">
        <v>4.166666666666667</v>
      </c>
      <c r="O3184">
        <v>7</v>
      </c>
      <c r="P3184">
        <v>0.59523809523809523</v>
      </c>
      <c r="Q3184">
        <v>1.428571428571429</v>
      </c>
      <c r="R3184" t="s">
        <v>36</v>
      </c>
    </row>
    <row r="3185" spans="1:18" x14ac:dyDescent="0.3">
      <c r="A3185" s="63">
        <v>3183</v>
      </c>
      <c r="B3185">
        <v>112357</v>
      </c>
      <c r="C3185" t="s">
        <v>815</v>
      </c>
      <c r="D3185" t="s">
        <v>651</v>
      </c>
      <c r="F3185">
        <v>64</v>
      </c>
      <c r="G3185" s="64">
        <v>44329</v>
      </c>
      <c r="H3185" s="64">
        <v>44335</v>
      </c>
      <c r="I3185">
        <v>5</v>
      </c>
      <c r="J3185">
        <v>2020</v>
      </c>
      <c r="K3185">
        <v>2020</v>
      </c>
      <c r="L3185">
        <v>10</v>
      </c>
      <c r="M3185">
        <v>0.41666666666666669</v>
      </c>
      <c r="N3185">
        <v>4.166666666666667</v>
      </c>
      <c r="O3185">
        <v>7</v>
      </c>
      <c r="P3185">
        <v>0.59523809523809523</v>
      </c>
      <c r="Q3185">
        <v>1.428571428571429</v>
      </c>
      <c r="R3185" t="s">
        <v>25</v>
      </c>
    </row>
    <row r="3186" spans="1:18" x14ac:dyDescent="0.3">
      <c r="A3186" s="63">
        <v>3184</v>
      </c>
      <c r="B3186">
        <v>112357</v>
      </c>
      <c r="C3186" t="s">
        <v>815</v>
      </c>
      <c r="D3186" t="s">
        <v>651</v>
      </c>
      <c r="F3186">
        <v>64</v>
      </c>
      <c r="G3186" s="64">
        <v>44329</v>
      </c>
      <c r="H3186" s="64">
        <v>44335</v>
      </c>
      <c r="I3186">
        <v>5</v>
      </c>
      <c r="J3186">
        <v>2020</v>
      </c>
      <c r="K3186">
        <v>2020</v>
      </c>
      <c r="L3186">
        <v>10</v>
      </c>
      <c r="M3186">
        <v>0.41666666666666669</v>
      </c>
      <c r="N3186">
        <v>4.166666666666667</v>
      </c>
      <c r="O3186">
        <v>7</v>
      </c>
      <c r="P3186">
        <v>0.59523809523809523</v>
      </c>
      <c r="Q3186">
        <v>1.428571428571429</v>
      </c>
      <c r="R3186" t="s">
        <v>62</v>
      </c>
    </row>
    <row r="3187" spans="1:18" x14ac:dyDescent="0.3">
      <c r="A3187" s="63">
        <v>3185</v>
      </c>
      <c r="B3187">
        <v>112357</v>
      </c>
      <c r="C3187" t="s">
        <v>815</v>
      </c>
      <c r="D3187" t="s">
        <v>651</v>
      </c>
      <c r="F3187">
        <v>64</v>
      </c>
      <c r="G3187" s="64">
        <v>44329</v>
      </c>
      <c r="H3187" s="64">
        <v>44335</v>
      </c>
      <c r="I3187">
        <v>5</v>
      </c>
      <c r="J3187">
        <v>2020</v>
      </c>
      <c r="K3187">
        <v>2020</v>
      </c>
      <c r="L3187">
        <v>10</v>
      </c>
      <c r="M3187">
        <v>0.41666666666666669</v>
      </c>
      <c r="N3187">
        <v>4.166666666666667</v>
      </c>
      <c r="O3187">
        <v>7</v>
      </c>
      <c r="P3187">
        <v>0.59523809523809523</v>
      </c>
      <c r="Q3187">
        <v>1.428571428571429</v>
      </c>
      <c r="R3187" t="s">
        <v>661</v>
      </c>
    </row>
    <row r="3188" spans="1:18" x14ac:dyDescent="0.3">
      <c r="A3188" s="63">
        <v>3186</v>
      </c>
      <c r="B3188">
        <v>112357</v>
      </c>
      <c r="C3188" t="s">
        <v>815</v>
      </c>
      <c r="D3188" t="s">
        <v>651</v>
      </c>
      <c r="F3188">
        <v>64</v>
      </c>
      <c r="G3188" s="64">
        <v>44329</v>
      </c>
      <c r="H3188" s="64">
        <v>44335</v>
      </c>
      <c r="I3188">
        <v>5</v>
      </c>
      <c r="J3188">
        <v>2020</v>
      </c>
      <c r="K3188">
        <v>2020</v>
      </c>
      <c r="L3188">
        <v>10</v>
      </c>
      <c r="M3188">
        <v>0.41666666666666669</v>
      </c>
      <c r="N3188">
        <v>4.166666666666667</v>
      </c>
      <c r="O3188">
        <v>7</v>
      </c>
      <c r="P3188">
        <v>0.59523809523809523</v>
      </c>
      <c r="Q3188">
        <v>1.428571428571429</v>
      </c>
      <c r="R3188" t="s">
        <v>684</v>
      </c>
    </row>
    <row r="3189" spans="1:18" x14ac:dyDescent="0.3">
      <c r="A3189" s="63">
        <v>3187</v>
      </c>
      <c r="B3189">
        <v>112357</v>
      </c>
      <c r="C3189" t="s">
        <v>815</v>
      </c>
      <c r="D3189" t="s">
        <v>651</v>
      </c>
      <c r="F3189">
        <v>64</v>
      </c>
      <c r="G3189" s="64">
        <v>44329</v>
      </c>
      <c r="H3189" s="64">
        <v>44335</v>
      </c>
      <c r="I3189">
        <v>5</v>
      </c>
      <c r="J3189">
        <v>2020</v>
      </c>
      <c r="K3189">
        <v>2020</v>
      </c>
      <c r="L3189">
        <v>10</v>
      </c>
      <c r="M3189">
        <v>0.41666666666666669</v>
      </c>
      <c r="N3189">
        <v>4.166666666666667</v>
      </c>
      <c r="O3189">
        <v>7</v>
      </c>
      <c r="P3189">
        <v>0.59523809523809523</v>
      </c>
      <c r="Q3189">
        <v>1.428571428571429</v>
      </c>
      <c r="R3189" t="s">
        <v>762</v>
      </c>
    </row>
    <row r="3190" spans="1:18" x14ac:dyDescent="0.3">
      <c r="A3190" s="63">
        <v>3188</v>
      </c>
      <c r="B3190">
        <v>112357</v>
      </c>
      <c r="C3190" t="s">
        <v>815</v>
      </c>
      <c r="D3190" t="s">
        <v>651</v>
      </c>
      <c r="F3190">
        <v>64</v>
      </c>
      <c r="G3190" s="64">
        <v>44329</v>
      </c>
      <c r="H3190" s="64">
        <v>44335</v>
      </c>
      <c r="I3190">
        <v>5</v>
      </c>
      <c r="J3190">
        <v>2020</v>
      </c>
      <c r="K3190">
        <v>2020</v>
      </c>
      <c r="L3190">
        <v>10</v>
      </c>
      <c r="M3190">
        <v>0.41666666666666669</v>
      </c>
      <c r="N3190">
        <v>4.166666666666667</v>
      </c>
      <c r="O3190">
        <v>7</v>
      </c>
      <c r="P3190">
        <v>0.59523809523809523</v>
      </c>
      <c r="Q3190">
        <v>1.428571428571429</v>
      </c>
      <c r="R3190" t="s">
        <v>710</v>
      </c>
    </row>
    <row r="3191" spans="1:18" x14ac:dyDescent="0.3">
      <c r="A3191" s="63">
        <v>3189</v>
      </c>
      <c r="B3191">
        <v>112357</v>
      </c>
      <c r="C3191" t="s">
        <v>815</v>
      </c>
      <c r="D3191" t="s">
        <v>651</v>
      </c>
      <c r="F3191">
        <v>64</v>
      </c>
      <c r="G3191" s="64">
        <v>44329</v>
      </c>
      <c r="H3191" s="64">
        <v>44335</v>
      </c>
      <c r="I3191">
        <v>5</v>
      </c>
      <c r="J3191">
        <v>2020</v>
      </c>
      <c r="K3191">
        <v>2020</v>
      </c>
      <c r="L3191">
        <v>10</v>
      </c>
      <c r="M3191">
        <v>0.41666666666666669</v>
      </c>
      <c r="N3191">
        <v>4.166666666666667</v>
      </c>
      <c r="O3191">
        <v>7</v>
      </c>
      <c r="P3191">
        <v>0.59523809523809523</v>
      </c>
      <c r="Q3191">
        <v>1.428571428571429</v>
      </c>
      <c r="R3191" t="s">
        <v>685</v>
      </c>
    </row>
    <row r="3192" spans="1:18" x14ac:dyDescent="0.3">
      <c r="A3192" s="63">
        <v>3190</v>
      </c>
      <c r="B3192">
        <v>112357</v>
      </c>
      <c r="C3192" t="s">
        <v>815</v>
      </c>
      <c r="D3192" t="s">
        <v>651</v>
      </c>
      <c r="F3192">
        <v>64</v>
      </c>
      <c r="G3192" s="64">
        <v>44329</v>
      </c>
      <c r="H3192" s="64">
        <v>44335</v>
      </c>
      <c r="I3192">
        <v>5</v>
      </c>
      <c r="J3192">
        <v>2020</v>
      </c>
      <c r="K3192">
        <v>2020</v>
      </c>
      <c r="L3192">
        <v>10</v>
      </c>
      <c r="M3192">
        <v>0.41666666666666669</v>
      </c>
      <c r="N3192">
        <v>4.166666666666667</v>
      </c>
      <c r="O3192">
        <v>7</v>
      </c>
      <c r="P3192">
        <v>0.59523809523809523</v>
      </c>
      <c r="Q3192">
        <v>1.428571428571429</v>
      </c>
      <c r="R3192" t="s">
        <v>792</v>
      </c>
    </row>
    <row r="3193" spans="1:18" x14ac:dyDescent="0.3">
      <c r="A3193" s="63">
        <v>3191</v>
      </c>
      <c r="B3193">
        <v>112357</v>
      </c>
      <c r="C3193" t="s">
        <v>815</v>
      </c>
      <c r="D3193" t="s">
        <v>651</v>
      </c>
      <c r="F3193">
        <v>64</v>
      </c>
      <c r="G3193" s="64">
        <v>44329</v>
      </c>
      <c r="H3193" s="64">
        <v>44335</v>
      </c>
      <c r="I3193">
        <v>5</v>
      </c>
      <c r="J3193">
        <v>2020</v>
      </c>
      <c r="K3193">
        <v>2020</v>
      </c>
      <c r="L3193">
        <v>10</v>
      </c>
      <c r="M3193">
        <v>0.41666666666666669</v>
      </c>
      <c r="N3193">
        <v>4.166666666666667</v>
      </c>
      <c r="O3193">
        <v>7</v>
      </c>
      <c r="P3193">
        <v>0.59523809523809523</v>
      </c>
      <c r="Q3193">
        <v>1.428571428571429</v>
      </c>
      <c r="R3193" t="s">
        <v>67</v>
      </c>
    </row>
    <row r="3194" spans="1:18" x14ac:dyDescent="0.3">
      <c r="A3194" s="63">
        <v>3192</v>
      </c>
      <c r="B3194">
        <v>112357</v>
      </c>
      <c r="C3194" t="s">
        <v>815</v>
      </c>
      <c r="D3194" t="s">
        <v>651</v>
      </c>
      <c r="F3194">
        <v>64</v>
      </c>
      <c r="G3194" s="64">
        <v>44329</v>
      </c>
      <c r="H3194" s="64">
        <v>44335</v>
      </c>
      <c r="I3194">
        <v>5</v>
      </c>
      <c r="J3194">
        <v>2020</v>
      </c>
      <c r="K3194">
        <v>2020</v>
      </c>
      <c r="L3194">
        <v>10</v>
      </c>
      <c r="M3194">
        <v>0.41666666666666669</v>
      </c>
      <c r="N3194">
        <v>4.166666666666667</v>
      </c>
      <c r="O3194">
        <v>7</v>
      </c>
      <c r="P3194">
        <v>0.59523809523809523</v>
      </c>
      <c r="Q3194">
        <v>1.428571428571429</v>
      </c>
      <c r="R3194" t="s">
        <v>641</v>
      </c>
    </row>
    <row r="3195" spans="1:18" x14ac:dyDescent="0.3">
      <c r="A3195" s="63">
        <v>3193</v>
      </c>
      <c r="B3195">
        <v>112357</v>
      </c>
      <c r="C3195" t="s">
        <v>815</v>
      </c>
      <c r="D3195" t="s">
        <v>651</v>
      </c>
      <c r="F3195">
        <v>64</v>
      </c>
      <c r="G3195" s="64">
        <v>44329</v>
      </c>
      <c r="H3195" s="64">
        <v>44335</v>
      </c>
      <c r="I3195">
        <v>5</v>
      </c>
      <c r="J3195">
        <v>2020</v>
      </c>
      <c r="K3195">
        <v>2020</v>
      </c>
      <c r="L3195">
        <v>10</v>
      </c>
      <c r="M3195">
        <v>0.41666666666666669</v>
      </c>
      <c r="N3195">
        <v>4.166666666666667</v>
      </c>
      <c r="O3195">
        <v>7</v>
      </c>
      <c r="P3195">
        <v>0.59523809523809523</v>
      </c>
      <c r="Q3195">
        <v>1.428571428571429</v>
      </c>
      <c r="R3195" t="s">
        <v>816</v>
      </c>
    </row>
    <row r="3196" spans="1:18" x14ac:dyDescent="0.3">
      <c r="A3196" s="63">
        <v>3194</v>
      </c>
      <c r="B3196">
        <v>112357</v>
      </c>
      <c r="C3196" t="s">
        <v>815</v>
      </c>
      <c r="D3196" t="s">
        <v>651</v>
      </c>
      <c r="F3196">
        <v>64</v>
      </c>
      <c r="G3196" s="64">
        <v>44329</v>
      </c>
      <c r="H3196" s="64">
        <v>44335</v>
      </c>
      <c r="I3196">
        <v>5</v>
      </c>
      <c r="J3196">
        <v>2020</v>
      </c>
      <c r="K3196">
        <v>2020</v>
      </c>
      <c r="L3196">
        <v>10</v>
      </c>
      <c r="M3196">
        <v>0.41666666666666669</v>
      </c>
      <c r="N3196">
        <v>4.166666666666667</v>
      </c>
      <c r="O3196">
        <v>7</v>
      </c>
      <c r="P3196">
        <v>0.59523809523809523</v>
      </c>
      <c r="Q3196">
        <v>1.428571428571429</v>
      </c>
      <c r="R3196" t="s">
        <v>777</v>
      </c>
    </row>
    <row r="3197" spans="1:18" x14ac:dyDescent="0.3">
      <c r="A3197" s="63">
        <v>3195</v>
      </c>
      <c r="B3197">
        <v>112357</v>
      </c>
      <c r="C3197" t="s">
        <v>815</v>
      </c>
      <c r="D3197" t="s">
        <v>651</v>
      </c>
      <c r="F3197">
        <v>64</v>
      </c>
      <c r="G3197" s="64">
        <v>44329</v>
      </c>
      <c r="H3197" s="64">
        <v>44335</v>
      </c>
      <c r="I3197">
        <v>5</v>
      </c>
      <c r="J3197">
        <v>2020</v>
      </c>
      <c r="K3197">
        <v>2020</v>
      </c>
      <c r="L3197">
        <v>10</v>
      </c>
      <c r="M3197">
        <v>0.41666666666666669</v>
      </c>
      <c r="N3197">
        <v>4.166666666666667</v>
      </c>
      <c r="O3197">
        <v>7</v>
      </c>
      <c r="P3197">
        <v>0.59523809523809523</v>
      </c>
      <c r="Q3197">
        <v>1.428571428571429</v>
      </c>
      <c r="R3197" t="s">
        <v>681</v>
      </c>
    </row>
    <row r="3198" spans="1:18" x14ac:dyDescent="0.3">
      <c r="A3198" s="63">
        <v>3196</v>
      </c>
      <c r="B3198">
        <v>112357</v>
      </c>
      <c r="C3198" t="s">
        <v>815</v>
      </c>
      <c r="D3198" t="s">
        <v>651</v>
      </c>
      <c r="F3198">
        <v>64</v>
      </c>
      <c r="G3198" s="64">
        <v>44329</v>
      </c>
      <c r="H3198" s="64">
        <v>44335</v>
      </c>
      <c r="I3198">
        <v>5</v>
      </c>
      <c r="J3198">
        <v>2020</v>
      </c>
      <c r="K3198">
        <v>2020</v>
      </c>
      <c r="L3198">
        <v>10</v>
      </c>
      <c r="M3198">
        <v>0.41666666666666669</v>
      </c>
      <c r="N3198">
        <v>4.166666666666667</v>
      </c>
      <c r="O3198">
        <v>7</v>
      </c>
      <c r="P3198">
        <v>0.59523809523809523</v>
      </c>
      <c r="Q3198">
        <v>1.428571428571429</v>
      </c>
      <c r="R3198" t="s">
        <v>670</v>
      </c>
    </row>
    <row r="3199" spans="1:18" x14ac:dyDescent="0.3">
      <c r="A3199" s="63">
        <v>3197</v>
      </c>
      <c r="B3199">
        <v>112357</v>
      </c>
      <c r="C3199" t="s">
        <v>815</v>
      </c>
      <c r="D3199" t="s">
        <v>651</v>
      </c>
      <c r="F3199">
        <v>64</v>
      </c>
      <c r="G3199" s="64">
        <v>44329</v>
      </c>
      <c r="H3199" s="64">
        <v>44335</v>
      </c>
      <c r="I3199">
        <v>5</v>
      </c>
      <c r="J3199">
        <v>2020</v>
      </c>
      <c r="K3199">
        <v>2020</v>
      </c>
      <c r="L3199">
        <v>10</v>
      </c>
      <c r="M3199">
        <v>0.41666666666666669</v>
      </c>
      <c r="N3199">
        <v>4.166666666666667</v>
      </c>
      <c r="O3199">
        <v>7</v>
      </c>
      <c r="P3199">
        <v>0.59523809523809523</v>
      </c>
      <c r="Q3199">
        <v>1.428571428571429</v>
      </c>
      <c r="R3199" t="s">
        <v>590</v>
      </c>
    </row>
    <row r="3200" spans="1:18" x14ac:dyDescent="0.3">
      <c r="A3200" s="63">
        <v>3198</v>
      </c>
      <c r="B3200">
        <v>112357</v>
      </c>
      <c r="C3200" t="s">
        <v>815</v>
      </c>
      <c r="D3200" t="s">
        <v>651</v>
      </c>
      <c r="F3200">
        <v>64</v>
      </c>
      <c r="G3200" s="64">
        <v>44329</v>
      </c>
      <c r="H3200" s="64">
        <v>44335</v>
      </c>
      <c r="I3200">
        <v>5</v>
      </c>
      <c r="J3200">
        <v>2020</v>
      </c>
      <c r="K3200">
        <v>2020</v>
      </c>
      <c r="L3200">
        <v>10</v>
      </c>
      <c r="M3200">
        <v>0.41666666666666669</v>
      </c>
      <c r="N3200">
        <v>4.166666666666667</v>
      </c>
      <c r="O3200">
        <v>7</v>
      </c>
      <c r="P3200">
        <v>0.59523809523809523</v>
      </c>
      <c r="Q3200">
        <v>1.428571428571429</v>
      </c>
      <c r="R3200" t="s">
        <v>718</v>
      </c>
    </row>
    <row r="3201" spans="1:18" x14ac:dyDescent="0.3">
      <c r="A3201" s="63">
        <v>3199</v>
      </c>
      <c r="B3201">
        <v>112357</v>
      </c>
      <c r="C3201" t="s">
        <v>815</v>
      </c>
      <c r="D3201" t="s">
        <v>651</v>
      </c>
      <c r="F3201">
        <v>64</v>
      </c>
      <c r="G3201" s="64">
        <v>44329</v>
      </c>
      <c r="H3201" s="64">
        <v>44335</v>
      </c>
      <c r="I3201">
        <v>5</v>
      </c>
      <c r="J3201">
        <v>2020</v>
      </c>
      <c r="K3201">
        <v>2020</v>
      </c>
      <c r="L3201">
        <v>10</v>
      </c>
      <c r="M3201">
        <v>0.41666666666666669</v>
      </c>
      <c r="N3201">
        <v>4.166666666666667</v>
      </c>
      <c r="O3201">
        <v>7</v>
      </c>
      <c r="P3201">
        <v>0.59523809523809523</v>
      </c>
      <c r="Q3201">
        <v>1.428571428571429</v>
      </c>
      <c r="R3201" t="s">
        <v>817</v>
      </c>
    </row>
    <row r="3202" spans="1:18" x14ac:dyDescent="0.3">
      <c r="A3202" s="63">
        <v>3200</v>
      </c>
      <c r="B3202">
        <v>112357</v>
      </c>
      <c r="C3202" t="s">
        <v>815</v>
      </c>
      <c r="D3202" t="s">
        <v>651</v>
      </c>
      <c r="F3202">
        <v>64</v>
      </c>
      <c r="G3202" s="64">
        <v>44329</v>
      </c>
      <c r="H3202" s="64">
        <v>44335</v>
      </c>
      <c r="I3202">
        <v>5</v>
      </c>
      <c r="J3202">
        <v>2020</v>
      </c>
      <c r="K3202">
        <v>2020</v>
      </c>
      <c r="L3202">
        <v>10</v>
      </c>
      <c r="M3202">
        <v>0.41666666666666669</v>
      </c>
      <c r="N3202">
        <v>4.166666666666667</v>
      </c>
      <c r="O3202">
        <v>7</v>
      </c>
      <c r="P3202">
        <v>0.59523809523809523</v>
      </c>
      <c r="Q3202">
        <v>1.428571428571429</v>
      </c>
      <c r="R3202" t="s">
        <v>737</v>
      </c>
    </row>
    <row r="3203" spans="1:18" x14ac:dyDescent="0.3">
      <c r="A3203" s="63">
        <v>3201</v>
      </c>
      <c r="B3203">
        <v>112357</v>
      </c>
      <c r="C3203" t="s">
        <v>815</v>
      </c>
      <c r="D3203" t="s">
        <v>651</v>
      </c>
      <c r="F3203">
        <v>64</v>
      </c>
      <c r="G3203" s="64">
        <v>44329</v>
      </c>
      <c r="H3203" s="64">
        <v>44335</v>
      </c>
      <c r="I3203">
        <v>5</v>
      </c>
      <c r="J3203">
        <v>2020</v>
      </c>
      <c r="K3203">
        <v>2020</v>
      </c>
      <c r="L3203">
        <v>10</v>
      </c>
      <c r="M3203">
        <v>0.41666666666666669</v>
      </c>
      <c r="N3203">
        <v>4.166666666666667</v>
      </c>
      <c r="O3203">
        <v>7</v>
      </c>
      <c r="P3203">
        <v>0.59523809523809523</v>
      </c>
      <c r="Q3203">
        <v>1.428571428571429</v>
      </c>
      <c r="R3203" t="s">
        <v>818</v>
      </c>
    </row>
    <row r="3204" spans="1:18" x14ac:dyDescent="0.3">
      <c r="A3204" s="63">
        <v>3202</v>
      </c>
      <c r="B3204">
        <v>112357</v>
      </c>
      <c r="C3204" t="s">
        <v>815</v>
      </c>
      <c r="D3204" t="s">
        <v>651</v>
      </c>
      <c r="F3204">
        <v>64</v>
      </c>
      <c r="G3204" s="64">
        <v>44329</v>
      </c>
      <c r="H3204" s="64">
        <v>44335</v>
      </c>
      <c r="I3204">
        <v>5</v>
      </c>
      <c r="J3204">
        <v>2020</v>
      </c>
      <c r="K3204">
        <v>2020</v>
      </c>
      <c r="L3204">
        <v>10</v>
      </c>
      <c r="M3204">
        <v>0.41666666666666669</v>
      </c>
      <c r="N3204">
        <v>4.166666666666667</v>
      </c>
      <c r="O3204">
        <v>7</v>
      </c>
      <c r="P3204">
        <v>0.59523809523809523</v>
      </c>
      <c r="Q3204">
        <v>1.428571428571429</v>
      </c>
      <c r="R3204" t="s">
        <v>704</v>
      </c>
    </row>
    <row r="3205" spans="1:18" x14ac:dyDescent="0.3">
      <c r="A3205" s="63">
        <v>3203</v>
      </c>
      <c r="B3205">
        <v>112357</v>
      </c>
      <c r="C3205" t="s">
        <v>815</v>
      </c>
      <c r="D3205" t="s">
        <v>651</v>
      </c>
      <c r="F3205">
        <v>64</v>
      </c>
      <c r="G3205" s="64">
        <v>44329</v>
      </c>
      <c r="H3205" s="64">
        <v>44335</v>
      </c>
      <c r="I3205">
        <v>5</v>
      </c>
      <c r="J3205">
        <v>2020</v>
      </c>
      <c r="K3205">
        <v>2020</v>
      </c>
      <c r="L3205">
        <v>10</v>
      </c>
      <c r="M3205">
        <v>0.41666666666666669</v>
      </c>
      <c r="N3205">
        <v>4.166666666666667</v>
      </c>
      <c r="O3205">
        <v>7</v>
      </c>
      <c r="P3205">
        <v>0.59523809523809523</v>
      </c>
      <c r="Q3205">
        <v>1.428571428571429</v>
      </c>
      <c r="R3205" t="s">
        <v>819</v>
      </c>
    </row>
    <row r="3206" spans="1:18" x14ac:dyDescent="0.3">
      <c r="A3206" s="63">
        <v>3204</v>
      </c>
      <c r="B3206">
        <v>112357</v>
      </c>
      <c r="C3206" t="s">
        <v>815</v>
      </c>
      <c r="D3206" t="s">
        <v>651</v>
      </c>
      <c r="F3206">
        <v>64</v>
      </c>
      <c r="G3206" s="64">
        <v>44329</v>
      </c>
      <c r="H3206" s="64">
        <v>44335</v>
      </c>
      <c r="I3206">
        <v>5</v>
      </c>
      <c r="J3206">
        <v>2020</v>
      </c>
      <c r="K3206">
        <v>2020</v>
      </c>
      <c r="L3206">
        <v>10</v>
      </c>
      <c r="M3206">
        <v>0.41666666666666669</v>
      </c>
      <c r="N3206">
        <v>4.166666666666667</v>
      </c>
      <c r="O3206">
        <v>7</v>
      </c>
      <c r="P3206">
        <v>0.59523809523809523</v>
      </c>
      <c r="Q3206">
        <v>1.428571428571429</v>
      </c>
      <c r="R3206" t="s">
        <v>713</v>
      </c>
    </row>
    <row r="3207" spans="1:18" x14ac:dyDescent="0.3">
      <c r="A3207" s="63">
        <v>3205</v>
      </c>
      <c r="B3207">
        <v>112357</v>
      </c>
      <c r="C3207" t="s">
        <v>815</v>
      </c>
      <c r="D3207" t="s">
        <v>651</v>
      </c>
      <c r="F3207">
        <v>64</v>
      </c>
      <c r="G3207" s="64">
        <v>44329</v>
      </c>
      <c r="H3207" s="64">
        <v>44335</v>
      </c>
      <c r="I3207">
        <v>5</v>
      </c>
      <c r="J3207">
        <v>2020</v>
      </c>
      <c r="K3207">
        <v>2020</v>
      </c>
      <c r="L3207">
        <v>10</v>
      </c>
      <c r="M3207">
        <v>0.41666666666666669</v>
      </c>
      <c r="N3207">
        <v>4.166666666666667</v>
      </c>
      <c r="O3207">
        <v>7</v>
      </c>
      <c r="P3207">
        <v>0.59523809523809523</v>
      </c>
      <c r="Q3207">
        <v>1.428571428571429</v>
      </c>
      <c r="R3207" t="s">
        <v>760</v>
      </c>
    </row>
    <row r="3208" spans="1:18" x14ac:dyDescent="0.3">
      <c r="A3208" s="63">
        <v>3206</v>
      </c>
      <c r="B3208">
        <v>11597</v>
      </c>
      <c r="C3208" t="s">
        <v>423</v>
      </c>
      <c r="D3208" t="s">
        <v>585</v>
      </c>
      <c r="F3208">
        <v>80</v>
      </c>
      <c r="G3208" s="64">
        <v>42527</v>
      </c>
      <c r="H3208" s="64">
        <v>42528</v>
      </c>
      <c r="I3208">
        <v>9</v>
      </c>
      <c r="J3208">
        <v>2012</v>
      </c>
      <c r="K3208">
        <v>2012</v>
      </c>
      <c r="L3208">
        <v>11</v>
      </c>
      <c r="M3208">
        <v>0.4</v>
      </c>
      <c r="N3208">
        <v>4.4000000000000004</v>
      </c>
      <c r="O3208">
        <v>2</v>
      </c>
      <c r="P3208">
        <v>2.2000000000000002</v>
      </c>
      <c r="Q3208">
        <v>5.5</v>
      </c>
      <c r="R3208" t="s">
        <v>32</v>
      </c>
    </row>
    <row r="3209" spans="1:18" x14ac:dyDescent="0.3">
      <c r="A3209" s="63">
        <v>3207</v>
      </c>
      <c r="B3209">
        <v>11597</v>
      </c>
      <c r="C3209" t="s">
        <v>423</v>
      </c>
      <c r="D3209" t="s">
        <v>585</v>
      </c>
      <c r="F3209">
        <v>80</v>
      </c>
      <c r="G3209" s="64">
        <v>42527</v>
      </c>
      <c r="H3209" s="64">
        <v>42528</v>
      </c>
      <c r="I3209">
        <v>9</v>
      </c>
      <c r="J3209">
        <v>2012</v>
      </c>
      <c r="K3209">
        <v>2012</v>
      </c>
      <c r="L3209">
        <v>11</v>
      </c>
      <c r="M3209">
        <v>0.4</v>
      </c>
      <c r="N3209">
        <v>4.4000000000000004</v>
      </c>
      <c r="O3209">
        <v>2</v>
      </c>
      <c r="P3209">
        <v>2.2000000000000002</v>
      </c>
      <c r="Q3209">
        <v>5.5</v>
      </c>
      <c r="R3209" t="s">
        <v>36</v>
      </c>
    </row>
    <row r="3210" spans="1:18" x14ac:dyDescent="0.3">
      <c r="A3210" s="63">
        <v>3208</v>
      </c>
      <c r="B3210">
        <v>11597</v>
      </c>
      <c r="C3210" t="s">
        <v>423</v>
      </c>
      <c r="D3210" t="s">
        <v>585</v>
      </c>
      <c r="F3210">
        <v>80</v>
      </c>
      <c r="G3210" s="64">
        <v>42527</v>
      </c>
      <c r="H3210" s="64">
        <v>42528</v>
      </c>
      <c r="I3210">
        <v>9</v>
      </c>
      <c r="J3210">
        <v>2012</v>
      </c>
      <c r="K3210">
        <v>2012</v>
      </c>
      <c r="L3210">
        <v>11</v>
      </c>
      <c r="M3210">
        <v>0.4</v>
      </c>
      <c r="N3210">
        <v>4.4000000000000004</v>
      </c>
      <c r="O3210">
        <v>2</v>
      </c>
      <c r="P3210">
        <v>2.2000000000000002</v>
      </c>
      <c r="Q3210">
        <v>5.5</v>
      </c>
      <c r="R3210" t="s">
        <v>70</v>
      </c>
    </row>
    <row r="3211" spans="1:18" x14ac:dyDescent="0.3">
      <c r="A3211" s="63">
        <v>3209</v>
      </c>
      <c r="B3211">
        <v>11597</v>
      </c>
      <c r="C3211" t="s">
        <v>423</v>
      </c>
      <c r="D3211" t="s">
        <v>585</v>
      </c>
      <c r="F3211">
        <v>80</v>
      </c>
      <c r="G3211" s="64">
        <v>42527</v>
      </c>
      <c r="H3211" s="64">
        <v>42528</v>
      </c>
      <c r="I3211">
        <v>9</v>
      </c>
      <c r="J3211">
        <v>2012</v>
      </c>
      <c r="K3211">
        <v>2012</v>
      </c>
      <c r="L3211">
        <v>11</v>
      </c>
      <c r="M3211">
        <v>0.4</v>
      </c>
      <c r="N3211">
        <v>4.4000000000000004</v>
      </c>
      <c r="O3211">
        <v>2</v>
      </c>
      <c r="P3211">
        <v>2.2000000000000002</v>
      </c>
      <c r="Q3211">
        <v>5.5</v>
      </c>
      <c r="R3211" t="s">
        <v>24</v>
      </c>
    </row>
    <row r="3212" spans="1:18" x14ac:dyDescent="0.3">
      <c r="A3212" s="63">
        <v>3210</v>
      </c>
      <c r="B3212">
        <v>11597</v>
      </c>
      <c r="C3212" t="s">
        <v>423</v>
      </c>
      <c r="D3212" t="s">
        <v>585</v>
      </c>
      <c r="F3212">
        <v>80</v>
      </c>
      <c r="G3212" s="64">
        <v>42527</v>
      </c>
      <c r="H3212" s="64">
        <v>42528</v>
      </c>
      <c r="I3212">
        <v>9</v>
      </c>
      <c r="J3212">
        <v>2012</v>
      </c>
      <c r="K3212">
        <v>2012</v>
      </c>
      <c r="L3212">
        <v>11</v>
      </c>
      <c r="M3212">
        <v>0.4</v>
      </c>
      <c r="N3212">
        <v>4.4000000000000004</v>
      </c>
      <c r="O3212">
        <v>2</v>
      </c>
      <c r="P3212">
        <v>2.2000000000000002</v>
      </c>
      <c r="Q3212">
        <v>5.5</v>
      </c>
      <c r="R3212" t="s">
        <v>61</v>
      </c>
    </row>
    <row r="3213" spans="1:18" x14ac:dyDescent="0.3">
      <c r="A3213" s="63">
        <v>3211</v>
      </c>
      <c r="B3213">
        <v>11597</v>
      </c>
      <c r="C3213" t="s">
        <v>423</v>
      </c>
      <c r="D3213" t="s">
        <v>585</v>
      </c>
      <c r="F3213">
        <v>80</v>
      </c>
      <c r="G3213" s="64">
        <v>42527</v>
      </c>
      <c r="H3213" s="64">
        <v>42528</v>
      </c>
      <c r="I3213">
        <v>9</v>
      </c>
      <c r="J3213">
        <v>2012</v>
      </c>
      <c r="K3213">
        <v>2012</v>
      </c>
      <c r="L3213">
        <v>11</v>
      </c>
      <c r="M3213">
        <v>0.4</v>
      </c>
      <c r="N3213">
        <v>4.4000000000000004</v>
      </c>
      <c r="O3213">
        <v>2</v>
      </c>
      <c r="P3213">
        <v>2.2000000000000002</v>
      </c>
      <c r="Q3213">
        <v>5.5</v>
      </c>
      <c r="R3213" t="s">
        <v>108</v>
      </c>
    </row>
    <row r="3214" spans="1:18" x14ac:dyDescent="0.3">
      <c r="A3214" s="63">
        <v>3212</v>
      </c>
      <c r="B3214">
        <v>11597</v>
      </c>
      <c r="C3214" t="s">
        <v>423</v>
      </c>
      <c r="D3214" t="s">
        <v>585</v>
      </c>
      <c r="F3214">
        <v>80</v>
      </c>
      <c r="G3214" s="64">
        <v>42527</v>
      </c>
      <c r="H3214" s="64">
        <v>42528</v>
      </c>
      <c r="I3214">
        <v>9</v>
      </c>
      <c r="J3214">
        <v>2012</v>
      </c>
      <c r="K3214">
        <v>2012</v>
      </c>
      <c r="L3214">
        <v>11</v>
      </c>
      <c r="M3214">
        <v>0.4</v>
      </c>
      <c r="N3214">
        <v>4.4000000000000004</v>
      </c>
      <c r="O3214">
        <v>2</v>
      </c>
      <c r="P3214">
        <v>2.2000000000000002</v>
      </c>
      <c r="Q3214">
        <v>5.5</v>
      </c>
      <c r="R3214" t="s">
        <v>639</v>
      </c>
    </row>
    <row r="3215" spans="1:18" x14ac:dyDescent="0.3">
      <c r="A3215" s="63">
        <v>3213</v>
      </c>
      <c r="B3215">
        <v>11597</v>
      </c>
      <c r="C3215" t="s">
        <v>423</v>
      </c>
      <c r="D3215" t="s">
        <v>585</v>
      </c>
      <c r="F3215">
        <v>80</v>
      </c>
      <c r="G3215" s="64">
        <v>42527</v>
      </c>
      <c r="H3215" s="64">
        <v>42528</v>
      </c>
      <c r="I3215">
        <v>9</v>
      </c>
      <c r="J3215">
        <v>2012</v>
      </c>
      <c r="K3215">
        <v>2012</v>
      </c>
      <c r="L3215">
        <v>11</v>
      </c>
      <c r="M3215">
        <v>0.4</v>
      </c>
      <c r="N3215">
        <v>4.4000000000000004</v>
      </c>
      <c r="O3215">
        <v>2</v>
      </c>
      <c r="P3215">
        <v>2.2000000000000002</v>
      </c>
      <c r="Q3215">
        <v>5.5</v>
      </c>
      <c r="R3215" t="s">
        <v>670</v>
      </c>
    </row>
    <row r="3216" spans="1:18" x14ac:dyDescent="0.3">
      <c r="A3216" s="63">
        <v>3214</v>
      </c>
      <c r="B3216">
        <v>11597</v>
      </c>
      <c r="C3216" t="s">
        <v>423</v>
      </c>
      <c r="D3216" t="s">
        <v>585</v>
      </c>
      <c r="F3216">
        <v>80</v>
      </c>
      <c r="G3216" s="64">
        <v>42527</v>
      </c>
      <c r="H3216" s="64">
        <v>42528</v>
      </c>
      <c r="I3216">
        <v>9</v>
      </c>
      <c r="J3216">
        <v>2012</v>
      </c>
      <c r="K3216">
        <v>2012</v>
      </c>
      <c r="L3216">
        <v>11</v>
      </c>
      <c r="M3216">
        <v>0.4</v>
      </c>
      <c r="N3216">
        <v>4.4000000000000004</v>
      </c>
      <c r="O3216">
        <v>2</v>
      </c>
      <c r="P3216">
        <v>2.2000000000000002</v>
      </c>
      <c r="Q3216">
        <v>5.5</v>
      </c>
      <c r="R3216" t="s">
        <v>601</v>
      </c>
    </row>
    <row r="3217" spans="1:18" x14ac:dyDescent="0.3">
      <c r="A3217" s="63">
        <v>3215</v>
      </c>
      <c r="B3217">
        <v>11597</v>
      </c>
      <c r="C3217" t="s">
        <v>423</v>
      </c>
      <c r="D3217" t="s">
        <v>585</v>
      </c>
      <c r="F3217">
        <v>80</v>
      </c>
      <c r="G3217" s="64">
        <v>42527</v>
      </c>
      <c r="H3217" s="64">
        <v>42528</v>
      </c>
      <c r="I3217">
        <v>9</v>
      </c>
      <c r="J3217">
        <v>2012</v>
      </c>
      <c r="K3217">
        <v>2012</v>
      </c>
      <c r="L3217">
        <v>11</v>
      </c>
      <c r="M3217">
        <v>0.4</v>
      </c>
      <c r="N3217">
        <v>4.4000000000000004</v>
      </c>
      <c r="O3217">
        <v>2</v>
      </c>
      <c r="P3217">
        <v>2.2000000000000002</v>
      </c>
      <c r="Q3217">
        <v>5.5</v>
      </c>
      <c r="R3217" t="s">
        <v>590</v>
      </c>
    </row>
    <row r="3218" spans="1:18" x14ac:dyDescent="0.3">
      <c r="A3218" s="63">
        <v>3216</v>
      </c>
      <c r="B3218">
        <v>11597</v>
      </c>
      <c r="C3218" t="s">
        <v>423</v>
      </c>
      <c r="D3218" t="s">
        <v>585</v>
      </c>
      <c r="F3218">
        <v>80</v>
      </c>
      <c r="G3218" s="64">
        <v>42527</v>
      </c>
      <c r="H3218" s="64">
        <v>42528</v>
      </c>
      <c r="I3218">
        <v>9</v>
      </c>
      <c r="J3218">
        <v>2012</v>
      </c>
      <c r="K3218">
        <v>2012</v>
      </c>
      <c r="L3218">
        <v>11</v>
      </c>
      <c r="M3218">
        <v>0.4</v>
      </c>
      <c r="N3218">
        <v>4.4000000000000004</v>
      </c>
      <c r="O3218">
        <v>2</v>
      </c>
      <c r="P3218">
        <v>2.2000000000000002</v>
      </c>
      <c r="Q3218">
        <v>5.5</v>
      </c>
      <c r="R3218" t="s">
        <v>662</v>
      </c>
    </row>
    <row r="3219" spans="1:18" x14ac:dyDescent="0.3">
      <c r="A3219" s="63">
        <v>3217</v>
      </c>
      <c r="B3219">
        <v>11597</v>
      </c>
      <c r="C3219" t="s">
        <v>423</v>
      </c>
      <c r="D3219" t="s">
        <v>585</v>
      </c>
      <c r="F3219">
        <v>80</v>
      </c>
      <c r="G3219" s="64">
        <v>42527</v>
      </c>
      <c r="H3219" s="64">
        <v>42528</v>
      </c>
      <c r="I3219">
        <v>9</v>
      </c>
      <c r="J3219">
        <v>2012</v>
      </c>
      <c r="K3219">
        <v>2012</v>
      </c>
      <c r="L3219">
        <v>11</v>
      </c>
      <c r="M3219">
        <v>0.4</v>
      </c>
      <c r="N3219">
        <v>4.4000000000000004</v>
      </c>
      <c r="O3219">
        <v>2</v>
      </c>
      <c r="P3219">
        <v>2.2000000000000002</v>
      </c>
      <c r="Q3219">
        <v>5.5</v>
      </c>
      <c r="R3219" t="s">
        <v>599</v>
      </c>
    </row>
    <row r="3220" spans="1:18" x14ac:dyDescent="0.3">
      <c r="A3220" s="63">
        <v>3218</v>
      </c>
      <c r="B3220">
        <v>11597</v>
      </c>
      <c r="C3220" t="s">
        <v>423</v>
      </c>
      <c r="D3220" t="s">
        <v>585</v>
      </c>
      <c r="F3220">
        <v>80</v>
      </c>
      <c r="G3220" s="64">
        <v>42527</v>
      </c>
      <c r="H3220" s="64">
        <v>42528</v>
      </c>
      <c r="I3220">
        <v>9</v>
      </c>
      <c r="J3220">
        <v>2012</v>
      </c>
      <c r="K3220">
        <v>2012</v>
      </c>
      <c r="L3220">
        <v>11</v>
      </c>
      <c r="M3220">
        <v>0.4</v>
      </c>
      <c r="N3220">
        <v>4.4000000000000004</v>
      </c>
      <c r="O3220">
        <v>2</v>
      </c>
      <c r="P3220">
        <v>2.2000000000000002</v>
      </c>
      <c r="Q3220">
        <v>5.5</v>
      </c>
      <c r="R3220" t="s">
        <v>686</v>
      </c>
    </row>
    <row r="3221" spans="1:18" x14ac:dyDescent="0.3">
      <c r="A3221" s="63">
        <v>3219</v>
      </c>
      <c r="B3221">
        <v>11597</v>
      </c>
      <c r="C3221" t="s">
        <v>423</v>
      </c>
      <c r="D3221" t="s">
        <v>585</v>
      </c>
      <c r="F3221">
        <v>80</v>
      </c>
      <c r="G3221" s="64">
        <v>42527</v>
      </c>
      <c r="H3221" s="64">
        <v>42528</v>
      </c>
      <c r="I3221">
        <v>9</v>
      </c>
      <c r="J3221">
        <v>2012</v>
      </c>
      <c r="K3221">
        <v>2012</v>
      </c>
      <c r="L3221">
        <v>11</v>
      </c>
      <c r="M3221">
        <v>0.4</v>
      </c>
      <c r="N3221">
        <v>4.4000000000000004</v>
      </c>
      <c r="O3221">
        <v>2</v>
      </c>
      <c r="P3221">
        <v>2.2000000000000002</v>
      </c>
      <c r="Q3221">
        <v>5.5</v>
      </c>
      <c r="R3221" t="s">
        <v>690</v>
      </c>
    </row>
    <row r="3222" spans="1:18" x14ac:dyDescent="0.3">
      <c r="A3222" s="63">
        <v>3220</v>
      </c>
      <c r="B3222">
        <v>11597</v>
      </c>
      <c r="C3222" t="s">
        <v>423</v>
      </c>
      <c r="D3222" t="s">
        <v>585</v>
      </c>
      <c r="F3222">
        <v>80</v>
      </c>
      <c r="G3222" s="64">
        <v>42527</v>
      </c>
      <c r="H3222" s="64">
        <v>42528</v>
      </c>
      <c r="I3222">
        <v>9</v>
      </c>
      <c r="J3222">
        <v>2012</v>
      </c>
      <c r="K3222">
        <v>2012</v>
      </c>
      <c r="L3222">
        <v>11</v>
      </c>
      <c r="M3222">
        <v>0.4</v>
      </c>
      <c r="N3222">
        <v>4.4000000000000004</v>
      </c>
      <c r="O3222">
        <v>2</v>
      </c>
      <c r="P3222">
        <v>2.2000000000000002</v>
      </c>
      <c r="Q3222">
        <v>5.5</v>
      </c>
      <c r="R3222" t="s">
        <v>640</v>
      </c>
    </row>
    <row r="3223" spans="1:18" x14ac:dyDescent="0.3">
      <c r="A3223" s="63">
        <v>3221</v>
      </c>
      <c r="B3223">
        <v>11597</v>
      </c>
      <c r="C3223" t="s">
        <v>423</v>
      </c>
      <c r="D3223" t="s">
        <v>585</v>
      </c>
      <c r="F3223">
        <v>80</v>
      </c>
      <c r="G3223" s="64">
        <v>42527</v>
      </c>
      <c r="H3223" s="64">
        <v>42528</v>
      </c>
      <c r="I3223">
        <v>9</v>
      </c>
      <c r="J3223">
        <v>2012</v>
      </c>
      <c r="K3223">
        <v>2012</v>
      </c>
      <c r="L3223">
        <v>11</v>
      </c>
      <c r="M3223">
        <v>0.4</v>
      </c>
      <c r="N3223">
        <v>4.4000000000000004</v>
      </c>
      <c r="O3223">
        <v>2</v>
      </c>
      <c r="P3223">
        <v>2.2000000000000002</v>
      </c>
      <c r="Q3223">
        <v>5.5</v>
      </c>
      <c r="R3223" t="s">
        <v>681</v>
      </c>
    </row>
    <row r="3224" spans="1:18" x14ac:dyDescent="0.3">
      <c r="A3224" s="63">
        <v>3222</v>
      </c>
      <c r="B3224">
        <v>11597</v>
      </c>
      <c r="C3224" t="s">
        <v>423</v>
      </c>
      <c r="D3224" t="s">
        <v>585</v>
      </c>
      <c r="F3224">
        <v>80</v>
      </c>
      <c r="G3224" s="64">
        <v>42527</v>
      </c>
      <c r="H3224" s="64">
        <v>42528</v>
      </c>
      <c r="I3224">
        <v>9</v>
      </c>
      <c r="J3224">
        <v>2012</v>
      </c>
      <c r="K3224">
        <v>2012</v>
      </c>
      <c r="L3224">
        <v>11</v>
      </c>
      <c r="M3224">
        <v>0.4</v>
      </c>
      <c r="N3224">
        <v>4.4000000000000004</v>
      </c>
      <c r="O3224">
        <v>2</v>
      </c>
      <c r="P3224">
        <v>2.2000000000000002</v>
      </c>
      <c r="Q3224">
        <v>5.5</v>
      </c>
      <c r="R3224" t="s">
        <v>750</v>
      </c>
    </row>
    <row r="3225" spans="1:18" x14ac:dyDescent="0.3">
      <c r="A3225" s="63">
        <v>3223</v>
      </c>
      <c r="B3225">
        <v>11597</v>
      </c>
      <c r="C3225" t="s">
        <v>423</v>
      </c>
      <c r="D3225" t="s">
        <v>585</v>
      </c>
      <c r="F3225">
        <v>80</v>
      </c>
      <c r="G3225" s="64">
        <v>42527</v>
      </c>
      <c r="H3225" s="64">
        <v>42528</v>
      </c>
      <c r="I3225">
        <v>9</v>
      </c>
      <c r="J3225">
        <v>2012</v>
      </c>
      <c r="K3225">
        <v>2012</v>
      </c>
      <c r="L3225">
        <v>11</v>
      </c>
      <c r="M3225">
        <v>0.4</v>
      </c>
      <c r="N3225">
        <v>4.4000000000000004</v>
      </c>
      <c r="O3225">
        <v>2</v>
      </c>
      <c r="P3225">
        <v>2.2000000000000002</v>
      </c>
      <c r="Q3225">
        <v>5.5</v>
      </c>
      <c r="R3225" t="s">
        <v>588</v>
      </c>
    </row>
    <row r="3226" spans="1:18" x14ac:dyDescent="0.3">
      <c r="A3226" s="63">
        <v>3224</v>
      </c>
      <c r="B3226">
        <v>11597</v>
      </c>
      <c r="C3226" t="s">
        <v>423</v>
      </c>
      <c r="D3226" t="s">
        <v>585</v>
      </c>
      <c r="F3226">
        <v>80</v>
      </c>
      <c r="G3226" s="64">
        <v>42527</v>
      </c>
      <c r="H3226" s="64">
        <v>42528</v>
      </c>
      <c r="I3226">
        <v>9</v>
      </c>
      <c r="J3226">
        <v>2012</v>
      </c>
      <c r="K3226">
        <v>2012</v>
      </c>
      <c r="L3226">
        <v>11</v>
      </c>
      <c r="M3226">
        <v>0.4</v>
      </c>
      <c r="N3226">
        <v>4.4000000000000004</v>
      </c>
      <c r="O3226">
        <v>2</v>
      </c>
      <c r="P3226">
        <v>2.2000000000000002</v>
      </c>
      <c r="Q3226">
        <v>5.5</v>
      </c>
      <c r="R3226" t="s">
        <v>726</v>
      </c>
    </row>
    <row r="3227" spans="1:18" x14ac:dyDescent="0.3">
      <c r="A3227" s="63">
        <v>3225</v>
      </c>
      <c r="B3227">
        <v>11597</v>
      </c>
      <c r="C3227" t="s">
        <v>423</v>
      </c>
      <c r="D3227" t="s">
        <v>585</v>
      </c>
      <c r="F3227">
        <v>80</v>
      </c>
      <c r="G3227" s="64">
        <v>42527</v>
      </c>
      <c r="H3227" s="64">
        <v>42528</v>
      </c>
      <c r="I3227">
        <v>9</v>
      </c>
      <c r="J3227">
        <v>2012</v>
      </c>
      <c r="K3227">
        <v>2012</v>
      </c>
      <c r="L3227">
        <v>11</v>
      </c>
      <c r="M3227">
        <v>0.4</v>
      </c>
      <c r="N3227">
        <v>4.4000000000000004</v>
      </c>
      <c r="O3227">
        <v>2</v>
      </c>
      <c r="P3227">
        <v>2.2000000000000002</v>
      </c>
      <c r="Q3227">
        <v>5.5</v>
      </c>
      <c r="R3227" t="s">
        <v>696</v>
      </c>
    </row>
    <row r="3228" spans="1:18" x14ac:dyDescent="0.3">
      <c r="A3228" s="63">
        <v>3226</v>
      </c>
      <c r="B3228">
        <v>11597</v>
      </c>
      <c r="C3228" t="s">
        <v>423</v>
      </c>
      <c r="D3228" t="s">
        <v>585</v>
      </c>
      <c r="F3228">
        <v>80</v>
      </c>
      <c r="G3228" s="64">
        <v>42527</v>
      </c>
      <c r="H3228" s="64">
        <v>42528</v>
      </c>
      <c r="I3228">
        <v>9</v>
      </c>
      <c r="J3228">
        <v>2012</v>
      </c>
      <c r="K3228">
        <v>2012</v>
      </c>
      <c r="L3228">
        <v>11</v>
      </c>
      <c r="M3228">
        <v>0.4</v>
      </c>
      <c r="N3228">
        <v>4.4000000000000004</v>
      </c>
      <c r="O3228">
        <v>2</v>
      </c>
      <c r="P3228">
        <v>2.2000000000000002</v>
      </c>
      <c r="Q3228">
        <v>5.5</v>
      </c>
      <c r="R3228" t="s">
        <v>724</v>
      </c>
    </row>
    <row r="3229" spans="1:18" x14ac:dyDescent="0.3">
      <c r="A3229" s="63">
        <v>3227</v>
      </c>
      <c r="B3229">
        <v>11597</v>
      </c>
      <c r="C3229" t="s">
        <v>423</v>
      </c>
      <c r="D3229" t="s">
        <v>585</v>
      </c>
      <c r="F3229">
        <v>80</v>
      </c>
      <c r="G3229" s="64">
        <v>42527</v>
      </c>
      <c r="H3229" s="64">
        <v>42528</v>
      </c>
      <c r="I3229">
        <v>9</v>
      </c>
      <c r="J3229">
        <v>2012</v>
      </c>
      <c r="K3229">
        <v>2012</v>
      </c>
      <c r="L3229">
        <v>11</v>
      </c>
      <c r="M3229">
        <v>0.4</v>
      </c>
      <c r="N3229">
        <v>4.4000000000000004</v>
      </c>
      <c r="O3229">
        <v>2</v>
      </c>
      <c r="P3229">
        <v>2.2000000000000002</v>
      </c>
      <c r="Q3229">
        <v>5.5</v>
      </c>
      <c r="R3229" t="s">
        <v>119</v>
      </c>
    </row>
    <row r="3230" spans="1:18" x14ac:dyDescent="0.3">
      <c r="A3230" s="63">
        <v>3228</v>
      </c>
      <c r="B3230">
        <v>11597</v>
      </c>
      <c r="C3230" t="s">
        <v>423</v>
      </c>
      <c r="D3230" t="s">
        <v>585</v>
      </c>
      <c r="F3230">
        <v>80</v>
      </c>
      <c r="G3230" s="64">
        <v>42527</v>
      </c>
      <c r="H3230" s="64">
        <v>42528</v>
      </c>
      <c r="I3230">
        <v>9</v>
      </c>
      <c r="J3230">
        <v>2012</v>
      </c>
      <c r="K3230">
        <v>2012</v>
      </c>
      <c r="L3230">
        <v>11</v>
      </c>
      <c r="M3230">
        <v>0.4</v>
      </c>
      <c r="N3230">
        <v>4.4000000000000004</v>
      </c>
      <c r="O3230">
        <v>2</v>
      </c>
      <c r="P3230">
        <v>2.2000000000000002</v>
      </c>
      <c r="Q3230">
        <v>5.5</v>
      </c>
      <c r="R3230" t="s">
        <v>694</v>
      </c>
    </row>
    <row r="3231" spans="1:18" x14ac:dyDescent="0.3">
      <c r="A3231" s="63">
        <v>3229</v>
      </c>
      <c r="B3231">
        <v>11597</v>
      </c>
      <c r="C3231" t="s">
        <v>423</v>
      </c>
      <c r="D3231" t="s">
        <v>585</v>
      </c>
      <c r="F3231">
        <v>80</v>
      </c>
      <c r="G3231" s="64">
        <v>42527</v>
      </c>
      <c r="H3231" s="64">
        <v>42528</v>
      </c>
      <c r="I3231">
        <v>9</v>
      </c>
      <c r="J3231">
        <v>2012</v>
      </c>
      <c r="K3231">
        <v>2012</v>
      </c>
      <c r="L3231">
        <v>11</v>
      </c>
      <c r="M3231">
        <v>0.4</v>
      </c>
      <c r="N3231">
        <v>4.4000000000000004</v>
      </c>
      <c r="O3231">
        <v>2</v>
      </c>
      <c r="P3231">
        <v>2.2000000000000002</v>
      </c>
      <c r="Q3231">
        <v>5.5</v>
      </c>
      <c r="R3231" t="s">
        <v>615</v>
      </c>
    </row>
    <row r="3232" spans="1:18" x14ac:dyDescent="0.3">
      <c r="A3232" s="63">
        <v>3230</v>
      </c>
      <c r="B3232">
        <v>11597</v>
      </c>
      <c r="C3232" t="s">
        <v>423</v>
      </c>
      <c r="D3232" t="s">
        <v>585</v>
      </c>
      <c r="F3232">
        <v>80</v>
      </c>
      <c r="G3232" s="64">
        <v>42527</v>
      </c>
      <c r="H3232" s="64">
        <v>42528</v>
      </c>
      <c r="I3232">
        <v>9</v>
      </c>
      <c r="J3232">
        <v>2012</v>
      </c>
      <c r="K3232">
        <v>2012</v>
      </c>
      <c r="L3232">
        <v>11</v>
      </c>
      <c r="M3232">
        <v>0.4</v>
      </c>
      <c r="N3232">
        <v>4.4000000000000004</v>
      </c>
      <c r="O3232">
        <v>2</v>
      </c>
      <c r="P3232">
        <v>2.2000000000000002</v>
      </c>
      <c r="Q3232">
        <v>5.5</v>
      </c>
      <c r="R3232" t="s">
        <v>626</v>
      </c>
    </row>
    <row r="3233" spans="1:18" x14ac:dyDescent="0.3">
      <c r="A3233" s="63">
        <v>3231</v>
      </c>
      <c r="B3233">
        <v>11597</v>
      </c>
      <c r="C3233" t="s">
        <v>423</v>
      </c>
      <c r="D3233" t="s">
        <v>585</v>
      </c>
      <c r="F3233">
        <v>80</v>
      </c>
      <c r="G3233" s="64">
        <v>42527</v>
      </c>
      <c r="H3233" s="64">
        <v>42528</v>
      </c>
      <c r="I3233">
        <v>9</v>
      </c>
      <c r="J3233">
        <v>2012</v>
      </c>
      <c r="K3233">
        <v>2012</v>
      </c>
      <c r="L3233">
        <v>11</v>
      </c>
      <c r="M3233">
        <v>0.4</v>
      </c>
      <c r="N3233">
        <v>4.4000000000000004</v>
      </c>
      <c r="O3233">
        <v>2</v>
      </c>
      <c r="P3233">
        <v>2.2000000000000002</v>
      </c>
      <c r="Q3233">
        <v>5.5</v>
      </c>
      <c r="R3233" t="s">
        <v>133</v>
      </c>
    </row>
    <row r="3234" spans="1:18" x14ac:dyDescent="0.3">
      <c r="A3234" s="63">
        <v>3232</v>
      </c>
      <c r="B3234">
        <v>11597</v>
      </c>
      <c r="C3234" t="s">
        <v>423</v>
      </c>
      <c r="D3234" t="s">
        <v>585</v>
      </c>
      <c r="F3234">
        <v>80</v>
      </c>
      <c r="G3234" s="64">
        <v>42527</v>
      </c>
      <c r="H3234" s="64">
        <v>42528</v>
      </c>
      <c r="I3234">
        <v>9</v>
      </c>
      <c r="J3234">
        <v>2012</v>
      </c>
      <c r="K3234">
        <v>2012</v>
      </c>
      <c r="L3234">
        <v>11</v>
      </c>
      <c r="M3234">
        <v>0.4</v>
      </c>
      <c r="N3234">
        <v>4.4000000000000004</v>
      </c>
      <c r="O3234">
        <v>2</v>
      </c>
      <c r="P3234">
        <v>2.2000000000000002</v>
      </c>
      <c r="Q3234">
        <v>5.5</v>
      </c>
      <c r="R3234" t="s">
        <v>649</v>
      </c>
    </row>
    <row r="3235" spans="1:18" x14ac:dyDescent="0.3">
      <c r="A3235" s="63">
        <v>3233</v>
      </c>
      <c r="B3235">
        <v>11597</v>
      </c>
      <c r="C3235" t="s">
        <v>423</v>
      </c>
      <c r="D3235" t="s">
        <v>585</v>
      </c>
      <c r="F3235">
        <v>80</v>
      </c>
      <c r="G3235" s="64">
        <v>42527</v>
      </c>
      <c r="H3235" s="64">
        <v>42528</v>
      </c>
      <c r="I3235">
        <v>9</v>
      </c>
      <c r="J3235">
        <v>2012</v>
      </c>
      <c r="K3235">
        <v>2012</v>
      </c>
      <c r="L3235">
        <v>11</v>
      </c>
      <c r="M3235">
        <v>0.4</v>
      </c>
      <c r="N3235">
        <v>4.4000000000000004</v>
      </c>
      <c r="O3235">
        <v>2</v>
      </c>
      <c r="P3235">
        <v>2.2000000000000002</v>
      </c>
      <c r="Q3235">
        <v>5.5</v>
      </c>
      <c r="R3235" t="s">
        <v>643</v>
      </c>
    </row>
    <row r="3236" spans="1:18" x14ac:dyDescent="0.3">
      <c r="A3236" s="63">
        <v>3234</v>
      </c>
      <c r="B3236">
        <v>11597</v>
      </c>
      <c r="C3236" t="s">
        <v>423</v>
      </c>
      <c r="D3236" t="s">
        <v>585</v>
      </c>
      <c r="F3236">
        <v>80</v>
      </c>
      <c r="G3236" s="64">
        <v>42527</v>
      </c>
      <c r="H3236" s="64">
        <v>42528</v>
      </c>
      <c r="I3236">
        <v>9</v>
      </c>
      <c r="J3236">
        <v>2012</v>
      </c>
      <c r="K3236">
        <v>2012</v>
      </c>
      <c r="L3236">
        <v>11</v>
      </c>
      <c r="M3236">
        <v>0.4</v>
      </c>
      <c r="N3236">
        <v>4.4000000000000004</v>
      </c>
      <c r="O3236">
        <v>2</v>
      </c>
      <c r="P3236">
        <v>2.2000000000000002</v>
      </c>
      <c r="Q3236">
        <v>5.5</v>
      </c>
      <c r="R3236" t="s">
        <v>67</v>
      </c>
    </row>
    <row r="3237" spans="1:18" x14ac:dyDescent="0.3">
      <c r="A3237" s="63">
        <v>3235</v>
      </c>
      <c r="B3237">
        <v>11597</v>
      </c>
      <c r="C3237" t="s">
        <v>423</v>
      </c>
      <c r="D3237" t="s">
        <v>585</v>
      </c>
      <c r="F3237">
        <v>80</v>
      </c>
      <c r="G3237" s="64">
        <v>42527</v>
      </c>
      <c r="H3237" s="64">
        <v>42528</v>
      </c>
      <c r="I3237">
        <v>9</v>
      </c>
      <c r="J3237">
        <v>2012</v>
      </c>
      <c r="K3237">
        <v>2012</v>
      </c>
      <c r="L3237">
        <v>11</v>
      </c>
      <c r="M3237">
        <v>0.4</v>
      </c>
      <c r="N3237">
        <v>4.4000000000000004</v>
      </c>
      <c r="O3237">
        <v>2</v>
      </c>
      <c r="P3237">
        <v>2.2000000000000002</v>
      </c>
      <c r="Q3237">
        <v>5.5</v>
      </c>
      <c r="R3237" t="s">
        <v>45</v>
      </c>
    </row>
    <row r="3238" spans="1:18" x14ac:dyDescent="0.3">
      <c r="A3238" s="63">
        <v>3236</v>
      </c>
      <c r="B3238">
        <v>272</v>
      </c>
      <c r="C3238" t="s">
        <v>424</v>
      </c>
      <c r="D3238" t="s">
        <v>585</v>
      </c>
      <c r="F3238">
        <v>68</v>
      </c>
      <c r="G3238" s="64">
        <v>43034</v>
      </c>
      <c r="H3238" s="64">
        <v>43065</v>
      </c>
      <c r="I3238">
        <v>6</v>
      </c>
      <c r="J3238">
        <v>2001</v>
      </c>
      <c r="K3238">
        <v>2001</v>
      </c>
      <c r="L3238">
        <v>26</v>
      </c>
      <c r="M3238">
        <v>0.4</v>
      </c>
      <c r="N3238">
        <v>10.4</v>
      </c>
      <c r="O3238">
        <v>32</v>
      </c>
      <c r="P3238">
        <v>0.32500000000000001</v>
      </c>
      <c r="Q3238">
        <v>0.8125</v>
      </c>
      <c r="R3238" t="s">
        <v>35</v>
      </c>
    </row>
    <row r="3239" spans="1:18" x14ac:dyDescent="0.3">
      <c r="A3239" s="63">
        <v>3237</v>
      </c>
      <c r="B3239">
        <v>272</v>
      </c>
      <c r="C3239" t="s">
        <v>424</v>
      </c>
      <c r="D3239" t="s">
        <v>585</v>
      </c>
      <c r="F3239">
        <v>68</v>
      </c>
      <c r="G3239" s="64">
        <v>43034</v>
      </c>
      <c r="H3239" s="64">
        <v>43065</v>
      </c>
      <c r="I3239">
        <v>6</v>
      </c>
      <c r="J3239">
        <v>2001</v>
      </c>
      <c r="K3239">
        <v>2001</v>
      </c>
      <c r="L3239">
        <v>26</v>
      </c>
      <c r="M3239">
        <v>0.4</v>
      </c>
      <c r="N3239">
        <v>10.4</v>
      </c>
      <c r="O3239">
        <v>32</v>
      </c>
      <c r="P3239">
        <v>0.32500000000000001</v>
      </c>
      <c r="Q3239">
        <v>0.8125</v>
      </c>
      <c r="R3239" t="s">
        <v>36</v>
      </c>
    </row>
    <row r="3240" spans="1:18" x14ac:dyDescent="0.3">
      <c r="A3240" s="63">
        <v>3238</v>
      </c>
      <c r="B3240">
        <v>272</v>
      </c>
      <c r="C3240" t="s">
        <v>424</v>
      </c>
      <c r="D3240" t="s">
        <v>585</v>
      </c>
      <c r="F3240">
        <v>68</v>
      </c>
      <c r="G3240" s="64">
        <v>43034</v>
      </c>
      <c r="H3240" s="64">
        <v>43065</v>
      </c>
      <c r="I3240">
        <v>6</v>
      </c>
      <c r="J3240">
        <v>2001</v>
      </c>
      <c r="K3240">
        <v>2001</v>
      </c>
      <c r="L3240">
        <v>26</v>
      </c>
      <c r="M3240">
        <v>0.4</v>
      </c>
      <c r="N3240">
        <v>10.4</v>
      </c>
      <c r="O3240">
        <v>32</v>
      </c>
      <c r="P3240">
        <v>0.32500000000000001</v>
      </c>
      <c r="Q3240">
        <v>0.8125</v>
      </c>
      <c r="R3240" t="s">
        <v>24</v>
      </c>
    </row>
    <row r="3241" spans="1:18" x14ac:dyDescent="0.3">
      <c r="A3241" s="63">
        <v>3239</v>
      </c>
      <c r="B3241">
        <v>272</v>
      </c>
      <c r="C3241" t="s">
        <v>424</v>
      </c>
      <c r="D3241" t="s">
        <v>585</v>
      </c>
      <c r="F3241">
        <v>68</v>
      </c>
      <c r="G3241" s="64">
        <v>43034</v>
      </c>
      <c r="H3241" s="64">
        <v>43065</v>
      </c>
      <c r="I3241">
        <v>6</v>
      </c>
      <c r="J3241">
        <v>2001</v>
      </c>
      <c r="K3241">
        <v>2001</v>
      </c>
      <c r="L3241">
        <v>26</v>
      </c>
      <c r="M3241">
        <v>0.4</v>
      </c>
      <c r="N3241">
        <v>10.4</v>
      </c>
      <c r="O3241">
        <v>32</v>
      </c>
      <c r="P3241">
        <v>0.32500000000000001</v>
      </c>
      <c r="Q3241">
        <v>0.8125</v>
      </c>
      <c r="R3241" t="s">
        <v>424</v>
      </c>
    </row>
    <row r="3242" spans="1:18" x14ac:dyDescent="0.3">
      <c r="A3242" s="63">
        <v>3240</v>
      </c>
      <c r="B3242">
        <v>272</v>
      </c>
      <c r="C3242" t="s">
        <v>424</v>
      </c>
      <c r="D3242" t="s">
        <v>585</v>
      </c>
      <c r="F3242">
        <v>68</v>
      </c>
      <c r="G3242" s="64">
        <v>43034</v>
      </c>
      <c r="H3242" s="64">
        <v>43065</v>
      </c>
      <c r="I3242">
        <v>6</v>
      </c>
      <c r="J3242">
        <v>2001</v>
      </c>
      <c r="K3242">
        <v>2001</v>
      </c>
      <c r="L3242">
        <v>26</v>
      </c>
      <c r="M3242">
        <v>0.4</v>
      </c>
      <c r="N3242">
        <v>10.4</v>
      </c>
      <c r="O3242">
        <v>32</v>
      </c>
      <c r="P3242">
        <v>0.32500000000000001</v>
      </c>
      <c r="Q3242">
        <v>0.8125</v>
      </c>
      <c r="R3242" t="s">
        <v>667</v>
      </c>
    </row>
    <row r="3243" spans="1:18" x14ac:dyDescent="0.3">
      <c r="A3243" s="63">
        <v>3241</v>
      </c>
      <c r="B3243">
        <v>272</v>
      </c>
      <c r="C3243" t="s">
        <v>424</v>
      </c>
      <c r="D3243" t="s">
        <v>585</v>
      </c>
      <c r="F3243">
        <v>68</v>
      </c>
      <c r="G3243" s="64">
        <v>43034</v>
      </c>
      <c r="H3243" s="64">
        <v>43065</v>
      </c>
      <c r="I3243">
        <v>6</v>
      </c>
      <c r="J3243">
        <v>2001</v>
      </c>
      <c r="K3243">
        <v>2001</v>
      </c>
      <c r="L3243">
        <v>26</v>
      </c>
      <c r="M3243">
        <v>0.4</v>
      </c>
      <c r="N3243">
        <v>10.4</v>
      </c>
      <c r="O3243">
        <v>32</v>
      </c>
      <c r="P3243">
        <v>0.32500000000000001</v>
      </c>
      <c r="Q3243">
        <v>0.8125</v>
      </c>
      <c r="R3243" t="s">
        <v>712</v>
      </c>
    </row>
    <row r="3244" spans="1:18" x14ac:dyDescent="0.3">
      <c r="A3244" s="63">
        <v>3242</v>
      </c>
      <c r="B3244">
        <v>272</v>
      </c>
      <c r="C3244" t="s">
        <v>424</v>
      </c>
      <c r="D3244" t="s">
        <v>585</v>
      </c>
      <c r="F3244">
        <v>68</v>
      </c>
      <c r="G3244" s="64">
        <v>43034</v>
      </c>
      <c r="H3244" s="64">
        <v>43065</v>
      </c>
      <c r="I3244">
        <v>6</v>
      </c>
      <c r="J3244">
        <v>2001</v>
      </c>
      <c r="K3244">
        <v>2001</v>
      </c>
      <c r="L3244">
        <v>26</v>
      </c>
      <c r="M3244">
        <v>0.4</v>
      </c>
      <c r="N3244">
        <v>10.4</v>
      </c>
      <c r="O3244">
        <v>32</v>
      </c>
      <c r="P3244">
        <v>0.32500000000000001</v>
      </c>
      <c r="Q3244">
        <v>0.8125</v>
      </c>
      <c r="R3244" t="s">
        <v>601</v>
      </c>
    </row>
    <row r="3245" spans="1:18" x14ac:dyDescent="0.3">
      <c r="A3245" s="63">
        <v>3243</v>
      </c>
      <c r="B3245">
        <v>272</v>
      </c>
      <c r="C3245" t="s">
        <v>424</v>
      </c>
      <c r="D3245" t="s">
        <v>585</v>
      </c>
      <c r="F3245">
        <v>68</v>
      </c>
      <c r="G3245" s="64">
        <v>43034</v>
      </c>
      <c r="H3245" s="64">
        <v>43065</v>
      </c>
      <c r="I3245">
        <v>6</v>
      </c>
      <c r="J3245">
        <v>2001</v>
      </c>
      <c r="K3245">
        <v>2001</v>
      </c>
      <c r="L3245">
        <v>26</v>
      </c>
      <c r="M3245">
        <v>0.4</v>
      </c>
      <c r="N3245">
        <v>10.4</v>
      </c>
      <c r="O3245">
        <v>32</v>
      </c>
      <c r="P3245">
        <v>0.32500000000000001</v>
      </c>
      <c r="Q3245">
        <v>0.8125</v>
      </c>
      <c r="R3245" t="s">
        <v>723</v>
      </c>
    </row>
    <row r="3246" spans="1:18" x14ac:dyDescent="0.3">
      <c r="A3246" s="63">
        <v>3244</v>
      </c>
      <c r="B3246">
        <v>272</v>
      </c>
      <c r="C3246" t="s">
        <v>424</v>
      </c>
      <c r="D3246" t="s">
        <v>585</v>
      </c>
      <c r="F3246">
        <v>68</v>
      </c>
      <c r="G3246" s="64">
        <v>43034</v>
      </c>
      <c r="H3246" s="64">
        <v>43065</v>
      </c>
      <c r="I3246">
        <v>6</v>
      </c>
      <c r="J3246">
        <v>2001</v>
      </c>
      <c r="K3246">
        <v>2001</v>
      </c>
      <c r="L3246">
        <v>26</v>
      </c>
      <c r="M3246">
        <v>0.4</v>
      </c>
      <c r="N3246">
        <v>10.4</v>
      </c>
      <c r="O3246">
        <v>32</v>
      </c>
      <c r="P3246">
        <v>0.32500000000000001</v>
      </c>
      <c r="Q3246">
        <v>0.8125</v>
      </c>
      <c r="R3246" t="s">
        <v>709</v>
      </c>
    </row>
    <row r="3247" spans="1:18" x14ac:dyDescent="0.3">
      <c r="A3247" s="63">
        <v>3245</v>
      </c>
      <c r="B3247">
        <v>272</v>
      </c>
      <c r="C3247" t="s">
        <v>424</v>
      </c>
      <c r="D3247" t="s">
        <v>585</v>
      </c>
      <c r="F3247">
        <v>68</v>
      </c>
      <c r="G3247" s="64">
        <v>43034</v>
      </c>
      <c r="H3247" s="64">
        <v>43065</v>
      </c>
      <c r="I3247">
        <v>6</v>
      </c>
      <c r="J3247">
        <v>2001</v>
      </c>
      <c r="K3247">
        <v>2001</v>
      </c>
      <c r="L3247">
        <v>26</v>
      </c>
      <c r="M3247">
        <v>0.4</v>
      </c>
      <c r="N3247">
        <v>10.4</v>
      </c>
      <c r="O3247">
        <v>32</v>
      </c>
      <c r="P3247">
        <v>0.32500000000000001</v>
      </c>
      <c r="Q3247">
        <v>0.8125</v>
      </c>
      <c r="R3247" t="s">
        <v>673</v>
      </c>
    </row>
    <row r="3248" spans="1:18" x14ac:dyDescent="0.3">
      <c r="A3248" s="63">
        <v>3246</v>
      </c>
      <c r="B3248">
        <v>272</v>
      </c>
      <c r="C3248" t="s">
        <v>424</v>
      </c>
      <c r="D3248" t="s">
        <v>585</v>
      </c>
      <c r="F3248">
        <v>68</v>
      </c>
      <c r="G3248" s="64">
        <v>43034</v>
      </c>
      <c r="H3248" s="64">
        <v>43065</v>
      </c>
      <c r="I3248">
        <v>6</v>
      </c>
      <c r="J3248">
        <v>2001</v>
      </c>
      <c r="K3248">
        <v>2001</v>
      </c>
      <c r="L3248">
        <v>26</v>
      </c>
      <c r="M3248">
        <v>0.4</v>
      </c>
      <c r="N3248">
        <v>10.4</v>
      </c>
      <c r="O3248">
        <v>32</v>
      </c>
      <c r="P3248">
        <v>0.32500000000000001</v>
      </c>
      <c r="Q3248">
        <v>0.8125</v>
      </c>
      <c r="R3248" t="s">
        <v>782</v>
      </c>
    </row>
    <row r="3249" spans="1:18" x14ac:dyDescent="0.3">
      <c r="A3249" s="63">
        <v>3247</v>
      </c>
      <c r="B3249">
        <v>272</v>
      </c>
      <c r="C3249" t="s">
        <v>424</v>
      </c>
      <c r="D3249" t="s">
        <v>585</v>
      </c>
      <c r="F3249">
        <v>68</v>
      </c>
      <c r="G3249" s="64">
        <v>43034</v>
      </c>
      <c r="H3249" s="64">
        <v>43065</v>
      </c>
      <c r="I3249">
        <v>6</v>
      </c>
      <c r="J3249">
        <v>2001</v>
      </c>
      <c r="K3249">
        <v>2001</v>
      </c>
      <c r="L3249">
        <v>26</v>
      </c>
      <c r="M3249">
        <v>0.4</v>
      </c>
      <c r="N3249">
        <v>10.4</v>
      </c>
      <c r="O3249">
        <v>32</v>
      </c>
      <c r="P3249">
        <v>0.32500000000000001</v>
      </c>
      <c r="Q3249">
        <v>0.8125</v>
      </c>
      <c r="R3249" t="s">
        <v>641</v>
      </c>
    </row>
    <row r="3250" spans="1:18" x14ac:dyDescent="0.3">
      <c r="A3250" s="63">
        <v>3248</v>
      </c>
      <c r="B3250">
        <v>272</v>
      </c>
      <c r="C3250" t="s">
        <v>424</v>
      </c>
      <c r="D3250" t="s">
        <v>585</v>
      </c>
      <c r="F3250">
        <v>68</v>
      </c>
      <c r="G3250" s="64">
        <v>43034</v>
      </c>
      <c r="H3250" s="64">
        <v>43065</v>
      </c>
      <c r="I3250">
        <v>6</v>
      </c>
      <c r="J3250">
        <v>2001</v>
      </c>
      <c r="K3250">
        <v>2001</v>
      </c>
      <c r="L3250">
        <v>26</v>
      </c>
      <c r="M3250">
        <v>0.4</v>
      </c>
      <c r="N3250">
        <v>10.4</v>
      </c>
      <c r="O3250">
        <v>32</v>
      </c>
      <c r="P3250">
        <v>0.32500000000000001</v>
      </c>
      <c r="Q3250">
        <v>0.8125</v>
      </c>
      <c r="R3250" t="s">
        <v>711</v>
      </c>
    </row>
    <row r="3251" spans="1:18" x14ac:dyDescent="0.3">
      <c r="A3251" s="63">
        <v>3249</v>
      </c>
      <c r="B3251">
        <v>272</v>
      </c>
      <c r="C3251" t="s">
        <v>424</v>
      </c>
      <c r="D3251" t="s">
        <v>585</v>
      </c>
      <c r="F3251">
        <v>68</v>
      </c>
      <c r="G3251" s="64">
        <v>43034</v>
      </c>
      <c r="H3251" s="64">
        <v>43065</v>
      </c>
      <c r="I3251">
        <v>6</v>
      </c>
      <c r="J3251">
        <v>2001</v>
      </c>
      <c r="K3251">
        <v>2001</v>
      </c>
      <c r="L3251">
        <v>26</v>
      </c>
      <c r="M3251">
        <v>0.4</v>
      </c>
      <c r="N3251">
        <v>10.4</v>
      </c>
      <c r="O3251">
        <v>32</v>
      </c>
      <c r="P3251">
        <v>0.32500000000000001</v>
      </c>
      <c r="Q3251">
        <v>0.8125</v>
      </c>
      <c r="R3251" t="s">
        <v>589</v>
      </c>
    </row>
    <row r="3252" spans="1:18" x14ac:dyDescent="0.3">
      <c r="A3252" s="63">
        <v>3250</v>
      </c>
      <c r="B3252">
        <v>272</v>
      </c>
      <c r="C3252" t="s">
        <v>424</v>
      </c>
      <c r="D3252" t="s">
        <v>585</v>
      </c>
      <c r="F3252">
        <v>68</v>
      </c>
      <c r="G3252" s="64">
        <v>43034</v>
      </c>
      <c r="H3252" s="64">
        <v>43065</v>
      </c>
      <c r="I3252">
        <v>6</v>
      </c>
      <c r="J3252">
        <v>2001</v>
      </c>
      <c r="K3252">
        <v>2001</v>
      </c>
      <c r="L3252">
        <v>26</v>
      </c>
      <c r="M3252">
        <v>0.4</v>
      </c>
      <c r="N3252">
        <v>10.4</v>
      </c>
      <c r="O3252">
        <v>32</v>
      </c>
      <c r="P3252">
        <v>0.32500000000000001</v>
      </c>
      <c r="Q3252">
        <v>0.8125</v>
      </c>
      <c r="R3252" t="s">
        <v>661</v>
      </c>
    </row>
    <row r="3253" spans="1:18" x14ac:dyDescent="0.3">
      <c r="A3253" s="63">
        <v>3251</v>
      </c>
      <c r="B3253">
        <v>272</v>
      </c>
      <c r="C3253" t="s">
        <v>424</v>
      </c>
      <c r="D3253" t="s">
        <v>585</v>
      </c>
      <c r="F3253">
        <v>68</v>
      </c>
      <c r="G3253" s="64">
        <v>43034</v>
      </c>
      <c r="H3253" s="64">
        <v>43065</v>
      </c>
      <c r="I3253">
        <v>6</v>
      </c>
      <c r="J3253">
        <v>2001</v>
      </c>
      <c r="K3253">
        <v>2001</v>
      </c>
      <c r="L3253">
        <v>26</v>
      </c>
      <c r="M3253">
        <v>0.4</v>
      </c>
      <c r="N3253">
        <v>10.4</v>
      </c>
      <c r="O3253">
        <v>32</v>
      </c>
      <c r="P3253">
        <v>0.32500000000000001</v>
      </c>
      <c r="Q3253">
        <v>0.8125</v>
      </c>
      <c r="R3253" t="s">
        <v>791</v>
      </c>
    </row>
    <row r="3254" spans="1:18" x14ac:dyDescent="0.3">
      <c r="A3254" s="63">
        <v>3252</v>
      </c>
      <c r="B3254">
        <v>272</v>
      </c>
      <c r="C3254" t="s">
        <v>424</v>
      </c>
      <c r="D3254" t="s">
        <v>585</v>
      </c>
      <c r="F3254">
        <v>68</v>
      </c>
      <c r="G3254" s="64">
        <v>43034</v>
      </c>
      <c r="H3254" s="64">
        <v>43065</v>
      </c>
      <c r="I3254">
        <v>6</v>
      </c>
      <c r="J3254">
        <v>2001</v>
      </c>
      <c r="K3254">
        <v>2001</v>
      </c>
      <c r="L3254">
        <v>26</v>
      </c>
      <c r="M3254">
        <v>0.4</v>
      </c>
      <c r="N3254">
        <v>10.4</v>
      </c>
      <c r="O3254">
        <v>32</v>
      </c>
      <c r="P3254">
        <v>0.32500000000000001</v>
      </c>
      <c r="Q3254">
        <v>0.8125</v>
      </c>
      <c r="R3254" t="s">
        <v>820</v>
      </c>
    </row>
    <row r="3255" spans="1:18" x14ac:dyDescent="0.3">
      <c r="A3255" s="63">
        <v>3253</v>
      </c>
      <c r="B3255">
        <v>272</v>
      </c>
      <c r="C3255" t="s">
        <v>424</v>
      </c>
      <c r="D3255" t="s">
        <v>585</v>
      </c>
      <c r="F3255">
        <v>68</v>
      </c>
      <c r="G3255" s="64">
        <v>43034</v>
      </c>
      <c r="H3255" s="64">
        <v>43065</v>
      </c>
      <c r="I3255">
        <v>6</v>
      </c>
      <c r="J3255">
        <v>2001</v>
      </c>
      <c r="K3255">
        <v>2001</v>
      </c>
      <c r="L3255">
        <v>26</v>
      </c>
      <c r="M3255">
        <v>0.4</v>
      </c>
      <c r="N3255">
        <v>10.4</v>
      </c>
      <c r="O3255">
        <v>32</v>
      </c>
      <c r="P3255">
        <v>0.32500000000000001</v>
      </c>
      <c r="Q3255">
        <v>0.8125</v>
      </c>
      <c r="R3255" t="s">
        <v>821</v>
      </c>
    </row>
    <row r="3256" spans="1:18" x14ac:dyDescent="0.3">
      <c r="A3256" s="63">
        <v>3254</v>
      </c>
      <c r="B3256">
        <v>272</v>
      </c>
      <c r="C3256" t="s">
        <v>424</v>
      </c>
      <c r="D3256" t="s">
        <v>585</v>
      </c>
      <c r="F3256">
        <v>68</v>
      </c>
      <c r="G3256" s="64">
        <v>43034</v>
      </c>
      <c r="H3256" s="64">
        <v>43065</v>
      </c>
      <c r="I3256">
        <v>6</v>
      </c>
      <c r="J3256">
        <v>2001</v>
      </c>
      <c r="K3256">
        <v>2001</v>
      </c>
      <c r="L3256">
        <v>26</v>
      </c>
      <c r="M3256">
        <v>0.4</v>
      </c>
      <c r="N3256">
        <v>10.4</v>
      </c>
      <c r="O3256">
        <v>32</v>
      </c>
      <c r="P3256">
        <v>0.32500000000000001</v>
      </c>
      <c r="Q3256">
        <v>0.8125</v>
      </c>
      <c r="R3256" t="s">
        <v>663</v>
      </c>
    </row>
    <row r="3257" spans="1:18" x14ac:dyDescent="0.3">
      <c r="A3257" s="63">
        <v>3255</v>
      </c>
      <c r="B3257">
        <v>5158</v>
      </c>
      <c r="C3257" t="s">
        <v>425</v>
      </c>
      <c r="D3257" t="s">
        <v>729</v>
      </c>
      <c r="F3257">
        <v>40</v>
      </c>
      <c r="G3257" s="64">
        <v>44120</v>
      </c>
      <c r="H3257" s="64">
        <v>44120</v>
      </c>
      <c r="I3257">
        <v>6</v>
      </c>
      <c r="J3257">
        <v>2000</v>
      </c>
      <c r="K3257" t="s">
        <v>714</v>
      </c>
      <c r="L3257">
        <v>1</v>
      </c>
      <c r="M3257">
        <v>3.3333333333333333E-2</v>
      </c>
      <c r="N3257">
        <v>3.3333333333333333E-2</v>
      </c>
      <c r="O3257">
        <v>1</v>
      </c>
      <c r="P3257">
        <v>3.3333333333333333E-2</v>
      </c>
      <c r="Q3257">
        <v>1</v>
      </c>
      <c r="R3257" t="s">
        <v>764</v>
      </c>
    </row>
    <row r="3258" spans="1:18" x14ac:dyDescent="0.3">
      <c r="A3258" s="63">
        <v>3256</v>
      </c>
      <c r="B3258">
        <v>110789</v>
      </c>
      <c r="C3258" t="s">
        <v>426</v>
      </c>
      <c r="D3258" t="s">
        <v>651</v>
      </c>
      <c r="F3258">
        <v>61</v>
      </c>
      <c r="G3258" s="64">
        <v>44030</v>
      </c>
      <c r="H3258" s="64">
        <v>44033</v>
      </c>
      <c r="I3258">
        <v>5</v>
      </c>
      <c r="J3258">
        <v>2019</v>
      </c>
      <c r="K3258">
        <v>2019</v>
      </c>
      <c r="L3258">
        <v>12</v>
      </c>
      <c r="M3258">
        <v>0.1</v>
      </c>
      <c r="N3258">
        <v>1.2</v>
      </c>
      <c r="O3258">
        <v>4</v>
      </c>
      <c r="P3258">
        <v>0.3</v>
      </c>
      <c r="Q3258">
        <v>3</v>
      </c>
      <c r="R3258" t="s">
        <v>32</v>
      </c>
    </row>
    <row r="3259" spans="1:18" x14ac:dyDescent="0.3">
      <c r="A3259" s="63">
        <v>3257</v>
      </c>
      <c r="B3259">
        <v>110789</v>
      </c>
      <c r="C3259" t="s">
        <v>426</v>
      </c>
      <c r="D3259" t="s">
        <v>651</v>
      </c>
      <c r="F3259">
        <v>61</v>
      </c>
      <c r="G3259" s="64">
        <v>44030</v>
      </c>
      <c r="H3259" s="64">
        <v>44033</v>
      </c>
      <c r="I3259">
        <v>5</v>
      </c>
      <c r="J3259">
        <v>2019</v>
      </c>
      <c r="K3259">
        <v>2019</v>
      </c>
      <c r="L3259">
        <v>12</v>
      </c>
      <c r="M3259">
        <v>0.1</v>
      </c>
      <c r="N3259">
        <v>1.2</v>
      </c>
      <c r="O3259">
        <v>4</v>
      </c>
      <c r="P3259">
        <v>0.3</v>
      </c>
      <c r="Q3259">
        <v>3</v>
      </c>
      <c r="R3259" t="s">
        <v>25</v>
      </c>
    </row>
    <row r="3260" spans="1:18" x14ac:dyDescent="0.3">
      <c r="A3260" s="63">
        <v>3258</v>
      </c>
      <c r="B3260">
        <v>110789</v>
      </c>
      <c r="C3260" t="s">
        <v>426</v>
      </c>
      <c r="D3260" t="s">
        <v>651</v>
      </c>
      <c r="F3260">
        <v>61</v>
      </c>
      <c r="G3260" s="64">
        <v>44030</v>
      </c>
      <c r="H3260" s="64">
        <v>44033</v>
      </c>
      <c r="I3260">
        <v>5</v>
      </c>
      <c r="J3260">
        <v>2019</v>
      </c>
      <c r="K3260">
        <v>2019</v>
      </c>
      <c r="L3260">
        <v>12</v>
      </c>
      <c r="M3260">
        <v>0.1</v>
      </c>
      <c r="N3260">
        <v>1.2</v>
      </c>
      <c r="O3260">
        <v>4</v>
      </c>
      <c r="P3260">
        <v>0.3</v>
      </c>
      <c r="Q3260">
        <v>3</v>
      </c>
      <c r="R3260" t="s">
        <v>42</v>
      </c>
    </row>
    <row r="3261" spans="1:18" x14ac:dyDescent="0.3">
      <c r="A3261" s="63">
        <v>3259</v>
      </c>
      <c r="B3261">
        <v>110789</v>
      </c>
      <c r="C3261" t="s">
        <v>426</v>
      </c>
      <c r="D3261" t="s">
        <v>651</v>
      </c>
      <c r="F3261">
        <v>61</v>
      </c>
      <c r="G3261" s="64">
        <v>44030</v>
      </c>
      <c r="H3261" s="64">
        <v>44033</v>
      </c>
      <c r="I3261">
        <v>5</v>
      </c>
      <c r="J3261">
        <v>2019</v>
      </c>
      <c r="K3261">
        <v>2019</v>
      </c>
      <c r="L3261">
        <v>12</v>
      </c>
      <c r="M3261">
        <v>0.1</v>
      </c>
      <c r="N3261">
        <v>1.2</v>
      </c>
      <c r="O3261">
        <v>4</v>
      </c>
      <c r="P3261">
        <v>0.3</v>
      </c>
      <c r="Q3261">
        <v>3</v>
      </c>
      <c r="R3261" t="s">
        <v>681</v>
      </c>
    </row>
    <row r="3262" spans="1:18" x14ac:dyDescent="0.3">
      <c r="A3262" s="63">
        <v>3260</v>
      </c>
      <c r="B3262">
        <v>110789</v>
      </c>
      <c r="C3262" t="s">
        <v>426</v>
      </c>
      <c r="D3262" t="s">
        <v>651</v>
      </c>
      <c r="F3262">
        <v>61</v>
      </c>
      <c r="G3262" s="64">
        <v>44030</v>
      </c>
      <c r="H3262" s="64">
        <v>44033</v>
      </c>
      <c r="I3262">
        <v>5</v>
      </c>
      <c r="J3262">
        <v>2019</v>
      </c>
      <c r="K3262">
        <v>2019</v>
      </c>
      <c r="L3262">
        <v>12</v>
      </c>
      <c r="M3262">
        <v>0.1</v>
      </c>
      <c r="N3262">
        <v>1.2</v>
      </c>
      <c r="O3262">
        <v>4</v>
      </c>
      <c r="P3262">
        <v>0.3</v>
      </c>
      <c r="Q3262">
        <v>3</v>
      </c>
      <c r="R3262" t="s">
        <v>661</v>
      </c>
    </row>
    <row r="3263" spans="1:18" x14ac:dyDescent="0.3">
      <c r="A3263" s="63">
        <v>3261</v>
      </c>
      <c r="B3263">
        <v>110789</v>
      </c>
      <c r="C3263" t="s">
        <v>426</v>
      </c>
      <c r="D3263" t="s">
        <v>651</v>
      </c>
      <c r="F3263">
        <v>61</v>
      </c>
      <c r="G3263" s="64">
        <v>44030</v>
      </c>
      <c r="H3263" s="64">
        <v>44033</v>
      </c>
      <c r="I3263">
        <v>5</v>
      </c>
      <c r="J3263">
        <v>2019</v>
      </c>
      <c r="K3263">
        <v>2019</v>
      </c>
      <c r="L3263">
        <v>12</v>
      </c>
      <c r="M3263">
        <v>0.1</v>
      </c>
      <c r="N3263">
        <v>1.2</v>
      </c>
      <c r="O3263">
        <v>4</v>
      </c>
      <c r="P3263">
        <v>0.3</v>
      </c>
      <c r="Q3263">
        <v>3</v>
      </c>
      <c r="R3263" t="s">
        <v>807</v>
      </c>
    </row>
    <row r="3264" spans="1:18" x14ac:dyDescent="0.3">
      <c r="A3264" s="63">
        <v>3262</v>
      </c>
      <c r="B3264">
        <v>110789</v>
      </c>
      <c r="C3264" t="s">
        <v>426</v>
      </c>
      <c r="D3264" t="s">
        <v>651</v>
      </c>
      <c r="F3264">
        <v>61</v>
      </c>
      <c r="G3264" s="64">
        <v>44030</v>
      </c>
      <c r="H3264" s="64">
        <v>44033</v>
      </c>
      <c r="I3264">
        <v>5</v>
      </c>
      <c r="J3264">
        <v>2019</v>
      </c>
      <c r="K3264">
        <v>2019</v>
      </c>
      <c r="L3264">
        <v>12</v>
      </c>
      <c r="M3264">
        <v>0.1</v>
      </c>
      <c r="N3264">
        <v>1.2</v>
      </c>
      <c r="O3264">
        <v>4</v>
      </c>
      <c r="P3264">
        <v>0.3</v>
      </c>
      <c r="Q3264">
        <v>3</v>
      </c>
      <c r="R3264" t="s">
        <v>641</v>
      </c>
    </row>
    <row r="3265" spans="1:18" x14ac:dyDescent="0.3">
      <c r="A3265" s="63">
        <v>3263</v>
      </c>
      <c r="B3265">
        <v>110789</v>
      </c>
      <c r="C3265" t="s">
        <v>426</v>
      </c>
      <c r="D3265" t="s">
        <v>651</v>
      </c>
      <c r="F3265">
        <v>61</v>
      </c>
      <c r="G3265" s="64">
        <v>44030</v>
      </c>
      <c r="H3265" s="64">
        <v>44033</v>
      </c>
      <c r="I3265">
        <v>5</v>
      </c>
      <c r="J3265">
        <v>2019</v>
      </c>
      <c r="K3265">
        <v>2019</v>
      </c>
      <c r="L3265">
        <v>12</v>
      </c>
      <c r="M3265">
        <v>0.1</v>
      </c>
      <c r="N3265">
        <v>1.2</v>
      </c>
      <c r="O3265">
        <v>4</v>
      </c>
      <c r="P3265">
        <v>0.3</v>
      </c>
      <c r="Q3265">
        <v>3</v>
      </c>
      <c r="R3265" t="s">
        <v>716</v>
      </c>
    </row>
    <row r="3266" spans="1:18" x14ac:dyDescent="0.3">
      <c r="A3266" s="63">
        <v>3264</v>
      </c>
      <c r="B3266">
        <v>110789</v>
      </c>
      <c r="C3266" t="s">
        <v>426</v>
      </c>
      <c r="D3266" t="s">
        <v>651</v>
      </c>
      <c r="F3266">
        <v>61</v>
      </c>
      <c r="G3266" s="64">
        <v>44030</v>
      </c>
      <c r="H3266" s="64">
        <v>44033</v>
      </c>
      <c r="I3266">
        <v>5</v>
      </c>
      <c r="J3266">
        <v>2019</v>
      </c>
      <c r="K3266">
        <v>2019</v>
      </c>
      <c r="L3266">
        <v>12</v>
      </c>
      <c r="M3266">
        <v>0.1</v>
      </c>
      <c r="N3266">
        <v>1.2</v>
      </c>
      <c r="O3266">
        <v>4</v>
      </c>
      <c r="P3266">
        <v>0.3</v>
      </c>
      <c r="Q3266">
        <v>3</v>
      </c>
      <c r="R3266" t="s">
        <v>739</v>
      </c>
    </row>
    <row r="3267" spans="1:18" x14ac:dyDescent="0.3">
      <c r="A3267" s="63">
        <v>3265</v>
      </c>
      <c r="B3267">
        <v>110789</v>
      </c>
      <c r="C3267" t="s">
        <v>426</v>
      </c>
      <c r="D3267" t="s">
        <v>651</v>
      </c>
      <c r="F3267">
        <v>61</v>
      </c>
      <c r="G3267" s="64">
        <v>44030</v>
      </c>
      <c r="H3267" s="64">
        <v>44033</v>
      </c>
      <c r="I3267">
        <v>5</v>
      </c>
      <c r="J3267">
        <v>2019</v>
      </c>
      <c r="K3267">
        <v>2019</v>
      </c>
      <c r="L3267">
        <v>12</v>
      </c>
      <c r="M3267">
        <v>0.1</v>
      </c>
      <c r="N3267">
        <v>1.2</v>
      </c>
      <c r="O3267">
        <v>4</v>
      </c>
      <c r="P3267">
        <v>0.3</v>
      </c>
      <c r="Q3267">
        <v>3</v>
      </c>
      <c r="R3267" t="s">
        <v>700</v>
      </c>
    </row>
    <row r="3268" spans="1:18" x14ac:dyDescent="0.3">
      <c r="A3268" s="63">
        <v>3266</v>
      </c>
      <c r="B3268">
        <v>110789</v>
      </c>
      <c r="C3268" t="s">
        <v>426</v>
      </c>
      <c r="D3268" t="s">
        <v>651</v>
      </c>
      <c r="F3268">
        <v>61</v>
      </c>
      <c r="G3268" s="64">
        <v>44030</v>
      </c>
      <c r="H3268" s="64">
        <v>44033</v>
      </c>
      <c r="I3268">
        <v>5</v>
      </c>
      <c r="J3268">
        <v>2019</v>
      </c>
      <c r="K3268">
        <v>2019</v>
      </c>
      <c r="L3268">
        <v>12</v>
      </c>
      <c r="M3268">
        <v>0.1</v>
      </c>
      <c r="N3268">
        <v>1.2</v>
      </c>
      <c r="O3268">
        <v>4</v>
      </c>
      <c r="P3268">
        <v>0.3</v>
      </c>
      <c r="Q3268">
        <v>3</v>
      </c>
      <c r="R3268" t="s">
        <v>632</v>
      </c>
    </row>
    <row r="3269" spans="1:18" x14ac:dyDescent="0.3">
      <c r="A3269" s="63">
        <v>3267</v>
      </c>
      <c r="B3269">
        <v>110789</v>
      </c>
      <c r="C3269" t="s">
        <v>426</v>
      </c>
      <c r="D3269" t="s">
        <v>651</v>
      </c>
      <c r="F3269">
        <v>61</v>
      </c>
      <c r="G3269" s="64">
        <v>44030</v>
      </c>
      <c r="H3269" s="64">
        <v>44033</v>
      </c>
      <c r="I3269">
        <v>5</v>
      </c>
      <c r="J3269">
        <v>2019</v>
      </c>
      <c r="K3269">
        <v>2019</v>
      </c>
      <c r="L3269">
        <v>12</v>
      </c>
      <c r="M3269">
        <v>0.1</v>
      </c>
      <c r="N3269">
        <v>1.2</v>
      </c>
      <c r="O3269">
        <v>4</v>
      </c>
      <c r="P3269">
        <v>0.3</v>
      </c>
      <c r="Q3269">
        <v>3</v>
      </c>
      <c r="R3269" t="s">
        <v>37</v>
      </c>
    </row>
    <row r="3270" spans="1:18" x14ac:dyDescent="0.3">
      <c r="A3270" s="63">
        <v>3268</v>
      </c>
      <c r="B3270">
        <v>110789</v>
      </c>
      <c r="C3270" t="s">
        <v>426</v>
      </c>
      <c r="D3270" t="s">
        <v>651</v>
      </c>
      <c r="F3270">
        <v>61</v>
      </c>
      <c r="G3270" s="64">
        <v>44030</v>
      </c>
      <c r="H3270" s="64">
        <v>44033</v>
      </c>
      <c r="I3270">
        <v>5</v>
      </c>
      <c r="J3270">
        <v>2019</v>
      </c>
      <c r="K3270">
        <v>2019</v>
      </c>
      <c r="L3270">
        <v>12</v>
      </c>
      <c r="M3270">
        <v>0.1</v>
      </c>
      <c r="N3270">
        <v>1.2</v>
      </c>
      <c r="O3270">
        <v>4</v>
      </c>
      <c r="P3270">
        <v>0.3</v>
      </c>
      <c r="Q3270">
        <v>3</v>
      </c>
      <c r="R3270" t="s">
        <v>654</v>
      </c>
    </row>
    <row r="3271" spans="1:18" x14ac:dyDescent="0.3">
      <c r="A3271" s="63">
        <v>3269</v>
      </c>
      <c r="B3271">
        <v>110789</v>
      </c>
      <c r="C3271" t="s">
        <v>426</v>
      </c>
      <c r="D3271" t="s">
        <v>651</v>
      </c>
      <c r="F3271">
        <v>61</v>
      </c>
      <c r="G3271" s="64">
        <v>44030</v>
      </c>
      <c r="H3271" s="64">
        <v>44033</v>
      </c>
      <c r="I3271">
        <v>5</v>
      </c>
      <c r="J3271">
        <v>2019</v>
      </c>
      <c r="K3271">
        <v>2019</v>
      </c>
      <c r="L3271">
        <v>12</v>
      </c>
      <c r="M3271">
        <v>0.1</v>
      </c>
      <c r="N3271">
        <v>1.2</v>
      </c>
      <c r="O3271">
        <v>4</v>
      </c>
      <c r="P3271">
        <v>0.3</v>
      </c>
      <c r="Q3271">
        <v>3</v>
      </c>
      <c r="R3271" t="s">
        <v>156</v>
      </c>
    </row>
    <row r="3272" spans="1:18" x14ac:dyDescent="0.3">
      <c r="A3272" s="63">
        <v>3270</v>
      </c>
      <c r="B3272">
        <v>110789</v>
      </c>
      <c r="C3272" t="s">
        <v>426</v>
      </c>
      <c r="D3272" t="s">
        <v>651</v>
      </c>
      <c r="F3272">
        <v>61</v>
      </c>
      <c r="G3272" s="64">
        <v>44030</v>
      </c>
      <c r="H3272" s="64">
        <v>44033</v>
      </c>
      <c r="I3272">
        <v>5</v>
      </c>
      <c r="J3272">
        <v>2019</v>
      </c>
      <c r="K3272">
        <v>2019</v>
      </c>
      <c r="L3272">
        <v>12</v>
      </c>
      <c r="M3272">
        <v>0.1</v>
      </c>
      <c r="N3272">
        <v>1.2</v>
      </c>
      <c r="O3272">
        <v>4</v>
      </c>
      <c r="P3272">
        <v>0.3</v>
      </c>
      <c r="Q3272">
        <v>3</v>
      </c>
      <c r="R3272" t="s">
        <v>45</v>
      </c>
    </row>
    <row r="3273" spans="1:18" x14ac:dyDescent="0.3">
      <c r="A3273" s="63">
        <v>3271</v>
      </c>
      <c r="B3273">
        <v>110789</v>
      </c>
      <c r="C3273" t="s">
        <v>426</v>
      </c>
      <c r="D3273" t="s">
        <v>651</v>
      </c>
      <c r="F3273">
        <v>61</v>
      </c>
      <c r="G3273" s="64">
        <v>44030</v>
      </c>
      <c r="H3273" s="64">
        <v>44033</v>
      </c>
      <c r="I3273">
        <v>5</v>
      </c>
      <c r="J3273">
        <v>2019</v>
      </c>
      <c r="K3273">
        <v>2019</v>
      </c>
      <c r="L3273">
        <v>12</v>
      </c>
      <c r="M3273">
        <v>0.1</v>
      </c>
      <c r="N3273">
        <v>1.2</v>
      </c>
      <c r="O3273">
        <v>4</v>
      </c>
      <c r="P3273">
        <v>0.3</v>
      </c>
      <c r="Q3273">
        <v>3</v>
      </c>
      <c r="R3273" t="s">
        <v>671</v>
      </c>
    </row>
    <row r="3274" spans="1:18" x14ac:dyDescent="0.3">
      <c r="A3274" s="63">
        <v>3272</v>
      </c>
      <c r="B3274">
        <v>113187</v>
      </c>
      <c r="C3274" t="s">
        <v>822</v>
      </c>
      <c r="D3274" t="s">
        <v>630</v>
      </c>
      <c r="F3274">
        <v>52</v>
      </c>
      <c r="G3274" s="64">
        <v>44033</v>
      </c>
      <c r="H3274" s="64">
        <v>44033</v>
      </c>
      <c r="I3274">
        <v>5</v>
      </c>
      <c r="J3274">
        <v>2020</v>
      </c>
      <c r="K3274">
        <v>2020</v>
      </c>
      <c r="L3274">
        <v>1</v>
      </c>
      <c r="M3274">
        <v>0.1</v>
      </c>
      <c r="N3274">
        <v>0.1</v>
      </c>
      <c r="O3274">
        <v>1</v>
      </c>
      <c r="P3274">
        <v>0.1</v>
      </c>
      <c r="Q3274">
        <v>1</v>
      </c>
      <c r="R3274" t="s">
        <v>32</v>
      </c>
    </row>
    <row r="3275" spans="1:18" x14ac:dyDescent="0.3">
      <c r="A3275" s="63">
        <v>3273</v>
      </c>
      <c r="B3275">
        <v>113187</v>
      </c>
      <c r="C3275" t="s">
        <v>822</v>
      </c>
      <c r="D3275" t="s">
        <v>630</v>
      </c>
      <c r="F3275">
        <v>52</v>
      </c>
      <c r="G3275" s="64">
        <v>44033</v>
      </c>
      <c r="H3275" s="64">
        <v>44033</v>
      </c>
      <c r="I3275">
        <v>5</v>
      </c>
      <c r="J3275">
        <v>2020</v>
      </c>
      <c r="K3275">
        <v>2020</v>
      </c>
      <c r="L3275">
        <v>1</v>
      </c>
      <c r="M3275">
        <v>0.1</v>
      </c>
      <c r="N3275">
        <v>0.1</v>
      </c>
      <c r="O3275">
        <v>1</v>
      </c>
      <c r="P3275">
        <v>0.1</v>
      </c>
      <c r="Q3275">
        <v>1</v>
      </c>
      <c r="R3275" t="s">
        <v>70</v>
      </c>
    </row>
    <row r="3276" spans="1:18" x14ac:dyDescent="0.3">
      <c r="A3276" s="63">
        <v>3274</v>
      </c>
      <c r="B3276">
        <v>113187</v>
      </c>
      <c r="C3276" t="s">
        <v>822</v>
      </c>
      <c r="D3276" t="s">
        <v>630</v>
      </c>
      <c r="F3276">
        <v>52</v>
      </c>
      <c r="G3276" s="64">
        <v>44033</v>
      </c>
      <c r="H3276" s="64">
        <v>44033</v>
      </c>
      <c r="I3276">
        <v>5</v>
      </c>
      <c r="J3276">
        <v>2020</v>
      </c>
      <c r="K3276">
        <v>2020</v>
      </c>
      <c r="L3276">
        <v>1</v>
      </c>
      <c r="M3276">
        <v>0.1</v>
      </c>
      <c r="N3276">
        <v>0.1</v>
      </c>
      <c r="O3276">
        <v>1</v>
      </c>
      <c r="P3276">
        <v>0.1</v>
      </c>
      <c r="Q3276">
        <v>1</v>
      </c>
      <c r="R3276" t="s">
        <v>25</v>
      </c>
    </row>
    <row r="3277" spans="1:18" x14ac:dyDescent="0.3">
      <c r="A3277" s="63">
        <v>3275</v>
      </c>
      <c r="B3277">
        <v>113187</v>
      </c>
      <c r="C3277" t="s">
        <v>822</v>
      </c>
      <c r="D3277" t="s">
        <v>630</v>
      </c>
      <c r="F3277">
        <v>52</v>
      </c>
      <c r="G3277" s="64">
        <v>44033</v>
      </c>
      <c r="H3277" s="64">
        <v>44033</v>
      </c>
      <c r="I3277">
        <v>5</v>
      </c>
      <c r="J3277">
        <v>2020</v>
      </c>
      <c r="K3277">
        <v>2020</v>
      </c>
      <c r="L3277">
        <v>1</v>
      </c>
      <c r="M3277">
        <v>0.1</v>
      </c>
      <c r="N3277">
        <v>0.1</v>
      </c>
      <c r="O3277">
        <v>1</v>
      </c>
      <c r="P3277">
        <v>0.1</v>
      </c>
      <c r="Q3277">
        <v>1</v>
      </c>
      <c r="R3277" t="s">
        <v>786</v>
      </c>
    </row>
    <row r="3278" spans="1:18" x14ac:dyDescent="0.3">
      <c r="A3278" s="63">
        <v>3276</v>
      </c>
      <c r="B3278">
        <v>113187</v>
      </c>
      <c r="C3278" t="s">
        <v>822</v>
      </c>
      <c r="D3278" t="s">
        <v>630</v>
      </c>
      <c r="F3278">
        <v>52</v>
      </c>
      <c r="G3278" s="64">
        <v>44033</v>
      </c>
      <c r="H3278" s="64">
        <v>44033</v>
      </c>
      <c r="I3278">
        <v>5</v>
      </c>
      <c r="J3278">
        <v>2020</v>
      </c>
      <c r="K3278">
        <v>2020</v>
      </c>
      <c r="L3278">
        <v>1</v>
      </c>
      <c r="M3278">
        <v>0.1</v>
      </c>
      <c r="N3278">
        <v>0.1</v>
      </c>
      <c r="O3278">
        <v>1</v>
      </c>
      <c r="P3278">
        <v>0.1</v>
      </c>
      <c r="Q3278">
        <v>1</v>
      </c>
      <c r="R3278" t="s">
        <v>821</v>
      </c>
    </row>
    <row r="3279" spans="1:18" x14ac:dyDescent="0.3">
      <c r="A3279" s="63">
        <v>3277</v>
      </c>
      <c r="B3279">
        <v>113187</v>
      </c>
      <c r="C3279" t="s">
        <v>822</v>
      </c>
      <c r="D3279" t="s">
        <v>630</v>
      </c>
      <c r="F3279">
        <v>52</v>
      </c>
      <c r="G3279" s="64">
        <v>44033</v>
      </c>
      <c r="H3279" s="64">
        <v>44033</v>
      </c>
      <c r="I3279">
        <v>5</v>
      </c>
      <c r="J3279">
        <v>2020</v>
      </c>
      <c r="K3279">
        <v>2020</v>
      </c>
      <c r="L3279">
        <v>1</v>
      </c>
      <c r="M3279">
        <v>0.1</v>
      </c>
      <c r="N3279">
        <v>0.1</v>
      </c>
      <c r="O3279">
        <v>1</v>
      </c>
      <c r="P3279">
        <v>0.1</v>
      </c>
      <c r="Q3279">
        <v>1</v>
      </c>
      <c r="R3279" t="s">
        <v>739</v>
      </c>
    </row>
    <row r="3280" spans="1:18" x14ac:dyDescent="0.3">
      <c r="A3280" s="63">
        <v>3278</v>
      </c>
      <c r="B3280">
        <v>113187</v>
      </c>
      <c r="C3280" t="s">
        <v>822</v>
      </c>
      <c r="D3280" t="s">
        <v>630</v>
      </c>
      <c r="F3280">
        <v>52</v>
      </c>
      <c r="G3280" s="64">
        <v>44033</v>
      </c>
      <c r="H3280" s="64">
        <v>44033</v>
      </c>
      <c r="I3280">
        <v>5</v>
      </c>
      <c r="J3280">
        <v>2020</v>
      </c>
      <c r="K3280">
        <v>2020</v>
      </c>
      <c r="L3280">
        <v>1</v>
      </c>
      <c r="M3280">
        <v>0.1</v>
      </c>
      <c r="N3280">
        <v>0.1</v>
      </c>
      <c r="O3280">
        <v>1</v>
      </c>
      <c r="P3280">
        <v>0.1</v>
      </c>
      <c r="Q3280">
        <v>1</v>
      </c>
      <c r="R3280" t="s">
        <v>71</v>
      </c>
    </row>
    <row r="3281" spans="1:18" x14ac:dyDescent="0.3">
      <c r="A3281" s="63">
        <v>3279</v>
      </c>
      <c r="B3281">
        <v>113187</v>
      </c>
      <c r="C3281" t="s">
        <v>822</v>
      </c>
      <c r="D3281" t="s">
        <v>630</v>
      </c>
      <c r="F3281">
        <v>52</v>
      </c>
      <c r="G3281" s="64">
        <v>44033</v>
      </c>
      <c r="H3281" s="64">
        <v>44033</v>
      </c>
      <c r="I3281">
        <v>5</v>
      </c>
      <c r="J3281">
        <v>2020</v>
      </c>
      <c r="K3281">
        <v>2020</v>
      </c>
      <c r="L3281">
        <v>1</v>
      </c>
      <c r="M3281">
        <v>0.1</v>
      </c>
      <c r="N3281">
        <v>0.1</v>
      </c>
      <c r="O3281">
        <v>1</v>
      </c>
      <c r="P3281">
        <v>0.1</v>
      </c>
      <c r="Q3281">
        <v>1</v>
      </c>
      <c r="R3281" t="s">
        <v>723</v>
      </c>
    </row>
    <row r="3282" spans="1:18" x14ac:dyDescent="0.3">
      <c r="A3282" s="63">
        <v>3280</v>
      </c>
      <c r="B3282">
        <v>113187</v>
      </c>
      <c r="C3282" t="s">
        <v>822</v>
      </c>
      <c r="D3282" t="s">
        <v>630</v>
      </c>
      <c r="F3282">
        <v>52</v>
      </c>
      <c r="G3282" s="64">
        <v>44033</v>
      </c>
      <c r="H3282" s="64">
        <v>44033</v>
      </c>
      <c r="I3282">
        <v>5</v>
      </c>
      <c r="J3282">
        <v>2020</v>
      </c>
      <c r="K3282">
        <v>2020</v>
      </c>
      <c r="L3282">
        <v>1</v>
      </c>
      <c r="M3282">
        <v>0.1</v>
      </c>
      <c r="N3282">
        <v>0.1</v>
      </c>
      <c r="O3282">
        <v>1</v>
      </c>
      <c r="P3282">
        <v>0.1</v>
      </c>
      <c r="Q3282">
        <v>1</v>
      </c>
      <c r="R3282" t="s">
        <v>641</v>
      </c>
    </row>
    <row r="3283" spans="1:18" x14ac:dyDescent="0.3">
      <c r="A3283" s="63">
        <v>3281</v>
      </c>
      <c r="B3283">
        <v>113187</v>
      </c>
      <c r="C3283" t="s">
        <v>822</v>
      </c>
      <c r="D3283" t="s">
        <v>630</v>
      </c>
      <c r="F3283">
        <v>52</v>
      </c>
      <c r="G3283" s="64">
        <v>44033</v>
      </c>
      <c r="H3283" s="64">
        <v>44033</v>
      </c>
      <c r="I3283">
        <v>5</v>
      </c>
      <c r="J3283">
        <v>2020</v>
      </c>
      <c r="K3283">
        <v>2020</v>
      </c>
      <c r="L3283">
        <v>1</v>
      </c>
      <c r="M3283">
        <v>0.1</v>
      </c>
      <c r="N3283">
        <v>0.1</v>
      </c>
      <c r="O3283">
        <v>1</v>
      </c>
      <c r="P3283">
        <v>0.1</v>
      </c>
      <c r="Q3283">
        <v>1</v>
      </c>
      <c r="R3283" t="s">
        <v>766</v>
      </c>
    </row>
    <row r="3284" spans="1:18" x14ac:dyDescent="0.3">
      <c r="A3284" s="63">
        <v>3282</v>
      </c>
      <c r="B3284">
        <v>113187</v>
      </c>
      <c r="C3284" t="s">
        <v>822</v>
      </c>
      <c r="D3284" t="s">
        <v>630</v>
      </c>
      <c r="F3284">
        <v>52</v>
      </c>
      <c r="G3284" s="64">
        <v>44033</v>
      </c>
      <c r="H3284" s="64">
        <v>44033</v>
      </c>
      <c r="I3284">
        <v>5</v>
      </c>
      <c r="J3284">
        <v>2020</v>
      </c>
      <c r="K3284">
        <v>2020</v>
      </c>
      <c r="L3284">
        <v>1</v>
      </c>
      <c r="M3284">
        <v>0.1</v>
      </c>
      <c r="N3284">
        <v>0.1</v>
      </c>
      <c r="O3284">
        <v>1</v>
      </c>
      <c r="P3284">
        <v>0.1</v>
      </c>
      <c r="Q3284">
        <v>1</v>
      </c>
      <c r="R3284" t="s">
        <v>669</v>
      </c>
    </row>
    <row r="3285" spans="1:18" x14ac:dyDescent="0.3">
      <c r="A3285" s="63">
        <v>3283</v>
      </c>
      <c r="B3285">
        <v>108713</v>
      </c>
      <c r="C3285" t="s">
        <v>431</v>
      </c>
      <c r="D3285" t="s">
        <v>585</v>
      </c>
      <c r="F3285">
        <v>64</v>
      </c>
      <c r="G3285" s="64">
        <v>44319</v>
      </c>
      <c r="H3285" s="64">
        <v>44347</v>
      </c>
      <c r="I3285">
        <v>6</v>
      </c>
      <c r="J3285">
        <v>2020</v>
      </c>
      <c r="K3285">
        <v>2020</v>
      </c>
      <c r="L3285">
        <v>12</v>
      </c>
      <c r="M3285">
        <v>0.4</v>
      </c>
      <c r="N3285">
        <v>4.8000000000000007</v>
      </c>
      <c r="O3285">
        <v>29</v>
      </c>
      <c r="P3285">
        <v>0.1655172413793104</v>
      </c>
      <c r="Q3285">
        <v>0.41379310344827591</v>
      </c>
      <c r="R3285" t="s">
        <v>32</v>
      </c>
    </row>
    <row r="3286" spans="1:18" x14ac:dyDescent="0.3">
      <c r="A3286" s="63">
        <v>3284</v>
      </c>
      <c r="B3286">
        <v>108713</v>
      </c>
      <c r="C3286" t="s">
        <v>431</v>
      </c>
      <c r="D3286" t="s">
        <v>585</v>
      </c>
      <c r="F3286">
        <v>64</v>
      </c>
      <c r="G3286" s="64">
        <v>44319</v>
      </c>
      <c r="H3286" s="64">
        <v>44347</v>
      </c>
      <c r="I3286">
        <v>6</v>
      </c>
      <c r="J3286">
        <v>2020</v>
      </c>
      <c r="K3286">
        <v>2020</v>
      </c>
      <c r="L3286">
        <v>12</v>
      </c>
      <c r="M3286">
        <v>0.4</v>
      </c>
      <c r="N3286">
        <v>4.8000000000000007</v>
      </c>
      <c r="O3286">
        <v>29</v>
      </c>
      <c r="P3286">
        <v>0.1655172413793104</v>
      </c>
      <c r="Q3286">
        <v>0.41379310344827591</v>
      </c>
      <c r="R3286" t="s">
        <v>70</v>
      </c>
    </row>
    <row r="3287" spans="1:18" x14ac:dyDescent="0.3">
      <c r="A3287" s="63">
        <v>3285</v>
      </c>
      <c r="B3287">
        <v>108713</v>
      </c>
      <c r="C3287" t="s">
        <v>431</v>
      </c>
      <c r="D3287" t="s">
        <v>585</v>
      </c>
      <c r="F3287">
        <v>64</v>
      </c>
      <c r="G3287" s="64">
        <v>44319</v>
      </c>
      <c r="H3287" s="64">
        <v>44347</v>
      </c>
      <c r="I3287">
        <v>6</v>
      </c>
      <c r="J3287">
        <v>2020</v>
      </c>
      <c r="K3287">
        <v>2020</v>
      </c>
      <c r="L3287">
        <v>12</v>
      </c>
      <c r="M3287">
        <v>0.4</v>
      </c>
      <c r="N3287">
        <v>4.8000000000000007</v>
      </c>
      <c r="O3287">
        <v>29</v>
      </c>
      <c r="P3287">
        <v>0.1655172413793104</v>
      </c>
      <c r="Q3287">
        <v>0.41379310344827591</v>
      </c>
      <c r="R3287" t="s">
        <v>51</v>
      </c>
    </row>
    <row r="3288" spans="1:18" x14ac:dyDescent="0.3">
      <c r="A3288" s="63">
        <v>3286</v>
      </c>
      <c r="B3288">
        <v>108713</v>
      </c>
      <c r="C3288" t="s">
        <v>431</v>
      </c>
      <c r="D3288" t="s">
        <v>585</v>
      </c>
      <c r="F3288">
        <v>64</v>
      </c>
      <c r="G3288" s="64">
        <v>44319</v>
      </c>
      <c r="H3288" s="64">
        <v>44347</v>
      </c>
      <c r="I3288">
        <v>6</v>
      </c>
      <c r="J3288">
        <v>2020</v>
      </c>
      <c r="K3288">
        <v>2020</v>
      </c>
      <c r="L3288">
        <v>12</v>
      </c>
      <c r="M3288">
        <v>0.4</v>
      </c>
      <c r="N3288">
        <v>4.8000000000000007</v>
      </c>
      <c r="O3288">
        <v>29</v>
      </c>
      <c r="P3288">
        <v>0.1655172413793104</v>
      </c>
      <c r="Q3288">
        <v>0.41379310344827591</v>
      </c>
      <c r="R3288" t="s">
        <v>42</v>
      </c>
    </row>
    <row r="3289" spans="1:18" x14ac:dyDescent="0.3">
      <c r="A3289" s="63">
        <v>3287</v>
      </c>
      <c r="B3289">
        <v>108713</v>
      </c>
      <c r="C3289" t="s">
        <v>431</v>
      </c>
      <c r="D3289" t="s">
        <v>585</v>
      </c>
      <c r="F3289">
        <v>64</v>
      </c>
      <c r="G3289" s="64">
        <v>44319</v>
      </c>
      <c r="H3289" s="64">
        <v>44347</v>
      </c>
      <c r="I3289">
        <v>6</v>
      </c>
      <c r="J3289">
        <v>2020</v>
      </c>
      <c r="K3289">
        <v>2020</v>
      </c>
      <c r="L3289">
        <v>12</v>
      </c>
      <c r="M3289">
        <v>0.4</v>
      </c>
      <c r="N3289">
        <v>4.8000000000000007</v>
      </c>
      <c r="O3289">
        <v>29</v>
      </c>
      <c r="P3289">
        <v>0.1655172413793104</v>
      </c>
      <c r="Q3289">
        <v>0.41379310344827591</v>
      </c>
      <c r="R3289" t="s">
        <v>642</v>
      </c>
    </row>
    <row r="3290" spans="1:18" x14ac:dyDescent="0.3">
      <c r="A3290" s="63">
        <v>3288</v>
      </c>
      <c r="B3290">
        <v>108713</v>
      </c>
      <c r="C3290" t="s">
        <v>431</v>
      </c>
      <c r="D3290" t="s">
        <v>585</v>
      </c>
      <c r="F3290">
        <v>64</v>
      </c>
      <c r="G3290" s="64">
        <v>44319</v>
      </c>
      <c r="H3290" s="64">
        <v>44347</v>
      </c>
      <c r="I3290">
        <v>6</v>
      </c>
      <c r="J3290">
        <v>2020</v>
      </c>
      <c r="K3290">
        <v>2020</v>
      </c>
      <c r="L3290">
        <v>12</v>
      </c>
      <c r="M3290">
        <v>0.4</v>
      </c>
      <c r="N3290">
        <v>4.8000000000000007</v>
      </c>
      <c r="O3290">
        <v>29</v>
      </c>
      <c r="P3290">
        <v>0.1655172413793104</v>
      </c>
      <c r="Q3290">
        <v>0.41379310344827591</v>
      </c>
      <c r="R3290" t="s">
        <v>638</v>
      </c>
    </row>
    <row r="3291" spans="1:18" x14ac:dyDescent="0.3">
      <c r="A3291" s="63">
        <v>3289</v>
      </c>
      <c r="B3291">
        <v>108713</v>
      </c>
      <c r="C3291" t="s">
        <v>431</v>
      </c>
      <c r="D3291" t="s">
        <v>585</v>
      </c>
      <c r="F3291">
        <v>64</v>
      </c>
      <c r="G3291" s="64">
        <v>44319</v>
      </c>
      <c r="H3291" s="64">
        <v>44347</v>
      </c>
      <c r="I3291">
        <v>6</v>
      </c>
      <c r="J3291">
        <v>2020</v>
      </c>
      <c r="K3291">
        <v>2020</v>
      </c>
      <c r="L3291">
        <v>12</v>
      </c>
      <c r="M3291">
        <v>0.4</v>
      </c>
      <c r="N3291">
        <v>4.8000000000000007</v>
      </c>
      <c r="O3291">
        <v>29</v>
      </c>
      <c r="P3291">
        <v>0.1655172413793104</v>
      </c>
      <c r="Q3291">
        <v>0.41379310344827591</v>
      </c>
      <c r="R3291" t="s">
        <v>641</v>
      </c>
    </row>
    <row r="3292" spans="1:18" x14ac:dyDescent="0.3">
      <c r="A3292" s="63">
        <v>3290</v>
      </c>
      <c r="B3292">
        <v>108713</v>
      </c>
      <c r="C3292" t="s">
        <v>431</v>
      </c>
      <c r="D3292" t="s">
        <v>585</v>
      </c>
      <c r="F3292">
        <v>64</v>
      </c>
      <c r="G3292" s="64">
        <v>44319</v>
      </c>
      <c r="H3292" s="64">
        <v>44347</v>
      </c>
      <c r="I3292">
        <v>6</v>
      </c>
      <c r="J3292">
        <v>2020</v>
      </c>
      <c r="K3292">
        <v>2020</v>
      </c>
      <c r="L3292">
        <v>12</v>
      </c>
      <c r="M3292">
        <v>0.4</v>
      </c>
      <c r="N3292">
        <v>4.8000000000000007</v>
      </c>
      <c r="O3292">
        <v>29</v>
      </c>
      <c r="P3292">
        <v>0.1655172413793104</v>
      </c>
      <c r="Q3292">
        <v>0.41379310344827591</v>
      </c>
      <c r="R3292" t="s">
        <v>601</v>
      </c>
    </row>
    <row r="3293" spans="1:18" x14ac:dyDescent="0.3">
      <c r="A3293" s="63">
        <v>3291</v>
      </c>
      <c r="B3293">
        <v>108713</v>
      </c>
      <c r="C3293" t="s">
        <v>431</v>
      </c>
      <c r="D3293" t="s">
        <v>585</v>
      </c>
      <c r="F3293">
        <v>64</v>
      </c>
      <c r="G3293" s="64">
        <v>44319</v>
      </c>
      <c r="H3293" s="64">
        <v>44347</v>
      </c>
      <c r="I3293">
        <v>6</v>
      </c>
      <c r="J3293">
        <v>2020</v>
      </c>
      <c r="K3293">
        <v>2020</v>
      </c>
      <c r="L3293">
        <v>12</v>
      </c>
      <c r="M3293">
        <v>0.4</v>
      </c>
      <c r="N3293">
        <v>4.8000000000000007</v>
      </c>
      <c r="O3293">
        <v>29</v>
      </c>
      <c r="P3293">
        <v>0.1655172413793104</v>
      </c>
      <c r="Q3293">
        <v>0.41379310344827591</v>
      </c>
      <c r="R3293" t="s">
        <v>620</v>
      </c>
    </row>
    <row r="3294" spans="1:18" x14ac:dyDescent="0.3">
      <c r="A3294" s="63">
        <v>3292</v>
      </c>
      <c r="B3294">
        <v>108713</v>
      </c>
      <c r="C3294" t="s">
        <v>431</v>
      </c>
      <c r="D3294" t="s">
        <v>585</v>
      </c>
      <c r="F3294">
        <v>64</v>
      </c>
      <c r="G3294" s="64">
        <v>44319</v>
      </c>
      <c r="H3294" s="64">
        <v>44347</v>
      </c>
      <c r="I3294">
        <v>6</v>
      </c>
      <c r="J3294">
        <v>2020</v>
      </c>
      <c r="K3294">
        <v>2020</v>
      </c>
      <c r="L3294">
        <v>12</v>
      </c>
      <c r="M3294">
        <v>0.4</v>
      </c>
      <c r="N3294">
        <v>4.8000000000000007</v>
      </c>
      <c r="O3294">
        <v>29</v>
      </c>
      <c r="P3294">
        <v>0.1655172413793104</v>
      </c>
      <c r="Q3294">
        <v>0.41379310344827591</v>
      </c>
      <c r="R3294" t="s">
        <v>626</v>
      </c>
    </row>
    <row r="3295" spans="1:18" x14ac:dyDescent="0.3">
      <c r="A3295" s="63">
        <v>3293</v>
      </c>
      <c r="B3295">
        <v>108713</v>
      </c>
      <c r="C3295" t="s">
        <v>431</v>
      </c>
      <c r="D3295" t="s">
        <v>585</v>
      </c>
      <c r="F3295">
        <v>64</v>
      </c>
      <c r="G3295" s="64">
        <v>44319</v>
      </c>
      <c r="H3295" s="64">
        <v>44347</v>
      </c>
      <c r="I3295">
        <v>6</v>
      </c>
      <c r="J3295">
        <v>2020</v>
      </c>
      <c r="K3295">
        <v>2020</v>
      </c>
      <c r="L3295">
        <v>12</v>
      </c>
      <c r="M3295">
        <v>0.4</v>
      </c>
      <c r="N3295">
        <v>4.8000000000000007</v>
      </c>
      <c r="O3295">
        <v>29</v>
      </c>
      <c r="P3295">
        <v>0.1655172413793104</v>
      </c>
      <c r="Q3295">
        <v>0.41379310344827591</v>
      </c>
      <c r="R3295" t="s">
        <v>80</v>
      </c>
    </row>
    <row r="3296" spans="1:18" x14ac:dyDescent="0.3">
      <c r="A3296" s="63">
        <v>3294</v>
      </c>
      <c r="B3296">
        <v>108713</v>
      </c>
      <c r="C3296" t="s">
        <v>431</v>
      </c>
      <c r="D3296" t="s">
        <v>585</v>
      </c>
      <c r="F3296">
        <v>64</v>
      </c>
      <c r="G3296" s="64">
        <v>44319</v>
      </c>
      <c r="H3296" s="64">
        <v>44347</v>
      </c>
      <c r="I3296">
        <v>6</v>
      </c>
      <c r="J3296">
        <v>2020</v>
      </c>
      <c r="K3296">
        <v>2020</v>
      </c>
      <c r="L3296">
        <v>12</v>
      </c>
      <c r="M3296">
        <v>0.4</v>
      </c>
      <c r="N3296">
        <v>4.8000000000000007</v>
      </c>
      <c r="O3296">
        <v>29</v>
      </c>
      <c r="P3296">
        <v>0.1655172413793104</v>
      </c>
      <c r="Q3296">
        <v>0.41379310344827591</v>
      </c>
      <c r="R3296" t="s">
        <v>823</v>
      </c>
    </row>
    <row r="3297" spans="1:18" x14ac:dyDescent="0.3">
      <c r="A3297" s="63">
        <v>3295</v>
      </c>
      <c r="B3297">
        <v>108713</v>
      </c>
      <c r="C3297" t="s">
        <v>431</v>
      </c>
      <c r="D3297" t="s">
        <v>585</v>
      </c>
      <c r="F3297">
        <v>64</v>
      </c>
      <c r="G3297" s="64">
        <v>44319</v>
      </c>
      <c r="H3297" s="64">
        <v>44347</v>
      </c>
      <c r="I3297">
        <v>6</v>
      </c>
      <c r="J3297">
        <v>2020</v>
      </c>
      <c r="K3297">
        <v>2020</v>
      </c>
      <c r="L3297">
        <v>12</v>
      </c>
      <c r="M3297">
        <v>0.4</v>
      </c>
      <c r="N3297">
        <v>4.8000000000000007</v>
      </c>
      <c r="O3297">
        <v>29</v>
      </c>
      <c r="P3297">
        <v>0.1655172413793104</v>
      </c>
      <c r="Q3297">
        <v>0.41379310344827591</v>
      </c>
      <c r="R3297" t="s">
        <v>669</v>
      </c>
    </row>
    <row r="3298" spans="1:18" x14ac:dyDescent="0.3">
      <c r="A3298" s="63">
        <v>3296</v>
      </c>
      <c r="B3298">
        <v>108713</v>
      </c>
      <c r="C3298" t="s">
        <v>431</v>
      </c>
      <c r="D3298" t="s">
        <v>585</v>
      </c>
      <c r="F3298">
        <v>64</v>
      </c>
      <c r="G3298" s="64">
        <v>44319</v>
      </c>
      <c r="H3298" s="64">
        <v>44347</v>
      </c>
      <c r="I3298">
        <v>6</v>
      </c>
      <c r="J3298">
        <v>2020</v>
      </c>
      <c r="K3298">
        <v>2020</v>
      </c>
      <c r="L3298">
        <v>12</v>
      </c>
      <c r="M3298">
        <v>0.4</v>
      </c>
      <c r="N3298">
        <v>4.8000000000000007</v>
      </c>
      <c r="O3298">
        <v>29</v>
      </c>
      <c r="P3298">
        <v>0.1655172413793104</v>
      </c>
      <c r="Q3298">
        <v>0.41379310344827591</v>
      </c>
      <c r="R3298" t="s">
        <v>797</v>
      </c>
    </row>
    <row r="3299" spans="1:18" x14ac:dyDescent="0.3">
      <c r="A3299" s="63">
        <v>3297</v>
      </c>
      <c r="B3299">
        <v>110613</v>
      </c>
      <c r="C3299" t="s">
        <v>432</v>
      </c>
      <c r="D3299" t="s">
        <v>585</v>
      </c>
      <c r="F3299">
        <v>59</v>
      </c>
      <c r="G3299" s="64">
        <v>44035</v>
      </c>
      <c r="H3299" s="64">
        <v>44040</v>
      </c>
      <c r="I3299">
        <v>5</v>
      </c>
      <c r="J3299">
        <v>2020</v>
      </c>
      <c r="K3299">
        <v>2020</v>
      </c>
      <c r="L3299">
        <v>12</v>
      </c>
      <c r="M3299">
        <v>0.4</v>
      </c>
      <c r="N3299">
        <v>4.8000000000000007</v>
      </c>
      <c r="O3299">
        <v>6</v>
      </c>
      <c r="P3299">
        <v>0.80000000000000016</v>
      </c>
      <c r="Q3299">
        <v>2</v>
      </c>
      <c r="R3299" t="s">
        <v>32</v>
      </c>
    </row>
    <row r="3300" spans="1:18" x14ac:dyDescent="0.3">
      <c r="A3300" s="63">
        <v>3298</v>
      </c>
      <c r="B3300">
        <v>110613</v>
      </c>
      <c r="C3300" t="s">
        <v>432</v>
      </c>
      <c r="D3300" t="s">
        <v>585</v>
      </c>
      <c r="F3300">
        <v>59</v>
      </c>
      <c r="G3300" s="64">
        <v>44035</v>
      </c>
      <c r="H3300" s="64">
        <v>44040</v>
      </c>
      <c r="I3300">
        <v>5</v>
      </c>
      <c r="J3300">
        <v>2020</v>
      </c>
      <c r="K3300">
        <v>2020</v>
      </c>
      <c r="L3300">
        <v>12</v>
      </c>
      <c r="M3300">
        <v>0.4</v>
      </c>
      <c r="N3300">
        <v>4.8000000000000007</v>
      </c>
      <c r="O3300">
        <v>6</v>
      </c>
      <c r="P3300">
        <v>0.80000000000000016</v>
      </c>
      <c r="Q3300">
        <v>2</v>
      </c>
      <c r="R3300" t="s">
        <v>699</v>
      </c>
    </row>
    <row r="3301" spans="1:18" x14ac:dyDescent="0.3">
      <c r="A3301" s="63">
        <v>3299</v>
      </c>
      <c r="B3301">
        <v>110613</v>
      </c>
      <c r="C3301" t="s">
        <v>432</v>
      </c>
      <c r="D3301" t="s">
        <v>585</v>
      </c>
      <c r="F3301">
        <v>59</v>
      </c>
      <c r="G3301" s="64">
        <v>44035</v>
      </c>
      <c r="H3301" s="64">
        <v>44040</v>
      </c>
      <c r="I3301">
        <v>5</v>
      </c>
      <c r="J3301">
        <v>2020</v>
      </c>
      <c r="K3301">
        <v>2020</v>
      </c>
      <c r="L3301">
        <v>12</v>
      </c>
      <c r="M3301">
        <v>0.4</v>
      </c>
      <c r="N3301">
        <v>4.8000000000000007</v>
      </c>
      <c r="O3301">
        <v>6</v>
      </c>
      <c r="P3301">
        <v>0.80000000000000016</v>
      </c>
      <c r="Q3301">
        <v>2</v>
      </c>
      <c r="R3301" t="s">
        <v>156</v>
      </c>
    </row>
    <row r="3302" spans="1:18" x14ac:dyDescent="0.3">
      <c r="A3302" s="63">
        <v>3300</v>
      </c>
      <c r="B3302">
        <v>110613</v>
      </c>
      <c r="C3302" t="s">
        <v>432</v>
      </c>
      <c r="D3302" t="s">
        <v>585</v>
      </c>
      <c r="F3302">
        <v>59</v>
      </c>
      <c r="G3302" s="64">
        <v>44035</v>
      </c>
      <c r="H3302" s="64">
        <v>44040</v>
      </c>
      <c r="I3302">
        <v>5</v>
      </c>
      <c r="J3302">
        <v>2020</v>
      </c>
      <c r="K3302">
        <v>2020</v>
      </c>
      <c r="L3302">
        <v>12</v>
      </c>
      <c r="M3302">
        <v>0.4</v>
      </c>
      <c r="N3302">
        <v>4.8000000000000007</v>
      </c>
      <c r="O3302">
        <v>6</v>
      </c>
      <c r="P3302">
        <v>0.80000000000000016</v>
      </c>
      <c r="Q3302">
        <v>2</v>
      </c>
      <c r="R3302" t="s">
        <v>80</v>
      </c>
    </row>
    <row r="3303" spans="1:18" x14ac:dyDescent="0.3">
      <c r="A3303" s="63">
        <v>3301</v>
      </c>
      <c r="B3303">
        <v>110613</v>
      </c>
      <c r="C3303" t="s">
        <v>432</v>
      </c>
      <c r="D3303" t="s">
        <v>585</v>
      </c>
      <c r="F3303">
        <v>59</v>
      </c>
      <c r="G3303" s="64">
        <v>44035</v>
      </c>
      <c r="H3303" s="64">
        <v>44040</v>
      </c>
      <c r="I3303">
        <v>5</v>
      </c>
      <c r="J3303">
        <v>2020</v>
      </c>
      <c r="K3303">
        <v>2020</v>
      </c>
      <c r="L3303">
        <v>12</v>
      </c>
      <c r="M3303">
        <v>0.4</v>
      </c>
      <c r="N3303">
        <v>4.8000000000000007</v>
      </c>
      <c r="O3303">
        <v>6</v>
      </c>
      <c r="P3303">
        <v>0.80000000000000016</v>
      </c>
      <c r="Q3303">
        <v>2</v>
      </c>
      <c r="R3303" t="s">
        <v>91</v>
      </c>
    </row>
    <row r="3304" spans="1:18" x14ac:dyDescent="0.3">
      <c r="A3304" s="63">
        <v>3302</v>
      </c>
      <c r="B3304">
        <v>350</v>
      </c>
      <c r="C3304" t="s">
        <v>433</v>
      </c>
      <c r="D3304" t="s">
        <v>585</v>
      </c>
      <c r="F3304">
        <v>72</v>
      </c>
      <c r="G3304" s="64">
        <v>43955</v>
      </c>
      <c r="H3304" s="64">
        <v>43980</v>
      </c>
      <c r="I3304">
        <v>4</v>
      </c>
      <c r="J3304">
        <v>1999</v>
      </c>
      <c r="K3304">
        <v>1999</v>
      </c>
      <c r="L3304">
        <v>51</v>
      </c>
      <c r="M3304">
        <v>0.4</v>
      </c>
      <c r="N3304">
        <v>20.399999999999999</v>
      </c>
      <c r="O3304">
        <v>26</v>
      </c>
      <c r="P3304">
        <v>0.78461538461538471</v>
      </c>
      <c r="Q3304">
        <v>1.961538461538461</v>
      </c>
      <c r="R3304" t="s">
        <v>32</v>
      </c>
    </row>
    <row r="3305" spans="1:18" x14ac:dyDescent="0.3">
      <c r="A3305" s="63">
        <v>3303</v>
      </c>
      <c r="B3305">
        <v>350</v>
      </c>
      <c r="C3305" t="s">
        <v>433</v>
      </c>
      <c r="D3305" t="s">
        <v>585</v>
      </c>
      <c r="F3305">
        <v>72</v>
      </c>
      <c r="G3305" s="64">
        <v>43955</v>
      </c>
      <c r="H3305" s="64">
        <v>43980</v>
      </c>
      <c r="I3305">
        <v>4</v>
      </c>
      <c r="J3305">
        <v>1999</v>
      </c>
      <c r="K3305">
        <v>1999</v>
      </c>
      <c r="L3305">
        <v>51</v>
      </c>
      <c r="M3305">
        <v>0.4</v>
      </c>
      <c r="N3305">
        <v>20.399999999999999</v>
      </c>
      <c r="O3305">
        <v>26</v>
      </c>
      <c r="P3305">
        <v>0.78461538461538471</v>
      </c>
      <c r="Q3305">
        <v>1.961538461538461</v>
      </c>
      <c r="R3305" t="s">
        <v>36</v>
      </c>
    </row>
    <row r="3306" spans="1:18" x14ac:dyDescent="0.3">
      <c r="A3306" s="63">
        <v>3304</v>
      </c>
      <c r="B3306">
        <v>350</v>
      </c>
      <c r="C3306" t="s">
        <v>433</v>
      </c>
      <c r="D3306" t="s">
        <v>585</v>
      </c>
      <c r="F3306">
        <v>72</v>
      </c>
      <c r="G3306" s="64">
        <v>43955</v>
      </c>
      <c r="H3306" s="64">
        <v>43980</v>
      </c>
      <c r="I3306">
        <v>4</v>
      </c>
      <c r="J3306">
        <v>1999</v>
      </c>
      <c r="K3306">
        <v>1999</v>
      </c>
      <c r="L3306">
        <v>51</v>
      </c>
      <c r="M3306">
        <v>0.4</v>
      </c>
      <c r="N3306">
        <v>20.399999999999999</v>
      </c>
      <c r="O3306">
        <v>26</v>
      </c>
      <c r="P3306">
        <v>0.78461538461538471</v>
      </c>
      <c r="Q3306">
        <v>1.961538461538461</v>
      </c>
      <c r="R3306" t="s">
        <v>23</v>
      </c>
    </row>
    <row r="3307" spans="1:18" x14ac:dyDescent="0.3">
      <c r="A3307" s="63">
        <v>3305</v>
      </c>
      <c r="B3307">
        <v>350</v>
      </c>
      <c r="C3307" t="s">
        <v>433</v>
      </c>
      <c r="D3307" t="s">
        <v>585</v>
      </c>
      <c r="F3307">
        <v>72</v>
      </c>
      <c r="G3307" s="64">
        <v>43955</v>
      </c>
      <c r="H3307" s="64">
        <v>43980</v>
      </c>
      <c r="I3307">
        <v>4</v>
      </c>
      <c r="J3307">
        <v>1999</v>
      </c>
      <c r="K3307">
        <v>1999</v>
      </c>
      <c r="L3307">
        <v>51</v>
      </c>
      <c r="M3307">
        <v>0.4</v>
      </c>
      <c r="N3307">
        <v>20.399999999999999</v>
      </c>
      <c r="O3307">
        <v>26</v>
      </c>
      <c r="P3307">
        <v>0.78461538461538471</v>
      </c>
      <c r="Q3307">
        <v>1.961538461538461</v>
      </c>
      <c r="R3307" t="s">
        <v>359</v>
      </c>
    </row>
    <row r="3308" spans="1:18" x14ac:dyDescent="0.3">
      <c r="A3308" s="63">
        <v>3306</v>
      </c>
      <c r="B3308">
        <v>350</v>
      </c>
      <c r="C3308" t="s">
        <v>433</v>
      </c>
      <c r="D3308" t="s">
        <v>585</v>
      </c>
      <c r="F3308">
        <v>72</v>
      </c>
      <c r="G3308" s="64">
        <v>43955</v>
      </c>
      <c r="H3308" s="64">
        <v>43980</v>
      </c>
      <c r="I3308">
        <v>4</v>
      </c>
      <c r="J3308">
        <v>1999</v>
      </c>
      <c r="K3308">
        <v>1999</v>
      </c>
      <c r="L3308">
        <v>51</v>
      </c>
      <c r="M3308">
        <v>0.4</v>
      </c>
      <c r="N3308">
        <v>20.399999999999999</v>
      </c>
      <c r="O3308">
        <v>26</v>
      </c>
      <c r="P3308">
        <v>0.78461538461538471</v>
      </c>
      <c r="Q3308">
        <v>1.961538461538461</v>
      </c>
      <c r="R3308" t="s">
        <v>42</v>
      </c>
    </row>
    <row r="3309" spans="1:18" x14ac:dyDescent="0.3">
      <c r="A3309" s="63">
        <v>3307</v>
      </c>
      <c r="B3309">
        <v>350</v>
      </c>
      <c r="C3309" t="s">
        <v>433</v>
      </c>
      <c r="D3309" t="s">
        <v>585</v>
      </c>
      <c r="F3309">
        <v>72</v>
      </c>
      <c r="G3309" s="64">
        <v>43955</v>
      </c>
      <c r="H3309" s="64">
        <v>43980</v>
      </c>
      <c r="I3309">
        <v>4</v>
      </c>
      <c r="J3309">
        <v>1999</v>
      </c>
      <c r="K3309">
        <v>1999</v>
      </c>
      <c r="L3309">
        <v>51</v>
      </c>
      <c r="M3309">
        <v>0.4</v>
      </c>
      <c r="N3309">
        <v>20.399999999999999</v>
      </c>
      <c r="O3309">
        <v>26</v>
      </c>
      <c r="P3309">
        <v>0.78461538461538471</v>
      </c>
      <c r="Q3309">
        <v>1.961538461538461</v>
      </c>
      <c r="R3309" t="s">
        <v>606</v>
      </c>
    </row>
    <row r="3310" spans="1:18" x14ac:dyDescent="0.3">
      <c r="A3310" s="63">
        <v>3308</v>
      </c>
      <c r="B3310">
        <v>350</v>
      </c>
      <c r="C3310" t="s">
        <v>433</v>
      </c>
      <c r="D3310" t="s">
        <v>585</v>
      </c>
      <c r="F3310">
        <v>72</v>
      </c>
      <c r="G3310" s="64">
        <v>43955</v>
      </c>
      <c r="H3310" s="64">
        <v>43980</v>
      </c>
      <c r="I3310">
        <v>4</v>
      </c>
      <c r="J3310">
        <v>1999</v>
      </c>
      <c r="K3310">
        <v>1999</v>
      </c>
      <c r="L3310">
        <v>51</v>
      </c>
      <c r="M3310">
        <v>0.4</v>
      </c>
      <c r="N3310">
        <v>20.399999999999999</v>
      </c>
      <c r="O3310">
        <v>26</v>
      </c>
      <c r="P3310">
        <v>0.78461538461538471</v>
      </c>
      <c r="Q3310">
        <v>1.961538461538461</v>
      </c>
      <c r="R3310" t="s">
        <v>613</v>
      </c>
    </row>
    <row r="3311" spans="1:18" x14ac:dyDescent="0.3">
      <c r="A3311" s="63">
        <v>3309</v>
      </c>
      <c r="B3311">
        <v>350</v>
      </c>
      <c r="C3311" t="s">
        <v>433</v>
      </c>
      <c r="D3311" t="s">
        <v>585</v>
      </c>
      <c r="F3311">
        <v>72</v>
      </c>
      <c r="G3311" s="64">
        <v>43955</v>
      </c>
      <c r="H3311" s="64">
        <v>43980</v>
      </c>
      <c r="I3311">
        <v>4</v>
      </c>
      <c r="J3311">
        <v>1999</v>
      </c>
      <c r="K3311">
        <v>1999</v>
      </c>
      <c r="L3311">
        <v>51</v>
      </c>
      <c r="M3311">
        <v>0.4</v>
      </c>
      <c r="N3311">
        <v>20.399999999999999</v>
      </c>
      <c r="O3311">
        <v>26</v>
      </c>
      <c r="P3311">
        <v>0.78461538461538471</v>
      </c>
      <c r="Q3311">
        <v>1.961538461538461</v>
      </c>
      <c r="R3311" t="s">
        <v>601</v>
      </c>
    </row>
    <row r="3312" spans="1:18" x14ac:dyDescent="0.3">
      <c r="A3312" s="63">
        <v>3310</v>
      </c>
      <c r="B3312">
        <v>350</v>
      </c>
      <c r="C3312" t="s">
        <v>433</v>
      </c>
      <c r="D3312" t="s">
        <v>585</v>
      </c>
      <c r="F3312">
        <v>72</v>
      </c>
      <c r="G3312" s="64">
        <v>43955</v>
      </c>
      <c r="H3312" s="64">
        <v>43980</v>
      </c>
      <c r="I3312">
        <v>4</v>
      </c>
      <c r="J3312">
        <v>1999</v>
      </c>
      <c r="K3312">
        <v>1999</v>
      </c>
      <c r="L3312">
        <v>51</v>
      </c>
      <c r="M3312">
        <v>0.4</v>
      </c>
      <c r="N3312">
        <v>20.399999999999999</v>
      </c>
      <c r="O3312">
        <v>26</v>
      </c>
      <c r="P3312">
        <v>0.78461538461538471</v>
      </c>
      <c r="Q3312">
        <v>1.961538461538461</v>
      </c>
      <c r="R3312" t="s">
        <v>641</v>
      </c>
    </row>
    <row r="3313" spans="1:18" x14ac:dyDescent="0.3">
      <c r="A3313" s="63">
        <v>3311</v>
      </c>
      <c r="B3313">
        <v>350</v>
      </c>
      <c r="C3313" t="s">
        <v>433</v>
      </c>
      <c r="D3313" t="s">
        <v>585</v>
      </c>
      <c r="F3313">
        <v>72</v>
      </c>
      <c r="G3313" s="64">
        <v>43955</v>
      </c>
      <c r="H3313" s="64">
        <v>43980</v>
      </c>
      <c r="I3313">
        <v>4</v>
      </c>
      <c r="J3313">
        <v>1999</v>
      </c>
      <c r="K3313">
        <v>1999</v>
      </c>
      <c r="L3313">
        <v>51</v>
      </c>
      <c r="M3313">
        <v>0.4</v>
      </c>
      <c r="N3313">
        <v>20.399999999999999</v>
      </c>
      <c r="O3313">
        <v>26</v>
      </c>
      <c r="P3313">
        <v>0.78461538461538471</v>
      </c>
      <c r="Q3313">
        <v>1.961538461538461</v>
      </c>
      <c r="R3313" t="s">
        <v>700</v>
      </c>
    </row>
    <row r="3314" spans="1:18" x14ac:dyDescent="0.3">
      <c r="A3314" s="63">
        <v>3312</v>
      </c>
      <c r="B3314">
        <v>350</v>
      </c>
      <c r="C3314" t="s">
        <v>433</v>
      </c>
      <c r="D3314" t="s">
        <v>585</v>
      </c>
      <c r="F3314">
        <v>72</v>
      </c>
      <c r="G3314" s="64">
        <v>43955</v>
      </c>
      <c r="H3314" s="64">
        <v>43980</v>
      </c>
      <c r="I3314">
        <v>4</v>
      </c>
      <c r="J3314">
        <v>1999</v>
      </c>
      <c r="K3314">
        <v>1999</v>
      </c>
      <c r="L3314">
        <v>51</v>
      </c>
      <c r="M3314">
        <v>0.4</v>
      </c>
      <c r="N3314">
        <v>20.399999999999999</v>
      </c>
      <c r="O3314">
        <v>26</v>
      </c>
      <c r="P3314">
        <v>0.78461538461538471</v>
      </c>
      <c r="Q3314">
        <v>1.961538461538461</v>
      </c>
      <c r="R3314" t="s">
        <v>674</v>
      </c>
    </row>
    <row r="3315" spans="1:18" x14ac:dyDescent="0.3">
      <c r="A3315" s="63">
        <v>3313</v>
      </c>
      <c r="B3315">
        <v>350</v>
      </c>
      <c r="C3315" t="s">
        <v>433</v>
      </c>
      <c r="D3315" t="s">
        <v>585</v>
      </c>
      <c r="F3315">
        <v>72</v>
      </c>
      <c r="G3315" s="64">
        <v>43955</v>
      </c>
      <c r="H3315" s="64">
        <v>43980</v>
      </c>
      <c r="I3315">
        <v>4</v>
      </c>
      <c r="J3315">
        <v>1999</v>
      </c>
      <c r="K3315">
        <v>1999</v>
      </c>
      <c r="L3315">
        <v>51</v>
      </c>
      <c r="M3315">
        <v>0.4</v>
      </c>
      <c r="N3315">
        <v>20.399999999999999</v>
      </c>
      <c r="O3315">
        <v>26</v>
      </c>
      <c r="P3315">
        <v>0.78461538461538471</v>
      </c>
      <c r="Q3315">
        <v>1.961538461538461</v>
      </c>
      <c r="R3315" t="s">
        <v>45</v>
      </c>
    </row>
    <row r="3316" spans="1:18" x14ac:dyDescent="0.3">
      <c r="A3316" s="63">
        <v>3314</v>
      </c>
      <c r="B3316">
        <v>350</v>
      </c>
      <c r="C3316" t="s">
        <v>433</v>
      </c>
      <c r="D3316" t="s">
        <v>585</v>
      </c>
      <c r="F3316">
        <v>72</v>
      </c>
      <c r="G3316" s="64">
        <v>43955</v>
      </c>
      <c r="H3316" s="64">
        <v>43980</v>
      </c>
      <c r="I3316">
        <v>4</v>
      </c>
      <c r="J3316">
        <v>1999</v>
      </c>
      <c r="K3316">
        <v>1999</v>
      </c>
      <c r="L3316">
        <v>51</v>
      </c>
      <c r="M3316">
        <v>0.4</v>
      </c>
      <c r="N3316">
        <v>20.399999999999999</v>
      </c>
      <c r="O3316">
        <v>26</v>
      </c>
      <c r="P3316">
        <v>0.78461538461538471</v>
      </c>
      <c r="Q3316">
        <v>1.961538461538461</v>
      </c>
      <c r="R3316" t="s">
        <v>642</v>
      </c>
    </row>
    <row r="3317" spans="1:18" x14ac:dyDescent="0.3">
      <c r="A3317" s="63">
        <v>3315</v>
      </c>
      <c r="B3317">
        <v>350</v>
      </c>
      <c r="C3317" t="s">
        <v>433</v>
      </c>
      <c r="D3317" t="s">
        <v>585</v>
      </c>
      <c r="F3317">
        <v>72</v>
      </c>
      <c r="G3317" s="64">
        <v>43955</v>
      </c>
      <c r="H3317" s="64">
        <v>43980</v>
      </c>
      <c r="I3317">
        <v>4</v>
      </c>
      <c r="J3317">
        <v>1999</v>
      </c>
      <c r="K3317">
        <v>1999</v>
      </c>
      <c r="L3317">
        <v>51</v>
      </c>
      <c r="M3317">
        <v>0.4</v>
      </c>
      <c r="N3317">
        <v>20.399999999999999</v>
      </c>
      <c r="O3317">
        <v>26</v>
      </c>
      <c r="P3317">
        <v>0.78461538461538471</v>
      </c>
      <c r="Q3317">
        <v>1.961538461538461</v>
      </c>
      <c r="R3317" t="s">
        <v>681</v>
      </c>
    </row>
    <row r="3318" spans="1:18" x14ac:dyDescent="0.3">
      <c r="A3318" s="63">
        <v>3316</v>
      </c>
      <c r="B3318">
        <v>350</v>
      </c>
      <c r="C3318" t="s">
        <v>433</v>
      </c>
      <c r="D3318" t="s">
        <v>585</v>
      </c>
      <c r="F3318">
        <v>72</v>
      </c>
      <c r="G3318" s="64">
        <v>43955</v>
      </c>
      <c r="H3318" s="64">
        <v>43980</v>
      </c>
      <c r="I3318">
        <v>4</v>
      </c>
      <c r="J3318">
        <v>1999</v>
      </c>
      <c r="K3318">
        <v>1999</v>
      </c>
      <c r="L3318">
        <v>51</v>
      </c>
      <c r="M3318">
        <v>0.4</v>
      </c>
      <c r="N3318">
        <v>20.399999999999999</v>
      </c>
      <c r="O3318">
        <v>26</v>
      </c>
      <c r="P3318">
        <v>0.78461538461538471</v>
      </c>
      <c r="Q3318">
        <v>1.961538461538461</v>
      </c>
      <c r="R3318" t="s">
        <v>37</v>
      </c>
    </row>
    <row r="3319" spans="1:18" x14ac:dyDescent="0.3">
      <c r="A3319" s="63">
        <v>3317</v>
      </c>
      <c r="B3319">
        <v>350</v>
      </c>
      <c r="C3319" t="s">
        <v>433</v>
      </c>
      <c r="D3319" t="s">
        <v>585</v>
      </c>
      <c r="F3319">
        <v>72</v>
      </c>
      <c r="G3319" s="64">
        <v>43955</v>
      </c>
      <c r="H3319" s="64">
        <v>43980</v>
      </c>
      <c r="I3319">
        <v>4</v>
      </c>
      <c r="J3319">
        <v>1999</v>
      </c>
      <c r="K3319">
        <v>1999</v>
      </c>
      <c r="L3319">
        <v>51</v>
      </c>
      <c r="M3319">
        <v>0.4</v>
      </c>
      <c r="N3319">
        <v>20.399999999999999</v>
      </c>
      <c r="O3319">
        <v>26</v>
      </c>
      <c r="P3319">
        <v>0.78461538461538471</v>
      </c>
      <c r="Q3319">
        <v>1.961538461538461</v>
      </c>
      <c r="R3319" t="s">
        <v>179</v>
      </c>
    </row>
    <row r="3320" spans="1:18" x14ac:dyDescent="0.3">
      <c r="A3320" s="63">
        <v>3318</v>
      </c>
      <c r="B3320">
        <v>350</v>
      </c>
      <c r="C3320" t="s">
        <v>433</v>
      </c>
      <c r="D3320" t="s">
        <v>585</v>
      </c>
      <c r="F3320">
        <v>72</v>
      </c>
      <c r="G3320" s="64">
        <v>43955</v>
      </c>
      <c r="H3320" s="64">
        <v>43980</v>
      </c>
      <c r="I3320">
        <v>4</v>
      </c>
      <c r="J3320">
        <v>1999</v>
      </c>
      <c r="K3320">
        <v>1999</v>
      </c>
      <c r="L3320">
        <v>51</v>
      </c>
      <c r="M3320">
        <v>0.4</v>
      </c>
      <c r="N3320">
        <v>20.399999999999999</v>
      </c>
      <c r="O3320">
        <v>26</v>
      </c>
      <c r="P3320">
        <v>0.78461538461538471</v>
      </c>
      <c r="Q3320">
        <v>1.961538461538461</v>
      </c>
      <c r="R3320" t="s">
        <v>679</v>
      </c>
    </row>
    <row r="3321" spans="1:18" x14ac:dyDescent="0.3">
      <c r="A3321" s="63">
        <v>3319</v>
      </c>
      <c r="B3321">
        <v>350</v>
      </c>
      <c r="C3321" t="s">
        <v>433</v>
      </c>
      <c r="D3321" t="s">
        <v>585</v>
      </c>
      <c r="F3321">
        <v>72</v>
      </c>
      <c r="G3321" s="64">
        <v>43955</v>
      </c>
      <c r="H3321" s="64">
        <v>43980</v>
      </c>
      <c r="I3321">
        <v>4</v>
      </c>
      <c r="J3321">
        <v>1999</v>
      </c>
      <c r="K3321">
        <v>1999</v>
      </c>
      <c r="L3321">
        <v>51</v>
      </c>
      <c r="M3321">
        <v>0.4</v>
      </c>
      <c r="N3321">
        <v>20.399999999999999</v>
      </c>
      <c r="O3321">
        <v>26</v>
      </c>
      <c r="P3321">
        <v>0.78461538461538471</v>
      </c>
      <c r="Q3321">
        <v>1.961538461538461</v>
      </c>
      <c r="R3321" t="s">
        <v>638</v>
      </c>
    </row>
    <row r="3322" spans="1:18" x14ac:dyDescent="0.3">
      <c r="A3322" s="63">
        <v>3320</v>
      </c>
      <c r="B3322">
        <v>351</v>
      </c>
      <c r="C3322" t="s">
        <v>434</v>
      </c>
      <c r="D3322" t="s">
        <v>585</v>
      </c>
      <c r="F3322">
        <v>73</v>
      </c>
      <c r="G3322" s="64">
        <v>44031</v>
      </c>
      <c r="H3322" s="64">
        <v>44127</v>
      </c>
      <c r="I3322">
        <v>4</v>
      </c>
      <c r="J3322">
        <v>2000</v>
      </c>
      <c r="K3322">
        <v>2000</v>
      </c>
      <c r="L3322">
        <v>49</v>
      </c>
      <c r="M3322">
        <v>0.4</v>
      </c>
      <c r="N3322">
        <v>19.600000000000001</v>
      </c>
      <c r="O3322">
        <v>97</v>
      </c>
      <c r="P3322">
        <v>0.2020618556701031</v>
      </c>
      <c r="Q3322">
        <v>0.50515463917525771</v>
      </c>
      <c r="R3322" t="s">
        <v>32</v>
      </c>
    </row>
    <row r="3323" spans="1:18" x14ac:dyDescent="0.3">
      <c r="A3323" s="63">
        <v>3321</v>
      </c>
      <c r="B3323">
        <v>351</v>
      </c>
      <c r="C3323" t="s">
        <v>434</v>
      </c>
      <c r="D3323" t="s">
        <v>585</v>
      </c>
      <c r="F3323">
        <v>73</v>
      </c>
      <c r="G3323" s="64">
        <v>44031</v>
      </c>
      <c r="H3323" s="64">
        <v>44127</v>
      </c>
      <c r="I3323">
        <v>4</v>
      </c>
      <c r="J3323">
        <v>2000</v>
      </c>
      <c r="K3323">
        <v>2000</v>
      </c>
      <c r="L3323">
        <v>49</v>
      </c>
      <c r="M3323">
        <v>0.4</v>
      </c>
      <c r="N3323">
        <v>19.600000000000001</v>
      </c>
      <c r="O3323">
        <v>97</v>
      </c>
      <c r="P3323">
        <v>0.2020618556701031</v>
      </c>
      <c r="Q3323">
        <v>0.50515463917525771</v>
      </c>
      <c r="R3323" t="s">
        <v>36</v>
      </c>
    </row>
    <row r="3324" spans="1:18" x14ac:dyDescent="0.3">
      <c r="A3324" s="63">
        <v>3322</v>
      </c>
      <c r="B3324">
        <v>351</v>
      </c>
      <c r="C3324" t="s">
        <v>434</v>
      </c>
      <c r="D3324" t="s">
        <v>585</v>
      </c>
      <c r="F3324">
        <v>73</v>
      </c>
      <c r="G3324" s="64">
        <v>44031</v>
      </c>
      <c r="H3324" s="64">
        <v>44127</v>
      </c>
      <c r="I3324">
        <v>4</v>
      </c>
      <c r="J3324">
        <v>2000</v>
      </c>
      <c r="K3324">
        <v>2000</v>
      </c>
      <c r="L3324">
        <v>49</v>
      </c>
      <c r="M3324">
        <v>0.4</v>
      </c>
      <c r="N3324">
        <v>19.600000000000001</v>
      </c>
      <c r="O3324">
        <v>97</v>
      </c>
      <c r="P3324">
        <v>0.2020618556701031</v>
      </c>
      <c r="Q3324">
        <v>0.50515463917525771</v>
      </c>
      <c r="R3324" t="s">
        <v>23</v>
      </c>
    </row>
    <row r="3325" spans="1:18" x14ac:dyDescent="0.3">
      <c r="A3325" s="63">
        <v>3323</v>
      </c>
      <c r="B3325">
        <v>351</v>
      </c>
      <c r="C3325" t="s">
        <v>434</v>
      </c>
      <c r="D3325" t="s">
        <v>585</v>
      </c>
      <c r="F3325">
        <v>73</v>
      </c>
      <c r="G3325" s="64">
        <v>44031</v>
      </c>
      <c r="H3325" s="64">
        <v>44127</v>
      </c>
      <c r="I3325">
        <v>4</v>
      </c>
      <c r="J3325">
        <v>2000</v>
      </c>
      <c r="K3325">
        <v>2000</v>
      </c>
      <c r="L3325">
        <v>49</v>
      </c>
      <c r="M3325">
        <v>0.4</v>
      </c>
      <c r="N3325">
        <v>19.600000000000001</v>
      </c>
      <c r="O3325">
        <v>97</v>
      </c>
      <c r="P3325">
        <v>0.2020618556701031</v>
      </c>
      <c r="Q3325">
        <v>0.50515463917525771</v>
      </c>
      <c r="R3325" t="s">
        <v>359</v>
      </c>
    </row>
    <row r="3326" spans="1:18" x14ac:dyDescent="0.3">
      <c r="A3326" s="63">
        <v>3324</v>
      </c>
      <c r="B3326">
        <v>351</v>
      </c>
      <c r="C3326" t="s">
        <v>434</v>
      </c>
      <c r="D3326" t="s">
        <v>585</v>
      </c>
      <c r="F3326">
        <v>73</v>
      </c>
      <c r="G3326" s="64">
        <v>44031</v>
      </c>
      <c r="H3326" s="64">
        <v>44127</v>
      </c>
      <c r="I3326">
        <v>4</v>
      </c>
      <c r="J3326">
        <v>2000</v>
      </c>
      <c r="K3326">
        <v>2000</v>
      </c>
      <c r="L3326">
        <v>49</v>
      </c>
      <c r="M3326">
        <v>0.4</v>
      </c>
      <c r="N3326">
        <v>19.600000000000001</v>
      </c>
      <c r="O3326">
        <v>97</v>
      </c>
      <c r="P3326">
        <v>0.2020618556701031</v>
      </c>
      <c r="Q3326">
        <v>0.50515463917525771</v>
      </c>
      <c r="R3326" t="s">
        <v>42</v>
      </c>
    </row>
    <row r="3327" spans="1:18" x14ac:dyDescent="0.3">
      <c r="A3327" s="63">
        <v>3325</v>
      </c>
      <c r="B3327">
        <v>351</v>
      </c>
      <c r="C3327" t="s">
        <v>434</v>
      </c>
      <c r="D3327" t="s">
        <v>585</v>
      </c>
      <c r="F3327">
        <v>73</v>
      </c>
      <c r="G3327" s="64">
        <v>44031</v>
      </c>
      <c r="H3327" s="64">
        <v>44127</v>
      </c>
      <c r="I3327">
        <v>4</v>
      </c>
      <c r="J3327">
        <v>2000</v>
      </c>
      <c r="K3327">
        <v>2000</v>
      </c>
      <c r="L3327">
        <v>49</v>
      </c>
      <c r="M3327">
        <v>0.4</v>
      </c>
      <c r="N3327">
        <v>19.600000000000001</v>
      </c>
      <c r="O3327">
        <v>97</v>
      </c>
      <c r="P3327">
        <v>0.2020618556701031</v>
      </c>
      <c r="Q3327">
        <v>0.50515463917525771</v>
      </c>
      <c r="R3327" t="s">
        <v>606</v>
      </c>
    </row>
    <row r="3328" spans="1:18" x14ac:dyDescent="0.3">
      <c r="A3328" s="63">
        <v>3326</v>
      </c>
      <c r="B3328">
        <v>351</v>
      </c>
      <c r="C3328" t="s">
        <v>434</v>
      </c>
      <c r="D3328" t="s">
        <v>585</v>
      </c>
      <c r="F3328">
        <v>73</v>
      </c>
      <c r="G3328" s="64">
        <v>44031</v>
      </c>
      <c r="H3328" s="64">
        <v>44127</v>
      </c>
      <c r="I3328">
        <v>4</v>
      </c>
      <c r="J3328">
        <v>2000</v>
      </c>
      <c r="K3328">
        <v>2000</v>
      </c>
      <c r="L3328">
        <v>49</v>
      </c>
      <c r="M3328">
        <v>0.4</v>
      </c>
      <c r="N3328">
        <v>19.600000000000001</v>
      </c>
      <c r="O3328">
        <v>97</v>
      </c>
      <c r="P3328">
        <v>0.2020618556701031</v>
      </c>
      <c r="Q3328">
        <v>0.50515463917525771</v>
      </c>
      <c r="R3328" t="s">
        <v>700</v>
      </c>
    </row>
    <row r="3329" spans="1:18" x14ac:dyDescent="0.3">
      <c r="A3329" s="63">
        <v>3327</v>
      </c>
      <c r="B3329">
        <v>351</v>
      </c>
      <c r="C3329" t="s">
        <v>434</v>
      </c>
      <c r="D3329" t="s">
        <v>585</v>
      </c>
      <c r="F3329">
        <v>73</v>
      </c>
      <c r="G3329" s="64">
        <v>44031</v>
      </c>
      <c r="H3329" s="64">
        <v>44127</v>
      </c>
      <c r="I3329">
        <v>4</v>
      </c>
      <c r="J3329">
        <v>2000</v>
      </c>
      <c r="K3329">
        <v>2000</v>
      </c>
      <c r="L3329">
        <v>49</v>
      </c>
      <c r="M3329">
        <v>0.4</v>
      </c>
      <c r="N3329">
        <v>19.600000000000001</v>
      </c>
      <c r="O3329">
        <v>97</v>
      </c>
      <c r="P3329">
        <v>0.2020618556701031</v>
      </c>
      <c r="Q3329">
        <v>0.50515463917525771</v>
      </c>
      <c r="R3329" t="s">
        <v>613</v>
      </c>
    </row>
    <row r="3330" spans="1:18" x14ac:dyDescent="0.3">
      <c r="A3330" s="63">
        <v>3328</v>
      </c>
      <c r="B3330">
        <v>351</v>
      </c>
      <c r="C3330" t="s">
        <v>434</v>
      </c>
      <c r="D3330" t="s">
        <v>585</v>
      </c>
      <c r="F3330">
        <v>73</v>
      </c>
      <c r="G3330" s="64">
        <v>44031</v>
      </c>
      <c r="H3330" s="64">
        <v>44127</v>
      </c>
      <c r="I3330">
        <v>4</v>
      </c>
      <c r="J3330">
        <v>2000</v>
      </c>
      <c r="K3330">
        <v>2000</v>
      </c>
      <c r="L3330">
        <v>49</v>
      </c>
      <c r="M3330">
        <v>0.4</v>
      </c>
      <c r="N3330">
        <v>19.600000000000001</v>
      </c>
      <c r="O3330">
        <v>97</v>
      </c>
      <c r="P3330">
        <v>0.2020618556701031</v>
      </c>
      <c r="Q3330">
        <v>0.50515463917525771</v>
      </c>
      <c r="R3330" t="s">
        <v>601</v>
      </c>
    </row>
    <row r="3331" spans="1:18" x14ac:dyDescent="0.3">
      <c r="A3331" s="63">
        <v>3329</v>
      </c>
      <c r="B3331">
        <v>351</v>
      </c>
      <c r="C3331" t="s">
        <v>434</v>
      </c>
      <c r="D3331" t="s">
        <v>585</v>
      </c>
      <c r="F3331">
        <v>73</v>
      </c>
      <c r="G3331" s="64">
        <v>44031</v>
      </c>
      <c r="H3331" s="64">
        <v>44127</v>
      </c>
      <c r="I3331">
        <v>4</v>
      </c>
      <c r="J3331">
        <v>2000</v>
      </c>
      <c r="K3331">
        <v>2000</v>
      </c>
      <c r="L3331">
        <v>49</v>
      </c>
      <c r="M3331">
        <v>0.4</v>
      </c>
      <c r="N3331">
        <v>19.600000000000001</v>
      </c>
      <c r="O3331">
        <v>97</v>
      </c>
      <c r="P3331">
        <v>0.2020618556701031</v>
      </c>
      <c r="Q3331">
        <v>0.50515463917525771</v>
      </c>
      <c r="R3331" t="s">
        <v>642</v>
      </c>
    </row>
    <row r="3332" spans="1:18" x14ac:dyDescent="0.3">
      <c r="A3332" s="63">
        <v>3330</v>
      </c>
      <c r="B3332">
        <v>351</v>
      </c>
      <c r="C3332" t="s">
        <v>434</v>
      </c>
      <c r="D3332" t="s">
        <v>585</v>
      </c>
      <c r="F3332">
        <v>73</v>
      </c>
      <c r="G3332" s="64">
        <v>44031</v>
      </c>
      <c r="H3332" s="64">
        <v>44127</v>
      </c>
      <c r="I3332">
        <v>4</v>
      </c>
      <c r="J3332">
        <v>2000</v>
      </c>
      <c r="K3332">
        <v>2000</v>
      </c>
      <c r="L3332">
        <v>49</v>
      </c>
      <c r="M3332">
        <v>0.4</v>
      </c>
      <c r="N3332">
        <v>19.600000000000001</v>
      </c>
      <c r="O3332">
        <v>97</v>
      </c>
      <c r="P3332">
        <v>0.2020618556701031</v>
      </c>
      <c r="Q3332">
        <v>0.50515463917525771</v>
      </c>
      <c r="R3332" t="s">
        <v>716</v>
      </c>
    </row>
    <row r="3333" spans="1:18" x14ac:dyDescent="0.3">
      <c r="A3333" s="63">
        <v>3331</v>
      </c>
      <c r="B3333">
        <v>351</v>
      </c>
      <c r="C3333" t="s">
        <v>434</v>
      </c>
      <c r="D3333" t="s">
        <v>585</v>
      </c>
      <c r="F3333">
        <v>73</v>
      </c>
      <c r="G3333" s="64">
        <v>44031</v>
      </c>
      <c r="H3333" s="64">
        <v>44127</v>
      </c>
      <c r="I3333">
        <v>4</v>
      </c>
      <c r="J3333">
        <v>2000</v>
      </c>
      <c r="K3333">
        <v>2000</v>
      </c>
      <c r="L3333">
        <v>49</v>
      </c>
      <c r="M3333">
        <v>0.4</v>
      </c>
      <c r="N3333">
        <v>19.600000000000001</v>
      </c>
      <c r="O3333">
        <v>97</v>
      </c>
      <c r="P3333">
        <v>0.2020618556701031</v>
      </c>
      <c r="Q3333">
        <v>0.50515463917525771</v>
      </c>
      <c r="R3333" t="s">
        <v>179</v>
      </c>
    </row>
    <row r="3334" spans="1:18" x14ac:dyDescent="0.3">
      <c r="A3334" s="63">
        <v>3332</v>
      </c>
      <c r="B3334">
        <v>351</v>
      </c>
      <c r="C3334" t="s">
        <v>434</v>
      </c>
      <c r="D3334" t="s">
        <v>585</v>
      </c>
      <c r="F3334">
        <v>73</v>
      </c>
      <c r="G3334" s="64">
        <v>44031</v>
      </c>
      <c r="H3334" s="64">
        <v>44127</v>
      </c>
      <c r="I3334">
        <v>4</v>
      </c>
      <c r="J3334">
        <v>2000</v>
      </c>
      <c r="K3334">
        <v>2000</v>
      </c>
      <c r="L3334">
        <v>49</v>
      </c>
      <c r="M3334">
        <v>0.4</v>
      </c>
      <c r="N3334">
        <v>19.600000000000001</v>
      </c>
      <c r="O3334">
        <v>97</v>
      </c>
      <c r="P3334">
        <v>0.2020618556701031</v>
      </c>
      <c r="Q3334">
        <v>0.50515463917525771</v>
      </c>
      <c r="R3334" t="s">
        <v>674</v>
      </c>
    </row>
    <row r="3335" spans="1:18" x14ac:dyDescent="0.3">
      <c r="A3335" s="63">
        <v>3333</v>
      </c>
      <c r="B3335">
        <v>351</v>
      </c>
      <c r="C3335" t="s">
        <v>434</v>
      </c>
      <c r="D3335" t="s">
        <v>585</v>
      </c>
      <c r="F3335">
        <v>73</v>
      </c>
      <c r="G3335" s="64">
        <v>44031</v>
      </c>
      <c r="H3335" s="64">
        <v>44127</v>
      </c>
      <c r="I3335">
        <v>4</v>
      </c>
      <c r="J3335">
        <v>2000</v>
      </c>
      <c r="K3335">
        <v>2000</v>
      </c>
      <c r="L3335">
        <v>49</v>
      </c>
      <c r="M3335">
        <v>0.4</v>
      </c>
      <c r="N3335">
        <v>19.600000000000001</v>
      </c>
      <c r="O3335">
        <v>97</v>
      </c>
      <c r="P3335">
        <v>0.2020618556701031</v>
      </c>
      <c r="Q3335">
        <v>0.50515463917525771</v>
      </c>
      <c r="R3335" t="s">
        <v>681</v>
      </c>
    </row>
    <row r="3336" spans="1:18" x14ac:dyDescent="0.3">
      <c r="A3336" s="63">
        <v>3334</v>
      </c>
      <c r="B3336">
        <v>351</v>
      </c>
      <c r="C3336" t="s">
        <v>434</v>
      </c>
      <c r="D3336" t="s">
        <v>585</v>
      </c>
      <c r="F3336">
        <v>73</v>
      </c>
      <c r="G3336" s="64">
        <v>44031</v>
      </c>
      <c r="H3336" s="64">
        <v>44127</v>
      </c>
      <c r="I3336">
        <v>4</v>
      </c>
      <c r="J3336">
        <v>2000</v>
      </c>
      <c r="K3336">
        <v>2000</v>
      </c>
      <c r="L3336">
        <v>49</v>
      </c>
      <c r="M3336">
        <v>0.4</v>
      </c>
      <c r="N3336">
        <v>19.600000000000001</v>
      </c>
      <c r="O3336">
        <v>97</v>
      </c>
      <c r="P3336">
        <v>0.2020618556701031</v>
      </c>
      <c r="Q3336">
        <v>0.50515463917525771</v>
      </c>
      <c r="R3336" t="s">
        <v>661</v>
      </c>
    </row>
    <row r="3337" spans="1:18" x14ac:dyDescent="0.3">
      <c r="A3337" s="63">
        <v>3335</v>
      </c>
      <c r="B3337">
        <v>107176</v>
      </c>
      <c r="C3337" t="s">
        <v>435</v>
      </c>
      <c r="D3337" t="s">
        <v>729</v>
      </c>
      <c r="F3337">
        <v>78</v>
      </c>
      <c r="G3337" s="64">
        <v>43947</v>
      </c>
      <c r="H3337" s="64">
        <v>43947</v>
      </c>
      <c r="I3337">
        <v>8</v>
      </c>
      <c r="J3337">
        <v>2017</v>
      </c>
      <c r="K3337" t="s">
        <v>805</v>
      </c>
      <c r="L3337">
        <v>1</v>
      </c>
      <c r="M3337">
        <v>6.6666666666666666E-2</v>
      </c>
      <c r="N3337">
        <v>6.6666666666666666E-2</v>
      </c>
      <c r="O3337">
        <v>1</v>
      </c>
      <c r="P3337">
        <v>6.6666666666666666E-2</v>
      </c>
      <c r="Q3337">
        <v>1</v>
      </c>
      <c r="R3337" t="s">
        <v>61</v>
      </c>
    </row>
    <row r="3338" spans="1:18" x14ac:dyDescent="0.3">
      <c r="A3338" s="63">
        <v>3336</v>
      </c>
      <c r="B3338">
        <v>107176</v>
      </c>
      <c r="C3338" t="s">
        <v>435</v>
      </c>
      <c r="D3338" t="s">
        <v>729</v>
      </c>
      <c r="F3338">
        <v>78</v>
      </c>
      <c r="G3338" s="64">
        <v>43947</v>
      </c>
      <c r="H3338" s="64">
        <v>43947</v>
      </c>
      <c r="I3338">
        <v>8</v>
      </c>
      <c r="J3338">
        <v>2017</v>
      </c>
      <c r="K3338" t="s">
        <v>805</v>
      </c>
      <c r="L3338">
        <v>1</v>
      </c>
      <c r="M3338">
        <v>6.6666666666666666E-2</v>
      </c>
      <c r="N3338">
        <v>6.6666666666666666E-2</v>
      </c>
      <c r="O3338">
        <v>1</v>
      </c>
      <c r="P3338">
        <v>6.6666666666666666E-2</v>
      </c>
      <c r="Q3338">
        <v>1</v>
      </c>
      <c r="R3338" t="s">
        <v>54</v>
      </c>
    </row>
    <row r="3339" spans="1:18" x14ac:dyDescent="0.3">
      <c r="A3339" s="63">
        <v>3337</v>
      </c>
      <c r="B3339">
        <v>107176</v>
      </c>
      <c r="C3339" t="s">
        <v>435</v>
      </c>
      <c r="D3339" t="s">
        <v>729</v>
      </c>
      <c r="F3339">
        <v>78</v>
      </c>
      <c r="G3339" s="64">
        <v>43947</v>
      </c>
      <c r="H3339" s="64">
        <v>43947</v>
      </c>
      <c r="I3339">
        <v>8</v>
      </c>
      <c r="J3339">
        <v>2017</v>
      </c>
      <c r="K3339" t="s">
        <v>805</v>
      </c>
      <c r="L3339">
        <v>1</v>
      </c>
      <c r="M3339">
        <v>6.6666666666666666E-2</v>
      </c>
      <c r="N3339">
        <v>6.6666666666666666E-2</v>
      </c>
      <c r="O3339">
        <v>1</v>
      </c>
      <c r="P3339">
        <v>6.6666666666666666E-2</v>
      </c>
      <c r="Q3339">
        <v>1</v>
      </c>
      <c r="R3339" t="s">
        <v>661</v>
      </c>
    </row>
    <row r="3340" spans="1:18" x14ac:dyDescent="0.3">
      <c r="A3340" s="63">
        <v>3338</v>
      </c>
      <c r="B3340">
        <v>21087</v>
      </c>
      <c r="C3340" t="s">
        <v>437</v>
      </c>
      <c r="D3340" t="s">
        <v>585</v>
      </c>
      <c r="F3340">
        <v>83</v>
      </c>
      <c r="G3340" s="64">
        <v>42519</v>
      </c>
      <c r="H3340" s="64">
        <v>42520</v>
      </c>
      <c r="I3340">
        <v>10</v>
      </c>
      <c r="J3340">
        <v>2015</v>
      </c>
      <c r="K3340">
        <v>2015</v>
      </c>
      <c r="L3340">
        <v>12</v>
      </c>
      <c r="M3340">
        <v>0.4</v>
      </c>
      <c r="N3340">
        <v>4.8000000000000007</v>
      </c>
      <c r="O3340">
        <v>2</v>
      </c>
      <c r="P3340">
        <v>2.4</v>
      </c>
      <c r="Q3340">
        <v>6</v>
      </c>
      <c r="R3340" t="s">
        <v>35</v>
      </c>
    </row>
    <row r="3341" spans="1:18" x14ac:dyDescent="0.3">
      <c r="A3341" s="63">
        <v>3339</v>
      </c>
      <c r="B3341">
        <v>21087</v>
      </c>
      <c r="C3341" t="s">
        <v>437</v>
      </c>
      <c r="D3341" t="s">
        <v>585</v>
      </c>
      <c r="F3341">
        <v>83</v>
      </c>
      <c r="G3341" s="64">
        <v>42519</v>
      </c>
      <c r="H3341" s="64">
        <v>42520</v>
      </c>
      <c r="I3341">
        <v>10</v>
      </c>
      <c r="J3341">
        <v>2015</v>
      </c>
      <c r="K3341">
        <v>2015</v>
      </c>
      <c r="L3341">
        <v>12</v>
      </c>
      <c r="M3341">
        <v>0.4</v>
      </c>
      <c r="N3341">
        <v>4.8000000000000007</v>
      </c>
      <c r="O3341">
        <v>2</v>
      </c>
      <c r="P3341">
        <v>2.4</v>
      </c>
      <c r="Q3341">
        <v>6</v>
      </c>
      <c r="R3341" t="s">
        <v>32</v>
      </c>
    </row>
    <row r="3342" spans="1:18" x14ac:dyDescent="0.3">
      <c r="A3342" s="63">
        <v>3340</v>
      </c>
      <c r="B3342">
        <v>21087</v>
      </c>
      <c r="C3342" t="s">
        <v>437</v>
      </c>
      <c r="D3342" t="s">
        <v>585</v>
      </c>
      <c r="F3342">
        <v>83</v>
      </c>
      <c r="G3342" s="64">
        <v>42519</v>
      </c>
      <c r="H3342" s="64">
        <v>42520</v>
      </c>
      <c r="I3342">
        <v>10</v>
      </c>
      <c r="J3342">
        <v>2015</v>
      </c>
      <c r="K3342">
        <v>2015</v>
      </c>
      <c r="L3342">
        <v>12</v>
      </c>
      <c r="M3342">
        <v>0.4</v>
      </c>
      <c r="N3342">
        <v>4.8000000000000007</v>
      </c>
      <c r="O3342">
        <v>2</v>
      </c>
      <c r="P3342">
        <v>2.4</v>
      </c>
      <c r="Q3342">
        <v>6</v>
      </c>
      <c r="R3342" t="s">
        <v>25</v>
      </c>
    </row>
    <row r="3343" spans="1:18" x14ac:dyDescent="0.3">
      <c r="A3343" s="63">
        <v>3341</v>
      </c>
      <c r="B3343">
        <v>21087</v>
      </c>
      <c r="C3343" t="s">
        <v>437</v>
      </c>
      <c r="D3343" t="s">
        <v>585</v>
      </c>
      <c r="F3343">
        <v>83</v>
      </c>
      <c r="G3343" s="64">
        <v>42519</v>
      </c>
      <c r="H3343" s="64">
        <v>42520</v>
      </c>
      <c r="I3343">
        <v>10</v>
      </c>
      <c r="J3343">
        <v>2015</v>
      </c>
      <c r="K3343">
        <v>2015</v>
      </c>
      <c r="L3343">
        <v>12</v>
      </c>
      <c r="M3343">
        <v>0.4</v>
      </c>
      <c r="N3343">
        <v>4.8000000000000007</v>
      </c>
      <c r="O3343">
        <v>2</v>
      </c>
      <c r="P3343">
        <v>2.4</v>
      </c>
      <c r="Q3343">
        <v>6</v>
      </c>
      <c r="R3343" t="s">
        <v>108</v>
      </c>
    </row>
    <row r="3344" spans="1:18" x14ac:dyDescent="0.3">
      <c r="A3344" s="63">
        <v>3342</v>
      </c>
      <c r="B3344">
        <v>21087</v>
      </c>
      <c r="C3344" t="s">
        <v>437</v>
      </c>
      <c r="D3344" t="s">
        <v>585</v>
      </c>
      <c r="F3344">
        <v>83</v>
      </c>
      <c r="G3344" s="64">
        <v>42519</v>
      </c>
      <c r="H3344" s="64">
        <v>42520</v>
      </c>
      <c r="I3344">
        <v>10</v>
      </c>
      <c r="J3344">
        <v>2015</v>
      </c>
      <c r="K3344">
        <v>2015</v>
      </c>
      <c r="L3344">
        <v>12</v>
      </c>
      <c r="M3344">
        <v>0.4</v>
      </c>
      <c r="N3344">
        <v>4.8000000000000007</v>
      </c>
      <c r="O3344">
        <v>2</v>
      </c>
      <c r="P3344">
        <v>2.4</v>
      </c>
      <c r="Q3344">
        <v>6</v>
      </c>
      <c r="R3344" t="s">
        <v>133</v>
      </c>
    </row>
    <row r="3345" spans="1:18" x14ac:dyDescent="0.3">
      <c r="A3345" s="63">
        <v>3343</v>
      </c>
      <c r="B3345">
        <v>21087</v>
      </c>
      <c r="C3345" t="s">
        <v>437</v>
      </c>
      <c r="D3345" t="s">
        <v>585</v>
      </c>
      <c r="F3345">
        <v>83</v>
      </c>
      <c r="G3345" s="64">
        <v>42519</v>
      </c>
      <c r="H3345" s="64">
        <v>42520</v>
      </c>
      <c r="I3345">
        <v>10</v>
      </c>
      <c r="J3345">
        <v>2015</v>
      </c>
      <c r="K3345">
        <v>2015</v>
      </c>
      <c r="L3345">
        <v>12</v>
      </c>
      <c r="M3345">
        <v>0.4</v>
      </c>
      <c r="N3345">
        <v>4.8000000000000007</v>
      </c>
      <c r="O3345">
        <v>2</v>
      </c>
      <c r="P3345">
        <v>2.4</v>
      </c>
      <c r="Q3345">
        <v>6</v>
      </c>
      <c r="R3345" t="s">
        <v>824</v>
      </c>
    </row>
    <row r="3346" spans="1:18" x14ac:dyDescent="0.3">
      <c r="A3346" s="63">
        <v>3344</v>
      </c>
      <c r="B3346">
        <v>21087</v>
      </c>
      <c r="C3346" t="s">
        <v>437</v>
      </c>
      <c r="D3346" t="s">
        <v>585</v>
      </c>
      <c r="F3346">
        <v>83</v>
      </c>
      <c r="G3346" s="64">
        <v>42519</v>
      </c>
      <c r="H3346" s="64">
        <v>42520</v>
      </c>
      <c r="I3346">
        <v>10</v>
      </c>
      <c r="J3346">
        <v>2015</v>
      </c>
      <c r="K3346">
        <v>2015</v>
      </c>
      <c r="L3346">
        <v>12</v>
      </c>
      <c r="M3346">
        <v>0.4</v>
      </c>
      <c r="N3346">
        <v>4.8000000000000007</v>
      </c>
      <c r="O3346">
        <v>2</v>
      </c>
      <c r="P3346">
        <v>2.4</v>
      </c>
      <c r="Q3346">
        <v>6</v>
      </c>
      <c r="R3346" t="s">
        <v>71</v>
      </c>
    </row>
    <row r="3347" spans="1:18" x14ac:dyDescent="0.3">
      <c r="A3347" s="63">
        <v>3345</v>
      </c>
      <c r="B3347">
        <v>21087</v>
      </c>
      <c r="C3347" t="s">
        <v>437</v>
      </c>
      <c r="D3347" t="s">
        <v>585</v>
      </c>
      <c r="F3347">
        <v>83</v>
      </c>
      <c r="G3347" s="64">
        <v>42519</v>
      </c>
      <c r="H3347" s="64">
        <v>42520</v>
      </c>
      <c r="I3347">
        <v>10</v>
      </c>
      <c r="J3347">
        <v>2015</v>
      </c>
      <c r="K3347">
        <v>2015</v>
      </c>
      <c r="L3347">
        <v>12</v>
      </c>
      <c r="M3347">
        <v>0.4</v>
      </c>
      <c r="N3347">
        <v>4.8000000000000007</v>
      </c>
      <c r="O3347">
        <v>2</v>
      </c>
      <c r="P3347">
        <v>2.4</v>
      </c>
      <c r="Q3347">
        <v>6</v>
      </c>
      <c r="R3347" t="s">
        <v>590</v>
      </c>
    </row>
    <row r="3348" spans="1:18" x14ac:dyDescent="0.3">
      <c r="A3348" s="63">
        <v>3346</v>
      </c>
      <c r="B3348">
        <v>21087</v>
      </c>
      <c r="C3348" t="s">
        <v>437</v>
      </c>
      <c r="D3348" t="s">
        <v>585</v>
      </c>
      <c r="F3348">
        <v>83</v>
      </c>
      <c r="G3348" s="64">
        <v>42519</v>
      </c>
      <c r="H3348" s="64">
        <v>42520</v>
      </c>
      <c r="I3348">
        <v>10</v>
      </c>
      <c r="J3348">
        <v>2015</v>
      </c>
      <c r="K3348">
        <v>2015</v>
      </c>
      <c r="L3348">
        <v>12</v>
      </c>
      <c r="M3348">
        <v>0.4</v>
      </c>
      <c r="N3348">
        <v>4.8000000000000007</v>
      </c>
      <c r="O3348">
        <v>2</v>
      </c>
      <c r="P3348">
        <v>2.4</v>
      </c>
      <c r="Q3348">
        <v>6</v>
      </c>
      <c r="R3348" t="s">
        <v>640</v>
      </c>
    </row>
    <row r="3349" spans="1:18" x14ac:dyDescent="0.3">
      <c r="A3349" s="63">
        <v>3347</v>
      </c>
      <c r="B3349">
        <v>21087</v>
      </c>
      <c r="C3349" t="s">
        <v>437</v>
      </c>
      <c r="D3349" t="s">
        <v>585</v>
      </c>
      <c r="F3349">
        <v>83</v>
      </c>
      <c r="G3349" s="64">
        <v>42519</v>
      </c>
      <c r="H3349" s="64">
        <v>42520</v>
      </c>
      <c r="I3349">
        <v>10</v>
      </c>
      <c r="J3349">
        <v>2015</v>
      </c>
      <c r="K3349">
        <v>2015</v>
      </c>
      <c r="L3349">
        <v>12</v>
      </c>
      <c r="M3349">
        <v>0.4</v>
      </c>
      <c r="N3349">
        <v>4.8000000000000007</v>
      </c>
      <c r="O3349">
        <v>2</v>
      </c>
      <c r="P3349">
        <v>2.4</v>
      </c>
      <c r="Q3349">
        <v>6</v>
      </c>
      <c r="R3349" t="s">
        <v>639</v>
      </c>
    </row>
    <row r="3350" spans="1:18" x14ac:dyDescent="0.3">
      <c r="A3350" s="63">
        <v>3348</v>
      </c>
      <c r="B3350">
        <v>21087</v>
      </c>
      <c r="C3350" t="s">
        <v>437</v>
      </c>
      <c r="D3350" t="s">
        <v>585</v>
      </c>
      <c r="F3350">
        <v>83</v>
      </c>
      <c r="G3350" s="64">
        <v>42519</v>
      </c>
      <c r="H3350" s="64">
        <v>42520</v>
      </c>
      <c r="I3350">
        <v>10</v>
      </c>
      <c r="J3350">
        <v>2015</v>
      </c>
      <c r="K3350">
        <v>2015</v>
      </c>
      <c r="L3350">
        <v>12</v>
      </c>
      <c r="M3350">
        <v>0.4</v>
      </c>
      <c r="N3350">
        <v>4.8000000000000007</v>
      </c>
      <c r="O3350">
        <v>2</v>
      </c>
      <c r="P3350">
        <v>2.4</v>
      </c>
      <c r="Q3350">
        <v>6</v>
      </c>
      <c r="R3350" t="s">
        <v>646</v>
      </c>
    </row>
    <row r="3351" spans="1:18" x14ac:dyDescent="0.3">
      <c r="A3351" s="63">
        <v>3349</v>
      </c>
      <c r="B3351">
        <v>21087</v>
      </c>
      <c r="C3351" t="s">
        <v>437</v>
      </c>
      <c r="D3351" t="s">
        <v>585</v>
      </c>
      <c r="F3351">
        <v>83</v>
      </c>
      <c r="G3351" s="64">
        <v>42519</v>
      </c>
      <c r="H3351" s="64">
        <v>42520</v>
      </c>
      <c r="I3351">
        <v>10</v>
      </c>
      <c r="J3351">
        <v>2015</v>
      </c>
      <c r="K3351">
        <v>2015</v>
      </c>
      <c r="L3351">
        <v>12</v>
      </c>
      <c r="M3351">
        <v>0.4</v>
      </c>
      <c r="N3351">
        <v>4.8000000000000007</v>
      </c>
      <c r="O3351">
        <v>2</v>
      </c>
      <c r="P3351">
        <v>2.4</v>
      </c>
      <c r="Q3351">
        <v>6</v>
      </c>
      <c r="R3351" t="s">
        <v>690</v>
      </c>
    </row>
    <row r="3352" spans="1:18" x14ac:dyDescent="0.3">
      <c r="A3352" s="63">
        <v>3350</v>
      </c>
      <c r="B3352">
        <v>21087</v>
      </c>
      <c r="C3352" t="s">
        <v>437</v>
      </c>
      <c r="D3352" t="s">
        <v>585</v>
      </c>
      <c r="F3352">
        <v>83</v>
      </c>
      <c r="G3352" s="64">
        <v>42519</v>
      </c>
      <c r="H3352" s="64">
        <v>42520</v>
      </c>
      <c r="I3352">
        <v>10</v>
      </c>
      <c r="J3352">
        <v>2015</v>
      </c>
      <c r="K3352">
        <v>2015</v>
      </c>
      <c r="L3352">
        <v>12</v>
      </c>
      <c r="M3352">
        <v>0.4</v>
      </c>
      <c r="N3352">
        <v>4.8000000000000007</v>
      </c>
      <c r="O3352">
        <v>2</v>
      </c>
      <c r="P3352">
        <v>2.4</v>
      </c>
      <c r="Q3352">
        <v>6</v>
      </c>
      <c r="R3352" t="s">
        <v>825</v>
      </c>
    </row>
    <row r="3353" spans="1:18" x14ac:dyDescent="0.3">
      <c r="A3353" s="63">
        <v>3351</v>
      </c>
      <c r="B3353">
        <v>21087</v>
      </c>
      <c r="C3353" t="s">
        <v>437</v>
      </c>
      <c r="D3353" t="s">
        <v>585</v>
      </c>
      <c r="F3353">
        <v>83</v>
      </c>
      <c r="G3353" s="64">
        <v>42519</v>
      </c>
      <c r="H3353" s="64">
        <v>42520</v>
      </c>
      <c r="I3353">
        <v>10</v>
      </c>
      <c r="J3353">
        <v>2015</v>
      </c>
      <c r="K3353">
        <v>2015</v>
      </c>
      <c r="L3353">
        <v>12</v>
      </c>
      <c r="M3353">
        <v>0.4</v>
      </c>
      <c r="N3353">
        <v>4.8000000000000007</v>
      </c>
      <c r="O3353">
        <v>2</v>
      </c>
      <c r="P3353">
        <v>2.4</v>
      </c>
      <c r="Q3353">
        <v>6</v>
      </c>
      <c r="R3353" t="s">
        <v>589</v>
      </c>
    </row>
    <row r="3354" spans="1:18" x14ac:dyDescent="0.3">
      <c r="A3354" s="63">
        <v>3352</v>
      </c>
      <c r="B3354">
        <v>21087</v>
      </c>
      <c r="C3354" t="s">
        <v>437</v>
      </c>
      <c r="D3354" t="s">
        <v>585</v>
      </c>
      <c r="F3354">
        <v>83</v>
      </c>
      <c r="G3354" s="64">
        <v>42519</v>
      </c>
      <c r="H3354" s="64">
        <v>42520</v>
      </c>
      <c r="I3354">
        <v>10</v>
      </c>
      <c r="J3354">
        <v>2015</v>
      </c>
      <c r="K3354">
        <v>2015</v>
      </c>
      <c r="L3354">
        <v>12</v>
      </c>
      <c r="M3354">
        <v>0.4</v>
      </c>
      <c r="N3354">
        <v>4.8000000000000007</v>
      </c>
      <c r="O3354">
        <v>2</v>
      </c>
      <c r="P3354">
        <v>2.4</v>
      </c>
      <c r="Q3354">
        <v>6</v>
      </c>
      <c r="R3354" t="s">
        <v>80</v>
      </c>
    </row>
    <row r="3355" spans="1:18" x14ac:dyDescent="0.3">
      <c r="A3355" s="63">
        <v>3353</v>
      </c>
      <c r="B3355">
        <v>21087</v>
      </c>
      <c r="C3355" t="s">
        <v>437</v>
      </c>
      <c r="D3355" t="s">
        <v>585</v>
      </c>
      <c r="F3355">
        <v>83</v>
      </c>
      <c r="G3355" s="64">
        <v>42519</v>
      </c>
      <c r="H3355" s="64">
        <v>42520</v>
      </c>
      <c r="I3355">
        <v>10</v>
      </c>
      <c r="J3355">
        <v>2015</v>
      </c>
      <c r="K3355">
        <v>2015</v>
      </c>
      <c r="L3355">
        <v>12</v>
      </c>
      <c r="M3355">
        <v>0.4</v>
      </c>
      <c r="N3355">
        <v>4.8000000000000007</v>
      </c>
      <c r="O3355">
        <v>2</v>
      </c>
      <c r="P3355">
        <v>2.4</v>
      </c>
      <c r="Q3355">
        <v>6</v>
      </c>
      <c r="R3355" t="s">
        <v>705</v>
      </c>
    </row>
    <row r="3356" spans="1:18" x14ac:dyDescent="0.3">
      <c r="A3356" s="63">
        <v>3354</v>
      </c>
      <c r="B3356">
        <v>21087</v>
      </c>
      <c r="C3356" t="s">
        <v>437</v>
      </c>
      <c r="D3356" t="s">
        <v>585</v>
      </c>
      <c r="F3356">
        <v>83</v>
      </c>
      <c r="G3356" s="64">
        <v>42519</v>
      </c>
      <c r="H3356" s="64">
        <v>42520</v>
      </c>
      <c r="I3356">
        <v>10</v>
      </c>
      <c r="J3356">
        <v>2015</v>
      </c>
      <c r="K3356">
        <v>2015</v>
      </c>
      <c r="L3356">
        <v>12</v>
      </c>
      <c r="M3356">
        <v>0.4</v>
      </c>
      <c r="N3356">
        <v>4.8000000000000007</v>
      </c>
      <c r="O3356">
        <v>2</v>
      </c>
      <c r="P3356">
        <v>2.4</v>
      </c>
      <c r="Q3356">
        <v>6</v>
      </c>
      <c r="R3356" t="s">
        <v>740</v>
      </c>
    </row>
    <row r="3357" spans="1:18" x14ac:dyDescent="0.3">
      <c r="A3357" s="63">
        <v>3355</v>
      </c>
      <c r="B3357">
        <v>21087</v>
      </c>
      <c r="C3357" t="s">
        <v>437</v>
      </c>
      <c r="D3357" t="s">
        <v>585</v>
      </c>
      <c r="F3357">
        <v>83</v>
      </c>
      <c r="G3357" s="64">
        <v>42519</v>
      </c>
      <c r="H3357" s="64">
        <v>42520</v>
      </c>
      <c r="I3357">
        <v>10</v>
      </c>
      <c r="J3357">
        <v>2015</v>
      </c>
      <c r="K3357">
        <v>2015</v>
      </c>
      <c r="L3357">
        <v>12</v>
      </c>
      <c r="M3357">
        <v>0.4</v>
      </c>
      <c r="N3357">
        <v>4.8000000000000007</v>
      </c>
      <c r="O3357">
        <v>2</v>
      </c>
      <c r="P3357">
        <v>2.4</v>
      </c>
      <c r="Q3357">
        <v>6</v>
      </c>
      <c r="R3357" t="s">
        <v>734</v>
      </c>
    </row>
    <row r="3358" spans="1:18" x14ac:dyDescent="0.3">
      <c r="A3358" s="63">
        <v>3356</v>
      </c>
      <c r="B3358">
        <v>21087</v>
      </c>
      <c r="C3358" t="s">
        <v>437</v>
      </c>
      <c r="D3358" t="s">
        <v>585</v>
      </c>
      <c r="F3358">
        <v>83</v>
      </c>
      <c r="G3358" s="64">
        <v>42519</v>
      </c>
      <c r="H3358" s="64">
        <v>42520</v>
      </c>
      <c r="I3358">
        <v>10</v>
      </c>
      <c r="J3358">
        <v>2015</v>
      </c>
      <c r="K3358">
        <v>2015</v>
      </c>
      <c r="L3358">
        <v>12</v>
      </c>
      <c r="M3358">
        <v>0.4</v>
      </c>
      <c r="N3358">
        <v>4.8000000000000007</v>
      </c>
      <c r="O3358">
        <v>2</v>
      </c>
      <c r="P3358">
        <v>2.4</v>
      </c>
      <c r="Q3358">
        <v>6</v>
      </c>
      <c r="R3358" t="s">
        <v>644</v>
      </c>
    </row>
    <row r="3359" spans="1:18" x14ac:dyDescent="0.3">
      <c r="A3359" s="63">
        <v>3357</v>
      </c>
      <c r="B3359">
        <v>21087</v>
      </c>
      <c r="C3359" t="s">
        <v>437</v>
      </c>
      <c r="D3359" t="s">
        <v>585</v>
      </c>
      <c r="F3359">
        <v>83</v>
      </c>
      <c r="G3359" s="64">
        <v>42519</v>
      </c>
      <c r="H3359" s="64">
        <v>42520</v>
      </c>
      <c r="I3359">
        <v>10</v>
      </c>
      <c r="J3359">
        <v>2015</v>
      </c>
      <c r="K3359">
        <v>2015</v>
      </c>
      <c r="L3359">
        <v>12</v>
      </c>
      <c r="M3359">
        <v>0.4</v>
      </c>
      <c r="N3359">
        <v>4.8000000000000007</v>
      </c>
      <c r="O3359">
        <v>2</v>
      </c>
      <c r="P3359">
        <v>2.4</v>
      </c>
      <c r="Q3359">
        <v>6</v>
      </c>
      <c r="R3359" t="s">
        <v>67</v>
      </c>
    </row>
    <row r="3360" spans="1:18" x14ac:dyDescent="0.3">
      <c r="A3360" s="63">
        <v>3358</v>
      </c>
      <c r="B3360">
        <v>21087</v>
      </c>
      <c r="C3360" t="s">
        <v>437</v>
      </c>
      <c r="D3360" t="s">
        <v>585</v>
      </c>
      <c r="F3360">
        <v>83</v>
      </c>
      <c r="G3360" s="64">
        <v>42519</v>
      </c>
      <c r="H3360" s="64">
        <v>42520</v>
      </c>
      <c r="I3360">
        <v>10</v>
      </c>
      <c r="J3360">
        <v>2015</v>
      </c>
      <c r="K3360">
        <v>2015</v>
      </c>
      <c r="L3360">
        <v>12</v>
      </c>
      <c r="M3360">
        <v>0.4</v>
      </c>
      <c r="N3360">
        <v>4.8000000000000007</v>
      </c>
      <c r="O3360">
        <v>2</v>
      </c>
      <c r="P3360">
        <v>2.4</v>
      </c>
      <c r="Q3360">
        <v>6</v>
      </c>
      <c r="R3360" t="s">
        <v>607</v>
      </c>
    </row>
    <row r="3361" spans="1:18" x14ac:dyDescent="0.3">
      <c r="A3361" s="63">
        <v>3359</v>
      </c>
      <c r="B3361">
        <v>21087</v>
      </c>
      <c r="C3361" t="s">
        <v>437</v>
      </c>
      <c r="D3361" t="s">
        <v>585</v>
      </c>
      <c r="F3361">
        <v>83</v>
      </c>
      <c r="G3361" s="64">
        <v>42519</v>
      </c>
      <c r="H3361" s="64">
        <v>42520</v>
      </c>
      <c r="I3361">
        <v>10</v>
      </c>
      <c r="J3361">
        <v>2015</v>
      </c>
      <c r="K3361">
        <v>2015</v>
      </c>
      <c r="L3361">
        <v>12</v>
      </c>
      <c r="M3361">
        <v>0.4</v>
      </c>
      <c r="N3361">
        <v>4.8000000000000007</v>
      </c>
      <c r="O3361">
        <v>2</v>
      </c>
      <c r="P3361">
        <v>2.4</v>
      </c>
      <c r="Q3361">
        <v>6</v>
      </c>
      <c r="R3361" t="s">
        <v>588</v>
      </c>
    </row>
    <row r="3362" spans="1:18" x14ac:dyDescent="0.3">
      <c r="A3362" s="63">
        <v>3360</v>
      </c>
      <c r="B3362">
        <v>21087</v>
      </c>
      <c r="C3362" t="s">
        <v>437</v>
      </c>
      <c r="D3362" t="s">
        <v>585</v>
      </c>
      <c r="F3362">
        <v>83</v>
      </c>
      <c r="G3362" s="64">
        <v>42519</v>
      </c>
      <c r="H3362" s="64">
        <v>42520</v>
      </c>
      <c r="I3362">
        <v>10</v>
      </c>
      <c r="J3362">
        <v>2015</v>
      </c>
      <c r="K3362">
        <v>2015</v>
      </c>
      <c r="L3362">
        <v>12</v>
      </c>
      <c r="M3362">
        <v>0.4</v>
      </c>
      <c r="N3362">
        <v>4.8000000000000007</v>
      </c>
      <c r="O3362">
        <v>2</v>
      </c>
      <c r="P3362">
        <v>2.4</v>
      </c>
      <c r="Q3362">
        <v>6</v>
      </c>
      <c r="R3362" t="s">
        <v>674</v>
      </c>
    </row>
    <row r="3363" spans="1:18" x14ac:dyDescent="0.3">
      <c r="A3363" s="63">
        <v>3361</v>
      </c>
      <c r="B3363">
        <v>21087</v>
      </c>
      <c r="C3363" t="s">
        <v>437</v>
      </c>
      <c r="D3363" t="s">
        <v>585</v>
      </c>
      <c r="F3363">
        <v>83</v>
      </c>
      <c r="G3363" s="64">
        <v>42519</v>
      </c>
      <c r="H3363" s="64">
        <v>42520</v>
      </c>
      <c r="I3363">
        <v>10</v>
      </c>
      <c r="J3363">
        <v>2015</v>
      </c>
      <c r="K3363">
        <v>2015</v>
      </c>
      <c r="L3363">
        <v>12</v>
      </c>
      <c r="M3363">
        <v>0.4</v>
      </c>
      <c r="N3363">
        <v>4.8000000000000007</v>
      </c>
      <c r="O3363">
        <v>2</v>
      </c>
      <c r="P3363">
        <v>2.4</v>
      </c>
      <c r="Q3363">
        <v>6</v>
      </c>
      <c r="R3363" t="s">
        <v>780</v>
      </c>
    </row>
    <row r="3364" spans="1:18" x14ac:dyDescent="0.3">
      <c r="A3364" s="63">
        <v>3362</v>
      </c>
      <c r="B3364">
        <v>21087</v>
      </c>
      <c r="C3364" t="s">
        <v>437</v>
      </c>
      <c r="D3364" t="s">
        <v>585</v>
      </c>
      <c r="F3364">
        <v>83</v>
      </c>
      <c r="G3364" s="64">
        <v>42519</v>
      </c>
      <c r="H3364" s="64">
        <v>42520</v>
      </c>
      <c r="I3364">
        <v>10</v>
      </c>
      <c r="J3364">
        <v>2015</v>
      </c>
      <c r="K3364">
        <v>2015</v>
      </c>
      <c r="L3364">
        <v>12</v>
      </c>
      <c r="M3364">
        <v>0.4</v>
      </c>
      <c r="N3364">
        <v>4.8000000000000007</v>
      </c>
      <c r="O3364">
        <v>2</v>
      </c>
      <c r="P3364">
        <v>2.4</v>
      </c>
      <c r="Q3364">
        <v>6</v>
      </c>
      <c r="R3364" t="s">
        <v>755</v>
      </c>
    </row>
    <row r="3365" spans="1:18" x14ac:dyDescent="0.3">
      <c r="A3365" s="63">
        <v>3363</v>
      </c>
      <c r="B3365">
        <v>97668</v>
      </c>
      <c r="C3365" t="s">
        <v>826</v>
      </c>
      <c r="D3365" t="s">
        <v>585</v>
      </c>
      <c r="F3365">
        <v>74</v>
      </c>
      <c r="G3365" s="64">
        <v>43725</v>
      </c>
      <c r="H3365" s="64">
        <v>43726</v>
      </c>
      <c r="I3365">
        <v>8</v>
      </c>
      <c r="J3365">
        <v>2019</v>
      </c>
      <c r="K3365">
        <v>2019</v>
      </c>
      <c r="L3365">
        <v>12</v>
      </c>
      <c r="M3365">
        <v>0.4</v>
      </c>
      <c r="N3365">
        <v>4.8000000000000007</v>
      </c>
      <c r="O3365">
        <v>2</v>
      </c>
      <c r="P3365">
        <v>2.4</v>
      </c>
      <c r="Q3365">
        <v>6</v>
      </c>
      <c r="R3365" t="s">
        <v>35</v>
      </c>
    </row>
    <row r="3366" spans="1:18" x14ac:dyDescent="0.3">
      <c r="A3366" s="63">
        <v>3364</v>
      </c>
      <c r="B3366">
        <v>97668</v>
      </c>
      <c r="C3366" t="s">
        <v>826</v>
      </c>
      <c r="D3366" t="s">
        <v>585</v>
      </c>
      <c r="F3366">
        <v>74</v>
      </c>
      <c r="G3366" s="64">
        <v>43725</v>
      </c>
      <c r="H3366" s="64">
        <v>43726</v>
      </c>
      <c r="I3366">
        <v>8</v>
      </c>
      <c r="J3366">
        <v>2019</v>
      </c>
      <c r="K3366">
        <v>2019</v>
      </c>
      <c r="L3366">
        <v>12</v>
      </c>
      <c r="M3366">
        <v>0.4</v>
      </c>
      <c r="N3366">
        <v>4.8000000000000007</v>
      </c>
      <c r="O3366">
        <v>2</v>
      </c>
      <c r="P3366">
        <v>2.4</v>
      </c>
      <c r="Q3366">
        <v>6</v>
      </c>
      <c r="R3366" t="s">
        <v>32</v>
      </c>
    </row>
    <row r="3367" spans="1:18" x14ac:dyDescent="0.3">
      <c r="A3367" s="63">
        <v>3365</v>
      </c>
      <c r="B3367">
        <v>97668</v>
      </c>
      <c r="C3367" t="s">
        <v>826</v>
      </c>
      <c r="D3367" t="s">
        <v>585</v>
      </c>
      <c r="F3367">
        <v>74</v>
      </c>
      <c r="G3367" s="64">
        <v>43725</v>
      </c>
      <c r="H3367" s="64">
        <v>43726</v>
      </c>
      <c r="I3367">
        <v>8</v>
      </c>
      <c r="J3367">
        <v>2019</v>
      </c>
      <c r="K3367">
        <v>2019</v>
      </c>
      <c r="L3367">
        <v>12</v>
      </c>
      <c r="M3367">
        <v>0.4</v>
      </c>
      <c r="N3367">
        <v>4.8000000000000007</v>
      </c>
      <c r="O3367">
        <v>2</v>
      </c>
      <c r="P3367">
        <v>2.4</v>
      </c>
      <c r="Q3367">
        <v>6</v>
      </c>
      <c r="R3367" t="s">
        <v>25</v>
      </c>
    </row>
    <row r="3368" spans="1:18" x14ac:dyDescent="0.3">
      <c r="A3368" s="63">
        <v>3366</v>
      </c>
      <c r="B3368">
        <v>97668</v>
      </c>
      <c r="C3368" t="s">
        <v>826</v>
      </c>
      <c r="D3368" t="s">
        <v>585</v>
      </c>
      <c r="F3368">
        <v>74</v>
      </c>
      <c r="G3368" s="64">
        <v>43725</v>
      </c>
      <c r="H3368" s="64">
        <v>43726</v>
      </c>
      <c r="I3368">
        <v>8</v>
      </c>
      <c r="J3368">
        <v>2019</v>
      </c>
      <c r="K3368">
        <v>2019</v>
      </c>
      <c r="L3368">
        <v>12</v>
      </c>
      <c r="M3368">
        <v>0.4</v>
      </c>
      <c r="N3368">
        <v>4.8000000000000007</v>
      </c>
      <c r="O3368">
        <v>2</v>
      </c>
      <c r="P3368">
        <v>2.4</v>
      </c>
      <c r="Q3368">
        <v>6</v>
      </c>
      <c r="R3368" t="s">
        <v>108</v>
      </c>
    </row>
    <row r="3369" spans="1:18" x14ac:dyDescent="0.3">
      <c r="A3369" s="63">
        <v>3367</v>
      </c>
      <c r="B3369">
        <v>97668</v>
      </c>
      <c r="C3369" t="s">
        <v>826</v>
      </c>
      <c r="D3369" t="s">
        <v>585</v>
      </c>
      <c r="F3369">
        <v>74</v>
      </c>
      <c r="G3369" s="64">
        <v>43725</v>
      </c>
      <c r="H3369" s="64">
        <v>43726</v>
      </c>
      <c r="I3369">
        <v>8</v>
      </c>
      <c r="J3369">
        <v>2019</v>
      </c>
      <c r="K3369">
        <v>2019</v>
      </c>
      <c r="L3369">
        <v>12</v>
      </c>
      <c r="M3369">
        <v>0.4</v>
      </c>
      <c r="N3369">
        <v>4.8000000000000007</v>
      </c>
      <c r="O3369">
        <v>2</v>
      </c>
      <c r="P3369">
        <v>2.4</v>
      </c>
      <c r="Q3369">
        <v>6</v>
      </c>
      <c r="R3369" t="s">
        <v>824</v>
      </c>
    </row>
    <row r="3370" spans="1:18" x14ac:dyDescent="0.3">
      <c r="A3370" s="63">
        <v>3368</v>
      </c>
      <c r="B3370">
        <v>97668</v>
      </c>
      <c r="C3370" t="s">
        <v>826</v>
      </c>
      <c r="D3370" t="s">
        <v>585</v>
      </c>
      <c r="F3370">
        <v>74</v>
      </c>
      <c r="G3370" s="64">
        <v>43725</v>
      </c>
      <c r="H3370" s="64">
        <v>43726</v>
      </c>
      <c r="I3370">
        <v>8</v>
      </c>
      <c r="J3370">
        <v>2019</v>
      </c>
      <c r="K3370">
        <v>2019</v>
      </c>
      <c r="L3370">
        <v>12</v>
      </c>
      <c r="M3370">
        <v>0.4</v>
      </c>
      <c r="N3370">
        <v>4.8000000000000007</v>
      </c>
      <c r="O3370">
        <v>2</v>
      </c>
      <c r="P3370">
        <v>2.4</v>
      </c>
      <c r="Q3370">
        <v>6</v>
      </c>
      <c r="R3370" t="s">
        <v>133</v>
      </c>
    </row>
    <row r="3371" spans="1:18" x14ac:dyDescent="0.3">
      <c r="A3371" s="63">
        <v>3369</v>
      </c>
      <c r="B3371">
        <v>97668</v>
      </c>
      <c r="C3371" t="s">
        <v>826</v>
      </c>
      <c r="D3371" t="s">
        <v>585</v>
      </c>
      <c r="F3371">
        <v>74</v>
      </c>
      <c r="G3371" s="64">
        <v>43725</v>
      </c>
      <c r="H3371" s="64">
        <v>43726</v>
      </c>
      <c r="I3371">
        <v>8</v>
      </c>
      <c r="J3371">
        <v>2019</v>
      </c>
      <c r="K3371">
        <v>2019</v>
      </c>
      <c r="L3371">
        <v>12</v>
      </c>
      <c r="M3371">
        <v>0.4</v>
      </c>
      <c r="N3371">
        <v>4.8000000000000007</v>
      </c>
      <c r="O3371">
        <v>2</v>
      </c>
      <c r="P3371">
        <v>2.4</v>
      </c>
      <c r="Q3371">
        <v>6</v>
      </c>
      <c r="R3371" t="s">
        <v>690</v>
      </c>
    </row>
    <row r="3372" spans="1:18" x14ac:dyDescent="0.3">
      <c r="A3372" s="63">
        <v>3370</v>
      </c>
      <c r="B3372">
        <v>97668</v>
      </c>
      <c r="C3372" t="s">
        <v>826</v>
      </c>
      <c r="D3372" t="s">
        <v>585</v>
      </c>
      <c r="F3372">
        <v>74</v>
      </c>
      <c r="G3372" s="64">
        <v>43725</v>
      </c>
      <c r="H3372" s="64">
        <v>43726</v>
      </c>
      <c r="I3372">
        <v>8</v>
      </c>
      <c r="J3372">
        <v>2019</v>
      </c>
      <c r="K3372">
        <v>2019</v>
      </c>
      <c r="L3372">
        <v>12</v>
      </c>
      <c r="M3372">
        <v>0.4</v>
      </c>
      <c r="N3372">
        <v>4.8000000000000007</v>
      </c>
      <c r="O3372">
        <v>2</v>
      </c>
      <c r="P3372">
        <v>2.4</v>
      </c>
      <c r="Q3372">
        <v>6</v>
      </c>
      <c r="R3372" t="s">
        <v>590</v>
      </c>
    </row>
    <row r="3373" spans="1:18" x14ac:dyDescent="0.3">
      <c r="A3373" s="63">
        <v>3371</v>
      </c>
      <c r="B3373">
        <v>97668</v>
      </c>
      <c r="C3373" t="s">
        <v>826</v>
      </c>
      <c r="D3373" t="s">
        <v>585</v>
      </c>
      <c r="F3373">
        <v>74</v>
      </c>
      <c r="G3373" s="64">
        <v>43725</v>
      </c>
      <c r="H3373" s="64">
        <v>43726</v>
      </c>
      <c r="I3373">
        <v>8</v>
      </c>
      <c r="J3373">
        <v>2019</v>
      </c>
      <c r="K3373">
        <v>2019</v>
      </c>
      <c r="L3373">
        <v>12</v>
      </c>
      <c r="M3373">
        <v>0.4</v>
      </c>
      <c r="N3373">
        <v>4.8000000000000007</v>
      </c>
      <c r="O3373">
        <v>2</v>
      </c>
      <c r="P3373">
        <v>2.4</v>
      </c>
      <c r="Q3373">
        <v>6</v>
      </c>
      <c r="R3373" t="s">
        <v>71</v>
      </c>
    </row>
    <row r="3374" spans="1:18" x14ac:dyDescent="0.3">
      <c r="A3374" s="63">
        <v>3372</v>
      </c>
      <c r="B3374">
        <v>97668</v>
      </c>
      <c r="C3374" t="s">
        <v>826</v>
      </c>
      <c r="D3374" t="s">
        <v>585</v>
      </c>
      <c r="F3374">
        <v>74</v>
      </c>
      <c r="G3374" s="64">
        <v>43725</v>
      </c>
      <c r="H3374" s="64">
        <v>43726</v>
      </c>
      <c r="I3374">
        <v>8</v>
      </c>
      <c r="J3374">
        <v>2019</v>
      </c>
      <c r="K3374">
        <v>2019</v>
      </c>
      <c r="L3374">
        <v>12</v>
      </c>
      <c r="M3374">
        <v>0.4</v>
      </c>
      <c r="N3374">
        <v>4.8000000000000007</v>
      </c>
      <c r="O3374">
        <v>2</v>
      </c>
      <c r="P3374">
        <v>2.4</v>
      </c>
      <c r="Q3374">
        <v>6</v>
      </c>
      <c r="R3374" t="s">
        <v>640</v>
      </c>
    </row>
    <row r="3375" spans="1:18" x14ac:dyDescent="0.3">
      <c r="A3375" s="63">
        <v>3373</v>
      </c>
      <c r="B3375">
        <v>97668</v>
      </c>
      <c r="C3375" t="s">
        <v>826</v>
      </c>
      <c r="D3375" t="s">
        <v>585</v>
      </c>
      <c r="F3375">
        <v>74</v>
      </c>
      <c r="G3375" s="64">
        <v>43725</v>
      </c>
      <c r="H3375" s="64">
        <v>43726</v>
      </c>
      <c r="I3375">
        <v>8</v>
      </c>
      <c r="J3375">
        <v>2019</v>
      </c>
      <c r="K3375">
        <v>2019</v>
      </c>
      <c r="L3375">
        <v>12</v>
      </c>
      <c r="M3375">
        <v>0.4</v>
      </c>
      <c r="N3375">
        <v>4.8000000000000007</v>
      </c>
      <c r="O3375">
        <v>2</v>
      </c>
      <c r="P3375">
        <v>2.4</v>
      </c>
      <c r="Q3375">
        <v>6</v>
      </c>
      <c r="R3375" t="s">
        <v>825</v>
      </c>
    </row>
    <row r="3376" spans="1:18" x14ac:dyDescent="0.3">
      <c r="A3376" s="63">
        <v>3374</v>
      </c>
      <c r="B3376">
        <v>97668</v>
      </c>
      <c r="C3376" t="s">
        <v>826</v>
      </c>
      <c r="D3376" t="s">
        <v>585</v>
      </c>
      <c r="F3376">
        <v>74</v>
      </c>
      <c r="G3376" s="64">
        <v>43725</v>
      </c>
      <c r="H3376" s="64">
        <v>43726</v>
      </c>
      <c r="I3376">
        <v>8</v>
      </c>
      <c r="J3376">
        <v>2019</v>
      </c>
      <c r="K3376">
        <v>2019</v>
      </c>
      <c r="L3376">
        <v>12</v>
      </c>
      <c r="M3376">
        <v>0.4</v>
      </c>
      <c r="N3376">
        <v>4.8000000000000007</v>
      </c>
      <c r="O3376">
        <v>2</v>
      </c>
      <c r="P3376">
        <v>2.4</v>
      </c>
      <c r="Q3376">
        <v>6</v>
      </c>
      <c r="R3376" t="s">
        <v>734</v>
      </c>
    </row>
    <row r="3377" spans="1:18" x14ac:dyDescent="0.3">
      <c r="A3377" s="63">
        <v>3375</v>
      </c>
      <c r="B3377">
        <v>97668</v>
      </c>
      <c r="C3377" t="s">
        <v>826</v>
      </c>
      <c r="D3377" t="s">
        <v>585</v>
      </c>
      <c r="F3377">
        <v>74</v>
      </c>
      <c r="G3377" s="64">
        <v>43725</v>
      </c>
      <c r="H3377" s="64">
        <v>43726</v>
      </c>
      <c r="I3377">
        <v>8</v>
      </c>
      <c r="J3377">
        <v>2019</v>
      </c>
      <c r="K3377">
        <v>2019</v>
      </c>
      <c r="L3377">
        <v>12</v>
      </c>
      <c r="M3377">
        <v>0.4</v>
      </c>
      <c r="N3377">
        <v>4.8000000000000007</v>
      </c>
      <c r="O3377">
        <v>2</v>
      </c>
      <c r="P3377">
        <v>2.4</v>
      </c>
      <c r="Q3377">
        <v>6</v>
      </c>
      <c r="R3377" t="s">
        <v>784</v>
      </c>
    </row>
    <row r="3378" spans="1:18" x14ac:dyDescent="0.3">
      <c r="A3378" s="63">
        <v>3376</v>
      </c>
      <c r="B3378">
        <v>97668</v>
      </c>
      <c r="C3378" t="s">
        <v>826</v>
      </c>
      <c r="D3378" t="s">
        <v>585</v>
      </c>
      <c r="F3378">
        <v>74</v>
      </c>
      <c r="G3378" s="64">
        <v>43725</v>
      </c>
      <c r="H3378" s="64">
        <v>43726</v>
      </c>
      <c r="I3378">
        <v>8</v>
      </c>
      <c r="J3378">
        <v>2019</v>
      </c>
      <c r="K3378">
        <v>2019</v>
      </c>
      <c r="L3378">
        <v>12</v>
      </c>
      <c r="M3378">
        <v>0.4</v>
      </c>
      <c r="N3378">
        <v>4.8000000000000007</v>
      </c>
      <c r="O3378">
        <v>2</v>
      </c>
      <c r="P3378">
        <v>2.4</v>
      </c>
      <c r="Q3378">
        <v>6</v>
      </c>
      <c r="R3378" t="s">
        <v>589</v>
      </c>
    </row>
    <row r="3379" spans="1:18" x14ac:dyDescent="0.3">
      <c r="A3379" s="63">
        <v>3377</v>
      </c>
      <c r="B3379">
        <v>97668</v>
      </c>
      <c r="C3379" t="s">
        <v>826</v>
      </c>
      <c r="D3379" t="s">
        <v>585</v>
      </c>
      <c r="F3379">
        <v>74</v>
      </c>
      <c r="G3379" s="64">
        <v>43725</v>
      </c>
      <c r="H3379" s="64">
        <v>43726</v>
      </c>
      <c r="I3379">
        <v>8</v>
      </c>
      <c r="J3379">
        <v>2019</v>
      </c>
      <c r="K3379">
        <v>2019</v>
      </c>
      <c r="L3379">
        <v>12</v>
      </c>
      <c r="M3379">
        <v>0.4</v>
      </c>
      <c r="N3379">
        <v>4.8000000000000007</v>
      </c>
      <c r="O3379">
        <v>2</v>
      </c>
      <c r="P3379">
        <v>2.4</v>
      </c>
      <c r="Q3379">
        <v>6</v>
      </c>
      <c r="R3379" t="s">
        <v>80</v>
      </c>
    </row>
    <row r="3380" spans="1:18" x14ac:dyDescent="0.3">
      <c r="A3380" s="63">
        <v>3378</v>
      </c>
      <c r="B3380">
        <v>97668</v>
      </c>
      <c r="C3380" t="s">
        <v>826</v>
      </c>
      <c r="D3380" t="s">
        <v>585</v>
      </c>
      <c r="F3380">
        <v>74</v>
      </c>
      <c r="G3380" s="64">
        <v>43725</v>
      </c>
      <c r="H3380" s="64">
        <v>43726</v>
      </c>
      <c r="I3380">
        <v>8</v>
      </c>
      <c r="J3380">
        <v>2019</v>
      </c>
      <c r="K3380">
        <v>2019</v>
      </c>
      <c r="L3380">
        <v>12</v>
      </c>
      <c r="M3380">
        <v>0.4</v>
      </c>
      <c r="N3380">
        <v>4.8000000000000007</v>
      </c>
      <c r="O3380">
        <v>2</v>
      </c>
      <c r="P3380">
        <v>2.4</v>
      </c>
      <c r="Q3380">
        <v>6</v>
      </c>
      <c r="R3380" t="s">
        <v>646</v>
      </c>
    </row>
    <row r="3381" spans="1:18" x14ac:dyDescent="0.3">
      <c r="A3381" s="63">
        <v>3379</v>
      </c>
      <c r="B3381">
        <v>97668</v>
      </c>
      <c r="C3381" t="s">
        <v>826</v>
      </c>
      <c r="D3381" t="s">
        <v>585</v>
      </c>
      <c r="F3381">
        <v>74</v>
      </c>
      <c r="G3381" s="64">
        <v>43725</v>
      </c>
      <c r="H3381" s="64">
        <v>43726</v>
      </c>
      <c r="I3381">
        <v>8</v>
      </c>
      <c r="J3381">
        <v>2019</v>
      </c>
      <c r="K3381">
        <v>2019</v>
      </c>
      <c r="L3381">
        <v>12</v>
      </c>
      <c r="M3381">
        <v>0.4</v>
      </c>
      <c r="N3381">
        <v>4.8000000000000007</v>
      </c>
      <c r="O3381">
        <v>2</v>
      </c>
      <c r="P3381">
        <v>2.4</v>
      </c>
      <c r="Q3381">
        <v>6</v>
      </c>
      <c r="R3381" t="s">
        <v>670</v>
      </c>
    </row>
    <row r="3382" spans="1:18" x14ac:dyDescent="0.3">
      <c r="A3382" s="63">
        <v>3380</v>
      </c>
      <c r="B3382">
        <v>97668</v>
      </c>
      <c r="C3382" t="s">
        <v>826</v>
      </c>
      <c r="D3382" t="s">
        <v>585</v>
      </c>
      <c r="F3382">
        <v>74</v>
      </c>
      <c r="G3382" s="64">
        <v>43725</v>
      </c>
      <c r="H3382" s="64">
        <v>43726</v>
      </c>
      <c r="I3382">
        <v>8</v>
      </c>
      <c r="J3382">
        <v>2019</v>
      </c>
      <c r="K3382">
        <v>2019</v>
      </c>
      <c r="L3382">
        <v>12</v>
      </c>
      <c r="M3382">
        <v>0.4</v>
      </c>
      <c r="N3382">
        <v>4.8000000000000007</v>
      </c>
      <c r="O3382">
        <v>2</v>
      </c>
      <c r="P3382">
        <v>2.4</v>
      </c>
      <c r="Q3382">
        <v>6</v>
      </c>
      <c r="R3382" t="s">
        <v>197</v>
      </c>
    </row>
    <row r="3383" spans="1:18" x14ac:dyDescent="0.3">
      <c r="A3383" s="63">
        <v>3381</v>
      </c>
      <c r="B3383">
        <v>97668</v>
      </c>
      <c r="C3383" t="s">
        <v>826</v>
      </c>
      <c r="D3383" t="s">
        <v>585</v>
      </c>
      <c r="F3383">
        <v>74</v>
      </c>
      <c r="G3383" s="64">
        <v>43725</v>
      </c>
      <c r="H3383" s="64">
        <v>43726</v>
      </c>
      <c r="I3383">
        <v>8</v>
      </c>
      <c r="J3383">
        <v>2019</v>
      </c>
      <c r="K3383">
        <v>2019</v>
      </c>
      <c r="L3383">
        <v>12</v>
      </c>
      <c r="M3383">
        <v>0.4</v>
      </c>
      <c r="N3383">
        <v>4.8000000000000007</v>
      </c>
      <c r="O3383">
        <v>2</v>
      </c>
      <c r="P3383">
        <v>2.4</v>
      </c>
      <c r="Q3383">
        <v>6</v>
      </c>
      <c r="R3383" t="s">
        <v>639</v>
      </c>
    </row>
    <row r="3384" spans="1:18" x14ac:dyDescent="0.3">
      <c r="A3384" s="63">
        <v>3382</v>
      </c>
      <c r="B3384">
        <v>108945</v>
      </c>
      <c r="C3384" t="s">
        <v>827</v>
      </c>
      <c r="D3384" t="s">
        <v>630</v>
      </c>
      <c r="F3384">
        <v>72</v>
      </c>
      <c r="G3384" s="64">
        <v>44092</v>
      </c>
      <c r="H3384" s="64">
        <v>44096</v>
      </c>
      <c r="I3384">
        <v>7</v>
      </c>
      <c r="J3384">
        <v>2019</v>
      </c>
      <c r="K3384">
        <v>2019</v>
      </c>
      <c r="L3384">
        <v>6</v>
      </c>
      <c r="M3384">
        <v>0.2</v>
      </c>
      <c r="N3384">
        <v>1.2</v>
      </c>
      <c r="O3384">
        <v>5</v>
      </c>
      <c r="P3384">
        <v>0.24</v>
      </c>
      <c r="Q3384">
        <v>1.2</v>
      </c>
      <c r="R3384" t="s">
        <v>35</v>
      </c>
    </row>
    <row r="3385" spans="1:18" x14ac:dyDescent="0.3">
      <c r="A3385" s="63">
        <v>3383</v>
      </c>
      <c r="B3385">
        <v>108945</v>
      </c>
      <c r="C3385" t="s">
        <v>827</v>
      </c>
      <c r="D3385" t="s">
        <v>630</v>
      </c>
      <c r="F3385">
        <v>72</v>
      </c>
      <c r="G3385" s="64">
        <v>44092</v>
      </c>
      <c r="H3385" s="64">
        <v>44096</v>
      </c>
      <c r="I3385">
        <v>7</v>
      </c>
      <c r="J3385">
        <v>2019</v>
      </c>
      <c r="K3385">
        <v>2019</v>
      </c>
      <c r="L3385">
        <v>6</v>
      </c>
      <c r="M3385">
        <v>0.2</v>
      </c>
      <c r="N3385">
        <v>1.2</v>
      </c>
      <c r="O3385">
        <v>5</v>
      </c>
      <c r="P3385">
        <v>0.24</v>
      </c>
      <c r="Q3385">
        <v>1.2</v>
      </c>
      <c r="R3385" t="s">
        <v>32</v>
      </c>
    </row>
    <row r="3386" spans="1:18" x14ac:dyDescent="0.3">
      <c r="A3386" s="63">
        <v>3384</v>
      </c>
      <c r="B3386">
        <v>108945</v>
      </c>
      <c r="C3386" t="s">
        <v>827</v>
      </c>
      <c r="D3386" t="s">
        <v>630</v>
      </c>
      <c r="F3386">
        <v>72</v>
      </c>
      <c r="G3386" s="64">
        <v>44092</v>
      </c>
      <c r="H3386" s="64">
        <v>44096</v>
      </c>
      <c r="I3386">
        <v>7</v>
      </c>
      <c r="J3386">
        <v>2019</v>
      </c>
      <c r="K3386">
        <v>2019</v>
      </c>
      <c r="L3386">
        <v>6</v>
      </c>
      <c r="M3386">
        <v>0.2</v>
      </c>
      <c r="N3386">
        <v>1.2</v>
      </c>
      <c r="O3386">
        <v>5</v>
      </c>
      <c r="P3386">
        <v>0.24</v>
      </c>
      <c r="Q3386">
        <v>1.2</v>
      </c>
      <c r="R3386" t="s">
        <v>25</v>
      </c>
    </row>
    <row r="3387" spans="1:18" x14ac:dyDescent="0.3">
      <c r="A3387" s="63">
        <v>3385</v>
      </c>
      <c r="B3387">
        <v>108945</v>
      </c>
      <c r="C3387" t="s">
        <v>827</v>
      </c>
      <c r="D3387" t="s">
        <v>630</v>
      </c>
      <c r="F3387">
        <v>72</v>
      </c>
      <c r="G3387" s="64">
        <v>44092</v>
      </c>
      <c r="H3387" s="64">
        <v>44096</v>
      </c>
      <c r="I3387">
        <v>7</v>
      </c>
      <c r="J3387">
        <v>2019</v>
      </c>
      <c r="K3387">
        <v>2019</v>
      </c>
      <c r="L3387">
        <v>6</v>
      </c>
      <c r="M3387">
        <v>0.2</v>
      </c>
      <c r="N3387">
        <v>1.2</v>
      </c>
      <c r="O3387">
        <v>5</v>
      </c>
      <c r="P3387">
        <v>0.24</v>
      </c>
      <c r="Q3387">
        <v>1.2</v>
      </c>
      <c r="R3387" t="s">
        <v>108</v>
      </c>
    </row>
    <row r="3388" spans="1:18" x14ac:dyDescent="0.3">
      <c r="A3388" s="63">
        <v>3386</v>
      </c>
      <c r="B3388">
        <v>108945</v>
      </c>
      <c r="C3388" t="s">
        <v>827</v>
      </c>
      <c r="D3388" t="s">
        <v>630</v>
      </c>
      <c r="F3388">
        <v>72</v>
      </c>
      <c r="G3388" s="64">
        <v>44092</v>
      </c>
      <c r="H3388" s="64">
        <v>44096</v>
      </c>
      <c r="I3388">
        <v>7</v>
      </c>
      <c r="J3388">
        <v>2019</v>
      </c>
      <c r="K3388">
        <v>2019</v>
      </c>
      <c r="L3388">
        <v>6</v>
      </c>
      <c r="M3388">
        <v>0.2</v>
      </c>
      <c r="N3388">
        <v>1.2</v>
      </c>
      <c r="O3388">
        <v>5</v>
      </c>
      <c r="P3388">
        <v>0.24</v>
      </c>
      <c r="Q3388">
        <v>1.2</v>
      </c>
      <c r="R3388" t="s">
        <v>824</v>
      </c>
    </row>
    <row r="3389" spans="1:18" x14ac:dyDescent="0.3">
      <c r="A3389" s="63">
        <v>3387</v>
      </c>
      <c r="B3389">
        <v>108945</v>
      </c>
      <c r="C3389" t="s">
        <v>827</v>
      </c>
      <c r="D3389" t="s">
        <v>630</v>
      </c>
      <c r="F3389">
        <v>72</v>
      </c>
      <c r="G3389" s="64">
        <v>44092</v>
      </c>
      <c r="H3389" s="64">
        <v>44096</v>
      </c>
      <c r="I3389">
        <v>7</v>
      </c>
      <c r="J3389">
        <v>2019</v>
      </c>
      <c r="K3389">
        <v>2019</v>
      </c>
      <c r="L3389">
        <v>6</v>
      </c>
      <c r="M3389">
        <v>0.2</v>
      </c>
      <c r="N3389">
        <v>1.2</v>
      </c>
      <c r="O3389">
        <v>5</v>
      </c>
      <c r="P3389">
        <v>0.24</v>
      </c>
      <c r="Q3389">
        <v>1.2</v>
      </c>
      <c r="R3389" t="s">
        <v>133</v>
      </c>
    </row>
    <row r="3390" spans="1:18" x14ac:dyDescent="0.3">
      <c r="A3390" s="63">
        <v>3388</v>
      </c>
      <c r="B3390">
        <v>108945</v>
      </c>
      <c r="C3390" t="s">
        <v>827</v>
      </c>
      <c r="D3390" t="s">
        <v>630</v>
      </c>
      <c r="F3390">
        <v>72</v>
      </c>
      <c r="G3390" s="64">
        <v>44092</v>
      </c>
      <c r="H3390" s="64">
        <v>44096</v>
      </c>
      <c r="I3390">
        <v>7</v>
      </c>
      <c r="J3390">
        <v>2019</v>
      </c>
      <c r="K3390">
        <v>2019</v>
      </c>
      <c r="L3390">
        <v>6</v>
      </c>
      <c r="M3390">
        <v>0.2</v>
      </c>
      <c r="N3390">
        <v>1.2</v>
      </c>
      <c r="O3390">
        <v>5</v>
      </c>
      <c r="P3390">
        <v>0.24</v>
      </c>
      <c r="Q3390">
        <v>1.2</v>
      </c>
      <c r="R3390" t="s">
        <v>80</v>
      </c>
    </row>
    <row r="3391" spans="1:18" x14ac:dyDescent="0.3">
      <c r="A3391" s="63">
        <v>3389</v>
      </c>
      <c r="B3391">
        <v>108945</v>
      </c>
      <c r="C3391" t="s">
        <v>827</v>
      </c>
      <c r="D3391" t="s">
        <v>630</v>
      </c>
      <c r="F3391">
        <v>72</v>
      </c>
      <c r="G3391" s="64">
        <v>44092</v>
      </c>
      <c r="H3391" s="64">
        <v>44096</v>
      </c>
      <c r="I3391">
        <v>7</v>
      </c>
      <c r="J3391">
        <v>2019</v>
      </c>
      <c r="K3391">
        <v>2019</v>
      </c>
      <c r="L3391">
        <v>6</v>
      </c>
      <c r="M3391">
        <v>0.2</v>
      </c>
      <c r="N3391">
        <v>1.2</v>
      </c>
      <c r="O3391">
        <v>5</v>
      </c>
      <c r="P3391">
        <v>0.24</v>
      </c>
      <c r="Q3391">
        <v>1.2</v>
      </c>
      <c r="R3391" t="s">
        <v>590</v>
      </c>
    </row>
    <row r="3392" spans="1:18" x14ac:dyDescent="0.3">
      <c r="A3392" s="63">
        <v>3390</v>
      </c>
      <c r="B3392">
        <v>108945</v>
      </c>
      <c r="C3392" t="s">
        <v>827</v>
      </c>
      <c r="D3392" t="s">
        <v>630</v>
      </c>
      <c r="F3392">
        <v>72</v>
      </c>
      <c r="G3392" s="64">
        <v>44092</v>
      </c>
      <c r="H3392" s="64">
        <v>44096</v>
      </c>
      <c r="I3392">
        <v>7</v>
      </c>
      <c r="J3392">
        <v>2019</v>
      </c>
      <c r="K3392">
        <v>2019</v>
      </c>
      <c r="L3392">
        <v>6</v>
      </c>
      <c r="M3392">
        <v>0.2</v>
      </c>
      <c r="N3392">
        <v>1.2</v>
      </c>
      <c r="O3392">
        <v>5</v>
      </c>
      <c r="P3392">
        <v>0.24</v>
      </c>
      <c r="Q3392">
        <v>1.2</v>
      </c>
      <c r="R3392" t="s">
        <v>197</v>
      </c>
    </row>
    <row r="3393" spans="1:18" x14ac:dyDescent="0.3">
      <c r="A3393" s="63">
        <v>3391</v>
      </c>
      <c r="B3393">
        <v>108945</v>
      </c>
      <c r="C3393" t="s">
        <v>827</v>
      </c>
      <c r="D3393" t="s">
        <v>630</v>
      </c>
      <c r="F3393">
        <v>72</v>
      </c>
      <c r="G3393" s="64">
        <v>44092</v>
      </c>
      <c r="H3393" s="64">
        <v>44096</v>
      </c>
      <c r="I3393">
        <v>7</v>
      </c>
      <c r="J3393">
        <v>2019</v>
      </c>
      <c r="K3393">
        <v>2019</v>
      </c>
      <c r="L3393">
        <v>6</v>
      </c>
      <c r="M3393">
        <v>0.2</v>
      </c>
      <c r="N3393">
        <v>1.2</v>
      </c>
      <c r="O3393">
        <v>5</v>
      </c>
      <c r="P3393">
        <v>0.24</v>
      </c>
      <c r="Q3393">
        <v>1.2</v>
      </c>
      <c r="R3393" t="s">
        <v>639</v>
      </c>
    </row>
    <row r="3394" spans="1:18" x14ac:dyDescent="0.3">
      <c r="A3394" s="63">
        <v>3392</v>
      </c>
      <c r="B3394">
        <v>108945</v>
      </c>
      <c r="C3394" t="s">
        <v>827</v>
      </c>
      <c r="D3394" t="s">
        <v>630</v>
      </c>
      <c r="F3394">
        <v>72</v>
      </c>
      <c r="G3394" s="64">
        <v>44092</v>
      </c>
      <c r="H3394" s="64">
        <v>44096</v>
      </c>
      <c r="I3394">
        <v>7</v>
      </c>
      <c r="J3394">
        <v>2019</v>
      </c>
      <c r="K3394">
        <v>2019</v>
      </c>
      <c r="L3394">
        <v>6</v>
      </c>
      <c r="M3394">
        <v>0.2</v>
      </c>
      <c r="N3394">
        <v>1.2</v>
      </c>
      <c r="O3394">
        <v>5</v>
      </c>
      <c r="P3394">
        <v>0.24</v>
      </c>
      <c r="Q3394">
        <v>1.2</v>
      </c>
      <c r="R3394" t="s">
        <v>589</v>
      </c>
    </row>
    <row r="3395" spans="1:18" x14ac:dyDescent="0.3">
      <c r="A3395" s="63">
        <v>3393</v>
      </c>
      <c r="B3395">
        <v>108945</v>
      </c>
      <c r="C3395" t="s">
        <v>827</v>
      </c>
      <c r="D3395" t="s">
        <v>630</v>
      </c>
      <c r="F3395">
        <v>72</v>
      </c>
      <c r="G3395" s="64">
        <v>44092</v>
      </c>
      <c r="H3395" s="64">
        <v>44096</v>
      </c>
      <c r="I3395">
        <v>7</v>
      </c>
      <c r="J3395">
        <v>2019</v>
      </c>
      <c r="K3395">
        <v>2019</v>
      </c>
      <c r="L3395">
        <v>6</v>
      </c>
      <c r="M3395">
        <v>0.2</v>
      </c>
      <c r="N3395">
        <v>1.2</v>
      </c>
      <c r="O3395">
        <v>5</v>
      </c>
      <c r="P3395">
        <v>0.24</v>
      </c>
      <c r="Q3395">
        <v>1.2</v>
      </c>
      <c r="R3395" t="s">
        <v>761</v>
      </c>
    </row>
    <row r="3396" spans="1:18" x14ac:dyDescent="0.3">
      <c r="A3396" s="63">
        <v>3394</v>
      </c>
      <c r="B3396">
        <v>108945</v>
      </c>
      <c r="C3396" t="s">
        <v>827</v>
      </c>
      <c r="D3396" t="s">
        <v>630</v>
      </c>
      <c r="F3396">
        <v>72</v>
      </c>
      <c r="G3396" s="64">
        <v>44092</v>
      </c>
      <c r="H3396" s="64">
        <v>44096</v>
      </c>
      <c r="I3396">
        <v>7</v>
      </c>
      <c r="J3396">
        <v>2019</v>
      </c>
      <c r="K3396">
        <v>2019</v>
      </c>
      <c r="L3396">
        <v>6</v>
      </c>
      <c r="M3396">
        <v>0.2</v>
      </c>
      <c r="N3396">
        <v>1.2</v>
      </c>
      <c r="O3396">
        <v>5</v>
      </c>
      <c r="P3396">
        <v>0.24</v>
      </c>
      <c r="Q3396">
        <v>1.2</v>
      </c>
      <c r="R3396" t="s">
        <v>828</v>
      </c>
    </row>
    <row r="3397" spans="1:18" x14ac:dyDescent="0.3">
      <c r="A3397" s="63">
        <v>3395</v>
      </c>
      <c r="B3397">
        <v>108945</v>
      </c>
      <c r="C3397" t="s">
        <v>827</v>
      </c>
      <c r="D3397" t="s">
        <v>630</v>
      </c>
      <c r="F3397">
        <v>72</v>
      </c>
      <c r="G3397" s="64">
        <v>44092</v>
      </c>
      <c r="H3397" s="64">
        <v>44096</v>
      </c>
      <c r="I3397">
        <v>7</v>
      </c>
      <c r="J3397">
        <v>2019</v>
      </c>
      <c r="K3397">
        <v>2019</v>
      </c>
      <c r="L3397">
        <v>6</v>
      </c>
      <c r="M3397">
        <v>0.2</v>
      </c>
      <c r="N3397">
        <v>1.2</v>
      </c>
      <c r="O3397">
        <v>5</v>
      </c>
      <c r="P3397">
        <v>0.24</v>
      </c>
      <c r="Q3397">
        <v>1.2</v>
      </c>
      <c r="R3397" t="s">
        <v>71</v>
      </c>
    </row>
    <row r="3398" spans="1:18" x14ac:dyDescent="0.3">
      <c r="A3398" s="63">
        <v>3396</v>
      </c>
      <c r="B3398">
        <v>21416</v>
      </c>
      <c r="C3398" t="s">
        <v>829</v>
      </c>
      <c r="D3398" t="s">
        <v>630</v>
      </c>
      <c r="F3398">
        <v>75</v>
      </c>
      <c r="G3398" s="64">
        <v>43917</v>
      </c>
      <c r="H3398" s="64">
        <v>43917</v>
      </c>
      <c r="I3398">
        <v>7</v>
      </c>
      <c r="J3398">
        <v>2016</v>
      </c>
      <c r="K3398">
        <v>2016</v>
      </c>
      <c r="L3398">
        <v>6</v>
      </c>
      <c r="M3398">
        <v>0.2166666666666667</v>
      </c>
      <c r="N3398">
        <v>1.3</v>
      </c>
      <c r="O3398">
        <v>1</v>
      </c>
      <c r="P3398">
        <v>1.3</v>
      </c>
      <c r="Q3398">
        <v>6</v>
      </c>
      <c r="R3398" t="s">
        <v>35</v>
      </c>
    </row>
    <row r="3399" spans="1:18" x14ac:dyDescent="0.3">
      <c r="A3399" s="63">
        <v>3397</v>
      </c>
      <c r="B3399">
        <v>21416</v>
      </c>
      <c r="C3399" t="s">
        <v>829</v>
      </c>
      <c r="D3399" t="s">
        <v>630</v>
      </c>
      <c r="F3399">
        <v>75</v>
      </c>
      <c r="G3399" s="64">
        <v>43917</v>
      </c>
      <c r="H3399" s="64">
        <v>43917</v>
      </c>
      <c r="I3399">
        <v>7</v>
      </c>
      <c r="J3399">
        <v>2016</v>
      </c>
      <c r="K3399">
        <v>2016</v>
      </c>
      <c r="L3399">
        <v>6</v>
      </c>
      <c r="M3399">
        <v>0.2166666666666667</v>
      </c>
      <c r="N3399">
        <v>1.3</v>
      </c>
      <c r="O3399">
        <v>1</v>
      </c>
      <c r="P3399">
        <v>1.3</v>
      </c>
      <c r="Q3399">
        <v>6</v>
      </c>
      <c r="R3399" t="s">
        <v>32</v>
      </c>
    </row>
    <row r="3400" spans="1:18" x14ac:dyDescent="0.3">
      <c r="A3400" s="63">
        <v>3398</v>
      </c>
      <c r="B3400">
        <v>21416</v>
      </c>
      <c r="C3400" t="s">
        <v>829</v>
      </c>
      <c r="D3400" t="s">
        <v>630</v>
      </c>
      <c r="F3400">
        <v>75</v>
      </c>
      <c r="G3400" s="64">
        <v>43917</v>
      </c>
      <c r="H3400" s="64">
        <v>43917</v>
      </c>
      <c r="I3400">
        <v>7</v>
      </c>
      <c r="J3400">
        <v>2016</v>
      </c>
      <c r="K3400">
        <v>2016</v>
      </c>
      <c r="L3400">
        <v>6</v>
      </c>
      <c r="M3400">
        <v>0.2166666666666667</v>
      </c>
      <c r="N3400">
        <v>1.3</v>
      </c>
      <c r="O3400">
        <v>1</v>
      </c>
      <c r="P3400">
        <v>1.3</v>
      </c>
      <c r="Q3400">
        <v>6</v>
      </c>
      <c r="R3400" t="s">
        <v>25</v>
      </c>
    </row>
    <row r="3401" spans="1:18" x14ac:dyDescent="0.3">
      <c r="A3401" s="63">
        <v>3399</v>
      </c>
      <c r="B3401">
        <v>21416</v>
      </c>
      <c r="C3401" t="s">
        <v>829</v>
      </c>
      <c r="D3401" t="s">
        <v>630</v>
      </c>
      <c r="F3401">
        <v>75</v>
      </c>
      <c r="G3401" s="64">
        <v>43917</v>
      </c>
      <c r="H3401" s="64">
        <v>43917</v>
      </c>
      <c r="I3401">
        <v>7</v>
      </c>
      <c r="J3401">
        <v>2016</v>
      </c>
      <c r="K3401">
        <v>2016</v>
      </c>
      <c r="L3401">
        <v>6</v>
      </c>
      <c r="M3401">
        <v>0.2166666666666667</v>
      </c>
      <c r="N3401">
        <v>1.3</v>
      </c>
      <c r="O3401">
        <v>1</v>
      </c>
      <c r="P3401">
        <v>1.3</v>
      </c>
      <c r="Q3401">
        <v>6</v>
      </c>
      <c r="R3401" t="s">
        <v>108</v>
      </c>
    </row>
    <row r="3402" spans="1:18" x14ac:dyDescent="0.3">
      <c r="A3402" s="63">
        <v>3400</v>
      </c>
      <c r="B3402">
        <v>21416</v>
      </c>
      <c r="C3402" t="s">
        <v>829</v>
      </c>
      <c r="D3402" t="s">
        <v>630</v>
      </c>
      <c r="F3402">
        <v>75</v>
      </c>
      <c r="G3402" s="64">
        <v>43917</v>
      </c>
      <c r="H3402" s="64">
        <v>43917</v>
      </c>
      <c r="I3402">
        <v>7</v>
      </c>
      <c r="J3402">
        <v>2016</v>
      </c>
      <c r="K3402">
        <v>2016</v>
      </c>
      <c r="L3402">
        <v>6</v>
      </c>
      <c r="M3402">
        <v>0.2166666666666667</v>
      </c>
      <c r="N3402">
        <v>1.3</v>
      </c>
      <c r="O3402">
        <v>1</v>
      </c>
      <c r="P3402">
        <v>1.3</v>
      </c>
      <c r="Q3402">
        <v>6</v>
      </c>
      <c r="R3402" t="s">
        <v>133</v>
      </c>
    </row>
    <row r="3403" spans="1:18" x14ac:dyDescent="0.3">
      <c r="A3403" s="63">
        <v>3401</v>
      </c>
      <c r="B3403">
        <v>21416</v>
      </c>
      <c r="C3403" t="s">
        <v>829</v>
      </c>
      <c r="D3403" t="s">
        <v>630</v>
      </c>
      <c r="F3403">
        <v>75</v>
      </c>
      <c r="G3403" s="64">
        <v>43917</v>
      </c>
      <c r="H3403" s="64">
        <v>43917</v>
      </c>
      <c r="I3403">
        <v>7</v>
      </c>
      <c r="J3403">
        <v>2016</v>
      </c>
      <c r="K3403">
        <v>2016</v>
      </c>
      <c r="L3403">
        <v>6</v>
      </c>
      <c r="M3403">
        <v>0.2166666666666667</v>
      </c>
      <c r="N3403">
        <v>1.3</v>
      </c>
      <c r="O3403">
        <v>1</v>
      </c>
      <c r="P3403">
        <v>1.3</v>
      </c>
      <c r="Q3403">
        <v>6</v>
      </c>
      <c r="R3403" t="s">
        <v>80</v>
      </c>
    </row>
    <row r="3404" spans="1:18" x14ac:dyDescent="0.3">
      <c r="A3404" s="63">
        <v>3402</v>
      </c>
      <c r="B3404">
        <v>21416</v>
      </c>
      <c r="C3404" t="s">
        <v>829</v>
      </c>
      <c r="D3404" t="s">
        <v>630</v>
      </c>
      <c r="F3404">
        <v>75</v>
      </c>
      <c r="G3404" s="64">
        <v>43917</v>
      </c>
      <c r="H3404" s="64">
        <v>43917</v>
      </c>
      <c r="I3404">
        <v>7</v>
      </c>
      <c r="J3404">
        <v>2016</v>
      </c>
      <c r="K3404">
        <v>2016</v>
      </c>
      <c r="L3404">
        <v>6</v>
      </c>
      <c r="M3404">
        <v>0.2166666666666667</v>
      </c>
      <c r="N3404">
        <v>1.3</v>
      </c>
      <c r="O3404">
        <v>1</v>
      </c>
      <c r="P3404">
        <v>1.3</v>
      </c>
      <c r="Q3404">
        <v>6</v>
      </c>
      <c r="R3404" t="s">
        <v>589</v>
      </c>
    </row>
    <row r="3405" spans="1:18" x14ac:dyDescent="0.3">
      <c r="A3405" s="63">
        <v>3403</v>
      </c>
      <c r="B3405">
        <v>21416</v>
      </c>
      <c r="C3405" t="s">
        <v>829</v>
      </c>
      <c r="D3405" t="s">
        <v>630</v>
      </c>
      <c r="F3405">
        <v>75</v>
      </c>
      <c r="G3405" s="64">
        <v>43917</v>
      </c>
      <c r="H3405" s="64">
        <v>43917</v>
      </c>
      <c r="I3405">
        <v>7</v>
      </c>
      <c r="J3405">
        <v>2016</v>
      </c>
      <c r="K3405">
        <v>2016</v>
      </c>
      <c r="L3405">
        <v>6</v>
      </c>
      <c r="M3405">
        <v>0.2166666666666667</v>
      </c>
      <c r="N3405">
        <v>1.3</v>
      </c>
      <c r="O3405">
        <v>1</v>
      </c>
      <c r="P3405">
        <v>1.3</v>
      </c>
      <c r="Q3405">
        <v>6</v>
      </c>
      <c r="R3405" t="s">
        <v>734</v>
      </c>
    </row>
    <row r="3406" spans="1:18" x14ac:dyDescent="0.3">
      <c r="A3406" s="63">
        <v>3404</v>
      </c>
      <c r="B3406">
        <v>21416</v>
      </c>
      <c r="C3406" t="s">
        <v>829</v>
      </c>
      <c r="D3406" t="s">
        <v>630</v>
      </c>
      <c r="F3406">
        <v>75</v>
      </c>
      <c r="G3406" s="64">
        <v>43917</v>
      </c>
      <c r="H3406" s="64">
        <v>43917</v>
      </c>
      <c r="I3406">
        <v>7</v>
      </c>
      <c r="J3406">
        <v>2016</v>
      </c>
      <c r="K3406">
        <v>2016</v>
      </c>
      <c r="L3406">
        <v>6</v>
      </c>
      <c r="M3406">
        <v>0.2166666666666667</v>
      </c>
      <c r="N3406">
        <v>1.3</v>
      </c>
      <c r="O3406">
        <v>1</v>
      </c>
      <c r="P3406">
        <v>1.3</v>
      </c>
      <c r="Q3406">
        <v>6</v>
      </c>
      <c r="R3406" t="s">
        <v>646</v>
      </c>
    </row>
    <row r="3407" spans="1:18" x14ac:dyDescent="0.3">
      <c r="A3407" s="63">
        <v>3405</v>
      </c>
      <c r="B3407">
        <v>21416</v>
      </c>
      <c r="C3407" t="s">
        <v>829</v>
      </c>
      <c r="D3407" t="s">
        <v>630</v>
      </c>
      <c r="F3407">
        <v>75</v>
      </c>
      <c r="G3407" s="64">
        <v>43917</v>
      </c>
      <c r="H3407" s="64">
        <v>43917</v>
      </c>
      <c r="I3407">
        <v>7</v>
      </c>
      <c r="J3407">
        <v>2016</v>
      </c>
      <c r="K3407">
        <v>2016</v>
      </c>
      <c r="L3407">
        <v>6</v>
      </c>
      <c r="M3407">
        <v>0.2166666666666667</v>
      </c>
      <c r="N3407">
        <v>1.3</v>
      </c>
      <c r="O3407">
        <v>1</v>
      </c>
      <c r="P3407">
        <v>1.3</v>
      </c>
      <c r="Q3407">
        <v>6</v>
      </c>
      <c r="R3407" t="s">
        <v>71</v>
      </c>
    </row>
    <row r="3408" spans="1:18" x14ac:dyDescent="0.3">
      <c r="A3408" s="63">
        <v>3406</v>
      </c>
      <c r="B3408">
        <v>21416</v>
      </c>
      <c r="C3408" t="s">
        <v>829</v>
      </c>
      <c r="D3408" t="s">
        <v>630</v>
      </c>
      <c r="F3408">
        <v>75</v>
      </c>
      <c r="G3408" s="64">
        <v>43917</v>
      </c>
      <c r="H3408" s="64">
        <v>43917</v>
      </c>
      <c r="I3408">
        <v>7</v>
      </c>
      <c r="J3408">
        <v>2016</v>
      </c>
      <c r="K3408">
        <v>2016</v>
      </c>
      <c r="L3408">
        <v>6</v>
      </c>
      <c r="M3408">
        <v>0.2166666666666667</v>
      </c>
      <c r="N3408">
        <v>1.3</v>
      </c>
      <c r="O3408">
        <v>1</v>
      </c>
      <c r="P3408">
        <v>1.3</v>
      </c>
      <c r="Q3408">
        <v>6</v>
      </c>
      <c r="R3408" t="s">
        <v>824</v>
      </c>
    </row>
    <row r="3409" spans="1:18" x14ac:dyDescent="0.3">
      <c r="A3409" s="63">
        <v>3407</v>
      </c>
      <c r="B3409">
        <v>21416</v>
      </c>
      <c r="C3409" t="s">
        <v>829</v>
      </c>
      <c r="D3409" t="s">
        <v>630</v>
      </c>
      <c r="F3409">
        <v>75</v>
      </c>
      <c r="G3409" s="64">
        <v>43917</v>
      </c>
      <c r="H3409" s="64">
        <v>43917</v>
      </c>
      <c r="I3409">
        <v>7</v>
      </c>
      <c r="J3409">
        <v>2016</v>
      </c>
      <c r="K3409">
        <v>2016</v>
      </c>
      <c r="L3409">
        <v>6</v>
      </c>
      <c r="M3409">
        <v>0.2166666666666667</v>
      </c>
      <c r="N3409">
        <v>1.3</v>
      </c>
      <c r="O3409">
        <v>1</v>
      </c>
      <c r="P3409">
        <v>1.3</v>
      </c>
      <c r="Q3409">
        <v>6</v>
      </c>
      <c r="R3409" t="s">
        <v>639</v>
      </c>
    </row>
    <row r="3410" spans="1:18" x14ac:dyDescent="0.3">
      <c r="A3410" s="63">
        <v>3408</v>
      </c>
      <c r="B3410">
        <v>21416</v>
      </c>
      <c r="C3410" t="s">
        <v>829</v>
      </c>
      <c r="D3410" t="s">
        <v>630</v>
      </c>
      <c r="F3410">
        <v>75</v>
      </c>
      <c r="G3410" s="64">
        <v>43917</v>
      </c>
      <c r="H3410" s="64">
        <v>43917</v>
      </c>
      <c r="I3410">
        <v>7</v>
      </c>
      <c r="J3410">
        <v>2016</v>
      </c>
      <c r="K3410">
        <v>2016</v>
      </c>
      <c r="L3410">
        <v>6</v>
      </c>
      <c r="M3410">
        <v>0.2166666666666667</v>
      </c>
      <c r="N3410">
        <v>1.3</v>
      </c>
      <c r="O3410">
        <v>1</v>
      </c>
      <c r="P3410">
        <v>1.3</v>
      </c>
      <c r="Q3410">
        <v>6</v>
      </c>
      <c r="R3410" t="s">
        <v>590</v>
      </c>
    </row>
    <row r="3411" spans="1:18" x14ac:dyDescent="0.3">
      <c r="A3411" s="63">
        <v>3409</v>
      </c>
      <c r="B3411">
        <v>21416</v>
      </c>
      <c r="C3411" t="s">
        <v>829</v>
      </c>
      <c r="D3411" t="s">
        <v>630</v>
      </c>
      <c r="F3411">
        <v>75</v>
      </c>
      <c r="G3411" s="64">
        <v>43917</v>
      </c>
      <c r="H3411" s="64">
        <v>43917</v>
      </c>
      <c r="I3411">
        <v>7</v>
      </c>
      <c r="J3411">
        <v>2016</v>
      </c>
      <c r="K3411">
        <v>2016</v>
      </c>
      <c r="L3411">
        <v>6</v>
      </c>
      <c r="M3411">
        <v>0.2166666666666667</v>
      </c>
      <c r="N3411">
        <v>1.3</v>
      </c>
      <c r="O3411">
        <v>1</v>
      </c>
      <c r="P3411">
        <v>1.3</v>
      </c>
      <c r="Q3411">
        <v>6</v>
      </c>
      <c r="R3411" t="s">
        <v>596</v>
      </c>
    </row>
    <row r="3412" spans="1:18" x14ac:dyDescent="0.3">
      <c r="A3412" s="63">
        <v>3410</v>
      </c>
      <c r="B3412">
        <v>21416</v>
      </c>
      <c r="C3412" t="s">
        <v>829</v>
      </c>
      <c r="D3412" t="s">
        <v>630</v>
      </c>
      <c r="F3412">
        <v>75</v>
      </c>
      <c r="G3412" s="64">
        <v>43917</v>
      </c>
      <c r="H3412" s="64">
        <v>43917</v>
      </c>
      <c r="I3412">
        <v>7</v>
      </c>
      <c r="J3412">
        <v>2016</v>
      </c>
      <c r="K3412">
        <v>2016</v>
      </c>
      <c r="L3412">
        <v>6</v>
      </c>
      <c r="M3412">
        <v>0.2166666666666667</v>
      </c>
      <c r="N3412">
        <v>1.3</v>
      </c>
      <c r="O3412">
        <v>1</v>
      </c>
      <c r="P3412">
        <v>1.3</v>
      </c>
      <c r="Q3412">
        <v>6</v>
      </c>
      <c r="R3412" t="s">
        <v>197</v>
      </c>
    </row>
    <row r="3413" spans="1:18" x14ac:dyDescent="0.3">
      <c r="A3413" s="63">
        <v>3411</v>
      </c>
      <c r="B3413">
        <v>21386</v>
      </c>
      <c r="C3413" t="s">
        <v>441</v>
      </c>
      <c r="D3413" t="s">
        <v>630</v>
      </c>
      <c r="F3413">
        <v>75</v>
      </c>
      <c r="G3413" s="64">
        <v>43917</v>
      </c>
      <c r="H3413" s="64">
        <v>43917</v>
      </c>
      <c r="I3413">
        <v>8</v>
      </c>
      <c r="J3413">
        <v>2015</v>
      </c>
      <c r="K3413">
        <v>2015</v>
      </c>
      <c r="L3413">
        <v>1</v>
      </c>
      <c r="M3413">
        <v>0.4</v>
      </c>
      <c r="N3413">
        <v>0.4</v>
      </c>
      <c r="O3413">
        <v>1</v>
      </c>
      <c r="P3413">
        <v>0.4</v>
      </c>
      <c r="Q3413">
        <v>1</v>
      </c>
      <c r="R3413" t="s">
        <v>35</v>
      </c>
    </row>
    <row r="3414" spans="1:18" x14ac:dyDescent="0.3">
      <c r="A3414" s="63">
        <v>3412</v>
      </c>
      <c r="B3414">
        <v>21386</v>
      </c>
      <c r="C3414" t="s">
        <v>441</v>
      </c>
      <c r="D3414" t="s">
        <v>630</v>
      </c>
      <c r="F3414">
        <v>75</v>
      </c>
      <c r="G3414" s="64">
        <v>43917</v>
      </c>
      <c r="H3414" s="64">
        <v>43917</v>
      </c>
      <c r="I3414">
        <v>8</v>
      </c>
      <c r="J3414">
        <v>2015</v>
      </c>
      <c r="K3414">
        <v>2015</v>
      </c>
      <c r="L3414">
        <v>1</v>
      </c>
      <c r="M3414">
        <v>0.4</v>
      </c>
      <c r="N3414">
        <v>0.4</v>
      </c>
      <c r="O3414">
        <v>1</v>
      </c>
      <c r="P3414">
        <v>0.4</v>
      </c>
      <c r="Q3414">
        <v>1</v>
      </c>
      <c r="R3414" t="s">
        <v>32</v>
      </c>
    </row>
    <row r="3415" spans="1:18" x14ac:dyDescent="0.3">
      <c r="A3415" s="63">
        <v>3413</v>
      </c>
      <c r="B3415">
        <v>21386</v>
      </c>
      <c r="C3415" t="s">
        <v>441</v>
      </c>
      <c r="D3415" t="s">
        <v>630</v>
      </c>
      <c r="F3415">
        <v>75</v>
      </c>
      <c r="G3415" s="64">
        <v>43917</v>
      </c>
      <c r="H3415" s="64">
        <v>43917</v>
      </c>
      <c r="I3415">
        <v>8</v>
      </c>
      <c r="J3415">
        <v>2015</v>
      </c>
      <c r="K3415">
        <v>2015</v>
      </c>
      <c r="L3415">
        <v>1</v>
      </c>
      <c r="M3415">
        <v>0.4</v>
      </c>
      <c r="N3415">
        <v>0.4</v>
      </c>
      <c r="O3415">
        <v>1</v>
      </c>
      <c r="P3415">
        <v>0.4</v>
      </c>
      <c r="Q3415">
        <v>1</v>
      </c>
      <c r="R3415" t="s">
        <v>25</v>
      </c>
    </row>
    <row r="3416" spans="1:18" x14ac:dyDescent="0.3">
      <c r="A3416" s="63">
        <v>3414</v>
      </c>
      <c r="B3416">
        <v>21386</v>
      </c>
      <c r="C3416" t="s">
        <v>441</v>
      </c>
      <c r="D3416" t="s">
        <v>630</v>
      </c>
      <c r="F3416">
        <v>75</v>
      </c>
      <c r="G3416" s="64">
        <v>43917</v>
      </c>
      <c r="H3416" s="64">
        <v>43917</v>
      </c>
      <c r="I3416">
        <v>8</v>
      </c>
      <c r="J3416">
        <v>2015</v>
      </c>
      <c r="K3416">
        <v>2015</v>
      </c>
      <c r="L3416">
        <v>1</v>
      </c>
      <c r="M3416">
        <v>0.4</v>
      </c>
      <c r="N3416">
        <v>0.4</v>
      </c>
      <c r="O3416">
        <v>1</v>
      </c>
      <c r="P3416">
        <v>0.4</v>
      </c>
      <c r="Q3416">
        <v>1</v>
      </c>
      <c r="R3416" t="s">
        <v>108</v>
      </c>
    </row>
    <row r="3417" spans="1:18" x14ac:dyDescent="0.3">
      <c r="A3417" s="63">
        <v>3415</v>
      </c>
      <c r="B3417">
        <v>21386</v>
      </c>
      <c r="C3417" t="s">
        <v>441</v>
      </c>
      <c r="D3417" t="s">
        <v>630</v>
      </c>
      <c r="F3417">
        <v>75</v>
      </c>
      <c r="G3417" s="64">
        <v>43917</v>
      </c>
      <c r="H3417" s="64">
        <v>43917</v>
      </c>
      <c r="I3417">
        <v>8</v>
      </c>
      <c r="J3417">
        <v>2015</v>
      </c>
      <c r="K3417">
        <v>2015</v>
      </c>
      <c r="L3417">
        <v>1</v>
      </c>
      <c r="M3417">
        <v>0.4</v>
      </c>
      <c r="N3417">
        <v>0.4</v>
      </c>
      <c r="O3417">
        <v>1</v>
      </c>
      <c r="P3417">
        <v>0.4</v>
      </c>
      <c r="Q3417">
        <v>1</v>
      </c>
      <c r="R3417" t="s">
        <v>133</v>
      </c>
    </row>
    <row r="3418" spans="1:18" x14ac:dyDescent="0.3">
      <c r="A3418" s="63">
        <v>3416</v>
      </c>
      <c r="B3418">
        <v>21386</v>
      </c>
      <c r="C3418" t="s">
        <v>441</v>
      </c>
      <c r="D3418" t="s">
        <v>630</v>
      </c>
      <c r="F3418">
        <v>75</v>
      </c>
      <c r="G3418" s="64">
        <v>43917</v>
      </c>
      <c r="H3418" s="64">
        <v>43917</v>
      </c>
      <c r="I3418">
        <v>8</v>
      </c>
      <c r="J3418">
        <v>2015</v>
      </c>
      <c r="K3418">
        <v>2015</v>
      </c>
      <c r="L3418">
        <v>1</v>
      </c>
      <c r="M3418">
        <v>0.4</v>
      </c>
      <c r="N3418">
        <v>0.4</v>
      </c>
      <c r="O3418">
        <v>1</v>
      </c>
      <c r="P3418">
        <v>0.4</v>
      </c>
      <c r="Q3418">
        <v>1</v>
      </c>
      <c r="R3418" t="s">
        <v>734</v>
      </c>
    </row>
    <row r="3419" spans="1:18" x14ac:dyDescent="0.3">
      <c r="A3419" s="63">
        <v>3417</v>
      </c>
      <c r="B3419">
        <v>21386</v>
      </c>
      <c r="C3419" t="s">
        <v>441</v>
      </c>
      <c r="D3419" t="s">
        <v>630</v>
      </c>
      <c r="F3419">
        <v>75</v>
      </c>
      <c r="G3419" s="64">
        <v>43917</v>
      </c>
      <c r="H3419" s="64">
        <v>43917</v>
      </c>
      <c r="I3419">
        <v>8</v>
      </c>
      <c r="J3419">
        <v>2015</v>
      </c>
      <c r="K3419">
        <v>2015</v>
      </c>
      <c r="L3419">
        <v>1</v>
      </c>
      <c r="M3419">
        <v>0.4</v>
      </c>
      <c r="N3419">
        <v>0.4</v>
      </c>
      <c r="O3419">
        <v>1</v>
      </c>
      <c r="P3419">
        <v>0.4</v>
      </c>
      <c r="Q3419">
        <v>1</v>
      </c>
      <c r="R3419" t="s">
        <v>80</v>
      </c>
    </row>
    <row r="3420" spans="1:18" x14ac:dyDescent="0.3">
      <c r="A3420" s="63">
        <v>3418</v>
      </c>
      <c r="B3420">
        <v>21386</v>
      </c>
      <c r="C3420" t="s">
        <v>441</v>
      </c>
      <c r="D3420" t="s">
        <v>630</v>
      </c>
      <c r="F3420">
        <v>75</v>
      </c>
      <c r="G3420" s="64">
        <v>43917</v>
      </c>
      <c r="H3420" s="64">
        <v>43917</v>
      </c>
      <c r="I3420">
        <v>8</v>
      </c>
      <c r="J3420">
        <v>2015</v>
      </c>
      <c r="K3420">
        <v>2015</v>
      </c>
      <c r="L3420">
        <v>1</v>
      </c>
      <c r="M3420">
        <v>0.4</v>
      </c>
      <c r="N3420">
        <v>0.4</v>
      </c>
      <c r="O3420">
        <v>1</v>
      </c>
      <c r="P3420">
        <v>0.4</v>
      </c>
      <c r="Q3420">
        <v>1</v>
      </c>
      <c r="R3420" t="s">
        <v>589</v>
      </c>
    </row>
    <row r="3421" spans="1:18" x14ac:dyDescent="0.3">
      <c r="A3421" s="63">
        <v>3419</v>
      </c>
      <c r="B3421">
        <v>21386</v>
      </c>
      <c r="C3421" t="s">
        <v>441</v>
      </c>
      <c r="D3421" t="s">
        <v>630</v>
      </c>
      <c r="F3421">
        <v>75</v>
      </c>
      <c r="G3421" s="64">
        <v>43917</v>
      </c>
      <c r="H3421" s="64">
        <v>43917</v>
      </c>
      <c r="I3421">
        <v>8</v>
      </c>
      <c r="J3421">
        <v>2015</v>
      </c>
      <c r="K3421">
        <v>2015</v>
      </c>
      <c r="L3421">
        <v>1</v>
      </c>
      <c r="M3421">
        <v>0.4</v>
      </c>
      <c r="N3421">
        <v>0.4</v>
      </c>
      <c r="O3421">
        <v>1</v>
      </c>
      <c r="P3421">
        <v>0.4</v>
      </c>
      <c r="Q3421">
        <v>1</v>
      </c>
      <c r="R3421" t="s">
        <v>596</v>
      </c>
    </row>
    <row r="3422" spans="1:18" x14ac:dyDescent="0.3">
      <c r="A3422" s="63">
        <v>3420</v>
      </c>
      <c r="B3422">
        <v>21386</v>
      </c>
      <c r="C3422" t="s">
        <v>441</v>
      </c>
      <c r="D3422" t="s">
        <v>630</v>
      </c>
      <c r="F3422">
        <v>75</v>
      </c>
      <c r="G3422" s="64">
        <v>43917</v>
      </c>
      <c r="H3422" s="64">
        <v>43917</v>
      </c>
      <c r="I3422">
        <v>8</v>
      </c>
      <c r="J3422">
        <v>2015</v>
      </c>
      <c r="K3422">
        <v>2015</v>
      </c>
      <c r="L3422">
        <v>1</v>
      </c>
      <c r="M3422">
        <v>0.4</v>
      </c>
      <c r="N3422">
        <v>0.4</v>
      </c>
      <c r="O3422">
        <v>1</v>
      </c>
      <c r="P3422">
        <v>0.4</v>
      </c>
      <c r="Q3422">
        <v>1</v>
      </c>
      <c r="R3422" t="s">
        <v>590</v>
      </c>
    </row>
    <row r="3423" spans="1:18" x14ac:dyDescent="0.3">
      <c r="A3423" s="63">
        <v>3421</v>
      </c>
      <c r="B3423">
        <v>21386</v>
      </c>
      <c r="C3423" t="s">
        <v>441</v>
      </c>
      <c r="D3423" t="s">
        <v>630</v>
      </c>
      <c r="F3423">
        <v>75</v>
      </c>
      <c r="G3423" s="64">
        <v>43917</v>
      </c>
      <c r="H3423" s="64">
        <v>43917</v>
      </c>
      <c r="I3423">
        <v>8</v>
      </c>
      <c r="J3423">
        <v>2015</v>
      </c>
      <c r="K3423">
        <v>2015</v>
      </c>
      <c r="L3423">
        <v>1</v>
      </c>
      <c r="M3423">
        <v>0.4</v>
      </c>
      <c r="N3423">
        <v>0.4</v>
      </c>
      <c r="O3423">
        <v>1</v>
      </c>
      <c r="P3423">
        <v>0.4</v>
      </c>
      <c r="Q3423">
        <v>1</v>
      </c>
      <c r="R3423" t="s">
        <v>830</v>
      </c>
    </row>
    <row r="3424" spans="1:18" x14ac:dyDescent="0.3">
      <c r="A3424" s="63">
        <v>3422</v>
      </c>
      <c r="B3424">
        <v>21386</v>
      </c>
      <c r="C3424" t="s">
        <v>441</v>
      </c>
      <c r="D3424" t="s">
        <v>630</v>
      </c>
      <c r="F3424">
        <v>75</v>
      </c>
      <c r="G3424" s="64">
        <v>43917</v>
      </c>
      <c r="H3424" s="64">
        <v>43917</v>
      </c>
      <c r="I3424">
        <v>8</v>
      </c>
      <c r="J3424">
        <v>2015</v>
      </c>
      <c r="K3424">
        <v>2015</v>
      </c>
      <c r="L3424">
        <v>1</v>
      </c>
      <c r="M3424">
        <v>0.4</v>
      </c>
      <c r="N3424">
        <v>0.4</v>
      </c>
      <c r="O3424">
        <v>1</v>
      </c>
      <c r="P3424">
        <v>0.4</v>
      </c>
      <c r="Q3424">
        <v>1</v>
      </c>
      <c r="R3424" t="s">
        <v>824</v>
      </c>
    </row>
    <row r="3425" spans="1:18" x14ac:dyDescent="0.3">
      <c r="A3425" s="63">
        <v>3423</v>
      </c>
      <c r="B3425">
        <v>21386</v>
      </c>
      <c r="C3425" t="s">
        <v>441</v>
      </c>
      <c r="D3425" t="s">
        <v>630</v>
      </c>
      <c r="F3425">
        <v>75</v>
      </c>
      <c r="G3425" s="64">
        <v>43917</v>
      </c>
      <c r="H3425" s="64">
        <v>43917</v>
      </c>
      <c r="I3425">
        <v>8</v>
      </c>
      <c r="J3425">
        <v>2015</v>
      </c>
      <c r="K3425">
        <v>2015</v>
      </c>
      <c r="L3425">
        <v>1</v>
      </c>
      <c r="M3425">
        <v>0.4</v>
      </c>
      <c r="N3425">
        <v>0.4</v>
      </c>
      <c r="O3425">
        <v>1</v>
      </c>
      <c r="P3425">
        <v>0.4</v>
      </c>
      <c r="Q3425">
        <v>1</v>
      </c>
      <c r="R3425" t="s">
        <v>646</v>
      </c>
    </row>
    <row r="3426" spans="1:18" x14ac:dyDescent="0.3">
      <c r="A3426" s="63">
        <v>3424</v>
      </c>
      <c r="B3426">
        <v>195</v>
      </c>
      <c r="C3426" t="s">
        <v>446</v>
      </c>
      <c r="D3426" t="s">
        <v>585</v>
      </c>
      <c r="F3426">
        <v>67</v>
      </c>
      <c r="G3426" s="64">
        <v>42668</v>
      </c>
      <c r="H3426" s="64">
        <v>42677</v>
      </c>
      <c r="I3426">
        <v>5</v>
      </c>
      <c r="J3426">
        <v>2002</v>
      </c>
      <c r="K3426">
        <v>2002</v>
      </c>
      <c r="L3426">
        <v>12</v>
      </c>
      <c r="M3426">
        <v>0.41666666666666669</v>
      </c>
      <c r="N3426">
        <v>5</v>
      </c>
      <c r="O3426">
        <v>10</v>
      </c>
      <c r="P3426">
        <v>0.5</v>
      </c>
      <c r="Q3426">
        <v>1.2</v>
      </c>
      <c r="R3426" t="s">
        <v>32</v>
      </c>
    </row>
    <row r="3427" spans="1:18" x14ac:dyDescent="0.3">
      <c r="A3427" s="63">
        <v>3425</v>
      </c>
      <c r="B3427">
        <v>195</v>
      </c>
      <c r="C3427" t="s">
        <v>446</v>
      </c>
      <c r="D3427" t="s">
        <v>585</v>
      </c>
      <c r="F3427">
        <v>67</v>
      </c>
      <c r="G3427" s="64">
        <v>42668</v>
      </c>
      <c r="H3427" s="64">
        <v>42677</v>
      </c>
      <c r="I3427">
        <v>5</v>
      </c>
      <c r="J3427">
        <v>2002</v>
      </c>
      <c r="K3427">
        <v>2002</v>
      </c>
      <c r="L3427">
        <v>12</v>
      </c>
      <c r="M3427">
        <v>0.41666666666666669</v>
      </c>
      <c r="N3427">
        <v>5</v>
      </c>
      <c r="O3427">
        <v>10</v>
      </c>
      <c r="P3427">
        <v>0.5</v>
      </c>
      <c r="Q3427">
        <v>1.2</v>
      </c>
      <c r="R3427" t="s">
        <v>36</v>
      </c>
    </row>
    <row r="3428" spans="1:18" x14ac:dyDescent="0.3">
      <c r="A3428" s="63">
        <v>3426</v>
      </c>
      <c r="B3428">
        <v>195</v>
      </c>
      <c r="C3428" t="s">
        <v>446</v>
      </c>
      <c r="D3428" t="s">
        <v>585</v>
      </c>
      <c r="F3428">
        <v>67</v>
      </c>
      <c r="G3428" s="64">
        <v>42668</v>
      </c>
      <c r="H3428" s="64">
        <v>42677</v>
      </c>
      <c r="I3428">
        <v>5</v>
      </c>
      <c r="J3428">
        <v>2002</v>
      </c>
      <c r="K3428">
        <v>2002</v>
      </c>
      <c r="L3428">
        <v>12</v>
      </c>
      <c r="M3428">
        <v>0.41666666666666669</v>
      </c>
      <c r="N3428">
        <v>5</v>
      </c>
      <c r="O3428">
        <v>10</v>
      </c>
      <c r="P3428">
        <v>0.5</v>
      </c>
      <c r="Q3428">
        <v>1.2</v>
      </c>
      <c r="R3428" t="s">
        <v>54</v>
      </c>
    </row>
    <row r="3429" spans="1:18" x14ac:dyDescent="0.3">
      <c r="A3429" s="63">
        <v>3427</v>
      </c>
      <c r="B3429">
        <v>195</v>
      </c>
      <c r="C3429" t="s">
        <v>446</v>
      </c>
      <c r="D3429" t="s">
        <v>585</v>
      </c>
      <c r="F3429">
        <v>67</v>
      </c>
      <c r="G3429" s="64">
        <v>42668</v>
      </c>
      <c r="H3429" s="64">
        <v>42677</v>
      </c>
      <c r="I3429">
        <v>5</v>
      </c>
      <c r="J3429">
        <v>2002</v>
      </c>
      <c r="K3429">
        <v>2002</v>
      </c>
      <c r="L3429">
        <v>12</v>
      </c>
      <c r="M3429">
        <v>0.41666666666666669</v>
      </c>
      <c r="N3429">
        <v>5</v>
      </c>
      <c r="O3429">
        <v>10</v>
      </c>
      <c r="P3429">
        <v>0.5</v>
      </c>
      <c r="Q3429">
        <v>1.2</v>
      </c>
      <c r="R3429" t="s">
        <v>25</v>
      </c>
    </row>
    <row r="3430" spans="1:18" x14ac:dyDescent="0.3">
      <c r="A3430" s="63">
        <v>3428</v>
      </c>
      <c r="B3430">
        <v>195</v>
      </c>
      <c r="C3430" t="s">
        <v>446</v>
      </c>
      <c r="D3430" t="s">
        <v>585</v>
      </c>
      <c r="F3430">
        <v>67</v>
      </c>
      <c r="G3430" s="64">
        <v>42668</v>
      </c>
      <c r="H3430" s="64">
        <v>42677</v>
      </c>
      <c r="I3430">
        <v>5</v>
      </c>
      <c r="J3430">
        <v>2002</v>
      </c>
      <c r="K3430">
        <v>2002</v>
      </c>
      <c r="L3430">
        <v>12</v>
      </c>
      <c r="M3430">
        <v>0.41666666666666669</v>
      </c>
      <c r="N3430">
        <v>5</v>
      </c>
      <c r="O3430">
        <v>10</v>
      </c>
      <c r="P3430">
        <v>0.5</v>
      </c>
      <c r="Q3430">
        <v>1.2</v>
      </c>
      <c r="R3430" t="s">
        <v>773</v>
      </c>
    </row>
    <row r="3431" spans="1:18" x14ac:dyDescent="0.3">
      <c r="A3431" s="63">
        <v>3429</v>
      </c>
      <c r="B3431">
        <v>195</v>
      </c>
      <c r="C3431" t="s">
        <v>446</v>
      </c>
      <c r="D3431" t="s">
        <v>585</v>
      </c>
      <c r="F3431">
        <v>67</v>
      </c>
      <c r="G3431" s="64">
        <v>42668</v>
      </c>
      <c r="H3431" s="64">
        <v>42677</v>
      </c>
      <c r="I3431">
        <v>5</v>
      </c>
      <c r="J3431">
        <v>2002</v>
      </c>
      <c r="K3431">
        <v>2002</v>
      </c>
      <c r="L3431">
        <v>12</v>
      </c>
      <c r="M3431">
        <v>0.41666666666666669</v>
      </c>
      <c r="N3431">
        <v>5</v>
      </c>
      <c r="O3431">
        <v>10</v>
      </c>
      <c r="P3431">
        <v>0.5</v>
      </c>
      <c r="Q3431">
        <v>1.2</v>
      </c>
      <c r="R3431" t="s">
        <v>740</v>
      </c>
    </row>
    <row r="3432" spans="1:18" x14ac:dyDescent="0.3">
      <c r="A3432" s="63">
        <v>3430</v>
      </c>
      <c r="B3432">
        <v>195</v>
      </c>
      <c r="C3432" t="s">
        <v>446</v>
      </c>
      <c r="D3432" t="s">
        <v>585</v>
      </c>
      <c r="F3432">
        <v>67</v>
      </c>
      <c r="G3432" s="64">
        <v>42668</v>
      </c>
      <c r="H3432" s="64">
        <v>42677</v>
      </c>
      <c r="I3432">
        <v>5</v>
      </c>
      <c r="J3432">
        <v>2002</v>
      </c>
      <c r="K3432">
        <v>2002</v>
      </c>
      <c r="L3432">
        <v>12</v>
      </c>
      <c r="M3432">
        <v>0.41666666666666669</v>
      </c>
      <c r="N3432">
        <v>5</v>
      </c>
      <c r="O3432">
        <v>10</v>
      </c>
      <c r="P3432">
        <v>0.5</v>
      </c>
      <c r="Q3432">
        <v>1.2</v>
      </c>
      <c r="R3432" t="s">
        <v>747</v>
      </c>
    </row>
    <row r="3433" spans="1:18" x14ac:dyDescent="0.3">
      <c r="A3433" s="63">
        <v>3431</v>
      </c>
      <c r="B3433">
        <v>195</v>
      </c>
      <c r="C3433" t="s">
        <v>446</v>
      </c>
      <c r="D3433" t="s">
        <v>585</v>
      </c>
      <c r="F3433">
        <v>67</v>
      </c>
      <c r="G3433" s="64">
        <v>42668</v>
      </c>
      <c r="H3433" s="64">
        <v>42677</v>
      </c>
      <c r="I3433">
        <v>5</v>
      </c>
      <c r="J3433">
        <v>2002</v>
      </c>
      <c r="K3433">
        <v>2002</v>
      </c>
      <c r="L3433">
        <v>12</v>
      </c>
      <c r="M3433">
        <v>0.41666666666666669</v>
      </c>
      <c r="N3433">
        <v>5</v>
      </c>
      <c r="O3433">
        <v>10</v>
      </c>
      <c r="P3433">
        <v>0.5</v>
      </c>
      <c r="Q3433">
        <v>1.2</v>
      </c>
      <c r="R3433" t="s">
        <v>670</v>
      </c>
    </row>
    <row r="3434" spans="1:18" x14ac:dyDescent="0.3">
      <c r="A3434" s="63">
        <v>3432</v>
      </c>
      <c r="B3434">
        <v>195</v>
      </c>
      <c r="C3434" t="s">
        <v>446</v>
      </c>
      <c r="D3434" t="s">
        <v>585</v>
      </c>
      <c r="F3434">
        <v>67</v>
      </c>
      <c r="G3434" s="64">
        <v>42668</v>
      </c>
      <c r="H3434" s="64">
        <v>42677</v>
      </c>
      <c r="I3434">
        <v>5</v>
      </c>
      <c r="J3434">
        <v>2002</v>
      </c>
      <c r="K3434">
        <v>2002</v>
      </c>
      <c r="L3434">
        <v>12</v>
      </c>
      <c r="M3434">
        <v>0.41666666666666669</v>
      </c>
      <c r="N3434">
        <v>5</v>
      </c>
      <c r="O3434">
        <v>10</v>
      </c>
      <c r="P3434">
        <v>0.5</v>
      </c>
      <c r="Q3434">
        <v>1.2</v>
      </c>
      <c r="R3434" t="s">
        <v>590</v>
      </c>
    </row>
    <row r="3435" spans="1:18" x14ac:dyDescent="0.3">
      <c r="A3435" s="63">
        <v>3433</v>
      </c>
      <c r="B3435">
        <v>195</v>
      </c>
      <c r="C3435" t="s">
        <v>446</v>
      </c>
      <c r="D3435" t="s">
        <v>585</v>
      </c>
      <c r="F3435">
        <v>67</v>
      </c>
      <c r="G3435" s="64">
        <v>42668</v>
      </c>
      <c r="H3435" s="64">
        <v>42677</v>
      </c>
      <c r="I3435">
        <v>5</v>
      </c>
      <c r="J3435">
        <v>2002</v>
      </c>
      <c r="K3435">
        <v>2002</v>
      </c>
      <c r="L3435">
        <v>12</v>
      </c>
      <c r="M3435">
        <v>0.41666666666666669</v>
      </c>
      <c r="N3435">
        <v>5</v>
      </c>
      <c r="O3435">
        <v>10</v>
      </c>
      <c r="P3435">
        <v>0.5</v>
      </c>
      <c r="Q3435">
        <v>1.2</v>
      </c>
      <c r="R3435" t="s">
        <v>599</v>
      </c>
    </row>
    <row r="3436" spans="1:18" x14ac:dyDescent="0.3">
      <c r="A3436" s="63">
        <v>3434</v>
      </c>
      <c r="B3436">
        <v>195</v>
      </c>
      <c r="C3436" t="s">
        <v>446</v>
      </c>
      <c r="D3436" t="s">
        <v>585</v>
      </c>
      <c r="F3436">
        <v>67</v>
      </c>
      <c r="G3436" s="64">
        <v>42668</v>
      </c>
      <c r="H3436" s="64">
        <v>42677</v>
      </c>
      <c r="I3436">
        <v>5</v>
      </c>
      <c r="J3436">
        <v>2002</v>
      </c>
      <c r="K3436">
        <v>2002</v>
      </c>
      <c r="L3436">
        <v>12</v>
      </c>
      <c r="M3436">
        <v>0.41666666666666669</v>
      </c>
      <c r="N3436">
        <v>5</v>
      </c>
      <c r="O3436">
        <v>10</v>
      </c>
      <c r="P3436">
        <v>0.5</v>
      </c>
      <c r="Q3436">
        <v>1.2</v>
      </c>
      <c r="R3436" t="s">
        <v>616</v>
      </c>
    </row>
    <row r="3437" spans="1:18" x14ac:dyDescent="0.3">
      <c r="A3437" s="63">
        <v>3435</v>
      </c>
      <c r="B3437">
        <v>195</v>
      </c>
      <c r="C3437" t="s">
        <v>446</v>
      </c>
      <c r="D3437" t="s">
        <v>585</v>
      </c>
      <c r="F3437">
        <v>67</v>
      </c>
      <c r="G3437" s="64">
        <v>42668</v>
      </c>
      <c r="H3437" s="64">
        <v>42677</v>
      </c>
      <c r="I3437">
        <v>5</v>
      </c>
      <c r="J3437">
        <v>2002</v>
      </c>
      <c r="K3437">
        <v>2002</v>
      </c>
      <c r="L3437">
        <v>12</v>
      </c>
      <c r="M3437">
        <v>0.41666666666666669</v>
      </c>
      <c r="N3437">
        <v>5</v>
      </c>
      <c r="O3437">
        <v>10</v>
      </c>
      <c r="P3437">
        <v>0.5</v>
      </c>
      <c r="Q3437">
        <v>1.2</v>
      </c>
      <c r="R3437" t="s">
        <v>684</v>
      </c>
    </row>
    <row r="3438" spans="1:18" x14ac:dyDescent="0.3">
      <c r="A3438" s="63">
        <v>3436</v>
      </c>
      <c r="B3438">
        <v>195</v>
      </c>
      <c r="C3438" t="s">
        <v>446</v>
      </c>
      <c r="D3438" t="s">
        <v>585</v>
      </c>
      <c r="F3438">
        <v>67</v>
      </c>
      <c r="G3438" s="64">
        <v>42668</v>
      </c>
      <c r="H3438" s="64">
        <v>42677</v>
      </c>
      <c r="I3438">
        <v>5</v>
      </c>
      <c r="J3438">
        <v>2002</v>
      </c>
      <c r="K3438">
        <v>2002</v>
      </c>
      <c r="L3438">
        <v>12</v>
      </c>
      <c r="M3438">
        <v>0.41666666666666669</v>
      </c>
      <c r="N3438">
        <v>5</v>
      </c>
      <c r="O3438">
        <v>10</v>
      </c>
      <c r="P3438">
        <v>0.5</v>
      </c>
      <c r="Q3438">
        <v>1.2</v>
      </c>
      <c r="R3438" t="s">
        <v>45</v>
      </c>
    </row>
    <row r="3439" spans="1:18" x14ac:dyDescent="0.3">
      <c r="A3439" s="63">
        <v>3437</v>
      </c>
      <c r="B3439">
        <v>195</v>
      </c>
      <c r="C3439" t="s">
        <v>446</v>
      </c>
      <c r="D3439" t="s">
        <v>585</v>
      </c>
      <c r="F3439">
        <v>67</v>
      </c>
      <c r="G3439" s="64">
        <v>42668</v>
      </c>
      <c r="H3439" s="64">
        <v>42677</v>
      </c>
      <c r="I3439">
        <v>5</v>
      </c>
      <c r="J3439">
        <v>2002</v>
      </c>
      <c r="K3439">
        <v>2002</v>
      </c>
      <c r="L3439">
        <v>12</v>
      </c>
      <c r="M3439">
        <v>0.41666666666666669</v>
      </c>
      <c r="N3439">
        <v>5</v>
      </c>
      <c r="O3439">
        <v>10</v>
      </c>
      <c r="P3439">
        <v>0.5</v>
      </c>
      <c r="Q3439">
        <v>1.2</v>
      </c>
      <c r="R3439" t="s">
        <v>643</v>
      </c>
    </row>
    <row r="3440" spans="1:18" x14ac:dyDescent="0.3">
      <c r="A3440" s="63">
        <v>3438</v>
      </c>
      <c r="B3440">
        <v>104464</v>
      </c>
      <c r="C3440" t="s">
        <v>449</v>
      </c>
      <c r="D3440" t="s">
        <v>585</v>
      </c>
      <c r="F3440">
        <v>71</v>
      </c>
      <c r="G3440" s="64">
        <v>43984</v>
      </c>
      <c r="H3440" s="64">
        <v>44004</v>
      </c>
      <c r="I3440">
        <v>8</v>
      </c>
      <c r="J3440">
        <v>2019</v>
      </c>
      <c r="K3440">
        <v>2019</v>
      </c>
      <c r="L3440">
        <v>12</v>
      </c>
      <c r="M3440">
        <v>0.4</v>
      </c>
      <c r="N3440">
        <v>4.8000000000000007</v>
      </c>
      <c r="O3440">
        <v>21</v>
      </c>
      <c r="P3440">
        <v>0.22857142857142859</v>
      </c>
      <c r="Q3440">
        <v>0.5714285714285714</v>
      </c>
      <c r="R3440" t="s">
        <v>32</v>
      </c>
    </row>
    <row r="3441" spans="1:18" x14ac:dyDescent="0.3">
      <c r="A3441" s="63">
        <v>3439</v>
      </c>
      <c r="B3441">
        <v>104464</v>
      </c>
      <c r="C3441" t="s">
        <v>449</v>
      </c>
      <c r="D3441" t="s">
        <v>585</v>
      </c>
      <c r="F3441">
        <v>71</v>
      </c>
      <c r="G3441" s="64">
        <v>43984</v>
      </c>
      <c r="H3441" s="64">
        <v>44004</v>
      </c>
      <c r="I3441">
        <v>8</v>
      </c>
      <c r="J3441">
        <v>2019</v>
      </c>
      <c r="K3441">
        <v>2019</v>
      </c>
      <c r="L3441">
        <v>12</v>
      </c>
      <c r="M3441">
        <v>0.4</v>
      </c>
      <c r="N3441">
        <v>4.8000000000000007</v>
      </c>
      <c r="O3441">
        <v>21</v>
      </c>
      <c r="P3441">
        <v>0.22857142857142859</v>
      </c>
      <c r="Q3441">
        <v>0.5714285714285714</v>
      </c>
      <c r="R3441" t="s">
        <v>36</v>
      </c>
    </row>
    <row r="3442" spans="1:18" x14ac:dyDescent="0.3">
      <c r="A3442" s="63">
        <v>3440</v>
      </c>
      <c r="B3442">
        <v>104464</v>
      </c>
      <c r="C3442" t="s">
        <v>449</v>
      </c>
      <c r="D3442" t="s">
        <v>585</v>
      </c>
      <c r="F3442">
        <v>71</v>
      </c>
      <c r="G3442" s="64">
        <v>43984</v>
      </c>
      <c r="H3442" s="64">
        <v>44004</v>
      </c>
      <c r="I3442">
        <v>8</v>
      </c>
      <c r="J3442">
        <v>2019</v>
      </c>
      <c r="K3442">
        <v>2019</v>
      </c>
      <c r="L3442">
        <v>12</v>
      </c>
      <c r="M3442">
        <v>0.4</v>
      </c>
      <c r="N3442">
        <v>4.8000000000000007</v>
      </c>
      <c r="O3442">
        <v>21</v>
      </c>
      <c r="P3442">
        <v>0.22857142857142859</v>
      </c>
      <c r="Q3442">
        <v>0.5714285714285714</v>
      </c>
      <c r="R3442" t="s">
        <v>70</v>
      </c>
    </row>
    <row r="3443" spans="1:18" x14ac:dyDescent="0.3">
      <c r="A3443" s="63">
        <v>3441</v>
      </c>
      <c r="B3443">
        <v>104464</v>
      </c>
      <c r="C3443" t="s">
        <v>449</v>
      </c>
      <c r="D3443" t="s">
        <v>585</v>
      </c>
      <c r="F3443">
        <v>71</v>
      </c>
      <c r="G3443" s="64">
        <v>43984</v>
      </c>
      <c r="H3443" s="64">
        <v>44004</v>
      </c>
      <c r="I3443">
        <v>8</v>
      </c>
      <c r="J3443">
        <v>2019</v>
      </c>
      <c r="K3443">
        <v>2019</v>
      </c>
      <c r="L3443">
        <v>12</v>
      </c>
      <c r="M3443">
        <v>0.4</v>
      </c>
      <c r="N3443">
        <v>4.8000000000000007</v>
      </c>
      <c r="O3443">
        <v>21</v>
      </c>
      <c r="P3443">
        <v>0.22857142857142859</v>
      </c>
      <c r="Q3443">
        <v>0.5714285714285714</v>
      </c>
      <c r="R3443" t="s">
        <v>54</v>
      </c>
    </row>
    <row r="3444" spans="1:18" x14ac:dyDescent="0.3">
      <c r="A3444" s="63">
        <v>3442</v>
      </c>
      <c r="B3444">
        <v>104464</v>
      </c>
      <c r="C3444" t="s">
        <v>449</v>
      </c>
      <c r="D3444" t="s">
        <v>585</v>
      </c>
      <c r="F3444">
        <v>71</v>
      </c>
      <c r="G3444" s="64">
        <v>43984</v>
      </c>
      <c r="H3444" s="64">
        <v>44004</v>
      </c>
      <c r="I3444">
        <v>8</v>
      </c>
      <c r="J3444">
        <v>2019</v>
      </c>
      <c r="K3444">
        <v>2019</v>
      </c>
      <c r="L3444">
        <v>12</v>
      </c>
      <c r="M3444">
        <v>0.4</v>
      </c>
      <c r="N3444">
        <v>4.8000000000000007</v>
      </c>
      <c r="O3444">
        <v>21</v>
      </c>
      <c r="P3444">
        <v>0.22857142857142859</v>
      </c>
      <c r="Q3444">
        <v>0.5714285714285714</v>
      </c>
      <c r="R3444" t="s">
        <v>42</v>
      </c>
    </row>
    <row r="3445" spans="1:18" x14ac:dyDescent="0.3">
      <c r="A3445" s="63">
        <v>3443</v>
      </c>
      <c r="B3445">
        <v>104464</v>
      </c>
      <c r="C3445" t="s">
        <v>449</v>
      </c>
      <c r="D3445" t="s">
        <v>585</v>
      </c>
      <c r="F3445">
        <v>71</v>
      </c>
      <c r="G3445" s="64">
        <v>43984</v>
      </c>
      <c r="H3445" s="64">
        <v>44004</v>
      </c>
      <c r="I3445">
        <v>8</v>
      </c>
      <c r="J3445">
        <v>2019</v>
      </c>
      <c r="K3445">
        <v>2019</v>
      </c>
      <c r="L3445">
        <v>12</v>
      </c>
      <c r="M3445">
        <v>0.4</v>
      </c>
      <c r="N3445">
        <v>4.8000000000000007</v>
      </c>
      <c r="O3445">
        <v>21</v>
      </c>
      <c r="P3445">
        <v>0.22857142857142859</v>
      </c>
      <c r="Q3445">
        <v>0.5714285714285714</v>
      </c>
      <c r="R3445" t="s">
        <v>71</v>
      </c>
    </row>
    <row r="3446" spans="1:18" x14ac:dyDescent="0.3">
      <c r="A3446" s="63">
        <v>3444</v>
      </c>
      <c r="B3446">
        <v>104464</v>
      </c>
      <c r="C3446" t="s">
        <v>449</v>
      </c>
      <c r="D3446" t="s">
        <v>585</v>
      </c>
      <c r="F3446">
        <v>71</v>
      </c>
      <c r="G3446" s="64">
        <v>43984</v>
      </c>
      <c r="H3446" s="64">
        <v>44004</v>
      </c>
      <c r="I3446">
        <v>8</v>
      </c>
      <c r="J3446">
        <v>2019</v>
      </c>
      <c r="K3446">
        <v>2019</v>
      </c>
      <c r="L3446">
        <v>12</v>
      </c>
      <c r="M3446">
        <v>0.4</v>
      </c>
      <c r="N3446">
        <v>4.8000000000000007</v>
      </c>
      <c r="O3446">
        <v>21</v>
      </c>
      <c r="P3446">
        <v>0.22857142857142859</v>
      </c>
      <c r="Q3446">
        <v>0.5714285714285714</v>
      </c>
      <c r="R3446" t="s">
        <v>747</v>
      </c>
    </row>
    <row r="3447" spans="1:18" x14ac:dyDescent="0.3">
      <c r="A3447" s="63">
        <v>3445</v>
      </c>
      <c r="B3447">
        <v>104464</v>
      </c>
      <c r="C3447" t="s">
        <v>449</v>
      </c>
      <c r="D3447" t="s">
        <v>585</v>
      </c>
      <c r="F3447">
        <v>71</v>
      </c>
      <c r="G3447" s="64">
        <v>43984</v>
      </c>
      <c r="H3447" s="64">
        <v>44004</v>
      </c>
      <c r="I3447">
        <v>8</v>
      </c>
      <c r="J3447">
        <v>2019</v>
      </c>
      <c r="K3447">
        <v>2019</v>
      </c>
      <c r="L3447">
        <v>12</v>
      </c>
      <c r="M3447">
        <v>0.4</v>
      </c>
      <c r="N3447">
        <v>4.8000000000000007</v>
      </c>
      <c r="O3447">
        <v>21</v>
      </c>
      <c r="P3447">
        <v>0.22857142857142859</v>
      </c>
      <c r="Q3447">
        <v>0.5714285714285714</v>
      </c>
      <c r="R3447" t="s">
        <v>45</v>
      </c>
    </row>
    <row r="3448" spans="1:18" x14ac:dyDescent="0.3">
      <c r="A3448" s="63">
        <v>3446</v>
      </c>
      <c r="B3448">
        <v>104464</v>
      </c>
      <c r="C3448" t="s">
        <v>449</v>
      </c>
      <c r="D3448" t="s">
        <v>585</v>
      </c>
      <c r="F3448">
        <v>71</v>
      </c>
      <c r="G3448" s="64">
        <v>43984</v>
      </c>
      <c r="H3448" s="64">
        <v>44004</v>
      </c>
      <c r="I3448">
        <v>8</v>
      </c>
      <c r="J3448">
        <v>2019</v>
      </c>
      <c r="K3448">
        <v>2019</v>
      </c>
      <c r="L3448">
        <v>12</v>
      </c>
      <c r="M3448">
        <v>0.4</v>
      </c>
      <c r="N3448">
        <v>4.8000000000000007</v>
      </c>
      <c r="O3448">
        <v>21</v>
      </c>
      <c r="P3448">
        <v>0.22857142857142859</v>
      </c>
      <c r="Q3448">
        <v>0.5714285714285714</v>
      </c>
      <c r="R3448" t="s">
        <v>615</v>
      </c>
    </row>
    <row r="3449" spans="1:18" x14ac:dyDescent="0.3">
      <c r="A3449" s="63">
        <v>3447</v>
      </c>
      <c r="B3449">
        <v>104464</v>
      </c>
      <c r="C3449" t="s">
        <v>449</v>
      </c>
      <c r="D3449" t="s">
        <v>585</v>
      </c>
      <c r="F3449">
        <v>71</v>
      </c>
      <c r="G3449" s="64">
        <v>43984</v>
      </c>
      <c r="H3449" s="64">
        <v>44004</v>
      </c>
      <c r="I3449">
        <v>8</v>
      </c>
      <c r="J3449">
        <v>2019</v>
      </c>
      <c r="K3449">
        <v>2019</v>
      </c>
      <c r="L3449">
        <v>12</v>
      </c>
      <c r="M3449">
        <v>0.4</v>
      </c>
      <c r="N3449">
        <v>4.8000000000000007</v>
      </c>
      <c r="O3449">
        <v>21</v>
      </c>
      <c r="P3449">
        <v>0.22857142857142859</v>
      </c>
      <c r="Q3449">
        <v>0.5714285714285714</v>
      </c>
      <c r="R3449" t="s">
        <v>784</v>
      </c>
    </row>
    <row r="3450" spans="1:18" x14ac:dyDescent="0.3">
      <c r="A3450" s="63">
        <v>3448</v>
      </c>
      <c r="B3450">
        <v>104464</v>
      </c>
      <c r="C3450" t="s">
        <v>449</v>
      </c>
      <c r="D3450" t="s">
        <v>585</v>
      </c>
      <c r="F3450">
        <v>71</v>
      </c>
      <c r="G3450" s="64">
        <v>43984</v>
      </c>
      <c r="H3450" s="64">
        <v>44004</v>
      </c>
      <c r="I3450">
        <v>8</v>
      </c>
      <c r="J3450">
        <v>2019</v>
      </c>
      <c r="K3450">
        <v>2019</v>
      </c>
      <c r="L3450">
        <v>12</v>
      </c>
      <c r="M3450">
        <v>0.4</v>
      </c>
      <c r="N3450">
        <v>4.8000000000000007</v>
      </c>
      <c r="O3450">
        <v>21</v>
      </c>
      <c r="P3450">
        <v>0.22857142857142859</v>
      </c>
      <c r="Q3450">
        <v>0.5714285714285714</v>
      </c>
      <c r="R3450" t="s">
        <v>626</v>
      </c>
    </row>
    <row r="3451" spans="1:18" x14ac:dyDescent="0.3">
      <c r="A3451" s="63">
        <v>3449</v>
      </c>
      <c r="B3451">
        <v>104464</v>
      </c>
      <c r="C3451" t="s">
        <v>449</v>
      </c>
      <c r="D3451" t="s">
        <v>585</v>
      </c>
      <c r="F3451">
        <v>71</v>
      </c>
      <c r="G3451" s="64">
        <v>43984</v>
      </c>
      <c r="H3451" s="64">
        <v>44004</v>
      </c>
      <c r="I3451">
        <v>8</v>
      </c>
      <c r="J3451">
        <v>2019</v>
      </c>
      <c r="K3451">
        <v>2019</v>
      </c>
      <c r="L3451">
        <v>12</v>
      </c>
      <c r="M3451">
        <v>0.4</v>
      </c>
      <c r="N3451">
        <v>4.8000000000000007</v>
      </c>
      <c r="O3451">
        <v>21</v>
      </c>
      <c r="P3451">
        <v>0.22857142857142859</v>
      </c>
      <c r="Q3451">
        <v>0.5714285714285714</v>
      </c>
      <c r="R3451" t="s">
        <v>601</v>
      </c>
    </row>
    <row r="3452" spans="1:18" x14ac:dyDescent="0.3">
      <c r="A3452" s="63">
        <v>3450</v>
      </c>
      <c r="B3452">
        <v>104464</v>
      </c>
      <c r="C3452" t="s">
        <v>449</v>
      </c>
      <c r="D3452" t="s">
        <v>585</v>
      </c>
      <c r="F3452">
        <v>71</v>
      </c>
      <c r="G3452" s="64">
        <v>43984</v>
      </c>
      <c r="H3452" s="64">
        <v>44004</v>
      </c>
      <c r="I3452">
        <v>8</v>
      </c>
      <c r="J3452">
        <v>2019</v>
      </c>
      <c r="K3452">
        <v>2019</v>
      </c>
      <c r="L3452">
        <v>12</v>
      </c>
      <c r="M3452">
        <v>0.4</v>
      </c>
      <c r="N3452">
        <v>4.8000000000000007</v>
      </c>
      <c r="O3452">
        <v>21</v>
      </c>
      <c r="P3452">
        <v>0.22857142857142859</v>
      </c>
      <c r="Q3452">
        <v>0.5714285714285714</v>
      </c>
      <c r="R3452" t="s">
        <v>673</v>
      </c>
    </row>
    <row r="3453" spans="1:18" x14ac:dyDescent="0.3">
      <c r="A3453" s="63">
        <v>3451</v>
      </c>
      <c r="B3453">
        <v>104464</v>
      </c>
      <c r="C3453" t="s">
        <v>449</v>
      </c>
      <c r="D3453" t="s">
        <v>585</v>
      </c>
      <c r="F3453">
        <v>71</v>
      </c>
      <c r="G3453" s="64">
        <v>43984</v>
      </c>
      <c r="H3453" s="64">
        <v>44004</v>
      </c>
      <c r="I3453">
        <v>8</v>
      </c>
      <c r="J3453">
        <v>2019</v>
      </c>
      <c r="K3453">
        <v>2019</v>
      </c>
      <c r="L3453">
        <v>12</v>
      </c>
      <c r="M3453">
        <v>0.4</v>
      </c>
      <c r="N3453">
        <v>4.8000000000000007</v>
      </c>
      <c r="O3453">
        <v>21</v>
      </c>
      <c r="P3453">
        <v>0.22857142857142859</v>
      </c>
      <c r="Q3453">
        <v>0.5714285714285714</v>
      </c>
      <c r="R3453" t="s">
        <v>645</v>
      </c>
    </row>
    <row r="3454" spans="1:18" x14ac:dyDescent="0.3">
      <c r="A3454" s="63">
        <v>3452</v>
      </c>
      <c r="B3454">
        <v>104464</v>
      </c>
      <c r="C3454" t="s">
        <v>449</v>
      </c>
      <c r="D3454" t="s">
        <v>585</v>
      </c>
      <c r="F3454">
        <v>71</v>
      </c>
      <c r="G3454" s="64">
        <v>43984</v>
      </c>
      <c r="H3454" s="64">
        <v>44004</v>
      </c>
      <c r="I3454">
        <v>8</v>
      </c>
      <c r="J3454">
        <v>2019</v>
      </c>
      <c r="K3454">
        <v>2019</v>
      </c>
      <c r="L3454">
        <v>12</v>
      </c>
      <c r="M3454">
        <v>0.4</v>
      </c>
      <c r="N3454">
        <v>4.8000000000000007</v>
      </c>
      <c r="O3454">
        <v>21</v>
      </c>
      <c r="P3454">
        <v>0.22857142857142859</v>
      </c>
      <c r="Q3454">
        <v>0.5714285714285714</v>
      </c>
      <c r="R3454" t="s">
        <v>590</v>
      </c>
    </row>
    <row r="3455" spans="1:18" x14ac:dyDescent="0.3">
      <c r="A3455" s="63">
        <v>3453</v>
      </c>
      <c r="B3455">
        <v>104464</v>
      </c>
      <c r="C3455" t="s">
        <v>449</v>
      </c>
      <c r="D3455" t="s">
        <v>585</v>
      </c>
      <c r="F3455">
        <v>71</v>
      </c>
      <c r="G3455" s="64">
        <v>43984</v>
      </c>
      <c r="H3455" s="64">
        <v>44004</v>
      </c>
      <c r="I3455">
        <v>8</v>
      </c>
      <c r="J3455">
        <v>2019</v>
      </c>
      <c r="K3455">
        <v>2019</v>
      </c>
      <c r="L3455">
        <v>12</v>
      </c>
      <c r="M3455">
        <v>0.4</v>
      </c>
      <c r="N3455">
        <v>4.8000000000000007</v>
      </c>
      <c r="O3455">
        <v>21</v>
      </c>
      <c r="P3455">
        <v>0.22857142857142859</v>
      </c>
      <c r="Q3455">
        <v>0.5714285714285714</v>
      </c>
      <c r="R3455" t="s">
        <v>66</v>
      </c>
    </row>
    <row r="3456" spans="1:18" x14ac:dyDescent="0.3">
      <c r="A3456" s="63">
        <v>3454</v>
      </c>
      <c r="B3456">
        <v>104464</v>
      </c>
      <c r="C3456" t="s">
        <v>449</v>
      </c>
      <c r="D3456" t="s">
        <v>585</v>
      </c>
      <c r="F3456">
        <v>71</v>
      </c>
      <c r="G3456" s="64">
        <v>43984</v>
      </c>
      <c r="H3456" s="64">
        <v>44004</v>
      </c>
      <c r="I3456">
        <v>8</v>
      </c>
      <c r="J3456">
        <v>2019</v>
      </c>
      <c r="K3456">
        <v>2019</v>
      </c>
      <c r="L3456">
        <v>12</v>
      </c>
      <c r="M3456">
        <v>0.4</v>
      </c>
      <c r="N3456">
        <v>4.8000000000000007</v>
      </c>
      <c r="O3456">
        <v>21</v>
      </c>
      <c r="P3456">
        <v>0.22857142857142859</v>
      </c>
      <c r="Q3456">
        <v>0.5714285714285714</v>
      </c>
      <c r="R3456" t="s">
        <v>694</v>
      </c>
    </row>
    <row r="3457" spans="1:18" x14ac:dyDescent="0.3">
      <c r="A3457" s="63">
        <v>3455</v>
      </c>
      <c r="B3457">
        <v>104464</v>
      </c>
      <c r="C3457" t="s">
        <v>449</v>
      </c>
      <c r="D3457" t="s">
        <v>585</v>
      </c>
      <c r="F3457">
        <v>71</v>
      </c>
      <c r="G3457" s="64">
        <v>43984</v>
      </c>
      <c r="H3457" s="64">
        <v>44004</v>
      </c>
      <c r="I3457">
        <v>8</v>
      </c>
      <c r="J3457">
        <v>2019</v>
      </c>
      <c r="K3457">
        <v>2019</v>
      </c>
      <c r="L3457">
        <v>12</v>
      </c>
      <c r="M3457">
        <v>0.4</v>
      </c>
      <c r="N3457">
        <v>4.8000000000000007</v>
      </c>
      <c r="O3457">
        <v>21</v>
      </c>
      <c r="P3457">
        <v>0.22857142857142859</v>
      </c>
      <c r="Q3457">
        <v>0.5714285714285714</v>
      </c>
      <c r="R3457" t="s">
        <v>789</v>
      </c>
    </row>
    <row r="3458" spans="1:18" x14ac:dyDescent="0.3">
      <c r="A3458" s="63">
        <v>3456</v>
      </c>
      <c r="B3458">
        <v>104464</v>
      </c>
      <c r="C3458" t="s">
        <v>449</v>
      </c>
      <c r="D3458" t="s">
        <v>585</v>
      </c>
      <c r="F3458">
        <v>71</v>
      </c>
      <c r="G3458" s="64">
        <v>43984</v>
      </c>
      <c r="H3458" s="64">
        <v>44004</v>
      </c>
      <c r="I3458">
        <v>8</v>
      </c>
      <c r="J3458">
        <v>2019</v>
      </c>
      <c r="K3458">
        <v>2019</v>
      </c>
      <c r="L3458">
        <v>12</v>
      </c>
      <c r="M3458">
        <v>0.4</v>
      </c>
      <c r="N3458">
        <v>4.8000000000000007</v>
      </c>
      <c r="O3458">
        <v>21</v>
      </c>
      <c r="P3458">
        <v>0.22857142857142859</v>
      </c>
      <c r="Q3458">
        <v>0.5714285714285714</v>
      </c>
      <c r="R3458" t="s">
        <v>599</v>
      </c>
    </row>
    <row r="3459" spans="1:18" x14ac:dyDescent="0.3">
      <c r="A3459" s="63">
        <v>3457</v>
      </c>
      <c r="B3459">
        <v>104391</v>
      </c>
      <c r="C3459" t="s">
        <v>452</v>
      </c>
      <c r="D3459" t="s">
        <v>585</v>
      </c>
      <c r="F3459">
        <v>72</v>
      </c>
      <c r="G3459" s="64">
        <v>44053</v>
      </c>
      <c r="H3459" s="64">
        <v>44064</v>
      </c>
      <c r="I3459">
        <v>7</v>
      </c>
      <c r="J3459">
        <v>2020</v>
      </c>
      <c r="K3459">
        <v>2020</v>
      </c>
      <c r="L3459">
        <v>12</v>
      </c>
      <c r="M3459">
        <v>0.4</v>
      </c>
      <c r="N3459">
        <v>4.8000000000000007</v>
      </c>
      <c r="O3459">
        <v>12</v>
      </c>
      <c r="P3459">
        <v>0.40000000000000008</v>
      </c>
      <c r="Q3459">
        <v>1</v>
      </c>
      <c r="R3459" t="s">
        <v>32</v>
      </c>
    </row>
    <row r="3460" spans="1:18" x14ac:dyDescent="0.3">
      <c r="A3460" s="63">
        <v>3458</v>
      </c>
      <c r="B3460">
        <v>104391</v>
      </c>
      <c r="C3460" t="s">
        <v>452</v>
      </c>
      <c r="D3460" t="s">
        <v>585</v>
      </c>
      <c r="F3460">
        <v>72</v>
      </c>
      <c r="G3460" s="64">
        <v>44053</v>
      </c>
      <c r="H3460" s="64">
        <v>44064</v>
      </c>
      <c r="I3460">
        <v>7</v>
      </c>
      <c r="J3460">
        <v>2020</v>
      </c>
      <c r="K3460">
        <v>2020</v>
      </c>
      <c r="L3460">
        <v>12</v>
      </c>
      <c r="M3460">
        <v>0.4</v>
      </c>
      <c r="N3460">
        <v>4.8000000000000007</v>
      </c>
      <c r="O3460">
        <v>12</v>
      </c>
      <c r="P3460">
        <v>0.40000000000000008</v>
      </c>
      <c r="Q3460">
        <v>1</v>
      </c>
      <c r="R3460" t="s">
        <v>51</v>
      </c>
    </row>
    <row r="3461" spans="1:18" x14ac:dyDescent="0.3">
      <c r="A3461" s="63">
        <v>3459</v>
      </c>
      <c r="B3461">
        <v>104391</v>
      </c>
      <c r="C3461" t="s">
        <v>452</v>
      </c>
      <c r="D3461" t="s">
        <v>585</v>
      </c>
      <c r="F3461">
        <v>72</v>
      </c>
      <c r="G3461" s="64">
        <v>44053</v>
      </c>
      <c r="H3461" s="64">
        <v>44064</v>
      </c>
      <c r="I3461">
        <v>7</v>
      </c>
      <c r="J3461">
        <v>2020</v>
      </c>
      <c r="K3461">
        <v>2020</v>
      </c>
      <c r="L3461">
        <v>12</v>
      </c>
      <c r="M3461">
        <v>0.4</v>
      </c>
      <c r="N3461">
        <v>4.8000000000000007</v>
      </c>
      <c r="O3461">
        <v>12</v>
      </c>
      <c r="P3461">
        <v>0.40000000000000008</v>
      </c>
      <c r="Q3461">
        <v>1</v>
      </c>
      <c r="R3461" t="s">
        <v>42</v>
      </c>
    </row>
    <row r="3462" spans="1:18" x14ac:dyDescent="0.3">
      <c r="A3462" s="63">
        <v>3460</v>
      </c>
      <c r="B3462">
        <v>104391</v>
      </c>
      <c r="C3462" t="s">
        <v>452</v>
      </c>
      <c r="D3462" t="s">
        <v>585</v>
      </c>
      <c r="F3462">
        <v>72</v>
      </c>
      <c r="G3462" s="64">
        <v>44053</v>
      </c>
      <c r="H3462" s="64">
        <v>44064</v>
      </c>
      <c r="I3462">
        <v>7</v>
      </c>
      <c r="J3462">
        <v>2020</v>
      </c>
      <c r="K3462">
        <v>2020</v>
      </c>
      <c r="L3462">
        <v>12</v>
      </c>
      <c r="M3462">
        <v>0.4</v>
      </c>
      <c r="N3462">
        <v>4.8000000000000007</v>
      </c>
      <c r="O3462">
        <v>12</v>
      </c>
      <c r="P3462">
        <v>0.40000000000000008</v>
      </c>
      <c r="Q3462">
        <v>1</v>
      </c>
      <c r="R3462" t="s">
        <v>638</v>
      </c>
    </row>
    <row r="3463" spans="1:18" x14ac:dyDescent="0.3">
      <c r="A3463" s="63">
        <v>3461</v>
      </c>
      <c r="B3463">
        <v>104391</v>
      </c>
      <c r="C3463" t="s">
        <v>452</v>
      </c>
      <c r="D3463" t="s">
        <v>585</v>
      </c>
      <c r="F3463">
        <v>72</v>
      </c>
      <c r="G3463" s="64">
        <v>44053</v>
      </c>
      <c r="H3463" s="64">
        <v>44064</v>
      </c>
      <c r="I3463">
        <v>7</v>
      </c>
      <c r="J3463">
        <v>2020</v>
      </c>
      <c r="K3463">
        <v>2020</v>
      </c>
      <c r="L3463">
        <v>12</v>
      </c>
      <c r="M3463">
        <v>0.4</v>
      </c>
      <c r="N3463">
        <v>4.8000000000000007</v>
      </c>
      <c r="O3463">
        <v>12</v>
      </c>
      <c r="P3463">
        <v>0.40000000000000008</v>
      </c>
      <c r="Q3463">
        <v>1</v>
      </c>
      <c r="R3463" t="s">
        <v>203</v>
      </c>
    </row>
    <row r="3464" spans="1:18" x14ac:dyDescent="0.3">
      <c r="A3464" s="63">
        <v>3462</v>
      </c>
      <c r="B3464">
        <v>104391</v>
      </c>
      <c r="C3464" t="s">
        <v>452</v>
      </c>
      <c r="D3464" t="s">
        <v>585</v>
      </c>
      <c r="F3464">
        <v>72</v>
      </c>
      <c r="G3464" s="64">
        <v>44053</v>
      </c>
      <c r="H3464" s="64">
        <v>44064</v>
      </c>
      <c r="I3464">
        <v>7</v>
      </c>
      <c r="J3464">
        <v>2020</v>
      </c>
      <c r="K3464">
        <v>2020</v>
      </c>
      <c r="L3464">
        <v>12</v>
      </c>
      <c r="M3464">
        <v>0.4</v>
      </c>
      <c r="N3464">
        <v>4.8000000000000007</v>
      </c>
      <c r="O3464">
        <v>12</v>
      </c>
      <c r="P3464">
        <v>0.40000000000000008</v>
      </c>
      <c r="Q3464">
        <v>1</v>
      </c>
      <c r="R3464" t="s">
        <v>641</v>
      </c>
    </row>
    <row r="3465" spans="1:18" x14ac:dyDescent="0.3">
      <c r="A3465" s="63">
        <v>3463</v>
      </c>
      <c r="B3465">
        <v>104391</v>
      </c>
      <c r="C3465" t="s">
        <v>452</v>
      </c>
      <c r="D3465" t="s">
        <v>585</v>
      </c>
      <c r="F3465">
        <v>72</v>
      </c>
      <c r="G3465" s="64">
        <v>44053</v>
      </c>
      <c r="H3465" s="64">
        <v>44064</v>
      </c>
      <c r="I3465">
        <v>7</v>
      </c>
      <c r="J3465">
        <v>2020</v>
      </c>
      <c r="K3465">
        <v>2020</v>
      </c>
      <c r="L3465">
        <v>12</v>
      </c>
      <c r="M3465">
        <v>0.4</v>
      </c>
      <c r="N3465">
        <v>4.8000000000000007</v>
      </c>
      <c r="O3465">
        <v>12</v>
      </c>
      <c r="P3465">
        <v>0.40000000000000008</v>
      </c>
      <c r="Q3465">
        <v>1</v>
      </c>
      <c r="R3465" t="s">
        <v>620</v>
      </c>
    </row>
    <row r="3466" spans="1:18" x14ac:dyDescent="0.3">
      <c r="A3466" s="63">
        <v>3464</v>
      </c>
      <c r="B3466">
        <v>104391</v>
      </c>
      <c r="C3466" t="s">
        <v>452</v>
      </c>
      <c r="D3466" t="s">
        <v>585</v>
      </c>
      <c r="F3466">
        <v>72</v>
      </c>
      <c r="G3466" s="64">
        <v>44053</v>
      </c>
      <c r="H3466" s="64">
        <v>44064</v>
      </c>
      <c r="I3466">
        <v>7</v>
      </c>
      <c r="J3466">
        <v>2020</v>
      </c>
      <c r="K3466">
        <v>2020</v>
      </c>
      <c r="L3466">
        <v>12</v>
      </c>
      <c r="M3466">
        <v>0.4</v>
      </c>
      <c r="N3466">
        <v>4.8000000000000007</v>
      </c>
      <c r="O3466">
        <v>12</v>
      </c>
      <c r="P3466">
        <v>0.40000000000000008</v>
      </c>
      <c r="Q3466">
        <v>1</v>
      </c>
      <c r="R3466" t="s">
        <v>601</v>
      </c>
    </row>
    <row r="3467" spans="1:18" x14ac:dyDescent="0.3">
      <c r="A3467" s="63">
        <v>3465</v>
      </c>
      <c r="B3467">
        <v>104391</v>
      </c>
      <c r="C3467" t="s">
        <v>452</v>
      </c>
      <c r="D3467" t="s">
        <v>585</v>
      </c>
      <c r="F3467">
        <v>72</v>
      </c>
      <c r="G3467" s="64">
        <v>44053</v>
      </c>
      <c r="H3467" s="64">
        <v>44064</v>
      </c>
      <c r="I3467">
        <v>7</v>
      </c>
      <c r="J3467">
        <v>2020</v>
      </c>
      <c r="K3467">
        <v>2020</v>
      </c>
      <c r="L3467">
        <v>12</v>
      </c>
      <c r="M3467">
        <v>0.4</v>
      </c>
      <c r="N3467">
        <v>4.8000000000000007</v>
      </c>
      <c r="O3467">
        <v>12</v>
      </c>
      <c r="P3467">
        <v>0.40000000000000008</v>
      </c>
      <c r="Q3467">
        <v>1</v>
      </c>
      <c r="R3467" t="s">
        <v>80</v>
      </c>
    </row>
    <row r="3468" spans="1:18" x14ac:dyDescent="0.3">
      <c r="A3468" s="63">
        <v>3466</v>
      </c>
      <c r="B3468">
        <v>104391</v>
      </c>
      <c r="C3468" t="s">
        <v>452</v>
      </c>
      <c r="D3468" t="s">
        <v>585</v>
      </c>
      <c r="F3468">
        <v>72</v>
      </c>
      <c r="G3468" s="64">
        <v>44053</v>
      </c>
      <c r="H3468" s="64">
        <v>44064</v>
      </c>
      <c r="I3468">
        <v>7</v>
      </c>
      <c r="J3468">
        <v>2020</v>
      </c>
      <c r="K3468">
        <v>2020</v>
      </c>
      <c r="L3468">
        <v>12</v>
      </c>
      <c r="M3468">
        <v>0.4</v>
      </c>
      <c r="N3468">
        <v>4.8000000000000007</v>
      </c>
      <c r="O3468">
        <v>12</v>
      </c>
      <c r="P3468">
        <v>0.40000000000000008</v>
      </c>
      <c r="Q3468">
        <v>1</v>
      </c>
      <c r="R3468" t="s">
        <v>596</v>
      </c>
    </row>
    <row r="3469" spans="1:18" x14ac:dyDescent="0.3">
      <c r="A3469" s="63">
        <v>3467</v>
      </c>
      <c r="B3469">
        <v>104308</v>
      </c>
      <c r="C3469" t="s">
        <v>453</v>
      </c>
      <c r="D3469" t="s">
        <v>651</v>
      </c>
      <c r="F3469">
        <v>52</v>
      </c>
      <c r="G3469" s="64">
        <v>44034</v>
      </c>
      <c r="H3469" s="64">
        <v>44035</v>
      </c>
      <c r="I3469">
        <v>5</v>
      </c>
      <c r="J3469">
        <v>2018</v>
      </c>
      <c r="K3469">
        <v>2018</v>
      </c>
      <c r="L3469">
        <v>12</v>
      </c>
      <c r="M3469">
        <v>6.6666666666666666E-2</v>
      </c>
      <c r="N3469">
        <v>0.8</v>
      </c>
      <c r="O3469">
        <v>2</v>
      </c>
      <c r="P3469">
        <v>0.4</v>
      </c>
      <c r="Q3469">
        <v>6</v>
      </c>
      <c r="R3469" t="s">
        <v>32</v>
      </c>
    </row>
    <row r="3470" spans="1:18" x14ac:dyDescent="0.3">
      <c r="A3470" s="63">
        <v>3468</v>
      </c>
      <c r="B3470">
        <v>104308</v>
      </c>
      <c r="C3470" t="s">
        <v>453</v>
      </c>
      <c r="D3470" t="s">
        <v>651</v>
      </c>
      <c r="F3470">
        <v>52</v>
      </c>
      <c r="G3470" s="64">
        <v>44034</v>
      </c>
      <c r="H3470" s="64">
        <v>44035</v>
      </c>
      <c r="I3470">
        <v>5</v>
      </c>
      <c r="J3470">
        <v>2018</v>
      </c>
      <c r="K3470">
        <v>2018</v>
      </c>
      <c r="L3470">
        <v>12</v>
      </c>
      <c r="M3470">
        <v>6.6666666666666666E-2</v>
      </c>
      <c r="N3470">
        <v>0.8</v>
      </c>
      <c r="O3470">
        <v>2</v>
      </c>
      <c r="P3470">
        <v>0.4</v>
      </c>
      <c r="Q3470">
        <v>6</v>
      </c>
      <c r="R3470" t="s">
        <v>70</v>
      </c>
    </row>
    <row r="3471" spans="1:18" x14ac:dyDescent="0.3">
      <c r="A3471" s="63">
        <v>3469</v>
      </c>
      <c r="B3471">
        <v>104308</v>
      </c>
      <c r="C3471" t="s">
        <v>453</v>
      </c>
      <c r="D3471" t="s">
        <v>651</v>
      </c>
      <c r="F3471">
        <v>52</v>
      </c>
      <c r="G3471" s="64">
        <v>44034</v>
      </c>
      <c r="H3471" s="64">
        <v>44035</v>
      </c>
      <c r="I3471">
        <v>5</v>
      </c>
      <c r="J3471">
        <v>2018</v>
      </c>
      <c r="K3471">
        <v>2018</v>
      </c>
      <c r="L3471">
        <v>12</v>
      </c>
      <c r="M3471">
        <v>6.6666666666666666E-2</v>
      </c>
      <c r="N3471">
        <v>0.8</v>
      </c>
      <c r="O3471">
        <v>2</v>
      </c>
      <c r="P3471">
        <v>0.4</v>
      </c>
      <c r="Q3471">
        <v>6</v>
      </c>
      <c r="R3471" t="s">
        <v>23</v>
      </c>
    </row>
    <row r="3472" spans="1:18" x14ac:dyDescent="0.3">
      <c r="A3472" s="63">
        <v>3470</v>
      </c>
      <c r="B3472">
        <v>104308</v>
      </c>
      <c r="C3472" t="s">
        <v>453</v>
      </c>
      <c r="D3472" t="s">
        <v>651</v>
      </c>
      <c r="F3472">
        <v>52</v>
      </c>
      <c r="G3472" s="64">
        <v>44034</v>
      </c>
      <c r="H3472" s="64">
        <v>44035</v>
      </c>
      <c r="I3472">
        <v>5</v>
      </c>
      <c r="J3472">
        <v>2018</v>
      </c>
      <c r="K3472">
        <v>2018</v>
      </c>
      <c r="L3472">
        <v>12</v>
      </c>
      <c r="M3472">
        <v>6.6666666666666666E-2</v>
      </c>
      <c r="N3472">
        <v>0.8</v>
      </c>
      <c r="O3472">
        <v>2</v>
      </c>
      <c r="P3472">
        <v>0.4</v>
      </c>
      <c r="Q3472">
        <v>6</v>
      </c>
      <c r="R3472" t="s">
        <v>590</v>
      </c>
    </row>
    <row r="3473" spans="1:18" x14ac:dyDescent="0.3">
      <c r="A3473" s="63">
        <v>3471</v>
      </c>
      <c r="B3473">
        <v>104308</v>
      </c>
      <c r="C3473" t="s">
        <v>453</v>
      </c>
      <c r="D3473" t="s">
        <v>651</v>
      </c>
      <c r="F3473">
        <v>52</v>
      </c>
      <c r="G3473" s="64">
        <v>44034</v>
      </c>
      <c r="H3473" s="64">
        <v>44035</v>
      </c>
      <c r="I3473">
        <v>5</v>
      </c>
      <c r="J3473">
        <v>2018</v>
      </c>
      <c r="K3473">
        <v>2018</v>
      </c>
      <c r="L3473">
        <v>12</v>
      </c>
      <c r="M3473">
        <v>6.6666666666666666E-2</v>
      </c>
      <c r="N3473">
        <v>0.8</v>
      </c>
      <c r="O3473">
        <v>2</v>
      </c>
      <c r="P3473">
        <v>0.4</v>
      </c>
      <c r="Q3473">
        <v>6</v>
      </c>
      <c r="R3473" t="s">
        <v>615</v>
      </c>
    </row>
    <row r="3474" spans="1:18" x14ac:dyDescent="0.3">
      <c r="A3474" s="63">
        <v>3472</v>
      </c>
      <c r="B3474">
        <v>104308</v>
      </c>
      <c r="C3474" t="s">
        <v>453</v>
      </c>
      <c r="D3474" t="s">
        <v>651</v>
      </c>
      <c r="F3474">
        <v>52</v>
      </c>
      <c r="G3474" s="64">
        <v>44034</v>
      </c>
      <c r="H3474" s="64">
        <v>44035</v>
      </c>
      <c r="I3474">
        <v>5</v>
      </c>
      <c r="J3474">
        <v>2018</v>
      </c>
      <c r="K3474">
        <v>2018</v>
      </c>
      <c r="L3474">
        <v>12</v>
      </c>
      <c r="M3474">
        <v>6.6666666666666666E-2</v>
      </c>
      <c r="N3474">
        <v>0.8</v>
      </c>
      <c r="O3474">
        <v>2</v>
      </c>
      <c r="P3474">
        <v>0.4</v>
      </c>
      <c r="Q3474">
        <v>6</v>
      </c>
      <c r="R3474" t="s">
        <v>596</v>
      </c>
    </row>
    <row r="3475" spans="1:18" x14ac:dyDescent="0.3">
      <c r="A3475" s="63">
        <v>3473</v>
      </c>
      <c r="B3475">
        <v>104308</v>
      </c>
      <c r="C3475" t="s">
        <v>453</v>
      </c>
      <c r="D3475" t="s">
        <v>651</v>
      </c>
      <c r="F3475">
        <v>52</v>
      </c>
      <c r="G3475" s="64">
        <v>44034</v>
      </c>
      <c r="H3475" s="64">
        <v>44035</v>
      </c>
      <c r="I3475">
        <v>5</v>
      </c>
      <c r="J3475">
        <v>2018</v>
      </c>
      <c r="K3475">
        <v>2018</v>
      </c>
      <c r="L3475">
        <v>12</v>
      </c>
      <c r="M3475">
        <v>6.6666666666666666E-2</v>
      </c>
      <c r="N3475">
        <v>0.8</v>
      </c>
      <c r="O3475">
        <v>2</v>
      </c>
      <c r="P3475">
        <v>0.4</v>
      </c>
      <c r="Q3475">
        <v>6</v>
      </c>
      <c r="R3475" t="s">
        <v>626</v>
      </c>
    </row>
    <row r="3476" spans="1:18" x14ac:dyDescent="0.3">
      <c r="A3476" s="63">
        <v>3474</v>
      </c>
      <c r="B3476">
        <v>104308</v>
      </c>
      <c r="C3476" t="s">
        <v>453</v>
      </c>
      <c r="D3476" t="s">
        <v>651</v>
      </c>
      <c r="F3476">
        <v>52</v>
      </c>
      <c r="G3476" s="64">
        <v>44034</v>
      </c>
      <c r="H3476" s="64">
        <v>44035</v>
      </c>
      <c r="I3476">
        <v>5</v>
      </c>
      <c r="J3476">
        <v>2018</v>
      </c>
      <c r="K3476">
        <v>2018</v>
      </c>
      <c r="L3476">
        <v>12</v>
      </c>
      <c r="M3476">
        <v>6.6666666666666666E-2</v>
      </c>
      <c r="N3476">
        <v>0.8</v>
      </c>
      <c r="O3476">
        <v>2</v>
      </c>
      <c r="P3476">
        <v>0.4</v>
      </c>
      <c r="Q3476">
        <v>6</v>
      </c>
      <c r="R3476" t="s">
        <v>807</v>
      </c>
    </row>
    <row r="3477" spans="1:18" x14ac:dyDescent="0.3">
      <c r="A3477" s="63">
        <v>3475</v>
      </c>
      <c r="B3477">
        <v>104308</v>
      </c>
      <c r="C3477" t="s">
        <v>453</v>
      </c>
      <c r="D3477" t="s">
        <v>651</v>
      </c>
      <c r="F3477">
        <v>52</v>
      </c>
      <c r="G3477" s="64">
        <v>44034</v>
      </c>
      <c r="H3477" s="64">
        <v>44035</v>
      </c>
      <c r="I3477">
        <v>5</v>
      </c>
      <c r="J3477">
        <v>2018</v>
      </c>
      <c r="K3477">
        <v>2018</v>
      </c>
      <c r="L3477">
        <v>12</v>
      </c>
      <c r="M3477">
        <v>6.6666666666666666E-2</v>
      </c>
      <c r="N3477">
        <v>0.8</v>
      </c>
      <c r="O3477">
        <v>2</v>
      </c>
      <c r="P3477">
        <v>0.4</v>
      </c>
      <c r="Q3477">
        <v>6</v>
      </c>
      <c r="R3477" t="s">
        <v>606</v>
      </c>
    </row>
    <row r="3478" spans="1:18" x14ac:dyDescent="0.3">
      <c r="A3478" s="63">
        <v>3476</v>
      </c>
      <c r="B3478">
        <v>104308</v>
      </c>
      <c r="C3478" t="s">
        <v>453</v>
      </c>
      <c r="D3478" t="s">
        <v>651</v>
      </c>
      <c r="F3478">
        <v>52</v>
      </c>
      <c r="G3478" s="64">
        <v>44034</v>
      </c>
      <c r="H3478" s="64">
        <v>44035</v>
      </c>
      <c r="I3478">
        <v>5</v>
      </c>
      <c r="J3478">
        <v>2018</v>
      </c>
      <c r="K3478">
        <v>2018</v>
      </c>
      <c r="L3478">
        <v>12</v>
      </c>
      <c r="M3478">
        <v>6.6666666666666666E-2</v>
      </c>
      <c r="N3478">
        <v>0.8</v>
      </c>
      <c r="O3478">
        <v>2</v>
      </c>
      <c r="P3478">
        <v>0.4</v>
      </c>
      <c r="Q3478">
        <v>6</v>
      </c>
      <c r="R3478" t="s">
        <v>607</v>
      </c>
    </row>
    <row r="3479" spans="1:18" x14ac:dyDescent="0.3">
      <c r="A3479" s="63">
        <v>3477</v>
      </c>
      <c r="B3479">
        <v>104308</v>
      </c>
      <c r="C3479" t="s">
        <v>453</v>
      </c>
      <c r="D3479" t="s">
        <v>651</v>
      </c>
      <c r="F3479">
        <v>52</v>
      </c>
      <c r="G3479" s="64">
        <v>44034</v>
      </c>
      <c r="H3479" s="64">
        <v>44035</v>
      </c>
      <c r="I3479">
        <v>5</v>
      </c>
      <c r="J3479">
        <v>2018</v>
      </c>
      <c r="K3479">
        <v>2018</v>
      </c>
      <c r="L3479">
        <v>12</v>
      </c>
      <c r="M3479">
        <v>6.6666666666666666E-2</v>
      </c>
      <c r="N3479">
        <v>0.8</v>
      </c>
      <c r="O3479">
        <v>2</v>
      </c>
      <c r="P3479">
        <v>0.4</v>
      </c>
      <c r="Q3479">
        <v>6</v>
      </c>
      <c r="R3479" t="s">
        <v>671</v>
      </c>
    </row>
    <row r="3480" spans="1:18" x14ac:dyDescent="0.3">
      <c r="A3480" s="63">
        <v>3478</v>
      </c>
      <c r="B3480">
        <v>104308</v>
      </c>
      <c r="C3480" t="s">
        <v>453</v>
      </c>
      <c r="D3480" t="s">
        <v>651</v>
      </c>
      <c r="F3480">
        <v>52</v>
      </c>
      <c r="G3480" s="64">
        <v>44034</v>
      </c>
      <c r="H3480" s="64">
        <v>44035</v>
      </c>
      <c r="I3480">
        <v>5</v>
      </c>
      <c r="J3480">
        <v>2018</v>
      </c>
      <c r="K3480">
        <v>2018</v>
      </c>
      <c r="L3480">
        <v>12</v>
      </c>
      <c r="M3480">
        <v>6.6666666666666666E-2</v>
      </c>
      <c r="N3480">
        <v>0.8</v>
      </c>
      <c r="O3480">
        <v>2</v>
      </c>
      <c r="P3480">
        <v>0.4</v>
      </c>
      <c r="Q3480">
        <v>6</v>
      </c>
      <c r="R3480" t="s">
        <v>631</v>
      </c>
    </row>
    <row r="3481" spans="1:18" x14ac:dyDescent="0.3">
      <c r="A3481" s="63">
        <v>3479</v>
      </c>
      <c r="B3481">
        <v>108355</v>
      </c>
      <c r="C3481" t="s">
        <v>454</v>
      </c>
      <c r="D3481" t="s">
        <v>651</v>
      </c>
      <c r="F3481">
        <v>52</v>
      </c>
      <c r="G3481" s="64">
        <v>44036</v>
      </c>
      <c r="H3481" s="64">
        <v>44036</v>
      </c>
      <c r="I3481">
        <v>5</v>
      </c>
      <c r="J3481">
        <v>2019</v>
      </c>
      <c r="K3481">
        <v>2019</v>
      </c>
      <c r="L3481">
        <v>3</v>
      </c>
      <c r="M3481">
        <v>6.6666666666666666E-2</v>
      </c>
      <c r="N3481">
        <v>0.2</v>
      </c>
      <c r="O3481">
        <v>1</v>
      </c>
      <c r="P3481">
        <v>0.2</v>
      </c>
      <c r="Q3481">
        <v>3</v>
      </c>
      <c r="R3481" t="s">
        <v>32</v>
      </c>
    </row>
    <row r="3482" spans="1:18" x14ac:dyDescent="0.3">
      <c r="A3482" s="63">
        <v>3480</v>
      </c>
      <c r="B3482">
        <v>108355</v>
      </c>
      <c r="C3482" t="s">
        <v>454</v>
      </c>
      <c r="D3482" t="s">
        <v>651</v>
      </c>
      <c r="F3482">
        <v>52</v>
      </c>
      <c r="G3482" s="64">
        <v>44036</v>
      </c>
      <c r="H3482" s="64">
        <v>44036</v>
      </c>
      <c r="I3482">
        <v>5</v>
      </c>
      <c r="J3482">
        <v>2019</v>
      </c>
      <c r="K3482">
        <v>2019</v>
      </c>
      <c r="L3482">
        <v>3</v>
      </c>
      <c r="M3482">
        <v>6.6666666666666666E-2</v>
      </c>
      <c r="N3482">
        <v>0.2</v>
      </c>
      <c r="O3482">
        <v>1</v>
      </c>
      <c r="P3482">
        <v>0.2</v>
      </c>
      <c r="Q3482">
        <v>3</v>
      </c>
      <c r="R3482" t="s">
        <v>70</v>
      </c>
    </row>
    <row r="3483" spans="1:18" x14ac:dyDescent="0.3">
      <c r="A3483" s="63">
        <v>3481</v>
      </c>
      <c r="B3483">
        <v>108355</v>
      </c>
      <c r="C3483" t="s">
        <v>454</v>
      </c>
      <c r="D3483" t="s">
        <v>651</v>
      </c>
      <c r="F3483">
        <v>52</v>
      </c>
      <c r="G3483" s="64">
        <v>44036</v>
      </c>
      <c r="H3483" s="64">
        <v>44036</v>
      </c>
      <c r="I3483">
        <v>5</v>
      </c>
      <c r="J3483">
        <v>2019</v>
      </c>
      <c r="K3483">
        <v>2019</v>
      </c>
      <c r="L3483">
        <v>3</v>
      </c>
      <c r="M3483">
        <v>6.6666666666666666E-2</v>
      </c>
      <c r="N3483">
        <v>0.2</v>
      </c>
      <c r="O3483">
        <v>1</v>
      </c>
      <c r="P3483">
        <v>0.2</v>
      </c>
      <c r="Q3483">
        <v>3</v>
      </c>
      <c r="R3483" t="s">
        <v>23</v>
      </c>
    </row>
    <row r="3484" spans="1:18" x14ac:dyDescent="0.3">
      <c r="A3484" s="63">
        <v>3482</v>
      </c>
      <c r="B3484">
        <v>108355</v>
      </c>
      <c r="C3484" t="s">
        <v>454</v>
      </c>
      <c r="D3484" t="s">
        <v>651</v>
      </c>
      <c r="F3484">
        <v>52</v>
      </c>
      <c r="G3484" s="64">
        <v>44036</v>
      </c>
      <c r="H3484" s="64">
        <v>44036</v>
      </c>
      <c r="I3484">
        <v>5</v>
      </c>
      <c r="J3484">
        <v>2019</v>
      </c>
      <c r="K3484">
        <v>2019</v>
      </c>
      <c r="L3484">
        <v>3</v>
      </c>
      <c r="M3484">
        <v>6.6666666666666666E-2</v>
      </c>
      <c r="N3484">
        <v>0.2</v>
      </c>
      <c r="O3484">
        <v>1</v>
      </c>
      <c r="P3484">
        <v>0.2</v>
      </c>
      <c r="Q3484">
        <v>3</v>
      </c>
      <c r="R3484" t="s">
        <v>807</v>
      </c>
    </row>
    <row r="3485" spans="1:18" x14ac:dyDescent="0.3">
      <c r="A3485" s="63">
        <v>3483</v>
      </c>
      <c r="B3485">
        <v>108355</v>
      </c>
      <c r="C3485" t="s">
        <v>454</v>
      </c>
      <c r="D3485" t="s">
        <v>651</v>
      </c>
      <c r="F3485">
        <v>52</v>
      </c>
      <c r="G3485" s="64">
        <v>44036</v>
      </c>
      <c r="H3485" s="64">
        <v>44036</v>
      </c>
      <c r="I3485">
        <v>5</v>
      </c>
      <c r="J3485">
        <v>2019</v>
      </c>
      <c r="K3485">
        <v>2019</v>
      </c>
      <c r="L3485">
        <v>3</v>
      </c>
      <c r="M3485">
        <v>6.6666666666666666E-2</v>
      </c>
      <c r="N3485">
        <v>0.2</v>
      </c>
      <c r="O3485">
        <v>1</v>
      </c>
      <c r="P3485">
        <v>0.2</v>
      </c>
      <c r="Q3485">
        <v>3</v>
      </c>
      <c r="R3485" t="s">
        <v>626</v>
      </c>
    </row>
    <row r="3486" spans="1:18" x14ac:dyDescent="0.3">
      <c r="A3486" s="63">
        <v>3484</v>
      </c>
      <c r="B3486">
        <v>108355</v>
      </c>
      <c r="C3486" t="s">
        <v>454</v>
      </c>
      <c r="D3486" t="s">
        <v>651</v>
      </c>
      <c r="F3486">
        <v>52</v>
      </c>
      <c r="G3486" s="64">
        <v>44036</v>
      </c>
      <c r="H3486" s="64">
        <v>44036</v>
      </c>
      <c r="I3486">
        <v>5</v>
      </c>
      <c r="J3486">
        <v>2019</v>
      </c>
      <c r="K3486">
        <v>2019</v>
      </c>
      <c r="L3486">
        <v>3</v>
      </c>
      <c r="M3486">
        <v>6.6666666666666666E-2</v>
      </c>
      <c r="N3486">
        <v>0.2</v>
      </c>
      <c r="O3486">
        <v>1</v>
      </c>
      <c r="P3486">
        <v>0.2</v>
      </c>
      <c r="Q3486">
        <v>3</v>
      </c>
      <c r="R3486" t="s">
        <v>606</v>
      </c>
    </row>
    <row r="3487" spans="1:18" x14ac:dyDescent="0.3">
      <c r="A3487" s="63">
        <v>3485</v>
      </c>
      <c r="B3487">
        <v>108355</v>
      </c>
      <c r="C3487" t="s">
        <v>454</v>
      </c>
      <c r="D3487" t="s">
        <v>651</v>
      </c>
      <c r="F3487">
        <v>52</v>
      </c>
      <c r="G3487" s="64">
        <v>44036</v>
      </c>
      <c r="H3487" s="64">
        <v>44036</v>
      </c>
      <c r="I3487">
        <v>5</v>
      </c>
      <c r="J3487">
        <v>2019</v>
      </c>
      <c r="K3487">
        <v>2019</v>
      </c>
      <c r="L3487">
        <v>3</v>
      </c>
      <c r="M3487">
        <v>6.6666666666666666E-2</v>
      </c>
      <c r="N3487">
        <v>0.2</v>
      </c>
      <c r="O3487">
        <v>1</v>
      </c>
      <c r="P3487">
        <v>0.2</v>
      </c>
      <c r="Q3487">
        <v>3</v>
      </c>
      <c r="R3487" t="s">
        <v>590</v>
      </c>
    </row>
    <row r="3488" spans="1:18" x14ac:dyDescent="0.3">
      <c r="A3488" s="63">
        <v>3486</v>
      </c>
      <c r="B3488">
        <v>107908</v>
      </c>
      <c r="C3488" t="s">
        <v>456</v>
      </c>
      <c r="D3488" t="s">
        <v>658</v>
      </c>
      <c r="F3488">
        <v>61</v>
      </c>
      <c r="G3488" s="64">
        <v>44045</v>
      </c>
      <c r="H3488" s="64">
        <v>44046</v>
      </c>
      <c r="I3488">
        <v>5</v>
      </c>
      <c r="J3488">
        <v>2019</v>
      </c>
      <c r="K3488">
        <v>2019</v>
      </c>
      <c r="L3488">
        <v>1</v>
      </c>
      <c r="M3488">
        <v>1</v>
      </c>
      <c r="N3488">
        <v>1</v>
      </c>
      <c r="O3488">
        <v>2</v>
      </c>
      <c r="P3488">
        <v>0.5</v>
      </c>
      <c r="Q3488">
        <v>0.5</v>
      </c>
      <c r="R3488" t="s">
        <v>23</v>
      </c>
    </row>
    <row r="3489" spans="1:18" x14ac:dyDescent="0.3">
      <c r="A3489" s="63">
        <v>3487</v>
      </c>
      <c r="B3489">
        <v>107908</v>
      </c>
      <c r="C3489" t="s">
        <v>456</v>
      </c>
      <c r="D3489" t="s">
        <v>658</v>
      </c>
      <c r="F3489">
        <v>61</v>
      </c>
      <c r="G3489" s="64">
        <v>44045</v>
      </c>
      <c r="H3489" s="64">
        <v>44046</v>
      </c>
      <c r="I3489">
        <v>5</v>
      </c>
      <c r="J3489">
        <v>2019</v>
      </c>
      <c r="K3489">
        <v>2019</v>
      </c>
      <c r="L3489">
        <v>1</v>
      </c>
      <c r="M3489">
        <v>1</v>
      </c>
      <c r="N3489">
        <v>1</v>
      </c>
      <c r="O3489">
        <v>2</v>
      </c>
      <c r="P3489">
        <v>0.5</v>
      </c>
      <c r="Q3489">
        <v>0.5</v>
      </c>
      <c r="R3489" t="s">
        <v>37</v>
      </c>
    </row>
    <row r="3490" spans="1:18" x14ac:dyDescent="0.3">
      <c r="A3490" s="63">
        <v>3488</v>
      </c>
      <c r="B3490">
        <v>107908</v>
      </c>
      <c r="C3490" t="s">
        <v>456</v>
      </c>
      <c r="D3490" t="s">
        <v>658</v>
      </c>
      <c r="F3490">
        <v>61</v>
      </c>
      <c r="G3490" s="64">
        <v>44045</v>
      </c>
      <c r="H3490" s="64">
        <v>44046</v>
      </c>
      <c r="I3490">
        <v>5</v>
      </c>
      <c r="J3490">
        <v>2019</v>
      </c>
      <c r="K3490">
        <v>2019</v>
      </c>
      <c r="L3490">
        <v>1</v>
      </c>
      <c r="M3490">
        <v>1</v>
      </c>
      <c r="N3490">
        <v>1</v>
      </c>
      <c r="O3490">
        <v>2</v>
      </c>
      <c r="P3490">
        <v>0.5</v>
      </c>
      <c r="Q3490">
        <v>0.5</v>
      </c>
      <c r="R3490" t="s">
        <v>831</v>
      </c>
    </row>
    <row r="3491" spans="1:18" x14ac:dyDescent="0.3">
      <c r="A3491" s="63">
        <v>3489</v>
      </c>
      <c r="B3491">
        <v>107908</v>
      </c>
      <c r="C3491" t="s">
        <v>456</v>
      </c>
      <c r="D3491" t="s">
        <v>658</v>
      </c>
      <c r="F3491">
        <v>61</v>
      </c>
      <c r="G3491" s="64">
        <v>44045</v>
      </c>
      <c r="H3491" s="64">
        <v>44046</v>
      </c>
      <c r="I3491">
        <v>5</v>
      </c>
      <c r="J3491">
        <v>2019</v>
      </c>
      <c r="K3491">
        <v>2019</v>
      </c>
      <c r="L3491">
        <v>1</v>
      </c>
      <c r="M3491">
        <v>1</v>
      </c>
      <c r="N3491">
        <v>1</v>
      </c>
      <c r="O3491">
        <v>2</v>
      </c>
      <c r="P3491">
        <v>0.5</v>
      </c>
      <c r="Q3491">
        <v>0.5</v>
      </c>
      <c r="R3491" t="s">
        <v>642</v>
      </c>
    </row>
    <row r="3492" spans="1:18" x14ac:dyDescent="0.3">
      <c r="A3492" s="63">
        <v>3490</v>
      </c>
      <c r="B3492">
        <v>708</v>
      </c>
      <c r="C3492" t="s">
        <v>458</v>
      </c>
      <c r="D3492" t="s">
        <v>585</v>
      </c>
      <c r="F3492">
        <v>71</v>
      </c>
      <c r="G3492" s="64">
        <v>43551</v>
      </c>
      <c r="H3492" s="64">
        <v>43565</v>
      </c>
      <c r="I3492">
        <v>6</v>
      </c>
      <c r="J3492">
        <v>2002</v>
      </c>
      <c r="K3492">
        <v>2002</v>
      </c>
      <c r="L3492">
        <v>26</v>
      </c>
      <c r="M3492">
        <v>0.4</v>
      </c>
      <c r="N3492">
        <v>10.4</v>
      </c>
      <c r="O3492">
        <v>15</v>
      </c>
      <c r="P3492">
        <v>0.69333333333333336</v>
      </c>
      <c r="Q3492">
        <v>1.7333333333333329</v>
      </c>
      <c r="R3492" t="s">
        <v>22</v>
      </c>
    </row>
    <row r="3493" spans="1:18" x14ac:dyDescent="0.3">
      <c r="A3493" s="63">
        <v>3491</v>
      </c>
      <c r="B3493">
        <v>708</v>
      </c>
      <c r="C3493" t="s">
        <v>458</v>
      </c>
      <c r="D3493" t="s">
        <v>585</v>
      </c>
      <c r="F3493">
        <v>71</v>
      </c>
      <c r="G3493" s="64">
        <v>43551</v>
      </c>
      <c r="H3493" s="64">
        <v>43565</v>
      </c>
      <c r="I3493">
        <v>6</v>
      </c>
      <c r="J3493">
        <v>2002</v>
      </c>
      <c r="K3493">
        <v>2002</v>
      </c>
      <c r="L3493">
        <v>26</v>
      </c>
      <c r="M3493">
        <v>0.4</v>
      </c>
      <c r="N3493">
        <v>10.4</v>
      </c>
      <c r="O3493">
        <v>15</v>
      </c>
      <c r="P3493">
        <v>0.69333333333333336</v>
      </c>
      <c r="Q3493">
        <v>1.7333333333333329</v>
      </c>
      <c r="R3493" t="s">
        <v>25</v>
      </c>
    </row>
    <row r="3494" spans="1:18" x14ac:dyDescent="0.3">
      <c r="A3494" s="63">
        <v>3492</v>
      </c>
      <c r="B3494">
        <v>708</v>
      </c>
      <c r="C3494" t="s">
        <v>458</v>
      </c>
      <c r="D3494" t="s">
        <v>585</v>
      </c>
      <c r="F3494">
        <v>71</v>
      </c>
      <c r="G3494" s="64">
        <v>43551</v>
      </c>
      <c r="H3494" s="64">
        <v>43565</v>
      </c>
      <c r="I3494">
        <v>6</v>
      </c>
      <c r="J3494">
        <v>2002</v>
      </c>
      <c r="K3494">
        <v>2002</v>
      </c>
      <c r="L3494">
        <v>26</v>
      </c>
      <c r="M3494">
        <v>0.4</v>
      </c>
      <c r="N3494">
        <v>10.4</v>
      </c>
      <c r="O3494">
        <v>15</v>
      </c>
      <c r="P3494">
        <v>0.69333333333333336</v>
      </c>
      <c r="Q3494">
        <v>1.7333333333333329</v>
      </c>
      <c r="R3494" t="s">
        <v>641</v>
      </c>
    </row>
    <row r="3495" spans="1:18" x14ac:dyDescent="0.3">
      <c r="A3495" s="63">
        <v>3493</v>
      </c>
      <c r="B3495">
        <v>708</v>
      </c>
      <c r="C3495" t="s">
        <v>458</v>
      </c>
      <c r="D3495" t="s">
        <v>585</v>
      </c>
      <c r="F3495">
        <v>71</v>
      </c>
      <c r="G3495" s="64">
        <v>43551</v>
      </c>
      <c r="H3495" s="64">
        <v>43565</v>
      </c>
      <c r="I3495">
        <v>6</v>
      </c>
      <c r="J3495">
        <v>2002</v>
      </c>
      <c r="K3495">
        <v>2002</v>
      </c>
      <c r="L3495">
        <v>26</v>
      </c>
      <c r="M3495">
        <v>0.4</v>
      </c>
      <c r="N3495">
        <v>10.4</v>
      </c>
      <c r="O3495">
        <v>15</v>
      </c>
      <c r="P3495">
        <v>0.69333333333333336</v>
      </c>
      <c r="Q3495">
        <v>1.7333333333333329</v>
      </c>
      <c r="R3495" t="s">
        <v>723</v>
      </c>
    </row>
    <row r="3496" spans="1:18" x14ac:dyDescent="0.3">
      <c r="A3496" s="63">
        <v>3494</v>
      </c>
      <c r="B3496">
        <v>708</v>
      </c>
      <c r="C3496" t="s">
        <v>458</v>
      </c>
      <c r="D3496" t="s">
        <v>585</v>
      </c>
      <c r="F3496">
        <v>71</v>
      </c>
      <c r="G3496" s="64">
        <v>43551</v>
      </c>
      <c r="H3496" s="64">
        <v>43565</v>
      </c>
      <c r="I3496">
        <v>6</v>
      </c>
      <c r="J3496">
        <v>2002</v>
      </c>
      <c r="K3496">
        <v>2002</v>
      </c>
      <c r="L3496">
        <v>26</v>
      </c>
      <c r="M3496">
        <v>0.4</v>
      </c>
      <c r="N3496">
        <v>10.4</v>
      </c>
      <c r="O3496">
        <v>15</v>
      </c>
      <c r="P3496">
        <v>0.69333333333333336</v>
      </c>
      <c r="Q3496">
        <v>1.7333333333333329</v>
      </c>
      <c r="R3496" t="s">
        <v>752</v>
      </c>
    </row>
    <row r="3497" spans="1:18" x14ac:dyDescent="0.3">
      <c r="A3497" s="63">
        <v>3495</v>
      </c>
      <c r="B3497">
        <v>708</v>
      </c>
      <c r="C3497" t="s">
        <v>458</v>
      </c>
      <c r="D3497" t="s">
        <v>585</v>
      </c>
      <c r="F3497">
        <v>71</v>
      </c>
      <c r="G3497" s="64">
        <v>43551</v>
      </c>
      <c r="H3497" s="64">
        <v>43565</v>
      </c>
      <c r="I3497">
        <v>6</v>
      </c>
      <c r="J3497">
        <v>2002</v>
      </c>
      <c r="K3497">
        <v>2002</v>
      </c>
      <c r="L3497">
        <v>26</v>
      </c>
      <c r="M3497">
        <v>0.4</v>
      </c>
      <c r="N3497">
        <v>10.4</v>
      </c>
      <c r="O3497">
        <v>15</v>
      </c>
      <c r="P3497">
        <v>0.69333333333333336</v>
      </c>
      <c r="Q3497">
        <v>1.7333333333333329</v>
      </c>
      <c r="R3497" t="s">
        <v>774</v>
      </c>
    </row>
    <row r="3498" spans="1:18" x14ac:dyDescent="0.3">
      <c r="A3498" s="63">
        <v>3496</v>
      </c>
      <c r="B3498">
        <v>708</v>
      </c>
      <c r="C3498" t="s">
        <v>458</v>
      </c>
      <c r="D3498" t="s">
        <v>585</v>
      </c>
      <c r="F3498">
        <v>71</v>
      </c>
      <c r="G3498" s="64">
        <v>43551</v>
      </c>
      <c r="H3498" s="64">
        <v>43565</v>
      </c>
      <c r="I3498">
        <v>6</v>
      </c>
      <c r="J3498">
        <v>2002</v>
      </c>
      <c r="K3498">
        <v>2002</v>
      </c>
      <c r="L3498">
        <v>26</v>
      </c>
      <c r="M3498">
        <v>0.4</v>
      </c>
      <c r="N3498">
        <v>10.4</v>
      </c>
      <c r="O3498">
        <v>15</v>
      </c>
      <c r="P3498">
        <v>0.69333333333333336</v>
      </c>
      <c r="Q3498">
        <v>1.7333333333333329</v>
      </c>
      <c r="R3498" t="s">
        <v>832</v>
      </c>
    </row>
    <row r="3499" spans="1:18" x14ac:dyDescent="0.3">
      <c r="A3499" s="63">
        <v>3497</v>
      </c>
      <c r="B3499">
        <v>708</v>
      </c>
      <c r="C3499" t="s">
        <v>458</v>
      </c>
      <c r="D3499" t="s">
        <v>585</v>
      </c>
      <c r="F3499">
        <v>71</v>
      </c>
      <c r="G3499" s="64">
        <v>43551</v>
      </c>
      <c r="H3499" s="64">
        <v>43565</v>
      </c>
      <c r="I3499">
        <v>6</v>
      </c>
      <c r="J3499">
        <v>2002</v>
      </c>
      <c r="K3499">
        <v>2002</v>
      </c>
      <c r="L3499">
        <v>26</v>
      </c>
      <c r="M3499">
        <v>0.4</v>
      </c>
      <c r="N3499">
        <v>10.4</v>
      </c>
      <c r="O3499">
        <v>15</v>
      </c>
      <c r="P3499">
        <v>0.69333333333333336</v>
      </c>
      <c r="Q3499">
        <v>1.7333333333333329</v>
      </c>
      <c r="R3499" t="s">
        <v>98</v>
      </c>
    </row>
    <row r="3500" spans="1:18" x14ac:dyDescent="0.3">
      <c r="A3500" s="63">
        <v>3498</v>
      </c>
      <c r="B3500">
        <v>708</v>
      </c>
      <c r="C3500" t="s">
        <v>458</v>
      </c>
      <c r="D3500" t="s">
        <v>585</v>
      </c>
      <c r="F3500">
        <v>71</v>
      </c>
      <c r="G3500" s="64">
        <v>43551</v>
      </c>
      <c r="H3500" s="64">
        <v>43565</v>
      </c>
      <c r="I3500">
        <v>6</v>
      </c>
      <c r="J3500">
        <v>2002</v>
      </c>
      <c r="K3500">
        <v>2002</v>
      </c>
      <c r="L3500">
        <v>26</v>
      </c>
      <c r="M3500">
        <v>0.4</v>
      </c>
      <c r="N3500">
        <v>10.4</v>
      </c>
      <c r="O3500">
        <v>15</v>
      </c>
      <c r="P3500">
        <v>0.69333333333333336</v>
      </c>
      <c r="Q3500">
        <v>1.7333333333333329</v>
      </c>
      <c r="R3500" t="s">
        <v>661</v>
      </c>
    </row>
    <row r="3501" spans="1:18" x14ac:dyDescent="0.3">
      <c r="A3501" s="63">
        <v>3499</v>
      </c>
      <c r="B3501">
        <v>708</v>
      </c>
      <c r="C3501" t="s">
        <v>458</v>
      </c>
      <c r="D3501" t="s">
        <v>585</v>
      </c>
      <c r="F3501">
        <v>71</v>
      </c>
      <c r="G3501" s="64">
        <v>43551</v>
      </c>
      <c r="H3501" s="64">
        <v>43565</v>
      </c>
      <c r="I3501">
        <v>6</v>
      </c>
      <c r="J3501">
        <v>2002</v>
      </c>
      <c r="K3501">
        <v>2002</v>
      </c>
      <c r="L3501">
        <v>26</v>
      </c>
      <c r="M3501">
        <v>0.4</v>
      </c>
      <c r="N3501">
        <v>10.4</v>
      </c>
      <c r="O3501">
        <v>15</v>
      </c>
      <c r="P3501">
        <v>0.69333333333333336</v>
      </c>
      <c r="Q3501">
        <v>1.7333333333333329</v>
      </c>
      <c r="R3501" t="s">
        <v>692</v>
      </c>
    </row>
    <row r="3502" spans="1:18" x14ac:dyDescent="0.3">
      <c r="A3502" s="63">
        <v>3500</v>
      </c>
      <c r="B3502">
        <v>101350</v>
      </c>
      <c r="C3502" t="s">
        <v>833</v>
      </c>
      <c r="D3502" t="s">
        <v>585</v>
      </c>
      <c r="F3502">
        <v>59</v>
      </c>
      <c r="G3502" s="64">
        <v>44090</v>
      </c>
      <c r="H3502" s="64">
        <v>44093</v>
      </c>
      <c r="I3502">
        <v>5</v>
      </c>
      <c r="J3502">
        <v>2020</v>
      </c>
      <c r="K3502">
        <v>2020</v>
      </c>
      <c r="L3502">
        <v>13</v>
      </c>
      <c r="M3502">
        <v>0.4</v>
      </c>
      <c r="N3502">
        <v>5.2</v>
      </c>
      <c r="O3502">
        <v>4</v>
      </c>
      <c r="P3502">
        <v>1.3</v>
      </c>
      <c r="Q3502">
        <v>3.25</v>
      </c>
      <c r="R3502" t="s">
        <v>36</v>
      </c>
    </row>
    <row r="3503" spans="1:18" x14ac:dyDescent="0.3">
      <c r="A3503" s="63">
        <v>3501</v>
      </c>
      <c r="B3503">
        <v>101350</v>
      </c>
      <c r="C3503" t="s">
        <v>833</v>
      </c>
      <c r="D3503" t="s">
        <v>585</v>
      </c>
      <c r="F3503">
        <v>59</v>
      </c>
      <c r="G3503" s="64">
        <v>44090</v>
      </c>
      <c r="H3503" s="64">
        <v>44093</v>
      </c>
      <c r="I3503">
        <v>5</v>
      </c>
      <c r="J3503">
        <v>2020</v>
      </c>
      <c r="K3503">
        <v>2020</v>
      </c>
      <c r="L3503">
        <v>13</v>
      </c>
      <c r="M3503">
        <v>0.4</v>
      </c>
      <c r="N3503">
        <v>5.2</v>
      </c>
      <c r="O3503">
        <v>4</v>
      </c>
      <c r="P3503">
        <v>1.3</v>
      </c>
      <c r="Q3503">
        <v>3.25</v>
      </c>
      <c r="R3503" t="s">
        <v>61</v>
      </c>
    </row>
    <row r="3504" spans="1:18" x14ac:dyDescent="0.3">
      <c r="A3504" s="63">
        <v>3502</v>
      </c>
      <c r="B3504">
        <v>101350</v>
      </c>
      <c r="C3504" t="s">
        <v>833</v>
      </c>
      <c r="D3504" t="s">
        <v>585</v>
      </c>
      <c r="F3504">
        <v>59</v>
      </c>
      <c r="G3504" s="64">
        <v>44090</v>
      </c>
      <c r="H3504" s="64">
        <v>44093</v>
      </c>
      <c r="I3504">
        <v>5</v>
      </c>
      <c r="J3504">
        <v>2020</v>
      </c>
      <c r="K3504">
        <v>2020</v>
      </c>
      <c r="L3504">
        <v>13</v>
      </c>
      <c r="M3504">
        <v>0.4</v>
      </c>
      <c r="N3504">
        <v>5.2</v>
      </c>
      <c r="O3504">
        <v>4</v>
      </c>
      <c r="P3504">
        <v>1.3</v>
      </c>
      <c r="Q3504">
        <v>3.25</v>
      </c>
      <c r="R3504" t="s">
        <v>108</v>
      </c>
    </row>
    <row r="3505" spans="1:18" x14ac:dyDescent="0.3">
      <c r="A3505" s="63">
        <v>3503</v>
      </c>
      <c r="B3505">
        <v>101350</v>
      </c>
      <c r="C3505" t="s">
        <v>833</v>
      </c>
      <c r="D3505" t="s">
        <v>585</v>
      </c>
      <c r="F3505">
        <v>59</v>
      </c>
      <c r="G3505" s="64">
        <v>44090</v>
      </c>
      <c r="H3505" s="64">
        <v>44093</v>
      </c>
      <c r="I3505">
        <v>5</v>
      </c>
      <c r="J3505">
        <v>2020</v>
      </c>
      <c r="K3505">
        <v>2020</v>
      </c>
      <c r="L3505">
        <v>13</v>
      </c>
      <c r="M3505">
        <v>0.4</v>
      </c>
      <c r="N3505">
        <v>5.2</v>
      </c>
      <c r="O3505">
        <v>4</v>
      </c>
      <c r="P3505">
        <v>1.3</v>
      </c>
      <c r="Q3505">
        <v>3.25</v>
      </c>
      <c r="R3505" t="s">
        <v>770</v>
      </c>
    </row>
    <row r="3506" spans="1:18" x14ac:dyDescent="0.3">
      <c r="A3506" s="63">
        <v>3504</v>
      </c>
      <c r="B3506">
        <v>101350</v>
      </c>
      <c r="C3506" t="s">
        <v>833</v>
      </c>
      <c r="D3506" t="s">
        <v>585</v>
      </c>
      <c r="F3506">
        <v>59</v>
      </c>
      <c r="G3506" s="64">
        <v>44090</v>
      </c>
      <c r="H3506" s="64">
        <v>44093</v>
      </c>
      <c r="I3506">
        <v>5</v>
      </c>
      <c r="J3506">
        <v>2020</v>
      </c>
      <c r="K3506">
        <v>2020</v>
      </c>
      <c r="L3506">
        <v>13</v>
      </c>
      <c r="M3506">
        <v>0.4</v>
      </c>
      <c r="N3506">
        <v>5.2</v>
      </c>
      <c r="O3506">
        <v>4</v>
      </c>
      <c r="P3506">
        <v>1.3</v>
      </c>
      <c r="Q3506">
        <v>3.25</v>
      </c>
      <c r="R3506" t="s">
        <v>133</v>
      </c>
    </row>
    <row r="3507" spans="1:18" x14ac:dyDescent="0.3">
      <c r="A3507" s="63">
        <v>3505</v>
      </c>
      <c r="B3507">
        <v>101350</v>
      </c>
      <c r="C3507" t="s">
        <v>833</v>
      </c>
      <c r="D3507" t="s">
        <v>585</v>
      </c>
      <c r="F3507">
        <v>59</v>
      </c>
      <c r="G3507" s="64">
        <v>44090</v>
      </c>
      <c r="H3507" s="64">
        <v>44093</v>
      </c>
      <c r="I3507">
        <v>5</v>
      </c>
      <c r="J3507">
        <v>2020</v>
      </c>
      <c r="K3507">
        <v>2020</v>
      </c>
      <c r="L3507">
        <v>13</v>
      </c>
      <c r="M3507">
        <v>0.4</v>
      </c>
      <c r="N3507">
        <v>5.2</v>
      </c>
      <c r="O3507">
        <v>4</v>
      </c>
      <c r="P3507">
        <v>1.3</v>
      </c>
      <c r="Q3507">
        <v>3.25</v>
      </c>
      <c r="R3507" t="s">
        <v>589</v>
      </c>
    </row>
    <row r="3508" spans="1:18" x14ac:dyDescent="0.3">
      <c r="A3508" s="63">
        <v>3506</v>
      </c>
      <c r="B3508">
        <v>101350</v>
      </c>
      <c r="C3508" t="s">
        <v>833</v>
      </c>
      <c r="D3508" t="s">
        <v>585</v>
      </c>
      <c r="F3508">
        <v>59</v>
      </c>
      <c r="G3508" s="64">
        <v>44090</v>
      </c>
      <c r="H3508" s="64">
        <v>44093</v>
      </c>
      <c r="I3508">
        <v>5</v>
      </c>
      <c r="J3508">
        <v>2020</v>
      </c>
      <c r="K3508">
        <v>2020</v>
      </c>
      <c r="L3508">
        <v>13</v>
      </c>
      <c r="M3508">
        <v>0.4</v>
      </c>
      <c r="N3508">
        <v>5.2</v>
      </c>
      <c r="O3508">
        <v>4</v>
      </c>
      <c r="P3508">
        <v>1.3</v>
      </c>
      <c r="Q3508">
        <v>3.25</v>
      </c>
      <c r="R3508" t="s">
        <v>791</v>
      </c>
    </row>
    <row r="3509" spans="1:18" x14ac:dyDescent="0.3">
      <c r="A3509" s="63">
        <v>3507</v>
      </c>
      <c r="B3509">
        <v>101350</v>
      </c>
      <c r="C3509" t="s">
        <v>833</v>
      </c>
      <c r="D3509" t="s">
        <v>585</v>
      </c>
      <c r="F3509">
        <v>59</v>
      </c>
      <c r="G3509" s="64">
        <v>44090</v>
      </c>
      <c r="H3509" s="64">
        <v>44093</v>
      </c>
      <c r="I3509">
        <v>5</v>
      </c>
      <c r="J3509">
        <v>2020</v>
      </c>
      <c r="K3509">
        <v>2020</v>
      </c>
      <c r="L3509">
        <v>13</v>
      </c>
      <c r="M3509">
        <v>0.4</v>
      </c>
      <c r="N3509">
        <v>5.2</v>
      </c>
      <c r="O3509">
        <v>4</v>
      </c>
      <c r="P3509">
        <v>1.3</v>
      </c>
      <c r="Q3509">
        <v>3.25</v>
      </c>
      <c r="R3509" t="s">
        <v>661</v>
      </c>
    </row>
    <row r="3510" spans="1:18" x14ac:dyDescent="0.3">
      <c r="A3510" s="63">
        <v>3508</v>
      </c>
      <c r="B3510">
        <v>101350</v>
      </c>
      <c r="C3510" t="s">
        <v>833</v>
      </c>
      <c r="D3510" t="s">
        <v>585</v>
      </c>
      <c r="F3510">
        <v>59</v>
      </c>
      <c r="G3510" s="64">
        <v>44090</v>
      </c>
      <c r="H3510" s="64">
        <v>44093</v>
      </c>
      <c r="I3510">
        <v>5</v>
      </c>
      <c r="J3510">
        <v>2020</v>
      </c>
      <c r="K3510">
        <v>2020</v>
      </c>
      <c r="L3510">
        <v>13</v>
      </c>
      <c r="M3510">
        <v>0.4</v>
      </c>
      <c r="N3510">
        <v>5.2</v>
      </c>
      <c r="O3510">
        <v>4</v>
      </c>
      <c r="P3510">
        <v>1.3</v>
      </c>
      <c r="Q3510">
        <v>3.25</v>
      </c>
      <c r="R3510" t="s">
        <v>820</v>
      </c>
    </row>
    <row r="3511" spans="1:18" x14ac:dyDescent="0.3">
      <c r="A3511" s="63">
        <v>3509</v>
      </c>
      <c r="B3511">
        <v>101350</v>
      </c>
      <c r="C3511" t="s">
        <v>833</v>
      </c>
      <c r="D3511" t="s">
        <v>585</v>
      </c>
      <c r="F3511">
        <v>59</v>
      </c>
      <c r="G3511" s="64">
        <v>44090</v>
      </c>
      <c r="H3511" s="64">
        <v>44093</v>
      </c>
      <c r="I3511">
        <v>5</v>
      </c>
      <c r="J3511">
        <v>2020</v>
      </c>
      <c r="K3511">
        <v>2020</v>
      </c>
      <c r="L3511">
        <v>13</v>
      </c>
      <c r="M3511">
        <v>0.4</v>
      </c>
      <c r="N3511">
        <v>5.2</v>
      </c>
      <c r="O3511">
        <v>4</v>
      </c>
      <c r="P3511">
        <v>1.3</v>
      </c>
      <c r="Q3511">
        <v>3.25</v>
      </c>
      <c r="R3511" t="s">
        <v>80</v>
      </c>
    </row>
    <row r="3512" spans="1:18" x14ac:dyDescent="0.3">
      <c r="A3512" s="63">
        <v>3510</v>
      </c>
      <c r="B3512">
        <v>101350</v>
      </c>
      <c r="C3512" t="s">
        <v>833</v>
      </c>
      <c r="D3512" t="s">
        <v>585</v>
      </c>
      <c r="F3512">
        <v>59</v>
      </c>
      <c r="G3512" s="64">
        <v>44090</v>
      </c>
      <c r="H3512" s="64">
        <v>44093</v>
      </c>
      <c r="I3512">
        <v>5</v>
      </c>
      <c r="J3512">
        <v>2020</v>
      </c>
      <c r="K3512">
        <v>2020</v>
      </c>
      <c r="L3512">
        <v>13</v>
      </c>
      <c r="M3512">
        <v>0.4</v>
      </c>
      <c r="N3512">
        <v>5.2</v>
      </c>
      <c r="O3512">
        <v>4</v>
      </c>
      <c r="P3512">
        <v>1.3</v>
      </c>
      <c r="Q3512">
        <v>3.25</v>
      </c>
      <c r="R3512" t="s">
        <v>734</v>
      </c>
    </row>
    <row r="3513" spans="1:18" x14ac:dyDescent="0.3">
      <c r="A3513" s="63">
        <v>3511</v>
      </c>
      <c r="B3513">
        <v>101350</v>
      </c>
      <c r="C3513" t="s">
        <v>833</v>
      </c>
      <c r="D3513" t="s">
        <v>585</v>
      </c>
      <c r="F3513">
        <v>59</v>
      </c>
      <c r="G3513" s="64">
        <v>44090</v>
      </c>
      <c r="H3513" s="64">
        <v>44093</v>
      </c>
      <c r="I3513">
        <v>5</v>
      </c>
      <c r="J3513">
        <v>2020</v>
      </c>
      <c r="K3513">
        <v>2020</v>
      </c>
      <c r="L3513">
        <v>13</v>
      </c>
      <c r="M3513">
        <v>0.4</v>
      </c>
      <c r="N3513">
        <v>5.2</v>
      </c>
      <c r="O3513">
        <v>4</v>
      </c>
      <c r="P3513">
        <v>1.3</v>
      </c>
      <c r="Q3513">
        <v>3.25</v>
      </c>
      <c r="R3513" t="s">
        <v>834</v>
      </c>
    </row>
    <row r="3514" spans="1:18" x14ac:dyDescent="0.3">
      <c r="A3514" s="63">
        <v>3512</v>
      </c>
      <c r="B3514">
        <v>101350</v>
      </c>
      <c r="C3514" t="s">
        <v>833</v>
      </c>
      <c r="D3514" t="s">
        <v>585</v>
      </c>
      <c r="F3514">
        <v>59</v>
      </c>
      <c r="G3514" s="64">
        <v>44090</v>
      </c>
      <c r="H3514" s="64">
        <v>44093</v>
      </c>
      <c r="I3514">
        <v>5</v>
      </c>
      <c r="J3514">
        <v>2020</v>
      </c>
      <c r="K3514">
        <v>2020</v>
      </c>
      <c r="L3514">
        <v>13</v>
      </c>
      <c r="M3514">
        <v>0.4</v>
      </c>
      <c r="N3514">
        <v>5.2</v>
      </c>
      <c r="O3514">
        <v>4</v>
      </c>
      <c r="P3514">
        <v>1.3</v>
      </c>
      <c r="Q3514">
        <v>3.25</v>
      </c>
      <c r="R3514" t="s">
        <v>690</v>
      </c>
    </row>
    <row r="3515" spans="1:18" x14ac:dyDescent="0.3">
      <c r="A3515" s="63">
        <v>3513</v>
      </c>
      <c r="B3515">
        <v>101350</v>
      </c>
      <c r="C3515" t="s">
        <v>833</v>
      </c>
      <c r="D3515" t="s">
        <v>585</v>
      </c>
      <c r="F3515">
        <v>59</v>
      </c>
      <c r="G3515" s="64">
        <v>44090</v>
      </c>
      <c r="H3515" s="64">
        <v>44093</v>
      </c>
      <c r="I3515">
        <v>5</v>
      </c>
      <c r="J3515">
        <v>2020</v>
      </c>
      <c r="K3515">
        <v>2020</v>
      </c>
      <c r="L3515">
        <v>13</v>
      </c>
      <c r="M3515">
        <v>0.4</v>
      </c>
      <c r="N3515">
        <v>5.2</v>
      </c>
      <c r="O3515">
        <v>4</v>
      </c>
      <c r="P3515">
        <v>1.3</v>
      </c>
      <c r="Q3515">
        <v>3.25</v>
      </c>
      <c r="R3515" t="s">
        <v>678</v>
      </c>
    </row>
    <row r="3516" spans="1:18" x14ac:dyDescent="0.3">
      <c r="A3516" s="63">
        <v>3514</v>
      </c>
      <c r="B3516">
        <v>101350</v>
      </c>
      <c r="C3516" t="s">
        <v>833</v>
      </c>
      <c r="D3516" t="s">
        <v>585</v>
      </c>
      <c r="F3516">
        <v>59</v>
      </c>
      <c r="G3516" s="64">
        <v>44090</v>
      </c>
      <c r="H3516" s="64">
        <v>44093</v>
      </c>
      <c r="I3516">
        <v>5</v>
      </c>
      <c r="J3516">
        <v>2020</v>
      </c>
      <c r="K3516">
        <v>2020</v>
      </c>
      <c r="L3516">
        <v>13</v>
      </c>
      <c r="M3516">
        <v>0.4</v>
      </c>
      <c r="N3516">
        <v>5.2</v>
      </c>
      <c r="O3516">
        <v>4</v>
      </c>
      <c r="P3516">
        <v>1.3</v>
      </c>
      <c r="Q3516">
        <v>3.25</v>
      </c>
      <c r="R3516" t="s">
        <v>784</v>
      </c>
    </row>
    <row r="3517" spans="1:18" x14ac:dyDescent="0.3">
      <c r="A3517" s="63">
        <v>3515</v>
      </c>
      <c r="B3517">
        <v>101350</v>
      </c>
      <c r="C3517" t="s">
        <v>833</v>
      </c>
      <c r="D3517" t="s">
        <v>585</v>
      </c>
      <c r="F3517">
        <v>59</v>
      </c>
      <c r="G3517" s="64">
        <v>44090</v>
      </c>
      <c r="H3517" s="64">
        <v>44093</v>
      </c>
      <c r="I3517">
        <v>5</v>
      </c>
      <c r="J3517">
        <v>2020</v>
      </c>
      <c r="K3517">
        <v>2020</v>
      </c>
      <c r="L3517">
        <v>13</v>
      </c>
      <c r="M3517">
        <v>0.4</v>
      </c>
      <c r="N3517">
        <v>5.2</v>
      </c>
      <c r="O3517">
        <v>4</v>
      </c>
      <c r="P3517">
        <v>1.3</v>
      </c>
      <c r="Q3517">
        <v>3.25</v>
      </c>
      <c r="R3517" t="s">
        <v>685</v>
      </c>
    </row>
    <row r="3518" spans="1:18" x14ac:dyDescent="0.3">
      <c r="A3518" s="63">
        <v>3516</v>
      </c>
      <c r="B3518">
        <v>101350</v>
      </c>
      <c r="C3518" t="s">
        <v>833</v>
      </c>
      <c r="D3518" t="s">
        <v>585</v>
      </c>
      <c r="F3518">
        <v>59</v>
      </c>
      <c r="G3518" s="64">
        <v>44090</v>
      </c>
      <c r="H3518" s="64">
        <v>44093</v>
      </c>
      <c r="I3518">
        <v>5</v>
      </c>
      <c r="J3518">
        <v>2020</v>
      </c>
      <c r="K3518">
        <v>2020</v>
      </c>
      <c r="L3518">
        <v>13</v>
      </c>
      <c r="M3518">
        <v>0.4</v>
      </c>
      <c r="N3518">
        <v>5.2</v>
      </c>
      <c r="O3518">
        <v>4</v>
      </c>
      <c r="P3518">
        <v>1.3</v>
      </c>
      <c r="Q3518">
        <v>3.25</v>
      </c>
      <c r="R3518" t="s">
        <v>639</v>
      </c>
    </row>
    <row r="3519" spans="1:18" x14ac:dyDescent="0.3">
      <c r="A3519" s="63">
        <v>3517</v>
      </c>
      <c r="B3519">
        <v>101350</v>
      </c>
      <c r="C3519" t="s">
        <v>833</v>
      </c>
      <c r="D3519" t="s">
        <v>585</v>
      </c>
      <c r="F3519">
        <v>59</v>
      </c>
      <c r="G3519" s="64">
        <v>44090</v>
      </c>
      <c r="H3519" s="64">
        <v>44093</v>
      </c>
      <c r="I3519">
        <v>5</v>
      </c>
      <c r="J3519">
        <v>2020</v>
      </c>
      <c r="K3519">
        <v>2020</v>
      </c>
      <c r="L3519">
        <v>13</v>
      </c>
      <c r="M3519">
        <v>0.4</v>
      </c>
      <c r="N3519">
        <v>5.2</v>
      </c>
      <c r="O3519">
        <v>4</v>
      </c>
      <c r="P3519">
        <v>1.3</v>
      </c>
      <c r="Q3519">
        <v>3.25</v>
      </c>
      <c r="R3519" t="s">
        <v>590</v>
      </c>
    </row>
    <row r="3520" spans="1:18" x14ac:dyDescent="0.3">
      <c r="A3520" s="63">
        <v>3518</v>
      </c>
      <c r="B3520">
        <v>101350</v>
      </c>
      <c r="C3520" t="s">
        <v>833</v>
      </c>
      <c r="D3520" t="s">
        <v>585</v>
      </c>
      <c r="F3520">
        <v>59</v>
      </c>
      <c r="G3520" s="64">
        <v>44090</v>
      </c>
      <c r="H3520" s="64">
        <v>44093</v>
      </c>
      <c r="I3520">
        <v>5</v>
      </c>
      <c r="J3520">
        <v>2020</v>
      </c>
      <c r="K3520">
        <v>2020</v>
      </c>
      <c r="L3520">
        <v>13</v>
      </c>
      <c r="M3520">
        <v>0.4</v>
      </c>
      <c r="N3520">
        <v>5.2</v>
      </c>
      <c r="O3520">
        <v>4</v>
      </c>
      <c r="P3520">
        <v>1.3</v>
      </c>
      <c r="Q3520">
        <v>3.25</v>
      </c>
      <c r="R3520" t="s">
        <v>588</v>
      </c>
    </row>
    <row r="3521" spans="1:18" x14ac:dyDescent="0.3">
      <c r="A3521" s="63">
        <v>3519</v>
      </c>
      <c r="B3521">
        <v>101350</v>
      </c>
      <c r="C3521" t="s">
        <v>833</v>
      </c>
      <c r="D3521" t="s">
        <v>585</v>
      </c>
      <c r="F3521">
        <v>59</v>
      </c>
      <c r="G3521" s="64">
        <v>44090</v>
      </c>
      <c r="H3521" s="64">
        <v>44093</v>
      </c>
      <c r="I3521">
        <v>5</v>
      </c>
      <c r="J3521">
        <v>2020</v>
      </c>
      <c r="K3521">
        <v>2020</v>
      </c>
      <c r="L3521">
        <v>13</v>
      </c>
      <c r="M3521">
        <v>0.4</v>
      </c>
      <c r="N3521">
        <v>5.2</v>
      </c>
      <c r="O3521">
        <v>4</v>
      </c>
      <c r="P3521">
        <v>1.3</v>
      </c>
      <c r="Q3521">
        <v>3.25</v>
      </c>
      <c r="R3521" t="s">
        <v>835</v>
      </c>
    </row>
    <row r="3522" spans="1:18" x14ac:dyDescent="0.3">
      <c r="A3522" s="63">
        <v>3520</v>
      </c>
      <c r="B3522">
        <v>101350</v>
      </c>
      <c r="C3522" t="s">
        <v>833</v>
      </c>
      <c r="D3522" t="s">
        <v>585</v>
      </c>
      <c r="F3522">
        <v>59</v>
      </c>
      <c r="G3522" s="64">
        <v>44090</v>
      </c>
      <c r="H3522" s="64">
        <v>44093</v>
      </c>
      <c r="I3522">
        <v>5</v>
      </c>
      <c r="J3522">
        <v>2020</v>
      </c>
      <c r="K3522">
        <v>2020</v>
      </c>
      <c r="L3522">
        <v>13</v>
      </c>
      <c r="M3522">
        <v>0.4</v>
      </c>
      <c r="N3522">
        <v>5.2</v>
      </c>
      <c r="O3522">
        <v>4</v>
      </c>
      <c r="P3522">
        <v>1.3</v>
      </c>
      <c r="Q3522">
        <v>3.25</v>
      </c>
      <c r="R3522" t="s">
        <v>673</v>
      </c>
    </row>
    <row r="3523" spans="1:18" x14ac:dyDescent="0.3">
      <c r="A3523" s="63">
        <v>3521</v>
      </c>
      <c r="B3523">
        <v>101350</v>
      </c>
      <c r="C3523" t="s">
        <v>833</v>
      </c>
      <c r="D3523" t="s">
        <v>585</v>
      </c>
      <c r="F3523">
        <v>59</v>
      </c>
      <c r="G3523" s="64">
        <v>44090</v>
      </c>
      <c r="H3523" s="64">
        <v>44093</v>
      </c>
      <c r="I3523">
        <v>5</v>
      </c>
      <c r="J3523">
        <v>2020</v>
      </c>
      <c r="K3523">
        <v>2020</v>
      </c>
      <c r="L3523">
        <v>13</v>
      </c>
      <c r="M3523">
        <v>0.4</v>
      </c>
      <c r="N3523">
        <v>5.2</v>
      </c>
      <c r="O3523">
        <v>4</v>
      </c>
      <c r="P3523">
        <v>1.3</v>
      </c>
      <c r="Q3523">
        <v>3.25</v>
      </c>
      <c r="R3523" t="s">
        <v>763</v>
      </c>
    </row>
    <row r="3524" spans="1:18" x14ac:dyDescent="0.3">
      <c r="A3524" s="63">
        <v>3522</v>
      </c>
      <c r="B3524">
        <v>101350</v>
      </c>
      <c r="C3524" t="s">
        <v>833</v>
      </c>
      <c r="D3524" t="s">
        <v>585</v>
      </c>
      <c r="F3524">
        <v>59</v>
      </c>
      <c r="G3524" s="64">
        <v>44090</v>
      </c>
      <c r="H3524" s="64">
        <v>44093</v>
      </c>
      <c r="I3524">
        <v>5</v>
      </c>
      <c r="J3524">
        <v>2020</v>
      </c>
      <c r="K3524">
        <v>2020</v>
      </c>
      <c r="L3524">
        <v>13</v>
      </c>
      <c r="M3524">
        <v>0.4</v>
      </c>
      <c r="N3524">
        <v>5.2</v>
      </c>
      <c r="O3524">
        <v>4</v>
      </c>
      <c r="P3524">
        <v>1.3</v>
      </c>
      <c r="Q3524">
        <v>3.25</v>
      </c>
      <c r="R3524" t="s">
        <v>733</v>
      </c>
    </row>
    <row r="3525" spans="1:18" x14ac:dyDescent="0.3">
      <c r="A3525" s="63">
        <v>3523</v>
      </c>
      <c r="B3525">
        <v>101350</v>
      </c>
      <c r="C3525" t="s">
        <v>833</v>
      </c>
      <c r="D3525" t="s">
        <v>585</v>
      </c>
      <c r="F3525">
        <v>59</v>
      </c>
      <c r="G3525" s="64">
        <v>44090</v>
      </c>
      <c r="H3525" s="64">
        <v>44093</v>
      </c>
      <c r="I3525">
        <v>5</v>
      </c>
      <c r="J3525">
        <v>2020</v>
      </c>
      <c r="K3525">
        <v>2020</v>
      </c>
      <c r="L3525">
        <v>13</v>
      </c>
      <c r="M3525">
        <v>0.4</v>
      </c>
      <c r="N3525">
        <v>5.2</v>
      </c>
      <c r="O3525">
        <v>4</v>
      </c>
      <c r="P3525">
        <v>1.3</v>
      </c>
      <c r="Q3525">
        <v>3.25</v>
      </c>
      <c r="R3525" t="s">
        <v>723</v>
      </c>
    </row>
    <row r="3526" spans="1:18" x14ac:dyDescent="0.3">
      <c r="A3526" s="63">
        <v>3524</v>
      </c>
      <c r="B3526">
        <v>101350</v>
      </c>
      <c r="C3526" t="s">
        <v>833</v>
      </c>
      <c r="D3526" t="s">
        <v>585</v>
      </c>
      <c r="F3526">
        <v>59</v>
      </c>
      <c r="G3526" s="64">
        <v>44090</v>
      </c>
      <c r="H3526" s="64">
        <v>44093</v>
      </c>
      <c r="I3526">
        <v>5</v>
      </c>
      <c r="J3526">
        <v>2020</v>
      </c>
      <c r="K3526">
        <v>2020</v>
      </c>
      <c r="L3526">
        <v>13</v>
      </c>
      <c r="M3526">
        <v>0.4</v>
      </c>
      <c r="N3526">
        <v>5.2</v>
      </c>
      <c r="O3526">
        <v>4</v>
      </c>
      <c r="P3526">
        <v>1.3</v>
      </c>
      <c r="Q3526">
        <v>3.25</v>
      </c>
      <c r="R3526" t="s">
        <v>612</v>
      </c>
    </row>
    <row r="3527" spans="1:18" x14ac:dyDescent="0.3">
      <c r="A3527" s="63">
        <v>3525</v>
      </c>
      <c r="B3527">
        <v>111965</v>
      </c>
      <c r="C3527" t="s">
        <v>461</v>
      </c>
      <c r="D3527" t="s">
        <v>787</v>
      </c>
      <c r="F3527">
        <v>52</v>
      </c>
      <c r="G3527" s="64">
        <v>44411</v>
      </c>
      <c r="H3527" s="64">
        <v>44431</v>
      </c>
      <c r="I3527">
        <v>6</v>
      </c>
      <c r="J3527">
        <v>2020</v>
      </c>
      <c r="K3527">
        <v>2020</v>
      </c>
      <c r="L3527">
        <v>12</v>
      </c>
      <c r="M3527">
        <v>0.2</v>
      </c>
      <c r="N3527">
        <v>2.4</v>
      </c>
      <c r="O3527">
        <v>21</v>
      </c>
      <c r="P3527">
        <v>0.1142857142857143</v>
      </c>
      <c r="Q3527">
        <v>0.5714285714285714</v>
      </c>
      <c r="R3527" t="s">
        <v>32</v>
      </c>
    </row>
    <row r="3528" spans="1:18" x14ac:dyDescent="0.3">
      <c r="A3528" s="63">
        <v>3526</v>
      </c>
      <c r="B3528">
        <v>111965</v>
      </c>
      <c r="C3528" t="s">
        <v>461</v>
      </c>
      <c r="D3528" t="s">
        <v>787</v>
      </c>
      <c r="F3528">
        <v>52</v>
      </c>
      <c r="G3528" s="64">
        <v>44411</v>
      </c>
      <c r="H3528" s="64">
        <v>44431</v>
      </c>
      <c r="I3528">
        <v>6</v>
      </c>
      <c r="J3528">
        <v>2020</v>
      </c>
      <c r="K3528">
        <v>2020</v>
      </c>
      <c r="L3528">
        <v>12</v>
      </c>
      <c r="M3528">
        <v>0.2</v>
      </c>
      <c r="N3528">
        <v>2.4</v>
      </c>
      <c r="O3528">
        <v>21</v>
      </c>
      <c r="P3528">
        <v>0.1142857142857143</v>
      </c>
      <c r="Q3528">
        <v>0.5714285714285714</v>
      </c>
      <c r="R3528" t="s">
        <v>70</v>
      </c>
    </row>
    <row r="3529" spans="1:18" x14ac:dyDescent="0.3">
      <c r="A3529" s="63">
        <v>3527</v>
      </c>
      <c r="B3529">
        <v>111965</v>
      </c>
      <c r="C3529" t="s">
        <v>461</v>
      </c>
      <c r="D3529" t="s">
        <v>787</v>
      </c>
      <c r="F3529">
        <v>52</v>
      </c>
      <c r="G3529" s="64">
        <v>44411</v>
      </c>
      <c r="H3529" s="64">
        <v>44431</v>
      </c>
      <c r="I3529">
        <v>6</v>
      </c>
      <c r="J3529">
        <v>2020</v>
      </c>
      <c r="K3529">
        <v>2020</v>
      </c>
      <c r="L3529">
        <v>12</v>
      </c>
      <c r="M3529">
        <v>0.2</v>
      </c>
      <c r="N3529">
        <v>2.4</v>
      </c>
      <c r="O3529">
        <v>21</v>
      </c>
      <c r="P3529">
        <v>0.1142857142857143</v>
      </c>
      <c r="Q3529">
        <v>0.5714285714285714</v>
      </c>
      <c r="R3529" t="s">
        <v>23</v>
      </c>
    </row>
    <row r="3530" spans="1:18" x14ac:dyDescent="0.3">
      <c r="A3530" s="63">
        <v>3528</v>
      </c>
      <c r="B3530">
        <v>111965</v>
      </c>
      <c r="C3530" t="s">
        <v>461</v>
      </c>
      <c r="D3530" t="s">
        <v>787</v>
      </c>
      <c r="F3530">
        <v>52</v>
      </c>
      <c r="G3530" s="64">
        <v>44411</v>
      </c>
      <c r="H3530" s="64">
        <v>44431</v>
      </c>
      <c r="I3530">
        <v>6</v>
      </c>
      <c r="J3530">
        <v>2020</v>
      </c>
      <c r="K3530">
        <v>2020</v>
      </c>
      <c r="L3530">
        <v>12</v>
      </c>
      <c r="M3530">
        <v>0.2</v>
      </c>
      <c r="N3530">
        <v>2.4</v>
      </c>
      <c r="O3530">
        <v>21</v>
      </c>
      <c r="P3530">
        <v>0.1142857142857143</v>
      </c>
      <c r="Q3530">
        <v>0.5714285714285714</v>
      </c>
      <c r="R3530" t="s">
        <v>615</v>
      </c>
    </row>
    <row r="3531" spans="1:18" x14ac:dyDescent="0.3">
      <c r="A3531" s="63">
        <v>3529</v>
      </c>
      <c r="B3531">
        <v>111965</v>
      </c>
      <c r="C3531" t="s">
        <v>461</v>
      </c>
      <c r="D3531" t="s">
        <v>787</v>
      </c>
      <c r="F3531">
        <v>52</v>
      </c>
      <c r="G3531" s="64">
        <v>44411</v>
      </c>
      <c r="H3531" s="64">
        <v>44431</v>
      </c>
      <c r="I3531">
        <v>6</v>
      </c>
      <c r="J3531">
        <v>2020</v>
      </c>
      <c r="K3531">
        <v>2020</v>
      </c>
      <c r="L3531">
        <v>12</v>
      </c>
      <c r="M3531">
        <v>0.2</v>
      </c>
      <c r="N3531">
        <v>2.4</v>
      </c>
      <c r="O3531">
        <v>21</v>
      </c>
      <c r="P3531">
        <v>0.1142857142857143</v>
      </c>
      <c r="Q3531">
        <v>0.5714285714285714</v>
      </c>
      <c r="R3531" t="s">
        <v>588</v>
      </c>
    </row>
    <row r="3532" spans="1:18" x14ac:dyDescent="0.3">
      <c r="A3532" s="63">
        <v>3530</v>
      </c>
      <c r="B3532">
        <v>111965</v>
      </c>
      <c r="C3532" t="s">
        <v>461</v>
      </c>
      <c r="D3532" t="s">
        <v>787</v>
      </c>
      <c r="F3532">
        <v>52</v>
      </c>
      <c r="G3532" s="64">
        <v>44411</v>
      </c>
      <c r="H3532" s="64">
        <v>44431</v>
      </c>
      <c r="I3532">
        <v>6</v>
      </c>
      <c r="J3532">
        <v>2020</v>
      </c>
      <c r="K3532">
        <v>2020</v>
      </c>
      <c r="L3532">
        <v>12</v>
      </c>
      <c r="M3532">
        <v>0.2</v>
      </c>
      <c r="N3532">
        <v>2.4</v>
      </c>
      <c r="O3532">
        <v>21</v>
      </c>
      <c r="P3532">
        <v>0.1142857142857143</v>
      </c>
      <c r="Q3532">
        <v>0.5714285714285714</v>
      </c>
      <c r="R3532" t="s">
        <v>587</v>
      </c>
    </row>
    <row r="3533" spans="1:18" x14ac:dyDescent="0.3">
      <c r="A3533" s="63">
        <v>3531</v>
      </c>
      <c r="B3533">
        <v>111965</v>
      </c>
      <c r="C3533" t="s">
        <v>461</v>
      </c>
      <c r="D3533" t="s">
        <v>787</v>
      </c>
      <c r="F3533">
        <v>52</v>
      </c>
      <c r="G3533" s="64">
        <v>44411</v>
      </c>
      <c r="H3533" s="64">
        <v>44431</v>
      </c>
      <c r="I3533">
        <v>6</v>
      </c>
      <c r="J3533">
        <v>2020</v>
      </c>
      <c r="K3533">
        <v>2020</v>
      </c>
      <c r="L3533">
        <v>12</v>
      </c>
      <c r="M3533">
        <v>0.2</v>
      </c>
      <c r="N3533">
        <v>2.4</v>
      </c>
      <c r="O3533">
        <v>21</v>
      </c>
      <c r="P3533">
        <v>0.1142857142857143</v>
      </c>
      <c r="Q3533">
        <v>0.5714285714285714</v>
      </c>
      <c r="R3533" t="s">
        <v>590</v>
      </c>
    </row>
    <row r="3534" spans="1:18" x14ac:dyDescent="0.3">
      <c r="A3534" s="63">
        <v>3532</v>
      </c>
      <c r="B3534">
        <v>111965</v>
      </c>
      <c r="C3534" t="s">
        <v>461</v>
      </c>
      <c r="D3534" t="s">
        <v>787</v>
      </c>
      <c r="F3534">
        <v>52</v>
      </c>
      <c r="G3534" s="64">
        <v>44411</v>
      </c>
      <c r="H3534" s="64">
        <v>44431</v>
      </c>
      <c r="I3534">
        <v>6</v>
      </c>
      <c r="J3534">
        <v>2020</v>
      </c>
      <c r="K3534">
        <v>2020</v>
      </c>
      <c r="L3534">
        <v>12</v>
      </c>
      <c r="M3534">
        <v>0.2</v>
      </c>
      <c r="N3534">
        <v>2.4</v>
      </c>
      <c r="O3534">
        <v>21</v>
      </c>
      <c r="P3534">
        <v>0.1142857142857143</v>
      </c>
      <c r="Q3534">
        <v>0.5714285714285714</v>
      </c>
      <c r="R3534" t="s">
        <v>601</v>
      </c>
    </row>
    <row r="3535" spans="1:18" x14ac:dyDescent="0.3">
      <c r="A3535" s="63">
        <v>3533</v>
      </c>
      <c r="B3535">
        <v>111965</v>
      </c>
      <c r="C3535" t="s">
        <v>461</v>
      </c>
      <c r="D3535" t="s">
        <v>787</v>
      </c>
      <c r="F3535">
        <v>52</v>
      </c>
      <c r="G3535" s="64">
        <v>44411</v>
      </c>
      <c r="H3535" s="64">
        <v>44431</v>
      </c>
      <c r="I3535">
        <v>6</v>
      </c>
      <c r="J3535">
        <v>2020</v>
      </c>
      <c r="K3535">
        <v>2020</v>
      </c>
      <c r="L3535">
        <v>12</v>
      </c>
      <c r="M3535">
        <v>0.2</v>
      </c>
      <c r="N3535">
        <v>2.4</v>
      </c>
      <c r="O3535">
        <v>21</v>
      </c>
      <c r="P3535">
        <v>0.1142857142857143</v>
      </c>
      <c r="Q3535">
        <v>0.5714285714285714</v>
      </c>
      <c r="R3535" t="s">
        <v>747</v>
      </c>
    </row>
    <row r="3536" spans="1:18" x14ac:dyDescent="0.3">
      <c r="A3536" s="63">
        <v>3534</v>
      </c>
      <c r="B3536">
        <v>111965</v>
      </c>
      <c r="C3536" t="s">
        <v>461</v>
      </c>
      <c r="D3536" t="s">
        <v>787</v>
      </c>
      <c r="F3536">
        <v>52</v>
      </c>
      <c r="G3536" s="64">
        <v>44411</v>
      </c>
      <c r="H3536" s="64">
        <v>44431</v>
      </c>
      <c r="I3536">
        <v>6</v>
      </c>
      <c r="J3536">
        <v>2020</v>
      </c>
      <c r="K3536">
        <v>2020</v>
      </c>
      <c r="L3536">
        <v>12</v>
      </c>
      <c r="M3536">
        <v>0.2</v>
      </c>
      <c r="N3536">
        <v>2.4</v>
      </c>
      <c r="O3536">
        <v>21</v>
      </c>
      <c r="P3536">
        <v>0.1142857142857143</v>
      </c>
      <c r="Q3536">
        <v>0.5714285714285714</v>
      </c>
      <c r="R3536" t="s">
        <v>632</v>
      </c>
    </row>
    <row r="3537" spans="1:18" x14ac:dyDescent="0.3">
      <c r="A3537" s="63">
        <v>3535</v>
      </c>
      <c r="B3537">
        <v>111965</v>
      </c>
      <c r="C3537" t="s">
        <v>461</v>
      </c>
      <c r="D3537" t="s">
        <v>787</v>
      </c>
      <c r="F3537">
        <v>52</v>
      </c>
      <c r="G3537" s="64">
        <v>44411</v>
      </c>
      <c r="H3537" s="64">
        <v>44431</v>
      </c>
      <c r="I3537">
        <v>6</v>
      </c>
      <c r="J3537">
        <v>2020</v>
      </c>
      <c r="K3537">
        <v>2020</v>
      </c>
      <c r="L3537">
        <v>12</v>
      </c>
      <c r="M3537">
        <v>0.2</v>
      </c>
      <c r="N3537">
        <v>2.4</v>
      </c>
      <c r="O3537">
        <v>21</v>
      </c>
      <c r="P3537">
        <v>0.1142857142857143</v>
      </c>
      <c r="Q3537">
        <v>0.5714285714285714</v>
      </c>
      <c r="R3537" t="s">
        <v>676</v>
      </c>
    </row>
    <row r="3538" spans="1:18" x14ac:dyDescent="0.3">
      <c r="A3538" s="63">
        <v>3536</v>
      </c>
      <c r="B3538">
        <v>111965</v>
      </c>
      <c r="C3538" t="s">
        <v>461</v>
      </c>
      <c r="D3538" t="s">
        <v>787</v>
      </c>
      <c r="F3538">
        <v>52</v>
      </c>
      <c r="G3538" s="64">
        <v>44411</v>
      </c>
      <c r="H3538" s="64">
        <v>44431</v>
      </c>
      <c r="I3538">
        <v>6</v>
      </c>
      <c r="J3538">
        <v>2020</v>
      </c>
      <c r="K3538">
        <v>2020</v>
      </c>
      <c r="L3538">
        <v>12</v>
      </c>
      <c r="M3538">
        <v>0.2</v>
      </c>
      <c r="N3538">
        <v>2.4</v>
      </c>
      <c r="O3538">
        <v>21</v>
      </c>
      <c r="P3538">
        <v>0.1142857142857143</v>
      </c>
      <c r="Q3538">
        <v>0.5714285714285714</v>
      </c>
      <c r="R3538" t="s">
        <v>597</v>
      </c>
    </row>
    <row r="3539" spans="1:18" x14ac:dyDescent="0.3">
      <c r="A3539" s="63">
        <v>3537</v>
      </c>
      <c r="B3539">
        <v>111965</v>
      </c>
      <c r="C3539" t="s">
        <v>461</v>
      </c>
      <c r="D3539" t="s">
        <v>787</v>
      </c>
      <c r="F3539">
        <v>52</v>
      </c>
      <c r="G3539" s="64">
        <v>44411</v>
      </c>
      <c r="H3539" s="64">
        <v>44431</v>
      </c>
      <c r="I3539">
        <v>6</v>
      </c>
      <c r="J3539">
        <v>2020</v>
      </c>
      <c r="K3539">
        <v>2020</v>
      </c>
      <c r="L3539">
        <v>12</v>
      </c>
      <c r="M3539">
        <v>0.2</v>
      </c>
      <c r="N3539">
        <v>2.4</v>
      </c>
      <c r="O3539">
        <v>21</v>
      </c>
      <c r="P3539">
        <v>0.1142857142857143</v>
      </c>
      <c r="Q3539">
        <v>0.5714285714285714</v>
      </c>
      <c r="R3539" t="s">
        <v>606</v>
      </c>
    </row>
    <row r="3540" spans="1:18" x14ac:dyDescent="0.3">
      <c r="A3540" s="63">
        <v>3538</v>
      </c>
      <c r="B3540">
        <v>111965</v>
      </c>
      <c r="C3540" t="s">
        <v>461</v>
      </c>
      <c r="D3540" t="s">
        <v>787</v>
      </c>
      <c r="F3540">
        <v>52</v>
      </c>
      <c r="G3540" s="64">
        <v>44411</v>
      </c>
      <c r="H3540" s="64">
        <v>44431</v>
      </c>
      <c r="I3540">
        <v>6</v>
      </c>
      <c r="J3540">
        <v>2020</v>
      </c>
      <c r="K3540">
        <v>2020</v>
      </c>
      <c r="L3540">
        <v>12</v>
      </c>
      <c r="M3540">
        <v>0.2</v>
      </c>
      <c r="N3540">
        <v>2.4</v>
      </c>
      <c r="O3540">
        <v>21</v>
      </c>
      <c r="P3540">
        <v>0.1142857142857143</v>
      </c>
      <c r="Q3540">
        <v>0.5714285714285714</v>
      </c>
      <c r="R3540" t="s">
        <v>621</v>
      </c>
    </row>
    <row r="3541" spans="1:18" x14ac:dyDescent="0.3">
      <c r="A3541" s="63">
        <v>3539</v>
      </c>
      <c r="B3541">
        <v>111965</v>
      </c>
      <c r="C3541" t="s">
        <v>461</v>
      </c>
      <c r="D3541" t="s">
        <v>787</v>
      </c>
      <c r="F3541">
        <v>52</v>
      </c>
      <c r="G3541" s="64">
        <v>44411</v>
      </c>
      <c r="H3541" s="64">
        <v>44431</v>
      </c>
      <c r="I3541">
        <v>6</v>
      </c>
      <c r="J3541">
        <v>2020</v>
      </c>
      <c r="K3541">
        <v>2020</v>
      </c>
      <c r="L3541">
        <v>12</v>
      </c>
      <c r="M3541">
        <v>0.2</v>
      </c>
      <c r="N3541">
        <v>2.4</v>
      </c>
      <c r="O3541">
        <v>21</v>
      </c>
      <c r="P3541">
        <v>0.1142857142857143</v>
      </c>
      <c r="Q3541">
        <v>0.5714285714285714</v>
      </c>
      <c r="R3541" t="s">
        <v>618</v>
      </c>
    </row>
    <row r="3542" spans="1:18" x14ac:dyDescent="0.3">
      <c r="A3542" s="63">
        <v>3540</v>
      </c>
      <c r="B3542">
        <v>111965</v>
      </c>
      <c r="C3542" t="s">
        <v>461</v>
      </c>
      <c r="D3542" t="s">
        <v>787</v>
      </c>
      <c r="F3542">
        <v>52</v>
      </c>
      <c r="G3542" s="64">
        <v>44411</v>
      </c>
      <c r="H3542" s="64">
        <v>44431</v>
      </c>
      <c r="I3542">
        <v>6</v>
      </c>
      <c r="J3542">
        <v>2020</v>
      </c>
      <c r="K3542">
        <v>2020</v>
      </c>
      <c r="L3542">
        <v>12</v>
      </c>
      <c r="M3542">
        <v>0.2</v>
      </c>
      <c r="N3542">
        <v>2.4</v>
      </c>
      <c r="O3542">
        <v>21</v>
      </c>
      <c r="P3542">
        <v>0.1142857142857143</v>
      </c>
      <c r="Q3542">
        <v>0.5714285714285714</v>
      </c>
      <c r="R3542" t="s">
        <v>599</v>
      </c>
    </row>
    <row r="3543" spans="1:18" x14ac:dyDescent="0.3">
      <c r="A3543" s="63">
        <v>3541</v>
      </c>
      <c r="B3543">
        <v>116978</v>
      </c>
      <c r="C3543" t="s">
        <v>836</v>
      </c>
      <c r="D3543" t="s">
        <v>651</v>
      </c>
      <c r="F3543">
        <v>59</v>
      </c>
      <c r="G3543" s="64">
        <v>44192</v>
      </c>
      <c r="H3543" s="64">
        <v>44192</v>
      </c>
      <c r="I3543">
        <v>5</v>
      </c>
      <c r="J3543">
        <v>2020</v>
      </c>
      <c r="K3543" t="s">
        <v>730</v>
      </c>
      <c r="L3543">
        <v>1</v>
      </c>
      <c r="M3543">
        <v>8.3333333333333329E-2</v>
      </c>
      <c r="N3543">
        <v>8.3333333333333329E-2</v>
      </c>
      <c r="O3543">
        <v>1</v>
      </c>
      <c r="P3543">
        <v>8.3333333333333329E-2</v>
      </c>
      <c r="Q3543">
        <v>1</v>
      </c>
      <c r="R3543" t="s">
        <v>51</v>
      </c>
    </row>
    <row r="3544" spans="1:18" x14ac:dyDescent="0.3">
      <c r="A3544" s="63">
        <v>3542</v>
      </c>
      <c r="B3544">
        <v>116978</v>
      </c>
      <c r="C3544" t="s">
        <v>836</v>
      </c>
      <c r="D3544" t="s">
        <v>651</v>
      </c>
      <c r="F3544">
        <v>59</v>
      </c>
      <c r="G3544" s="64">
        <v>44192</v>
      </c>
      <c r="H3544" s="64">
        <v>44192</v>
      </c>
      <c r="I3544">
        <v>5</v>
      </c>
      <c r="J3544">
        <v>2020</v>
      </c>
      <c r="K3544" t="s">
        <v>730</v>
      </c>
      <c r="L3544">
        <v>1</v>
      </c>
      <c r="M3544">
        <v>8.3333333333333329E-2</v>
      </c>
      <c r="N3544">
        <v>8.3333333333333329E-2</v>
      </c>
      <c r="O3544">
        <v>1</v>
      </c>
      <c r="P3544">
        <v>8.3333333333333329E-2</v>
      </c>
      <c r="Q3544">
        <v>1</v>
      </c>
      <c r="R3544" t="s">
        <v>709</v>
      </c>
    </row>
    <row r="3545" spans="1:18" x14ac:dyDescent="0.3">
      <c r="A3545" s="63">
        <v>3543</v>
      </c>
      <c r="B3545">
        <v>116978</v>
      </c>
      <c r="C3545" t="s">
        <v>836</v>
      </c>
      <c r="D3545" t="s">
        <v>651</v>
      </c>
      <c r="F3545">
        <v>59</v>
      </c>
      <c r="G3545" s="64">
        <v>44192</v>
      </c>
      <c r="H3545" s="64">
        <v>44192</v>
      </c>
      <c r="I3545">
        <v>5</v>
      </c>
      <c r="J3545">
        <v>2020</v>
      </c>
      <c r="K3545" t="s">
        <v>730</v>
      </c>
      <c r="L3545">
        <v>1</v>
      </c>
      <c r="M3545">
        <v>8.3333333333333329E-2</v>
      </c>
      <c r="N3545">
        <v>8.3333333333333329E-2</v>
      </c>
      <c r="O3545">
        <v>1</v>
      </c>
      <c r="P3545">
        <v>8.3333333333333329E-2</v>
      </c>
      <c r="Q3545">
        <v>1</v>
      </c>
      <c r="R3545" t="s">
        <v>738</v>
      </c>
    </row>
    <row r="3546" spans="1:18" x14ac:dyDescent="0.3">
      <c r="A3546" s="63">
        <v>3544</v>
      </c>
      <c r="B3546">
        <v>116978</v>
      </c>
      <c r="C3546" t="s">
        <v>836</v>
      </c>
      <c r="D3546" t="s">
        <v>651</v>
      </c>
      <c r="F3546">
        <v>59</v>
      </c>
      <c r="G3546" s="64">
        <v>44192</v>
      </c>
      <c r="H3546" s="64">
        <v>44192</v>
      </c>
      <c r="I3546">
        <v>5</v>
      </c>
      <c r="J3546">
        <v>2020</v>
      </c>
      <c r="K3546" t="s">
        <v>730</v>
      </c>
      <c r="L3546">
        <v>1</v>
      </c>
      <c r="M3546">
        <v>8.3333333333333329E-2</v>
      </c>
      <c r="N3546">
        <v>8.3333333333333329E-2</v>
      </c>
      <c r="O3546">
        <v>1</v>
      </c>
      <c r="P3546">
        <v>8.3333333333333329E-2</v>
      </c>
      <c r="Q3546">
        <v>1</v>
      </c>
      <c r="R3546" t="s">
        <v>607</v>
      </c>
    </row>
    <row r="3547" spans="1:18" x14ac:dyDescent="0.3">
      <c r="A3547" s="63">
        <v>3545</v>
      </c>
      <c r="B3547">
        <v>611</v>
      </c>
      <c r="C3547" t="s">
        <v>463</v>
      </c>
      <c r="D3547" t="s">
        <v>787</v>
      </c>
      <c r="F3547">
        <v>49</v>
      </c>
      <c r="G3547" s="64">
        <v>44144</v>
      </c>
      <c r="H3547" s="64">
        <v>44304</v>
      </c>
      <c r="I3547">
        <v>3</v>
      </c>
      <c r="J3547">
        <v>2002</v>
      </c>
      <c r="K3547">
        <v>2002</v>
      </c>
      <c r="L3547">
        <v>24</v>
      </c>
      <c r="M3547">
        <v>0.1</v>
      </c>
      <c r="N3547">
        <v>2.4</v>
      </c>
      <c r="O3547">
        <v>161</v>
      </c>
      <c r="P3547">
        <v>1.4906832298136651E-2</v>
      </c>
      <c r="Q3547">
        <v>0.14906832298136649</v>
      </c>
      <c r="R3547" t="s">
        <v>36</v>
      </c>
    </row>
    <row r="3548" spans="1:18" x14ac:dyDescent="0.3">
      <c r="A3548" s="63">
        <v>3546</v>
      </c>
      <c r="B3548">
        <v>611</v>
      </c>
      <c r="C3548" t="s">
        <v>463</v>
      </c>
      <c r="D3548" t="s">
        <v>787</v>
      </c>
      <c r="F3548">
        <v>49</v>
      </c>
      <c r="G3548" s="64">
        <v>44144</v>
      </c>
      <c r="H3548" s="64">
        <v>44304</v>
      </c>
      <c r="I3548">
        <v>3</v>
      </c>
      <c r="J3548">
        <v>2002</v>
      </c>
      <c r="K3548">
        <v>2002</v>
      </c>
      <c r="L3548">
        <v>24</v>
      </c>
      <c r="M3548">
        <v>0.1</v>
      </c>
      <c r="N3548">
        <v>2.4</v>
      </c>
      <c r="O3548">
        <v>161</v>
      </c>
      <c r="P3548">
        <v>1.4906832298136651E-2</v>
      </c>
      <c r="Q3548">
        <v>0.14906832298136649</v>
      </c>
      <c r="R3548" t="s">
        <v>23</v>
      </c>
    </row>
    <row r="3549" spans="1:18" x14ac:dyDescent="0.3">
      <c r="A3549" s="63">
        <v>3547</v>
      </c>
      <c r="B3549">
        <v>611</v>
      </c>
      <c r="C3549" t="s">
        <v>463</v>
      </c>
      <c r="D3549" t="s">
        <v>787</v>
      </c>
      <c r="F3549">
        <v>49</v>
      </c>
      <c r="G3549" s="64">
        <v>44144</v>
      </c>
      <c r="H3549" s="64">
        <v>44304</v>
      </c>
      <c r="I3549">
        <v>3</v>
      </c>
      <c r="J3549">
        <v>2002</v>
      </c>
      <c r="K3549">
        <v>2002</v>
      </c>
      <c r="L3549">
        <v>24</v>
      </c>
      <c r="M3549">
        <v>0.1</v>
      </c>
      <c r="N3549">
        <v>2.4</v>
      </c>
      <c r="O3549">
        <v>161</v>
      </c>
      <c r="P3549">
        <v>1.4906832298136651E-2</v>
      </c>
      <c r="Q3549">
        <v>0.14906832298136649</v>
      </c>
      <c r="R3549" t="s">
        <v>54</v>
      </c>
    </row>
    <row r="3550" spans="1:18" x14ac:dyDescent="0.3">
      <c r="A3550" s="63">
        <v>3548</v>
      </c>
      <c r="B3550">
        <v>611</v>
      </c>
      <c r="C3550" t="s">
        <v>463</v>
      </c>
      <c r="D3550" t="s">
        <v>787</v>
      </c>
      <c r="F3550">
        <v>49</v>
      </c>
      <c r="G3550" s="64">
        <v>44144</v>
      </c>
      <c r="H3550" s="64">
        <v>44304</v>
      </c>
      <c r="I3550">
        <v>3</v>
      </c>
      <c r="J3550">
        <v>2002</v>
      </c>
      <c r="K3550">
        <v>2002</v>
      </c>
      <c r="L3550">
        <v>24</v>
      </c>
      <c r="M3550">
        <v>0.1</v>
      </c>
      <c r="N3550">
        <v>2.4</v>
      </c>
      <c r="O3550">
        <v>161</v>
      </c>
      <c r="P3550">
        <v>1.4906832298136651E-2</v>
      </c>
      <c r="Q3550">
        <v>0.14906832298136649</v>
      </c>
      <c r="R3550" t="s">
        <v>768</v>
      </c>
    </row>
    <row r="3551" spans="1:18" x14ac:dyDescent="0.3">
      <c r="A3551" s="63">
        <v>3549</v>
      </c>
      <c r="B3551">
        <v>611</v>
      </c>
      <c r="C3551" t="s">
        <v>463</v>
      </c>
      <c r="D3551" t="s">
        <v>787</v>
      </c>
      <c r="F3551">
        <v>49</v>
      </c>
      <c r="G3551" s="64">
        <v>44144</v>
      </c>
      <c r="H3551" s="64">
        <v>44304</v>
      </c>
      <c r="I3551">
        <v>3</v>
      </c>
      <c r="J3551">
        <v>2002</v>
      </c>
      <c r="K3551">
        <v>2002</v>
      </c>
      <c r="L3551">
        <v>24</v>
      </c>
      <c r="M3551">
        <v>0.1</v>
      </c>
      <c r="N3551">
        <v>2.4</v>
      </c>
      <c r="O3551">
        <v>161</v>
      </c>
      <c r="P3551">
        <v>1.4906832298136651E-2</v>
      </c>
      <c r="Q3551">
        <v>0.14906832298136649</v>
      </c>
      <c r="R3551" t="s">
        <v>837</v>
      </c>
    </row>
    <row r="3552" spans="1:18" x14ac:dyDescent="0.3">
      <c r="A3552" s="63">
        <v>3550</v>
      </c>
      <c r="B3552">
        <v>611</v>
      </c>
      <c r="C3552" t="s">
        <v>463</v>
      </c>
      <c r="D3552" t="s">
        <v>787</v>
      </c>
      <c r="F3552">
        <v>49</v>
      </c>
      <c r="G3552" s="64">
        <v>44144</v>
      </c>
      <c r="H3552" s="64">
        <v>44304</v>
      </c>
      <c r="I3552">
        <v>3</v>
      </c>
      <c r="J3552">
        <v>2002</v>
      </c>
      <c r="K3552">
        <v>2002</v>
      </c>
      <c r="L3552">
        <v>24</v>
      </c>
      <c r="M3552">
        <v>0.1</v>
      </c>
      <c r="N3552">
        <v>2.4</v>
      </c>
      <c r="O3552">
        <v>161</v>
      </c>
      <c r="P3552">
        <v>1.4906832298136651E-2</v>
      </c>
      <c r="Q3552">
        <v>0.14906832298136649</v>
      </c>
      <c r="R3552" t="s">
        <v>764</v>
      </c>
    </row>
    <row r="3553" spans="1:18" x14ac:dyDescent="0.3">
      <c r="A3553" s="63">
        <v>3551</v>
      </c>
      <c r="B3553">
        <v>611</v>
      </c>
      <c r="C3553" t="s">
        <v>463</v>
      </c>
      <c r="D3553" t="s">
        <v>787</v>
      </c>
      <c r="F3553">
        <v>49</v>
      </c>
      <c r="G3553" s="64">
        <v>44144</v>
      </c>
      <c r="H3553" s="64">
        <v>44304</v>
      </c>
      <c r="I3553">
        <v>3</v>
      </c>
      <c r="J3553">
        <v>2002</v>
      </c>
      <c r="K3553">
        <v>2002</v>
      </c>
      <c r="L3553">
        <v>24</v>
      </c>
      <c r="M3553">
        <v>0.1</v>
      </c>
      <c r="N3553">
        <v>2.4</v>
      </c>
      <c r="O3553">
        <v>161</v>
      </c>
      <c r="P3553">
        <v>1.4906832298136651E-2</v>
      </c>
      <c r="Q3553">
        <v>0.14906832298136649</v>
      </c>
      <c r="R3553" t="s">
        <v>641</v>
      </c>
    </row>
    <row r="3554" spans="1:18" x14ac:dyDescent="0.3">
      <c r="A3554" s="63">
        <v>3552</v>
      </c>
      <c r="B3554">
        <v>611</v>
      </c>
      <c r="C3554" t="s">
        <v>463</v>
      </c>
      <c r="D3554" t="s">
        <v>787</v>
      </c>
      <c r="F3554">
        <v>49</v>
      </c>
      <c r="G3554" s="64">
        <v>44144</v>
      </c>
      <c r="H3554" s="64">
        <v>44304</v>
      </c>
      <c r="I3554">
        <v>3</v>
      </c>
      <c r="J3554">
        <v>2002</v>
      </c>
      <c r="K3554">
        <v>2002</v>
      </c>
      <c r="L3554">
        <v>24</v>
      </c>
      <c r="M3554">
        <v>0.1</v>
      </c>
      <c r="N3554">
        <v>2.4</v>
      </c>
      <c r="O3554">
        <v>161</v>
      </c>
      <c r="P3554">
        <v>1.4906832298136651E-2</v>
      </c>
      <c r="Q3554">
        <v>0.14906832298136649</v>
      </c>
      <c r="R3554" t="s">
        <v>738</v>
      </c>
    </row>
    <row r="3555" spans="1:18" x14ac:dyDescent="0.3">
      <c r="A3555" s="63">
        <v>3553</v>
      </c>
      <c r="B3555">
        <v>611</v>
      </c>
      <c r="C3555" t="s">
        <v>463</v>
      </c>
      <c r="D3555" t="s">
        <v>787</v>
      </c>
      <c r="F3555">
        <v>49</v>
      </c>
      <c r="G3555" s="64">
        <v>44144</v>
      </c>
      <c r="H3555" s="64">
        <v>44304</v>
      </c>
      <c r="I3555">
        <v>3</v>
      </c>
      <c r="J3555">
        <v>2002</v>
      </c>
      <c r="K3555">
        <v>2002</v>
      </c>
      <c r="L3555">
        <v>24</v>
      </c>
      <c r="M3555">
        <v>0.1</v>
      </c>
      <c r="N3555">
        <v>2.4</v>
      </c>
      <c r="O3555">
        <v>161</v>
      </c>
      <c r="P3555">
        <v>1.4906832298136651E-2</v>
      </c>
      <c r="Q3555">
        <v>0.14906832298136649</v>
      </c>
      <c r="R3555" t="s">
        <v>696</v>
      </c>
    </row>
    <row r="3556" spans="1:18" x14ac:dyDescent="0.3">
      <c r="A3556" s="63">
        <v>3554</v>
      </c>
      <c r="B3556">
        <v>611</v>
      </c>
      <c r="C3556" t="s">
        <v>463</v>
      </c>
      <c r="D3556" t="s">
        <v>787</v>
      </c>
      <c r="F3556">
        <v>49</v>
      </c>
      <c r="G3556" s="64">
        <v>44144</v>
      </c>
      <c r="H3556" s="64">
        <v>44304</v>
      </c>
      <c r="I3556">
        <v>3</v>
      </c>
      <c r="J3556">
        <v>2002</v>
      </c>
      <c r="K3556">
        <v>2002</v>
      </c>
      <c r="L3556">
        <v>24</v>
      </c>
      <c r="M3556">
        <v>0.1</v>
      </c>
      <c r="N3556">
        <v>2.4</v>
      </c>
      <c r="O3556">
        <v>161</v>
      </c>
      <c r="P3556">
        <v>1.4906832298136651E-2</v>
      </c>
      <c r="Q3556">
        <v>0.14906832298136649</v>
      </c>
      <c r="R3556" t="s">
        <v>600</v>
      </c>
    </row>
    <row r="3557" spans="1:18" x14ac:dyDescent="0.3">
      <c r="A3557" s="63">
        <v>3555</v>
      </c>
      <c r="B3557">
        <v>611</v>
      </c>
      <c r="C3557" t="s">
        <v>463</v>
      </c>
      <c r="D3557" t="s">
        <v>787</v>
      </c>
      <c r="F3557">
        <v>49</v>
      </c>
      <c r="G3557" s="64">
        <v>44144</v>
      </c>
      <c r="H3557" s="64">
        <v>44304</v>
      </c>
      <c r="I3557">
        <v>3</v>
      </c>
      <c r="J3557">
        <v>2002</v>
      </c>
      <c r="K3557">
        <v>2002</v>
      </c>
      <c r="L3557">
        <v>24</v>
      </c>
      <c r="M3557">
        <v>0.1</v>
      </c>
      <c r="N3557">
        <v>2.4</v>
      </c>
      <c r="O3557">
        <v>161</v>
      </c>
      <c r="P3557">
        <v>1.4906832298136651E-2</v>
      </c>
      <c r="Q3557">
        <v>0.14906832298136649</v>
      </c>
      <c r="R3557" t="s">
        <v>45</v>
      </c>
    </row>
    <row r="3558" spans="1:18" x14ac:dyDescent="0.3">
      <c r="A3558" s="63">
        <v>3556</v>
      </c>
      <c r="B3558">
        <v>611</v>
      </c>
      <c r="C3558" t="s">
        <v>463</v>
      </c>
      <c r="D3558" t="s">
        <v>787</v>
      </c>
      <c r="F3558">
        <v>49</v>
      </c>
      <c r="G3558" s="64">
        <v>44144</v>
      </c>
      <c r="H3558" s="64">
        <v>44304</v>
      </c>
      <c r="I3558">
        <v>3</v>
      </c>
      <c r="J3558">
        <v>2002</v>
      </c>
      <c r="K3558">
        <v>2002</v>
      </c>
      <c r="L3558">
        <v>24</v>
      </c>
      <c r="M3558">
        <v>0.1</v>
      </c>
      <c r="N3558">
        <v>2.4</v>
      </c>
      <c r="O3558">
        <v>161</v>
      </c>
      <c r="P3558">
        <v>1.4906832298136651E-2</v>
      </c>
      <c r="Q3558">
        <v>0.14906832298136649</v>
      </c>
      <c r="R3558" t="s">
        <v>711</v>
      </c>
    </row>
    <row r="3559" spans="1:18" x14ac:dyDescent="0.3">
      <c r="A3559" s="63">
        <v>3557</v>
      </c>
      <c r="B3559">
        <v>5492</v>
      </c>
      <c r="C3559" t="s">
        <v>464</v>
      </c>
      <c r="D3559" t="s">
        <v>656</v>
      </c>
      <c r="F3559">
        <v>49</v>
      </c>
      <c r="G3559" s="64">
        <v>44304</v>
      </c>
      <c r="H3559" s="64">
        <v>44304</v>
      </c>
      <c r="I3559">
        <v>3</v>
      </c>
      <c r="J3559">
        <v>2003</v>
      </c>
      <c r="K3559">
        <v>2003</v>
      </c>
      <c r="L3559">
        <v>1</v>
      </c>
      <c r="M3559">
        <v>0.25</v>
      </c>
      <c r="N3559">
        <v>0.25</v>
      </c>
      <c r="O3559">
        <v>1</v>
      </c>
      <c r="P3559">
        <v>0.25</v>
      </c>
      <c r="Q3559">
        <v>1</v>
      </c>
      <c r="R3559" t="s">
        <v>36</v>
      </c>
    </row>
    <row r="3560" spans="1:18" x14ac:dyDescent="0.3">
      <c r="A3560" s="63">
        <v>3558</v>
      </c>
      <c r="B3560">
        <v>5492</v>
      </c>
      <c r="C3560" t="s">
        <v>464</v>
      </c>
      <c r="D3560" t="s">
        <v>656</v>
      </c>
      <c r="F3560">
        <v>49</v>
      </c>
      <c r="G3560" s="64">
        <v>44304</v>
      </c>
      <c r="H3560" s="64">
        <v>44304</v>
      </c>
      <c r="I3560">
        <v>3</v>
      </c>
      <c r="J3560">
        <v>2003</v>
      </c>
      <c r="K3560">
        <v>2003</v>
      </c>
      <c r="L3560">
        <v>1</v>
      </c>
      <c r="M3560">
        <v>0.25</v>
      </c>
      <c r="N3560">
        <v>0.25</v>
      </c>
      <c r="O3560">
        <v>1</v>
      </c>
      <c r="P3560">
        <v>0.25</v>
      </c>
      <c r="Q3560">
        <v>1</v>
      </c>
      <c r="R3560" t="s">
        <v>42</v>
      </c>
    </row>
    <row r="3561" spans="1:18" x14ac:dyDescent="0.3">
      <c r="A3561" s="63">
        <v>3559</v>
      </c>
      <c r="B3561">
        <v>101168</v>
      </c>
      <c r="C3561" t="s">
        <v>465</v>
      </c>
      <c r="D3561" t="s">
        <v>585</v>
      </c>
      <c r="F3561">
        <v>61</v>
      </c>
      <c r="G3561" s="64">
        <v>44097</v>
      </c>
      <c r="H3561" s="64">
        <v>44104</v>
      </c>
      <c r="I3561">
        <v>5</v>
      </c>
      <c r="J3561">
        <v>2020</v>
      </c>
      <c r="K3561">
        <v>2020</v>
      </c>
      <c r="L3561">
        <v>24</v>
      </c>
      <c r="M3561">
        <v>0.38333333333333341</v>
      </c>
      <c r="N3561">
        <v>9.2000000000000011</v>
      </c>
      <c r="O3561">
        <v>8</v>
      </c>
      <c r="P3561">
        <v>1.1499999999999999</v>
      </c>
      <c r="Q3561">
        <v>3</v>
      </c>
      <c r="R3561" t="s">
        <v>35</v>
      </c>
    </row>
    <row r="3562" spans="1:18" x14ac:dyDescent="0.3">
      <c r="A3562" s="63">
        <v>3560</v>
      </c>
      <c r="B3562">
        <v>101168</v>
      </c>
      <c r="C3562" t="s">
        <v>465</v>
      </c>
      <c r="D3562" t="s">
        <v>585</v>
      </c>
      <c r="F3562">
        <v>61</v>
      </c>
      <c r="G3562" s="64">
        <v>44097</v>
      </c>
      <c r="H3562" s="64">
        <v>44104</v>
      </c>
      <c r="I3562">
        <v>5</v>
      </c>
      <c r="J3562">
        <v>2020</v>
      </c>
      <c r="K3562">
        <v>2020</v>
      </c>
      <c r="L3562">
        <v>24</v>
      </c>
      <c r="M3562">
        <v>0.38333333333333341</v>
      </c>
      <c r="N3562">
        <v>9.2000000000000011</v>
      </c>
      <c r="O3562">
        <v>8</v>
      </c>
      <c r="P3562">
        <v>1.1499999999999999</v>
      </c>
      <c r="Q3562">
        <v>3</v>
      </c>
      <c r="R3562" t="s">
        <v>22</v>
      </c>
    </row>
    <row r="3563" spans="1:18" x14ac:dyDescent="0.3">
      <c r="A3563" s="63">
        <v>3561</v>
      </c>
      <c r="B3563">
        <v>101168</v>
      </c>
      <c r="C3563" t="s">
        <v>465</v>
      </c>
      <c r="D3563" t="s">
        <v>585</v>
      </c>
      <c r="F3563">
        <v>61</v>
      </c>
      <c r="G3563" s="64">
        <v>44097</v>
      </c>
      <c r="H3563" s="64">
        <v>44104</v>
      </c>
      <c r="I3563">
        <v>5</v>
      </c>
      <c r="J3563">
        <v>2020</v>
      </c>
      <c r="K3563">
        <v>2020</v>
      </c>
      <c r="L3563">
        <v>24</v>
      </c>
      <c r="M3563">
        <v>0.38333333333333341</v>
      </c>
      <c r="N3563">
        <v>9.2000000000000011</v>
      </c>
      <c r="O3563">
        <v>8</v>
      </c>
      <c r="P3563">
        <v>1.1499999999999999</v>
      </c>
      <c r="Q3563">
        <v>3</v>
      </c>
      <c r="R3563" t="s">
        <v>32</v>
      </c>
    </row>
    <row r="3564" spans="1:18" x14ac:dyDescent="0.3">
      <c r="A3564" s="63">
        <v>3562</v>
      </c>
      <c r="B3564">
        <v>101168</v>
      </c>
      <c r="C3564" t="s">
        <v>465</v>
      </c>
      <c r="D3564" t="s">
        <v>585</v>
      </c>
      <c r="F3564">
        <v>61</v>
      </c>
      <c r="G3564" s="64">
        <v>44097</v>
      </c>
      <c r="H3564" s="64">
        <v>44104</v>
      </c>
      <c r="I3564">
        <v>5</v>
      </c>
      <c r="J3564">
        <v>2020</v>
      </c>
      <c r="K3564">
        <v>2020</v>
      </c>
      <c r="L3564">
        <v>24</v>
      </c>
      <c r="M3564">
        <v>0.38333333333333341</v>
      </c>
      <c r="N3564">
        <v>9.2000000000000011</v>
      </c>
      <c r="O3564">
        <v>8</v>
      </c>
      <c r="P3564">
        <v>1.1499999999999999</v>
      </c>
      <c r="Q3564">
        <v>3</v>
      </c>
      <c r="R3564" t="s">
        <v>36</v>
      </c>
    </row>
    <row r="3565" spans="1:18" x14ac:dyDescent="0.3">
      <c r="A3565" s="63">
        <v>3563</v>
      </c>
      <c r="B3565">
        <v>101168</v>
      </c>
      <c r="C3565" t="s">
        <v>465</v>
      </c>
      <c r="D3565" t="s">
        <v>585</v>
      </c>
      <c r="F3565">
        <v>61</v>
      </c>
      <c r="G3565" s="64">
        <v>44097</v>
      </c>
      <c r="H3565" s="64">
        <v>44104</v>
      </c>
      <c r="I3565">
        <v>5</v>
      </c>
      <c r="J3565">
        <v>2020</v>
      </c>
      <c r="K3565">
        <v>2020</v>
      </c>
      <c r="L3565">
        <v>24</v>
      </c>
      <c r="M3565">
        <v>0.38333333333333341</v>
      </c>
      <c r="N3565">
        <v>9.2000000000000011</v>
      </c>
      <c r="O3565">
        <v>8</v>
      </c>
      <c r="P3565">
        <v>1.1499999999999999</v>
      </c>
      <c r="Q3565">
        <v>3</v>
      </c>
      <c r="R3565" t="s">
        <v>70</v>
      </c>
    </row>
    <row r="3566" spans="1:18" x14ac:dyDescent="0.3">
      <c r="A3566" s="63">
        <v>3564</v>
      </c>
      <c r="B3566">
        <v>101168</v>
      </c>
      <c r="C3566" t="s">
        <v>465</v>
      </c>
      <c r="D3566" t="s">
        <v>585</v>
      </c>
      <c r="F3566">
        <v>61</v>
      </c>
      <c r="G3566" s="64">
        <v>44097</v>
      </c>
      <c r="H3566" s="64">
        <v>44104</v>
      </c>
      <c r="I3566">
        <v>5</v>
      </c>
      <c r="J3566">
        <v>2020</v>
      </c>
      <c r="K3566">
        <v>2020</v>
      </c>
      <c r="L3566">
        <v>24</v>
      </c>
      <c r="M3566">
        <v>0.38333333333333341</v>
      </c>
      <c r="N3566">
        <v>9.2000000000000011</v>
      </c>
      <c r="O3566">
        <v>8</v>
      </c>
      <c r="P3566">
        <v>1.1499999999999999</v>
      </c>
      <c r="Q3566">
        <v>3</v>
      </c>
      <c r="R3566" t="s">
        <v>23</v>
      </c>
    </row>
    <row r="3567" spans="1:18" x14ac:dyDescent="0.3">
      <c r="A3567" s="63">
        <v>3565</v>
      </c>
      <c r="B3567">
        <v>101168</v>
      </c>
      <c r="C3567" t="s">
        <v>465</v>
      </c>
      <c r="D3567" t="s">
        <v>585</v>
      </c>
      <c r="F3567">
        <v>61</v>
      </c>
      <c r="G3567" s="64">
        <v>44097</v>
      </c>
      <c r="H3567" s="64">
        <v>44104</v>
      </c>
      <c r="I3567">
        <v>5</v>
      </c>
      <c r="J3567">
        <v>2020</v>
      </c>
      <c r="K3567">
        <v>2020</v>
      </c>
      <c r="L3567">
        <v>24</v>
      </c>
      <c r="M3567">
        <v>0.38333333333333341</v>
      </c>
      <c r="N3567">
        <v>9.2000000000000011</v>
      </c>
      <c r="O3567">
        <v>8</v>
      </c>
      <c r="P3567">
        <v>1.1499999999999999</v>
      </c>
      <c r="Q3567">
        <v>3</v>
      </c>
      <c r="R3567" t="s">
        <v>54</v>
      </c>
    </row>
    <row r="3568" spans="1:18" x14ac:dyDescent="0.3">
      <c r="A3568" s="63">
        <v>3566</v>
      </c>
      <c r="B3568">
        <v>101168</v>
      </c>
      <c r="C3568" t="s">
        <v>465</v>
      </c>
      <c r="D3568" t="s">
        <v>585</v>
      </c>
      <c r="F3568">
        <v>61</v>
      </c>
      <c r="G3568" s="64">
        <v>44097</v>
      </c>
      <c r="H3568" s="64">
        <v>44104</v>
      </c>
      <c r="I3568">
        <v>5</v>
      </c>
      <c r="J3568">
        <v>2020</v>
      </c>
      <c r="K3568">
        <v>2020</v>
      </c>
      <c r="L3568">
        <v>24</v>
      </c>
      <c r="M3568">
        <v>0.38333333333333341</v>
      </c>
      <c r="N3568">
        <v>9.2000000000000011</v>
      </c>
      <c r="O3568">
        <v>8</v>
      </c>
      <c r="P3568">
        <v>1.1499999999999999</v>
      </c>
      <c r="Q3568">
        <v>3</v>
      </c>
      <c r="R3568" t="s">
        <v>687</v>
      </c>
    </row>
    <row r="3569" spans="1:18" x14ac:dyDescent="0.3">
      <c r="A3569" s="63">
        <v>3567</v>
      </c>
      <c r="B3569">
        <v>101168</v>
      </c>
      <c r="C3569" t="s">
        <v>465</v>
      </c>
      <c r="D3569" t="s">
        <v>585</v>
      </c>
      <c r="F3569">
        <v>61</v>
      </c>
      <c r="G3569" s="64">
        <v>44097</v>
      </c>
      <c r="H3569" s="64">
        <v>44104</v>
      </c>
      <c r="I3569">
        <v>5</v>
      </c>
      <c r="J3569">
        <v>2020</v>
      </c>
      <c r="K3569">
        <v>2020</v>
      </c>
      <c r="L3569">
        <v>24</v>
      </c>
      <c r="M3569">
        <v>0.38333333333333341</v>
      </c>
      <c r="N3569">
        <v>9.2000000000000011</v>
      </c>
      <c r="O3569">
        <v>8</v>
      </c>
      <c r="P3569">
        <v>1.1499999999999999</v>
      </c>
      <c r="Q3569">
        <v>3</v>
      </c>
      <c r="R3569" t="s">
        <v>710</v>
      </c>
    </row>
    <row r="3570" spans="1:18" x14ac:dyDescent="0.3">
      <c r="A3570" s="63">
        <v>3568</v>
      </c>
      <c r="B3570">
        <v>101168</v>
      </c>
      <c r="C3570" t="s">
        <v>465</v>
      </c>
      <c r="D3570" t="s">
        <v>585</v>
      </c>
      <c r="F3570">
        <v>61</v>
      </c>
      <c r="G3570" s="64">
        <v>44097</v>
      </c>
      <c r="H3570" s="64">
        <v>44104</v>
      </c>
      <c r="I3570">
        <v>5</v>
      </c>
      <c r="J3570">
        <v>2020</v>
      </c>
      <c r="K3570">
        <v>2020</v>
      </c>
      <c r="L3570">
        <v>24</v>
      </c>
      <c r="M3570">
        <v>0.38333333333333341</v>
      </c>
      <c r="N3570">
        <v>9.2000000000000011</v>
      </c>
      <c r="O3570">
        <v>8</v>
      </c>
      <c r="P3570">
        <v>1.1499999999999999</v>
      </c>
      <c r="Q3570">
        <v>3</v>
      </c>
      <c r="R3570" t="s">
        <v>98</v>
      </c>
    </row>
    <row r="3571" spans="1:18" x14ac:dyDescent="0.3">
      <c r="A3571" s="63">
        <v>3569</v>
      </c>
      <c r="B3571">
        <v>101168</v>
      </c>
      <c r="C3571" t="s">
        <v>465</v>
      </c>
      <c r="D3571" t="s">
        <v>585</v>
      </c>
      <c r="F3571">
        <v>61</v>
      </c>
      <c r="G3571" s="64">
        <v>44097</v>
      </c>
      <c r="H3571" s="64">
        <v>44104</v>
      </c>
      <c r="I3571">
        <v>5</v>
      </c>
      <c r="J3571">
        <v>2020</v>
      </c>
      <c r="K3571">
        <v>2020</v>
      </c>
      <c r="L3571">
        <v>24</v>
      </c>
      <c r="M3571">
        <v>0.38333333333333341</v>
      </c>
      <c r="N3571">
        <v>9.2000000000000011</v>
      </c>
      <c r="O3571">
        <v>8</v>
      </c>
      <c r="P3571">
        <v>1.1499999999999999</v>
      </c>
      <c r="Q3571">
        <v>3</v>
      </c>
      <c r="R3571" t="s">
        <v>661</v>
      </c>
    </row>
    <row r="3572" spans="1:18" x14ac:dyDescent="0.3">
      <c r="A3572" s="63">
        <v>3570</v>
      </c>
      <c r="B3572">
        <v>101168</v>
      </c>
      <c r="C3572" t="s">
        <v>465</v>
      </c>
      <c r="D3572" t="s">
        <v>585</v>
      </c>
      <c r="F3572">
        <v>61</v>
      </c>
      <c r="G3572" s="64">
        <v>44097</v>
      </c>
      <c r="H3572" s="64">
        <v>44104</v>
      </c>
      <c r="I3572">
        <v>5</v>
      </c>
      <c r="J3572">
        <v>2020</v>
      </c>
      <c r="K3572">
        <v>2020</v>
      </c>
      <c r="L3572">
        <v>24</v>
      </c>
      <c r="M3572">
        <v>0.38333333333333341</v>
      </c>
      <c r="N3572">
        <v>9.2000000000000011</v>
      </c>
      <c r="O3572">
        <v>8</v>
      </c>
      <c r="P3572">
        <v>1.1499999999999999</v>
      </c>
      <c r="Q3572">
        <v>3</v>
      </c>
      <c r="R3572" t="s">
        <v>769</v>
      </c>
    </row>
    <row r="3573" spans="1:18" x14ac:dyDescent="0.3">
      <c r="A3573" s="63">
        <v>3571</v>
      </c>
      <c r="B3573">
        <v>101168</v>
      </c>
      <c r="C3573" t="s">
        <v>465</v>
      </c>
      <c r="D3573" t="s">
        <v>585</v>
      </c>
      <c r="F3573">
        <v>61</v>
      </c>
      <c r="G3573" s="64">
        <v>44097</v>
      </c>
      <c r="H3573" s="64">
        <v>44104</v>
      </c>
      <c r="I3573">
        <v>5</v>
      </c>
      <c r="J3573">
        <v>2020</v>
      </c>
      <c r="K3573">
        <v>2020</v>
      </c>
      <c r="L3573">
        <v>24</v>
      </c>
      <c r="M3573">
        <v>0.38333333333333341</v>
      </c>
      <c r="N3573">
        <v>9.2000000000000011</v>
      </c>
      <c r="O3573">
        <v>8</v>
      </c>
      <c r="P3573">
        <v>1.1499999999999999</v>
      </c>
      <c r="Q3573">
        <v>3</v>
      </c>
      <c r="R3573" t="s">
        <v>38</v>
      </c>
    </row>
    <row r="3574" spans="1:18" x14ac:dyDescent="0.3">
      <c r="A3574" s="63">
        <v>3572</v>
      </c>
      <c r="B3574">
        <v>101168</v>
      </c>
      <c r="C3574" t="s">
        <v>465</v>
      </c>
      <c r="D3574" t="s">
        <v>585</v>
      </c>
      <c r="F3574">
        <v>61</v>
      </c>
      <c r="G3574" s="64">
        <v>44097</v>
      </c>
      <c r="H3574" s="64">
        <v>44104</v>
      </c>
      <c r="I3574">
        <v>5</v>
      </c>
      <c r="J3574">
        <v>2020</v>
      </c>
      <c r="K3574">
        <v>2020</v>
      </c>
      <c r="L3574">
        <v>24</v>
      </c>
      <c r="M3574">
        <v>0.38333333333333341</v>
      </c>
      <c r="N3574">
        <v>9.2000000000000011</v>
      </c>
      <c r="O3574">
        <v>8</v>
      </c>
      <c r="P3574">
        <v>1.1499999999999999</v>
      </c>
      <c r="Q3574">
        <v>3</v>
      </c>
      <c r="R3574" t="s">
        <v>606</v>
      </c>
    </row>
    <row r="3575" spans="1:18" x14ac:dyDescent="0.3">
      <c r="A3575" s="63">
        <v>3573</v>
      </c>
      <c r="B3575">
        <v>101168</v>
      </c>
      <c r="C3575" t="s">
        <v>465</v>
      </c>
      <c r="D3575" t="s">
        <v>585</v>
      </c>
      <c r="F3575">
        <v>61</v>
      </c>
      <c r="G3575" s="64">
        <v>44097</v>
      </c>
      <c r="H3575" s="64">
        <v>44104</v>
      </c>
      <c r="I3575">
        <v>5</v>
      </c>
      <c r="J3575">
        <v>2020</v>
      </c>
      <c r="K3575">
        <v>2020</v>
      </c>
      <c r="L3575">
        <v>24</v>
      </c>
      <c r="M3575">
        <v>0.38333333333333341</v>
      </c>
      <c r="N3575">
        <v>9.2000000000000011</v>
      </c>
      <c r="O3575">
        <v>8</v>
      </c>
      <c r="P3575">
        <v>1.1499999999999999</v>
      </c>
      <c r="Q3575">
        <v>3</v>
      </c>
      <c r="R3575" t="s">
        <v>782</v>
      </c>
    </row>
    <row r="3576" spans="1:18" x14ac:dyDescent="0.3">
      <c r="A3576" s="63">
        <v>3574</v>
      </c>
      <c r="B3576">
        <v>101168</v>
      </c>
      <c r="C3576" t="s">
        <v>465</v>
      </c>
      <c r="D3576" t="s">
        <v>585</v>
      </c>
      <c r="F3576">
        <v>61</v>
      </c>
      <c r="G3576" s="64">
        <v>44097</v>
      </c>
      <c r="H3576" s="64">
        <v>44104</v>
      </c>
      <c r="I3576">
        <v>5</v>
      </c>
      <c r="J3576">
        <v>2020</v>
      </c>
      <c r="K3576">
        <v>2020</v>
      </c>
      <c r="L3576">
        <v>24</v>
      </c>
      <c r="M3576">
        <v>0.38333333333333341</v>
      </c>
      <c r="N3576">
        <v>9.2000000000000011</v>
      </c>
      <c r="O3576">
        <v>8</v>
      </c>
      <c r="P3576">
        <v>1.1499999999999999</v>
      </c>
      <c r="Q3576">
        <v>3</v>
      </c>
      <c r="R3576" t="s">
        <v>590</v>
      </c>
    </row>
    <row r="3577" spans="1:18" x14ac:dyDescent="0.3">
      <c r="A3577" s="63">
        <v>3575</v>
      </c>
      <c r="B3577">
        <v>101168</v>
      </c>
      <c r="C3577" t="s">
        <v>465</v>
      </c>
      <c r="D3577" t="s">
        <v>585</v>
      </c>
      <c r="F3577">
        <v>61</v>
      </c>
      <c r="G3577" s="64">
        <v>44097</v>
      </c>
      <c r="H3577" s="64">
        <v>44104</v>
      </c>
      <c r="I3577">
        <v>5</v>
      </c>
      <c r="J3577">
        <v>2020</v>
      </c>
      <c r="K3577">
        <v>2020</v>
      </c>
      <c r="L3577">
        <v>24</v>
      </c>
      <c r="M3577">
        <v>0.38333333333333341</v>
      </c>
      <c r="N3577">
        <v>9.2000000000000011</v>
      </c>
      <c r="O3577">
        <v>8</v>
      </c>
      <c r="P3577">
        <v>1.1499999999999999</v>
      </c>
      <c r="Q3577">
        <v>3</v>
      </c>
      <c r="R3577" t="s">
        <v>676</v>
      </c>
    </row>
    <row r="3578" spans="1:18" x14ac:dyDescent="0.3">
      <c r="A3578" s="63">
        <v>3576</v>
      </c>
      <c r="B3578">
        <v>101168</v>
      </c>
      <c r="C3578" t="s">
        <v>465</v>
      </c>
      <c r="D3578" t="s">
        <v>585</v>
      </c>
      <c r="F3578">
        <v>61</v>
      </c>
      <c r="G3578" s="64">
        <v>44097</v>
      </c>
      <c r="H3578" s="64">
        <v>44104</v>
      </c>
      <c r="I3578">
        <v>5</v>
      </c>
      <c r="J3578">
        <v>2020</v>
      </c>
      <c r="K3578">
        <v>2020</v>
      </c>
      <c r="L3578">
        <v>24</v>
      </c>
      <c r="M3578">
        <v>0.38333333333333341</v>
      </c>
      <c r="N3578">
        <v>9.2000000000000011</v>
      </c>
      <c r="O3578">
        <v>8</v>
      </c>
      <c r="P3578">
        <v>1.1499999999999999</v>
      </c>
      <c r="Q3578">
        <v>3</v>
      </c>
      <c r="R3578" t="s">
        <v>747</v>
      </c>
    </row>
    <row r="3579" spans="1:18" x14ac:dyDescent="0.3">
      <c r="A3579" s="63">
        <v>3577</v>
      </c>
      <c r="B3579">
        <v>101168</v>
      </c>
      <c r="C3579" t="s">
        <v>465</v>
      </c>
      <c r="D3579" t="s">
        <v>585</v>
      </c>
      <c r="F3579">
        <v>61</v>
      </c>
      <c r="G3579" s="64">
        <v>44097</v>
      </c>
      <c r="H3579" s="64">
        <v>44104</v>
      </c>
      <c r="I3579">
        <v>5</v>
      </c>
      <c r="J3579">
        <v>2020</v>
      </c>
      <c r="K3579">
        <v>2020</v>
      </c>
      <c r="L3579">
        <v>24</v>
      </c>
      <c r="M3579">
        <v>0.38333333333333341</v>
      </c>
      <c r="N3579">
        <v>9.2000000000000011</v>
      </c>
      <c r="O3579">
        <v>8</v>
      </c>
      <c r="P3579">
        <v>1.1499999999999999</v>
      </c>
      <c r="Q3579">
        <v>3</v>
      </c>
      <c r="R3579" t="s">
        <v>641</v>
      </c>
    </row>
    <row r="3580" spans="1:18" x14ac:dyDescent="0.3">
      <c r="A3580" s="63">
        <v>3578</v>
      </c>
      <c r="B3580">
        <v>101168</v>
      </c>
      <c r="C3580" t="s">
        <v>465</v>
      </c>
      <c r="D3580" t="s">
        <v>585</v>
      </c>
      <c r="F3580">
        <v>61</v>
      </c>
      <c r="G3580" s="64">
        <v>44097</v>
      </c>
      <c r="H3580" s="64">
        <v>44104</v>
      </c>
      <c r="I3580">
        <v>5</v>
      </c>
      <c r="J3580">
        <v>2020</v>
      </c>
      <c r="K3580">
        <v>2020</v>
      </c>
      <c r="L3580">
        <v>24</v>
      </c>
      <c r="M3580">
        <v>0.38333333333333341</v>
      </c>
      <c r="N3580">
        <v>9.2000000000000011</v>
      </c>
      <c r="O3580">
        <v>8</v>
      </c>
      <c r="P3580">
        <v>1.1499999999999999</v>
      </c>
      <c r="Q3580">
        <v>3</v>
      </c>
      <c r="R3580" t="s">
        <v>737</v>
      </c>
    </row>
    <row r="3581" spans="1:18" x14ac:dyDescent="0.3">
      <c r="A3581" s="63">
        <v>3579</v>
      </c>
      <c r="B3581">
        <v>101168</v>
      </c>
      <c r="C3581" t="s">
        <v>465</v>
      </c>
      <c r="D3581" t="s">
        <v>585</v>
      </c>
      <c r="F3581">
        <v>61</v>
      </c>
      <c r="G3581" s="64">
        <v>44097</v>
      </c>
      <c r="H3581" s="64">
        <v>44104</v>
      </c>
      <c r="I3581">
        <v>5</v>
      </c>
      <c r="J3581">
        <v>2020</v>
      </c>
      <c r="K3581">
        <v>2020</v>
      </c>
      <c r="L3581">
        <v>24</v>
      </c>
      <c r="M3581">
        <v>0.38333333333333341</v>
      </c>
      <c r="N3581">
        <v>9.2000000000000011</v>
      </c>
      <c r="O3581">
        <v>8</v>
      </c>
      <c r="P3581">
        <v>1.1499999999999999</v>
      </c>
      <c r="Q3581">
        <v>3</v>
      </c>
      <c r="R3581" t="s">
        <v>37</v>
      </c>
    </row>
    <row r="3582" spans="1:18" x14ac:dyDescent="0.3">
      <c r="A3582" s="63">
        <v>3580</v>
      </c>
      <c r="B3582">
        <v>101168</v>
      </c>
      <c r="C3582" t="s">
        <v>465</v>
      </c>
      <c r="D3582" t="s">
        <v>585</v>
      </c>
      <c r="F3582">
        <v>61</v>
      </c>
      <c r="G3582" s="64">
        <v>44097</v>
      </c>
      <c r="H3582" s="64">
        <v>44104</v>
      </c>
      <c r="I3582">
        <v>5</v>
      </c>
      <c r="J3582">
        <v>2020</v>
      </c>
      <c r="K3582">
        <v>2020</v>
      </c>
      <c r="L3582">
        <v>24</v>
      </c>
      <c r="M3582">
        <v>0.38333333333333341</v>
      </c>
      <c r="N3582">
        <v>9.2000000000000011</v>
      </c>
      <c r="O3582">
        <v>8</v>
      </c>
      <c r="P3582">
        <v>1.1499999999999999</v>
      </c>
      <c r="Q3582">
        <v>3</v>
      </c>
      <c r="R3582" t="s">
        <v>677</v>
      </c>
    </row>
    <row r="3583" spans="1:18" x14ac:dyDescent="0.3">
      <c r="A3583" s="63">
        <v>3581</v>
      </c>
      <c r="B3583">
        <v>101168</v>
      </c>
      <c r="C3583" t="s">
        <v>465</v>
      </c>
      <c r="D3583" t="s">
        <v>585</v>
      </c>
      <c r="F3583">
        <v>61</v>
      </c>
      <c r="G3583" s="64">
        <v>44097</v>
      </c>
      <c r="H3583" s="64">
        <v>44104</v>
      </c>
      <c r="I3583">
        <v>5</v>
      </c>
      <c r="J3583">
        <v>2020</v>
      </c>
      <c r="K3583">
        <v>2020</v>
      </c>
      <c r="L3583">
        <v>24</v>
      </c>
      <c r="M3583">
        <v>0.38333333333333341</v>
      </c>
      <c r="N3583">
        <v>9.2000000000000011</v>
      </c>
      <c r="O3583">
        <v>8</v>
      </c>
      <c r="P3583">
        <v>1.1499999999999999</v>
      </c>
      <c r="Q3583">
        <v>3</v>
      </c>
      <c r="R3583" t="s">
        <v>599</v>
      </c>
    </row>
    <row r="3584" spans="1:18" x14ac:dyDescent="0.3">
      <c r="A3584" s="63">
        <v>3582</v>
      </c>
      <c r="B3584">
        <v>101168</v>
      </c>
      <c r="C3584" t="s">
        <v>465</v>
      </c>
      <c r="D3584" t="s">
        <v>585</v>
      </c>
      <c r="F3584">
        <v>61</v>
      </c>
      <c r="G3584" s="64">
        <v>44097</v>
      </c>
      <c r="H3584" s="64">
        <v>44104</v>
      </c>
      <c r="I3584">
        <v>5</v>
      </c>
      <c r="J3584">
        <v>2020</v>
      </c>
      <c r="K3584">
        <v>2020</v>
      </c>
      <c r="L3584">
        <v>24</v>
      </c>
      <c r="M3584">
        <v>0.38333333333333341</v>
      </c>
      <c r="N3584">
        <v>9.2000000000000011</v>
      </c>
      <c r="O3584">
        <v>8</v>
      </c>
      <c r="P3584">
        <v>1.1499999999999999</v>
      </c>
      <c r="Q3584">
        <v>3</v>
      </c>
      <c r="R3584" t="s">
        <v>45</v>
      </c>
    </row>
    <row r="3585" spans="1:18" x14ac:dyDescent="0.3">
      <c r="A3585" s="63">
        <v>3583</v>
      </c>
      <c r="B3585">
        <v>6560</v>
      </c>
      <c r="C3585" t="s">
        <v>466</v>
      </c>
      <c r="D3585" t="s">
        <v>787</v>
      </c>
      <c r="F3585">
        <v>65</v>
      </c>
      <c r="G3585" s="64">
        <v>43848</v>
      </c>
      <c r="H3585" s="64">
        <v>43888</v>
      </c>
      <c r="I3585">
        <v>8</v>
      </c>
      <c r="J3585">
        <v>2000</v>
      </c>
      <c r="K3585" t="s">
        <v>730</v>
      </c>
      <c r="L3585">
        <v>39</v>
      </c>
      <c r="M3585">
        <v>6.6666666666666666E-2</v>
      </c>
      <c r="N3585">
        <v>2.6</v>
      </c>
      <c r="O3585">
        <v>41</v>
      </c>
      <c r="P3585">
        <v>6.3414634146341464E-2</v>
      </c>
      <c r="Q3585">
        <v>0.95121951219512191</v>
      </c>
      <c r="R3585" t="s">
        <v>32</v>
      </c>
    </row>
    <row r="3586" spans="1:18" x14ac:dyDescent="0.3">
      <c r="A3586" s="63">
        <v>3584</v>
      </c>
      <c r="B3586">
        <v>6560</v>
      </c>
      <c r="C3586" t="s">
        <v>466</v>
      </c>
      <c r="D3586" t="s">
        <v>787</v>
      </c>
      <c r="F3586">
        <v>65</v>
      </c>
      <c r="G3586" s="64">
        <v>43848</v>
      </c>
      <c r="H3586" s="64">
        <v>43888</v>
      </c>
      <c r="I3586">
        <v>8</v>
      </c>
      <c r="J3586">
        <v>2000</v>
      </c>
      <c r="K3586" t="s">
        <v>730</v>
      </c>
      <c r="L3586">
        <v>39</v>
      </c>
      <c r="M3586">
        <v>6.6666666666666666E-2</v>
      </c>
      <c r="N3586">
        <v>2.6</v>
      </c>
      <c r="O3586">
        <v>41</v>
      </c>
      <c r="P3586">
        <v>6.3414634146341464E-2</v>
      </c>
      <c r="Q3586">
        <v>0.95121951219512191</v>
      </c>
      <c r="R3586" t="s">
        <v>646</v>
      </c>
    </row>
    <row r="3587" spans="1:18" x14ac:dyDescent="0.3">
      <c r="A3587" s="63">
        <v>3585</v>
      </c>
      <c r="B3587">
        <v>6560</v>
      </c>
      <c r="C3587" t="s">
        <v>466</v>
      </c>
      <c r="D3587" t="s">
        <v>787</v>
      </c>
      <c r="F3587">
        <v>65</v>
      </c>
      <c r="G3587" s="64">
        <v>43848</v>
      </c>
      <c r="H3587" s="64">
        <v>43888</v>
      </c>
      <c r="I3587">
        <v>8</v>
      </c>
      <c r="J3587">
        <v>2000</v>
      </c>
      <c r="K3587" t="s">
        <v>730</v>
      </c>
      <c r="L3587">
        <v>39</v>
      </c>
      <c r="M3587">
        <v>6.6666666666666666E-2</v>
      </c>
      <c r="N3587">
        <v>2.6</v>
      </c>
      <c r="O3587">
        <v>41</v>
      </c>
      <c r="P3587">
        <v>6.3414634146341464E-2</v>
      </c>
      <c r="Q3587">
        <v>0.95121951219512191</v>
      </c>
      <c r="R3587" t="s">
        <v>738</v>
      </c>
    </row>
    <row r="3588" spans="1:18" x14ac:dyDescent="0.3">
      <c r="A3588" s="63">
        <v>3586</v>
      </c>
      <c r="B3588">
        <v>6560</v>
      </c>
      <c r="C3588" t="s">
        <v>466</v>
      </c>
      <c r="D3588" t="s">
        <v>787</v>
      </c>
      <c r="F3588">
        <v>65</v>
      </c>
      <c r="G3588" s="64">
        <v>43848</v>
      </c>
      <c r="H3588" s="64">
        <v>43888</v>
      </c>
      <c r="I3588">
        <v>8</v>
      </c>
      <c r="J3588">
        <v>2000</v>
      </c>
      <c r="K3588" t="s">
        <v>730</v>
      </c>
      <c r="L3588">
        <v>39</v>
      </c>
      <c r="M3588">
        <v>6.6666666666666666E-2</v>
      </c>
      <c r="N3588">
        <v>2.6</v>
      </c>
      <c r="O3588">
        <v>41</v>
      </c>
      <c r="P3588">
        <v>6.3414634146341464E-2</v>
      </c>
      <c r="Q3588">
        <v>0.95121951219512191</v>
      </c>
      <c r="R3588" t="s">
        <v>838</v>
      </c>
    </row>
    <row r="3589" spans="1:18" x14ac:dyDescent="0.3">
      <c r="A3589" s="63">
        <v>3587</v>
      </c>
      <c r="B3589">
        <v>6560</v>
      </c>
      <c r="C3589" t="s">
        <v>466</v>
      </c>
      <c r="D3589" t="s">
        <v>787</v>
      </c>
      <c r="F3589">
        <v>65</v>
      </c>
      <c r="G3589" s="64">
        <v>43848</v>
      </c>
      <c r="H3589" s="64">
        <v>43888</v>
      </c>
      <c r="I3589">
        <v>8</v>
      </c>
      <c r="J3589">
        <v>2000</v>
      </c>
      <c r="K3589" t="s">
        <v>730</v>
      </c>
      <c r="L3589">
        <v>39</v>
      </c>
      <c r="M3589">
        <v>6.6666666666666666E-2</v>
      </c>
      <c r="N3589">
        <v>2.6</v>
      </c>
      <c r="O3589">
        <v>41</v>
      </c>
      <c r="P3589">
        <v>6.3414634146341464E-2</v>
      </c>
      <c r="Q3589">
        <v>0.95121951219512191</v>
      </c>
      <c r="R3589" t="s">
        <v>719</v>
      </c>
    </row>
    <row r="3590" spans="1:18" x14ac:dyDescent="0.3">
      <c r="A3590" s="63">
        <v>3588</v>
      </c>
      <c r="B3590">
        <v>6560</v>
      </c>
      <c r="C3590" t="s">
        <v>466</v>
      </c>
      <c r="D3590" t="s">
        <v>787</v>
      </c>
      <c r="F3590">
        <v>65</v>
      </c>
      <c r="G3590" s="64">
        <v>43848</v>
      </c>
      <c r="H3590" s="64">
        <v>43888</v>
      </c>
      <c r="I3590">
        <v>8</v>
      </c>
      <c r="J3590">
        <v>2000</v>
      </c>
      <c r="K3590" t="s">
        <v>730</v>
      </c>
      <c r="L3590">
        <v>39</v>
      </c>
      <c r="M3590">
        <v>6.6666666666666666E-2</v>
      </c>
      <c r="N3590">
        <v>2.6</v>
      </c>
      <c r="O3590">
        <v>41</v>
      </c>
      <c r="P3590">
        <v>6.3414634146341464E-2</v>
      </c>
      <c r="Q3590">
        <v>0.95121951219512191</v>
      </c>
      <c r="R3590" t="s">
        <v>600</v>
      </c>
    </row>
    <row r="3591" spans="1:18" x14ac:dyDescent="0.3">
      <c r="A3591" s="63">
        <v>3589</v>
      </c>
      <c r="B3591">
        <v>6560</v>
      </c>
      <c r="C3591" t="s">
        <v>466</v>
      </c>
      <c r="D3591" t="s">
        <v>787</v>
      </c>
      <c r="F3591">
        <v>65</v>
      </c>
      <c r="G3591" s="64">
        <v>43848</v>
      </c>
      <c r="H3591" s="64">
        <v>43888</v>
      </c>
      <c r="I3591">
        <v>8</v>
      </c>
      <c r="J3591">
        <v>2000</v>
      </c>
      <c r="K3591" t="s">
        <v>730</v>
      </c>
      <c r="L3591">
        <v>39</v>
      </c>
      <c r="M3591">
        <v>6.6666666666666666E-2</v>
      </c>
      <c r="N3591">
        <v>2.6</v>
      </c>
      <c r="O3591">
        <v>41</v>
      </c>
      <c r="P3591">
        <v>6.3414634146341464E-2</v>
      </c>
      <c r="Q3591">
        <v>0.95121951219512191</v>
      </c>
      <c r="R3591" t="s">
        <v>632</v>
      </c>
    </row>
    <row r="3592" spans="1:18" x14ac:dyDescent="0.3">
      <c r="A3592" s="63">
        <v>3590</v>
      </c>
      <c r="B3592">
        <v>107871</v>
      </c>
      <c r="C3592" t="s">
        <v>467</v>
      </c>
      <c r="D3592" t="s">
        <v>585</v>
      </c>
      <c r="F3592">
        <v>70</v>
      </c>
      <c r="G3592" s="64">
        <v>44209</v>
      </c>
      <c r="H3592" s="64">
        <v>44251</v>
      </c>
      <c r="I3592">
        <v>7</v>
      </c>
      <c r="J3592">
        <v>2020</v>
      </c>
      <c r="K3592">
        <v>2020</v>
      </c>
      <c r="L3592">
        <v>13</v>
      </c>
      <c r="M3592">
        <v>0.4</v>
      </c>
      <c r="N3592">
        <v>5.2</v>
      </c>
      <c r="O3592">
        <v>43</v>
      </c>
      <c r="P3592">
        <v>0.12093023255813951</v>
      </c>
      <c r="Q3592">
        <v>0.30232558139534882</v>
      </c>
      <c r="R3592" t="s">
        <v>22</v>
      </c>
    </row>
    <row r="3593" spans="1:18" x14ac:dyDescent="0.3">
      <c r="A3593" s="63">
        <v>3591</v>
      </c>
      <c r="B3593">
        <v>107871</v>
      </c>
      <c r="C3593" t="s">
        <v>467</v>
      </c>
      <c r="D3593" t="s">
        <v>585</v>
      </c>
      <c r="F3593">
        <v>70</v>
      </c>
      <c r="G3593" s="64">
        <v>44209</v>
      </c>
      <c r="H3593" s="64">
        <v>44251</v>
      </c>
      <c r="I3593">
        <v>7</v>
      </c>
      <c r="J3593">
        <v>2020</v>
      </c>
      <c r="K3593">
        <v>2020</v>
      </c>
      <c r="L3593">
        <v>13</v>
      </c>
      <c r="M3593">
        <v>0.4</v>
      </c>
      <c r="N3593">
        <v>5.2</v>
      </c>
      <c r="O3593">
        <v>43</v>
      </c>
      <c r="P3593">
        <v>0.12093023255813951</v>
      </c>
      <c r="Q3593">
        <v>0.30232558139534882</v>
      </c>
      <c r="R3593" t="s">
        <v>32</v>
      </c>
    </row>
    <row r="3594" spans="1:18" x14ac:dyDescent="0.3">
      <c r="A3594" s="63">
        <v>3592</v>
      </c>
      <c r="B3594">
        <v>107871</v>
      </c>
      <c r="C3594" t="s">
        <v>467</v>
      </c>
      <c r="D3594" t="s">
        <v>585</v>
      </c>
      <c r="F3594">
        <v>70</v>
      </c>
      <c r="G3594" s="64">
        <v>44209</v>
      </c>
      <c r="H3594" s="64">
        <v>44251</v>
      </c>
      <c r="I3594">
        <v>7</v>
      </c>
      <c r="J3594">
        <v>2020</v>
      </c>
      <c r="K3594">
        <v>2020</v>
      </c>
      <c r="L3594">
        <v>13</v>
      </c>
      <c r="M3594">
        <v>0.4</v>
      </c>
      <c r="N3594">
        <v>5.2</v>
      </c>
      <c r="O3594">
        <v>43</v>
      </c>
      <c r="P3594">
        <v>0.12093023255813951</v>
      </c>
      <c r="Q3594">
        <v>0.30232558139534882</v>
      </c>
      <c r="R3594" t="s">
        <v>23</v>
      </c>
    </row>
    <row r="3595" spans="1:18" x14ac:dyDescent="0.3">
      <c r="A3595" s="63">
        <v>3593</v>
      </c>
      <c r="B3595">
        <v>107871</v>
      </c>
      <c r="C3595" t="s">
        <v>467</v>
      </c>
      <c r="D3595" t="s">
        <v>585</v>
      </c>
      <c r="F3595">
        <v>70</v>
      </c>
      <c r="G3595" s="64">
        <v>44209</v>
      </c>
      <c r="H3595" s="64">
        <v>44251</v>
      </c>
      <c r="I3595">
        <v>7</v>
      </c>
      <c r="J3595">
        <v>2020</v>
      </c>
      <c r="K3595">
        <v>2020</v>
      </c>
      <c r="L3595">
        <v>13</v>
      </c>
      <c r="M3595">
        <v>0.4</v>
      </c>
      <c r="N3595">
        <v>5.2</v>
      </c>
      <c r="O3595">
        <v>43</v>
      </c>
      <c r="P3595">
        <v>0.12093023255813951</v>
      </c>
      <c r="Q3595">
        <v>0.30232558139534882</v>
      </c>
      <c r="R3595" t="s">
        <v>647</v>
      </c>
    </row>
    <row r="3596" spans="1:18" x14ac:dyDescent="0.3">
      <c r="A3596" s="63">
        <v>3594</v>
      </c>
      <c r="B3596">
        <v>107871</v>
      </c>
      <c r="C3596" t="s">
        <v>467</v>
      </c>
      <c r="D3596" t="s">
        <v>585</v>
      </c>
      <c r="F3596">
        <v>70</v>
      </c>
      <c r="G3596" s="64">
        <v>44209</v>
      </c>
      <c r="H3596" s="64">
        <v>44251</v>
      </c>
      <c r="I3596">
        <v>7</v>
      </c>
      <c r="J3596">
        <v>2020</v>
      </c>
      <c r="K3596">
        <v>2020</v>
      </c>
      <c r="L3596">
        <v>13</v>
      </c>
      <c r="M3596">
        <v>0.4</v>
      </c>
      <c r="N3596">
        <v>5.2</v>
      </c>
      <c r="O3596">
        <v>43</v>
      </c>
      <c r="P3596">
        <v>0.12093023255813951</v>
      </c>
      <c r="Q3596">
        <v>0.30232558139534882</v>
      </c>
      <c r="R3596" t="s">
        <v>601</v>
      </c>
    </row>
    <row r="3597" spans="1:18" x14ac:dyDescent="0.3">
      <c r="A3597" s="63">
        <v>3595</v>
      </c>
      <c r="B3597">
        <v>107871</v>
      </c>
      <c r="C3597" t="s">
        <v>467</v>
      </c>
      <c r="D3597" t="s">
        <v>585</v>
      </c>
      <c r="F3597">
        <v>70</v>
      </c>
      <c r="G3597" s="64">
        <v>44209</v>
      </c>
      <c r="H3597" s="64">
        <v>44251</v>
      </c>
      <c r="I3597">
        <v>7</v>
      </c>
      <c r="J3597">
        <v>2020</v>
      </c>
      <c r="K3597">
        <v>2020</v>
      </c>
      <c r="L3597">
        <v>13</v>
      </c>
      <c r="M3597">
        <v>0.4</v>
      </c>
      <c r="N3597">
        <v>5.2</v>
      </c>
      <c r="O3597">
        <v>43</v>
      </c>
      <c r="P3597">
        <v>0.12093023255813951</v>
      </c>
      <c r="Q3597">
        <v>0.30232558139534882</v>
      </c>
      <c r="R3597" t="s">
        <v>642</v>
      </c>
    </row>
    <row r="3598" spans="1:18" x14ac:dyDescent="0.3">
      <c r="A3598" s="63">
        <v>3596</v>
      </c>
      <c r="B3598">
        <v>107871</v>
      </c>
      <c r="C3598" t="s">
        <v>467</v>
      </c>
      <c r="D3598" t="s">
        <v>585</v>
      </c>
      <c r="F3598">
        <v>70</v>
      </c>
      <c r="G3598" s="64">
        <v>44209</v>
      </c>
      <c r="H3598" s="64">
        <v>44251</v>
      </c>
      <c r="I3598">
        <v>7</v>
      </c>
      <c r="J3598">
        <v>2020</v>
      </c>
      <c r="K3598">
        <v>2020</v>
      </c>
      <c r="L3598">
        <v>13</v>
      </c>
      <c r="M3598">
        <v>0.4</v>
      </c>
      <c r="N3598">
        <v>5.2</v>
      </c>
      <c r="O3598">
        <v>43</v>
      </c>
      <c r="P3598">
        <v>0.12093023255813951</v>
      </c>
      <c r="Q3598">
        <v>0.30232558139534882</v>
      </c>
      <c r="R3598" t="s">
        <v>606</v>
      </c>
    </row>
    <row r="3599" spans="1:18" x14ac:dyDescent="0.3">
      <c r="A3599" s="63">
        <v>3597</v>
      </c>
      <c r="B3599">
        <v>107871</v>
      </c>
      <c r="C3599" t="s">
        <v>467</v>
      </c>
      <c r="D3599" t="s">
        <v>585</v>
      </c>
      <c r="F3599">
        <v>70</v>
      </c>
      <c r="G3599" s="64">
        <v>44209</v>
      </c>
      <c r="H3599" s="64">
        <v>44251</v>
      </c>
      <c r="I3599">
        <v>7</v>
      </c>
      <c r="J3599">
        <v>2020</v>
      </c>
      <c r="K3599">
        <v>2020</v>
      </c>
      <c r="L3599">
        <v>13</v>
      </c>
      <c r="M3599">
        <v>0.4</v>
      </c>
      <c r="N3599">
        <v>5.2</v>
      </c>
      <c r="O3599">
        <v>43</v>
      </c>
      <c r="P3599">
        <v>0.12093023255813951</v>
      </c>
      <c r="Q3599">
        <v>0.30232558139534882</v>
      </c>
      <c r="R3599" t="s">
        <v>770</v>
      </c>
    </row>
    <row r="3600" spans="1:18" x14ac:dyDescent="0.3">
      <c r="A3600" s="63">
        <v>3598</v>
      </c>
      <c r="B3600">
        <v>107871</v>
      </c>
      <c r="C3600" t="s">
        <v>467</v>
      </c>
      <c r="D3600" t="s">
        <v>585</v>
      </c>
      <c r="F3600">
        <v>70</v>
      </c>
      <c r="G3600" s="64">
        <v>44209</v>
      </c>
      <c r="H3600" s="64">
        <v>44251</v>
      </c>
      <c r="I3600">
        <v>7</v>
      </c>
      <c r="J3600">
        <v>2020</v>
      </c>
      <c r="K3600">
        <v>2020</v>
      </c>
      <c r="L3600">
        <v>13</v>
      </c>
      <c r="M3600">
        <v>0.4</v>
      </c>
      <c r="N3600">
        <v>5.2</v>
      </c>
      <c r="O3600">
        <v>43</v>
      </c>
      <c r="P3600">
        <v>0.12093023255813951</v>
      </c>
      <c r="Q3600">
        <v>0.30232558139534882</v>
      </c>
      <c r="R3600" t="s">
        <v>597</v>
      </c>
    </row>
    <row r="3601" spans="1:18" x14ac:dyDescent="0.3">
      <c r="A3601" s="63">
        <v>3599</v>
      </c>
      <c r="B3601">
        <v>107871</v>
      </c>
      <c r="C3601" t="s">
        <v>467</v>
      </c>
      <c r="D3601" t="s">
        <v>585</v>
      </c>
      <c r="F3601">
        <v>70</v>
      </c>
      <c r="G3601" s="64">
        <v>44209</v>
      </c>
      <c r="H3601" s="64">
        <v>44251</v>
      </c>
      <c r="I3601">
        <v>7</v>
      </c>
      <c r="J3601">
        <v>2020</v>
      </c>
      <c r="K3601">
        <v>2020</v>
      </c>
      <c r="L3601">
        <v>13</v>
      </c>
      <c r="M3601">
        <v>0.4</v>
      </c>
      <c r="N3601">
        <v>5.2</v>
      </c>
      <c r="O3601">
        <v>43</v>
      </c>
      <c r="P3601">
        <v>0.12093023255813951</v>
      </c>
      <c r="Q3601">
        <v>0.30232558139534882</v>
      </c>
      <c r="R3601" t="s">
        <v>670</v>
      </c>
    </row>
    <row r="3602" spans="1:18" x14ac:dyDescent="0.3">
      <c r="A3602" s="63">
        <v>3600</v>
      </c>
      <c r="B3602">
        <v>107871</v>
      </c>
      <c r="C3602" t="s">
        <v>467</v>
      </c>
      <c r="D3602" t="s">
        <v>585</v>
      </c>
      <c r="F3602">
        <v>70</v>
      </c>
      <c r="G3602" s="64">
        <v>44209</v>
      </c>
      <c r="H3602" s="64">
        <v>44251</v>
      </c>
      <c r="I3602">
        <v>7</v>
      </c>
      <c r="J3602">
        <v>2020</v>
      </c>
      <c r="K3602">
        <v>2020</v>
      </c>
      <c r="L3602">
        <v>13</v>
      </c>
      <c r="M3602">
        <v>0.4</v>
      </c>
      <c r="N3602">
        <v>5.2</v>
      </c>
      <c r="O3602">
        <v>43</v>
      </c>
      <c r="P3602">
        <v>0.12093023255813951</v>
      </c>
      <c r="Q3602">
        <v>0.30232558139534882</v>
      </c>
      <c r="R3602" t="s">
        <v>709</v>
      </c>
    </row>
    <row r="3603" spans="1:18" x14ac:dyDescent="0.3">
      <c r="A3603" s="63">
        <v>3601</v>
      </c>
      <c r="B3603">
        <v>107871</v>
      </c>
      <c r="C3603" t="s">
        <v>467</v>
      </c>
      <c r="D3603" t="s">
        <v>585</v>
      </c>
      <c r="F3603">
        <v>70</v>
      </c>
      <c r="G3603" s="64">
        <v>44209</v>
      </c>
      <c r="H3603" s="64">
        <v>44251</v>
      </c>
      <c r="I3603">
        <v>7</v>
      </c>
      <c r="J3603">
        <v>2020</v>
      </c>
      <c r="K3603">
        <v>2020</v>
      </c>
      <c r="L3603">
        <v>13</v>
      </c>
      <c r="M3603">
        <v>0.4</v>
      </c>
      <c r="N3603">
        <v>5.2</v>
      </c>
      <c r="O3603">
        <v>43</v>
      </c>
      <c r="P3603">
        <v>0.12093023255813951</v>
      </c>
      <c r="Q3603">
        <v>0.30232558139534882</v>
      </c>
      <c r="R3603" t="s">
        <v>619</v>
      </c>
    </row>
    <row r="3604" spans="1:18" x14ac:dyDescent="0.3">
      <c r="A3604" s="63">
        <v>3602</v>
      </c>
      <c r="B3604">
        <v>107871</v>
      </c>
      <c r="C3604" t="s">
        <v>467</v>
      </c>
      <c r="D3604" t="s">
        <v>585</v>
      </c>
      <c r="F3604">
        <v>70</v>
      </c>
      <c r="G3604" s="64">
        <v>44209</v>
      </c>
      <c r="H3604" s="64">
        <v>44251</v>
      </c>
      <c r="I3604">
        <v>7</v>
      </c>
      <c r="J3604">
        <v>2020</v>
      </c>
      <c r="K3604">
        <v>2020</v>
      </c>
      <c r="L3604">
        <v>13</v>
      </c>
      <c r="M3604">
        <v>0.4</v>
      </c>
      <c r="N3604">
        <v>5.2</v>
      </c>
      <c r="O3604">
        <v>43</v>
      </c>
      <c r="P3604">
        <v>0.12093023255813951</v>
      </c>
      <c r="Q3604">
        <v>0.30232558139534882</v>
      </c>
      <c r="R3604" t="s">
        <v>595</v>
      </c>
    </row>
    <row r="3605" spans="1:18" x14ac:dyDescent="0.3">
      <c r="A3605" s="63">
        <v>3603</v>
      </c>
      <c r="B3605">
        <v>107871</v>
      </c>
      <c r="C3605" t="s">
        <v>467</v>
      </c>
      <c r="D3605" t="s">
        <v>585</v>
      </c>
      <c r="F3605">
        <v>70</v>
      </c>
      <c r="G3605" s="64">
        <v>44209</v>
      </c>
      <c r="H3605" s="64">
        <v>44251</v>
      </c>
      <c r="I3605">
        <v>7</v>
      </c>
      <c r="J3605">
        <v>2020</v>
      </c>
      <c r="K3605">
        <v>2020</v>
      </c>
      <c r="L3605">
        <v>13</v>
      </c>
      <c r="M3605">
        <v>0.4</v>
      </c>
      <c r="N3605">
        <v>5.2</v>
      </c>
      <c r="O3605">
        <v>43</v>
      </c>
      <c r="P3605">
        <v>0.12093023255813951</v>
      </c>
      <c r="Q3605">
        <v>0.30232558139534882</v>
      </c>
      <c r="R3605" t="s">
        <v>694</v>
      </c>
    </row>
    <row r="3606" spans="1:18" x14ac:dyDescent="0.3">
      <c r="A3606" s="63">
        <v>3604</v>
      </c>
      <c r="B3606">
        <v>107871</v>
      </c>
      <c r="C3606" t="s">
        <v>467</v>
      </c>
      <c r="D3606" t="s">
        <v>585</v>
      </c>
      <c r="F3606">
        <v>70</v>
      </c>
      <c r="G3606" s="64">
        <v>44209</v>
      </c>
      <c r="H3606" s="64">
        <v>44251</v>
      </c>
      <c r="I3606">
        <v>7</v>
      </c>
      <c r="J3606">
        <v>2020</v>
      </c>
      <c r="K3606">
        <v>2020</v>
      </c>
      <c r="L3606">
        <v>13</v>
      </c>
      <c r="M3606">
        <v>0.4</v>
      </c>
      <c r="N3606">
        <v>5.2</v>
      </c>
      <c r="O3606">
        <v>43</v>
      </c>
      <c r="P3606">
        <v>0.12093023255813951</v>
      </c>
      <c r="Q3606">
        <v>0.30232558139534882</v>
      </c>
      <c r="R3606" t="s">
        <v>37</v>
      </c>
    </row>
    <row r="3607" spans="1:18" x14ac:dyDescent="0.3">
      <c r="A3607" s="63">
        <v>3605</v>
      </c>
      <c r="B3607">
        <v>107871</v>
      </c>
      <c r="C3607" t="s">
        <v>467</v>
      </c>
      <c r="D3607" t="s">
        <v>585</v>
      </c>
      <c r="F3607">
        <v>70</v>
      </c>
      <c r="G3607" s="64">
        <v>44209</v>
      </c>
      <c r="H3607" s="64">
        <v>44251</v>
      </c>
      <c r="I3607">
        <v>7</v>
      </c>
      <c r="J3607">
        <v>2020</v>
      </c>
      <c r="K3607">
        <v>2020</v>
      </c>
      <c r="L3607">
        <v>13</v>
      </c>
      <c r="M3607">
        <v>0.4</v>
      </c>
      <c r="N3607">
        <v>5.2</v>
      </c>
      <c r="O3607">
        <v>43</v>
      </c>
      <c r="P3607">
        <v>0.12093023255813951</v>
      </c>
      <c r="Q3607">
        <v>0.30232558139534882</v>
      </c>
      <c r="R3607" t="s">
        <v>699</v>
      </c>
    </row>
    <row r="3608" spans="1:18" x14ac:dyDescent="0.3">
      <c r="A3608" s="63">
        <v>3606</v>
      </c>
      <c r="B3608">
        <v>107871</v>
      </c>
      <c r="C3608" t="s">
        <v>467</v>
      </c>
      <c r="D3608" t="s">
        <v>585</v>
      </c>
      <c r="F3608">
        <v>70</v>
      </c>
      <c r="G3608" s="64">
        <v>44209</v>
      </c>
      <c r="H3608" s="64">
        <v>44251</v>
      </c>
      <c r="I3608">
        <v>7</v>
      </c>
      <c r="J3608">
        <v>2020</v>
      </c>
      <c r="K3608">
        <v>2020</v>
      </c>
      <c r="L3608">
        <v>13</v>
      </c>
      <c r="M3608">
        <v>0.4</v>
      </c>
      <c r="N3608">
        <v>5.2</v>
      </c>
      <c r="O3608">
        <v>43</v>
      </c>
      <c r="P3608">
        <v>0.12093023255813951</v>
      </c>
      <c r="Q3608">
        <v>0.30232558139534882</v>
      </c>
      <c r="R3608" t="s">
        <v>590</v>
      </c>
    </row>
    <row r="3609" spans="1:18" x14ac:dyDescent="0.3">
      <c r="A3609" s="63">
        <v>3607</v>
      </c>
      <c r="B3609">
        <v>107871</v>
      </c>
      <c r="C3609" t="s">
        <v>467</v>
      </c>
      <c r="D3609" t="s">
        <v>585</v>
      </c>
      <c r="F3609">
        <v>70</v>
      </c>
      <c r="G3609" s="64">
        <v>44209</v>
      </c>
      <c r="H3609" s="64">
        <v>44251</v>
      </c>
      <c r="I3609">
        <v>7</v>
      </c>
      <c r="J3609">
        <v>2020</v>
      </c>
      <c r="K3609">
        <v>2020</v>
      </c>
      <c r="L3609">
        <v>13</v>
      </c>
      <c r="M3609">
        <v>0.4</v>
      </c>
      <c r="N3609">
        <v>5.2</v>
      </c>
      <c r="O3609">
        <v>43</v>
      </c>
      <c r="P3609">
        <v>0.12093023255813951</v>
      </c>
      <c r="Q3609">
        <v>0.30232558139534882</v>
      </c>
      <c r="R3609" t="s">
        <v>797</v>
      </c>
    </row>
    <row r="3610" spans="1:18" x14ac:dyDescent="0.3">
      <c r="A3610" s="63">
        <v>3608</v>
      </c>
      <c r="B3610">
        <v>107871</v>
      </c>
      <c r="C3610" t="s">
        <v>467</v>
      </c>
      <c r="D3610" t="s">
        <v>585</v>
      </c>
      <c r="F3610">
        <v>70</v>
      </c>
      <c r="G3610" s="64">
        <v>44209</v>
      </c>
      <c r="H3610" s="64">
        <v>44251</v>
      </c>
      <c r="I3610">
        <v>7</v>
      </c>
      <c r="J3610">
        <v>2020</v>
      </c>
      <c r="K3610">
        <v>2020</v>
      </c>
      <c r="L3610">
        <v>13</v>
      </c>
      <c r="M3610">
        <v>0.4</v>
      </c>
      <c r="N3610">
        <v>5.2</v>
      </c>
      <c r="O3610">
        <v>43</v>
      </c>
      <c r="P3610">
        <v>0.12093023255813951</v>
      </c>
      <c r="Q3610">
        <v>0.30232558139534882</v>
      </c>
      <c r="R3610" t="s">
        <v>155</v>
      </c>
    </row>
    <row r="3611" spans="1:18" x14ac:dyDescent="0.3">
      <c r="A3611" s="63">
        <v>3609</v>
      </c>
      <c r="B3611">
        <v>107871</v>
      </c>
      <c r="C3611" t="s">
        <v>467</v>
      </c>
      <c r="D3611" t="s">
        <v>585</v>
      </c>
      <c r="F3611">
        <v>70</v>
      </c>
      <c r="G3611" s="64">
        <v>44209</v>
      </c>
      <c r="H3611" s="64">
        <v>44251</v>
      </c>
      <c r="I3611">
        <v>7</v>
      </c>
      <c r="J3611">
        <v>2020</v>
      </c>
      <c r="K3611">
        <v>2020</v>
      </c>
      <c r="L3611">
        <v>13</v>
      </c>
      <c r="M3611">
        <v>0.4</v>
      </c>
      <c r="N3611">
        <v>5.2</v>
      </c>
      <c r="O3611">
        <v>43</v>
      </c>
      <c r="P3611">
        <v>0.12093023255813951</v>
      </c>
      <c r="Q3611">
        <v>0.30232558139534882</v>
      </c>
      <c r="R3611" t="s">
        <v>674</v>
      </c>
    </row>
    <row r="3612" spans="1:18" x14ac:dyDescent="0.3">
      <c r="A3612" s="63">
        <v>3610</v>
      </c>
      <c r="B3612">
        <v>107871</v>
      </c>
      <c r="C3612" t="s">
        <v>467</v>
      </c>
      <c r="D3612" t="s">
        <v>585</v>
      </c>
      <c r="F3612">
        <v>70</v>
      </c>
      <c r="G3612" s="64">
        <v>44209</v>
      </c>
      <c r="H3612" s="64">
        <v>44251</v>
      </c>
      <c r="I3612">
        <v>7</v>
      </c>
      <c r="J3612">
        <v>2020</v>
      </c>
      <c r="K3612">
        <v>2020</v>
      </c>
      <c r="L3612">
        <v>13</v>
      </c>
      <c r="M3612">
        <v>0.4</v>
      </c>
      <c r="N3612">
        <v>5.2</v>
      </c>
      <c r="O3612">
        <v>43</v>
      </c>
      <c r="P3612">
        <v>0.12093023255813951</v>
      </c>
      <c r="Q3612">
        <v>0.30232558139534882</v>
      </c>
      <c r="R3612" t="s">
        <v>633</v>
      </c>
    </row>
    <row r="3613" spans="1:18" x14ac:dyDescent="0.3">
      <c r="A3613" s="63">
        <v>3611</v>
      </c>
      <c r="B3613">
        <v>107871</v>
      </c>
      <c r="C3613" t="s">
        <v>467</v>
      </c>
      <c r="D3613" t="s">
        <v>585</v>
      </c>
      <c r="F3613">
        <v>70</v>
      </c>
      <c r="G3613" s="64">
        <v>44209</v>
      </c>
      <c r="H3613" s="64">
        <v>44251</v>
      </c>
      <c r="I3613">
        <v>7</v>
      </c>
      <c r="J3613">
        <v>2020</v>
      </c>
      <c r="K3613">
        <v>2020</v>
      </c>
      <c r="L3613">
        <v>13</v>
      </c>
      <c r="M3613">
        <v>0.4</v>
      </c>
      <c r="N3613">
        <v>5.2</v>
      </c>
      <c r="O3613">
        <v>43</v>
      </c>
      <c r="P3613">
        <v>0.12093023255813951</v>
      </c>
      <c r="Q3613">
        <v>0.30232558139534882</v>
      </c>
      <c r="R3613" t="s">
        <v>643</v>
      </c>
    </row>
    <row r="3614" spans="1:18" x14ac:dyDescent="0.3">
      <c r="A3614" s="63">
        <v>3612</v>
      </c>
      <c r="B3614">
        <v>107871</v>
      </c>
      <c r="C3614" t="s">
        <v>467</v>
      </c>
      <c r="D3614" t="s">
        <v>585</v>
      </c>
      <c r="F3614">
        <v>70</v>
      </c>
      <c r="G3614" s="64">
        <v>44209</v>
      </c>
      <c r="H3614" s="64">
        <v>44251</v>
      </c>
      <c r="I3614">
        <v>7</v>
      </c>
      <c r="J3614">
        <v>2020</v>
      </c>
      <c r="K3614">
        <v>2020</v>
      </c>
      <c r="L3614">
        <v>13</v>
      </c>
      <c r="M3614">
        <v>0.4</v>
      </c>
      <c r="N3614">
        <v>5.2</v>
      </c>
      <c r="O3614">
        <v>43</v>
      </c>
      <c r="P3614">
        <v>0.12093023255813951</v>
      </c>
      <c r="Q3614">
        <v>0.30232558139534882</v>
      </c>
      <c r="R3614" t="s">
        <v>744</v>
      </c>
    </row>
    <row r="3615" spans="1:18" x14ac:dyDescent="0.3">
      <c r="A3615" s="63">
        <v>3613</v>
      </c>
      <c r="B3615">
        <v>107871</v>
      </c>
      <c r="C3615" t="s">
        <v>467</v>
      </c>
      <c r="D3615" t="s">
        <v>585</v>
      </c>
      <c r="F3615">
        <v>70</v>
      </c>
      <c r="G3615" s="64">
        <v>44209</v>
      </c>
      <c r="H3615" s="64">
        <v>44251</v>
      </c>
      <c r="I3615">
        <v>7</v>
      </c>
      <c r="J3615">
        <v>2020</v>
      </c>
      <c r="K3615">
        <v>2020</v>
      </c>
      <c r="L3615">
        <v>13</v>
      </c>
      <c r="M3615">
        <v>0.4</v>
      </c>
      <c r="N3615">
        <v>5.2</v>
      </c>
      <c r="O3615">
        <v>43</v>
      </c>
      <c r="P3615">
        <v>0.12093023255813951</v>
      </c>
      <c r="Q3615">
        <v>0.30232558139534882</v>
      </c>
      <c r="R3615" t="s">
        <v>119</v>
      </c>
    </row>
    <row r="3616" spans="1:18" x14ac:dyDescent="0.3">
      <c r="A3616" s="63">
        <v>3614</v>
      </c>
      <c r="B3616">
        <v>107871</v>
      </c>
      <c r="C3616" t="s">
        <v>467</v>
      </c>
      <c r="D3616" t="s">
        <v>585</v>
      </c>
      <c r="F3616">
        <v>70</v>
      </c>
      <c r="G3616" s="64">
        <v>44209</v>
      </c>
      <c r="H3616" s="64">
        <v>44251</v>
      </c>
      <c r="I3616">
        <v>7</v>
      </c>
      <c r="J3616">
        <v>2020</v>
      </c>
      <c r="K3616">
        <v>2020</v>
      </c>
      <c r="L3616">
        <v>13</v>
      </c>
      <c r="M3616">
        <v>0.4</v>
      </c>
      <c r="N3616">
        <v>5.2</v>
      </c>
      <c r="O3616">
        <v>43</v>
      </c>
      <c r="P3616">
        <v>0.12093023255813951</v>
      </c>
      <c r="Q3616">
        <v>0.30232558139534882</v>
      </c>
      <c r="R3616" t="s">
        <v>706</v>
      </c>
    </row>
    <row r="3617" spans="1:18" x14ac:dyDescent="0.3">
      <c r="A3617" s="63">
        <v>3615</v>
      </c>
      <c r="B3617">
        <v>721</v>
      </c>
      <c r="C3617" t="s">
        <v>468</v>
      </c>
      <c r="D3617" t="s">
        <v>585</v>
      </c>
      <c r="F3617">
        <v>81</v>
      </c>
      <c r="G3617" s="64">
        <v>43009</v>
      </c>
      <c r="H3617" s="64">
        <v>43023</v>
      </c>
      <c r="I3617">
        <v>5</v>
      </c>
      <c r="J3617">
        <v>2002</v>
      </c>
      <c r="K3617">
        <v>2002</v>
      </c>
      <c r="L3617">
        <v>38</v>
      </c>
      <c r="M3617">
        <v>0.26666666666666672</v>
      </c>
      <c r="N3617">
        <v>10.133333333333329</v>
      </c>
      <c r="O3617">
        <v>15</v>
      </c>
      <c r="P3617">
        <v>0.67555555555555558</v>
      </c>
      <c r="Q3617">
        <v>2.5333333333333332</v>
      </c>
      <c r="R3617" t="s">
        <v>36</v>
      </c>
    </row>
    <row r="3618" spans="1:18" x14ac:dyDescent="0.3">
      <c r="A3618" s="63">
        <v>3616</v>
      </c>
      <c r="B3618">
        <v>721</v>
      </c>
      <c r="C3618" t="s">
        <v>468</v>
      </c>
      <c r="D3618" t="s">
        <v>585</v>
      </c>
      <c r="F3618">
        <v>81</v>
      </c>
      <c r="G3618" s="64">
        <v>43009</v>
      </c>
      <c r="H3618" s="64">
        <v>43023</v>
      </c>
      <c r="I3618">
        <v>5</v>
      </c>
      <c r="J3618">
        <v>2002</v>
      </c>
      <c r="K3618">
        <v>2002</v>
      </c>
      <c r="L3618">
        <v>38</v>
      </c>
      <c r="M3618">
        <v>0.26666666666666672</v>
      </c>
      <c r="N3618">
        <v>10.133333333333329</v>
      </c>
      <c r="O3618">
        <v>15</v>
      </c>
      <c r="P3618">
        <v>0.67555555555555558</v>
      </c>
      <c r="Q3618">
        <v>2.5333333333333332</v>
      </c>
      <c r="R3618" t="s">
        <v>23</v>
      </c>
    </row>
    <row r="3619" spans="1:18" x14ac:dyDescent="0.3">
      <c r="A3619" s="63">
        <v>3617</v>
      </c>
      <c r="B3619">
        <v>721</v>
      </c>
      <c r="C3619" t="s">
        <v>468</v>
      </c>
      <c r="D3619" t="s">
        <v>585</v>
      </c>
      <c r="F3619">
        <v>81</v>
      </c>
      <c r="G3619" s="64">
        <v>43009</v>
      </c>
      <c r="H3619" s="64">
        <v>43023</v>
      </c>
      <c r="I3619">
        <v>5</v>
      </c>
      <c r="J3619">
        <v>2002</v>
      </c>
      <c r="K3619">
        <v>2002</v>
      </c>
      <c r="L3619">
        <v>38</v>
      </c>
      <c r="M3619">
        <v>0.26666666666666672</v>
      </c>
      <c r="N3619">
        <v>10.133333333333329</v>
      </c>
      <c r="O3619">
        <v>15</v>
      </c>
      <c r="P3619">
        <v>0.67555555555555558</v>
      </c>
      <c r="Q3619">
        <v>2.5333333333333332</v>
      </c>
      <c r="R3619" t="s">
        <v>359</v>
      </c>
    </row>
    <row r="3620" spans="1:18" x14ac:dyDescent="0.3">
      <c r="A3620" s="63">
        <v>3618</v>
      </c>
      <c r="B3620">
        <v>721</v>
      </c>
      <c r="C3620" t="s">
        <v>468</v>
      </c>
      <c r="D3620" t="s">
        <v>585</v>
      </c>
      <c r="F3620">
        <v>81</v>
      </c>
      <c r="G3620" s="64">
        <v>43009</v>
      </c>
      <c r="H3620" s="64">
        <v>43023</v>
      </c>
      <c r="I3620">
        <v>5</v>
      </c>
      <c r="J3620">
        <v>2002</v>
      </c>
      <c r="K3620">
        <v>2002</v>
      </c>
      <c r="L3620">
        <v>38</v>
      </c>
      <c r="M3620">
        <v>0.26666666666666672</v>
      </c>
      <c r="N3620">
        <v>10.133333333333329</v>
      </c>
      <c r="O3620">
        <v>15</v>
      </c>
      <c r="P3620">
        <v>0.67555555555555558</v>
      </c>
      <c r="Q3620">
        <v>2.5333333333333332</v>
      </c>
      <c r="R3620" t="s">
        <v>24</v>
      </c>
    </row>
    <row r="3621" spans="1:18" x14ac:dyDescent="0.3">
      <c r="A3621" s="63">
        <v>3619</v>
      </c>
      <c r="B3621">
        <v>721</v>
      </c>
      <c r="C3621" t="s">
        <v>468</v>
      </c>
      <c r="D3621" t="s">
        <v>585</v>
      </c>
      <c r="F3621">
        <v>81</v>
      </c>
      <c r="G3621" s="64">
        <v>43009</v>
      </c>
      <c r="H3621" s="64">
        <v>43023</v>
      </c>
      <c r="I3621">
        <v>5</v>
      </c>
      <c r="J3621">
        <v>2002</v>
      </c>
      <c r="K3621">
        <v>2002</v>
      </c>
      <c r="L3621">
        <v>38</v>
      </c>
      <c r="M3621">
        <v>0.26666666666666672</v>
      </c>
      <c r="N3621">
        <v>10.133333333333329</v>
      </c>
      <c r="O3621">
        <v>15</v>
      </c>
      <c r="P3621">
        <v>0.67555555555555558</v>
      </c>
      <c r="Q3621">
        <v>2.5333333333333332</v>
      </c>
      <c r="R3621" t="s">
        <v>61</v>
      </c>
    </row>
    <row r="3622" spans="1:18" x14ac:dyDescent="0.3">
      <c r="A3622" s="63">
        <v>3620</v>
      </c>
      <c r="B3622">
        <v>721</v>
      </c>
      <c r="C3622" t="s">
        <v>468</v>
      </c>
      <c r="D3622" t="s">
        <v>585</v>
      </c>
      <c r="F3622">
        <v>81</v>
      </c>
      <c r="G3622" s="64">
        <v>43009</v>
      </c>
      <c r="H3622" s="64">
        <v>43023</v>
      </c>
      <c r="I3622">
        <v>5</v>
      </c>
      <c r="J3622">
        <v>2002</v>
      </c>
      <c r="K3622">
        <v>2002</v>
      </c>
      <c r="L3622">
        <v>38</v>
      </c>
      <c r="M3622">
        <v>0.26666666666666672</v>
      </c>
      <c r="N3622">
        <v>10.133333333333329</v>
      </c>
      <c r="O3622">
        <v>15</v>
      </c>
      <c r="P3622">
        <v>0.67555555555555558</v>
      </c>
      <c r="Q3622">
        <v>2.5333333333333332</v>
      </c>
      <c r="R3622" t="s">
        <v>54</v>
      </c>
    </row>
    <row r="3623" spans="1:18" x14ac:dyDescent="0.3">
      <c r="A3623" s="63">
        <v>3621</v>
      </c>
      <c r="B3623">
        <v>721</v>
      </c>
      <c r="C3623" t="s">
        <v>468</v>
      </c>
      <c r="D3623" t="s">
        <v>585</v>
      </c>
      <c r="F3623">
        <v>81</v>
      </c>
      <c r="G3623" s="64">
        <v>43009</v>
      </c>
      <c r="H3623" s="64">
        <v>43023</v>
      </c>
      <c r="I3623">
        <v>5</v>
      </c>
      <c r="J3623">
        <v>2002</v>
      </c>
      <c r="K3623">
        <v>2002</v>
      </c>
      <c r="L3623">
        <v>38</v>
      </c>
      <c r="M3623">
        <v>0.26666666666666672</v>
      </c>
      <c r="N3623">
        <v>10.133333333333329</v>
      </c>
      <c r="O3623">
        <v>15</v>
      </c>
      <c r="P3623">
        <v>0.67555555555555558</v>
      </c>
      <c r="Q3623">
        <v>2.5333333333333332</v>
      </c>
      <c r="R3623" t="s">
        <v>823</v>
      </c>
    </row>
    <row r="3624" spans="1:18" x14ac:dyDescent="0.3">
      <c r="A3624" s="63">
        <v>3622</v>
      </c>
      <c r="B3624">
        <v>721</v>
      </c>
      <c r="C3624" t="s">
        <v>468</v>
      </c>
      <c r="D3624" t="s">
        <v>585</v>
      </c>
      <c r="F3624">
        <v>81</v>
      </c>
      <c r="G3624" s="64">
        <v>43009</v>
      </c>
      <c r="H3624" s="64">
        <v>43023</v>
      </c>
      <c r="I3624">
        <v>5</v>
      </c>
      <c r="J3624">
        <v>2002</v>
      </c>
      <c r="K3624">
        <v>2002</v>
      </c>
      <c r="L3624">
        <v>38</v>
      </c>
      <c r="M3624">
        <v>0.26666666666666672</v>
      </c>
      <c r="N3624">
        <v>10.133333333333329</v>
      </c>
      <c r="O3624">
        <v>15</v>
      </c>
      <c r="P3624">
        <v>0.67555555555555558</v>
      </c>
      <c r="Q3624">
        <v>2.5333333333333332</v>
      </c>
      <c r="R3624" t="s">
        <v>666</v>
      </c>
    </row>
    <row r="3625" spans="1:18" x14ac:dyDescent="0.3">
      <c r="A3625" s="63">
        <v>3623</v>
      </c>
      <c r="B3625">
        <v>721</v>
      </c>
      <c r="C3625" t="s">
        <v>468</v>
      </c>
      <c r="D3625" t="s">
        <v>585</v>
      </c>
      <c r="F3625">
        <v>81</v>
      </c>
      <c r="G3625" s="64">
        <v>43009</v>
      </c>
      <c r="H3625" s="64">
        <v>43023</v>
      </c>
      <c r="I3625">
        <v>5</v>
      </c>
      <c r="J3625">
        <v>2002</v>
      </c>
      <c r="K3625">
        <v>2002</v>
      </c>
      <c r="L3625">
        <v>38</v>
      </c>
      <c r="M3625">
        <v>0.26666666666666672</v>
      </c>
      <c r="N3625">
        <v>10.133333333333329</v>
      </c>
      <c r="O3625">
        <v>15</v>
      </c>
      <c r="P3625">
        <v>0.67555555555555558</v>
      </c>
      <c r="Q3625">
        <v>2.5333333333333332</v>
      </c>
      <c r="R3625" t="s">
        <v>626</v>
      </c>
    </row>
    <row r="3626" spans="1:18" x14ac:dyDescent="0.3">
      <c r="A3626" s="63">
        <v>3624</v>
      </c>
      <c r="B3626">
        <v>721</v>
      </c>
      <c r="C3626" t="s">
        <v>468</v>
      </c>
      <c r="D3626" t="s">
        <v>585</v>
      </c>
      <c r="F3626">
        <v>81</v>
      </c>
      <c r="G3626" s="64">
        <v>43009</v>
      </c>
      <c r="H3626" s="64">
        <v>43023</v>
      </c>
      <c r="I3626">
        <v>5</v>
      </c>
      <c r="J3626">
        <v>2002</v>
      </c>
      <c r="K3626">
        <v>2002</v>
      </c>
      <c r="L3626">
        <v>38</v>
      </c>
      <c r="M3626">
        <v>0.26666666666666672</v>
      </c>
      <c r="N3626">
        <v>10.133333333333329</v>
      </c>
      <c r="O3626">
        <v>15</v>
      </c>
      <c r="P3626">
        <v>0.67555555555555558</v>
      </c>
      <c r="Q3626">
        <v>2.5333333333333332</v>
      </c>
      <c r="R3626" t="s">
        <v>674</v>
      </c>
    </row>
    <row r="3627" spans="1:18" x14ac:dyDescent="0.3">
      <c r="A3627" s="63">
        <v>3625</v>
      </c>
      <c r="B3627">
        <v>721</v>
      </c>
      <c r="C3627" t="s">
        <v>468</v>
      </c>
      <c r="D3627" t="s">
        <v>585</v>
      </c>
      <c r="F3627">
        <v>81</v>
      </c>
      <c r="G3627" s="64">
        <v>43009</v>
      </c>
      <c r="H3627" s="64">
        <v>43023</v>
      </c>
      <c r="I3627">
        <v>5</v>
      </c>
      <c r="J3627">
        <v>2002</v>
      </c>
      <c r="K3627">
        <v>2002</v>
      </c>
      <c r="L3627">
        <v>38</v>
      </c>
      <c r="M3627">
        <v>0.26666666666666672</v>
      </c>
      <c r="N3627">
        <v>10.133333333333329</v>
      </c>
      <c r="O3627">
        <v>15</v>
      </c>
      <c r="P3627">
        <v>0.67555555555555558</v>
      </c>
      <c r="Q3627">
        <v>2.5333333333333332</v>
      </c>
      <c r="R3627" t="s">
        <v>720</v>
      </c>
    </row>
    <row r="3628" spans="1:18" x14ac:dyDescent="0.3">
      <c r="A3628" s="63">
        <v>3626</v>
      </c>
      <c r="B3628">
        <v>721</v>
      </c>
      <c r="C3628" t="s">
        <v>468</v>
      </c>
      <c r="D3628" t="s">
        <v>585</v>
      </c>
      <c r="F3628">
        <v>81</v>
      </c>
      <c r="G3628" s="64">
        <v>43009</v>
      </c>
      <c r="H3628" s="64">
        <v>43023</v>
      </c>
      <c r="I3628">
        <v>5</v>
      </c>
      <c r="J3628">
        <v>2002</v>
      </c>
      <c r="K3628">
        <v>2002</v>
      </c>
      <c r="L3628">
        <v>38</v>
      </c>
      <c r="M3628">
        <v>0.26666666666666672</v>
      </c>
      <c r="N3628">
        <v>10.133333333333329</v>
      </c>
      <c r="O3628">
        <v>15</v>
      </c>
      <c r="P3628">
        <v>0.67555555555555558</v>
      </c>
      <c r="Q3628">
        <v>2.5333333333333332</v>
      </c>
      <c r="R3628" t="s">
        <v>641</v>
      </c>
    </row>
    <row r="3629" spans="1:18" x14ac:dyDescent="0.3">
      <c r="A3629" s="63">
        <v>3627</v>
      </c>
      <c r="B3629">
        <v>721</v>
      </c>
      <c r="C3629" t="s">
        <v>468</v>
      </c>
      <c r="D3629" t="s">
        <v>585</v>
      </c>
      <c r="F3629">
        <v>81</v>
      </c>
      <c r="G3629" s="64">
        <v>43009</v>
      </c>
      <c r="H3629" s="64">
        <v>43023</v>
      </c>
      <c r="I3629">
        <v>5</v>
      </c>
      <c r="J3629">
        <v>2002</v>
      </c>
      <c r="K3629">
        <v>2002</v>
      </c>
      <c r="L3629">
        <v>38</v>
      </c>
      <c r="M3629">
        <v>0.26666666666666672</v>
      </c>
      <c r="N3629">
        <v>10.133333333333329</v>
      </c>
      <c r="O3629">
        <v>15</v>
      </c>
      <c r="P3629">
        <v>0.67555555555555558</v>
      </c>
      <c r="Q3629">
        <v>2.5333333333333332</v>
      </c>
      <c r="R3629" t="s">
        <v>606</v>
      </c>
    </row>
    <row r="3630" spans="1:18" x14ac:dyDescent="0.3">
      <c r="A3630" s="63">
        <v>3628</v>
      </c>
      <c r="B3630">
        <v>721</v>
      </c>
      <c r="C3630" t="s">
        <v>468</v>
      </c>
      <c r="D3630" t="s">
        <v>585</v>
      </c>
      <c r="F3630">
        <v>81</v>
      </c>
      <c r="G3630" s="64">
        <v>43009</v>
      </c>
      <c r="H3630" s="64">
        <v>43023</v>
      </c>
      <c r="I3630">
        <v>5</v>
      </c>
      <c r="J3630">
        <v>2002</v>
      </c>
      <c r="K3630">
        <v>2002</v>
      </c>
      <c r="L3630">
        <v>38</v>
      </c>
      <c r="M3630">
        <v>0.26666666666666672</v>
      </c>
      <c r="N3630">
        <v>10.133333333333329</v>
      </c>
      <c r="O3630">
        <v>15</v>
      </c>
      <c r="P3630">
        <v>0.67555555555555558</v>
      </c>
      <c r="Q3630">
        <v>2.5333333333333332</v>
      </c>
      <c r="R3630" t="s">
        <v>747</v>
      </c>
    </row>
    <row r="3631" spans="1:18" x14ac:dyDescent="0.3">
      <c r="A3631" s="63">
        <v>3629</v>
      </c>
      <c r="B3631">
        <v>721</v>
      </c>
      <c r="C3631" t="s">
        <v>468</v>
      </c>
      <c r="D3631" t="s">
        <v>585</v>
      </c>
      <c r="F3631">
        <v>81</v>
      </c>
      <c r="G3631" s="64">
        <v>43009</v>
      </c>
      <c r="H3631" s="64">
        <v>43023</v>
      </c>
      <c r="I3631">
        <v>5</v>
      </c>
      <c r="J3631">
        <v>2002</v>
      </c>
      <c r="K3631">
        <v>2002</v>
      </c>
      <c r="L3631">
        <v>38</v>
      </c>
      <c r="M3631">
        <v>0.26666666666666672</v>
      </c>
      <c r="N3631">
        <v>10.133333333333329</v>
      </c>
      <c r="O3631">
        <v>15</v>
      </c>
      <c r="P3631">
        <v>0.67555555555555558</v>
      </c>
      <c r="Q3631">
        <v>2.5333333333333332</v>
      </c>
      <c r="R3631" t="s">
        <v>661</v>
      </c>
    </row>
    <row r="3632" spans="1:18" x14ac:dyDescent="0.3">
      <c r="A3632" s="63">
        <v>3630</v>
      </c>
      <c r="B3632">
        <v>721</v>
      </c>
      <c r="C3632" t="s">
        <v>468</v>
      </c>
      <c r="D3632" t="s">
        <v>585</v>
      </c>
      <c r="F3632">
        <v>81</v>
      </c>
      <c r="G3632" s="64">
        <v>43009</v>
      </c>
      <c r="H3632" s="64">
        <v>43023</v>
      </c>
      <c r="I3632">
        <v>5</v>
      </c>
      <c r="J3632">
        <v>2002</v>
      </c>
      <c r="K3632">
        <v>2002</v>
      </c>
      <c r="L3632">
        <v>38</v>
      </c>
      <c r="M3632">
        <v>0.26666666666666672</v>
      </c>
      <c r="N3632">
        <v>10.133333333333329</v>
      </c>
      <c r="O3632">
        <v>15</v>
      </c>
      <c r="P3632">
        <v>0.67555555555555558</v>
      </c>
      <c r="Q3632">
        <v>2.5333333333333332</v>
      </c>
      <c r="R3632" t="s">
        <v>779</v>
      </c>
    </row>
    <row r="3633" spans="1:18" x14ac:dyDescent="0.3">
      <c r="A3633" s="63">
        <v>3631</v>
      </c>
      <c r="B3633">
        <v>721</v>
      </c>
      <c r="C3633" t="s">
        <v>468</v>
      </c>
      <c r="D3633" t="s">
        <v>585</v>
      </c>
      <c r="F3633">
        <v>81</v>
      </c>
      <c r="G3633" s="64">
        <v>43009</v>
      </c>
      <c r="H3633" s="64">
        <v>43023</v>
      </c>
      <c r="I3633">
        <v>5</v>
      </c>
      <c r="J3633">
        <v>2002</v>
      </c>
      <c r="K3633">
        <v>2002</v>
      </c>
      <c r="L3633">
        <v>38</v>
      </c>
      <c r="M3633">
        <v>0.26666666666666672</v>
      </c>
      <c r="N3633">
        <v>10.133333333333329</v>
      </c>
      <c r="O3633">
        <v>15</v>
      </c>
      <c r="P3633">
        <v>0.67555555555555558</v>
      </c>
      <c r="Q3633">
        <v>2.5333333333333332</v>
      </c>
      <c r="R3633" t="s">
        <v>599</v>
      </c>
    </row>
    <row r="3634" spans="1:18" x14ac:dyDescent="0.3">
      <c r="A3634" s="63">
        <v>3632</v>
      </c>
      <c r="B3634">
        <v>721</v>
      </c>
      <c r="C3634" t="s">
        <v>468</v>
      </c>
      <c r="D3634" t="s">
        <v>585</v>
      </c>
      <c r="F3634">
        <v>81</v>
      </c>
      <c r="G3634" s="64">
        <v>43009</v>
      </c>
      <c r="H3634" s="64">
        <v>43023</v>
      </c>
      <c r="I3634">
        <v>5</v>
      </c>
      <c r="J3634">
        <v>2002</v>
      </c>
      <c r="K3634">
        <v>2002</v>
      </c>
      <c r="L3634">
        <v>38</v>
      </c>
      <c r="M3634">
        <v>0.26666666666666672</v>
      </c>
      <c r="N3634">
        <v>10.133333333333329</v>
      </c>
      <c r="O3634">
        <v>15</v>
      </c>
      <c r="P3634">
        <v>0.67555555555555558</v>
      </c>
      <c r="Q3634">
        <v>2.5333333333333332</v>
      </c>
      <c r="R3634" t="s">
        <v>694</v>
      </c>
    </row>
    <row r="3635" spans="1:18" x14ac:dyDescent="0.3">
      <c r="A3635" s="63">
        <v>3633</v>
      </c>
      <c r="B3635">
        <v>721</v>
      </c>
      <c r="C3635" t="s">
        <v>468</v>
      </c>
      <c r="D3635" t="s">
        <v>585</v>
      </c>
      <c r="F3635">
        <v>81</v>
      </c>
      <c r="G3635" s="64">
        <v>43009</v>
      </c>
      <c r="H3635" s="64">
        <v>43023</v>
      </c>
      <c r="I3635">
        <v>5</v>
      </c>
      <c r="J3635">
        <v>2002</v>
      </c>
      <c r="K3635">
        <v>2002</v>
      </c>
      <c r="L3635">
        <v>38</v>
      </c>
      <c r="M3635">
        <v>0.26666666666666672</v>
      </c>
      <c r="N3635">
        <v>10.133333333333329</v>
      </c>
      <c r="O3635">
        <v>15</v>
      </c>
      <c r="P3635">
        <v>0.67555555555555558</v>
      </c>
      <c r="Q3635">
        <v>2.5333333333333332</v>
      </c>
      <c r="R3635" t="s">
        <v>699</v>
      </c>
    </row>
    <row r="3636" spans="1:18" x14ac:dyDescent="0.3">
      <c r="A3636" s="63">
        <v>3634</v>
      </c>
      <c r="B3636">
        <v>721</v>
      </c>
      <c r="C3636" t="s">
        <v>468</v>
      </c>
      <c r="D3636" t="s">
        <v>585</v>
      </c>
      <c r="F3636">
        <v>81</v>
      </c>
      <c r="G3636" s="64">
        <v>43009</v>
      </c>
      <c r="H3636" s="64">
        <v>43023</v>
      </c>
      <c r="I3636">
        <v>5</v>
      </c>
      <c r="J3636">
        <v>2002</v>
      </c>
      <c r="K3636">
        <v>2002</v>
      </c>
      <c r="L3636">
        <v>38</v>
      </c>
      <c r="M3636">
        <v>0.26666666666666672</v>
      </c>
      <c r="N3636">
        <v>10.133333333333329</v>
      </c>
      <c r="O3636">
        <v>15</v>
      </c>
      <c r="P3636">
        <v>0.67555555555555558</v>
      </c>
      <c r="Q3636">
        <v>2.5333333333333332</v>
      </c>
      <c r="R3636" t="s">
        <v>723</v>
      </c>
    </row>
    <row r="3637" spans="1:18" x14ac:dyDescent="0.3">
      <c r="A3637" s="63">
        <v>3635</v>
      </c>
      <c r="B3637">
        <v>721</v>
      </c>
      <c r="C3637" t="s">
        <v>468</v>
      </c>
      <c r="D3637" t="s">
        <v>585</v>
      </c>
      <c r="F3637">
        <v>81</v>
      </c>
      <c r="G3637" s="64">
        <v>43009</v>
      </c>
      <c r="H3637" s="64">
        <v>43023</v>
      </c>
      <c r="I3637">
        <v>5</v>
      </c>
      <c r="J3637">
        <v>2002</v>
      </c>
      <c r="K3637">
        <v>2002</v>
      </c>
      <c r="L3637">
        <v>38</v>
      </c>
      <c r="M3637">
        <v>0.26666666666666672</v>
      </c>
      <c r="N3637">
        <v>10.133333333333329</v>
      </c>
      <c r="O3637">
        <v>15</v>
      </c>
      <c r="P3637">
        <v>0.67555555555555558</v>
      </c>
      <c r="Q3637">
        <v>2.5333333333333332</v>
      </c>
      <c r="R3637" t="s">
        <v>45</v>
      </c>
    </row>
    <row r="3638" spans="1:18" x14ac:dyDescent="0.3">
      <c r="A3638" s="63">
        <v>3636</v>
      </c>
      <c r="B3638">
        <v>721</v>
      </c>
      <c r="C3638" t="s">
        <v>468</v>
      </c>
      <c r="D3638" t="s">
        <v>585</v>
      </c>
      <c r="F3638">
        <v>81</v>
      </c>
      <c r="G3638" s="64">
        <v>43009</v>
      </c>
      <c r="H3638" s="64">
        <v>43023</v>
      </c>
      <c r="I3638">
        <v>5</v>
      </c>
      <c r="J3638">
        <v>2002</v>
      </c>
      <c r="K3638">
        <v>2002</v>
      </c>
      <c r="L3638">
        <v>38</v>
      </c>
      <c r="M3638">
        <v>0.26666666666666672</v>
      </c>
      <c r="N3638">
        <v>10.133333333333329</v>
      </c>
      <c r="O3638">
        <v>15</v>
      </c>
      <c r="P3638">
        <v>0.67555555555555558</v>
      </c>
      <c r="Q3638">
        <v>2.5333333333333332</v>
      </c>
      <c r="R3638" t="s">
        <v>706</v>
      </c>
    </row>
    <row r="3639" spans="1:18" x14ac:dyDescent="0.3">
      <c r="A3639" s="63">
        <v>3637</v>
      </c>
      <c r="B3639">
        <v>1492</v>
      </c>
      <c r="C3639" t="s">
        <v>469</v>
      </c>
      <c r="D3639" t="s">
        <v>585</v>
      </c>
      <c r="F3639">
        <v>64</v>
      </c>
      <c r="G3639" s="64">
        <v>43676</v>
      </c>
      <c r="H3639" s="64">
        <v>43683</v>
      </c>
      <c r="I3639">
        <v>6</v>
      </c>
      <c r="J3639">
        <v>2001</v>
      </c>
      <c r="K3639">
        <v>2001</v>
      </c>
      <c r="L3639">
        <v>26</v>
      </c>
      <c r="M3639">
        <v>0.4</v>
      </c>
      <c r="N3639">
        <v>10.4</v>
      </c>
      <c r="O3639">
        <v>8</v>
      </c>
      <c r="P3639">
        <v>1.3</v>
      </c>
      <c r="Q3639">
        <v>3.25</v>
      </c>
      <c r="R3639" t="s">
        <v>35</v>
      </c>
    </row>
    <row r="3640" spans="1:18" x14ac:dyDescent="0.3">
      <c r="A3640" s="63">
        <v>3638</v>
      </c>
      <c r="B3640">
        <v>1492</v>
      </c>
      <c r="C3640" t="s">
        <v>469</v>
      </c>
      <c r="D3640" t="s">
        <v>585</v>
      </c>
      <c r="F3640">
        <v>64</v>
      </c>
      <c r="G3640" s="64">
        <v>43676</v>
      </c>
      <c r="H3640" s="64">
        <v>43683</v>
      </c>
      <c r="I3640">
        <v>6</v>
      </c>
      <c r="J3640">
        <v>2001</v>
      </c>
      <c r="K3640">
        <v>2001</v>
      </c>
      <c r="L3640">
        <v>26</v>
      </c>
      <c r="M3640">
        <v>0.4</v>
      </c>
      <c r="N3640">
        <v>10.4</v>
      </c>
      <c r="O3640">
        <v>8</v>
      </c>
      <c r="P3640">
        <v>1.3</v>
      </c>
      <c r="Q3640">
        <v>3.25</v>
      </c>
      <c r="R3640" t="s">
        <v>23</v>
      </c>
    </row>
    <row r="3641" spans="1:18" x14ac:dyDescent="0.3">
      <c r="A3641" s="63">
        <v>3639</v>
      </c>
      <c r="B3641">
        <v>1492</v>
      </c>
      <c r="C3641" t="s">
        <v>469</v>
      </c>
      <c r="D3641" t="s">
        <v>585</v>
      </c>
      <c r="F3641">
        <v>64</v>
      </c>
      <c r="G3641" s="64">
        <v>43676</v>
      </c>
      <c r="H3641" s="64">
        <v>43683</v>
      </c>
      <c r="I3641">
        <v>6</v>
      </c>
      <c r="J3641">
        <v>2001</v>
      </c>
      <c r="K3641">
        <v>2001</v>
      </c>
      <c r="L3641">
        <v>26</v>
      </c>
      <c r="M3641">
        <v>0.4</v>
      </c>
      <c r="N3641">
        <v>10.4</v>
      </c>
      <c r="O3641">
        <v>8</v>
      </c>
      <c r="P3641">
        <v>1.3</v>
      </c>
      <c r="Q3641">
        <v>3.25</v>
      </c>
      <c r="R3641" t="s">
        <v>24</v>
      </c>
    </row>
    <row r="3642" spans="1:18" x14ac:dyDescent="0.3">
      <c r="A3642" s="63">
        <v>3640</v>
      </c>
      <c r="B3642">
        <v>1492</v>
      </c>
      <c r="C3642" t="s">
        <v>469</v>
      </c>
      <c r="D3642" t="s">
        <v>585</v>
      </c>
      <c r="F3642">
        <v>64</v>
      </c>
      <c r="G3642" s="64">
        <v>43676</v>
      </c>
      <c r="H3642" s="64">
        <v>43683</v>
      </c>
      <c r="I3642">
        <v>6</v>
      </c>
      <c r="J3642">
        <v>2001</v>
      </c>
      <c r="K3642">
        <v>2001</v>
      </c>
      <c r="L3642">
        <v>26</v>
      </c>
      <c r="M3642">
        <v>0.4</v>
      </c>
      <c r="N3642">
        <v>10.4</v>
      </c>
      <c r="O3642">
        <v>8</v>
      </c>
      <c r="P3642">
        <v>1.3</v>
      </c>
      <c r="Q3642">
        <v>3.25</v>
      </c>
      <c r="R3642" t="s">
        <v>25</v>
      </c>
    </row>
    <row r="3643" spans="1:18" x14ac:dyDescent="0.3">
      <c r="A3643" s="63">
        <v>3641</v>
      </c>
      <c r="B3643">
        <v>1492</v>
      </c>
      <c r="C3643" t="s">
        <v>469</v>
      </c>
      <c r="D3643" t="s">
        <v>585</v>
      </c>
      <c r="F3643">
        <v>64</v>
      </c>
      <c r="G3643" s="64">
        <v>43676</v>
      </c>
      <c r="H3643" s="64">
        <v>43683</v>
      </c>
      <c r="I3643">
        <v>6</v>
      </c>
      <c r="J3643">
        <v>2001</v>
      </c>
      <c r="K3643">
        <v>2001</v>
      </c>
      <c r="L3643">
        <v>26</v>
      </c>
      <c r="M3643">
        <v>0.4</v>
      </c>
      <c r="N3643">
        <v>10.4</v>
      </c>
      <c r="O3643">
        <v>8</v>
      </c>
      <c r="P3643">
        <v>1.3</v>
      </c>
      <c r="Q3643">
        <v>3.25</v>
      </c>
      <c r="R3643" t="s">
        <v>659</v>
      </c>
    </row>
    <row r="3644" spans="1:18" x14ac:dyDescent="0.3">
      <c r="A3644" s="63">
        <v>3642</v>
      </c>
      <c r="B3644">
        <v>1492</v>
      </c>
      <c r="C3644" t="s">
        <v>469</v>
      </c>
      <c r="D3644" t="s">
        <v>585</v>
      </c>
      <c r="F3644">
        <v>64</v>
      </c>
      <c r="G3644" s="64">
        <v>43676</v>
      </c>
      <c r="H3644" s="64">
        <v>43683</v>
      </c>
      <c r="I3644">
        <v>6</v>
      </c>
      <c r="J3644">
        <v>2001</v>
      </c>
      <c r="K3644">
        <v>2001</v>
      </c>
      <c r="L3644">
        <v>26</v>
      </c>
      <c r="M3644">
        <v>0.4</v>
      </c>
      <c r="N3644">
        <v>10.4</v>
      </c>
      <c r="O3644">
        <v>8</v>
      </c>
      <c r="P3644">
        <v>1.3</v>
      </c>
      <c r="Q3644">
        <v>3.25</v>
      </c>
      <c r="R3644" t="s">
        <v>133</v>
      </c>
    </row>
    <row r="3645" spans="1:18" x14ac:dyDescent="0.3">
      <c r="A3645" s="63">
        <v>3643</v>
      </c>
      <c r="B3645">
        <v>1492</v>
      </c>
      <c r="C3645" t="s">
        <v>469</v>
      </c>
      <c r="D3645" t="s">
        <v>585</v>
      </c>
      <c r="F3645">
        <v>64</v>
      </c>
      <c r="G3645" s="64">
        <v>43676</v>
      </c>
      <c r="H3645" s="64">
        <v>43683</v>
      </c>
      <c r="I3645">
        <v>6</v>
      </c>
      <c r="J3645">
        <v>2001</v>
      </c>
      <c r="K3645">
        <v>2001</v>
      </c>
      <c r="L3645">
        <v>26</v>
      </c>
      <c r="M3645">
        <v>0.4</v>
      </c>
      <c r="N3645">
        <v>10.4</v>
      </c>
      <c r="O3645">
        <v>8</v>
      </c>
      <c r="P3645">
        <v>1.3</v>
      </c>
      <c r="Q3645">
        <v>3.25</v>
      </c>
      <c r="R3645" t="s">
        <v>711</v>
      </c>
    </row>
    <row r="3646" spans="1:18" x14ac:dyDescent="0.3">
      <c r="A3646" s="63">
        <v>3644</v>
      </c>
      <c r="B3646">
        <v>1492</v>
      </c>
      <c r="C3646" t="s">
        <v>469</v>
      </c>
      <c r="D3646" t="s">
        <v>585</v>
      </c>
      <c r="F3646">
        <v>64</v>
      </c>
      <c r="G3646" s="64">
        <v>43676</v>
      </c>
      <c r="H3646" s="64">
        <v>43683</v>
      </c>
      <c r="I3646">
        <v>6</v>
      </c>
      <c r="J3646">
        <v>2001</v>
      </c>
      <c r="K3646">
        <v>2001</v>
      </c>
      <c r="L3646">
        <v>26</v>
      </c>
      <c r="M3646">
        <v>0.4</v>
      </c>
      <c r="N3646">
        <v>10.4</v>
      </c>
      <c r="O3646">
        <v>8</v>
      </c>
      <c r="P3646">
        <v>1.3</v>
      </c>
      <c r="Q3646">
        <v>3.25</v>
      </c>
      <c r="R3646" t="s">
        <v>62</v>
      </c>
    </row>
    <row r="3647" spans="1:18" x14ac:dyDescent="0.3">
      <c r="A3647" s="63">
        <v>3645</v>
      </c>
      <c r="B3647">
        <v>1492</v>
      </c>
      <c r="C3647" t="s">
        <v>469</v>
      </c>
      <c r="D3647" t="s">
        <v>585</v>
      </c>
      <c r="F3647">
        <v>64</v>
      </c>
      <c r="G3647" s="64">
        <v>43676</v>
      </c>
      <c r="H3647" s="64">
        <v>43683</v>
      </c>
      <c r="I3647">
        <v>6</v>
      </c>
      <c r="J3647">
        <v>2001</v>
      </c>
      <c r="K3647">
        <v>2001</v>
      </c>
      <c r="L3647">
        <v>26</v>
      </c>
      <c r="M3647">
        <v>0.4</v>
      </c>
      <c r="N3647">
        <v>10.4</v>
      </c>
      <c r="O3647">
        <v>8</v>
      </c>
      <c r="P3647">
        <v>1.3</v>
      </c>
      <c r="Q3647">
        <v>3.25</v>
      </c>
      <c r="R3647" t="s">
        <v>660</v>
      </c>
    </row>
    <row r="3648" spans="1:18" x14ac:dyDescent="0.3">
      <c r="A3648" s="63">
        <v>3646</v>
      </c>
      <c r="B3648">
        <v>1492</v>
      </c>
      <c r="C3648" t="s">
        <v>469</v>
      </c>
      <c r="D3648" t="s">
        <v>585</v>
      </c>
      <c r="F3648">
        <v>64</v>
      </c>
      <c r="G3648" s="64">
        <v>43676</v>
      </c>
      <c r="H3648" s="64">
        <v>43683</v>
      </c>
      <c r="I3648">
        <v>6</v>
      </c>
      <c r="J3648">
        <v>2001</v>
      </c>
      <c r="K3648">
        <v>2001</v>
      </c>
      <c r="L3648">
        <v>26</v>
      </c>
      <c r="M3648">
        <v>0.4</v>
      </c>
      <c r="N3648">
        <v>10.4</v>
      </c>
      <c r="O3648">
        <v>8</v>
      </c>
      <c r="P3648">
        <v>1.3</v>
      </c>
      <c r="Q3648">
        <v>3.25</v>
      </c>
      <c r="R3648" t="s">
        <v>639</v>
      </c>
    </row>
    <row r="3649" spans="1:18" x14ac:dyDescent="0.3">
      <c r="A3649" s="63">
        <v>3647</v>
      </c>
      <c r="B3649">
        <v>1492</v>
      </c>
      <c r="C3649" t="s">
        <v>469</v>
      </c>
      <c r="D3649" t="s">
        <v>585</v>
      </c>
      <c r="F3649">
        <v>64</v>
      </c>
      <c r="G3649" s="64">
        <v>43676</v>
      </c>
      <c r="H3649" s="64">
        <v>43683</v>
      </c>
      <c r="I3649">
        <v>6</v>
      </c>
      <c r="J3649">
        <v>2001</v>
      </c>
      <c r="K3649">
        <v>2001</v>
      </c>
      <c r="L3649">
        <v>26</v>
      </c>
      <c r="M3649">
        <v>0.4</v>
      </c>
      <c r="N3649">
        <v>10.4</v>
      </c>
      <c r="O3649">
        <v>8</v>
      </c>
      <c r="P3649">
        <v>1.3</v>
      </c>
      <c r="Q3649">
        <v>3.25</v>
      </c>
      <c r="R3649" t="s">
        <v>678</v>
      </c>
    </row>
    <row r="3650" spans="1:18" x14ac:dyDescent="0.3">
      <c r="A3650" s="63">
        <v>3648</v>
      </c>
      <c r="B3650">
        <v>1492</v>
      </c>
      <c r="C3650" t="s">
        <v>469</v>
      </c>
      <c r="D3650" t="s">
        <v>585</v>
      </c>
      <c r="F3650">
        <v>64</v>
      </c>
      <c r="G3650" s="64">
        <v>43676</v>
      </c>
      <c r="H3650" s="64">
        <v>43683</v>
      </c>
      <c r="I3650">
        <v>6</v>
      </c>
      <c r="J3650">
        <v>2001</v>
      </c>
      <c r="K3650">
        <v>2001</v>
      </c>
      <c r="L3650">
        <v>26</v>
      </c>
      <c r="M3650">
        <v>0.4</v>
      </c>
      <c r="N3650">
        <v>10.4</v>
      </c>
      <c r="O3650">
        <v>8</v>
      </c>
      <c r="P3650">
        <v>1.3</v>
      </c>
      <c r="Q3650">
        <v>3.25</v>
      </c>
      <c r="R3650" t="s">
        <v>782</v>
      </c>
    </row>
    <row r="3651" spans="1:18" x14ac:dyDescent="0.3">
      <c r="A3651" s="63">
        <v>3649</v>
      </c>
      <c r="B3651">
        <v>1492</v>
      </c>
      <c r="C3651" t="s">
        <v>469</v>
      </c>
      <c r="D3651" t="s">
        <v>585</v>
      </c>
      <c r="F3651">
        <v>64</v>
      </c>
      <c r="G3651" s="64">
        <v>43676</v>
      </c>
      <c r="H3651" s="64">
        <v>43683</v>
      </c>
      <c r="I3651">
        <v>6</v>
      </c>
      <c r="J3651">
        <v>2001</v>
      </c>
      <c r="K3651">
        <v>2001</v>
      </c>
      <c r="L3651">
        <v>26</v>
      </c>
      <c r="M3651">
        <v>0.4</v>
      </c>
      <c r="N3651">
        <v>10.4</v>
      </c>
      <c r="O3651">
        <v>8</v>
      </c>
      <c r="P3651">
        <v>1.3</v>
      </c>
      <c r="Q3651">
        <v>3.25</v>
      </c>
      <c r="R3651" t="s">
        <v>733</v>
      </c>
    </row>
    <row r="3652" spans="1:18" x14ac:dyDescent="0.3">
      <c r="A3652" s="63">
        <v>3650</v>
      </c>
      <c r="B3652">
        <v>1492</v>
      </c>
      <c r="C3652" t="s">
        <v>469</v>
      </c>
      <c r="D3652" t="s">
        <v>585</v>
      </c>
      <c r="F3652">
        <v>64</v>
      </c>
      <c r="G3652" s="64">
        <v>43676</v>
      </c>
      <c r="H3652" s="64">
        <v>43683</v>
      </c>
      <c r="I3652">
        <v>6</v>
      </c>
      <c r="J3652">
        <v>2001</v>
      </c>
      <c r="K3652">
        <v>2001</v>
      </c>
      <c r="L3652">
        <v>26</v>
      </c>
      <c r="M3652">
        <v>0.4</v>
      </c>
      <c r="N3652">
        <v>10.4</v>
      </c>
      <c r="O3652">
        <v>8</v>
      </c>
      <c r="P3652">
        <v>1.3</v>
      </c>
      <c r="Q3652">
        <v>3.25</v>
      </c>
      <c r="R3652" t="s">
        <v>38</v>
      </c>
    </row>
    <row r="3653" spans="1:18" x14ac:dyDescent="0.3">
      <c r="A3653" s="63">
        <v>3651</v>
      </c>
      <c r="B3653">
        <v>1492</v>
      </c>
      <c r="C3653" t="s">
        <v>469</v>
      </c>
      <c r="D3653" t="s">
        <v>585</v>
      </c>
      <c r="F3653">
        <v>64</v>
      </c>
      <c r="G3653" s="64">
        <v>43676</v>
      </c>
      <c r="H3653" s="64">
        <v>43683</v>
      </c>
      <c r="I3653">
        <v>6</v>
      </c>
      <c r="J3653">
        <v>2001</v>
      </c>
      <c r="K3653">
        <v>2001</v>
      </c>
      <c r="L3653">
        <v>26</v>
      </c>
      <c r="M3653">
        <v>0.4</v>
      </c>
      <c r="N3653">
        <v>10.4</v>
      </c>
      <c r="O3653">
        <v>8</v>
      </c>
      <c r="P3653">
        <v>1.3</v>
      </c>
      <c r="Q3653">
        <v>3.25</v>
      </c>
      <c r="R3653" t="s">
        <v>740</v>
      </c>
    </row>
    <row r="3654" spans="1:18" x14ac:dyDescent="0.3">
      <c r="A3654" s="63">
        <v>3652</v>
      </c>
      <c r="B3654">
        <v>1492</v>
      </c>
      <c r="C3654" t="s">
        <v>469</v>
      </c>
      <c r="D3654" t="s">
        <v>585</v>
      </c>
      <c r="F3654">
        <v>64</v>
      </c>
      <c r="G3654" s="64">
        <v>43676</v>
      </c>
      <c r="H3654" s="64">
        <v>43683</v>
      </c>
      <c r="I3654">
        <v>6</v>
      </c>
      <c r="J3654">
        <v>2001</v>
      </c>
      <c r="K3654">
        <v>2001</v>
      </c>
      <c r="L3654">
        <v>26</v>
      </c>
      <c r="M3654">
        <v>0.4</v>
      </c>
      <c r="N3654">
        <v>10.4</v>
      </c>
      <c r="O3654">
        <v>8</v>
      </c>
      <c r="P3654">
        <v>1.3</v>
      </c>
      <c r="Q3654">
        <v>3.25</v>
      </c>
      <c r="R3654" t="s">
        <v>682</v>
      </c>
    </row>
    <row r="3655" spans="1:18" x14ac:dyDescent="0.3">
      <c r="A3655" s="63">
        <v>3653</v>
      </c>
      <c r="B3655">
        <v>1492</v>
      </c>
      <c r="C3655" t="s">
        <v>469</v>
      </c>
      <c r="D3655" t="s">
        <v>585</v>
      </c>
      <c r="F3655">
        <v>64</v>
      </c>
      <c r="G3655" s="64">
        <v>43676</v>
      </c>
      <c r="H3655" s="64">
        <v>43683</v>
      </c>
      <c r="I3655">
        <v>6</v>
      </c>
      <c r="J3655">
        <v>2001</v>
      </c>
      <c r="K3655">
        <v>2001</v>
      </c>
      <c r="L3655">
        <v>26</v>
      </c>
      <c r="M3655">
        <v>0.4</v>
      </c>
      <c r="N3655">
        <v>10.4</v>
      </c>
      <c r="O3655">
        <v>8</v>
      </c>
      <c r="P3655">
        <v>1.3</v>
      </c>
      <c r="Q3655">
        <v>3.25</v>
      </c>
      <c r="R3655" t="s">
        <v>786</v>
      </c>
    </row>
    <row r="3656" spans="1:18" x14ac:dyDescent="0.3">
      <c r="A3656" s="63">
        <v>3654</v>
      </c>
      <c r="B3656">
        <v>1492</v>
      </c>
      <c r="C3656" t="s">
        <v>469</v>
      </c>
      <c r="D3656" t="s">
        <v>585</v>
      </c>
      <c r="F3656">
        <v>64</v>
      </c>
      <c r="G3656" s="64">
        <v>43676</v>
      </c>
      <c r="H3656" s="64">
        <v>43683</v>
      </c>
      <c r="I3656">
        <v>6</v>
      </c>
      <c r="J3656">
        <v>2001</v>
      </c>
      <c r="K3656">
        <v>2001</v>
      </c>
      <c r="L3656">
        <v>26</v>
      </c>
      <c r="M3656">
        <v>0.4</v>
      </c>
      <c r="N3656">
        <v>10.4</v>
      </c>
      <c r="O3656">
        <v>8</v>
      </c>
      <c r="P3656">
        <v>1.3</v>
      </c>
      <c r="Q3656">
        <v>3.25</v>
      </c>
      <c r="R3656" t="s">
        <v>775</v>
      </c>
    </row>
    <row r="3657" spans="1:18" x14ac:dyDescent="0.3">
      <c r="A3657" s="63">
        <v>3655</v>
      </c>
      <c r="B3657">
        <v>1492</v>
      </c>
      <c r="C3657" t="s">
        <v>469</v>
      </c>
      <c r="D3657" t="s">
        <v>585</v>
      </c>
      <c r="F3657">
        <v>64</v>
      </c>
      <c r="G3657" s="64">
        <v>43676</v>
      </c>
      <c r="H3657" s="64">
        <v>43683</v>
      </c>
      <c r="I3657">
        <v>6</v>
      </c>
      <c r="J3657">
        <v>2001</v>
      </c>
      <c r="K3657">
        <v>2001</v>
      </c>
      <c r="L3657">
        <v>26</v>
      </c>
      <c r="M3657">
        <v>0.4</v>
      </c>
      <c r="N3657">
        <v>10.4</v>
      </c>
      <c r="O3657">
        <v>8</v>
      </c>
      <c r="P3657">
        <v>1.3</v>
      </c>
      <c r="Q3657">
        <v>3.25</v>
      </c>
      <c r="R3657" t="s">
        <v>684</v>
      </c>
    </row>
    <row r="3658" spans="1:18" x14ac:dyDescent="0.3">
      <c r="A3658" s="63">
        <v>3656</v>
      </c>
      <c r="B3658">
        <v>1492</v>
      </c>
      <c r="C3658" t="s">
        <v>469</v>
      </c>
      <c r="D3658" t="s">
        <v>585</v>
      </c>
      <c r="F3658">
        <v>64</v>
      </c>
      <c r="G3658" s="64">
        <v>43676</v>
      </c>
      <c r="H3658" s="64">
        <v>43683</v>
      </c>
      <c r="I3658">
        <v>6</v>
      </c>
      <c r="J3658">
        <v>2001</v>
      </c>
      <c r="K3658">
        <v>2001</v>
      </c>
      <c r="L3658">
        <v>26</v>
      </c>
      <c r="M3658">
        <v>0.4</v>
      </c>
      <c r="N3658">
        <v>10.4</v>
      </c>
      <c r="O3658">
        <v>8</v>
      </c>
      <c r="P3658">
        <v>1.3</v>
      </c>
      <c r="Q3658">
        <v>3.25</v>
      </c>
      <c r="R3658" t="s">
        <v>825</v>
      </c>
    </row>
    <row r="3659" spans="1:18" x14ac:dyDescent="0.3">
      <c r="A3659" s="63">
        <v>3657</v>
      </c>
      <c r="B3659">
        <v>1492</v>
      </c>
      <c r="C3659" t="s">
        <v>469</v>
      </c>
      <c r="D3659" t="s">
        <v>585</v>
      </c>
      <c r="F3659">
        <v>64</v>
      </c>
      <c r="G3659" s="64">
        <v>43676</v>
      </c>
      <c r="H3659" s="64">
        <v>43683</v>
      </c>
      <c r="I3659">
        <v>6</v>
      </c>
      <c r="J3659">
        <v>2001</v>
      </c>
      <c r="K3659">
        <v>2001</v>
      </c>
      <c r="L3659">
        <v>26</v>
      </c>
      <c r="M3659">
        <v>0.4</v>
      </c>
      <c r="N3659">
        <v>10.4</v>
      </c>
      <c r="O3659">
        <v>8</v>
      </c>
      <c r="P3659">
        <v>1.3</v>
      </c>
      <c r="Q3659">
        <v>3.25</v>
      </c>
      <c r="R3659" t="s">
        <v>670</v>
      </c>
    </row>
    <row r="3660" spans="1:18" x14ac:dyDescent="0.3">
      <c r="A3660" s="63">
        <v>3658</v>
      </c>
      <c r="B3660">
        <v>1492</v>
      </c>
      <c r="C3660" t="s">
        <v>469</v>
      </c>
      <c r="D3660" t="s">
        <v>585</v>
      </c>
      <c r="F3660">
        <v>64</v>
      </c>
      <c r="G3660" s="64">
        <v>43676</v>
      </c>
      <c r="H3660" s="64">
        <v>43683</v>
      </c>
      <c r="I3660">
        <v>6</v>
      </c>
      <c r="J3660">
        <v>2001</v>
      </c>
      <c r="K3660">
        <v>2001</v>
      </c>
      <c r="L3660">
        <v>26</v>
      </c>
      <c r="M3660">
        <v>0.4</v>
      </c>
      <c r="N3660">
        <v>10.4</v>
      </c>
      <c r="O3660">
        <v>8</v>
      </c>
      <c r="P3660">
        <v>1.3</v>
      </c>
      <c r="Q3660">
        <v>3.25</v>
      </c>
      <c r="R3660" t="s">
        <v>67</v>
      </c>
    </row>
    <row r="3661" spans="1:18" x14ac:dyDescent="0.3">
      <c r="A3661" s="63">
        <v>3659</v>
      </c>
      <c r="B3661">
        <v>1492</v>
      </c>
      <c r="C3661" t="s">
        <v>469</v>
      </c>
      <c r="D3661" t="s">
        <v>585</v>
      </c>
      <c r="F3661">
        <v>64</v>
      </c>
      <c r="G3661" s="64">
        <v>43676</v>
      </c>
      <c r="H3661" s="64">
        <v>43683</v>
      </c>
      <c r="I3661">
        <v>6</v>
      </c>
      <c r="J3661">
        <v>2001</v>
      </c>
      <c r="K3661">
        <v>2001</v>
      </c>
      <c r="L3661">
        <v>26</v>
      </c>
      <c r="M3661">
        <v>0.4</v>
      </c>
      <c r="N3661">
        <v>10.4</v>
      </c>
      <c r="O3661">
        <v>8</v>
      </c>
      <c r="P3661">
        <v>1.3</v>
      </c>
      <c r="Q3661">
        <v>3.25</v>
      </c>
      <c r="R3661" t="s">
        <v>667</v>
      </c>
    </row>
    <row r="3662" spans="1:18" x14ac:dyDescent="0.3">
      <c r="A3662" s="63">
        <v>3660</v>
      </c>
      <c r="B3662">
        <v>1492</v>
      </c>
      <c r="C3662" t="s">
        <v>469</v>
      </c>
      <c r="D3662" t="s">
        <v>585</v>
      </c>
      <c r="F3662">
        <v>64</v>
      </c>
      <c r="G3662" s="64">
        <v>43676</v>
      </c>
      <c r="H3662" s="64">
        <v>43683</v>
      </c>
      <c r="I3662">
        <v>6</v>
      </c>
      <c r="J3662">
        <v>2001</v>
      </c>
      <c r="K3662">
        <v>2001</v>
      </c>
      <c r="L3662">
        <v>26</v>
      </c>
      <c r="M3662">
        <v>0.4</v>
      </c>
      <c r="N3662">
        <v>10.4</v>
      </c>
      <c r="O3662">
        <v>8</v>
      </c>
      <c r="P3662">
        <v>1.3</v>
      </c>
      <c r="Q3662">
        <v>3.25</v>
      </c>
      <c r="R3662" t="s">
        <v>98</v>
      </c>
    </row>
    <row r="3663" spans="1:18" x14ac:dyDescent="0.3">
      <c r="A3663" s="63">
        <v>3661</v>
      </c>
      <c r="B3663">
        <v>1492</v>
      </c>
      <c r="C3663" t="s">
        <v>469</v>
      </c>
      <c r="D3663" t="s">
        <v>585</v>
      </c>
      <c r="F3663">
        <v>64</v>
      </c>
      <c r="G3663" s="64">
        <v>43676</v>
      </c>
      <c r="H3663" s="64">
        <v>43683</v>
      </c>
      <c r="I3663">
        <v>6</v>
      </c>
      <c r="J3663">
        <v>2001</v>
      </c>
      <c r="K3663">
        <v>2001</v>
      </c>
      <c r="L3663">
        <v>26</v>
      </c>
      <c r="M3663">
        <v>0.4</v>
      </c>
      <c r="N3663">
        <v>10.4</v>
      </c>
      <c r="O3663">
        <v>8</v>
      </c>
      <c r="P3663">
        <v>1.3</v>
      </c>
      <c r="Q3663">
        <v>3.25</v>
      </c>
      <c r="R3663" t="s">
        <v>673</v>
      </c>
    </row>
    <row r="3664" spans="1:18" x14ac:dyDescent="0.3">
      <c r="A3664" s="63">
        <v>3662</v>
      </c>
      <c r="B3664">
        <v>1492</v>
      </c>
      <c r="C3664" t="s">
        <v>469</v>
      </c>
      <c r="D3664" t="s">
        <v>585</v>
      </c>
      <c r="F3664">
        <v>64</v>
      </c>
      <c r="G3664" s="64">
        <v>43676</v>
      </c>
      <c r="H3664" s="64">
        <v>43683</v>
      </c>
      <c r="I3664">
        <v>6</v>
      </c>
      <c r="J3664">
        <v>2001</v>
      </c>
      <c r="K3664">
        <v>2001</v>
      </c>
      <c r="L3664">
        <v>26</v>
      </c>
      <c r="M3664">
        <v>0.4</v>
      </c>
      <c r="N3664">
        <v>10.4</v>
      </c>
      <c r="O3664">
        <v>8</v>
      </c>
      <c r="P3664">
        <v>1.3</v>
      </c>
      <c r="Q3664">
        <v>3.25</v>
      </c>
      <c r="R3664" t="s">
        <v>694</v>
      </c>
    </row>
    <row r="3665" spans="1:18" x14ac:dyDescent="0.3">
      <c r="A3665" s="63">
        <v>3663</v>
      </c>
      <c r="B3665">
        <v>1492</v>
      </c>
      <c r="C3665" t="s">
        <v>469</v>
      </c>
      <c r="D3665" t="s">
        <v>585</v>
      </c>
      <c r="F3665">
        <v>64</v>
      </c>
      <c r="G3665" s="64">
        <v>43676</v>
      </c>
      <c r="H3665" s="64">
        <v>43683</v>
      </c>
      <c r="I3665">
        <v>6</v>
      </c>
      <c r="J3665">
        <v>2001</v>
      </c>
      <c r="K3665">
        <v>2001</v>
      </c>
      <c r="L3665">
        <v>26</v>
      </c>
      <c r="M3665">
        <v>0.4</v>
      </c>
      <c r="N3665">
        <v>10.4</v>
      </c>
      <c r="O3665">
        <v>8</v>
      </c>
      <c r="P3665">
        <v>1.3</v>
      </c>
      <c r="Q3665">
        <v>3.25</v>
      </c>
      <c r="R3665" t="s">
        <v>690</v>
      </c>
    </row>
    <row r="3666" spans="1:18" x14ac:dyDescent="0.3">
      <c r="A3666" s="63">
        <v>3664</v>
      </c>
      <c r="B3666">
        <v>1492</v>
      </c>
      <c r="C3666" t="s">
        <v>469</v>
      </c>
      <c r="D3666" t="s">
        <v>585</v>
      </c>
      <c r="F3666">
        <v>64</v>
      </c>
      <c r="G3666" s="64">
        <v>43676</v>
      </c>
      <c r="H3666" s="64">
        <v>43683</v>
      </c>
      <c r="I3666">
        <v>6</v>
      </c>
      <c r="J3666">
        <v>2001</v>
      </c>
      <c r="K3666">
        <v>2001</v>
      </c>
      <c r="L3666">
        <v>26</v>
      </c>
      <c r="M3666">
        <v>0.4</v>
      </c>
      <c r="N3666">
        <v>10.4</v>
      </c>
      <c r="O3666">
        <v>8</v>
      </c>
      <c r="P3666">
        <v>1.3</v>
      </c>
      <c r="Q3666">
        <v>3.25</v>
      </c>
      <c r="R3666" t="s">
        <v>663</v>
      </c>
    </row>
    <row r="3667" spans="1:18" x14ac:dyDescent="0.3">
      <c r="A3667" s="63">
        <v>3665</v>
      </c>
      <c r="B3667">
        <v>1492</v>
      </c>
      <c r="C3667" t="s">
        <v>469</v>
      </c>
      <c r="D3667" t="s">
        <v>585</v>
      </c>
      <c r="F3667">
        <v>64</v>
      </c>
      <c r="G3667" s="64">
        <v>43676</v>
      </c>
      <c r="H3667" s="64">
        <v>43683</v>
      </c>
      <c r="I3667">
        <v>6</v>
      </c>
      <c r="J3667">
        <v>2001</v>
      </c>
      <c r="K3667">
        <v>2001</v>
      </c>
      <c r="L3667">
        <v>26</v>
      </c>
      <c r="M3667">
        <v>0.4</v>
      </c>
      <c r="N3667">
        <v>10.4</v>
      </c>
      <c r="O3667">
        <v>8</v>
      </c>
      <c r="P3667">
        <v>1.3</v>
      </c>
      <c r="Q3667">
        <v>3.25</v>
      </c>
      <c r="R3667" t="s">
        <v>668</v>
      </c>
    </row>
    <row r="3668" spans="1:18" x14ac:dyDescent="0.3">
      <c r="A3668" s="63">
        <v>3666</v>
      </c>
      <c r="B3668">
        <v>1492</v>
      </c>
      <c r="C3668" t="s">
        <v>469</v>
      </c>
      <c r="D3668" t="s">
        <v>585</v>
      </c>
      <c r="F3668">
        <v>64</v>
      </c>
      <c r="G3668" s="64">
        <v>43676</v>
      </c>
      <c r="H3668" s="64">
        <v>43683</v>
      </c>
      <c r="I3668">
        <v>6</v>
      </c>
      <c r="J3668">
        <v>2001</v>
      </c>
      <c r="K3668">
        <v>2001</v>
      </c>
      <c r="L3668">
        <v>26</v>
      </c>
      <c r="M3668">
        <v>0.4</v>
      </c>
      <c r="N3668">
        <v>10.4</v>
      </c>
      <c r="O3668">
        <v>8</v>
      </c>
      <c r="P3668">
        <v>1.3</v>
      </c>
      <c r="Q3668">
        <v>3.25</v>
      </c>
      <c r="R3668" t="s">
        <v>197</v>
      </c>
    </row>
    <row r="3669" spans="1:18" x14ac:dyDescent="0.3">
      <c r="A3669" s="63">
        <v>3667</v>
      </c>
      <c r="B3669">
        <v>1493</v>
      </c>
      <c r="C3669" t="s">
        <v>470</v>
      </c>
      <c r="D3669" t="s">
        <v>585</v>
      </c>
      <c r="F3669">
        <v>65</v>
      </c>
      <c r="G3669" s="64">
        <v>43694</v>
      </c>
      <c r="H3669" s="64">
        <v>43709</v>
      </c>
      <c r="I3669">
        <v>5</v>
      </c>
      <c r="J3669">
        <v>2001</v>
      </c>
      <c r="K3669">
        <v>2001</v>
      </c>
      <c r="L3669">
        <v>26</v>
      </c>
      <c r="M3669">
        <v>0.4</v>
      </c>
      <c r="N3669">
        <v>10.4</v>
      </c>
      <c r="O3669">
        <v>16</v>
      </c>
      <c r="P3669">
        <v>0.65</v>
      </c>
      <c r="Q3669">
        <v>1.625</v>
      </c>
      <c r="R3669" t="s">
        <v>35</v>
      </c>
    </row>
    <row r="3670" spans="1:18" x14ac:dyDescent="0.3">
      <c r="A3670" s="63">
        <v>3668</v>
      </c>
      <c r="B3670">
        <v>1493</v>
      </c>
      <c r="C3670" t="s">
        <v>470</v>
      </c>
      <c r="D3670" t="s">
        <v>585</v>
      </c>
      <c r="F3670">
        <v>65</v>
      </c>
      <c r="G3670" s="64">
        <v>43694</v>
      </c>
      <c r="H3670" s="64">
        <v>43709</v>
      </c>
      <c r="I3670">
        <v>5</v>
      </c>
      <c r="J3670">
        <v>2001</v>
      </c>
      <c r="K3670">
        <v>2001</v>
      </c>
      <c r="L3670">
        <v>26</v>
      </c>
      <c r="M3670">
        <v>0.4</v>
      </c>
      <c r="N3670">
        <v>10.4</v>
      </c>
      <c r="O3670">
        <v>16</v>
      </c>
      <c r="P3670">
        <v>0.65</v>
      </c>
      <c r="Q3670">
        <v>1.625</v>
      </c>
      <c r="R3670" t="s">
        <v>23</v>
      </c>
    </row>
    <row r="3671" spans="1:18" x14ac:dyDescent="0.3">
      <c r="A3671" s="63">
        <v>3669</v>
      </c>
      <c r="B3671">
        <v>1493</v>
      </c>
      <c r="C3671" t="s">
        <v>470</v>
      </c>
      <c r="D3671" t="s">
        <v>585</v>
      </c>
      <c r="F3671">
        <v>65</v>
      </c>
      <c r="G3671" s="64">
        <v>43694</v>
      </c>
      <c r="H3671" s="64">
        <v>43709</v>
      </c>
      <c r="I3671">
        <v>5</v>
      </c>
      <c r="J3671">
        <v>2001</v>
      </c>
      <c r="K3671">
        <v>2001</v>
      </c>
      <c r="L3671">
        <v>26</v>
      </c>
      <c r="M3671">
        <v>0.4</v>
      </c>
      <c r="N3671">
        <v>10.4</v>
      </c>
      <c r="O3671">
        <v>16</v>
      </c>
      <c r="P3671">
        <v>0.65</v>
      </c>
      <c r="Q3671">
        <v>1.625</v>
      </c>
      <c r="R3671" t="s">
        <v>24</v>
      </c>
    </row>
    <row r="3672" spans="1:18" x14ac:dyDescent="0.3">
      <c r="A3672" s="63">
        <v>3670</v>
      </c>
      <c r="B3672">
        <v>1493</v>
      </c>
      <c r="C3672" t="s">
        <v>470</v>
      </c>
      <c r="D3672" t="s">
        <v>585</v>
      </c>
      <c r="F3672">
        <v>65</v>
      </c>
      <c r="G3672" s="64">
        <v>43694</v>
      </c>
      <c r="H3672" s="64">
        <v>43709</v>
      </c>
      <c r="I3672">
        <v>5</v>
      </c>
      <c r="J3672">
        <v>2001</v>
      </c>
      <c r="K3672">
        <v>2001</v>
      </c>
      <c r="L3672">
        <v>26</v>
      </c>
      <c r="M3672">
        <v>0.4</v>
      </c>
      <c r="N3672">
        <v>10.4</v>
      </c>
      <c r="O3672">
        <v>16</v>
      </c>
      <c r="P3672">
        <v>0.65</v>
      </c>
      <c r="Q3672">
        <v>1.625</v>
      </c>
      <c r="R3672" t="s">
        <v>25</v>
      </c>
    </row>
    <row r="3673" spans="1:18" x14ac:dyDescent="0.3">
      <c r="A3673" s="63">
        <v>3671</v>
      </c>
      <c r="B3673">
        <v>1493</v>
      </c>
      <c r="C3673" t="s">
        <v>470</v>
      </c>
      <c r="D3673" t="s">
        <v>585</v>
      </c>
      <c r="F3673">
        <v>65</v>
      </c>
      <c r="G3673" s="64">
        <v>43694</v>
      </c>
      <c r="H3673" s="64">
        <v>43709</v>
      </c>
      <c r="I3673">
        <v>5</v>
      </c>
      <c r="J3673">
        <v>2001</v>
      </c>
      <c r="K3673">
        <v>2001</v>
      </c>
      <c r="L3673">
        <v>26</v>
      </c>
      <c r="M3673">
        <v>0.4</v>
      </c>
      <c r="N3673">
        <v>10.4</v>
      </c>
      <c r="O3673">
        <v>16</v>
      </c>
      <c r="P3673">
        <v>0.65</v>
      </c>
      <c r="Q3673">
        <v>1.625</v>
      </c>
      <c r="R3673" t="s">
        <v>659</v>
      </c>
    </row>
    <row r="3674" spans="1:18" x14ac:dyDescent="0.3">
      <c r="A3674" s="63">
        <v>3672</v>
      </c>
      <c r="B3674">
        <v>1493</v>
      </c>
      <c r="C3674" t="s">
        <v>470</v>
      </c>
      <c r="D3674" t="s">
        <v>585</v>
      </c>
      <c r="F3674">
        <v>65</v>
      </c>
      <c r="G3674" s="64">
        <v>43694</v>
      </c>
      <c r="H3674" s="64">
        <v>43709</v>
      </c>
      <c r="I3674">
        <v>5</v>
      </c>
      <c r="J3674">
        <v>2001</v>
      </c>
      <c r="K3674">
        <v>2001</v>
      </c>
      <c r="L3674">
        <v>26</v>
      </c>
      <c r="M3674">
        <v>0.4</v>
      </c>
      <c r="N3674">
        <v>10.4</v>
      </c>
      <c r="O3674">
        <v>16</v>
      </c>
      <c r="P3674">
        <v>0.65</v>
      </c>
      <c r="Q3674">
        <v>1.625</v>
      </c>
      <c r="R3674" t="s">
        <v>660</v>
      </c>
    </row>
    <row r="3675" spans="1:18" x14ac:dyDescent="0.3">
      <c r="A3675" s="63">
        <v>3673</v>
      </c>
      <c r="B3675">
        <v>1493</v>
      </c>
      <c r="C3675" t="s">
        <v>470</v>
      </c>
      <c r="D3675" t="s">
        <v>585</v>
      </c>
      <c r="F3675">
        <v>65</v>
      </c>
      <c r="G3675" s="64">
        <v>43694</v>
      </c>
      <c r="H3675" s="64">
        <v>43709</v>
      </c>
      <c r="I3675">
        <v>5</v>
      </c>
      <c r="J3675">
        <v>2001</v>
      </c>
      <c r="K3675">
        <v>2001</v>
      </c>
      <c r="L3675">
        <v>26</v>
      </c>
      <c r="M3675">
        <v>0.4</v>
      </c>
      <c r="N3675">
        <v>10.4</v>
      </c>
      <c r="O3675">
        <v>16</v>
      </c>
      <c r="P3675">
        <v>0.65</v>
      </c>
      <c r="Q3675">
        <v>1.625</v>
      </c>
      <c r="R3675" t="s">
        <v>45</v>
      </c>
    </row>
    <row r="3676" spans="1:18" x14ac:dyDescent="0.3">
      <c r="A3676" s="63">
        <v>3674</v>
      </c>
      <c r="B3676">
        <v>1493</v>
      </c>
      <c r="C3676" t="s">
        <v>470</v>
      </c>
      <c r="D3676" t="s">
        <v>585</v>
      </c>
      <c r="F3676">
        <v>65</v>
      </c>
      <c r="G3676" s="64">
        <v>43694</v>
      </c>
      <c r="H3676" s="64">
        <v>43709</v>
      </c>
      <c r="I3676">
        <v>5</v>
      </c>
      <c r="J3676">
        <v>2001</v>
      </c>
      <c r="K3676">
        <v>2001</v>
      </c>
      <c r="L3676">
        <v>26</v>
      </c>
      <c r="M3676">
        <v>0.4</v>
      </c>
      <c r="N3676">
        <v>10.4</v>
      </c>
      <c r="O3676">
        <v>16</v>
      </c>
      <c r="P3676">
        <v>0.65</v>
      </c>
      <c r="Q3676">
        <v>1.625</v>
      </c>
      <c r="R3676" t="s">
        <v>133</v>
      </c>
    </row>
    <row r="3677" spans="1:18" x14ac:dyDescent="0.3">
      <c r="A3677" s="63">
        <v>3675</v>
      </c>
      <c r="B3677">
        <v>1493</v>
      </c>
      <c r="C3677" t="s">
        <v>470</v>
      </c>
      <c r="D3677" t="s">
        <v>585</v>
      </c>
      <c r="F3677">
        <v>65</v>
      </c>
      <c r="G3677" s="64">
        <v>43694</v>
      </c>
      <c r="H3677" s="64">
        <v>43709</v>
      </c>
      <c r="I3677">
        <v>5</v>
      </c>
      <c r="J3677">
        <v>2001</v>
      </c>
      <c r="K3677">
        <v>2001</v>
      </c>
      <c r="L3677">
        <v>26</v>
      </c>
      <c r="M3677">
        <v>0.4</v>
      </c>
      <c r="N3677">
        <v>10.4</v>
      </c>
      <c r="O3677">
        <v>16</v>
      </c>
      <c r="P3677">
        <v>0.65</v>
      </c>
      <c r="Q3677">
        <v>1.625</v>
      </c>
      <c r="R3677" t="s">
        <v>38</v>
      </c>
    </row>
    <row r="3678" spans="1:18" x14ac:dyDescent="0.3">
      <c r="A3678" s="63">
        <v>3676</v>
      </c>
      <c r="B3678">
        <v>20964</v>
      </c>
      <c r="C3678" t="s">
        <v>471</v>
      </c>
      <c r="D3678" t="s">
        <v>585</v>
      </c>
      <c r="F3678">
        <v>66</v>
      </c>
      <c r="G3678" s="64">
        <v>44366</v>
      </c>
      <c r="H3678" s="64">
        <v>44382</v>
      </c>
      <c r="I3678">
        <v>8</v>
      </c>
      <c r="J3678">
        <v>2015</v>
      </c>
      <c r="K3678">
        <v>2015</v>
      </c>
      <c r="L3678">
        <v>12</v>
      </c>
      <c r="M3678">
        <v>0.4</v>
      </c>
      <c r="N3678">
        <v>4.8000000000000007</v>
      </c>
      <c r="O3678">
        <v>17</v>
      </c>
      <c r="P3678">
        <v>0.28235294117647058</v>
      </c>
      <c r="Q3678">
        <v>0.70588235294117652</v>
      </c>
      <c r="R3678" t="s">
        <v>32</v>
      </c>
    </row>
    <row r="3679" spans="1:18" x14ac:dyDescent="0.3">
      <c r="A3679" s="63">
        <v>3677</v>
      </c>
      <c r="B3679">
        <v>20964</v>
      </c>
      <c r="C3679" t="s">
        <v>471</v>
      </c>
      <c r="D3679" t="s">
        <v>585</v>
      </c>
      <c r="F3679">
        <v>66</v>
      </c>
      <c r="G3679" s="64">
        <v>44366</v>
      </c>
      <c r="H3679" s="64">
        <v>44382</v>
      </c>
      <c r="I3679">
        <v>8</v>
      </c>
      <c r="J3679">
        <v>2015</v>
      </c>
      <c r="K3679">
        <v>2015</v>
      </c>
      <c r="L3679">
        <v>12</v>
      </c>
      <c r="M3679">
        <v>0.4</v>
      </c>
      <c r="N3679">
        <v>4.8000000000000007</v>
      </c>
      <c r="O3679">
        <v>17</v>
      </c>
      <c r="P3679">
        <v>0.28235294117647058</v>
      </c>
      <c r="Q3679">
        <v>0.70588235294117652</v>
      </c>
      <c r="R3679" t="s">
        <v>70</v>
      </c>
    </row>
    <row r="3680" spans="1:18" x14ac:dyDescent="0.3">
      <c r="A3680" s="63">
        <v>3678</v>
      </c>
      <c r="B3680">
        <v>20964</v>
      </c>
      <c r="C3680" t="s">
        <v>471</v>
      </c>
      <c r="D3680" t="s">
        <v>585</v>
      </c>
      <c r="F3680">
        <v>66</v>
      </c>
      <c r="G3680" s="64">
        <v>44366</v>
      </c>
      <c r="H3680" s="64">
        <v>44382</v>
      </c>
      <c r="I3680">
        <v>8</v>
      </c>
      <c r="J3680">
        <v>2015</v>
      </c>
      <c r="K3680">
        <v>2015</v>
      </c>
      <c r="L3680">
        <v>12</v>
      </c>
      <c r="M3680">
        <v>0.4</v>
      </c>
      <c r="N3680">
        <v>4.8000000000000007</v>
      </c>
      <c r="O3680">
        <v>17</v>
      </c>
      <c r="P3680">
        <v>0.28235294117647058</v>
      </c>
      <c r="Q3680">
        <v>0.70588235294117652</v>
      </c>
      <c r="R3680" t="s">
        <v>25</v>
      </c>
    </row>
    <row r="3681" spans="1:18" x14ac:dyDescent="0.3">
      <c r="A3681" s="63">
        <v>3679</v>
      </c>
      <c r="B3681">
        <v>20964</v>
      </c>
      <c r="C3681" t="s">
        <v>471</v>
      </c>
      <c r="D3681" t="s">
        <v>585</v>
      </c>
      <c r="F3681">
        <v>66</v>
      </c>
      <c r="G3681" s="64">
        <v>44366</v>
      </c>
      <c r="H3681" s="64">
        <v>44382</v>
      </c>
      <c r="I3681">
        <v>8</v>
      </c>
      <c r="J3681">
        <v>2015</v>
      </c>
      <c r="K3681">
        <v>2015</v>
      </c>
      <c r="L3681">
        <v>12</v>
      </c>
      <c r="M3681">
        <v>0.4</v>
      </c>
      <c r="N3681">
        <v>4.8000000000000007</v>
      </c>
      <c r="O3681">
        <v>17</v>
      </c>
      <c r="P3681">
        <v>0.28235294117647058</v>
      </c>
      <c r="Q3681">
        <v>0.70588235294117652</v>
      </c>
      <c r="R3681" t="s">
        <v>108</v>
      </c>
    </row>
    <row r="3682" spans="1:18" x14ac:dyDescent="0.3">
      <c r="A3682" s="63">
        <v>3680</v>
      </c>
      <c r="B3682">
        <v>20964</v>
      </c>
      <c r="C3682" t="s">
        <v>471</v>
      </c>
      <c r="D3682" t="s">
        <v>585</v>
      </c>
      <c r="F3682">
        <v>66</v>
      </c>
      <c r="G3682" s="64">
        <v>44366</v>
      </c>
      <c r="H3682" s="64">
        <v>44382</v>
      </c>
      <c r="I3682">
        <v>8</v>
      </c>
      <c r="J3682">
        <v>2015</v>
      </c>
      <c r="K3682">
        <v>2015</v>
      </c>
      <c r="L3682">
        <v>12</v>
      </c>
      <c r="M3682">
        <v>0.4</v>
      </c>
      <c r="N3682">
        <v>4.8000000000000007</v>
      </c>
      <c r="O3682">
        <v>17</v>
      </c>
      <c r="P3682">
        <v>0.28235294117647058</v>
      </c>
      <c r="Q3682">
        <v>0.70588235294117652</v>
      </c>
      <c r="R3682" t="s">
        <v>744</v>
      </c>
    </row>
    <row r="3683" spans="1:18" x14ac:dyDescent="0.3">
      <c r="A3683" s="63">
        <v>3681</v>
      </c>
      <c r="B3683">
        <v>20964</v>
      </c>
      <c r="C3683" t="s">
        <v>471</v>
      </c>
      <c r="D3683" t="s">
        <v>585</v>
      </c>
      <c r="F3683">
        <v>66</v>
      </c>
      <c r="G3683" s="64">
        <v>44366</v>
      </c>
      <c r="H3683" s="64">
        <v>44382</v>
      </c>
      <c r="I3683">
        <v>8</v>
      </c>
      <c r="J3683">
        <v>2015</v>
      </c>
      <c r="K3683">
        <v>2015</v>
      </c>
      <c r="L3683">
        <v>12</v>
      </c>
      <c r="M3683">
        <v>0.4</v>
      </c>
      <c r="N3683">
        <v>4.8000000000000007</v>
      </c>
      <c r="O3683">
        <v>17</v>
      </c>
      <c r="P3683">
        <v>0.28235294117647058</v>
      </c>
      <c r="Q3683">
        <v>0.70588235294117652</v>
      </c>
      <c r="R3683" t="s">
        <v>824</v>
      </c>
    </row>
    <row r="3684" spans="1:18" x14ac:dyDescent="0.3">
      <c r="A3684" s="63">
        <v>3682</v>
      </c>
      <c r="B3684">
        <v>20964</v>
      </c>
      <c r="C3684" t="s">
        <v>471</v>
      </c>
      <c r="D3684" t="s">
        <v>585</v>
      </c>
      <c r="F3684">
        <v>66</v>
      </c>
      <c r="G3684" s="64">
        <v>44366</v>
      </c>
      <c r="H3684" s="64">
        <v>44382</v>
      </c>
      <c r="I3684">
        <v>8</v>
      </c>
      <c r="J3684">
        <v>2015</v>
      </c>
      <c r="K3684">
        <v>2015</v>
      </c>
      <c r="L3684">
        <v>12</v>
      </c>
      <c r="M3684">
        <v>0.4</v>
      </c>
      <c r="N3684">
        <v>4.8000000000000007</v>
      </c>
      <c r="O3684">
        <v>17</v>
      </c>
      <c r="P3684">
        <v>0.28235294117647058</v>
      </c>
      <c r="Q3684">
        <v>0.70588235294117652</v>
      </c>
      <c r="R3684" t="s">
        <v>654</v>
      </c>
    </row>
    <row r="3685" spans="1:18" x14ac:dyDescent="0.3">
      <c r="A3685" s="63">
        <v>3683</v>
      </c>
      <c r="B3685">
        <v>20964</v>
      </c>
      <c r="C3685" t="s">
        <v>471</v>
      </c>
      <c r="D3685" t="s">
        <v>585</v>
      </c>
      <c r="F3685">
        <v>66</v>
      </c>
      <c r="G3685" s="64">
        <v>44366</v>
      </c>
      <c r="H3685" s="64">
        <v>44382</v>
      </c>
      <c r="I3685">
        <v>8</v>
      </c>
      <c r="J3685">
        <v>2015</v>
      </c>
      <c r="K3685">
        <v>2015</v>
      </c>
      <c r="L3685">
        <v>12</v>
      </c>
      <c r="M3685">
        <v>0.4</v>
      </c>
      <c r="N3685">
        <v>4.8000000000000007</v>
      </c>
      <c r="O3685">
        <v>17</v>
      </c>
      <c r="P3685">
        <v>0.28235294117647058</v>
      </c>
      <c r="Q3685">
        <v>0.70588235294117652</v>
      </c>
      <c r="R3685" t="s">
        <v>133</v>
      </c>
    </row>
    <row r="3686" spans="1:18" x14ac:dyDescent="0.3">
      <c r="A3686" s="63">
        <v>3684</v>
      </c>
      <c r="B3686">
        <v>20964</v>
      </c>
      <c r="C3686" t="s">
        <v>471</v>
      </c>
      <c r="D3686" t="s">
        <v>585</v>
      </c>
      <c r="F3686">
        <v>66</v>
      </c>
      <c r="G3686" s="64">
        <v>44366</v>
      </c>
      <c r="H3686" s="64">
        <v>44382</v>
      </c>
      <c r="I3686">
        <v>8</v>
      </c>
      <c r="J3686">
        <v>2015</v>
      </c>
      <c r="K3686">
        <v>2015</v>
      </c>
      <c r="L3686">
        <v>12</v>
      </c>
      <c r="M3686">
        <v>0.4</v>
      </c>
      <c r="N3686">
        <v>4.8000000000000007</v>
      </c>
      <c r="O3686">
        <v>17</v>
      </c>
      <c r="P3686">
        <v>0.28235294117647058</v>
      </c>
      <c r="Q3686">
        <v>0.70588235294117652</v>
      </c>
      <c r="R3686" t="s">
        <v>769</v>
      </c>
    </row>
    <row r="3687" spans="1:18" x14ac:dyDescent="0.3">
      <c r="A3687" s="63">
        <v>3685</v>
      </c>
      <c r="B3687">
        <v>20964</v>
      </c>
      <c r="C3687" t="s">
        <v>471</v>
      </c>
      <c r="D3687" t="s">
        <v>585</v>
      </c>
      <c r="F3687">
        <v>66</v>
      </c>
      <c r="G3687" s="64">
        <v>44366</v>
      </c>
      <c r="H3687" s="64">
        <v>44382</v>
      </c>
      <c r="I3687">
        <v>8</v>
      </c>
      <c r="J3687">
        <v>2015</v>
      </c>
      <c r="K3687">
        <v>2015</v>
      </c>
      <c r="L3687">
        <v>12</v>
      </c>
      <c r="M3687">
        <v>0.4</v>
      </c>
      <c r="N3687">
        <v>4.8000000000000007</v>
      </c>
      <c r="O3687">
        <v>17</v>
      </c>
      <c r="P3687">
        <v>0.28235294117647058</v>
      </c>
      <c r="Q3687">
        <v>0.70588235294117652</v>
      </c>
      <c r="R3687" t="s">
        <v>680</v>
      </c>
    </row>
    <row r="3688" spans="1:18" x14ac:dyDescent="0.3">
      <c r="A3688" s="63">
        <v>3686</v>
      </c>
      <c r="B3688">
        <v>20964</v>
      </c>
      <c r="C3688" t="s">
        <v>471</v>
      </c>
      <c r="D3688" t="s">
        <v>585</v>
      </c>
      <c r="F3688">
        <v>66</v>
      </c>
      <c r="G3688" s="64">
        <v>44366</v>
      </c>
      <c r="H3688" s="64">
        <v>44382</v>
      </c>
      <c r="I3688">
        <v>8</v>
      </c>
      <c r="J3688">
        <v>2015</v>
      </c>
      <c r="K3688">
        <v>2015</v>
      </c>
      <c r="L3688">
        <v>12</v>
      </c>
      <c r="M3688">
        <v>0.4</v>
      </c>
      <c r="N3688">
        <v>4.8000000000000007</v>
      </c>
      <c r="O3688">
        <v>17</v>
      </c>
      <c r="P3688">
        <v>0.28235294117647058</v>
      </c>
      <c r="Q3688">
        <v>0.70588235294117652</v>
      </c>
      <c r="R3688" t="s">
        <v>601</v>
      </c>
    </row>
    <row r="3689" spans="1:18" x14ac:dyDescent="0.3">
      <c r="A3689" s="63">
        <v>3687</v>
      </c>
      <c r="B3689">
        <v>20964</v>
      </c>
      <c r="C3689" t="s">
        <v>471</v>
      </c>
      <c r="D3689" t="s">
        <v>585</v>
      </c>
      <c r="F3689">
        <v>66</v>
      </c>
      <c r="G3689" s="64">
        <v>44366</v>
      </c>
      <c r="H3689" s="64">
        <v>44382</v>
      </c>
      <c r="I3689">
        <v>8</v>
      </c>
      <c r="J3689">
        <v>2015</v>
      </c>
      <c r="K3689">
        <v>2015</v>
      </c>
      <c r="L3689">
        <v>12</v>
      </c>
      <c r="M3689">
        <v>0.4</v>
      </c>
      <c r="N3689">
        <v>4.8000000000000007</v>
      </c>
      <c r="O3689">
        <v>17</v>
      </c>
      <c r="P3689">
        <v>0.28235294117647058</v>
      </c>
      <c r="Q3689">
        <v>0.70588235294117652</v>
      </c>
      <c r="R3689" t="s">
        <v>768</v>
      </c>
    </row>
    <row r="3690" spans="1:18" x14ac:dyDescent="0.3">
      <c r="A3690" s="63">
        <v>3688</v>
      </c>
      <c r="B3690">
        <v>20964</v>
      </c>
      <c r="C3690" t="s">
        <v>471</v>
      </c>
      <c r="D3690" t="s">
        <v>585</v>
      </c>
      <c r="F3690">
        <v>66</v>
      </c>
      <c r="G3690" s="64">
        <v>44366</v>
      </c>
      <c r="H3690" s="64">
        <v>44382</v>
      </c>
      <c r="I3690">
        <v>8</v>
      </c>
      <c r="J3690">
        <v>2015</v>
      </c>
      <c r="K3690">
        <v>2015</v>
      </c>
      <c r="L3690">
        <v>12</v>
      </c>
      <c r="M3690">
        <v>0.4</v>
      </c>
      <c r="N3690">
        <v>4.8000000000000007</v>
      </c>
      <c r="O3690">
        <v>17</v>
      </c>
      <c r="P3690">
        <v>0.28235294117647058</v>
      </c>
      <c r="Q3690">
        <v>0.70588235294117652</v>
      </c>
      <c r="R3690" t="s">
        <v>608</v>
      </c>
    </row>
    <row r="3691" spans="1:18" x14ac:dyDescent="0.3">
      <c r="A3691" s="63">
        <v>3689</v>
      </c>
      <c r="B3691">
        <v>20964</v>
      </c>
      <c r="C3691" t="s">
        <v>471</v>
      </c>
      <c r="D3691" t="s">
        <v>585</v>
      </c>
      <c r="F3691">
        <v>66</v>
      </c>
      <c r="G3691" s="64">
        <v>44366</v>
      </c>
      <c r="H3691" s="64">
        <v>44382</v>
      </c>
      <c r="I3691">
        <v>8</v>
      </c>
      <c r="J3691">
        <v>2015</v>
      </c>
      <c r="K3691">
        <v>2015</v>
      </c>
      <c r="L3691">
        <v>12</v>
      </c>
      <c r="M3691">
        <v>0.4</v>
      </c>
      <c r="N3691">
        <v>4.8000000000000007</v>
      </c>
      <c r="O3691">
        <v>17</v>
      </c>
      <c r="P3691">
        <v>0.28235294117647058</v>
      </c>
      <c r="Q3691">
        <v>0.70588235294117652</v>
      </c>
      <c r="R3691" t="s">
        <v>661</v>
      </c>
    </row>
    <row r="3692" spans="1:18" x14ac:dyDescent="0.3">
      <c r="A3692" s="63">
        <v>3690</v>
      </c>
      <c r="B3692">
        <v>20964</v>
      </c>
      <c r="C3692" t="s">
        <v>471</v>
      </c>
      <c r="D3692" t="s">
        <v>585</v>
      </c>
      <c r="F3692">
        <v>66</v>
      </c>
      <c r="G3692" s="64">
        <v>44366</v>
      </c>
      <c r="H3692" s="64">
        <v>44382</v>
      </c>
      <c r="I3692">
        <v>8</v>
      </c>
      <c r="J3692">
        <v>2015</v>
      </c>
      <c r="K3692">
        <v>2015</v>
      </c>
      <c r="L3692">
        <v>12</v>
      </c>
      <c r="M3692">
        <v>0.4</v>
      </c>
      <c r="N3692">
        <v>4.8000000000000007</v>
      </c>
      <c r="O3692">
        <v>17</v>
      </c>
      <c r="P3692">
        <v>0.28235294117647058</v>
      </c>
      <c r="Q3692">
        <v>0.70588235294117652</v>
      </c>
      <c r="R3692" t="s">
        <v>599</v>
      </c>
    </row>
    <row r="3693" spans="1:18" x14ac:dyDescent="0.3">
      <c r="A3693" s="63">
        <v>3691</v>
      </c>
      <c r="B3693">
        <v>20964</v>
      </c>
      <c r="C3693" t="s">
        <v>471</v>
      </c>
      <c r="D3693" t="s">
        <v>585</v>
      </c>
      <c r="F3693">
        <v>66</v>
      </c>
      <c r="G3693" s="64">
        <v>44366</v>
      </c>
      <c r="H3693" s="64">
        <v>44382</v>
      </c>
      <c r="I3693">
        <v>8</v>
      </c>
      <c r="J3693">
        <v>2015</v>
      </c>
      <c r="K3693">
        <v>2015</v>
      </c>
      <c r="L3693">
        <v>12</v>
      </c>
      <c r="M3693">
        <v>0.4</v>
      </c>
      <c r="N3693">
        <v>4.8000000000000007</v>
      </c>
      <c r="O3693">
        <v>17</v>
      </c>
      <c r="P3693">
        <v>0.28235294117647058</v>
      </c>
      <c r="Q3693">
        <v>0.70588235294117652</v>
      </c>
      <c r="R3693" t="s">
        <v>611</v>
      </c>
    </row>
    <row r="3694" spans="1:18" x14ac:dyDescent="0.3">
      <c r="A3694" s="63">
        <v>3692</v>
      </c>
      <c r="B3694">
        <v>20964</v>
      </c>
      <c r="C3694" t="s">
        <v>471</v>
      </c>
      <c r="D3694" t="s">
        <v>585</v>
      </c>
      <c r="F3694">
        <v>66</v>
      </c>
      <c r="G3694" s="64">
        <v>44366</v>
      </c>
      <c r="H3694" s="64">
        <v>44382</v>
      </c>
      <c r="I3694">
        <v>8</v>
      </c>
      <c r="J3694">
        <v>2015</v>
      </c>
      <c r="K3694">
        <v>2015</v>
      </c>
      <c r="L3694">
        <v>12</v>
      </c>
      <c r="M3694">
        <v>0.4</v>
      </c>
      <c r="N3694">
        <v>4.8000000000000007</v>
      </c>
      <c r="O3694">
        <v>17</v>
      </c>
      <c r="P3694">
        <v>0.28235294117647058</v>
      </c>
      <c r="Q3694">
        <v>0.70588235294117652</v>
      </c>
      <c r="R3694" t="s">
        <v>739</v>
      </c>
    </row>
    <row r="3695" spans="1:18" x14ac:dyDescent="0.3">
      <c r="A3695" s="63">
        <v>3693</v>
      </c>
      <c r="B3695">
        <v>20964</v>
      </c>
      <c r="C3695" t="s">
        <v>471</v>
      </c>
      <c r="D3695" t="s">
        <v>585</v>
      </c>
      <c r="F3695">
        <v>66</v>
      </c>
      <c r="G3695" s="64">
        <v>44366</v>
      </c>
      <c r="H3695" s="64">
        <v>44382</v>
      </c>
      <c r="I3695">
        <v>8</v>
      </c>
      <c r="J3695">
        <v>2015</v>
      </c>
      <c r="K3695">
        <v>2015</v>
      </c>
      <c r="L3695">
        <v>12</v>
      </c>
      <c r="M3695">
        <v>0.4</v>
      </c>
      <c r="N3695">
        <v>4.8000000000000007</v>
      </c>
      <c r="O3695">
        <v>17</v>
      </c>
      <c r="P3695">
        <v>0.28235294117647058</v>
      </c>
      <c r="Q3695">
        <v>0.70588235294117652</v>
      </c>
      <c r="R3695" t="s">
        <v>98</v>
      </c>
    </row>
    <row r="3696" spans="1:18" x14ac:dyDescent="0.3">
      <c r="A3696" s="63">
        <v>3694</v>
      </c>
      <c r="B3696">
        <v>20964</v>
      </c>
      <c r="C3696" t="s">
        <v>471</v>
      </c>
      <c r="D3696" t="s">
        <v>585</v>
      </c>
      <c r="F3696">
        <v>66</v>
      </c>
      <c r="G3696" s="64">
        <v>44366</v>
      </c>
      <c r="H3696" s="64">
        <v>44382</v>
      </c>
      <c r="I3696">
        <v>8</v>
      </c>
      <c r="J3696">
        <v>2015</v>
      </c>
      <c r="K3696">
        <v>2015</v>
      </c>
      <c r="L3696">
        <v>12</v>
      </c>
      <c r="M3696">
        <v>0.4</v>
      </c>
      <c r="N3696">
        <v>4.8000000000000007</v>
      </c>
      <c r="O3696">
        <v>17</v>
      </c>
      <c r="P3696">
        <v>0.28235294117647058</v>
      </c>
      <c r="Q3696">
        <v>0.70588235294117652</v>
      </c>
      <c r="R3696" t="s">
        <v>645</v>
      </c>
    </row>
    <row r="3697" spans="1:18" x14ac:dyDescent="0.3">
      <c r="A3697" s="63">
        <v>3695</v>
      </c>
      <c r="B3697">
        <v>20964</v>
      </c>
      <c r="C3697" t="s">
        <v>471</v>
      </c>
      <c r="D3697" t="s">
        <v>585</v>
      </c>
      <c r="F3697">
        <v>66</v>
      </c>
      <c r="G3697" s="64">
        <v>44366</v>
      </c>
      <c r="H3697" s="64">
        <v>44382</v>
      </c>
      <c r="I3697">
        <v>8</v>
      </c>
      <c r="J3697">
        <v>2015</v>
      </c>
      <c r="K3697">
        <v>2015</v>
      </c>
      <c r="L3697">
        <v>12</v>
      </c>
      <c r="M3697">
        <v>0.4</v>
      </c>
      <c r="N3697">
        <v>4.8000000000000007</v>
      </c>
      <c r="O3697">
        <v>17</v>
      </c>
      <c r="P3697">
        <v>0.28235294117647058</v>
      </c>
      <c r="Q3697">
        <v>0.70588235294117652</v>
      </c>
      <c r="R3697" t="s">
        <v>642</v>
      </c>
    </row>
    <row r="3698" spans="1:18" x14ac:dyDescent="0.3">
      <c r="A3698" s="63">
        <v>3696</v>
      </c>
      <c r="B3698">
        <v>126287</v>
      </c>
      <c r="C3698" t="s">
        <v>839</v>
      </c>
      <c r="D3698" t="s">
        <v>651</v>
      </c>
      <c r="F3698">
        <v>75</v>
      </c>
      <c r="G3698" s="64">
        <v>44207</v>
      </c>
      <c r="H3698" s="64">
        <v>44207</v>
      </c>
      <c r="I3698">
        <v>7</v>
      </c>
      <c r="J3698">
        <v>2020</v>
      </c>
      <c r="K3698" t="s">
        <v>805</v>
      </c>
      <c r="L3698">
        <v>1</v>
      </c>
      <c r="M3698">
        <v>0.05</v>
      </c>
      <c r="N3698">
        <v>0.05</v>
      </c>
      <c r="O3698">
        <v>1</v>
      </c>
      <c r="P3698">
        <v>0.05</v>
      </c>
      <c r="Q3698">
        <v>1</v>
      </c>
      <c r="R3698" t="s">
        <v>23</v>
      </c>
    </row>
    <row r="3699" spans="1:18" x14ac:dyDescent="0.3">
      <c r="A3699" s="63">
        <v>3697</v>
      </c>
      <c r="B3699">
        <v>126287</v>
      </c>
      <c r="C3699" t="s">
        <v>839</v>
      </c>
      <c r="D3699" t="s">
        <v>651</v>
      </c>
      <c r="F3699">
        <v>75</v>
      </c>
      <c r="G3699" s="64">
        <v>44207</v>
      </c>
      <c r="H3699" s="64">
        <v>44207</v>
      </c>
      <c r="I3699">
        <v>7</v>
      </c>
      <c r="J3699">
        <v>2020</v>
      </c>
      <c r="K3699" t="s">
        <v>805</v>
      </c>
      <c r="L3699">
        <v>1</v>
      </c>
      <c r="M3699">
        <v>0.05</v>
      </c>
      <c r="N3699">
        <v>0.05</v>
      </c>
      <c r="O3699">
        <v>1</v>
      </c>
      <c r="P3699">
        <v>0.05</v>
      </c>
      <c r="Q3699">
        <v>1</v>
      </c>
      <c r="R3699" t="s">
        <v>61</v>
      </c>
    </row>
    <row r="3700" spans="1:18" x14ac:dyDescent="0.3">
      <c r="A3700" s="63">
        <v>3698</v>
      </c>
      <c r="B3700">
        <v>126287</v>
      </c>
      <c r="C3700" t="s">
        <v>839</v>
      </c>
      <c r="D3700" t="s">
        <v>651</v>
      </c>
      <c r="F3700">
        <v>75</v>
      </c>
      <c r="G3700" s="64">
        <v>44207</v>
      </c>
      <c r="H3700" s="64">
        <v>44207</v>
      </c>
      <c r="I3700">
        <v>7</v>
      </c>
      <c r="J3700">
        <v>2020</v>
      </c>
      <c r="K3700" t="s">
        <v>805</v>
      </c>
      <c r="L3700">
        <v>1</v>
      </c>
      <c r="M3700">
        <v>0.05</v>
      </c>
      <c r="N3700">
        <v>0.05</v>
      </c>
      <c r="O3700">
        <v>1</v>
      </c>
      <c r="P3700">
        <v>0.05</v>
      </c>
      <c r="Q3700">
        <v>1</v>
      </c>
      <c r="R3700" t="s">
        <v>719</v>
      </c>
    </row>
    <row r="3701" spans="1:18" x14ac:dyDescent="0.3">
      <c r="A3701" s="63">
        <v>3699</v>
      </c>
      <c r="B3701">
        <v>126287</v>
      </c>
      <c r="C3701" t="s">
        <v>839</v>
      </c>
      <c r="D3701" t="s">
        <v>651</v>
      </c>
      <c r="F3701">
        <v>75</v>
      </c>
      <c r="G3701" s="64">
        <v>44207</v>
      </c>
      <c r="H3701" s="64">
        <v>44207</v>
      </c>
      <c r="I3701">
        <v>7</v>
      </c>
      <c r="J3701">
        <v>2020</v>
      </c>
      <c r="K3701" t="s">
        <v>805</v>
      </c>
      <c r="L3701">
        <v>1</v>
      </c>
      <c r="M3701">
        <v>0.05</v>
      </c>
      <c r="N3701">
        <v>0.05</v>
      </c>
      <c r="O3701">
        <v>1</v>
      </c>
      <c r="P3701">
        <v>0.05</v>
      </c>
      <c r="Q3701">
        <v>1</v>
      </c>
      <c r="R3701" t="s">
        <v>701</v>
      </c>
    </row>
    <row r="3702" spans="1:18" x14ac:dyDescent="0.3">
      <c r="A3702" s="63">
        <v>3700</v>
      </c>
      <c r="B3702">
        <v>126287</v>
      </c>
      <c r="C3702" t="s">
        <v>839</v>
      </c>
      <c r="D3702" t="s">
        <v>651</v>
      </c>
      <c r="F3702">
        <v>75</v>
      </c>
      <c r="G3702" s="64">
        <v>44207</v>
      </c>
      <c r="H3702" s="64">
        <v>44207</v>
      </c>
      <c r="I3702">
        <v>7</v>
      </c>
      <c r="J3702">
        <v>2020</v>
      </c>
      <c r="K3702" t="s">
        <v>805</v>
      </c>
      <c r="L3702">
        <v>1</v>
      </c>
      <c r="M3702">
        <v>0.05</v>
      </c>
      <c r="N3702">
        <v>0.05</v>
      </c>
      <c r="O3702">
        <v>1</v>
      </c>
      <c r="P3702">
        <v>0.05</v>
      </c>
      <c r="Q3702">
        <v>1</v>
      </c>
      <c r="R3702" t="s">
        <v>764</v>
      </c>
    </row>
    <row r="3703" spans="1:18" x14ac:dyDescent="0.3">
      <c r="A3703" s="63">
        <v>3701</v>
      </c>
      <c r="B3703">
        <v>126287</v>
      </c>
      <c r="C3703" t="s">
        <v>839</v>
      </c>
      <c r="D3703" t="s">
        <v>651</v>
      </c>
      <c r="F3703">
        <v>75</v>
      </c>
      <c r="G3703" s="64">
        <v>44207</v>
      </c>
      <c r="H3703" s="64">
        <v>44207</v>
      </c>
      <c r="I3703">
        <v>7</v>
      </c>
      <c r="J3703">
        <v>2020</v>
      </c>
      <c r="K3703" t="s">
        <v>805</v>
      </c>
      <c r="L3703">
        <v>1</v>
      </c>
      <c r="M3703">
        <v>0.05</v>
      </c>
      <c r="N3703">
        <v>0.05</v>
      </c>
      <c r="O3703">
        <v>1</v>
      </c>
      <c r="P3703">
        <v>0.05</v>
      </c>
      <c r="Q3703">
        <v>1</v>
      </c>
      <c r="R3703" t="s">
        <v>699</v>
      </c>
    </row>
    <row r="3704" spans="1:18" x14ac:dyDescent="0.3">
      <c r="A3704" s="63">
        <v>3702</v>
      </c>
      <c r="B3704">
        <v>126287</v>
      </c>
      <c r="C3704" t="s">
        <v>839</v>
      </c>
      <c r="D3704" t="s">
        <v>651</v>
      </c>
      <c r="F3704">
        <v>75</v>
      </c>
      <c r="G3704" s="64">
        <v>44207</v>
      </c>
      <c r="H3704" s="64">
        <v>44207</v>
      </c>
      <c r="I3704">
        <v>7</v>
      </c>
      <c r="J3704">
        <v>2020</v>
      </c>
      <c r="K3704" t="s">
        <v>805</v>
      </c>
      <c r="L3704">
        <v>1</v>
      </c>
      <c r="M3704">
        <v>0.05</v>
      </c>
      <c r="N3704">
        <v>0.05</v>
      </c>
      <c r="O3704">
        <v>1</v>
      </c>
      <c r="P3704">
        <v>0.05</v>
      </c>
      <c r="Q3704">
        <v>1</v>
      </c>
      <c r="R3704" t="s">
        <v>751</v>
      </c>
    </row>
    <row r="3705" spans="1:18" x14ac:dyDescent="0.3">
      <c r="A3705" s="63">
        <v>3703</v>
      </c>
      <c r="B3705">
        <v>165</v>
      </c>
      <c r="C3705" t="s">
        <v>473</v>
      </c>
      <c r="D3705" t="s">
        <v>585</v>
      </c>
      <c r="F3705">
        <v>70</v>
      </c>
      <c r="G3705" s="64">
        <v>43023</v>
      </c>
      <c r="H3705" s="64">
        <v>43034</v>
      </c>
      <c r="I3705">
        <v>7</v>
      </c>
      <c r="J3705">
        <v>2002</v>
      </c>
      <c r="K3705">
        <v>2002</v>
      </c>
      <c r="L3705">
        <v>26</v>
      </c>
      <c r="M3705">
        <v>0.38333333333333341</v>
      </c>
      <c r="N3705">
        <v>9.9666666666666668</v>
      </c>
      <c r="O3705">
        <v>12</v>
      </c>
      <c r="P3705">
        <v>0.8305555555555556</v>
      </c>
      <c r="Q3705">
        <v>2.166666666666667</v>
      </c>
      <c r="R3705" t="s">
        <v>36</v>
      </c>
    </row>
    <row r="3706" spans="1:18" x14ac:dyDescent="0.3">
      <c r="A3706" s="63">
        <v>3704</v>
      </c>
      <c r="B3706">
        <v>165</v>
      </c>
      <c r="C3706" t="s">
        <v>473</v>
      </c>
      <c r="D3706" t="s">
        <v>585</v>
      </c>
      <c r="F3706">
        <v>70</v>
      </c>
      <c r="G3706" s="64">
        <v>43023</v>
      </c>
      <c r="H3706" s="64">
        <v>43034</v>
      </c>
      <c r="I3706">
        <v>7</v>
      </c>
      <c r="J3706">
        <v>2002</v>
      </c>
      <c r="K3706">
        <v>2002</v>
      </c>
      <c r="L3706">
        <v>26</v>
      </c>
      <c r="M3706">
        <v>0.38333333333333341</v>
      </c>
      <c r="N3706">
        <v>9.9666666666666668</v>
      </c>
      <c r="O3706">
        <v>12</v>
      </c>
      <c r="P3706">
        <v>0.8305555555555556</v>
      </c>
      <c r="Q3706">
        <v>2.166666666666667</v>
      </c>
      <c r="R3706" t="s">
        <v>97</v>
      </c>
    </row>
    <row r="3707" spans="1:18" x14ac:dyDescent="0.3">
      <c r="A3707" s="63">
        <v>3705</v>
      </c>
      <c r="B3707">
        <v>165</v>
      </c>
      <c r="C3707" t="s">
        <v>473</v>
      </c>
      <c r="D3707" t="s">
        <v>585</v>
      </c>
      <c r="F3707">
        <v>70</v>
      </c>
      <c r="G3707" s="64">
        <v>43023</v>
      </c>
      <c r="H3707" s="64">
        <v>43034</v>
      </c>
      <c r="I3707">
        <v>7</v>
      </c>
      <c r="J3707">
        <v>2002</v>
      </c>
      <c r="K3707">
        <v>2002</v>
      </c>
      <c r="L3707">
        <v>26</v>
      </c>
      <c r="M3707">
        <v>0.38333333333333341</v>
      </c>
      <c r="N3707">
        <v>9.9666666666666668</v>
      </c>
      <c r="O3707">
        <v>12</v>
      </c>
      <c r="P3707">
        <v>0.8305555555555556</v>
      </c>
      <c r="Q3707">
        <v>2.166666666666667</v>
      </c>
      <c r="R3707" t="s">
        <v>51</v>
      </c>
    </row>
    <row r="3708" spans="1:18" x14ac:dyDescent="0.3">
      <c r="A3708" s="63">
        <v>3706</v>
      </c>
      <c r="B3708">
        <v>165</v>
      </c>
      <c r="C3708" t="s">
        <v>473</v>
      </c>
      <c r="D3708" t="s">
        <v>585</v>
      </c>
      <c r="F3708">
        <v>70</v>
      </c>
      <c r="G3708" s="64">
        <v>43023</v>
      </c>
      <c r="H3708" s="64">
        <v>43034</v>
      </c>
      <c r="I3708">
        <v>7</v>
      </c>
      <c r="J3708">
        <v>2002</v>
      </c>
      <c r="K3708">
        <v>2002</v>
      </c>
      <c r="L3708">
        <v>26</v>
      </c>
      <c r="M3708">
        <v>0.38333333333333341</v>
      </c>
      <c r="N3708">
        <v>9.9666666666666668</v>
      </c>
      <c r="O3708">
        <v>12</v>
      </c>
      <c r="P3708">
        <v>0.8305555555555556</v>
      </c>
      <c r="Q3708">
        <v>2.166666666666667</v>
      </c>
      <c r="R3708" t="s">
        <v>24</v>
      </c>
    </row>
    <row r="3709" spans="1:18" x14ac:dyDescent="0.3">
      <c r="A3709" s="63">
        <v>3707</v>
      </c>
      <c r="B3709">
        <v>165</v>
      </c>
      <c r="C3709" t="s">
        <v>473</v>
      </c>
      <c r="D3709" t="s">
        <v>585</v>
      </c>
      <c r="F3709">
        <v>70</v>
      </c>
      <c r="G3709" s="64">
        <v>43023</v>
      </c>
      <c r="H3709" s="64">
        <v>43034</v>
      </c>
      <c r="I3709">
        <v>7</v>
      </c>
      <c r="J3709">
        <v>2002</v>
      </c>
      <c r="K3709">
        <v>2002</v>
      </c>
      <c r="L3709">
        <v>26</v>
      </c>
      <c r="M3709">
        <v>0.38333333333333341</v>
      </c>
      <c r="N3709">
        <v>9.9666666666666668</v>
      </c>
      <c r="O3709">
        <v>12</v>
      </c>
      <c r="P3709">
        <v>0.8305555555555556</v>
      </c>
      <c r="Q3709">
        <v>2.166666666666667</v>
      </c>
      <c r="R3709" t="s">
        <v>61</v>
      </c>
    </row>
    <row r="3710" spans="1:18" x14ac:dyDescent="0.3">
      <c r="A3710" s="63">
        <v>3708</v>
      </c>
      <c r="B3710">
        <v>165</v>
      </c>
      <c r="C3710" t="s">
        <v>473</v>
      </c>
      <c r="D3710" t="s">
        <v>585</v>
      </c>
      <c r="F3710">
        <v>70</v>
      </c>
      <c r="G3710" s="64">
        <v>43023</v>
      </c>
      <c r="H3710" s="64">
        <v>43034</v>
      </c>
      <c r="I3710">
        <v>7</v>
      </c>
      <c r="J3710">
        <v>2002</v>
      </c>
      <c r="K3710">
        <v>2002</v>
      </c>
      <c r="L3710">
        <v>26</v>
      </c>
      <c r="M3710">
        <v>0.38333333333333341</v>
      </c>
      <c r="N3710">
        <v>9.9666666666666668</v>
      </c>
      <c r="O3710">
        <v>12</v>
      </c>
      <c r="P3710">
        <v>0.8305555555555556</v>
      </c>
      <c r="Q3710">
        <v>2.166666666666667</v>
      </c>
      <c r="R3710" t="s">
        <v>54</v>
      </c>
    </row>
    <row r="3711" spans="1:18" x14ac:dyDescent="0.3">
      <c r="A3711" s="63">
        <v>3709</v>
      </c>
      <c r="B3711">
        <v>165</v>
      </c>
      <c r="C3711" t="s">
        <v>473</v>
      </c>
      <c r="D3711" t="s">
        <v>585</v>
      </c>
      <c r="F3711">
        <v>70</v>
      </c>
      <c r="G3711" s="64">
        <v>43023</v>
      </c>
      <c r="H3711" s="64">
        <v>43034</v>
      </c>
      <c r="I3711">
        <v>7</v>
      </c>
      <c r="J3711">
        <v>2002</v>
      </c>
      <c r="K3711">
        <v>2002</v>
      </c>
      <c r="L3711">
        <v>26</v>
      </c>
      <c r="M3711">
        <v>0.38333333333333341</v>
      </c>
      <c r="N3711">
        <v>9.9666666666666668</v>
      </c>
      <c r="O3711">
        <v>12</v>
      </c>
      <c r="P3711">
        <v>0.8305555555555556</v>
      </c>
      <c r="Q3711">
        <v>2.166666666666667</v>
      </c>
      <c r="R3711" t="s">
        <v>25</v>
      </c>
    </row>
    <row r="3712" spans="1:18" x14ac:dyDescent="0.3">
      <c r="A3712" s="63">
        <v>3710</v>
      </c>
      <c r="B3712">
        <v>165</v>
      </c>
      <c r="C3712" t="s">
        <v>473</v>
      </c>
      <c r="D3712" t="s">
        <v>585</v>
      </c>
      <c r="F3712">
        <v>70</v>
      </c>
      <c r="G3712" s="64">
        <v>43023</v>
      </c>
      <c r="H3712" s="64">
        <v>43034</v>
      </c>
      <c r="I3712">
        <v>7</v>
      </c>
      <c r="J3712">
        <v>2002</v>
      </c>
      <c r="K3712">
        <v>2002</v>
      </c>
      <c r="L3712">
        <v>26</v>
      </c>
      <c r="M3712">
        <v>0.38333333333333341</v>
      </c>
      <c r="N3712">
        <v>9.9666666666666668</v>
      </c>
      <c r="O3712">
        <v>12</v>
      </c>
      <c r="P3712">
        <v>0.8305555555555556</v>
      </c>
      <c r="Q3712">
        <v>2.166666666666667</v>
      </c>
      <c r="R3712" t="s">
        <v>684</v>
      </c>
    </row>
    <row r="3713" spans="1:18" x14ac:dyDescent="0.3">
      <c r="A3713" s="63">
        <v>3711</v>
      </c>
      <c r="B3713">
        <v>165</v>
      </c>
      <c r="C3713" t="s">
        <v>473</v>
      </c>
      <c r="D3713" t="s">
        <v>585</v>
      </c>
      <c r="F3713">
        <v>70</v>
      </c>
      <c r="G3713" s="64">
        <v>43023</v>
      </c>
      <c r="H3713" s="64">
        <v>43034</v>
      </c>
      <c r="I3713">
        <v>7</v>
      </c>
      <c r="J3713">
        <v>2002</v>
      </c>
      <c r="K3713">
        <v>2002</v>
      </c>
      <c r="L3713">
        <v>26</v>
      </c>
      <c r="M3713">
        <v>0.38333333333333341</v>
      </c>
      <c r="N3713">
        <v>9.9666666666666668</v>
      </c>
      <c r="O3713">
        <v>12</v>
      </c>
      <c r="P3713">
        <v>0.8305555555555556</v>
      </c>
      <c r="Q3713">
        <v>2.166666666666667</v>
      </c>
      <c r="R3713" t="s">
        <v>770</v>
      </c>
    </row>
    <row r="3714" spans="1:18" x14ac:dyDescent="0.3">
      <c r="A3714" s="63">
        <v>3712</v>
      </c>
      <c r="B3714">
        <v>165</v>
      </c>
      <c r="C3714" t="s">
        <v>473</v>
      </c>
      <c r="D3714" t="s">
        <v>585</v>
      </c>
      <c r="F3714">
        <v>70</v>
      </c>
      <c r="G3714" s="64">
        <v>43023</v>
      </c>
      <c r="H3714" s="64">
        <v>43034</v>
      </c>
      <c r="I3714">
        <v>7</v>
      </c>
      <c r="J3714">
        <v>2002</v>
      </c>
      <c r="K3714">
        <v>2002</v>
      </c>
      <c r="L3714">
        <v>26</v>
      </c>
      <c r="M3714">
        <v>0.38333333333333341</v>
      </c>
      <c r="N3714">
        <v>9.9666666666666668</v>
      </c>
      <c r="O3714">
        <v>12</v>
      </c>
      <c r="P3714">
        <v>0.8305555555555556</v>
      </c>
      <c r="Q3714">
        <v>2.166666666666667</v>
      </c>
      <c r="R3714" t="s">
        <v>122</v>
      </c>
    </row>
    <row r="3715" spans="1:18" x14ac:dyDescent="0.3">
      <c r="A3715" s="63">
        <v>3713</v>
      </c>
      <c r="B3715">
        <v>165</v>
      </c>
      <c r="C3715" t="s">
        <v>473</v>
      </c>
      <c r="D3715" t="s">
        <v>585</v>
      </c>
      <c r="F3715">
        <v>70</v>
      </c>
      <c r="G3715" s="64">
        <v>43023</v>
      </c>
      <c r="H3715" s="64">
        <v>43034</v>
      </c>
      <c r="I3715">
        <v>7</v>
      </c>
      <c r="J3715">
        <v>2002</v>
      </c>
      <c r="K3715">
        <v>2002</v>
      </c>
      <c r="L3715">
        <v>26</v>
      </c>
      <c r="M3715">
        <v>0.38333333333333341</v>
      </c>
      <c r="N3715">
        <v>9.9666666666666668</v>
      </c>
      <c r="O3715">
        <v>12</v>
      </c>
      <c r="P3715">
        <v>0.8305555555555556</v>
      </c>
      <c r="Q3715">
        <v>2.166666666666667</v>
      </c>
      <c r="R3715" t="s">
        <v>662</v>
      </c>
    </row>
    <row r="3716" spans="1:18" x14ac:dyDescent="0.3">
      <c r="A3716" s="63">
        <v>3714</v>
      </c>
      <c r="B3716">
        <v>165</v>
      </c>
      <c r="C3716" t="s">
        <v>473</v>
      </c>
      <c r="D3716" t="s">
        <v>585</v>
      </c>
      <c r="F3716">
        <v>70</v>
      </c>
      <c r="G3716" s="64">
        <v>43023</v>
      </c>
      <c r="H3716" s="64">
        <v>43034</v>
      </c>
      <c r="I3716">
        <v>7</v>
      </c>
      <c r="J3716">
        <v>2002</v>
      </c>
      <c r="K3716">
        <v>2002</v>
      </c>
      <c r="L3716">
        <v>26</v>
      </c>
      <c r="M3716">
        <v>0.38333333333333341</v>
      </c>
      <c r="N3716">
        <v>9.9666666666666668</v>
      </c>
      <c r="O3716">
        <v>12</v>
      </c>
      <c r="P3716">
        <v>0.8305555555555556</v>
      </c>
      <c r="Q3716">
        <v>2.166666666666667</v>
      </c>
      <c r="R3716" t="s">
        <v>769</v>
      </c>
    </row>
    <row r="3717" spans="1:18" x14ac:dyDescent="0.3">
      <c r="A3717" s="63">
        <v>3715</v>
      </c>
      <c r="B3717">
        <v>165</v>
      </c>
      <c r="C3717" t="s">
        <v>473</v>
      </c>
      <c r="D3717" t="s">
        <v>585</v>
      </c>
      <c r="F3717">
        <v>70</v>
      </c>
      <c r="G3717" s="64">
        <v>43023</v>
      </c>
      <c r="H3717" s="64">
        <v>43034</v>
      </c>
      <c r="I3717">
        <v>7</v>
      </c>
      <c r="J3717">
        <v>2002</v>
      </c>
      <c r="K3717">
        <v>2002</v>
      </c>
      <c r="L3717">
        <v>26</v>
      </c>
      <c r="M3717">
        <v>0.38333333333333341</v>
      </c>
      <c r="N3717">
        <v>9.9666666666666668</v>
      </c>
      <c r="O3717">
        <v>12</v>
      </c>
      <c r="P3717">
        <v>0.8305555555555556</v>
      </c>
      <c r="Q3717">
        <v>2.166666666666667</v>
      </c>
      <c r="R3717" t="s">
        <v>710</v>
      </c>
    </row>
    <row r="3718" spans="1:18" x14ac:dyDescent="0.3">
      <c r="A3718" s="63">
        <v>3716</v>
      </c>
      <c r="B3718">
        <v>165</v>
      </c>
      <c r="C3718" t="s">
        <v>473</v>
      </c>
      <c r="D3718" t="s">
        <v>585</v>
      </c>
      <c r="F3718">
        <v>70</v>
      </c>
      <c r="G3718" s="64">
        <v>43023</v>
      </c>
      <c r="H3718" s="64">
        <v>43034</v>
      </c>
      <c r="I3718">
        <v>7</v>
      </c>
      <c r="J3718">
        <v>2002</v>
      </c>
      <c r="K3718">
        <v>2002</v>
      </c>
      <c r="L3718">
        <v>26</v>
      </c>
      <c r="M3718">
        <v>0.38333333333333341</v>
      </c>
      <c r="N3718">
        <v>9.9666666666666668</v>
      </c>
      <c r="O3718">
        <v>12</v>
      </c>
      <c r="P3718">
        <v>0.8305555555555556</v>
      </c>
      <c r="Q3718">
        <v>2.166666666666667</v>
      </c>
      <c r="R3718" t="s">
        <v>98</v>
      </c>
    </row>
    <row r="3719" spans="1:18" x14ac:dyDescent="0.3">
      <c r="A3719" s="63">
        <v>3717</v>
      </c>
      <c r="B3719">
        <v>165</v>
      </c>
      <c r="C3719" t="s">
        <v>473</v>
      </c>
      <c r="D3719" t="s">
        <v>585</v>
      </c>
      <c r="F3719">
        <v>70</v>
      </c>
      <c r="G3719" s="64">
        <v>43023</v>
      </c>
      <c r="H3719" s="64">
        <v>43034</v>
      </c>
      <c r="I3719">
        <v>7</v>
      </c>
      <c r="J3719">
        <v>2002</v>
      </c>
      <c r="K3719">
        <v>2002</v>
      </c>
      <c r="L3719">
        <v>26</v>
      </c>
      <c r="M3719">
        <v>0.38333333333333341</v>
      </c>
      <c r="N3719">
        <v>9.9666666666666668</v>
      </c>
      <c r="O3719">
        <v>12</v>
      </c>
      <c r="P3719">
        <v>0.8305555555555556</v>
      </c>
      <c r="Q3719">
        <v>2.166666666666667</v>
      </c>
      <c r="R3719" t="s">
        <v>840</v>
      </c>
    </row>
    <row r="3720" spans="1:18" x14ac:dyDescent="0.3">
      <c r="A3720" s="63">
        <v>3718</v>
      </c>
      <c r="B3720">
        <v>165</v>
      </c>
      <c r="C3720" t="s">
        <v>473</v>
      </c>
      <c r="D3720" t="s">
        <v>585</v>
      </c>
      <c r="F3720">
        <v>70</v>
      </c>
      <c r="G3720" s="64">
        <v>43023</v>
      </c>
      <c r="H3720" s="64">
        <v>43034</v>
      </c>
      <c r="I3720">
        <v>7</v>
      </c>
      <c r="J3720">
        <v>2002</v>
      </c>
      <c r="K3720">
        <v>2002</v>
      </c>
      <c r="L3720">
        <v>26</v>
      </c>
      <c r="M3720">
        <v>0.38333333333333341</v>
      </c>
      <c r="N3720">
        <v>9.9666666666666668</v>
      </c>
      <c r="O3720">
        <v>12</v>
      </c>
      <c r="P3720">
        <v>0.8305555555555556</v>
      </c>
      <c r="Q3720">
        <v>2.166666666666667</v>
      </c>
      <c r="R3720" t="s">
        <v>740</v>
      </c>
    </row>
    <row r="3721" spans="1:18" x14ac:dyDescent="0.3">
      <c r="A3721" s="63">
        <v>3719</v>
      </c>
      <c r="B3721">
        <v>165</v>
      </c>
      <c r="C3721" t="s">
        <v>473</v>
      </c>
      <c r="D3721" t="s">
        <v>585</v>
      </c>
      <c r="F3721">
        <v>70</v>
      </c>
      <c r="G3721" s="64">
        <v>43023</v>
      </c>
      <c r="H3721" s="64">
        <v>43034</v>
      </c>
      <c r="I3721">
        <v>7</v>
      </c>
      <c r="J3721">
        <v>2002</v>
      </c>
      <c r="K3721">
        <v>2002</v>
      </c>
      <c r="L3721">
        <v>26</v>
      </c>
      <c r="M3721">
        <v>0.38333333333333341</v>
      </c>
      <c r="N3721">
        <v>9.9666666666666668</v>
      </c>
      <c r="O3721">
        <v>12</v>
      </c>
      <c r="P3721">
        <v>0.8305555555555556</v>
      </c>
      <c r="Q3721">
        <v>2.166666666666667</v>
      </c>
      <c r="R3721" t="s">
        <v>709</v>
      </c>
    </row>
    <row r="3722" spans="1:18" x14ac:dyDescent="0.3">
      <c r="A3722" s="63">
        <v>3720</v>
      </c>
      <c r="B3722">
        <v>165</v>
      </c>
      <c r="C3722" t="s">
        <v>473</v>
      </c>
      <c r="D3722" t="s">
        <v>585</v>
      </c>
      <c r="F3722">
        <v>70</v>
      </c>
      <c r="G3722" s="64">
        <v>43023</v>
      </c>
      <c r="H3722" s="64">
        <v>43034</v>
      </c>
      <c r="I3722">
        <v>7</v>
      </c>
      <c r="J3722">
        <v>2002</v>
      </c>
      <c r="K3722">
        <v>2002</v>
      </c>
      <c r="L3722">
        <v>26</v>
      </c>
      <c r="M3722">
        <v>0.38333333333333341</v>
      </c>
      <c r="N3722">
        <v>9.9666666666666668</v>
      </c>
      <c r="O3722">
        <v>12</v>
      </c>
      <c r="P3722">
        <v>0.8305555555555556</v>
      </c>
      <c r="Q3722">
        <v>2.166666666666667</v>
      </c>
      <c r="R3722" t="s">
        <v>601</v>
      </c>
    </row>
    <row r="3723" spans="1:18" x14ac:dyDescent="0.3">
      <c r="A3723" s="63">
        <v>3721</v>
      </c>
      <c r="B3723">
        <v>165</v>
      </c>
      <c r="C3723" t="s">
        <v>473</v>
      </c>
      <c r="D3723" t="s">
        <v>585</v>
      </c>
      <c r="F3723">
        <v>70</v>
      </c>
      <c r="G3723" s="64">
        <v>43023</v>
      </c>
      <c r="H3723" s="64">
        <v>43034</v>
      </c>
      <c r="I3723">
        <v>7</v>
      </c>
      <c r="J3723">
        <v>2002</v>
      </c>
      <c r="K3723">
        <v>2002</v>
      </c>
      <c r="L3723">
        <v>26</v>
      </c>
      <c r="M3723">
        <v>0.38333333333333341</v>
      </c>
      <c r="N3723">
        <v>9.9666666666666668</v>
      </c>
      <c r="O3723">
        <v>12</v>
      </c>
      <c r="P3723">
        <v>0.8305555555555556</v>
      </c>
      <c r="Q3723">
        <v>2.166666666666667</v>
      </c>
      <c r="R3723" t="s">
        <v>616</v>
      </c>
    </row>
    <row r="3724" spans="1:18" x14ac:dyDescent="0.3">
      <c r="A3724" s="63">
        <v>3722</v>
      </c>
      <c r="B3724">
        <v>21092</v>
      </c>
      <c r="C3724" t="s">
        <v>474</v>
      </c>
      <c r="D3724" t="s">
        <v>585</v>
      </c>
      <c r="F3724">
        <v>72</v>
      </c>
      <c r="G3724" s="64">
        <v>44214</v>
      </c>
      <c r="H3724" s="64">
        <v>44236</v>
      </c>
      <c r="I3724">
        <v>6</v>
      </c>
      <c r="J3724">
        <v>2015</v>
      </c>
      <c r="K3724">
        <v>2015</v>
      </c>
      <c r="L3724">
        <v>12</v>
      </c>
      <c r="M3724">
        <v>0.38333333333333341</v>
      </c>
      <c r="N3724">
        <v>4.6000000000000014</v>
      </c>
      <c r="O3724">
        <v>23</v>
      </c>
      <c r="P3724">
        <v>0.2</v>
      </c>
      <c r="Q3724">
        <v>0.52173913043478259</v>
      </c>
      <c r="R3724" t="s">
        <v>35</v>
      </c>
    </row>
    <row r="3725" spans="1:18" x14ac:dyDescent="0.3">
      <c r="A3725" s="63">
        <v>3723</v>
      </c>
      <c r="B3725">
        <v>21092</v>
      </c>
      <c r="C3725" t="s">
        <v>474</v>
      </c>
      <c r="D3725" t="s">
        <v>585</v>
      </c>
      <c r="F3725">
        <v>72</v>
      </c>
      <c r="G3725" s="64">
        <v>44214</v>
      </c>
      <c r="H3725" s="64">
        <v>44236</v>
      </c>
      <c r="I3725">
        <v>6</v>
      </c>
      <c r="J3725">
        <v>2015</v>
      </c>
      <c r="K3725">
        <v>2015</v>
      </c>
      <c r="L3725">
        <v>12</v>
      </c>
      <c r="M3725">
        <v>0.38333333333333341</v>
      </c>
      <c r="N3725">
        <v>4.6000000000000014</v>
      </c>
      <c r="O3725">
        <v>23</v>
      </c>
      <c r="P3725">
        <v>0.2</v>
      </c>
      <c r="Q3725">
        <v>0.52173913043478259</v>
      </c>
      <c r="R3725" t="s">
        <v>70</v>
      </c>
    </row>
    <row r="3726" spans="1:18" x14ac:dyDescent="0.3">
      <c r="A3726" s="63">
        <v>3724</v>
      </c>
      <c r="B3726">
        <v>21092</v>
      </c>
      <c r="C3726" t="s">
        <v>474</v>
      </c>
      <c r="D3726" t="s">
        <v>585</v>
      </c>
      <c r="F3726">
        <v>72</v>
      </c>
      <c r="G3726" s="64">
        <v>44214</v>
      </c>
      <c r="H3726" s="64">
        <v>44236</v>
      </c>
      <c r="I3726">
        <v>6</v>
      </c>
      <c r="J3726">
        <v>2015</v>
      </c>
      <c r="K3726">
        <v>2015</v>
      </c>
      <c r="L3726">
        <v>12</v>
      </c>
      <c r="M3726">
        <v>0.38333333333333341</v>
      </c>
      <c r="N3726">
        <v>4.6000000000000014</v>
      </c>
      <c r="O3726">
        <v>23</v>
      </c>
      <c r="P3726">
        <v>0.2</v>
      </c>
      <c r="Q3726">
        <v>0.52173913043478259</v>
      </c>
      <c r="R3726" t="s">
        <v>23</v>
      </c>
    </row>
    <row r="3727" spans="1:18" x14ac:dyDescent="0.3">
      <c r="A3727" s="63">
        <v>3725</v>
      </c>
      <c r="B3727">
        <v>21092</v>
      </c>
      <c r="C3727" t="s">
        <v>474</v>
      </c>
      <c r="D3727" t="s">
        <v>585</v>
      </c>
      <c r="F3727">
        <v>72</v>
      </c>
      <c r="G3727" s="64">
        <v>44214</v>
      </c>
      <c r="H3727" s="64">
        <v>44236</v>
      </c>
      <c r="I3727">
        <v>6</v>
      </c>
      <c r="J3727">
        <v>2015</v>
      </c>
      <c r="K3727">
        <v>2015</v>
      </c>
      <c r="L3727">
        <v>12</v>
      </c>
      <c r="M3727">
        <v>0.38333333333333341</v>
      </c>
      <c r="N3727">
        <v>4.6000000000000014</v>
      </c>
      <c r="O3727">
        <v>23</v>
      </c>
      <c r="P3727">
        <v>0.2</v>
      </c>
      <c r="Q3727">
        <v>0.52173913043478259</v>
      </c>
      <c r="R3727" t="s">
        <v>54</v>
      </c>
    </row>
    <row r="3728" spans="1:18" x14ac:dyDescent="0.3">
      <c r="A3728" s="63">
        <v>3726</v>
      </c>
      <c r="B3728">
        <v>21092</v>
      </c>
      <c r="C3728" t="s">
        <v>474</v>
      </c>
      <c r="D3728" t="s">
        <v>585</v>
      </c>
      <c r="F3728">
        <v>72</v>
      </c>
      <c r="G3728" s="64">
        <v>44214</v>
      </c>
      <c r="H3728" s="64">
        <v>44236</v>
      </c>
      <c r="I3728">
        <v>6</v>
      </c>
      <c r="J3728">
        <v>2015</v>
      </c>
      <c r="K3728">
        <v>2015</v>
      </c>
      <c r="L3728">
        <v>12</v>
      </c>
      <c r="M3728">
        <v>0.38333333333333341</v>
      </c>
      <c r="N3728">
        <v>4.6000000000000014</v>
      </c>
      <c r="O3728">
        <v>23</v>
      </c>
      <c r="P3728">
        <v>0.2</v>
      </c>
      <c r="Q3728">
        <v>0.52173913043478259</v>
      </c>
      <c r="R3728" t="s">
        <v>676</v>
      </c>
    </row>
    <row r="3729" spans="1:18" x14ac:dyDescent="0.3">
      <c r="A3729" s="63">
        <v>3727</v>
      </c>
      <c r="B3729">
        <v>21092</v>
      </c>
      <c r="C3729" t="s">
        <v>474</v>
      </c>
      <c r="D3729" t="s">
        <v>585</v>
      </c>
      <c r="F3729">
        <v>72</v>
      </c>
      <c r="G3729" s="64">
        <v>44214</v>
      </c>
      <c r="H3729" s="64">
        <v>44236</v>
      </c>
      <c r="I3729">
        <v>6</v>
      </c>
      <c r="J3729">
        <v>2015</v>
      </c>
      <c r="K3729">
        <v>2015</v>
      </c>
      <c r="L3729">
        <v>12</v>
      </c>
      <c r="M3729">
        <v>0.38333333333333341</v>
      </c>
      <c r="N3729">
        <v>4.6000000000000014</v>
      </c>
      <c r="O3729">
        <v>23</v>
      </c>
      <c r="P3729">
        <v>0.2</v>
      </c>
      <c r="Q3729">
        <v>0.52173913043478259</v>
      </c>
      <c r="R3729" t="s">
        <v>590</v>
      </c>
    </row>
    <row r="3730" spans="1:18" x14ac:dyDescent="0.3">
      <c r="A3730" s="63">
        <v>3728</v>
      </c>
      <c r="B3730">
        <v>21092</v>
      </c>
      <c r="C3730" t="s">
        <v>474</v>
      </c>
      <c r="D3730" t="s">
        <v>585</v>
      </c>
      <c r="F3730">
        <v>72</v>
      </c>
      <c r="G3730" s="64">
        <v>44214</v>
      </c>
      <c r="H3730" s="64">
        <v>44236</v>
      </c>
      <c r="I3730">
        <v>6</v>
      </c>
      <c r="J3730">
        <v>2015</v>
      </c>
      <c r="K3730">
        <v>2015</v>
      </c>
      <c r="L3730">
        <v>12</v>
      </c>
      <c r="M3730">
        <v>0.38333333333333341</v>
      </c>
      <c r="N3730">
        <v>4.6000000000000014</v>
      </c>
      <c r="O3730">
        <v>23</v>
      </c>
      <c r="P3730">
        <v>0.2</v>
      </c>
      <c r="Q3730">
        <v>0.52173913043478259</v>
      </c>
      <c r="R3730" t="s">
        <v>45</v>
      </c>
    </row>
    <row r="3731" spans="1:18" x14ac:dyDescent="0.3">
      <c r="A3731" s="63">
        <v>3729</v>
      </c>
      <c r="B3731">
        <v>21092</v>
      </c>
      <c r="C3731" t="s">
        <v>474</v>
      </c>
      <c r="D3731" t="s">
        <v>585</v>
      </c>
      <c r="F3731">
        <v>72</v>
      </c>
      <c r="G3731" s="64">
        <v>44214</v>
      </c>
      <c r="H3731" s="64">
        <v>44236</v>
      </c>
      <c r="I3731">
        <v>6</v>
      </c>
      <c r="J3731">
        <v>2015</v>
      </c>
      <c r="K3731">
        <v>2015</v>
      </c>
      <c r="L3731">
        <v>12</v>
      </c>
      <c r="M3731">
        <v>0.38333333333333341</v>
      </c>
      <c r="N3731">
        <v>4.6000000000000014</v>
      </c>
      <c r="O3731">
        <v>23</v>
      </c>
      <c r="P3731">
        <v>0.2</v>
      </c>
      <c r="Q3731">
        <v>0.52173913043478259</v>
      </c>
      <c r="R3731" t="s">
        <v>694</v>
      </c>
    </row>
    <row r="3732" spans="1:18" x14ac:dyDescent="0.3">
      <c r="A3732" s="63">
        <v>3730</v>
      </c>
      <c r="B3732">
        <v>21092</v>
      </c>
      <c r="C3732" t="s">
        <v>474</v>
      </c>
      <c r="D3732" t="s">
        <v>585</v>
      </c>
      <c r="F3732">
        <v>72</v>
      </c>
      <c r="G3732" s="64">
        <v>44214</v>
      </c>
      <c r="H3732" s="64">
        <v>44236</v>
      </c>
      <c r="I3732">
        <v>6</v>
      </c>
      <c r="J3732">
        <v>2015</v>
      </c>
      <c r="K3732">
        <v>2015</v>
      </c>
      <c r="L3732">
        <v>12</v>
      </c>
      <c r="M3732">
        <v>0.38333333333333341</v>
      </c>
      <c r="N3732">
        <v>4.6000000000000014</v>
      </c>
      <c r="O3732">
        <v>23</v>
      </c>
      <c r="P3732">
        <v>0.2</v>
      </c>
      <c r="Q3732">
        <v>0.52173913043478259</v>
      </c>
      <c r="R3732" t="s">
        <v>606</v>
      </c>
    </row>
    <row r="3733" spans="1:18" x14ac:dyDescent="0.3">
      <c r="A3733" s="63">
        <v>3731</v>
      </c>
      <c r="B3733">
        <v>21092</v>
      </c>
      <c r="C3733" t="s">
        <v>474</v>
      </c>
      <c r="D3733" t="s">
        <v>585</v>
      </c>
      <c r="F3733">
        <v>72</v>
      </c>
      <c r="G3733" s="64">
        <v>44214</v>
      </c>
      <c r="H3733" s="64">
        <v>44236</v>
      </c>
      <c r="I3733">
        <v>6</v>
      </c>
      <c r="J3733">
        <v>2015</v>
      </c>
      <c r="K3733">
        <v>2015</v>
      </c>
      <c r="L3733">
        <v>12</v>
      </c>
      <c r="M3733">
        <v>0.38333333333333341</v>
      </c>
      <c r="N3733">
        <v>4.6000000000000014</v>
      </c>
      <c r="O3733">
        <v>23</v>
      </c>
      <c r="P3733">
        <v>0.2</v>
      </c>
      <c r="Q3733">
        <v>0.52173913043478259</v>
      </c>
      <c r="R3733" t="s">
        <v>599</v>
      </c>
    </row>
    <row r="3734" spans="1:18" x14ac:dyDescent="0.3">
      <c r="A3734" s="63">
        <v>3732</v>
      </c>
      <c r="B3734">
        <v>21092</v>
      </c>
      <c r="C3734" t="s">
        <v>474</v>
      </c>
      <c r="D3734" t="s">
        <v>585</v>
      </c>
      <c r="F3734">
        <v>72</v>
      </c>
      <c r="G3734" s="64">
        <v>44214</v>
      </c>
      <c r="H3734" s="64">
        <v>44236</v>
      </c>
      <c r="I3734">
        <v>6</v>
      </c>
      <c r="J3734">
        <v>2015</v>
      </c>
      <c r="K3734">
        <v>2015</v>
      </c>
      <c r="L3734">
        <v>12</v>
      </c>
      <c r="M3734">
        <v>0.38333333333333341</v>
      </c>
      <c r="N3734">
        <v>4.6000000000000014</v>
      </c>
      <c r="O3734">
        <v>23</v>
      </c>
      <c r="P3734">
        <v>0.2</v>
      </c>
      <c r="Q3734">
        <v>0.52173913043478259</v>
      </c>
      <c r="R3734" t="s">
        <v>639</v>
      </c>
    </row>
    <row r="3735" spans="1:18" x14ac:dyDescent="0.3">
      <c r="A3735" s="63">
        <v>3733</v>
      </c>
      <c r="B3735">
        <v>21092</v>
      </c>
      <c r="C3735" t="s">
        <v>474</v>
      </c>
      <c r="D3735" t="s">
        <v>585</v>
      </c>
      <c r="F3735">
        <v>72</v>
      </c>
      <c r="G3735" s="64">
        <v>44214</v>
      </c>
      <c r="H3735" s="64">
        <v>44236</v>
      </c>
      <c r="I3735">
        <v>6</v>
      </c>
      <c r="J3735">
        <v>2015</v>
      </c>
      <c r="K3735">
        <v>2015</v>
      </c>
      <c r="L3735">
        <v>12</v>
      </c>
      <c r="M3735">
        <v>0.38333333333333341</v>
      </c>
      <c r="N3735">
        <v>4.6000000000000014</v>
      </c>
      <c r="O3735">
        <v>23</v>
      </c>
      <c r="P3735">
        <v>0.2</v>
      </c>
      <c r="Q3735">
        <v>0.52173913043478259</v>
      </c>
      <c r="R3735" t="s">
        <v>696</v>
      </c>
    </row>
    <row r="3736" spans="1:18" x14ac:dyDescent="0.3">
      <c r="A3736" s="63">
        <v>3734</v>
      </c>
      <c r="B3736">
        <v>21092</v>
      </c>
      <c r="C3736" t="s">
        <v>474</v>
      </c>
      <c r="D3736" t="s">
        <v>585</v>
      </c>
      <c r="F3736">
        <v>72</v>
      </c>
      <c r="G3736" s="64">
        <v>44214</v>
      </c>
      <c r="H3736" s="64">
        <v>44236</v>
      </c>
      <c r="I3736">
        <v>6</v>
      </c>
      <c r="J3736">
        <v>2015</v>
      </c>
      <c r="K3736">
        <v>2015</v>
      </c>
      <c r="L3736">
        <v>12</v>
      </c>
      <c r="M3736">
        <v>0.38333333333333341</v>
      </c>
      <c r="N3736">
        <v>4.6000000000000014</v>
      </c>
      <c r="O3736">
        <v>23</v>
      </c>
      <c r="P3736">
        <v>0.2</v>
      </c>
      <c r="Q3736">
        <v>0.52173913043478259</v>
      </c>
      <c r="R3736" t="s">
        <v>588</v>
      </c>
    </row>
    <row r="3737" spans="1:18" x14ac:dyDescent="0.3">
      <c r="A3737" s="63">
        <v>3735</v>
      </c>
      <c r="B3737">
        <v>21092</v>
      </c>
      <c r="C3737" t="s">
        <v>474</v>
      </c>
      <c r="D3737" t="s">
        <v>585</v>
      </c>
      <c r="F3737">
        <v>72</v>
      </c>
      <c r="G3737" s="64">
        <v>44214</v>
      </c>
      <c r="H3737" s="64">
        <v>44236</v>
      </c>
      <c r="I3737">
        <v>6</v>
      </c>
      <c r="J3737">
        <v>2015</v>
      </c>
      <c r="K3737">
        <v>2015</v>
      </c>
      <c r="L3737">
        <v>12</v>
      </c>
      <c r="M3737">
        <v>0.38333333333333341</v>
      </c>
      <c r="N3737">
        <v>4.6000000000000014</v>
      </c>
      <c r="O3737">
        <v>23</v>
      </c>
      <c r="P3737">
        <v>0.2</v>
      </c>
      <c r="Q3737">
        <v>0.52173913043478259</v>
      </c>
      <c r="R3737" t="s">
        <v>601</v>
      </c>
    </row>
    <row r="3738" spans="1:18" x14ac:dyDescent="0.3">
      <c r="A3738" s="63">
        <v>3736</v>
      </c>
      <c r="B3738">
        <v>21092</v>
      </c>
      <c r="C3738" t="s">
        <v>474</v>
      </c>
      <c r="D3738" t="s">
        <v>585</v>
      </c>
      <c r="F3738">
        <v>72</v>
      </c>
      <c r="G3738" s="64">
        <v>44214</v>
      </c>
      <c r="H3738" s="64">
        <v>44236</v>
      </c>
      <c r="I3738">
        <v>6</v>
      </c>
      <c r="J3738">
        <v>2015</v>
      </c>
      <c r="K3738">
        <v>2015</v>
      </c>
      <c r="L3738">
        <v>12</v>
      </c>
      <c r="M3738">
        <v>0.38333333333333341</v>
      </c>
      <c r="N3738">
        <v>4.6000000000000014</v>
      </c>
      <c r="O3738">
        <v>23</v>
      </c>
      <c r="P3738">
        <v>0.2</v>
      </c>
      <c r="Q3738">
        <v>0.52173913043478259</v>
      </c>
      <c r="R3738" t="s">
        <v>615</v>
      </c>
    </row>
    <row r="3739" spans="1:18" x14ac:dyDescent="0.3">
      <c r="A3739" s="63">
        <v>3737</v>
      </c>
      <c r="B3739">
        <v>21092</v>
      </c>
      <c r="C3739" t="s">
        <v>474</v>
      </c>
      <c r="D3739" t="s">
        <v>585</v>
      </c>
      <c r="F3739">
        <v>72</v>
      </c>
      <c r="G3739" s="64">
        <v>44214</v>
      </c>
      <c r="H3739" s="64">
        <v>44236</v>
      </c>
      <c r="I3739">
        <v>6</v>
      </c>
      <c r="J3739">
        <v>2015</v>
      </c>
      <c r="K3739">
        <v>2015</v>
      </c>
      <c r="L3739">
        <v>12</v>
      </c>
      <c r="M3739">
        <v>0.38333333333333341</v>
      </c>
      <c r="N3739">
        <v>4.6000000000000014</v>
      </c>
      <c r="O3739">
        <v>23</v>
      </c>
      <c r="P3739">
        <v>0.2</v>
      </c>
      <c r="Q3739">
        <v>0.52173913043478259</v>
      </c>
      <c r="R3739" t="s">
        <v>724</v>
      </c>
    </row>
    <row r="3740" spans="1:18" x14ac:dyDescent="0.3">
      <c r="A3740" s="63">
        <v>3738</v>
      </c>
      <c r="B3740">
        <v>21092</v>
      </c>
      <c r="C3740" t="s">
        <v>474</v>
      </c>
      <c r="D3740" t="s">
        <v>585</v>
      </c>
      <c r="F3740">
        <v>72</v>
      </c>
      <c r="G3740" s="64">
        <v>44214</v>
      </c>
      <c r="H3740" s="64">
        <v>44236</v>
      </c>
      <c r="I3740">
        <v>6</v>
      </c>
      <c r="J3740">
        <v>2015</v>
      </c>
      <c r="K3740">
        <v>2015</v>
      </c>
      <c r="L3740">
        <v>12</v>
      </c>
      <c r="M3740">
        <v>0.38333333333333341</v>
      </c>
      <c r="N3740">
        <v>4.6000000000000014</v>
      </c>
      <c r="O3740">
        <v>23</v>
      </c>
      <c r="P3740">
        <v>0.2</v>
      </c>
      <c r="Q3740">
        <v>0.52173913043478259</v>
      </c>
      <c r="R3740" t="s">
        <v>755</v>
      </c>
    </row>
    <row r="3741" spans="1:18" x14ac:dyDescent="0.3">
      <c r="A3741" s="63">
        <v>3739</v>
      </c>
      <c r="B3741">
        <v>21092</v>
      </c>
      <c r="C3741" t="s">
        <v>474</v>
      </c>
      <c r="D3741" t="s">
        <v>585</v>
      </c>
      <c r="F3741">
        <v>72</v>
      </c>
      <c r="G3741" s="64">
        <v>44214</v>
      </c>
      <c r="H3741" s="64">
        <v>44236</v>
      </c>
      <c r="I3741">
        <v>6</v>
      </c>
      <c r="J3741">
        <v>2015</v>
      </c>
      <c r="K3741">
        <v>2015</v>
      </c>
      <c r="L3741">
        <v>12</v>
      </c>
      <c r="M3741">
        <v>0.38333333333333341</v>
      </c>
      <c r="N3741">
        <v>4.6000000000000014</v>
      </c>
      <c r="O3741">
        <v>23</v>
      </c>
      <c r="P3741">
        <v>0.2</v>
      </c>
      <c r="Q3741">
        <v>0.52173913043478259</v>
      </c>
      <c r="R3741" t="s">
        <v>645</v>
      </c>
    </row>
    <row r="3742" spans="1:18" x14ac:dyDescent="0.3">
      <c r="A3742" s="63">
        <v>3740</v>
      </c>
      <c r="B3742">
        <v>21092</v>
      </c>
      <c r="C3742" t="s">
        <v>474</v>
      </c>
      <c r="D3742" t="s">
        <v>585</v>
      </c>
      <c r="F3742">
        <v>72</v>
      </c>
      <c r="G3742" s="64">
        <v>44214</v>
      </c>
      <c r="H3742" s="64">
        <v>44236</v>
      </c>
      <c r="I3742">
        <v>6</v>
      </c>
      <c r="J3742">
        <v>2015</v>
      </c>
      <c r="K3742">
        <v>2015</v>
      </c>
      <c r="L3742">
        <v>12</v>
      </c>
      <c r="M3742">
        <v>0.38333333333333341</v>
      </c>
      <c r="N3742">
        <v>4.6000000000000014</v>
      </c>
      <c r="O3742">
        <v>23</v>
      </c>
      <c r="P3742">
        <v>0.2</v>
      </c>
      <c r="Q3742">
        <v>0.52173913043478259</v>
      </c>
      <c r="R3742" t="s">
        <v>621</v>
      </c>
    </row>
    <row r="3743" spans="1:18" x14ac:dyDescent="0.3">
      <c r="A3743" s="63">
        <v>3741</v>
      </c>
      <c r="B3743">
        <v>21092</v>
      </c>
      <c r="C3743" t="s">
        <v>474</v>
      </c>
      <c r="D3743" t="s">
        <v>585</v>
      </c>
      <c r="F3743">
        <v>72</v>
      </c>
      <c r="G3743" s="64">
        <v>44214</v>
      </c>
      <c r="H3743" s="64">
        <v>44236</v>
      </c>
      <c r="I3743">
        <v>6</v>
      </c>
      <c r="J3743">
        <v>2015</v>
      </c>
      <c r="K3743">
        <v>2015</v>
      </c>
      <c r="L3743">
        <v>12</v>
      </c>
      <c r="M3743">
        <v>0.38333333333333341</v>
      </c>
      <c r="N3743">
        <v>4.6000000000000014</v>
      </c>
      <c r="O3743">
        <v>23</v>
      </c>
      <c r="P3743">
        <v>0.2</v>
      </c>
      <c r="Q3743">
        <v>0.52173913043478259</v>
      </c>
      <c r="R3743" t="s">
        <v>841</v>
      </c>
    </row>
    <row r="3744" spans="1:18" x14ac:dyDescent="0.3">
      <c r="A3744" s="63">
        <v>3742</v>
      </c>
      <c r="B3744">
        <v>21092</v>
      </c>
      <c r="C3744" t="s">
        <v>474</v>
      </c>
      <c r="D3744" t="s">
        <v>585</v>
      </c>
      <c r="F3744">
        <v>72</v>
      </c>
      <c r="G3744" s="64">
        <v>44214</v>
      </c>
      <c r="H3744" s="64">
        <v>44236</v>
      </c>
      <c r="I3744">
        <v>6</v>
      </c>
      <c r="J3744">
        <v>2015</v>
      </c>
      <c r="K3744">
        <v>2015</v>
      </c>
      <c r="L3744">
        <v>12</v>
      </c>
      <c r="M3744">
        <v>0.38333333333333341</v>
      </c>
      <c r="N3744">
        <v>4.6000000000000014</v>
      </c>
      <c r="O3744">
        <v>23</v>
      </c>
      <c r="P3744">
        <v>0.2</v>
      </c>
      <c r="Q3744">
        <v>0.52173913043478259</v>
      </c>
      <c r="R3744" t="s">
        <v>842</v>
      </c>
    </row>
    <row r="3745" spans="1:18" x14ac:dyDescent="0.3">
      <c r="A3745" s="63">
        <v>3743</v>
      </c>
      <c r="B3745">
        <v>102835</v>
      </c>
      <c r="C3745" t="s">
        <v>476</v>
      </c>
      <c r="D3745" t="s">
        <v>651</v>
      </c>
      <c r="F3745">
        <v>57</v>
      </c>
      <c r="G3745" s="64">
        <v>43601</v>
      </c>
      <c r="H3745" s="64">
        <v>43609</v>
      </c>
      <c r="I3745">
        <v>3</v>
      </c>
      <c r="J3745">
        <v>2019</v>
      </c>
      <c r="K3745">
        <v>2019</v>
      </c>
      <c r="L3745">
        <v>12</v>
      </c>
      <c r="M3745">
        <v>0.38333333333333341</v>
      </c>
      <c r="N3745">
        <v>4.6000000000000014</v>
      </c>
      <c r="O3745">
        <v>9</v>
      </c>
      <c r="P3745">
        <v>0.51111111111111118</v>
      </c>
      <c r="Q3745">
        <v>1.333333333333333</v>
      </c>
      <c r="R3745" t="s">
        <v>35</v>
      </c>
    </row>
    <row r="3746" spans="1:18" x14ac:dyDescent="0.3">
      <c r="A3746" s="63">
        <v>3744</v>
      </c>
      <c r="B3746">
        <v>102835</v>
      </c>
      <c r="C3746" t="s">
        <v>476</v>
      </c>
      <c r="D3746" t="s">
        <v>651</v>
      </c>
      <c r="F3746">
        <v>57</v>
      </c>
      <c r="G3746" s="64">
        <v>43601</v>
      </c>
      <c r="H3746" s="64">
        <v>43609</v>
      </c>
      <c r="I3746">
        <v>3</v>
      </c>
      <c r="J3746">
        <v>2019</v>
      </c>
      <c r="K3746">
        <v>2019</v>
      </c>
      <c r="L3746">
        <v>12</v>
      </c>
      <c r="M3746">
        <v>0.38333333333333341</v>
      </c>
      <c r="N3746">
        <v>4.6000000000000014</v>
      </c>
      <c r="O3746">
        <v>9</v>
      </c>
      <c r="P3746">
        <v>0.51111111111111118</v>
      </c>
      <c r="Q3746">
        <v>1.333333333333333</v>
      </c>
      <c r="R3746" t="s">
        <v>97</v>
      </c>
    </row>
    <row r="3747" spans="1:18" x14ac:dyDescent="0.3">
      <c r="A3747" s="63">
        <v>3745</v>
      </c>
      <c r="B3747">
        <v>102835</v>
      </c>
      <c r="C3747" t="s">
        <v>476</v>
      </c>
      <c r="D3747" t="s">
        <v>651</v>
      </c>
      <c r="F3747">
        <v>57</v>
      </c>
      <c r="G3747" s="64">
        <v>43601</v>
      </c>
      <c r="H3747" s="64">
        <v>43609</v>
      </c>
      <c r="I3747">
        <v>3</v>
      </c>
      <c r="J3747">
        <v>2019</v>
      </c>
      <c r="K3747">
        <v>2019</v>
      </c>
      <c r="L3747">
        <v>12</v>
      </c>
      <c r="M3747">
        <v>0.38333333333333341</v>
      </c>
      <c r="N3747">
        <v>4.6000000000000014</v>
      </c>
      <c r="O3747">
        <v>9</v>
      </c>
      <c r="P3747">
        <v>0.51111111111111118</v>
      </c>
      <c r="Q3747">
        <v>1.333333333333333</v>
      </c>
      <c r="R3747" t="s">
        <v>25</v>
      </c>
    </row>
    <row r="3748" spans="1:18" x14ac:dyDescent="0.3">
      <c r="A3748" s="63">
        <v>3746</v>
      </c>
      <c r="B3748">
        <v>102835</v>
      </c>
      <c r="C3748" t="s">
        <v>476</v>
      </c>
      <c r="D3748" t="s">
        <v>651</v>
      </c>
      <c r="F3748">
        <v>57</v>
      </c>
      <c r="G3748" s="64">
        <v>43601</v>
      </c>
      <c r="H3748" s="64">
        <v>43609</v>
      </c>
      <c r="I3748">
        <v>3</v>
      </c>
      <c r="J3748">
        <v>2019</v>
      </c>
      <c r="K3748">
        <v>2019</v>
      </c>
      <c r="L3748">
        <v>12</v>
      </c>
      <c r="M3748">
        <v>0.38333333333333341</v>
      </c>
      <c r="N3748">
        <v>4.6000000000000014</v>
      </c>
      <c r="O3748">
        <v>9</v>
      </c>
      <c r="P3748">
        <v>0.51111111111111118</v>
      </c>
      <c r="Q3748">
        <v>1.333333333333333</v>
      </c>
      <c r="R3748" t="s">
        <v>738</v>
      </c>
    </row>
    <row r="3749" spans="1:18" x14ac:dyDescent="0.3">
      <c r="A3749" s="63">
        <v>3747</v>
      </c>
      <c r="B3749">
        <v>102835</v>
      </c>
      <c r="C3749" t="s">
        <v>476</v>
      </c>
      <c r="D3749" t="s">
        <v>651</v>
      </c>
      <c r="F3749">
        <v>57</v>
      </c>
      <c r="G3749" s="64">
        <v>43601</v>
      </c>
      <c r="H3749" s="64">
        <v>43609</v>
      </c>
      <c r="I3749">
        <v>3</v>
      </c>
      <c r="J3749">
        <v>2019</v>
      </c>
      <c r="K3749">
        <v>2019</v>
      </c>
      <c r="L3749">
        <v>12</v>
      </c>
      <c r="M3749">
        <v>0.38333333333333341</v>
      </c>
      <c r="N3749">
        <v>4.6000000000000014</v>
      </c>
      <c r="O3749">
        <v>9</v>
      </c>
      <c r="P3749">
        <v>0.51111111111111118</v>
      </c>
      <c r="Q3749">
        <v>1.333333333333333</v>
      </c>
      <c r="R3749" t="s">
        <v>590</v>
      </c>
    </row>
    <row r="3750" spans="1:18" x14ac:dyDescent="0.3">
      <c r="A3750" s="63">
        <v>3748</v>
      </c>
      <c r="B3750">
        <v>102835</v>
      </c>
      <c r="C3750" t="s">
        <v>476</v>
      </c>
      <c r="D3750" t="s">
        <v>651</v>
      </c>
      <c r="F3750">
        <v>57</v>
      </c>
      <c r="G3750" s="64">
        <v>43601</v>
      </c>
      <c r="H3750" s="64">
        <v>43609</v>
      </c>
      <c r="I3750">
        <v>3</v>
      </c>
      <c r="J3750">
        <v>2019</v>
      </c>
      <c r="K3750">
        <v>2019</v>
      </c>
      <c r="L3750">
        <v>12</v>
      </c>
      <c r="M3750">
        <v>0.38333333333333341</v>
      </c>
      <c r="N3750">
        <v>4.6000000000000014</v>
      </c>
      <c r="O3750">
        <v>9</v>
      </c>
      <c r="P3750">
        <v>0.51111111111111118</v>
      </c>
      <c r="Q3750">
        <v>1.333333333333333</v>
      </c>
      <c r="R3750" t="s">
        <v>769</v>
      </c>
    </row>
    <row r="3751" spans="1:18" x14ac:dyDescent="0.3">
      <c r="A3751" s="63">
        <v>3749</v>
      </c>
      <c r="B3751">
        <v>102835</v>
      </c>
      <c r="C3751" t="s">
        <v>476</v>
      </c>
      <c r="D3751" t="s">
        <v>651</v>
      </c>
      <c r="F3751">
        <v>57</v>
      </c>
      <c r="G3751" s="64">
        <v>43601</v>
      </c>
      <c r="H3751" s="64">
        <v>43609</v>
      </c>
      <c r="I3751">
        <v>3</v>
      </c>
      <c r="J3751">
        <v>2019</v>
      </c>
      <c r="K3751">
        <v>2019</v>
      </c>
      <c r="L3751">
        <v>12</v>
      </c>
      <c r="M3751">
        <v>0.38333333333333341</v>
      </c>
      <c r="N3751">
        <v>4.6000000000000014</v>
      </c>
      <c r="O3751">
        <v>9</v>
      </c>
      <c r="P3751">
        <v>0.51111111111111118</v>
      </c>
      <c r="Q3751">
        <v>1.333333333333333</v>
      </c>
      <c r="R3751" t="s">
        <v>739</v>
      </c>
    </row>
    <row r="3752" spans="1:18" x14ac:dyDescent="0.3">
      <c r="A3752" s="63">
        <v>3750</v>
      </c>
      <c r="B3752">
        <v>102835</v>
      </c>
      <c r="C3752" t="s">
        <v>476</v>
      </c>
      <c r="D3752" t="s">
        <v>651</v>
      </c>
      <c r="F3752">
        <v>57</v>
      </c>
      <c r="G3752" s="64">
        <v>43601</v>
      </c>
      <c r="H3752" s="64">
        <v>43609</v>
      </c>
      <c r="I3752">
        <v>3</v>
      </c>
      <c r="J3752">
        <v>2019</v>
      </c>
      <c r="K3752">
        <v>2019</v>
      </c>
      <c r="L3752">
        <v>12</v>
      </c>
      <c r="M3752">
        <v>0.38333333333333341</v>
      </c>
      <c r="N3752">
        <v>4.6000000000000014</v>
      </c>
      <c r="O3752">
        <v>9</v>
      </c>
      <c r="P3752">
        <v>0.51111111111111118</v>
      </c>
      <c r="Q3752">
        <v>1.333333333333333</v>
      </c>
      <c r="R3752" t="s">
        <v>665</v>
      </c>
    </row>
    <row r="3753" spans="1:18" x14ac:dyDescent="0.3">
      <c r="A3753" s="63">
        <v>3751</v>
      </c>
      <c r="B3753">
        <v>102835</v>
      </c>
      <c r="C3753" t="s">
        <v>476</v>
      </c>
      <c r="D3753" t="s">
        <v>651</v>
      </c>
      <c r="F3753">
        <v>57</v>
      </c>
      <c r="G3753" s="64">
        <v>43601</v>
      </c>
      <c r="H3753" s="64">
        <v>43609</v>
      </c>
      <c r="I3753">
        <v>3</v>
      </c>
      <c r="J3753">
        <v>2019</v>
      </c>
      <c r="K3753">
        <v>2019</v>
      </c>
      <c r="L3753">
        <v>12</v>
      </c>
      <c r="M3753">
        <v>0.38333333333333341</v>
      </c>
      <c r="N3753">
        <v>4.6000000000000014</v>
      </c>
      <c r="O3753">
        <v>9</v>
      </c>
      <c r="P3753">
        <v>0.51111111111111118</v>
      </c>
      <c r="Q3753">
        <v>1.333333333333333</v>
      </c>
      <c r="R3753" t="s">
        <v>843</v>
      </c>
    </row>
    <row r="3754" spans="1:18" x14ac:dyDescent="0.3">
      <c r="A3754" s="63">
        <v>3752</v>
      </c>
      <c r="B3754">
        <v>102835</v>
      </c>
      <c r="C3754" t="s">
        <v>476</v>
      </c>
      <c r="D3754" t="s">
        <v>651</v>
      </c>
      <c r="F3754">
        <v>57</v>
      </c>
      <c r="G3754" s="64">
        <v>43601</v>
      </c>
      <c r="H3754" s="64">
        <v>43609</v>
      </c>
      <c r="I3754">
        <v>3</v>
      </c>
      <c r="J3754">
        <v>2019</v>
      </c>
      <c r="K3754">
        <v>2019</v>
      </c>
      <c r="L3754">
        <v>12</v>
      </c>
      <c r="M3754">
        <v>0.38333333333333341</v>
      </c>
      <c r="N3754">
        <v>4.6000000000000014</v>
      </c>
      <c r="O3754">
        <v>9</v>
      </c>
      <c r="P3754">
        <v>0.51111111111111118</v>
      </c>
      <c r="Q3754">
        <v>1.333333333333333</v>
      </c>
      <c r="R3754" t="s">
        <v>62</v>
      </c>
    </row>
    <row r="3755" spans="1:18" x14ac:dyDescent="0.3">
      <c r="A3755" s="63">
        <v>3753</v>
      </c>
      <c r="B3755">
        <v>102835</v>
      </c>
      <c r="C3755" t="s">
        <v>476</v>
      </c>
      <c r="D3755" t="s">
        <v>651</v>
      </c>
      <c r="F3755">
        <v>57</v>
      </c>
      <c r="G3755" s="64">
        <v>43601</v>
      </c>
      <c r="H3755" s="64">
        <v>43609</v>
      </c>
      <c r="I3755">
        <v>3</v>
      </c>
      <c r="J3755">
        <v>2019</v>
      </c>
      <c r="K3755">
        <v>2019</v>
      </c>
      <c r="L3755">
        <v>12</v>
      </c>
      <c r="M3755">
        <v>0.38333333333333341</v>
      </c>
      <c r="N3755">
        <v>4.6000000000000014</v>
      </c>
      <c r="O3755">
        <v>9</v>
      </c>
      <c r="P3755">
        <v>0.51111111111111118</v>
      </c>
      <c r="Q3755">
        <v>1.333333333333333</v>
      </c>
      <c r="R3755" t="s">
        <v>661</v>
      </c>
    </row>
    <row r="3756" spans="1:18" x14ac:dyDescent="0.3">
      <c r="A3756" s="63">
        <v>3754</v>
      </c>
      <c r="B3756">
        <v>104679</v>
      </c>
      <c r="C3756" t="s">
        <v>477</v>
      </c>
      <c r="D3756" t="s">
        <v>585</v>
      </c>
      <c r="F3756">
        <v>56</v>
      </c>
      <c r="G3756" s="64">
        <v>43987</v>
      </c>
      <c r="H3756" s="64">
        <v>43994</v>
      </c>
      <c r="I3756">
        <v>4</v>
      </c>
      <c r="J3756">
        <v>2019</v>
      </c>
      <c r="K3756">
        <v>2019</v>
      </c>
      <c r="L3756">
        <v>12</v>
      </c>
      <c r="M3756">
        <v>0.4</v>
      </c>
      <c r="N3756">
        <v>4.8000000000000007</v>
      </c>
      <c r="O3756">
        <v>8</v>
      </c>
      <c r="P3756">
        <v>0.60000000000000009</v>
      </c>
      <c r="Q3756">
        <v>1.5</v>
      </c>
      <c r="R3756" t="s">
        <v>32</v>
      </c>
    </row>
    <row r="3757" spans="1:18" x14ac:dyDescent="0.3">
      <c r="A3757" s="63">
        <v>3755</v>
      </c>
      <c r="B3757">
        <v>104679</v>
      </c>
      <c r="C3757" t="s">
        <v>477</v>
      </c>
      <c r="D3757" t="s">
        <v>585</v>
      </c>
      <c r="F3757">
        <v>56</v>
      </c>
      <c r="G3757" s="64">
        <v>43987</v>
      </c>
      <c r="H3757" s="64">
        <v>43994</v>
      </c>
      <c r="I3757">
        <v>4</v>
      </c>
      <c r="J3757">
        <v>2019</v>
      </c>
      <c r="K3757">
        <v>2019</v>
      </c>
      <c r="L3757">
        <v>12</v>
      </c>
      <c r="M3757">
        <v>0.4</v>
      </c>
      <c r="N3757">
        <v>4.8000000000000007</v>
      </c>
      <c r="O3757">
        <v>8</v>
      </c>
      <c r="P3757">
        <v>0.60000000000000009</v>
      </c>
      <c r="Q3757">
        <v>1.5</v>
      </c>
      <c r="R3757" t="s">
        <v>42</v>
      </c>
    </row>
    <row r="3758" spans="1:18" x14ac:dyDescent="0.3">
      <c r="A3758" s="63">
        <v>3756</v>
      </c>
      <c r="B3758">
        <v>104679</v>
      </c>
      <c r="C3758" t="s">
        <v>477</v>
      </c>
      <c r="D3758" t="s">
        <v>585</v>
      </c>
      <c r="F3758">
        <v>56</v>
      </c>
      <c r="G3758" s="64">
        <v>43987</v>
      </c>
      <c r="H3758" s="64">
        <v>43994</v>
      </c>
      <c r="I3758">
        <v>4</v>
      </c>
      <c r="J3758">
        <v>2019</v>
      </c>
      <c r="K3758">
        <v>2019</v>
      </c>
      <c r="L3758">
        <v>12</v>
      </c>
      <c r="M3758">
        <v>0.4</v>
      </c>
      <c r="N3758">
        <v>4.8000000000000007</v>
      </c>
      <c r="O3758">
        <v>8</v>
      </c>
      <c r="P3758">
        <v>0.60000000000000009</v>
      </c>
      <c r="Q3758">
        <v>1.5</v>
      </c>
      <c r="R3758" t="s">
        <v>46</v>
      </c>
    </row>
    <row r="3759" spans="1:18" x14ac:dyDescent="0.3">
      <c r="A3759" s="63">
        <v>3757</v>
      </c>
      <c r="B3759">
        <v>104679</v>
      </c>
      <c r="C3759" t="s">
        <v>477</v>
      </c>
      <c r="D3759" t="s">
        <v>585</v>
      </c>
      <c r="F3759">
        <v>56</v>
      </c>
      <c r="G3759" s="64">
        <v>43987</v>
      </c>
      <c r="H3759" s="64">
        <v>43994</v>
      </c>
      <c r="I3759">
        <v>4</v>
      </c>
      <c r="J3759">
        <v>2019</v>
      </c>
      <c r="K3759">
        <v>2019</v>
      </c>
      <c r="L3759">
        <v>12</v>
      </c>
      <c r="M3759">
        <v>0.4</v>
      </c>
      <c r="N3759">
        <v>4.8000000000000007</v>
      </c>
      <c r="O3759">
        <v>8</v>
      </c>
      <c r="P3759">
        <v>0.60000000000000009</v>
      </c>
      <c r="Q3759">
        <v>1.5</v>
      </c>
      <c r="R3759" t="s">
        <v>695</v>
      </c>
    </row>
    <row r="3760" spans="1:18" x14ac:dyDescent="0.3">
      <c r="A3760" s="63">
        <v>3758</v>
      </c>
      <c r="B3760">
        <v>104679</v>
      </c>
      <c r="C3760" t="s">
        <v>477</v>
      </c>
      <c r="D3760" t="s">
        <v>585</v>
      </c>
      <c r="F3760">
        <v>56</v>
      </c>
      <c r="G3760" s="64">
        <v>43987</v>
      </c>
      <c r="H3760" s="64">
        <v>43994</v>
      </c>
      <c r="I3760">
        <v>4</v>
      </c>
      <c r="J3760">
        <v>2019</v>
      </c>
      <c r="K3760">
        <v>2019</v>
      </c>
      <c r="L3760">
        <v>12</v>
      </c>
      <c r="M3760">
        <v>0.4</v>
      </c>
      <c r="N3760">
        <v>4.8000000000000007</v>
      </c>
      <c r="O3760">
        <v>8</v>
      </c>
      <c r="P3760">
        <v>0.60000000000000009</v>
      </c>
      <c r="Q3760">
        <v>1.5</v>
      </c>
      <c r="R3760" t="s">
        <v>667</v>
      </c>
    </row>
    <row r="3761" spans="1:18" x14ac:dyDescent="0.3">
      <c r="A3761" s="63">
        <v>3759</v>
      </c>
      <c r="B3761">
        <v>104679</v>
      </c>
      <c r="C3761" t="s">
        <v>477</v>
      </c>
      <c r="D3761" t="s">
        <v>585</v>
      </c>
      <c r="F3761">
        <v>56</v>
      </c>
      <c r="G3761" s="64">
        <v>43987</v>
      </c>
      <c r="H3761" s="64">
        <v>43994</v>
      </c>
      <c r="I3761">
        <v>4</v>
      </c>
      <c r="J3761">
        <v>2019</v>
      </c>
      <c r="K3761">
        <v>2019</v>
      </c>
      <c r="L3761">
        <v>12</v>
      </c>
      <c r="M3761">
        <v>0.4</v>
      </c>
      <c r="N3761">
        <v>4.8000000000000007</v>
      </c>
      <c r="O3761">
        <v>8</v>
      </c>
      <c r="P3761">
        <v>0.60000000000000009</v>
      </c>
      <c r="Q3761">
        <v>1.5</v>
      </c>
      <c r="R3761" t="s">
        <v>642</v>
      </c>
    </row>
    <row r="3762" spans="1:18" x14ac:dyDescent="0.3">
      <c r="A3762" s="63">
        <v>3760</v>
      </c>
      <c r="B3762">
        <v>104679</v>
      </c>
      <c r="C3762" t="s">
        <v>477</v>
      </c>
      <c r="D3762" t="s">
        <v>585</v>
      </c>
      <c r="F3762">
        <v>56</v>
      </c>
      <c r="G3762" s="64">
        <v>43987</v>
      </c>
      <c r="H3762" s="64">
        <v>43994</v>
      </c>
      <c r="I3762">
        <v>4</v>
      </c>
      <c r="J3762">
        <v>2019</v>
      </c>
      <c r="K3762">
        <v>2019</v>
      </c>
      <c r="L3762">
        <v>12</v>
      </c>
      <c r="M3762">
        <v>0.4</v>
      </c>
      <c r="N3762">
        <v>4.8000000000000007</v>
      </c>
      <c r="O3762">
        <v>8</v>
      </c>
      <c r="P3762">
        <v>0.60000000000000009</v>
      </c>
      <c r="Q3762">
        <v>1.5</v>
      </c>
      <c r="R3762" t="s">
        <v>601</v>
      </c>
    </row>
    <row r="3763" spans="1:18" x14ac:dyDescent="0.3">
      <c r="A3763" s="63">
        <v>3761</v>
      </c>
      <c r="B3763">
        <v>104679</v>
      </c>
      <c r="C3763" t="s">
        <v>477</v>
      </c>
      <c r="D3763" t="s">
        <v>585</v>
      </c>
      <c r="F3763">
        <v>56</v>
      </c>
      <c r="G3763" s="64">
        <v>43987</v>
      </c>
      <c r="H3763" s="64">
        <v>43994</v>
      </c>
      <c r="I3763">
        <v>4</v>
      </c>
      <c r="J3763">
        <v>2019</v>
      </c>
      <c r="K3763">
        <v>2019</v>
      </c>
      <c r="L3763">
        <v>12</v>
      </c>
      <c r="M3763">
        <v>0.4</v>
      </c>
      <c r="N3763">
        <v>4.8000000000000007</v>
      </c>
      <c r="O3763">
        <v>8</v>
      </c>
      <c r="P3763">
        <v>0.60000000000000009</v>
      </c>
      <c r="Q3763">
        <v>1.5</v>
      </c>
      <c r="R3763" t="s">
        <v>80</v>
      </c>
    </row>
    <row r="3764" spans="1:18" x14ac:dyDescent="0.3">
      <c r="A3764" s="63">
        <v>3762</v>
      </c>
      <c r="B3764">
        <v>104679</v>
      </c>
      <c r="C3764" t="s">
        <v>477</v>
      </c>
      <c r="D3764" t="s">
        <v>585</v>
      </c>
      <c r="F3764">
        <v>56</v>
      </c>
      <c r="G3764" s="64">
        <v>43987</v>
      </c>
      <c r="H3764" s="64">
        <v>43994</v>
      </c>
      <c r="I3764">
        <v>4</v>
      </c>
      <c r="J3764">
        <v>2019</v>
      </c>
      <c r="K3764">
        <v>2019</v>
      </c>
      <c r="L3764">
        <v>12</v>
      </c>
      <c r="M3764">
        <v>0.4</v>
      </c>
      <c r="N3764">
        <v>4.8000000000000007</v>
      </c>
      <c r="O3764">
        <v>8</v>
      </c>
      <c r="P3764">
        <v>0.60000000000000009</v>
      </c>
      <c r="Q3764">
        <v>1.5</v>
      </c>
      <c r="R3764" t="s">
        <v>641</v>
      </c>
    </row>
    <row r="3765" spans="1:18" x14ac:dyDescent="0.3">
      <c r="A3765" s="63">
        <v>3763</v>
      </c>
      <c r="B3765">
        <v>104679</v>
      </c>
      <c r="C3765" t="s">
        <v>477</v>
      </c>
      <c r="D3765" t="s">
        <v>585</v>
      </c>
      <c r="F3765">
        <v>56</v>
      </c>
      <c r="G3765" s="64">
        <v>43987</v>
      </c>
      <c r="H3765" s="64">
        <v>43994</v>
      </c>
      <c r="I3765">
        <v>4</v>
      </c>
      <c r="J3765">
        <v>2019</v>
      </c>
      <c r="K3765">
        <v>2019</v>
      </c>
      <c r="L3765">
        <v>12</v>
      </c>
      <c r="M3765">
        <v>0.4</v>
      </c>
      <c r="N3765">
        <v>4.8000000000000007</v>
      </c>
      <c r="O3765">
        <v>8</v>
      </c>
      <c r="P3765">
        <v>0.60000000000000009</v>
      </c>
      <c r="Q3765">
        <v>1.5</v>
      </c>
      <c r="R3765" t="s">
        <v>45</v>
      </c>
    </row>
    <row r="3766" spans="1:18" x14ac:dyDescent="0.3">
      <c r="A3766" s="63">
        <v>3764</v>
      </c>
      <c r="B3766">
        <v>104679</v>
      </c>
      <c r="C3766" t="s">
        <v>477</v>
      </c>
      <c r="D3766" t="s">
        <v>585</v>
      </c>
      <c r="F3766">
        <v>56</v>
      </c>
      <c r="G3766" s="64">
        <v>43987</v>
      </c>
      <c r="H3766" s="64">
        <v>43994</v>
      </c>
      <c r="I3766">
        <v>4</v>
      </c>
      <c r="J3766">
        <v>2019</v>
      </c>
      <c r="K3766">
        <v>2019</v>
      </c>
      <c r="L3766">
        <v>12</v>
      </c>
      <c r="M3766">
        <v>0.4</v>
      </c>
      <c r="N3766">
        <v>4.8000000000000007</v>
      </c>
      <c r="O3766">
        <v>8</v>
      </c>
      <c r="P3766">
        <v>0.60000000000000009</v>
      </c>
      <c r="Q3766">
        <v>1.5</v>
      </c>
      <c r="R3766" t="s">
        <v>766</v>
      </c>
    </row>
    <row r="3767" spans="1:18" x14ac:dyDescent="0.3">
      <c r="A3767" s="63">
        <v>3765</v>
      </c>
      <c r="B3767">
        <v>104679</v>
      </c>
      <c r="C3767" t="s">
        <v>477</v>
      </c>
      <c r="D3767" t="s">
        <v>585</v>
      </c>
      <c r="F3767">
        <v>56</v>
      </c>
      <c r="G3767" s="64">
        <v>43987</v>
      </c>
      <c r="H3767" s="64">
        <v>43994</v>
      </c>
      <c r="I3767">
        <v>4</v>
      </c>
      <c r="J3767">
        <v>2019</v>
      </c>
      <c r="K3767">
        <v>2019</v>
      </c>
      <c r="L3767">
        <v>12</v>
      </c>
      <c r="M3767">
        <v>0.4</v>
      </c>
      <c r="N3767">
        <v>4.8000000000000007</v>
      </c>
      <c r="O3767">
        <v>8</v>
      </c>
      <c r="P3767">
        <v>0.60000000000000009</v>
      </c>
      <c r="Q3767">
        <v>1.5</v>
      </c>
      <c r="R3767" t="s">
        <v>706</v>
      </c>
    </row>
    <row r="3768" spans="1:18" x14ac:dyDescent="0.3">
      <c r="A3768" s="63">
        <v>3766</v>
      </c>
      <c r="B3768">
        <v>104679</v>
      </c>
      <c r="C3768" t="s">
        <v>477</v>
      </c>
      <c r="D3768" t="s">
        <v>585</v>
      </c>
      <c r="F3768">
        <v>56</v>
      </c>
      <c r="G3768" s="64">
        <v>43987</v>
      </c>
      <c r="H3768" s="64">
        <v>43994</v>
      </c>
      <c r="I3768">
        <v>4</v>
      </c>
      <c r="J3768">
        <v>2019</v>
      </c>
      <c r="K3768">
        <v>2019</v>
      </c>
      <c r="L3768">
        <v>12</v>
      </c>
      <c r="M3768">
        <v>0.4</v>
      </c>
      <c r="N3768">
        <v>4.8000000000000007</v>
      </c>
      <c r="O3768">
        <v>8</v>
      </c>
      <c r="P3768">
        <v>0.60000000000000009</v>
      </c>
      <c r="Q3768">
        <v>1.5</v>
      </c>
      <c r="R3768" t="s">
        <v>626</v>
      </c>
    </row>
    <row r="3769" spans="1:18" x14ac:dyDescent="0.3">
      <c r="A3769" s="63">
        <v>3767</v>
      </c>
      <c r="B3769">
        <v>104009</v>
      </c>
      <c r="C3769" t="s">
        <v>479</v>
      </c>
      <c r="D3769" t="s">
        <v>585</v>
      </c>
      <c r="F3769">
        <v>49</v>
      </c>
      <c r="G3769" s="64">
        <v>44042</v>
      </c>
      <c r="H3769" s="64">
        <v>44043</v>
      </c>
      <c r="I3769">
        <v>5</v>
      </c>
      <c r="J3769">
        <v>2019</v>
      </c>
      <c r="K3769">
        <v>2019</v>
      </c>
      <c r="L3769">
        <v>12</v>
      </c>
      <c r="M3769">
        <v>0.43333333333333329</v>
      </c>
      <c r="N3769">
        <v>5.2</v>
      </c>
      <c r="O3769">
        <v>2</v>
      </c>
      <c r="P3769">
        <v>2.6</v>
      </c>
      <c r="Q3769">
        <v>6</v>
      </c>
      <c r="R3769" t="s">
        <v>32</v>
      </c>
    </row>
    <row r="3770" spans="1:18" x14ac:dyDescent="0.3">
      <c r="A3770" s="63">
        <v>3768</v>
      </c>
      <c r="B3770">
        <v>104009</v>
      </c>
      <c r="C3770" t="s">
        <v>479</v>
      </c>
      <c r="D3770" t="s">
        <v>585</v>
      </c>
      <c r="F3770">
        <v>49</v>
      </c>
      <c r="G3770" s="64">
        <v>44042</v>
      </c>
      <c r="H3770" s="64">
        <v>44043</v>
      </c>
      <c r="I3770">
        <v>5</v>
      </c>
      <c r="J3770">
        <v>2019</v>
      </c>
      <c r="K3770">
        <v>2019</v>
      </c>
      <c r="L3770">
        <v>12</v>
      </c>
      <c r="M3770">
        <v>0.43333333333333329</v>
      </c>
      <c r="N3770">
        <v>5.2</v>
      </c>
      <c r="O3770">
        <v>2</v>
      </c>
      <c r="P3770">
        <v>2.6</v>
      </c>
      <c r="Q3770">
        <v>6</v>
      </c>
      <c r="R3770" t="s">
        <v>42</v>
      </c>
    </row>
    <row r="3771" spans="1:18" x14ac:dyDescent="0.3">
      <c r="A3771" s="63">
        <v>3769</v>
      </c>
      <c r="B3771">
        <v>104009</v>
      </c>
      <c r="C3771" t="s">
        <v>479</v>
      </c>
      <c r="D3771" t="s">
        <v>585</v>
      </c>
      <c r="F3771">
        <v>49</v>
      </c>
      <c r="G3771" s="64">
        <v>44042</v>
      </c>
      <c r="H3771" s="64">
        <v>44043</v>
      </c>
      <c r="I3771">
        <v>5</v>
      </c>
      <c r="J3771">
        <v>2019</v>
      </c>
      <c r="K3771">
        <v>2019</v>
      </c>
      <c r="L3771">
        <v>12</v>
      </c>
      <c r="M3771">
        <v>0.43333333333333329</v>
      </c>
      <c r="N3771">
        <v>5.2</v>
      </c>
      <c r="O3771">
        <v>2</v>
      </c>
      <c r="P3771">
        <v>2.6</v>
      </c>
      <c r="Q3771">
        <v>6</v>
      </c>
      <c r="R3771" t="s">
        <v>600</v>
      </c>
    </row>
    <row r="3772" spans="1:18" x14ac:dyDescent="0.3">
      <c r="A3772" s="63">
        <v>3770</v>
      </c>
      <c r="B3772">
        <v>104009</v>
      </c>
      <c r="C3772" t="s">
        <v>479</v>
      </c>
      <c r="D3772" t="s">
        <v>585</v>
      </c>
      <c r="F3772">
        <v>49</v>
      </c>
      <c r="G3772" s="64">
        <v>44042</v>
      </c>
      <c r="H3772" s="64">
        <v>44043</v>
      </c>
      <c r="I3772">
        <v>5</v>
      </c>
      <c r="J3772">
        <v>2019</v>
      </c>
      <c r="K3772">
        <v>2019</v>
      </c>
      <c r="L3772">
        <v>12</v>
      </c>
      <c r="M3772">
        <v>0.43333333333333329</v>
      </c>
      <c r="N3772">
        <v>5.2</v>
      </c>
      <c r="O3772">
        <v>2</v>
      </c>
      <c r="P3772">
        <v>2.6</v>
      </c>
      <c r="Q3772">
        <v>6</v>
      </c>
      <c r="R3772" t="s">
        <v>641</v>
      </c>
    </row>
    <row r="3773" spans="1:18" x14ac:dyDescent="0.3">
      <c r="A3773" s="63">
        <v>3771</v>
      </c>
      <c r="B3773">
        <v>104009</v>
      </c>
      <c r="C3773" t="s">
        <v>479</v>
      </c>
      <c r="D3773" t="s">
        <v>585</v>
      </c>
      <c r="F3773">
        <v>49</v>
      </c>
      <c r="G3773" s="64">
        <v>44042</v>
      </c>
      <c r="H3773" s="64">
        <v>44043</v>
      </c>
      <c r="I3773">
        <v>5</v>
      </c>
      <c r="J3773">
        <v>2019</v>
      </c>
      <c r="K3773">
        <v>2019</v>
      </c>
      <c r="L3773">
        <v>12</v>
      </c>
      <c r="M3773">
        <v>0.43333333333333329</v>
      </c>
      <c r="N3773">
        <v>5.2</v>
      </c>
      <c r="O3773">
        <v>2</v>
      </c>
      <c r="P3773">
        <v>2.6</v>
      </c>
      <c r="Q3773">
        <v>6</v>
      </c>
      <c r="R3773" t="s">
        <v>589</v>
      </c>
    </row>
    <row r="3774" spans="1:18" x14ac:dyDescent="0.3">
      <c r="A3774" s="63">
        <v>3772</v>
      </c>
      <c r="B3774">
        <v>104009</v>
      </c>
      <c r="C3774" t="s">
        <v>479</v>
      </c>
      <c r="D3774" t="s">
        <v>585</v>
      </c>
      <c r="F3774">
        <v>49</v>
      </c>
      <c r="G3774" s="64">
        <v>44042</v>
      </c>
      <c r="H3774" s="64">
        <v>44043</v>
      </c>
      <c r="I3774">
        <v>5</v>
      </c>
      <c r="J3774">
        <v>2019</v>
      </c>
      <c r="K3774">
        <v>2019</v>
      </c>
      <c r="L3774">
        <v>12</v>
      </c>
      <c r="M3774">
        <v>0.43333333333333329</v>
      </c>
      <c r="N3774">
        <v>5.2</v>
      </c>
      <c r="O3774">
        <v>2</v>
      </c>
      <c r="P3774">
        <v>2.6</v>
      </c>
      <c r="Q3774">
        <v>6</v>
      </c>
      <c r="R3774" t="s">
        <v>588</v>
      </c>
    </row>
    <row r="3775" spans="1:18" x14ac:dyDescent="0.3">
      <c r="A3775" s="63">
        <v>3773</v>
      </c>
      <c r="B3775">
        <v>104009</v>
      </c>
      <c r="C3775" t="s">
        <v>479</v>
      </c>
      <c r="D3775" t="s">
        <v>585</v>
      </c>
      <c r="F3775">
        <v>49</v>
      </c>
      <c r="G3775" s="64">
        <v>44042</v>
      </c>
      <c r="H3775" s="64">
        <v>44043</v>
      </c>
      <c r="I3775">
        <v>5</v>
      </c>
      <c r="J3775">
        <v>2019</v>
      </c>
      <c r="K3775">
        <v>2019</v>
      </c>
      <c r="L3775">
        <v>12</v>
      </c>
      <c r="M3775">
        <v>0.43333333333333329</v>
      </c>
      <c r="N3775">
        <v>5.2</v>
      </c>
      <c r="O3775">
        <v>2</v>
      </c>
      <c r="P3775">
        <v>2.6</v>
      </c>
      <c r="Q3775">
        <v>6</v>
      </c>
      <c r="R3775" t="s">
        <v>619</v>
      </c>
    </row>
    <row r="3776" spans="1:18" x14ac:dyDescent="0.3">
      <c r="A3776" s="63">
        <v>3774</v>
      </c>
      <c r="B3776">
        <v>104009</v>
      </c>
      <c r="C3776" t="s">
        <v>479</v>
      </c>
      <c r="D3776" t="s">
        <v>585</v>
      </c>
      <c r="F3776">
        <v>49</v>
      </c>
      <c r="G3776" s="64">
        <v>44042</v>
      </c>
      <c r="H3776" s="64">
        <v>44043</v>
      </c>
      <c r="I3776">
        <v>5</v>
      </c>
      <c r="J3776">
        <v>2019</v>
      </c>
      <c r="K3776">
        <v>2019</v>
      </c>
      <c r="L3776">
        <v>12</v>
      </c>
      <c r="M3776">
        <v>0.43333333333333329</v>
      </c>
      <c r="N3776">
        <v>5.2</v>
      </c>
      <c r="O3776">
        <v>2</v>
      </c>
      <c r="P3776">
        <v>2.6</v>
      </c>
      <c r="Q3776">
        <v>6</v>
      </c>
      <c r="R3776" t="s">
        <v>80</v>
      </c>
    </row>
    <row r="3777" spans="1:18" x14ac:dyDescent="0.3">
      <c r="A3777" s="63">
        <v>3775</v>
      </c>
      <c r="B3777">
        <v>105928</v>
      </c>
      <c r="C3777" t="s">
        <v>480</v>
      </c>
      <c r="D3777" t="s">
        <v>585</v>
      </c>
      <c r="F3777">
        <v>60</v>
      </c>
      <c r="G3777" s="64">
        <v>43650</v>
      </c>
      <c r="H3777" s="64">
        <v>43656</v>
      </c>
      <c r="I3777">
        <v>6</v>
      </c>
      <c r="J3777">
        <v>2019</v>
      </c>
      <c r="K3777">
        <v>2019</v>
      </c>
      <c r="L3777">
        <v>12</v>
      </c>
      <c r="M3777">
        <v>0.4</v>
      </c>
      <c r="N3777">
        <v>4.8000000000000007</v>
      </c>
      <c r="O3777">
        <v>7</v>
      </c>
      <c r="P3777">
        <v>0.68571428571428583</v>
      </c>
      <c r="Q3777">
        <v>1.714285714285714</v>
      </c>
      <c r="R3777" t="s">
        <v>22</v>
      </c>
    </row>
    <row r="3778" spans="1:18" x14ac:dyDescent="0.3">
      <c r="A3778" s="63">
        <v>3776</v>
      </c>
      <c r="B3778">
        <v>105928</v>
      </c>
      <c r="C3778" t="s">
        <v>480</v>
      </c>
      <c r="D3778" t="s">
        <v>585</v>
      </c>
      <c r="F3778">
        <v>60</v>
      </c>
      <c r="G3778" s="64">
        <v>43650</v>
      </c>
      <c r="H3778" s="64">
        <v>43656</v>
      </c>
      <c r="I3778">
        <v>6</v>
      </c>
      <c r="J3778">
        <v>2019</v>
      </c>
      <c r="K3778">
        <v>2019</v>
      </c>
      <c r="L3778">
        <v>12</v>
      </c>
      <c r="M3778">
        <v>0.4</v>
      </c>
      <c r="N3778">
        <v>4.8000000000000007</v>
      </c>
      <c r="O3778">
        <v>7</v>
      </c>
      <c r="P3778">
        <v>0.68571428571428583</v>
      </c>
      <c r="Q3778">
        <v>1.714285714285714</v>
      </c>
      <c r="R3778" t="s">
        <v>32</v>
      </c>
    </row>
    <row r="3779" spans="1:18" x14ac:dyDescent="0.3">
      <c r="A3779" s="63">
        <v>3777</v>
      </c>
      <c r="B3779">
        <v>105928</v>
      </c>
      <c r="C3779" t="s">
        <v>480</v>
      </c>
      <c r="D3779" t="s">
        <v>585</v>
      </c>
      <c r="F3779">
        <v>60</v>
      </c>
      <c r="G3779" s="64">
        <v>43650</v>
      </c>
      <c r="H3779" s="64">
        <v>43656</v>
      </c>
      <c r="I3779">
        <v>6</v>
      </c>
      <c r="J3779">
        <v>2019</v>
      </c>
      <c r="K3779">
        <v>2019</v>
      </c>
      <c r="L3779">
        <v>12</v>
      </c>
      <c r="M3779">
        <v>0.4</v>
      </c>
      <c r="N3779">
        <v>4.8000000000000007</v>
      </c>
      <c r="O3779">
        <v>7</v>
      </c>
      <c r="P3779">
        <v>0.68571428571428583</v>
      </c>
      <c r="Q3779">
        <v>1.714285714285714</v>
      </c>
      <c r="R3779" t="s">
        <v>97</v>
      </c>
    </row>
    <row r="3780" spans="1:18" x14ac:dyDescent="0.3">
      <c r="A3780" s="63">
        <v>3778</v>
      </c>
      <c r="B3780">
        <v>105928</v>
      </c>
      <c r="C3780" t="s">
        <v>480</v>
      </c>
      <c r="D3780" t="s">
        <v>585</v>
      </c>
      <c r="F3780">
        <v>60</v>
      </c>
      <c r="G3780" s="64">
        <v>43650</v>
      </c>
      <c r="H3780" s="64">
        <v>43656</v>
      </c>
      <c r="I3780">
        <v>6</v>
      </c>
      <c r="J3780">
        <v>2019</v>
      </c>
      <c r="K3780">
        <v>2019</v>
      </c>
      <c r="L3780">
        <v>12</v>
      </c>
      <c r="M3780">
        <v>0.4</v>
      </c>
      <c r="N3780">
        <v>4.8000000000000007</v>
      </c>
      <c r="O3780">
        <v>7</v>
      </c>
      <c r="P3780">
        <v>0.68571428571428583</v>
      </c>
      <c r="Q3780">
        <v>1.714285714285714</v>
      </c>
      <c r="R3780" t="s">
        <v>25</v>
      </c>
    </row>
    <row r="3781" spans="1:18" x14ac:dyDescent="0.3">
      <c r="A3781" s="63">
        <v>3779</v>
      </c>
      <c r="B3781">
        <v>105928</v>
      </c>
      <c r="C3781" t="s">
        <v>480</v>
      </c>
      <c r="D3781" t="s">
        <v>585</v>
      </c>
      <c r="F3781">
        <v>60</v>
      </c>
      <c r="G3781" s="64">
        <v>43650</v>
      </c>
      <c r="H3781" s="64">
        <v>43656</v>
      </c>
      <c r="I3781">
        <v>6</v>
      </c>
      <c r="J3781">
        <v>2019</v>
      </c>
      <c r="K3781">
        <v>2019</v>
      </c>
      <c r="L3781">
        <v>12</v>
      </c>
      <c r="M3781">
        <v>0.4</v>
      </c>
      <c r="N3781">
        <v>4.8000000000000007</v>
      </c>
      <c r="O3781">
        <v>7</v>
      </c>
      <c r="P3781">
        <v>0.68571428571428583</v>
      </c>
      <c r="Q3781">
        <v>1.714285714285714</v>
      </c>
      <c r="R3781" t="s">
        <v>168</v>
      </c>
    </row>
    <row r="3782" spans="1:18" x14ac:dyDescent="0.3">
      <c r="A3782" s="63">
        <v>3780</v>
      </c>
      <c r="B3782">
        <v>105928</v>
      </c>
      <c r="C3782" t="s">
        <v>480</v>
      </c>
      <c r="D3782" t="s">
        <v>585</v>
      </c>
      <c r="F3782">
        <v>60</v>
      </c>
      <c r="G3782" s="64">
        <v>43650</v>
      </c>
      <c r="H3782" s="64">
        <v>43656</v>
      </c>
      <c r="I3782">
        <v>6</v>
      </c>
      <c r="J3782">
        <v>2019</v>
      </c>
      <c r="K3782">
        <v>2019</v>
      </c>
      <c r="L3782">
        <v>12</v>
      </c>
      <c r="M3782">
        <v>0.4</v>
      </c>
      <c r="N3782">
        <v>4.8000000000000007</v>
      </c>
      <c r="O3782">
        <v>7</v>
      </c>
      <c r="P3782">
        <v>0.68571428571428583</v>
      </c>
      <c r="Q3782">
        <v>1.714285714285714</v>
      </c>
      <c r="R3782" t="s">
        <v>782</v>
      </c>
    </row>
    <row r="3783" spans="1:18" x14ac:dyDescent="0.3">
      <c r="A3783" s="63">
        <v>3781</v>
      </c>
      <c r="B3783">
        <v>105928</v>
      </c>
      <c r="C3783" t="s">
        <v>480</v>
      </c>
      <c r="D3783" t="s">
        <v>585</v>
      </c>
      <c r="F3783">
        <v>60</v>
      </c>
      <c r="G3783" s="64">
        <v>43650</v>
      </c>
      <c r="H3783" s="64">
        <v>43656</v>
      </c>
      <c r="I3783">
        <v>6</v>
      </c>
      <c r="J3783">
        <v>2019</v>
      </c>
      <c r="K3783">
        <v>2019</v>
      </c>
      <c r="L3783">
        <v>12</v>
      </c>
      <c r="M3783">
        <v>0.4</v>
      </c>
      <c r="N3783">
        <v>4.8000000000000007</v>
      </c>
      <c r="O3783">
        <v>7</v>
      </c>
      <c r="P3783">
        <v>0.68571428571428583</v>
      </c>
      <c r="Q3783">
        <v>1.714285714285714</v>
      </c>
      <c r="R3783" t="s">
        <v>740</v>
      </c>
    </row>
    <row r="3784" spans="1:18" x14ac:dyDescent="0.3">
      <c r="A3784" s="63">
        <v>3782</v>
      </c>
      <c r="B3784">
        <v>105928</v>
      </c>
      <c r="C3784" t="s">
        <v>480</v>
      </c>
      <c r="D3784" t="s">
        <v>585</v>
      </c>
      <c r="F3784">
        <v>60</v>
      </c>
      <c r="G3784" s="64">
        <v>43650</v>
      </c>
      <c r="H3784" s="64">
        <v>43656</v>
      </c>
      <c r="I3784">
        <v>6</v>
      </c>
      <c r="J3784">
        <v>2019</v>
      </c>
      <c r="K3784">
        <v>2019</v>
      </c>
      <c r="L3784">
        <v>12</v>
      </c>
      <c r="M3784">
        <v>0.4</v>
      </c>
      <c r="N3784">
        <v>4.8000000000000007</v>
      </c>
      <c r="O3784">
        <v>7</v>
      </c>
      <c r="P3784">
        <v>0.68571428571428583</v>
      </c>
      <c r="Q3784">
        <v>1.714285714285714</v>
      </c>
      <c r="R3784" t="s">
        <v>734</v>
      </c>
    </row>
    <row r="3785" spans="1:18" x14ac:dyDescent="0.3">
      <c r="A3785" s="63">
        <v>3783</v>
      </c>
      <c r="B3785">
        <v>105928</v>
      </c>
      <c r="C3785" t="s">
        <v>480</v>
      </c>
      <c r="D3785" t="s">
        <v>585</v>
      </c>
      <c r="F3785">
        <v>60</v>
      </c>
      <c r="G3785" s="64">
        <v>43650</v>
      </c>
      <c r="H3785" s="64">
        <v>43656</v>
      </c>
      <c r="I3785">
        <v>6</v>
      </c>
      <c r="J3785">
        <v>2019</v>
      </c>
      <c r="K3785">
        <v>2019</v>
      </c>
      <c r="L3785">
        <v>12</v>
      </c>
      <c r="M3785">
        <v>0.4</v>
      </c>
      <c r="N3785">
        <v>4.8000000000000007</v>
      </c>
      <c r="O3785">
        <v>7</v>
      </c>
      <c r="P3785">
        <v>0.68571428571428583</v>
      </c>
      <c r="Q3785">
        <v>1.714285714285714</v>
      </c>
      <c r="R3785" t="s">
        <v>600</v>
      </c>
    </row>
    <row r="3786" spans="1:18" x14ac:dyDescent="0.3">
      <c r="A3786" s="63">
        <v>3784</v>
      </c>
      <c r="B3786">
        <v>105928</v>
      </c>
      <c r="C3786" t="s">
        <v>480</v>
      </c>
      <c r="D3786" t="s">
        <v>585</v>
      </c>
      <c r="F3786">
        <v>60</v>
      </c>
      <c r="G3786" s="64">
        <v>43650</v>
      </c>
      <c r="H3786" s="64">
        <v>43656</v>
      </c>
      <c r="I3786">
        <v>6</v>
      </c>
      <c r="J3786">
        <v>2019</v>
      </c>
      <c r="K3786">
        <v>2019</v>
      </c>
      <c r="L3786">
        <v>12</v>
      </c>
      <c r="M3786">
        <v>0.4</v>
      </c>
      <c r="N3786">
        <v>4.8000000000000007</v>
      </c>
      <c r="O3786">
        <v>7</v>
      </c>
      <c r="P3786">
        <v>0.68571428571428583</v>
      </c>
      <c r="Q3786">
        <v>1.714285714285714</v>
      </c>
      <c r="R3786" t="s">
        <v>840</v>
      </c>
    </row>
    <row r="3787" spans="1:18" x14ac:dyDescent="0.3">
      <c r="A3787" s="63">
        <v>3785</v>
      </c>
      <c r="B3787">
        <v>105928</v>
      </c>
      <c r="C3787" t="s">
        <v>480</v>
      </c>
      <c r="D3787" t="s">
        <v>585</v>
      </c>
      <c r="F3787">
        <v>60</v>
      </c>
      <c r="G3787" s="64">
        <v>43650</v>
      </c>
      <c r="H3787" s="64">
        <v>43656</v>
      </c>
      <c r="I3787">
        <v>6</v>
      </c>
      <c r="J3787">
        <v>2019</v>
      </c>
      <c r="K3787">
        <v>2019</v>
      </c>
      <c r="L3787">
        <v>12</v>
      </c>
      <c r="M3787">
        <v>0.4</v>
      </c>
      <c r="N3787">
        <v>4.8000000000000007</v>
      </c>
      <c r="O3787">
        <v>7</v>
      </c>
      <c r="P3787">
        <v>0.68571428571428583</v>
      </c>
      <c r="Q3787">
        <v>1.714285714285714</v>
      </c>
      <c r="R3787" t="s">
        <v>589</v>
      </c>
    </row>
    <row r="3788" spans="1:18" x14ac:dyDescent="0.3">
      <c r="A3788" s="63">
        <v>3786</v>
      </c>
      <c r="B3788">
        <v>111501</v>
      </c>
      <c r="C3788" t="s">
        <v>481</v>
      </c>
      <c r="D3788" t="s">
        <v>585</v>
      </c>
      <c r="F3788">
        <v>73</v>
      </c>
      <c r="G3788" s="64">
        <v>44118</v>
      </c>
      <c r="H3788" s="64">
        <v>44122</v>
      </c>
      <c r="I3788">
        <v>7</v>
      </c>
      <c r="J3788">
        <v>2020</v>
      </c>
      <c r="K3788">
        <v>2020</v>
      </c>
      <c r="L3788">
        <v>12</v>
      </c>
      <c r="M3788">
        <v>0.41666666666666669</v>
      </c>
      <c r="N3788">
        <v>5</v>
      </c>
      <c r="O3788">
        <v>5</v>
      </c>
      <c r="P3788">
        <v>1</v>
      </c>
      <c r="Q3788">
        <v>2.4</v>
      </c>
      <c r="R3788" t="s">
        <v>36</v>
      </c>
    </row>
    <row r="3789" spans="1:18" x14ac:dyDescent="0.3">
      <c r="A3789" s="63">
        <v>3787</v>
      </c>
      <c r="B3789">
        <v>111501</v>
      </c>
      <c r="C3789" t="s">
        <v>481</v>
      </c>
      <c r="D3789" t="s">
        <v>585</v>
      </c>
      <c r="F3789">
        <v>73</v>
      </c>
      <c r="G3789" s="64">
        <v>44118</v>
      </c>
      <c r="H3789" s="64">
        <v>44122</v>
      </c>
      <c r="I3789">
        <v>7</v>
      </c>
      <c r="J3789">
        <v>2020</v>
      </c>
      <c r="K3789">
        <v>2020</v>
      </c>
      <c r="L3789">
        <v>12</v>
      </c>
      <c r="M3789">
        <v>0.41666666666666669</v>
      </c>
      <c r="N3789">
        <v>5</v>
      </c>
      <c r="O3789">
        <v>5</v>
      </c>
      <c r="P3789">
        <v>1</v>
      </c>
      <c r="Q3789">
        <v>2.4</v>
      </c>
      <c r="R3789" t="s">
        <v>42</v>
      </c>
    </row>
    <row r="3790" spans="1:18" x14ac:dyDescent="0.3">
      <c r="A3790" s="63">
        <v>3788</v>
      </c>
      <c r="B3790">
        <v>111501</v>
      </c>
      <c r="C3790" t="s">
        <v>481</v>
      </c>
      <c r="D3790" t="s">
        <v>585</v>
      </c>
      <c r="F3790">
        <v>73</v>
      </c>
      <c r="G3790" s="64">
        <v>44118</v>
      </c>
      <c r="H3790" s="64">
        <v>44122</v>
      </c>
      <c r="I3790">
        <v>7</v>
      </c>
      <c r="J3790">
        <v>2020</v>
      </c>
      <c r="K3790">
        <v>2020</v>
      </c>
      <c r="L3790">
        <v>12</v>
      </c>
      <c r="M3790">
        <v>0.41666666666666669</v>
      </c>
      <c r="N3790">
        <v>5</v>
      </c>
      <c r="O3790">
        <v>5</v>
      </c>
      <c r="P3790">
        <v>1</v>
      </c>
      <c r="Q3790">
        <v>2.4</v>
      </c>
      <c r="R3790" t="s">
        <v>844</v>
      </c>
    </row>
    <row r="3791" spans="1:18" x14ac:dyDescent="0.3">
      <c r="A3791" s="63">
        <v>3789</v>
      </c>
      <c r="B3791">
        <v>111501</v>
      </c>
      <c r="C3791" t="s">
        <v>481</v>
      </c>
      <c r="D3791" t="s">
        <v>585</v>
      </c>
      <c r="F3791">
        <v>73</v>
      </c>
      <c r="G3791" s="64">
        <v>44118</v>
      </c>
      <c r="H3791" s="64">
        <v>44122</v>
      </c>
      <c r="I3791">
        <v>7</v>
      </c>
      <c r="J3791">
        <v>2020</v>
      </c>
      <c r="K3791">
        <v>2020</v>
      </c>
      <c r="L3791">
        <v>12</v>
      </c>
      <c r="M3791">
        <v>0.41666666666666669</v>
      </c>
      <c r="N3791">
        <v>5</v>
      </c>
      <c r="O3791">
        <v>5</v>
      </c>
      <c r="P3791">
        <v>1</v>
      </c>
      <c r="Q3791">
        <v>2.4</v>
      </c>
      <c r="R3791" t="s">
        <v>596</v>
      </c>
    </row>
    <row r="3792" spans="1:18" x14ac:dyDescent="0.3">
      <c r="A3792" s="63">
        <v>3790</v>
      </c>
      <c r="B3792">
        <v>111501</v>
      </c>
      <c r="C3792" t="s">
        <v>481</v>
      </c>
      <c r="D3792" t="s">
        <v>585</v>
      </c>
      <c r="F3792">
        <v>73</v>
      </c>
      <c r="G3792" s="64">
        <v>44118</v>
      </c>
      <c r="H3792" s="64">
        <v>44122</v>
      </c>
      <c r="I3792">
        <v>7</v>
      </c>
      <c r="J3792">
        <v>2020</v>
      </c>
      <c r="K3792">
        <v>2020</v>
      </c>
      <c r="L3792">
        <v>12</v>
      </c>
      <c r="M3792">
        <v>0.41666666666666669</v>
      </c>
      <c r="N3792">
        <v>5</v>
      </c>
      <c r="O3792">
        <v>5</v>
      </c>
      <c r="P3792">
        <v>1</v>
      </c>
      <c r="Q3792">
        <v>2.4</v>
      </c>
      <c r="R3792" t="s">
        <v>684</v>
      </c>
    </row>
    <row r="3793" spans="1:18" x14ac:dyDescent="0.3">
      <c r="A3793" s="63">
        <v>3791</v>
      </c>
      <c r="B3793">
        <v>111501</v>
      </c>
      <c r="C3793" t="s">
        <v>481</v>
      </c>
      <c r="D3793" t="s">
        <v>585</v>
      </c>
      <c r="F3793">
        <v>73</v>
      </c>
      <c r="G3793" s="64">
        <v>44118</v>
      </c>
      <c r="H3793" s="64">
        <v>44122</v>
      </c>
      <c r="I3793">
        <v>7</v>
      </c>
      <c r="J3793">
        <v>2020</v>
      </c>
      <c r="K3793">
        <v>2020</v>
      </c>
      <c r="L3793">
        <v>12</v>
      </c>
      <c r="M3793">
        <v>0.41666666666666669</v>
      </c>
      <c r="N3793">
        <v>5</v>
      </c>
      <c r="O3793">
        <v>5</v>
      </c>
      <c r="P3793">
        <v>1</v>
      </c>
      <c r="Q3793">
        <v>2.4</v>
      </c>
      <c r="R3793" t="s">
        <v>590</v>
      </c>
    </row>
    <row r="3794" spans="1:18" x14ac:dyDescent="0.3">
      <c r="A3794" s="63">
        <v>3792</v>
      </c>
      <c r="B3794">
        <v>111501</v>
      </c>
      <c r="C3794" t="s">
        <v>481</v>
      </c>
      <c r="D3794" t="s">
        <v>585</v>
      </c>
      <c r="F3794">
        <v>73</v>
      </c>
      <c r="G3794" s="64">
        <v>44118</v>
      </c>
      <c r="H3794" s="64">
        <v>44122</v>
      </c>
      <c r="I3794">
        <v>7</v>
      </c>
      <c r="J3794">
        <v>2020</v>
      </c>
      <c r="K3794">
        <v>2020</v>
      </c>
      <c r="L3794">
        <v>12</v>
      </c>
      <c r="M3794">
        <v>0.41666666666666669</v>
      </c>
      <c r="N3794">
        <v>5</v>
      </c>
      <c r="O3794">
        <v>5</v>
      </c>
      <c r="P3794">
        <v>1</v>
      </c>
      <c r="Q3794">
        <v>2.4</v>
      </c>
      <c r="R3794" t="s">
        <v>38</v>
      </c>
    </row>
    <row r="3795" spans="1:18" x14ac:dyDescent="0.3">
      <c r="A3795" s="63">
        <v>3793</v>
      </c>
      <c r="B3795">
        <v>111501</v>
      </c>
      <c r="C3795" t="s">
        <v>481</v>
      </c>
      <c r="D3795" t="s">
        <v>585</v>
      </c>
      <c r="F3795">
        <v>73</v>
      </c>
      <c r="G3795" s="64">
        <v>44118</v>
      </c>
      <c r="H3795" s="64">
        <v>44122</v>
      </c>
      <c r="I3795">
        <v>7</v>
      </c>
      <c r="J3795">
        <v>2020</v>
      </c>
      <c r="K3795">
        <v>2020</v>
      </c>
      <c r="L3795">
        <v>12</v>
      </c>
      <c r="M3795">
        <v>0.41666666666666669</v>
      </c>
      <c r="N3795">
        <v>5</v>
      </c>
      <c r="O3795">
        <v>5</v>
      </c>
      <c r="P3795">
        <v>1</v>
      </c>
      <c r="Q3795">
        <v>2.4</v>
      </c>
      <c r="R3795" t="s">
        <v>641</v>
      </c>
    </row>
    <row r="3796" spans="1:18" x14ac:dyDescent="0.3">
      <c r="A3796" s="63">
        <v>3794</v>
      </c>
      <c r="B3796">
        <v>111501</v>
      </c>
      <c r="C3796" t="s">
        <v>481</v>
      </c>
      <c r="D3796" t="s">
        <v>585</v>
      </c>
      <c r="F3796">
        <v>73</v>
      </c>
      <c r="G3796" s="64">
        <v>44118</v>
      </c>
      <c r="H3796" s="64">
        <v>44122</v>
      </c>
      <c r="I3796">
        <v>7</v>
      </c>
      <c r="J3796">
        <v>2020</v>
      </c>
      <c r="K3796">
        <v>2020</v>
      </c>
      <c r="L3796">
        <v>12</v>
      </c>
      <c r="M3796">
        <v>0.41666666666666669</v>
      </c>
      <c r="N3796">
        <v>5</v>
      </c>
      <c r="O3796">
        <v>5</v>
      </c>
      <c r="P3796">
        <v>1</v>
      </c>
      <c r="Q3796">
        <v>2.4</v>
      </c>
      <c r="R3796" t="s">
        <v>45</v>
      </c>
    </row>
    <row r="3797" spans="1:18" x14ac:dyDescent="0.3">
      <c r="A3797" s="63">
        <v>3795</v>
      </c>
      <c r="B3797">
        <v>111501</v>
      </c>
      <c r="C3797" t="s">
        <v>481</v>
      </c>
      <c r="D3797" t="s">
        <v>585</v>
      </c>
      <c r="F3797">
        <v>73</v>
      </c>
      <c r="G3797" s="64">
        <v>44118</v>
      </c>
      <c r="H3797" s="64">
        <v>44122</v>
      </c>
      <c r="I3797">
        <v>7</v>
      </c>
      <c r="J3797">
        <v>2020</v>
      </c>
      <c r="K3797">
        <v>2020</v>
      </c>
      <c r="L3797">
        <v>12</v>
      </c>
      <c r="M3797">
        <v>0.41666666666666669</v>
      </c>
      <c r="N3797">
        <v>5</v>
      </c>
      <c r="O3797">
        <v>5</v>
      </c>
      <c r="P3797">
        <v>1</v>
      </c>
      <c r="Q3797">
        <v>2.4</v>
      </c>
      <c r="R3797" t="s">
        <v>681</v>
      </c>
    </row>
    <row r="3798" spans="1:18" x14ac:dyDescent="0.3">
      <c r="A3798" s="63">
        <v>3796</v>
      </c>
      <c r="B3798">
        <v>111501</v>
      </c>
      <c r="C3798" t="s">
        <v>481</v>
      </c>
      <c r="D3798" t="s">
        <v>585</v>
      </c>
      <c r="F3798">
        <v>73</v>
      </c>
      <c r="G3798" s="64">
        <v>44118</v>
      </c>
      <c r="H3798" s="64">
        <v>44122</v>
      </c>
      <c r="I3798">
        <v>7</v>
      </c>
      <c r="J3798">
        <v>2020</v>
      </c>
      <c r="K3798">
        <v>2020</v>
      </c>
      <c r="L3798">
        <v>12</v>
      </c>
      <c r="M3798">
        <v>0.41666666666666669</v>
      </c>
      <c r="N3798">
        <v>5</v>
      </c>
      <c r="O3798">
        <v>5</v>
      </c>
      <c r="P3798">
        <v>1</v>
      </c>
      <c r="Q3798">
        <v>2.4</v>
      </c>
      <c r="R3798" t="s">
        <v>588</v>
      </c>
    </row>
    <row r="3799" spans="1:18" x14ac:dyDescent="0.3">
      <c r="A3799" s="63">
        <v>3797</v>
      </c>
      <c r="B3799">
        <v>168</v>
      </c>
      <c r="C3799" t="s">
        <v>845</v>
      </c>
      <c r="D3799" t="s">
        <v>585</v>
      </c>
      <c r="F3799">
        <v>70</v>
      </c>
      <c r="G3799" s="64">
        <v>43056</v>
      </c>
      <c r="H3799" s="64">
        <v>43097</v>
      </c>
      <c r="I3799">
        <v>7</v>
      </c>
      <c r="J3799">
        <v>2001</v>
      </c>
      <c r="K3799">
        <v>2001</v>
      </c>
      <c r="L3799">
        <v>26</v>
      </c>
      <c r="M3799">
        <v>0.4</v>
      </c>
      <c r="N3799">
        <v>10.4</v>
      </c>
      <c r="O3799">
        <v>42</v>
      </c>
      <c r="P3799">
        <v>0.2476190476190476</v>
      </c>
      <c r="Q3799">
        <v>0.61904761904761907</v>
      </c>
      <c r="R3799" t="s">
        <v>35</v>
      </c>
    </row>
    <row r="3800" spans="1:18" x14ac:dyDescent="0.3">
      <c r="A3800" s="63">
        <v>3798</v>
      </c>
      <c r="B3800">
        <v>168</v>
      </c>
      <c r="C3800" t="s">
        <v>845</v>
      </c>
      <c r="D3800" t="s">
        <v>585</v>
      </c>
      <c r="F3800">
        <v>70</v>
      </c>
      <c r="G3800" s="64">
        <v>43056</v>
      </c>
      <c r="H3800" s="64">
        <v>43097</v>
      </c>
      <c r="I3800">
        <v>7</v>
      </c>
      <c r="J3800">
        <v>2001</v>
      </c>
      <c r="K3800">
        <v>2001</v>
      </c>
      <c r="L3800">
        <v>26</v>
      </c>
      <c r="M3800">
        <v>0.4</v>
      </c>
      <c r="N3800">
        <v>10.4</v>
      </c>
      <c r="O3800">
        <v>42</v>
      </c>
      <c r="P3800">
        <v>0.2476190476190476</v>
      </c>
      <c r="Q3800">
        <v>0.61904761904761907</v>
      </c>
      <c r="R3800" t="s">
        <v>22</v>
      </c>
    </row>
    <row r="3801" spans="1:18" x14ac:dyDescent="0.3">
      <c r="A3801" s="63">
        <v>3799</v>
      </c>
      <c r="B3801">
        <v>168</v>
      </c>
      <c r="C3801" t="s">
        <v>845</v>
      </c>
      <c r="D3801" t="s">
        <v>585</v>
      </c>
      <c r="F3801">
        <v>70</v>
      </c>
      <c r="G3801" s="64">
        <v>43056</v>
      </c>
      <c r="H3801" s="64">
        <v>43097</v>
      </c>
      <c r="I3801">
        <v>7</v>
      </c>
      <c r="J3801">
        <v>2001</v>
      </c>
      <c r="K3801">
        <v>2001</v>
      </c>
      <c r="L3801">
        <v>26</v>
      </c>
      <c r="M3801">
        <v>0.4</v>
      </c>
      <c r="N3801">
        <v>10.4</v>
      </c>
      <c r="O3801">
        <v>42</v>
      </c>
      <c r="P3801">
        <v>0.2476190476190476</v>
      </c>
      <c r="Q3801">
        <v>0.61904761904761907</v>
      </c>
      <c r="R3801" t="s">
        <v>25</v>
      </c>
    </row>
    <row r="3802" spans="1:18" x14ac:dyDescent="0.3">
      <c r="A3802" s="63">
        <v>3800</v>
      </c>
      <c r="B3802">
        <v>168</v>
      </c>
      <c r="C3802" t="s">
        <v>845</v>
      </c>
      <c r="D3802" t="s">
        <v>585</v>
      </c>
      <c r="F3802">
        <v>70</v>
      </c>
      <c r="G3802" s="64">
        <v>43056</v>
      </c>
      <c r="H3802" s="64">
        <v>43097</v>
      </c>
      <c r="I3802">
        <v>7</v>
      </c>
      <c r="J3802">
        <v>2001</v>
      </c>
      <c r="K3802">
        <v>2001</v>
      </c>
      <c r="L3802">
        <v>26</v>
      </c>
      <c r="M3802">
        <v>0.4</v>
      </c>
      <c r="N3802">
        <v>10.4</v>
      </c>
      <c r="O3802">
        <v>42</v>
      </c>
      <c r="P3802">
        <v>0.2476190476190476</v>
      </c>
      <c r="Q3802">
        <v>0.61904761904761907</v>
      </c>
      <c r="R3802" t="s">
        <v>734</v>
      </c>
    </row>
    <row r="3803" spans="1:18" x14ac:dyDescent="0.3">
      <c r="A3803" s="63">
        <v>3801</v>
      </c>
      <c r="B3803">
        <v>168</v>
      </c>
      <c r="C3803" t="s">
        <v>845</v>
      </c>
      <c r="D3803" t="s">
        <v>585</v>
      </c>
      <c r="F3803">
        <v>70</v>
      </c>
      <c r="G3803" s="64">
        <v>43056</v>
      </c>
      <c r="H3803" s="64">
        <v>43097</v>
      </c>
      <c r="I3803">
        <v>7</v>
      </c>
      <c r="J3803">
        <v>2001</v>
      </c>
      <c r="K3803">
        <v>2001</v>
      </c>
      <c r="L3803">
        <v>26</v>
      </c>
      <c r="M3803">
        <v>0.4</v>
      </c>
      <c r="N3803">
        <v>10.4</v>
      </c>
      <c r="O3803">
        <v>42</v>
      </c>
      <c r="P3803">
        <v>0.2476190476190476</v>
      </c>
      <c r="Q3803">
        <v>0.61904761904761907</v>
      </c>
      <c r="R3803" t="s">
        <v>133</v>
      </c>
    </row>
    <row r="3804" spans="1:18" x14ac:dyDescent="0.3">
      <c r="A3804" s="63">
        <v>3802</v>
      </c>
      <c r="B3804">
        <v>168</v>
      </c>
      <c r="C3804" t="s">
        <v>845</v>
      </c>
      <c r="D3804" t="s">
        <v>585</v>
      </c>
      <c r="F3804">
        <v>70</v>
      </c>
      <c r="G3804" s="64">
        <v>43056</v>
      </c>
      <c r="H3804" s="64">
        <v>43097</v>
      </c>
      <c r="I3804">
        <v>7</v>
      </c>
      <c r="J3804">
        <v>2001</v>
      </c>
      <c r="K3804">
        <v>2001</v>
      </c>
      <c r="L3804">
        <v>26</v>
      </c>
      <c r="M3804">
        <v>0.4</v>
      </c>
      <c r="N3804">
        <v>10.4</v>
      </c>
      <c r="O3804">
        <v>42</v>
      </c>
      <c r="P3804">
        <v>0.2476190476190476</v>
      </c>
      <c r="Q3804">
        <v>0.61904761904761907</v>
      </c>
      <c r="R3804" t="s">
        <v>601</v>
      </c>
    </row>
    <row r="3805" spans="1:18" x14ac:dyDescent="0.3">
      <c r="A3805" s="63">
        <v>3803</v>
      </c>
      <c r="B3805">
        <v>168</v>
      </c>
      <c r="C3805" t="s">
        <v>845</v>
      </c>
      <c r="D3805" t="s">
        <v>585</v>
      </c>
      <c r="F3805">
        <v>70</v>
      </c>
      <c r="G3805" s="64">
        <v>43056</v>
      </c>
      <c r="H3805" s="64">
        <v>43097</v>
      </c>
      <c r="I3805">
        <v>7</v>
      </c>
      <c r="J3805">
        <v>2001</v>
      </c>
      <c r="K3805">
        <v>2001</v>
      </c>
      <c r="L3805">
        <v>26</v>
      </c>
      <c r="M3805">
        <v>0.4</v>
      </c>
      <c r="N3805">
        <v>10.4</v>
      </c>
      <c r="O3805">
        <v>42</v>
      </c>
      <c r="P3805">
        <v>0.2476190476190476</v>
      </c>
      <c r="Q3805">
        <v>0.61904761904761907</v>
      </c>
      <c r="R3805" t="s">
        <v>663</v>
      </c>
    </row>
    <row r="3806" spans="1:18" x14ac:dyDescent="0.3">
      <c r="A3806" s="63">
        <v>3804</v>
      </c>
      <c r="B3806">
        <v>529</v>
      </c>
      <c r="C3806" t="s">
        <v>484</v>
      </c>
      <c r="D3806" t="s">
        <v>585</v>
      </c>
      <c r="F3806">
        <v>66</v>
      </c>
      <c r="G3806" s="64">
        <v>43160</v>
      </c>
      <c r="H3806" s="64">
        <v>43177</v>
      </c>
      <c r="I3806">
        <v>5</v>
      </c>
      <c r="J3806">
        <v>2002</v>
      </c>
      <c r="K3806">
        <v>2002</v>
      </c>
      <c r="L3806">
        <v>13</v>
      </c>
      <c r="M3806">
        <v>0.41666666666666669</v>
      </c>
      <c r="N3806">
        <v>5.416666666666667</v>
      </c>
      <c r="O3806">
        <v>18</v>
      </c>
      <c r="P3806">
        <v>0.30092592592592587</v>
      </c>
      <c r="Q3806">
        <v>0.72222222222222221</v>
      </c>
      <c r="R3806" t="s">
        <v>36</v>
      </c>
    </row>
    <row r="3807" spans="1:18" x14ac:dyDescent="0.3">
      <c r="A3807" s="63">
        <v>3805</v>
      </c>
      <c r="B3807">
        <v>529</v>
      </c>
      <c r="C3807" t="s">
        <v>484</v>
      </c>
      <c r="D3807" t="s">
        <v>585</v>
      </c>
      <c r="F3807">
        <v>66</v>
      </c>
      <c r="G3807" s="64">
        <v>43160</v>
      </c>
      <c r="H3807" s="64">
        <v>43177</v>
      </c>
      <c r="I3807">
        <v>5</v>
      </c>
      <c r="J3807">
        <v>2002</v>
      </c>
      <c r="K3807">
        <v>2002</v>
      </c>
      <c r="L3807">
        <v>13</v>
      </c>
      <c r="M3807">
        <v>0.41666666666666669</v>
      </c>
      <c r="N3807">
        <v>5.416666666666667</v>
      </c>
      <c r="O3807">
        <v>18</v>
      </c>
      <c r="P3807">
        <v>0.30092592592592587</v>
      </c>
      <c r="Q3807">
        <v>0.72222222222222221</v>
      </c>
      <c r="R3807" t="s">
        <v>54</v>
      </c>
    </row>
    <row r="3808" spans="1:18" x14ac:dyDescent="0.3">
      <c r="A3808" s="63">
        <v>3806</v>
      </c>
      <c r="B3808">
        <v>529</v>
      </c>
      <c r="C3808" t="s">
        <v>484</v>
      </c>
      <c r="D3808" t="s">
        <v>585</v>
      </c>
      <c r="F3808">
        <v>66</v>
      </c>
      <c r="G3808" s="64">
        <v>43160</v>
      </c>
      <c r="H3808" s="64">
        <v>43177</v>
      </c>
      <c r="I3808">
        <v>5</v>
      </c>
      <c r="J3808">
        <v>2002</v>
      </c>
      <c r="K3808">
        <v>2002</v>
      </c>
      <c r="L3808">
        <v>13</v>
      </c>
      <c r="M3808">
        <v>0.41666666666666669</v>
      </c>
      <c r="N3808">
        <v>5.416666666666667</v>
      </c>
      <c r="O3808">
        <v>18</v>
      </c>
      <c r="P3808">
        <v>0.30092592592592587</v>
      </c>
      <c r="Q3808">
        <v>0.72222222222222221</v>
      </c>
      <c r="R3808" t="s">
        <v>25</v>
      </c>
    </row>
    <row r="3809" spans="1:18" x14ac:dyDescent="0.3">
      <c r="A3809" s="63">
        <v>3807</v>
      </c>
      <c r="B3809">
        <v>529</v>
      </c>
      <c r="C3809" t="s">
        <v>484</v>
      </c>
      <c r="D3809" t="s">
        <v>585</v>
      </c>
      <c r="F3809">
        <v>66</v>
      </c>
      <c r="G3809" s="64">
        <v>43160</v>
      </c>
      <c r="H3809" s="64">
        <v>43177</v>
      </c>
      <c r="I3809">
        <v>5</v>
      </c>
      <c r="J3809">
        <v>2002</v>
      </c>
      <c r="K3809">
        <v>2002</v>
      </c>
      <c r="L3809">
        <v>13</v>
      </c>
      <c r="M3809">
        <v>0.41666666666666669</v>
      </c>
      <c r="N3809">
        <v>5.416666666666667</v>
      </c>
      <c r="O3809">
        <v>18</v>
      </c>
      <c r="P3809">
        <v>0.30092592592592587</v>
      </c>
      <c r="Q3809">
        <v>0.72222222222222221</v>
      </c>
      <c r="R3809" t="s">
        <v>661</v>
      </c>
    </row>
    <row r="3810" spans="1:18" x14ac:dyDescent="0.3">
      <c r="A3810" s="63">
        <v>3808</v>
      </c>
      <c r="B3810">
        <v>529</v>
      </c>
      <c r="C3810" t="s">
        <v>484</v>
      </c>
      <c r="D3810" t="s">
        <v>585</v>
      </c>
      <c r="F3810">
        <v>66</v>
      </c>
      <c r="G3810" s="64">
        <v>43160</v>
      </c>
      <c r="H3810" s="64">
        <v>43177</v>
      </c>
      <c r="I3810">
        <v>5</v>
      </c>
      <c r="J3810">
        <v>2002</v>
      </c>
      <c r="K3810">
        <v>2002</v>
      </c>
      <c r="L3810">
        <v>13</v>
      </c>
      <c r="M3810">
        <v>0.41666666666666669</v>
      </c>
      <c r="N3810">
        <v>5.416666666666667</v>
      </c>
      <c r="O3810">
        <v>18</v>
      </c>
      <c r="P3810">
        <v>0.30092592592592587</v>
      </c>
      <c r="Q3810">
        <v>0.72222222222222221</v>
      </c>
      <c r="R3810" t="s">
        <v>45</v>
      </c>
    </row>
    <row r="3811" spans="1:18" x14ac:dyDescent="0.3">
      <c r="A3811" s="63">
        <v>3809</v>
      </c>
      <c r="B3811">
        <v>529</v>
      </c>
      <c r="C3811" t="s">
        <v>484</v>
      </c>
      <c r="D3811" t="s">
        <v>585</v>
      </c>
      <c r="F3811">
        <v>66</v>
      </c>
      <c r="G3811" s="64">
        <v>43160</v>
      </c>
      <c r="H3811" s="64">
        <v>43177</v>
      </c>
      <c r="I3811">
        <v>5</v>
      </c>
      <c r="J3811">
        <v>2002</v>
      </c>
      <c r="K3811">
        <v>2002</v>
      </c>
      <c r="L3811">
        <v>13</v>
      </c>
      <c r="M3811">
        <v>0.41666666666666669</v>
      </c>
      <c r="N3811">
        <v>5.416666666666667</v>
      </c>
      <c r="O3811">
        <v>18</v>
      </c>
      <c r="P3811">
        <v>0.30092592592592587</v>
      </c>
      <c r="Q3811">
        <v>0.72222222222222221</v>
      </c>
      <c r="R3811" t="s">
        <v>687</v>
      </c>
    </row>
    <row r="3812" spans="1:18" x14ac:dyDescent="0.3">
      <c r="A3812" s="63">
        <v>3810</v>
      </c>
      <c r="B3812">
        <v>529</v>
      </c>
      <c r="C3812" t="s">
        <v>484</v>
      </c>
      <c r="D3812" t="s">
        <v>585</v>
      </c>
      <c r="F3812">
        <v>66</v>
      </c>
      <c r="G3812" s="64">
        <v>43160</v>
      </c>
      <c r="H3812" s="64">
        <v>43177</v>
      </c>
      <c r="I3812">
        <v>5</v>
      </c>
      <c r="J3812">
        <v>2002</v>
      </c>
      <c r="K3812">
        <v>2002</v>
      </c>
      <c r="L3812">
        <v>13</v>
      </c>
      <c r="M3812">
        <v>0.41666666666666669</v>
      </c>
      <c r="N3812">
        <v>5.416666666666667</v>
      </c>
      <c r="O3812">
        <v>18</v>
      </c>
      <c r="P3812">
        <v>0.30092592592592587</v>
      </c>
      <c r="Q3812">
        <v>0.72222222222222221</v>
      </c>
      <c r="R3812" t="s">
        <v>80</v>
      </c>
    </row>
    <row r="3813" spans="1:18" x14ac:dyDescent="0.3">
      <c r="A3813" s="63">
        <v>3811</v>
      </c>
      <c r="B3813">
        <v>529</v>
      </c>
      <c r="C3813" t="s">
        <v>484</v>
      </c>
      <c r="D3813" t="s">
        <v>585</v>
      </c>
      <c r="F3813">
        <v>66</v>
      </c>
      <c r="G3813" s="64">
        <v>43160</v>
      </c>
      <c r="H3813" s="64">
        <v>43177</v>
      </c>
      <c r="I3813">
        <v>5</v>
      </c>
      <c r="J3813">
        <v>2002</v>
      </c>
      <c r="K3813">
        <v>2002</v>
      </c>
      <c r="L3813">
        <v>13</v>
      </c>
      <c r="M3813">
        <v>0.41666666666666669</v>
      </c>
      <c r="N3813">
        <v>5.416666666666667</v>
      </c>
      <c r="O3813">
        <v>18</v>
      </c>
      <c r="P3813">
        <v>0.30092592592592587</v>
      </c>
      <c r="Q3813">
        <v>0.72222222222222221</v>
      </c>
      <c r="R3813" t="s">
        <v>599</v>
      </c>
    </row>
    <row r="3814" spans="1:18" x14ac:dyDescent="0.3">
      <c r="A3814" s="63">
        <v>3812</v>
      </c>
      <c r="B3814">
        <v>529</v>
      </c>
      <c r="C3814" t="s">
        <v>484</v>
      </c>
      <c r="D3814" t="s">
        <v>585</v>
      </c>
      <c r="F3814">
        <v>66</v>
      </c>
      <c r="G3814" s="64">
        <v>43160</v>
      </c>
      <c r="H3814" s="64">
        <v>43177</v>
      </c>
      <c r="I3814">
        <v>5</v>
      </c>
      <c r="J3814">
        <v>2002</v>
      </c>
      <c r="K3814">
        <v>2002</v>
      </c>
      <c r="L3814">
        <v>13</v>
      </c>
      <c r="M3814">
        <v>0.41666666666666669</v>
      </c>
      <c r="N3814">
        <v>5.416666666666667</v>
      </c>
      <c r="O3814">
        <v>18</v>
      </c>
      <c r="P3814">
        <v>0.30092592592592587</v>
      </c>
      <c r="Q3814">
        <v>0.72222222222222221</v>
      </c>
      <c r="R3814" t="s">
        <v>739</v>
      </c>
    </row>
    <row r="3815" spans="1:18" x14ac:dyDescent="0.3">
      <c r="A3815" s="63">
        <v>3813</v>
      </c>
      <c r="B3815">
        <v>529</v>
      </c>
      <c r="C3815" t="s">
        <v>484</v>
      </c>
      <c r="D3815" t="s">
        <v>585</v>
      </c>
      <c r="F3815">
        <v>66</v>
      </c>
      <c r="G3815" s="64">
        <v>43160</v>
      </c>
      <c r="H3815" s="64">
        <v>43177</v>
      </c>
      <c r="I3815">
        <v>5</v>
      </c>
      <c r="J3815">
        <v>2002</v>
      </c>
      <c r="K3815">
        <v>2002</v>
      </c>
      <c r="L3815">
        <v>13</v>
      </c>
      <c r="M3815">
        <v>0.41666666666666669</v>
      </c>
      <c r="N3815">
        <v>5.416666666666667</v>
      </c>
      <c r="O3815">
        <v>18</v>
      </c>
      <c r="P3815">
        <v>0.30092592592592587</v>
      </c>
      <c r="Q3815">
        <v>0.72222222222222221</v>
      </c>
      <c r="R3815" t="s">
        <v>590</v>
      </c>
    </row>
    <row r="3816" spans="1:18" x14ac:dyDescent="0.3">
      <c r="A3816" s="63">
        <v>3814</v>
      </c>
      <c r="B3816">
        <v>609</v>
      </c>
      <c r="C3816" t="s">
        <v>485</v>
      </c>
      <c r="D3816" t="s">
        <v>630</v>
      </c>
      <c r="F3816">
        <v>66</v>
      </c>
      <c r="G3816" s="64">
        <v>43178</v>
      </c>
      <c r="H3816" s="64">
        <v>43178</v>
      </c>
      <c r="I3816">
        <v>4</v>
      </c>
      <c r="J3816">
        <v>2005</v>
      </c>
      <c r="K3816">
        <v>2005</v>
      </c>
      <c r="L3816">
        <v>2</v>
      </c>
      <c r="M3816">
        <v>0.53333333333333333</v>
      </c>
      <c r="N3816">
        <v>1.0666666666666671</v>
      </c>
      <c r="O3816">
        <v>1</v>
      </c>
      <c r="P3816">
        <v>1.0666666666666671</v>
      </c>
      <c r="Q3816">
        <v>2</v>
      </c>
      <c r="R3816" t="s">
        <v>36</v>
      </c>
    </row>
    <row r="3817" spans="1:18" x14ac:dyDescent="0.3">
      <c r="A3817" s="63">
        <v>3815</v>
      </c>
      <c r="B3817">
        <v>609</v>
      </c>
      <c r="C3817" t="s">
        <v>485</v>
      </c>
      <c r="D3817" t="s">
        <v>630</v>
      </c>
      <c r="F3817">
        <v>66</v>
      </c>
      <c r="G3817" s="64">
        <v>43178</v>
      </c>
      <c r="H3817" s="64">
        <v>43178</v>
      </c>
      <c r="I3817">
        <v>4</v>
      </c>
      <c r="J3817">
        <v>2005</v>
      </c>
      <c r="K3817">
        <v>2005</v>
      </c>
      <c r="L3817">
        <v>2</v>
      </c>
      <c r="M3817">
        <v>0.53333333333333333</v>
      </c>
      <c r="N3817">
        <v>1.0666666666666671</v>
      </c>
      <c r="O3817">
        <v>1</v>
      </c>
      <c r="P3817">
        <v>1.0666666666666671</v>
      </c>
      <c r="Q3817">
        <v>2</v>
      </c>
      <c r="R3817" t="s">
        <v>54</v>
      </c>
    </row>
    <row r="3818" spans="1:18" x14ac:dyDescent="0.3">
      <c r="A3818" s="63">
        <v>3816</v>
      </c>
      <c r="B3818">
        <v>609</v>
      </c>
      <c r="C3818" t="s">
        <v>485</v>
      </c>
      <c r="D3818" t="s">
        <v>630</v>
      </c>
      <c r="F3818">
        <v>66</v>
      </c>
      <c r="G3818" s="64">
        <v>43178</v>
      </c>
      <c r="H3818" s="64">
        <v>43178</v>
      </c>
      <c r="I3818">
        <v>4</v>
      </c>
      <c r="J3818">
        <v>2005</v>
      </c>
      <c r="K3818">
        <v>2005</v>
      </c>
      <c r="L3818">
        <v>2</v>
      </c>
      <c r="M3818">
        <v>0.53333333333333333</v>
      </c>
      <c r="N3818">
        <v>1.0666666666666671</v>
      </c>
      <c r="O3818">
        <v>1</v>
      </c>
      <c r="P3818">
        <v>1.0666666666666671</v>
      </c>
      <c r="Q3818">
        <v>2</v>
      </c>
      <c r="R3818" t="s">
        <v>25</v>
      </c>
    </row>
    <row r="3819" spans="1:18" x14ac:dyDescent="0.3">
      <c r="A3819" s="63">
        <v>3817</v>
      </c>
      <c r="B3819">
        <v>609</v>
      </c>
      <c r="C3819" t="s">
        <v>485</v>
      </c>
      <c r="D3819" t="s">
        <v>630</v>
      </c>
      <c r="F3819">
        <v>66</v>
      </c>
      <c r="G3819" s="64">
        <v>43178</v>
      </c>
      <c r="H3819" s="64">
        <v>43178</v>
      </c>
      <c r="I3819">
        <v>4</v>
      </c>
      <c r="J3819">
        <v>2005</v>
      </c>
      <c r="K3819">
        <v>2005</v>
      </c>
      <c r="L3819">
        <v>2</v>
      </c>
      <c r="M3819">
        <v>0.53333333333333333</v>
      </c>
      <c r="N3819">
        <v>1.0666666666666671</v>
      </c>
      <c r="O3819">
        <v>1</v>
      </c>
      <c r="P3819">
        <v>1.0666666666666671</v>
      </c>
      <c r="Q3819">
        <v>2</v>
      </c>
      <c r="R3819" t="s">
        <v>643</v>
      </c>
    </row>
    <row r="3820" spans="1:18" x14ac:dyDescent="0.3">
      <c r="A3820" s="63">
        <v>3818</v>
      </c>
      <c r="B3820">
        <v>130</v>
      </c>
      <c r="C3820" t="s">
        <v>846</v>
      </c>
      <c r="D3820" t="s">
        <v>585</v>
      </c>
      <c r="F3820">
        <v>71</v>
      </c>
      <c r="G3820" s="64">
        <v>43423</v>
      </c>
      <c r="H3820" s="64">
        <v>43440</v>
      </c>
      <c r="I3820">
        <v>7</v>
      </c>
      <c r="J3820">
        <v>2003</v>
      </c>
      <c r="K3820">
        <v>2003</v>
      </c>
      <c r="L3820">
        <v>25</v>
      </c>
      <c r="M3820">
        <v>0.33333333333333331</v>
      </c>
      <c r="N3820">
        <v>8.3333333333333321</v>
      </c>
      <c r="O3820">
        <v>18</v>
      </c>
      <c r="P3820">
        <v>0.46296296296296291</v>
      </c>
      <c r="Q3820">
        <v>1.3888888888888891</v>
      </c>
      <c r="R3820" t="s">
        <v>35</v>
      </c>
    </row>
    <row r="3821" spans="1:18" x14ac:dyDescent="0.3">
      <c r="A3821" s="63">
        <v>3819</v>
      </c>
      <c r="B3821">
        <v>130</v>
      </c>
      <c r="C3821" t="s">
        <v>846</v>
      </c>
      <c r="D3821" t="s">
        <v>585</v>
      </c>
      <c r="F3821">
        <v>71</v>
      </c>
      <c r="G3821" s="64">
        <v>43423</v>
      </c>
      <c r="H3821" s="64">
        <v>43440</v>
      </c>
      <c r="I3821">
        <v>7</v>
      </c>
      <c r="J3821">
        <v>2003</v>
      </c>
      <c r="K3821">
        <v>2003</v>
      </c>
      <c r="L3821">
        <v>25</v>
      </c>
      <c r="M3821">
        <v>0.33333333333333331</v>
      </c>
      <c r="N3821">
        <v>8.3333333333333321</v>
      </c>
      <c r="O3821">
        <v>18</v>
      </c>
      <c r="P3821">
        <v>0.46296296296296291</v>
      </c>
      <c r="Q3821">
        <v>1.3888888888888891</v>
      </c>
      <c r="R3821" t="s">
        <v>22</v>
      </c>
    </row>
    <row r="3822" spans="1:18" x14ac:dyDescent="0.3">
      <c r="A3822" s="63">
        <v>3820</v>
      </c>
      <c r="B3822">
        <v>130</v>
      </c>
      <c r="C3822" t="s">
        <v>846</v>
      </c>
      <c r="D3822" t="s">
        <v>585</v>
      </c>
      <c r="F3822">
        <v>71</v>
      </c>
      <c r="G3822" s="64">
        <v>43423</v>
      </c>
      <c r="H3822" s="64">
        <v>43440</v>
      </c>
      <c r="I3822">
        <v>7</v>
      </c>
      <c r="J3822">
        <v>2003</v>
      </c>
      <c r="K3822">
        <v>2003</v>
      </c>
      <c r="L3822">
        <v>25</v>
      </c>
      <c r="M3822">
        <v>0.33333333333333331</v>
      </c>
      <c r="N3822">
        <v>8.3333333333333321</v>
      </c>
      <c r="O3822">
        <v>18</v>
      </c>
      <c r="P3822">
        <v>0.46296296296296291</v>
      </c>
      <c r="Q3822">
        <v>1.3888888888888891</v>
      </c>
      <c r="R3822" t="s">
        <v>32</v>
      </c>
    </row>
    <row r="3823" spans="1:18" x14ac:dyDescent="0.3">
      <c r="A3823" s="63">
        <v>3821</v>
      </c>
      <c r="B3823">
        <v>130</v>
      </c>
      <c r="C3823" t="s">
        <v>846</v>
      </c>
      <c r="D3823" t="s">
        <v>585</v>
      </c>
      <c r="F3823">
        <v>71</v>
      </c>
      <c r="G3823" s="64">
        <v>43423</v>
      </c>
      <c r="H3823" s="64">
        <v>43440</v>
      </c>
      <c r="I3823">
        <v>7</v>
      </c>
      <c r="J3823">
        <v>2003</v>
      </c>
      <c r="K3823">
        <v>2003</v>
      </c>
      <c r="L3823">
        <v>25</v>
      </c>
      <c r="M3823">
        <v>0.33333333333333331</v>
      </c>
      <c r="N3823">
        <v>8.3333333333333321</v>
      </c>
      <c r="O3823">
        <v>18</v>
      </c>
      <c r="P3823">
        <v>0.46296296296296291</v>
      </c>
      <c r="Q3823">
        <v>1.3888888888888891</v>
      </c>
      <c r="R3823" t="s">
        <v>36</v>
      </c>
    </row>
    <row r="3824" spans="1:18" x14ac:dyDescent="0.3">
      <c r="A3824" s="63">
        <v>3822</v>
      </c>
      <c r="B3824">
        <v>130</v>
      </c>
      <c r="C3824" t="s">
        <v>846</v>
      </c>
      <c r="D3824" t="s">
        <v>585</v>
      </c>
      <c r="F3824">
        <v>71</v>
      </c>
      <c r="G3824" s="64">
        <v>43423</v>
      </c>
      <c r="H3824" s="64">
        <v>43440</v>
      </c>
      <c r="I3824">
        <v>7</v>
      </c>
      <c r="J3824">
        <v>2003</v>
      </c>
      <c r="K3824">
        <v>2003</v>
      </c>
      <c r="L3824">
        <v>25</v>
      </c>
      <c r="M3824">
        <v>0.33333333333333331</v>
      </c>
      <c r="N3824">
        <v>8.3333333333333321</v>
      </c>
      <c r="O3824">
        <v>18</v>
      </c>
      <c r="P3824">
        <v>0.46296296296296291</v>
      </c>
      <c r="Q3824">
        <v>1.3888888888888891</v>
      </c>
      <c r="R3824" t="s">
        <v>23</v>
      </c>
    </row>
    <row r="3825" spans="1:18" x14ac:dyDescent="0.3">
      <c r="A3825" s="63">
        <v>3823</v>
      </c>
      <c r="B3825">
        <v>130</v>
      </c>
      <c r="C3825" t="s">
        <v>846</v>
      </c>
      <c r="D3825" t="s">
        <v>585</v>
      </c>
      <c r="F3825">
        <v>71</v>
      </c>
      <c r="G3825" s="64">
        <v>43423</v>
      </c>
      <c r="H3825" s="64">
        <v>43440</v>
      </c>
      <c r="I3825">
        <v>7</v>
      </c>
      <c r="J3825">
        <v>2003</v>
      </c>
      <c r="K3825">
        <v>2003</v>
      </c>
      <c r="L3825">
        <v>25</v>
      </c>
      <c r="M3825">
        <v>0.33333333333333331</v>
      </c>
      <c r="N3825">
        <v>8.3333333333333321</v>
      </c>
      <c r="O3825">
        <v>18</v>
      </c>
      <c r="P3825">
        <v>0.46296296296296291</v>
      </c>
      <c r="Q3825">
        <v>1.3888888888888891</v>
      </c>
      <c r="R3825" t="s">
        <v>607</v>
      </c>
    </row>
    <row r="3826" spans="1:18" x14ac:dyDescent="0.3">
      <c r="A3826" s="63">
        <v>3824</v>
      </c>
      <c r="B3826">
        <v>130</v>
      </c>
      <c r="C3826" t="s">
        <v>846</v>
      </c>
      <c r="D3826" t="s">
        <v>585</v>
      </c>
      <c r="F3826">
        <v>71</v>
      </c>
      <c r="G3826" s="64">
        <v>43423</v>
      </c>
      <c r="H3826" s="64">
        <v>43440</v>
      </c>
      <c r="I3826">
        <v>7</v>
      </c>
      <c r="J3826">
        <v>2003</v>
      </c>
      <c r="K3826">
        <v>2003</v>
      </c>
      <c r="L3826">
        <v>25</v>
      </c>
      <c r="M3826">
        <v>0.33333333333333331</v>
      </c>
      <c r="N3826">
        <v>8.3333333333333321</v>
      </c>
      <c r="O3826">
        <v>18</v>
      </c>
      <c r="P3826">
        <v>0.46296296296296291</v>
      </c>
      <c r="Q3826">
        <v>1.3888888888888891</v>
      </c>
      <c r="R3826" t="s">
        <v>55</v>
      </c>
    </row>
    <row r="3827" spans="1:18" x14ac:dyDescent="0.3">
      <c r="A3827" s="63">
        <v>3825</v>
      </c>
      <c r="B3827">
        <v>130</v>
      </c>
      <c r="C3827" t="s">
        <v>846</v>
      </c>
      <c r="D3827" t="s">
        <v>585</v>
      </c>
      <c r="F3827">
        <v>71</v>
      </c>
      <c r="G3827" s="64">
        <v>43423</v>
      </c>
      <c r="H3827" s="64">
        <v>43440</v>
      </c>
      <c r="I3827">
        <v>7</v>
      </c>
      <c r="J3827">
        <v>2003</v>
      </c>
      <c r="K3827">
        <v>2003</v>
      </c>
      <c r="L3827">
        <v>25</v>
      </c>
      <c r="M3827">
        <v>0.33333333333333331</v>
      </c>
      <c r="N3827">
        <v>8.3333333333333321</v>
      </c>
      <c r="O3827">
        <v>18</v>
      </c>
      <c r="P3827">
        <v>0.46296296296296291</v>
      </c>
      <c r="Q3827">
        <v>1.3888888888888891</v>
      </c>
      <c r="R3827" t="s">
        <v>589</v>
      </c>
    </row>
    <row r="3828" spans="1:18" x14ac:dyDescent="0.3">
      <c r="A3828" s="63">
        <v>3826</v>
      </c>
      <c r="B3828">
        <v>131</v>
      </c>
      <c r="C3828" t="s">
        <v>847</v>
      </c>
      <c r="D3828" t="s">
        <v>585</v>
      </c>
      <c r="F3828">
        <v>70</v>
      </c>
      <c r="G3828" s="64">
        <v>43466</v>
      </c>
      <c r="H3828" s="64">
        <v>43525</v>
      </c>
      <c r="I3828">
        <v>7</v>
      </c>
      <c r="J3828">
        <v>2004</v>
      </c>
      <c r="K3828">
        <v>2004</v>
      </c>
      <c r="L3828">
        <v>26</v>
      </c>
      <c r="M3828">
        <v>0.4</v>
      </c>
      <c r="N3828">
        <v>10.4</v>
      </c>
      <c r="O3828">
        <v>60</v>
      </c>
      <c r="P3828">
        <v>0.17333333333333331</v>
      </c>
      <c r="Q3828">
        <v>0.43333333333333329</v>
      </c>
      <c r="R3828" t="s">
        <v>35</v>
      </c>
    </row>
    <row r="3829" spans="1:18" x14ac:dyDescent="0.3">
      <c r="A3829" s="63">
        <v>3827</v>
      </c>
      <c r="B3829">
        <v>131</v>
      </c>
      <c r="C3829" t="s">
        <v>847</v>
      </c>
      <c r="D3829" t="s">
        <v>585</v>
      </c>
      <c r="F3829">
        <v>70</v>
      </c>
      <c r="G3829" s="64">
        <v>43466</v>
      </c>
      <c r="H3829" s="64">
        <v>43525</v>
      </c>
      <c r="I3829">
        <v>7</v>
      </c>
      <c r="J3829">
        <v>2004</v>
      </c>
      <c r="K3829">
        <v>2004</v>
      </c>
      <c r="L3829">
        <v>26</v>
      </c>
      <c r="M3829">
        <v>0.4</v>
      </c>
      <c r="N3829">
        <v>10.4</v>
      </c>
      <c r="O3829">
        <v>60</v>
      </c>
      <c r="P3829">
        <v>0.17333333333333331</v>
      </c>
      <c r="Q3829">
        <v>0.43333333333333329</v>
      </c>
      <c r="R3829" t="s">
        <v>22</v>
      </c>
    </row>
    <row r="3830" spans="1:18" x14ac:dyDescent="0.3">
      <c r="A3830" s="63">
        <v>3828</v>
      </c>
      <c r="B3830">
        <v>131</v>
      </c>
      <c r="C3830" t="s">
        <v>847</v>
      </c>
      <c r="D3830" t="s">
        <v>585</v>
      </c>
      <c r="F3830">
        <v>70</v>
      </c>
      <c r="G3830" s="64">
        <v>43466</v>
      </c>
      <c r="H3830" s="64">
        <v>43525</v>
      </c>
      <c r="I3830">
        <v>7</v>
      </c>
      <c r="J3830">
        <v>2004</v>
      </c>
      <c r="K3830">
        <v>2004</v>
      </c>
      <c r="L3830">
        <v>26</v>
      </c>
      <c r="M3830">
        <v>0.4</v>
      </c>
      <c r="N3830">
        <v>10.4</v>
      </c>
      <c r="O3830">
        <v>60</v>
      </c>
      <c r="P3830">
        <v>0.17333333333333331</v>
      </c>
      <c r="Q3830">
        <v>0.43333333333333329</v>
      </c>
      <c r="R3830" t="s">
        <v>32</v>
      </c>
    </row>
    <row r="3831" spans="1:18" x14ac:dyDescent="0.3">
      <c r="A3831" s="63">
        <v>3829</v>
      </c>
      <c r="B3831">
        <v>131</v>
      </c>
      <c r="C3831" t="s">
        <v>847</v>
      </c>
      <c r="D3831" t="s">
        <v>585</v>
      </c>
      <c r="F3831">
        <v>70</v>
      </c>
      <c r="G3831" s="64">
        <v>43466</v>
      </c>
      <c r="H3831" s="64">
        <v>43525</v>
      </c>
      <c r="I3831">
        <v>7</v>
      </c>
      <c r="J3831">
        <v>2004</v>
      </c>
      <c r="K3831">
        <v>2004</v>
      </c>
      <c r="L3831">
        <v>26</v>
      </c>
      <c r="M3831">
        <v>0.4</v>
      </c>
      <c r="N3831">
        <v>10.4</v>
      </c>
      <c r="O3831">
        <v>60</v>
      </c>
      <c r="P3831">
        <v>0.17333333333333331</v>
      </c>
      <c r="Q3831">
        <v>0.43333333333333329</v>
      </c>
      <c r="R3831" t="s">
        <v>23</v>
      </c>
    </row>
    <row r="3832" spans="1:18" x14ac:dyDescent="0.3">
      <c r="A3832" s="63">
        <v>3830</v>
      </c>
      <c r="B3832">
        <v>131</v>
      </c>
      <c r="C3832" t="s">
        <v>847</v>
      </c>
      <c r="D3832" t="s">
        <v>585</v>
      </c>
      <c r="F3832">
        <v>70</v>
      </c>
      <c r="G3832" s="64">
        <v>43466</v>
      </c>
      <c r="H3832" s="64">
        <v>43525</v>
      </c>
      <c r="I3832">
        <v>7</v>
      </c>
      <c r="J3832">
        <v>2004</v>
      </c>
      <c r="K3832">
        <v>2004</v>
      </c>
      <c r="L3832">
        <v>26</v>
      </c>
      <c r="M3832">
        <v>0.4</v>
      </c>
      <c r="N3832">
        <v>10.4</v>
      </c>
      <c r="O3832">
        <v>60</v>
      </c>
      <c r="P3832">
        <v>0.17333333333333331</v>
      </c>
      <c r="Q3832">
        <v>0.43333333333333329</v>
      </c>
      <c r="R3832" t="s">
        <v>607</v>
      </c>
    </row>
    <row r="3833" spans="1:18" x14ac:dyDescent="0.3">
      <c r="A3833" s="63">
        <v>3831</v>
      </c>
      <c r="B3833">
        <v>131</v>
      </c>
      <c r="C3833" t="s">
        <v>847</v>
      </c>
      <c r="D3833" t="s">
        <v>585</v>
      </c>
      <c r="F3833">
        <v>70</v>
      </c>
      <c r="G3833" s="64">
        <v>43466</v>
      </c>
      <c r="H3833" s="64">
        <v>43525</v>
      </c>
      <c r="I3833">
        <v>7</v>
      </c>
      <c r="J3833">
        <v>2004</v>
      </c>
      <c r="K3833">
        <v>2004</v>
      </c>
      <c r="L3833">
        <v>26</v>
      </c>
      <c r="M3833">
        <v>0.4</v>
      </c>
      <c r="N3833">
        <v>10.4</v>
      </c>
      <c r="O3833">
        <v>60</v>
      </c>
      <c r="P3833">
        <v>0.17333333333333331</v>
      </c>
      <c r="Q3833">
        <v>0.43333333333333329</v>
      </c>
      <c r="R3833" t="s">
        <v>589</v>
      </c>
    </row>
    <row r="3834" spans="1:18" x14ac:dyDescent="0.3">
      <c r="A3834" s="63">
        <v>3832</v>
      </c>
      <c r="B3834">
        <v>131</v>
      </c>
      <c r="C3834" t="s">
        <v>847</v>
      </c>
      <c r="D3834" t="s">
        <v>585</v>
      </c>
      <c r="F3834">
        <v>70</v>
      </c>
      <c r="G3834" s="64">
        <v>43466</v>
      </c>
      <c r="H3834" s="64">
        <v>43525</v>
      </c>
      <c r="I3834">
        <v>7</v>
      </c>
      <c r="J3834">
        <v>2004</v>
      </c>
      <c r="K3834">
        <v>2004</v>
      </c>
      <c r="L3834">
        <v>26</v>
      </c>
      <c r="M3834">
        <v>0.4</v>
      </c>
      <c r="N3834">
        <v>10.4</v>
      </c>
      <c r="O3834">
        <v>60</v>
      </c>
      <c r="P3834">
        <v>0.17333333333333331</v>
      </c>
      <c r="Q3834">
        <v>0.43333333333333329</v>
      </c>
      <c r="R3834" t="s">
        <v>55</v>
      </c>
    </row>
    <row r="3835" spans="1:18" x14ac:dyDescent="0.3">
      <c r="A3835" s="63">
        <v>3833</v>
      </c>
      <c r="B3835">
        <v>2143</v>
      </c>
      <c r="C3835" t="s">
        <v>848</v>
      </c>
      <c r="D3835" t="s">
        <v>630</v>
      </c>
      <c r="F3835">
        <v>73</v>
      </c>
      <c r="G3835" s="64">
        <v>43537</v>
      </c>
      <c r="H3835" s="64">
        <v>43538</v>
      </c>
      <c r="I3835">
        <v>8</v>
      </c>
      <c r="J3835">
        <v>2007</v>
      </c>
      <c r="K3835">
        <v>2007</v>
      </c>
      <c r="L3835">
        <v>3</v>
      </c>
      <c r="M3835">
        <v>0.5</v>
      </c>
      <c r="N3835">
        <v>1.5</v>
      </c>
      <c r="O3835">
        <v>2</v>
      </c>
      <c r="P3835">
        <v>0.75</v>
      </c>
      <c r="Q3835">
        <v>1.5</v>
      </c>
      <c r="R3835" t="s">
        <v>35</v>
      </c>
    </row>
    <row r="3836" spans="1:18" x14ac:dyDescent="0.3">
      <c r="A3836" s="63">
        <v>3834</v>
      </c>
      <c r="B3836">
        <v>2143</v>
      </c>
      <c r="C3836" t="s">
        <v>848</v>
      </c>
      <c r="D3836" t="s">
        <v>630</v>
      </c>
      <c r="F3836">
        <v>73</v>
      </c>
      <c r="G3836" s="64">
        <v>43537</v>
      </c>
      <c r="H3836" s="64">
        <v>43538</v>
      </c>
      <c r="I3836">
        <v>8</v>
      </c>
      <c r="J3836">
        <v>2007</v>
      </c>
      <c r="K3836">
        <v>2007</v>
      </c>
      <c r="L3836">
        <v>3</v>
      </c>
      <c r="M3836">
        <v>0.5</v>
      </c>
      <c r="N3836">
        <v>1.5</v>
      </c>
      <c r="O3836">
        <v>2</v>
      </c>
      <c r="P3836">
        <v>0.75</v>
      </c>
      <c r="Q3836">
        <v>1.5</v>
      </c>
      <c r="R3836" t="s">
        <v>22</v>
      </c>
    </row>
    <row r="3837" spans="1:18" x14ac:dyDescent="0.3">
      <c r="A3837" s="63">
        <v>3835</v>
      </c>
      <c r="B3837">
        <v>2143</v>
      </c>
      <c r="C3837" t="s">
        <v>848</v>
      </c>
      <c r="D3837" t="s">
        <v>630</v>
      </c>
      <c r="F3837">
        <v>73</v>
      </c>
      <c r="G3837" s="64">
        <v>43537</v>
      </c>
      <c r="H3837" s="64">
        <v>43538</v>
      </c>
      <c r="I3837">
        <v>8</v>
      </c>
      <c r="J3837">
        <v>2007</v>
      </c>
      <c r="K3837">
        <v>2007</v>
      </c>
      <c r="L3837">
        <v>3</v>
      </c>
      <c r="M3837">
        <v>0.5</v>
      </c>
      <c r="N3837">
        <v>1.5</v>
      </c>
      <c r="O3837">
        <v>2</v>
      </c>
      <c r="P3837">
        <v>0.75</v>
      </c>
      <c r="Q3837">
        <v>1.5</v>
      </c>
      <c r="R3837" t="s">
        <v>36</v>
      </c>
    </row>
    <row r="3838" spans="1:18" x14ac:dyDescent="0.3">
      <c r="A3838" s="63">
        <v>3836</v>
      </c>
      <c r="B3838">
        <v>2143</v>
      </c>
      <c r="C3838" t="s">
        <v>848</v>
      </c>
      <c r="D3838" t="s">
        <v>630</v>
      </c>
      <c r="F3838">
        <v>73</v>
      </c>
      <c r="G3838" s="64">
        <v>43537</v>
      </c>
      <c r="H3838" s="64">
        <v>43538</v>
      </c>
      <c r="I3838">
        <v>8</v>
      </c>
      <c r="J3838">
        <v>2007</v>
      </c>
      <c r="K3838">
        <v>2007</v>
      </c>
      <c r="L3838">
        <v>3</v>
      </c>
      <c r="M3838">
        <v>0.5</v>
      </c>
      <c r="N3838">
        <v>1.5</v>
      </c>
      <c r="O3838">
        <v>2</v>
      </c>
      <c r="P3838">
        <v>0.75</v>
      </c>
      <c r="Q3838">
        <v>1.5</v>
      </c>
      <c r="R3838" t="s">
        <v>23</v>
      </c>
    </row>
    <row r="3839" spans="1:18" x14ac:dyDescent="0.3">
      <c r="A3839" s="63">
        <v>3837</v>
      </c>
      <c r="B3839">
        <v>2143</v>
      </c>
      <c r="C3839" t="s">
        <v>848</v>
      </c>
      <c r="D3839" t="s">
        <v>630</v>
      </c>
      <c r="F3839">
        <v>73</v>
      </c>
      <c r="G3839" s="64">
        <v>43537</v>
      </c>
      <c r="H3839" s="64">
        <v>43538</v>
      </c>
      <c r="I3839">
        <v>8</v>
      </c>
      <c r="J3839">
        <v>2007</v>
      </c>
      <c r="K3839">
        <v>2007</v>
      </c>
      <c r="L3839">
        <v>3</v>
      </c>
      <c r="M3839">
        <v>0.5</v>
      </c>
      <c r="N3839">
        <v>1.5</v>
      </c>
      <c r="O3839">
        <v>2</v>
      </c>
      <c r="P3839">
        <v>0.75</v>
      </c>
      <c r="Q3839">
        <v>1.5</v>
      </c>
      <c r="R3839" t="s">
        <v>55</v>
      </c>
    </row>
    <row r="3840" spans="1:18" x14ac:dyDescent="0.3">
      <c r="A3840" s="63">
        <v>3838</v>
      </c>
      <c r="B3840">
        <v>123948</v>
      </c>
      <c r="C3840" t="s">
        <v>490</v>
      </c>
      <c r="D3840" t="s">
        <v>729</v>
      </c>
      <c r="F3840">
        <v>65</v>
      </c>
      <c r="G3840" s="64">
        <v>44207</v>
      </c>
      <c r="H3840" s="64">
        <v>44207</v>
      </c>
      <c r="I3840">
        <v>6</v>
      </c>
      <c r="J3840">
        <v>2020</v>
      </c>
      <c r="K3840" t="s">
        <v>805</v>
      </c>
      <c r="L3840">
        <v>1</v>
      </c>
      <c r="M3840">
        <v>6.6666666666666666E-2</v>
      </c>
      <c r="N3840">
        <v>6.6666666666666666E-2</v>
      </c>
      <c r="O3840">
        <v>1</v>
      </c>
      <c r="P3840">
        <v>6.6666666666666666E-2</v>
      </c>
      <c r="Q3840">
        <v>1</v>
      </c>
      <c r="R3840" t="s">
        <v>634</v>
      </c>
    </row>
    <row r="3841" spans="1:18" x14ac:dyDescent="0.3">
      <c r="A3841" s="63">
        <v>3839</v>
      </c>
      <c r="B3841">
        <v>123948</v>
      </c>
      <c r="C3841" t="s">
        <v>490</v>
      </c>
      <c r="D3841" t="s">
        <v>729</v>
      </c>
      <c r="F3841">
        <v>65</v>
      </c>
      <c r="G3841" s="64">
        <v>44207</v>
      </c>
      <c r="H3841" s="64">
        <v>44207</v>
      </c>
      <c r="I3841">
        <v>6</v>
      </c>
      <c r="J3841">
        <v>2020</v>
      </c>
      <c r="K3841" t="s">
        <v>805</v>
      </c>
      <c r="L3841">
        <v>1</v>
      </c>
      <c r="M3841">
        <v>6.6666666666666666E-2</v>
      </c>
      <c r="N3841">
        <v>6.6666666666666666E-2</v>
      </c>
      <c r="O3841">
        <v>1</v>
      </c>
      <c r="P3841">
        <v>6.6666666666666666E-2</v>
      </c>
      <c r="Q3841">
        <v>1</v>
      </c>
      <c r="R3841" t="s">
        <v>596</v>
      </c>
    </row>
    <row r="3842" spans="1:18" x14ac:dyDescent="0.3">
      <c r="A3842" s="63">
        <v>3840</v>
      </c>
      <c r="B3842">
        <v>123948</v>
      </c>
      <c r="C3842" t="s">
        <v>490</v>
      </c>
      <c r="D3842" t="s">
        <v>729</v>
      </c>
      <c r="F3842">
        <v>65</v>
      </c>
      <c r="G3842" s="64">
        <v>44207</v>
      </c>
      <c r="H3842" s="64">
        <v>44207</v>
      </c>
      <c r="I3842">
        <v>6</v>
      </c>
      <c r="J3842">
        <v>2020</v>
      </c>
      <c r="K3842" t="s">
        <v>805</v>
      </c>
      <c r="L3842">
        <v>1</v>
      </c>
      <c r="M3842">
        <v>6.6666666666666666E-2</v>
      </c>
      <c r="N3842">
        <v>6.6666666666666666E-2</v>
      </c>
      <c r="O3842">
        <v>1</v>
      </c>
      <c r="P3842">
        <v>6.6666666666666666E-2</v>
      </c>
      <c r="Q3842">
        <v>1</v>
      </c>
      <c r="R3842" t="s">
        <v>626</v>
      </c>
    </row>
    <row r="3843" spans="1:18" x14ac:dyDescent="0.3">
      <c r="A3843" s="63">
        <v>3841</v>
      </c>
      <c r="B3843">
        <v>561</v>
      </c>
      <c r="C3843" t="s">
        <v>491</v>
      </c>
      <c r="D3843" t="s">
        <v>585</v>
      </c>
      <c r="F3843">
        <v>65</v>
      </c>
      <c r="G3843" s="64">
        <v>43922</v>
      </c>
      <c r="H3843" s="64">
        <v>43948</v>
      </c>
      <c r="I3843">
        <v>3</v>
      </c>
      <c r="J3843">
        <v>2000</v>
      </c>
      <c r="K3843">
        <v>2000</v>
      </c>
      <c r="L3843">
        <v>25</v>
      </c>
      <c r="M3843">
        <v>0.4</v>
      </c>
      <c r="N3843">
        <v>10</v>
      </c>
      <c r="O3843">
        <v>27</v>
      </c>
      <c r="P3843">
        <v>0.37037037037037029</v>
      </c>
      <c r="Q3843">
        <v>0.92592592592592593</v>
      </c>
      <c r="R3843" t="s">
        <v>22</v>
      </c>
    </row>
    <row r="3844" spans="1:18" x14ac:dyDescent="0.3">
      <c r="A3844" s="63">
        <v>3842</v>
      </c>
      <c r="B3844">
        <v>561</v>
      </c>
      <c r="C3844" t="s">
        <v>491</v>
      </c>
      <c r="D3844" t="s">
        <v>585</v>
      </c>
      <c r="F3844">
        <v>65</v>
      </c>
      <c r="G3844" s="64">
        <v>43922</v>
      </c>
      <c r="H3844" s="64">
        <v>43948</v>
      </c>
      <c r="I3844">
        <v>3</v>
      </c>
      <c r="J3844">
        <v>2000</v>
      </c>
      <c r="K3844">
        <v>2000</v>
      </c>
      <c r="L3844">
        <v>25</v>
      </c>
      <c r="M3844">
        <v>0.4</v>
      </c>
      <c r="N3844">
        <v>10</v>
      </c>
      <c r="O3844">
        <v>27</v>
      </c>
      <c r="P3844">
        <v>0.37037037037037029</v>
      </c>
      <c r="Q3844">
        <v>0.92592592592592593</v>
      </c>
      <c r="R3844" t="s">
        <v>97</v>
      </c>
    </row>
    <row r="3845" spans="1:18" x14ac:dyDescent="0.3">
      <c r="A3845" s="63">
        <v>3843</v>
      </c>
      <c r="B3845">
        <v>561</v>
      </c>
      <c r="C3845" t="s">
        <v>491</v>
      </c>
      <c r="D3845" t="s">
        <v>585</v>
      </c>
      <c r="F3845">
        <v>65</v>
      </c>
      <c r="G3845" s="64">
        <v>43922</v>
      </c>
      <c r="H3845" s="64">
        <v>43948</v>
      </c>
      <c r="I3845">
        <v>3</v>
      </c>
      <c r="J3845">
        <v>2000</v>
      </c>
      <c r="K3845">
        <v>2000</v>
      </c>
      <c r="L3845">
        <v>25</v>
      </c>
      <c r="M3845">
        <v>0.4</v>
      </c>
      <c r="N3845">
        <v>10</v>
      </c>
      <c r="O3845">
        <v>27</v>
      </c>
      <c r="P3845">
        <v>0.37037037037037029</v>
      </c>
      <c r="Q3845">
        <v>0.92592592592592593</v>
      </c>
      <c r="R3845" t="s">
        <v>25</v>
      </c>
    </row>
    <row r="3846" spans="1:18" x14ac:dyDescent="0.3">
      <c r="A3846" s="63">
        <v>3844</v>
      </c>
      <c r="B3846">
        <v>561</v>
      </c>
      <c r="C3846" t="s">
        <v>491</v>
      </c>
      <c r="D3846" t="s">
        <v>585</v>
      </c>
      <c r="F3846">
        <v>65</v>
      </c>
      <c r="G3846" s="64">
        <v>43922</v>
      </c>
      <c r="H3846" s="64">
        <v>43948</v>
      </c>
      <c r="I3846">
        <v>3</v>
      </c>
      <c r="J3846">
        <v>2000</v>
      </c>
      <c r="K3846">
        <v>2000</v>
      </c>
      <c r="L3846">
        <v>25</v>
      </c>
      <c r="M3846">
        <v>0.4</v>
      </c>
      <c r="N3846">
        <v>10</v>
      </c>
      <c r="O3846">
        <v>27</v>
      </c>
      <c r="P3846">
        <v>0.37037037037037029</v>
      </c>
      <c r="Q3846">
        <v>0.92592592592592593</v>
      </c>
      <c r="R3846" t="s">
        <v>849</v>
      </c>
    </row>
    <row r="3847" spans="1:18" x14ac:dyDescent="0.3">
      <c r="A3847" s="63">
        <v>3845</v>
      </c>
      <c r="B3847">
        <v>561</v>
      </c>
      <c r="C3847" t="s">
        <v>491</v>
      </c>
      <c r="D3847" t="s">
        <v>585</v>
      </c>
      <c r="F3847">
        <v>65</v>
      </c>
      <c r="G3847" s="64">
        <v>43922</v>
      </c>
      <c r="H3847" s="64">
        <v>43948</v>
      </c>
      <c r="I3847">
        <v>3</v>
      </c>
      <c r="J3847">
        <v>2000</v>
      </c>
      <c r="K3847">
        <v>2000</v>
      </c>
      <c r="L3847">
        <v>25</v>
      </c>
      <c r="M3847">
        <v>0.4</v>
      </c>
      <c r="N3847">
        <v>10</v>
      </c>
      <c r="O3847">
        <v>27</v>
      </c>
      <c r="P3847">
        <v>0.37037037037037029</v>
      </c>
      <c r="Q3847">
        <v>0.92592592592592593</v>
      </c>
      <c r="R3847" t="s">
        <v>779</v>
      </c>
    </row>
    <row r="3848" spans="1:18" x14ac:dyDescent="0.3">
      <c r="A3848" s="63">
        <v>3846</v>
      </c>
      <c r="B3848">
        <v>561</v>
      </c>
      <c r="C3848" t="s">
        <v>491</v>
      </c>
      <c r="D3848" t="s">
        <v>585</v>
      </c>
      <c r="F3848">
        <v>65</v>
      </c>
      <c r="G3848" s="64">
        <v>43922</v>
      </c>
      <c r="H3848" s="64">
        <v>43948</v>
      </c>
      <c r="I3848">
        <v>3</v>
      </c>
      <c r="J3848">
        <v>2000</v>
      </c>
      <c r="K3848">
        <v>2000</v>
      </c>
      <c r="L3848">
        <v>25</v>
      </c>
      <c r="M3848">
        <v>0.4</v>
      </c>
      <c r="N3848">
        <v>10</v>
      </c>
      <c r="O3848">
        <v>27</v>
      </c>
      <c r="P3848">
        <v>0.37037037037037029</v>
      </c>
      <c r="Q3848">
        <v>0.92592592592592593</v>
      </c>
      <c r="R3848" t="s">
        <v>601</v>
      </c>
    </row>
    <row r="3849" spans="1:18" x14ac:dyDescent="0.3">
      <c r="A3849" s="63">
        <v>3847</v>
      </c>
      <c r="B3849">
        <v>561</v>
      </c>
      <c r="C3849" t="s">
        <v>491</v>
      </c>
      <c r="D3849" t="s">
        <v>585</v>
      </c>
      <c r="F3849">
        <v>65</v>
      </c>
      <c r="G3849" s="64">
        <v>43922</v>
      </c>
      <c r="H3849" s="64">
        <v>43948</v>
      </c>
      <c r="I3849">
        <v>3</v>
      </c>
      <c r="J3849">
        <v>2000</v>
      </c>
      <c r="K3849">
        <v>2000</v>
      </c>
      <c r="L3849">
        <v>25</v>
      </c>
      <c r="M3849">
        <v>0.4</v>
      </c>
      <c r="N3849">
        <v>10</v>
      </c>
      <c r="O3849">
        <v>27</v>
      </c>
      <c r="P3849">
        <v>0.37037037037037029</v>
      </c>
      <c r="Q3849">
        <v>0.92592592592592593</v>
      </c>
      <c r="R3849" t="s">
        <v>679</v>
      </c>
    </row>
    <row r="3850" spans="1:18" x14ac:dyDescent="0.3">
      <c r="A3850" s="63">
        <v>3848</v>
      </c>
      <c r="B3850">
        <v>561</v>
      </c>
      <c r="C3850" t="s">
        <v>491</v>
      </c>
      <c r="D3850" t="s">
        <v>585</v>
      </c>
      <c r="F3850">
        <v>65</v>
      </c>
      <c r="G3850" s="64">
        <v>43922</v>
      </c>
      <c r="H3850" s="64">
        <v>43948</v>
      </c>
      <c r="I3850">
        <v>3</v>
      </c>
      <c r="J3850">
        <v>2000</v>
      </c>
      <c r="K3850">
        <v>2000</v>
      </c>
      <c r="L3850">
        <v>25</v>
      </c>
      <c r="M3850">
        <v>0.4</v>
      </c>
      <c r="N3850">
        <v>10</v>
      </c>
      <c r="O3850">
        <v>27</v>
      </c>
      <c r="P3850">
        <v>0.37037037037037029</v>
      </c>
      <c r="Q3850">
        <v>0.92592592592592593</v>
      </c>
      <c r="R3850" t="s">
        <v>840</v>
      </c>
    </row>
    <row r="3851" spans="1:18" x14ac:dyDescent="0.3">
      <c r="A3851" s="63">
        <v>3849</v>
      </c>
      <c r="B3851">
        <v>1608</v>
      </c>
      <c r="C3851" t="s">
        <v>492</v>
      </c>
      <c r="D3851" t="s">
        <v>585</v>
      </c>
      <c r="F3851">
        <v>68</v>
      </c>
      <c r="G3851" s="64">
        <v>44130</v>
      </c>
      <c r="H3851" s="64">
        <v>44134</v>
      </c>
      <c r="I3851">
        <v>4</v>
      </c>
      <c r="J3851">
        <v>2001</v>
      </c>
      <c r="K3851">
        <v>2001</v>
      </c>
      <c r="L3851">
        <v>20</v>
      </c>
      <c r="M3851">
        <v>0.41666666666666669</v>
      </c>
      <c r="N3851">
        <v>8.3333333333333339</v>
      </c>
      <c r="O3851">
        <v>5</v>
      </c>
      <c r="P3851">
        <v>1.666666666666667</v>
      </c>
      <c r="Q3851">
        <v>4</v>
      </c>
      <c r="R3851" t="s">
        <v>32</v>
      </c>
    </row>
    <row r="3852" spans="1:18" x14ac:dyDescent="0.3">
      <c r="A3852" s="63">
        <v>3850</v>
      </c>
      <c r="B3852">
        <v>1608</v>
      </c>
      <c r="C3852" t="s">
        <v>492</v>
      </c>
      <c r="D3852" t="s">
        <v>585</v>
      </c>
      <c r="F3852">
        <v>68</v>
      </c>
      <c r="G3852" s="64">
        <v>44130</v>
      </c>
      <c r="H3852" s="64">
        <v>44134</v>
      </c>
      <c r="I3852">
        <v>4</v>
      </c>
      <c r="J3852">
        <v>2001</v>
      </c>
      <c r="K3852">
        <v>2001</v>
      </c>
      <c r="L3852">
        <v>20</v>
      </c>
      <c r="M3852">
        <v>0.41666666666666669</v>
      </c>
      <c r="N3852">
        <v>8.3333333333333339</v>
      </c>
      <c r="O3852">
        <v>5</v>
      </c>
      <c r="P3852">
        <v>1.666666666666667</v>
      </c>
      <c r="Q3852">
        <v>4</v>
      </c>
      <c r="R3852" t="s">
        <v>36</v>
      </c>
    </row>
    <row r="3853" spans="1:18" x14ac:dyDescent="0.3">
      <c r="A3853" s="63">
        <v>3851</v>
      </c>
      <c r="B3853">
        <v>1608</v>
      </c>
      <c r="C3853" t="s">
        <v>492</v>
      </c>
      <c r="D3853" t="s">
        <v>585</v>
      </c>
      <c r="F3853">
        <v>68</v>
      </c>
      <c r="G3853" s="64">
        <v>44130</v>
      </c>
      <c r="H3853" s="64">
        <v>44134</v>
      </c>
      <c r="I3853">
        <v>4</v>
      </c>
      <c r="J3853">
        <v>2001</v>
      </c>
      <c r="K3853">
        <v>2001</v>
      </c>
      <c r="L3853">
        <v>20</v>
      </c>
      <c r="M3853">
        <v>0.41666666666666669</v>
      </c>
      <c r="N3853">
        <v>8.3333333333333339</v>
      </c>
      <c r="O3853">
        <v>5</v>
      </c>
      <c r="P3853">
        <v>1.666666666666667</v>
      </c>
      <c r="Q3853">
        <v>4</v>
      </c>
      <c r="R3853" t="s">
        <v>80</v>
      </c>
    </row>
    <row r="3854" spans="1:18" x14ac:dyDescent="0.3">
      <c r="A3854" s="63">
        <v>3852</v>
      </c>
      <c r="B3854">
        <v>1608</v>
      </c>
      <c r="C3854" t="s">
        <v>492</v>
      </c>
      <c r="D3854" t="s">
        <v>585</v>
      </c>
      <c r="F3854">
        <v>68</v>
      </c>
      <c r="G3854" s="64">
        <v>44130</v>
      </c>
      <c r="H3854" s="64">
        <v>44134</v>
      </c>
      <c r="I3854">
        <v>4</v>
      </c>
      <c r="J3854">
        <v>2001</v>
      </c>
      <c r="K3854">
        <v>2001</v>
      </c>
      <c r="L3854">
        <v>20</v>
      </c>
      <c r="M3854">
        <v>0.41666666666666669</v>
      </c>
      <c r="N3854">
        <v>8.3333333333333339</v>
      </c>
      <c r="O3854">
        <v>5</v>
      </c>
      <c r="P3854">
        <v>1.666666666666667</v>
      </c>
      <c r="Q3854">
        <v>4</v>
      </c>
      <c r="R3854" t="s">
        <v>596</v>
      </c>
    </row>
    <row r="3855" spans="1:18" x14ac:dyDescent="0.3">
      <c r="A3855" s="63">
        <v>3853</v>
      </c>
      <c r="B3855">
        <v>1608</v>
      </c>
      <c r="C3855" t="s">
        <v>492</v>
      </c>
      <c r="D3855" t="s">
        <v>585</v>
      </c>
      <c r="F3855">
        <v>68</v>
      </c>
      <c r="G3855" s="64">
        <v>44130</v>
      </c>
      <c r="H3855" s="64">
        <v>44134</v>
      </c>
      <c r="I3855">
        <v>4</v>
      </c>
      <c r="J3855">
        <v>2001</v>
      </c>
      <c r="K3855">
        <v>2001</v>
      </c>
      <c r="L3855">
        <v>20</v>
      </c>
      <c r="M3855">
        <v>0.41666666666666669</v>
      </c>
      <c r="N3855">
        <v>8.3333333333333339</v>
      </c>
      <c r="O3855">
        <v>5</v>
      </c>
      <c r="P3855">
        <v>1.666666666666667</v>
      </c>
      <c r="Q3855">
        <v>4</v>
      </c>
      <c r="R3855" t="s">
        <v>589</v>
      </c>
    </row>
    <row r="3856" spans="1:18" x14ac:dyDescent="0.3">
      <c r="A3856" s="63">
        <v>3854</v>
      </c>
      <c r="B3856">
        <v>1608</v>
      </c>
      <c r="C3856" t="s">
        <v>492</v>
      </c>
      <c r="D3856" t="s">
        <v>585</v>
      </c>
      <c r="F3856">
        <v>68</v>
      </c>
      <c r="G3856" s="64">
        <v>44130</v>
      </c>
      <c r="H3856" s="64">
        <v>44134</v>
      </c>
      <c r="I3856">
        <v>4</v>
      </c>
      <c r="J3856">
        <v>2001</v>
      </c>
      <c r="K3856">
        <v>2001</v>
      </c>
      <c r="L3856">
        <v>20</v>
      </c>
      <c r="M3856">
        <v>0.41666666666666669</v>
      </c>
      <c r="N3856">
        <v>8.3333333333333339</v>
      </c>
      <c r="O3856">
        <v>5</v>
      </c>
      <c r="P3856">
        <v>1.666666666666667</v>
      </c>
      <c r="Q3856">
        <v>4</v>
      </c>
      <c r="R3856" t="s">
        <v>791</v>
      </c>
    </row>
    <row r="3857" spans="1:18" x14ac:dyDescent="0.3">
      <c r="A3857" s="63">
        <v>3855</v>
      </c>
      <c r="B3857">
        <v>1608</v>
      </c>
      <c r="C3857" t="s">
        <v>492</v>
      </c>
      <c r="D3857" t="s">
        <v>585</v>
      </c>
      <c r="F3857">
        <v>68</v>
      </c>
      <c r="G3857" s="64">
        <v>44130</v>
      </c>
      <c r="H3857" s="64">
        <v>44134</v>
      </c>
      <c r="I3857">
        <v>4</v>
      </c>
      <c r="J3857">
        <v>2001</v>
      </c>
      <c r="K3857">
        <v>2001</v>
      </c>
      <c r="L3857">
        <v>20</v>
      </c>
      <c r="M3857">
        <v>0.41666666666666669</v>
      </c>
      <c r="N3857">
        <v>8.3333333333333339</v>
      </c>
      <c r="O3857">
        <v>5</v>
      </c>
      <c r="P3857">
        <v>1.666666666666667</v>
      </c>
      <c r="Q3857">
        <v>4</v>
      </c>
      <c r="R3857" t="s">
        <v>830</v>
      </c>
    </row>
    <row r="3858" spans="1:18" x14ac:dyDescent="0.3">
      <c r="A3858" s="63">
        <v>3856</v>
      </c>
      <c r="B3858">
        <v>1608</v>
      </c>
      <c r="C3858" t="s">
        <v>492</v>
      </c>
      <c r="D3858" t="s">
        <v>585</v>
      </c>
      <c r="F3858">
        <v>68</v>
      </c>
      <c r="G3858" s="64">
        <v>44130</v>
      </c>
      <c r="H3858" s="64">
        <v>44134</v>
      </c>
      <c r="I3858">
        <v>4</v>
      </c>
      <c r="J3858">
        <v>2001</v>
      </c>
      <c r="K3858">
        <v>2001</v>
      </c>
      <c r="L3858">
        <v>20</v>
      </c>
      <c r="M3858">
        <v>0.41666666666666669</v>
      </c>
      <c r="N3858">
        <v>8.3333333333333339</v>
      </c>
      <c r="O3858">
        <v>5</v>
      </c>
      <c r="P3858">
        <v>1.666666666666667</v>
      </c>
      <c r="Q3858">
        <v>4</v>
      </c>
      <c r="R3858" t="s">
        <v>749</v>
      </c>
    </row>
    <row r="3859" spans="1:18" x14ac:dyDescent="0.3">
      <c r="A3859" s="63">
        <v>3857</v>
      </c>
      <c r="B3859">
        <v>1608</v>
      </c>
      <c r="C3859" t="s">
        <v>492</v>
      </c>
      <c r="D3859" t="s">
        <v>585</v>
      </c>
      <c r="F3859">
        <v>68</v>
      </c>
      <c r="G3859" s="64">
        <v>44130</v>
      </c>
      <c r="H3859" s="64">
        <v>44134</v>
      </c>
      <c r="I3859">
        <v>4</v>
      </c>
      <c r="J3859">
        <v>2001</v>
      </c>
      <c r="K3859">
        <v>2001</v>
      </c>
      <c r="L3859">
        <v>20</v>
      </c>
      <c r="M3859">
        <v>0.41666666666666669</v>
      </c>
      <c r="N3859">
        <v>8.3333333333333339</v>
      </c>
      <c r="O3859">
        <v>5</v>
      </c>
      <c r="P3859">
        <v>1.666666666666667</v>
      </c>
      <c r="Q3859">
        <v>4</v>
      </c>
      <c r="R3859" t="s">
        <v>588</v>
      </c>
    </row>
    <row r="3860" spans="1:18" x14ac:dyDescent="0.3">
      <c r="A3860" s="63">
        <v>3858</v>
      </c>
      <c r="B3860">
        <v>1608</v>
      </c>
      <c r="C3860" t="s">
        <v>492</v>
      </c>
      <c r="D3860" t="s">
        <v>585</v>
      </c>
      <c r="F3860">
        <v>68</v>
      </c>
      <c r="G3860" s="64">
        <v>44130</v>
      </c>
      <c r="H3860" s="64">
        <v>44134</v>
      </c>
      <c r="I3860">
        <v>4</v>
      </c>
      <c r="J3860">
        <v>2001</v>
      </c>
      <c r="K3860">
        <v>2001</v>
      </c>
      <c r="L3860">
        <v>20</v>
      </c>
      <c r="M3860">
        <v>0.41666666666666669</v>
      </c>
      <c r="N3860">
        <v>8.3333333333333339</v>
      </c>
      <c r="O3860">
        <v>5</v>
      </c>
      <c r="P3860">
        <v>1.666666666666667</v>
      </c>
      <c r="Q3860">
        <v>4</v>
      </c>
      <c r="R3860" t="s">
        <v>771</v>
      </c>
    </row>
    <row r="3861" spans="1:18" x14ac:dyDescent="0.3">
      <c r="A3861" s="63">
        <v>3859</v>
      </c>
      <c r="B3861">
        <v>101261</v>
      </c>
      <c r="C3861" t="s">
        <v>493</v>
      </c>
      <c r="D3861" t="s">
        <v>585</v>
      </c>
      <c r="F3861">
        <v>73</v>
      </c>
      <c r="G3861" s="64">
        <v>43710</v>
      </c>
      <c r="H3861" s="64">
        <v>43714</v>
      </c>
      <c r="I3861">
        <v>7</v>
      </c>
      <c r="J3861">
        <v>2019</v>
      </c>
      <c r="K3861">
        <v>2019</v>
      </c>
      <c r="L3861">
        <v>11</v>
      </c>
      <c r="M3861">
        <v>0.4</v>
      </c>
      <c r="N3861">
        <v>4.4000000000000004</v>
      </c>
      <c r="O3861">
        <v>5</v>
      </c>
      <c r="P3861">
        <v>0.88000000000000012</v>
      </c>
      <c r="Q3861">
        <v>2.2000000000000002</v>
      </c>
      <c r="R3861" t="s">
        <v>32</v>
      </c>
    </row>
    <row r="3862" spans="1:18" x14ac:dyDescent="0.3">
      <c r="A3862" s="63">
        <v>3860</v>
      </c>
      <c r="B3862">
        <v>101261</v>
      </c>
      <c r="C3862" t="s">
        <v>493</v>
      </c>
      <c r="D3862" t="s">
        <v>585</v>
      </c>
      <c r="F3862">
        <v>73</v>
      </c>
      <c r="G3862" s="64">
        <v>43710</v>
      </c>
      <c r="H3862" s="64">
        <v>43714</v>
      </c>
      <c r="I3862">
        <v>7</v>
      </c>
      <c r="J3862">
        <v>2019</v>
      </c>
      <c r="K3862">
        <v>2019</v>
      </c>
      <c r="L3862">
        <v>11</v>
      </c>
      <c r="M3862">
        <v>0.4</v>
      </c>
      <c r="N3862">
        <v>4.4000000000000004</v>
      </c>
      <c r="O3862">
        <v>5</v>
      </c>
      <c r="P3862">
        <v>0.88000000000000012</v>
      </c>
      <c r="Q3862">
        <v>2.2000000000000002</v>
      </c>
      <c r="R3862" t="s">
        <v>36</v>
      </c>
    </row>
    <row r="3863" spans="1:18" x14ac:dyDescent="0.3">
      <c r="A3863" s="63">
        <v>3861</v>
      </c>
      <c r="B3863">
        <v>101261</v>
      </c>
      <c r="C3863" t="s">
        <v>493</v>
      </c>
      <c r="D3863" t="s">
        <v>585</v>
      </c>
      <c r="F3863">
        <v>73</v>
      </c>
      <c r="G3863" s="64">
        <v>43710</v>
      </c>
      <c r="H3863" s="64">
        <v>43714</v>
      </c>
      <c r="I3863">
        <v>7</v>
      </c>
      <c r="J3863">
        <v>2019</v>
      </c>
      <c r="K3863">
        <v>2019</v>
      </c>
      <c r="L3863">
        <v>11</v>
      </c>
      <c r="M3863">
        <v>0.4</v>
      </c>
      <c r="N3863">
        <v>4.4000000000000004</v>
      </c>
      <c r="O3863">
        <v>5</v>
      </c>
      <c r="P3863">
        <v>0.88000000000000012</v>
      </c>
      <c r="Q3863">
        <v>2.2000000000000002</v>
      </c>
      <c r="R3863" t="s">
        <v>23</v>
      </c>
    </row>
    <row r="3864" spans="1:18" x14ac:dyDescent="0.3">
      <c r="A3864" s="63">
        <v>3862</v>
      </c>
      <c r="B3864">
        <v>101261</v>
      </c>
      <c r="C3864" t="s">
        <v>493</v>
      </c>
      <c r="D3864" t="s">
        <v>585</v>
      </c>
      <c r="F3864">
        <v>73</v>
      </c>
      <c r="G3864" s="64">
        <v>43710</v>
      </c>
      <c r="H3864" s="64">
        <v>43714</v>
      </c>
      <c r="I3864">
        <v>7</v>
      </c>
      <c r="J3864">
        <v>2019</v>
      </c>
      <c r="K3864">
        <v>2019</v>
      </c>
      <c r="L3864">
        <v>11</v>
      </c>
      <c r="M3864">
        <v>0.4</v>
      </c>
      <c r="N3864">
        <v>4.4000000000000004</v>
      </c>
      <c r="O3864">
        <v>5</v>
      </c>
      <c r="P3864">
        <v>0.88000000000000012</v>
      </c>
      <c r="Q3864">
        <v>2.2000000000000002</v>
      </c>
      <c r="R3864" t="s">
        <v>61</v>
      </c>
    </row>
    <row r="3865" spans="1:18" x14ac:dyDescent="0.3">
      <c r="A3865" s="63">
        <v>3863</v>
      </c>
      <c r="B3865">
        <v>101261</v>
      </c>
      <c r="C3865" t="s">
        <v>493</v>
      </c>
      <c r="D3865" t="s">
        <v>585</v>
      </c>
      <c r="F3865">
        <v>73</v>
      </c>
      <c r="G3865" s="64">
        <v>43710</v>
      </c>
      <c r="H3865" s="64">
        <v>43714</v>
      </c>
      <c r="I3865">
        <v>7</v>
      </c>
      <c r="J3865">
        <v>2019</v>
      </c>
      <c r="K3865">
        <v>2019</v>
      </c>
      <c r="L3865">
        <v>11</v>
      </c>
      <c r="M3865">
        <v>0.4</v>
      </c>
      <c r="N3865">
        <v>4.4000000000000004</v>
      </c>
      <c r="O3865">
        <v>5</v>
      </c>
      <c r="P3865">
        <v>0.88000000000000012</v>
      </c>
      <c r="Q3865">
        <v>2.2000000000000002</v>
      </c>
      <c r="R3865" t="s">
        <v>108</v>
      </c>
    </row>
    <row r="3866" spans="1:18" x14ac:dyDescent="0.3">
      <c r="A3866" s="63">
        <v>3864</v>
      </c>
      <c r="B3866">
        <v>101261</v>
      </c>
      <c r="C3866" t="s">
        <v>493</v>
      </c>
      <c r="D3866" t="s">
        <v>585</v>
      </c>
      <c r="F3866">
        <v>73</v>
      </c>
      <c r="G3866" s="64">
        <v>43710</v>
      </c>
      <c r="H3866" s="64">
        <v>43714</v>
      </c>
      <c r="I3866">
        <v>7</v>
      </c>
      <c r="J3866">
        <v>2019</v>
      </c>
      <c r="K3866">
        <v>2019</v>
      </c>
      <c r="L3866">
        <v>11</v>
      </c>
      <c r="M3866">
        <v>0.4</v>
      </c>
      <c r="N3866">
        <v>4.4000000000000004</v>
      </c>
      <c r="O3866">
        <v>5</v>
      </c>
      <c r="P3866">
        <v>0.88000000000000012</v>
      </c>
      <c r="Q3866">
        <v>2.2000000000000002</v>
      </c>
      <c r="R3866" t="s">
        <v>688</v>
      </c>
    </row>
    <row r="3867" spans="1:18" x14ac:dyDescent="0.3">
      <c r="A3867" s="63">
        <v>3865</v>
      </c>
      <c r="B3867">
        <v>101261</v>
      </c>
      <c r="C3867" t="s">
        <v>493</v>
      </c>
      <c r="D3867" t="s">
        <v>585</v>
      </c>
      <c r="F3867">
        <v>73</v>
      </c>
      <c r="G3867" s="64">
        <v>43710</v>
      </c>
      <c r="H3867" s="64">
        <v>43714</v>
      </c>
      <c r="I3867">
        <v>7</v>
      </c>
      <c r="J3867">
        <v>2019</v>
      </c>
      <c r="K3867">
        <v>2019</v>
      </c>
      <c r="L3867">
        <v>11</v>
      </c>
      <c r="M3867">
        <v>0.4</v>
      </c>
      <c r="N3867">
        <v>4.4000000000000004</v>
      </c>
      <c r="O3867">
        <v>5</v>
      </c>
      <c r="P3867">
        <v>0.88000000000000012</v>
      </c>
      <c r="Q3867">
        <v>2.2000000000000002</v>
      </c>
      <c r="R3867" t="s">
        <v>646</v>
      </c>
    </row>
    <row r="3868" spans="1:18" x14ac:dyDescent="0.3">
      <c r="A3868" s="63">
        <v>3866</v>
      </c>
      <c r="B3868">
        <v>101261</v>
      </c>
      <c r="C3868" t="s">
        <v>493</v>
      </c>
      <c r="D3868" t="s">
        <v>585</v>
      </c>
      <c r="F3868">
        <v>73</v>
      </c>
      <c r="G3868" s="64">
        <v>43710</v>
      </c>
      <c r="H3868" s="64">
        <v>43714</v>
      </c>
      <c r="I3868">
        <v>7</v>
      </c>
      <c r="J3868">
        <v>2019</v>
      </c>
      <c r="K3868">
        <v>2019</v>
      </c>
      <c r="L3868">
        <v>11</v>
      </c>
      <c r="M3868">
        <v>0.4</v>
      </c>
      <c r="N3868">
        <v>4.4000000000000004</v>
      </c>
      <c r="O3868">
        <v>5</v>
      </c>
      <c r="P3868">
        <v>0.88000000000000012</v>
      </c>
      <c r="Q3868">
        <v>2.2000000000000002</v>
      </c>
      <c r="R3868" t="s">
        <v>590</v>
      </c>
    </row>
    <row r="3869" spans="1:18" x14ac:dyDescent="0.3">
      <c r="A3869" s="63">
        <v>3867</v>
      </c>
      <c r="B3869">
        <v>101261</v>
      </c>
      <c r="C3869" t="s">
        <v>493</v>
      </c>
      <c r="D3869" t="s">
        <v>585</v>
      </c>
      <c r="F3869">
        <v>73</v>
      </c>
      <c r="G3869" s="64">
        <v>43710</v>
      </c>
      <c r="H3869" s="64">
        <v>43714</v>
      </c>
      <c r="I3869">
        <v>7</v>
      </c>
      <c r="J3869">
        <v>2019</v>
      </c>
      <c r="K3869">
        <v>2019</v>
      </c>
      <c r="L3869">
        <v>11</v>
      </c>
      <c r="M3869">
        <v>0.4</v>
      </c>
      <c r="N3869">
        <v>4.4000000000000004</v>
      </c>
      <c r="O3869">
        <v>5</v>
      </c>
      <c r="P3869">
        <v>0.88000000000000012</v>
      </c>
      <c r="Q3869">
        <v>2.2000000000000002</v>
      </c>
      <c r="R3869" t="s">
        <v>734</v>
      </c>
    </row>
    <row r="3870" spans="1:18" x14ac:dyDescent="0.3">
      <c r="A3870" s="63">
        <v>3868</v>
      </c>
      <c r="B3870">
        <v>101261</v>
      </c>
      <c r="C3870" t="s">
        <v>493</v>
      </c>
      <c r="D3870" t="s">
        <v>585</v>
      </c>
      <c r="F3870">
        <v>73</v>
      </c>
      <c r="G3870" s="64">
        <v>43710</v>
      </c>
      <c r="H3870" s="64">
        <v>43714</v>
      </c>
      <c r="I3870">
        <v>7</v>
      </c>
      <c r="J3870">
        <v>2019</v>
      </c>
      <c r="K3870">
        <v>2019</v>
      </c>
      <c r="L3870">
        <v>11</v>
      </c>
      <c r="M3870">
        <v>0.4</v>
      </c>
      <c r="N3870">
        <v>4.4000000000000004</v>
      </c>
      <c r="O3870">
        <v>5</v>
      </c>
      <c r="P3870">
        <v>0.88000000000000012</v>
      </c>
      <c r="Q3870">
        <v>2.2000000000000002</v>
      </c>
      <c r="R3870" t="s">
        <v>639</v>
      </c>
    </row>
    <row r="3871" spans="1:18" x14ac:dyDescent="0.3">
      <c r="A3871" s="63">
        <v>3869</v>
      </c>
      <c r="B3871">
        <v>101261</v>
      </c>
      <c r="C3871" t="s">
        <v>493</v>
      </c>
      <c r="D3871" t="s">
        <v>585</v>
      </c>
      <c r="F3871">
        <v>73</v>
      </c>
      <c r="G3871" s="64">
        <v>43710</v>
      </c>
      <c r="H3871" s="64">
        <v>43714</v>
      </c>
      <c r="I3871">
        <v>7</v>
      </c>
      <c r="J3871">
        <v>2019</v>
      </c>
      <c r="K3871">
        <v>2019</v>
      </c>
      <c r="L3871">
        <v>11</v>
      </c>
      <c r="M3871">
        <v>0.4</v>
      </c>
      <c r="N3871">
        <v>4.4000000000000004</v>
      </c>
      <c r="O3871">
        <v>5</v>
      </c>
      <c r="P3871">
        <v>0.88000000000000012</v>
      </c>
      <c r="Q3871">
        <v>2.2000000000000002</v>
      </c>
      <c r="R3871" t="s">
        <v>684</v>
      </c>
    </row>
    <row r="3872" spans="1:18" x14ac:dyDescent="0.3">
      <c r="A3872" s="63">
        <v>3870</v>
      </c>
      <c r="B3872">
        <v>101261</v>
      </c>
      <c r="C3872" t="s">
        <v>493</v>
      </c>
      <c r="D3872" t="s">
        <v>585</v>
      </c>
      <c r="F3872">
        <v>73</v>
      </c>
      <c r="G3872" s="64">
        <v>43710</v>
      </c>
      <c r="H3872" s="64">
        <v>43714</v>
      </c>
      <c r="I3872">
        <v>7</v>
      </c>
      <c r="J3872">
        <v>2019</v>
      </c>
      <c r="K3872">
        <v>2019</v>
      </c>
      <c r="L3872">
        <v>11</v>
      </c>
      <c r="M3872">
        <v>0.4</v>
      </c>
      <c r="N3872">
        <v>4.4000000000000004</v>
      </c>
      <c r="O3872">
        <v>5</v>
      </c>
      <c r="P3872">
        <v>0.88000000000000012</v>
      </c>
      <c r="Q3872">
        <v>2.2000000000000002</v>
      </c>
      <c r="R3872" t="s">
        <v>686</v>
      </c>
    </row>
    <row r="3873" spans="1:18" x14ac:dyDescent="0.3">
      <c r="A3873" s="63">
        <v>3871</v>
      </c>
      <c r="B3873">
        <v>101261</v>
      </c>
      <c r="C3873" t="s">
        <v>493</v>
      </c>
      <c r="D3873" t="s">
        <v>585</v>
      </c>
      <c r="F3873">
        <v>73</v>
      </c>
      <c r="G3873" s="64">
        <v>43710</v>
      </c>
      <c r="H3873" s="64">
        <v>43714</v>
      </c>
      <c r="I3873">
        <v>7</v>
      </c>
      <c r="J3873">
        <v>2019</v>
      </c>
      <c r="K3873">
        <v>2019</v>
      </c>
      <c r="L3873">
        <v>11</v>
      </c>
      <c r="M3873">
        <v>0.4</v>
      </c>
      <c r="N3873">
        <v>4.4000000000000004</v>
      </c>
      <c r="O3873">
        <v>5</v>
      </c>
      <c r="P3873">
        <v>0.88000000000000012</v>
      </c>
      <c r="Q3873">
        <v>2.2000000000000002</v>
      </c>
      <c r="R3873" t="s">
        <v>640</v>
      </c>
    </row>
    <row r="3874" spans="1:18" x14ac:dyDescent="0.3">
      <c r="A3874" s="63">
        <v>3872</v>
      </c>
      <c r="B3874">
        <v>101261</v>
      </c>
      <c r="C3874" t="s">
        <v>493</v>
      </c>
      <c r="D3874" t="s">
        <v>585</v>
      </c>
      <c r="F3874">
        <v>73</v>
      </c>
      <c r="G3874" s="64">
        <v>43710</v>
      </c>
      <c r="H3874" s="64">
        <v>43714</v>
      </c>
      <c r="I3874">
        <v>7</v>
      </c>
      <c r="J3874">
        <v>2019</v>
      </c>
      <c r="K3874">
        <v>2019</v>
      </c>
      <c r="L3874">
        <v>11</v>
      </c>
      <c r="M3874">
        <v>0.4</v>
      </c>
      <c r="N3874">
        <v>4.4000000000000004</v>
      </c>
      <c r="O3874">
        <v>5</v>
      </c>
      <c r="P3874">
        <v>0.88000000000000012</v>
      </c>
      <c r="Q3874">
        <v>2.2000000000000002</v>
      </c>
      <c r="R3874" t="s">
        <v>626</v>
      </c>
    </row>
    <row r="3875" spans="1:18" x14ac:dyDescent="0.3">
      <c r="A3875" s="63">
        <v>3873</v>
      </c>
      <c r="B3875">
        <v>101261</v>
      </c>
      <c r="C3875" t="s">
        <v>493</v>
      </c>
      <c r="D3875" t="s">
        <v>585</v>
      </c>
      <c r="F3875">
        <v>73</v>
      </c>
      <c r="G3875" s="64">
        <v>43710</v>
      </c>
      <c r="H3875" s="64">
        <v>43714</v>
      </c>
      <c r="I3875">
        <v>7</v>
      </c>
      <c r="J3875">
        <v>2019</v>
      </c>
      <c r="K3875">
        <v>2019</v>
      </c>
      <c r="L3875">
        <v>11</v>
      </c>
      <c r="M3875">
        <v>0.4</v>
      </c>
      <c r="N3875">
        <v>4.4000000000000004</v>
      </c>
      <c r="O3875">
        <v>5</v>
      </c>
      <c r="P3875">
        <v>0.88000000000000012</v>
      </c>
      <c r="Q3875">
        <v>2.2000000000000002</v>
      </c>
      <c r="R3875" t="s">
        <v>661</v>
      </c>
    </row>
    <row r="3876" spans="1:18" x14ac:dyDescent="0.3">
      <c r="A3876" s="63">
        <v>3874</v>
      </c>
      <c r="B3876">
        <v>101261</v>
      </c>
      <c r="C3876" t="s">
        <v>493</v>
      </c>
      <c r="D3876" t="s">
        <v>585</v>
      </c>
      <c r="F3876">
        <v>73</v>
      </c>
      <c r="G3876" s="64">
        <v>43710</v>
      </c>
      <c r="H3876" s="64">
        <v>43714</v>
      </c>
      <c r="I3876">
        <v>7</v>
      </c>
      <c r="J3876">
        <v>2019</v>
      </c>
      <c r="K3876">
        <v>2019</v>
      </c>
      <c r="L3876">
        <v>11</v>
      </c>
      <c r="M3876">
        <v>0.4</v>
      </c>
      <c r="N3876">
        <v>4.4000000000000004</v>
      </c>
      <c r="O3876">
        <v>5</v>
      </c>
      <c r="P3876">
        <v>0.88000000000000012</v>
      </c>
      <c r="Q3876">
        <v>2.2000000000000002</v>
      </c>
      <c r="R3876" t="s">
        <v>755</v>
      </c>
    </row>
    <row r="3877" spans="1:18" x14ac:dyDescent="0.3">
      <c r="A3877" s="63">
        <v>3875</v>
      </c>
      <c r="B3877">
        <v>101261</v>
      </c>
      <c r="C3877" t="s">
        <v>493</v>
      </c>
      <c r="D3877" t="s">
        <v>585</v>
      </c>
      <c r="F3877">
        <v>73</v>
      </c>
      <c r="G3877" s="64">
        <v>43710</v>
      </c>
      <c r="H3877" s="64">
        <v>43714</v>
      </c>
      <c r="I3877">
        <v>7</v>
      </c>
      <c r="J3877">
        <v>2019</v>
      </c>
      <c r="K3877">
        <v>2019</v>
      </c>
      <c r="L3877">
        <v>11</v>
      </c>
      <c r="M3877">
        <v>0.4</v>
      </c>
      <c r="N3877">
        <v>4.4000000000000004</v>
      </c>
      <c r="O3877">
        <v>5</v>
      </c>
      <c r="P3877">
        <v>0.88000000000000012</v>
      </c>
      <c r="Q3877">
        <v>2.2000000000000002</v>
      </c>
      <c r="R3877" t="s">
        <v>674</v>
      </c>
    </row>
    <row r="3878" spans="1:18" x14ac:dyDescent="0.3">
      <c r="A3878" s="63">
        <v>3876</v>
      </c>
      <c r="B3878">
        <v>101261</v>
      </c>
      <c r="C3878" t="s">
        <v>493</v>
      </c>
      <c r="D3878" t="s">
        <v>585</v>
      </c>
      <c r="F3878">
        <v>73</v>
      </c>
      <c r="G3878" s="64">
        <v>43710</v>
      </c>
      <c r="H3878" s="64">
        <v>43714</v>
      </c>
      <c r="I3878">
        <v>7</v>
      </c>
      <c r="J3878">
        <v>2019</v>
      </c>
      <c r="K3878">
        <v>2019</v>
      </c>
      <c r="L3878">
        <v>11</v>
      </c>
      <c r="M3878">
        <v>0.4</v>
      </c>
      <c r="N3878">
        <v>4.4000000000000004</v>
      </c>
      <c r="O3878">
        <v>5</v>
      </c>
      <c r="P3878">
        <v>0.88000000000000012</v>
      </c>
      <c r="Q3878">
        <v>2.2000000000000002</v>
      </c>
      <c r="R3878" t="s">
        <v>779</v>
      </c>
    </row>
    <row r="3879" spans="1:18" x14ac:dyDescent="0.3">
      <c r="A3879" s="63">
        <v>3877</v>
      </c>
      <c r="B3879">
        <v>101261</v>
      </c>
      <c r="C3879" t="s">
        <v>493</v>
      </c>
      <c r="D3879" t="s">
        <v>585</v>
      </c>
      <c r="F3879">
        <v>73</v>
      </c>
      <c r="G3879" s="64">
        <v>43710</v>
      </c>
      <c r="H3879" s="64">
        <v>43714</v>
      </c>
      <c r="I3879">
        <v>7</v>
      </c>
      <c r="J3879">
        <v>2019</v>
      </c>
      <c r="K3879">
        <v>2019</v>
      </c>
      <c r="L3879">
        <v>11</v>
      </c>
      <c r="M3879">
        <v>0.4</v>
      </c>
      <c r="N3879">
        <v>4.4000000000000004</v>
      </c>
      <c r="O3879">
        <v>5</v>
      </c>
      <c r="P3879">
        <v>0.88000000000000012</v>
      </c>
      <c r="Q3879">
        <v>2.2000000000000002</v>
      </c>
      <c r="R3879" t="s">
        <v>850</v>
      </c>
    </row>
    <row r="3880" spans="1:18" x14ac:dyDescent="0.3">
      <c r="A3880" s="63">
        <v>3878</v>
      </c>
      <c r="B3880">
        <v>101261</v>
      </c>
      <c r="C3880" t="s">
        <v>493</v>
      </c>
      <c r="D3880" t="s">
        <v>585</v>
      </c>
      <c r="F3880">
        <v>73</v>
      </c>
      <c r="G3880" s="64">
        <v>43710</v>
      </c>
      <c r="H3880" s="64">
        <v>43714</v>
      </c>
      <c r="I3880">
        <v>7</v>
      </c>
      <c r="J3880">
        <v>2019</v>
      </c>
      <c r="K3880">
        <v>2019</v>
      </c>
      <c r="L3880">
        <v>11</v>
      </c>
      <c r="M3880">
        <v>0.4</v>
      </c>
      <c r="N3880">
        <v>4.4000000000000004</v>
      </c>
      <c r="O3880">
        <v>5</v>
      </c>
      <c r="P3880">
        <v>0.88000000000000012</v>
      </c>
      <c r="Q3880">
        <v>2.2000000000000002</v>
      </c>
      <c r="R3880" t="s">
        <v>623</v>
      </c>
    </row>
    <row r="3881" spans="1:18" x14ac:dyDescent="0.3">
      <c r="A3881" s="63">
        <v>3879</v>
      </c>
      <c r="B3881">
        <v>101261</v>
      </c>
      <c r="C3881" t="s">
        <v>493</v>
      </c>
      <c r="D3881" t="s">
        <v>585</v>
      </c>
      <c r="F3881">
        <v>73</v>
      </c>
      <c r="G3881" s="64">
        <v>43710</v>
      </c>
      <c r="H3881" s="64">
        <v>43714</v>
      </c>
      <c r="I3881">
        <v>7</v>
      </c>
      <c r="J3881">
        <v>2019</v>
      </c>
      <c r="K3881">
        <v>2019</v>
      </c>
      <c r="L3881">
        <v>11</v>
      </c>
      <c r="M3881">
        <v>0.4</v>
      </c>
      <c r="N3881">
        <v>4.4000000000000004</v>
      </c>
      <c r="O3881">
        <v>5</v>
      </c>
      <c r="P3881">
        <v>0.88000000000000012</v>
      </c>
      <c r="Q3881">
        <v>2.2000000000000002</v>
      </c>
      <c r="R3881" t="s">
        <v>612</v>
      </c>
    </row>
    <row r="3882" spans="1:18" x14ac:dyDescent="0.3">
      <c r="A3882" s="63">
        <v>3880</v>
      </c>
      <c r="B3882">
        <v>101261</v>
      </c>
      <c r="C3882" t="s">
        <v>493</v>
      </c>
      <c r="D3882" t="s">
        <v>585</v>
      </c>
      <c r="F3882">
        <v>73</v>
      </c>
      <c r="G3882" s="64">
        <v>43710</v>
      </c>
      <c r="H3882" s="64">
        <v>43714</v>
      </c>
      <c r="I3882">
        <v>7</v>
      </c>
      <c r="J3882">
        <v>2019</v>
      </c>
      <c r="K3882">
        <v>2019</v>
      </c>
      <c r="L3882">
        <v>11</v>
      </c>
      <c r="M3882">
        <v>0.4</v>
      </c>
      <c r="N3882">
        <v>4.4000000000000004</v>
      </c>
      <c r="O3882">
        <v>5</v>
      </c>
      <c r="P3882">
        <v>0.88000000000000012</v>
      </c>
      <c r="Q3882">
        <v>2.2000000000000002</v>
      </c>
      <c r="R3882" t="s">
        <v>662</v>
      </c>
    </row>
    <row r="3883" spans="1:18" x14ac:dyDescent="0.3">
      <c r="A3883" s="63">
        <v>3881</v>
      </c>
      <c r="B3883">
        <v>101261</v>
      </c>
      <c r="C3883" t="s">
        <v>493</v>
      </c>
      <c r="D3883" t="s">
        <v>585</v>
      </c>
      <c r="F3883">
        <v>73</v>
      </c>
      <c r="G3883" s="64">
        <v>43710</v>
      </c>
      <c r="H3883" s="64">
        <v>43714</v>
      </c>
      <c r="I3883">
        <v>7</v>
      </c>
      <c r="J3883">
        <v>2019</v>
      </c>
      <c r="K3883">
        <v>2019</v>
      </c>
      <c r="L3883">
        <v>11</v>
      </c>
      <c r="M3883">
        <v>0.4</v>
      </c>
      <c r="N3883">
        <v>4.4000000000000004</v>
      </c>
      <c r="O3883">
        <v>5</v>
      </c>
      <c r="P3883">
        <v>0.88000000000000012</v>
      </c>
      <c r="Q3883">
        <v>2.2000000000000002</v>
      </c>
      <c r="R3883" t="s">
        <v>611</v>
      </c>
    </row>
    <row r="3884" spans="1:18" x14ac:dyDescent="0.3">
      <c r="A3884" s="63">
        <v>3882</v>
      </c>
      <c r="B3884">
        <v>101261</v>
      </c>
      <c r="C3884" t="s">
        <v>493</v>
      </c>
      <c r="D3884" t="s">
        <v>585</v>
      </c>
      <c r="F3884">
        <v>73</v>
      </c>
      <c r="G3884" s="64">
        <v>43710</v>
      </c>
      <c r="H3884" s="64">
        <v>43714</v>
      </c>
      <c r="I3884">
        <v>7</v>
      </c>
      <c r="J3884">
        <v>2019</v>
      </c>
      <c r="K3884">
        <v>2019</v>
      </c>
      <c r="L3884">
        <v>11</v>
      </c>
      <c r="M3884">
        <v>0.4</v>
      </c>
      <c r="N3884">
        <v>4.4000000000000004</v>
      </c>
      <c r="O3884">
        <v>5</v>
      </c>
      <c r="P3884">
        <v>0.88000000000000012</v>
      </c>
      <c r="Q3884">
        <v>2.2000000000000002</v>
      </c>
      <c r="R3884" t="s">
        <v>851</v>
      </c>
    </row>
    <row r="3885" spans="1:18" x14ac:dyDescent="0.3">
      <c r="A3885" s="63">
        <v>3883</v>
      </c>
      <c r="B3885">
        <v>101261</v>
      </c>
      <c r="C3885" t="s">
        <v>493</v>
      </c>
      <c r="D3885" t="s">
        <v>585</v>
      </c>
      <c r="F3885">
        <v>73</v>
      </c>
      <c r="G3885" s="64">
        <v>43710</v>
      </c>
      <c r="H3885" s="64">
        <v>43714</v>
      </c>
      <c r="I3885">
        <v>7</v>
      </c>
      <c r="J3885">
        <v>2019</v>
      </c>
      <c r="K3885">
        <v>2019</v>
      </c>
      <c r="L3885">
        <v>11</v>
      </c>
      <c r="M3885">
        <v>0.4</v>
      </c>
      <c r="N3885">
        <v>4.4000000000000004</v>
      </c>
      <c r="O3885">
        <v>5</v>
      </c>
      <c r="P3885">
        <v>0.88000000000000012</v>
      </c>
      <c r="Q3885">
        <v>2.2000000000000002</v>
      </c>
      <c r="R3885" t="s">
        <v>274</v>
      </c>
    </row>
    <row r="3886" spans="1:18" x14ac:dyDescent="0.3">
      <c r="A3886" s="63">
        <v>3884</v>
      </c>
      <c r="B3886">
        <v>101261</v>
      </c>
      <c r="C3886" t="s">
        <v>493</v>
      </c>
      <c r="D3886" t="s">
        <v>585</v>
      </c>
      <c r="F3886">
        <v>73</v>
      </c>
      <c r="G3886" s="64">
        <v>43710</v>
      </c>
      <c r="H3886" s="64">
        <v>43714</v>
      </c>
      <c r="I3886">
        <v>7</v>
      </c>
      <c r="J3886">
        <v>2019</v>
      </c>
      <c r="K3886">
        <v>2019</v>
      </c>
      <c r="L3886">
        <v>11</v>
      </c>
      <c r="M3886">
        <v>0.4</v>
      </c>
      <c r="N3886">
        <v>4.4000000000000004</v>
      </c>
      <c r="O3886">
        <v>5</v>
      </c>
      <c r="P3886">
        <v>0.88000000000000012</v>
      </c>
      <c r="Q3886">
        <v>2.2000000000000002</v>
      </c>
      <c r="R3886" t="s">
        <v>600</v>
      </c>
    </row>
    <row r="3887" spans="1:18" x14ac:dyDescent="0.3">
      <c r="A3887" s="63">
        <v>3885</v>
      </c>
      <c r="B3887">
        <v>101261</v>
      </c>
      <c r="C3887" t="s">
        <v>493</v>
      </c>
      <c r="D3887" t="s">
        <v>585</v>
      </c>
      <c r="F3887">
        <v>73</v>
      </c>
      <c r="G3887" s="64">
        <v>43710</v>
      </c>
      <c r="H3887" s="64">
        <v>43714</v>
      </c>
      <c r="I3887">
        <v>7</v>
      </c>
      <c r="J3887">
        <v>2019</v>
      </c>
      <c r="K3887">
        <v>2019</v>
      </c>
      <c r="L3887">
        <v>11</v>
      </c>
      <c r="M3887">
        <v>0.4</v>
      </c>
      <c r="N3887">
        <v>4.4000000000000004</v>
      </c>
      <c r="O3887">
        <v>5</v>
      </c>
      <c r="P3887">
        <v>0.88000000000000012</v>
      </c>
      <c r="Q3887">
        <v>2.2000000000000002</v>
      </c>
      <c r="R3887" t="s">
        <v>660</v>
      </c>
    </row>
    <row r="3888" spans="1:18" x14ac:dyDescent="0.3">
      <c r="A3888" s="63">
        <v>3886</v>
      </c>
      <c r="B3888">
        <v>101261</v>
      </c>
      <c r="C3888" t="s">
        <v>493</v>
      </c>
      <c r="D3888" t="s">
        <v>585</v>
      </c>
      <c r="F3888">
        <v>73</v>
      </c>
      <c r="G3888" s="64">
        <v>43710</v>
      </c>
      <c r="H3888" s="64">
        <v>43714</v>
      </c>
      <c r="I3888">
        <v>7</v>
      </c>
      <c r="J3888">
        <v>2019</v>
      </c>
      <c r="K3888">
        <v>2019</v>
      </c>
      <c r="L3888">
        <v>11</v>
      </c>
      <c r="M3888">
        <v>0.4</v>
      </c>
      <c r="N3888">
        <v>4.4000000000000004</v>
      </c>
      <c r="O3888">
        <v>5</v>
      </c>
      <c r="P3888">
        <v>0.88000000000000012</v>
      </c>
      <c r="Q3888">
        <v>2.2000000000000002</v>
      </c>
      <c r="R3888" t="s">
        <v>696</v>
      </c>
    </row>
    <row r="3889" spans="1:18" x14ac:dyDescent="0.3">
      <c r="A3889" s="63">
        <v>3887</v>
      </c>
      <c r="B3889">
        <v>101261</v>
      </c>
      <c r="C3889" t="s">
        <v>493</v>
      </c>
      <c r="D3889" t="s">
        <v>585</v>
      </c>
      <c r="F3889">
        <v>73</v>
      </c>
      <c r="G3889" s="64">
        <v>43710</v>
      </c>
      <c r="H3889" s="64">
        <v>43714</v>
      </c>
      <c r="I3889">
        <v>7</v>
      </c>
      <c r="J3889">
        <v>2019</v>
      </c>
      <c r="K3889">
        <v>2019</v>
      </c>
      <c r="L3889">
        <v>11</v>
      </c>
      <c r="M3889">
        <v>0.4</v>
      </c>
      <c r="N3889">
        <v>4.4000000000000004</v>
      </c>
      <c r="O3889">
        <v>5</v>
      </c>
      <c r="P3889">
        <v>0.88000000000000012</v>
      </c>
      <c r="Q3889">
        <v>2.2000000000000002</v>
      </c>
      <c r="R3889" t="s">
        <v>816</v>
      </c>
    </row>
    <row r="3890" spans="1:18" x14ac:dyDescent="0.3">
      <c r="A3890" s="63">
        <v>3888</v>
      </c>
      <c r="B3890">
        <v>101261</v>
      </c>
      <c r="C3890" t="s">
        <v>493</v>
      </c>
      <c r="D3890" t="s">
        <v>585</v>
      </c>
      <c r="F3890">
        <v>73</v>
      </c>
      <c r="G3890" s="64">
        <v>43710</v>
      </c>
      <c r="H3890" s="64">
        <v>43714</v>
      </c>
      <c r="I3890">
        <v>7</v>
      </c>
      <c r="J3890">
        <v>2019</v>
      </c>
      <c r="K3890">
        <v>2019</v>
      </c>
      <c r="L3890">
        <v>11</v>
      </c>
      <c r="M3890">
        <v>0.4</v>
      </c>
      <c r="N3890">
        <v>4.4000000000000004</v>
      </c>
      <c r="O3890">
        <v>5</v>
      </c>
      <c r="P3890">
        <v>0.88000000000000012</v>
      </c>
      <c r="Q3890">
        <v>2.2000000000000002</v>
      </c>
      <c r="R3890" t="s">
        <v>638</v>
      </c>
    </row>
    <row r="3891" spans="1:18" x14ac:dyDescent="0.3">
      <c r="A3891" s="63">
        <v>3889</v>
      </c>
      <c r="B3891">
        <v>101261</v>
      </c>
      <c r="C3891" t="s">
        <v>493</v>
      </c>
      <c r="D3891" t="s">
        <v>585</v>
      </c>
      <c r="F3891">
        <v>73</v>
      </c>
      <c r="G3891" s="64">
        <v>43710</v>
      </c>
      <c r="H3891" s="64">
        <v>43714</v>
      </c>
      <c r="I3891">
        <v>7</v>
      </c>
      <c r="J3891">
        <v>2019</v>
      </c>
      <c r="K3891">
        <v>2019</v>
      </c>
      <c r="L3891">
        <v>11</v>
      </c>
      <c r="M3891">
        <v>0.4</v>
      </c>
      <c r="N3891">
        <v>4.4000000000000004</v>
      </c>
      <c r="O3891">
        <v>5</v>
      </c>
      <c r="P3891">
        <v>0.88000000000000012</v>
      </c>
      <c r="Q3891">
        <v>2.2000000000000002</v>
      </c>
      <c r="R3891" t="s">
        <v>852</v>
      </c>
    </row>
    <row r="3892" spans="1:18" x14ac:dyDescent="0.3">
      <c r="A3892" s="63">
        <v>3890</v>
      </c>
      <c r="B3892">
        <v>101261</v>
      </c>
      <c r="C3892" t="s">
        <v>493</v>
      </c>
      <c r="D3892" t="s">
        <v>585</v>
      </c>
      <c r="F3892">
        <v>73</v>
      </c>
      <c r="G3892" s="64">
        <v>43710</v>
      </c>
      <c r="H3892" s="64">
        <v>43714</v>
      </c>
      <c r="I3892">
        <v>7</v>
      </c>
      <c r="J3892">
        <v>2019</v>
      </c>
      <c r="K3892">
        <v>2019</v>
      </c>
      <c r="L3892">
        <v>11</v>
      </c>
      <c r="M3892">
        <v>0.4</v>
      </c>
      <c r="N3892">
        <v>4.4000000000000004</v>
      </c>
      <c r="O3892">
        <v>5</v>
      </c>
      <c r="P3892">
        <v>0.88000000000000012</v>
      </c>
      <c r="Q3892">
        <v>2.2000000000000002</v>
      </c>
      <c r="R3892" t="s">
        <v>588</v>
      </c>
    </row>
    <row r="3893" spans="1:18" x14ac:dyDescent="0.3">
      <c r="A3893" s="63">
        <v>3891</v>
      </c>
      <c r="B3893">
        <v>101261</v>
      </c>
      <c r="C3893" t="s">
        <v>493</v>
      </c>
      <c r="D3893" t="s">
        <v>585</v>
      </c>
      <c r="F3893">
        <v>73</v>
      </c>
      <c r="G3893" s="64">
        <v>43710</v>
      </c>
      <c r="H3893" s="64">
        <v>43714</v>
      </c>
      <c r="I3893">
        <v>7</v>
      </c>
      <c r="J3893">
        <v>2019</v>
      </c>
      <c r="K3893">
        <v>2019</v>
      </c>
      <c r="L3893">
        <v>11</v>
      </c>
      <c r="M3893">
        <v>0.4</v>
      </c>
      <c r="N3893">
        <v>4.4000000000000004</v>
      </c>
      <c r="O3893">
        <v>5</v>
      </c>
      <c r="P3893">
        <v>0.88000000000000012</v>
      </c>
      <c r="Q3893">
        <v>2.2000000000000002</v>
      </c>
      <c r="R3893" t="s">
        <v>667</v>
      </c>
    </row>
    <row r="3894" spans="1:18" x14ac:dyDescent="0.3">
      <c r="A3894" s="63">
        <v>3892</v>
      </c>
      <c r="B3894">
        <v>101261</v>
      </c>
      <c r="C3894" t="s">
        <v>493</v>
      </c>
      <c r="D3894" t="s">
        <v>585</v>
      </c>
      <c r="F3894">
        <v>73</v>
      </c>
      <c r="G3894" s="64">
        <v>43710</v>
      </c>
      <c r="H3894" s="64">
        <v>43714</v>
      </c>
      <c r="I3894">
        <v>7</v>
      </c>
      <c r="J3894">
        <v>2019</v>
      </c>
      <c r="K3894">
        <v>2019</v>
      </c>
      <c r="L3894">
        <v>11</v>
      </c>
      <c r="M3894">
        <v>0.4</v>
      </c>
      <c r="N3894">
        <v>4.4000000000000004</v>
      </c>
      <c r="O3894">
        <v>5</v>
      </c>
      <c r="P3894">
        <v>0.88000000000000012</v>
      </c>
      <c r="Q3894">
        <v>2.2000000000000002</v>
      </c>
      <c r="R3894" t="s">
        <v>632</v>
      </c>
    </row>
    <row r="3895" spans="1:18" x14ac:dyDescent="0.3">
      <c r="A3895" s="63">
        <v>3893</v>
      </c>
      <c r="B3895">
        <v>101261</v>
      </c>
      <c r="C3895" t="s">
        <v>493</v>
      </c>
      <c r="D3895" t="s">
        <v>585</v>
      </c>
      <c r="F3895">
        <v>73</v>
      </c>
      <c r="G3895" s="64">
        <v>43710</v>
      </c>
      <c r="H3895" s="64">
        <v>43714</v>
      </c>
      <c r="I3895">
        <v>7</v>
      </c>
      <c r="J3895">
        <v>2019</v>
      </c>
      <c r="K3895">
        <v>2019</v>
      </c>
      <c r="L3895">
        <v>11</v>
      </c>
      <c r="M3895">
        <v>0.4</v>
      </c>
      <c r="N3895">
        <v>4.4000000000000004</v>
      </c>
      <c r="O3895">
        <v>5</v>
      </c>
      <c r="P3895">
        <v>0.88000000000000012</v>
      </c>
      <c r="Q3895">
        <v>2.2000000000000002</v>
      </c>
      <c r="R3895" t="s">
        <v>711</v>
      </c>
    </row>
    <row r="3896" spans="1:18" x14ac:dyDescent="0.3">
      <c r="A3896" s="63">
        <v>3894</v>
      </c>
      <c r="B3896">
        <v>101261</v>
      </c>
      <c r="C3896" t="s">
        <v>493</v>
      </c>
      <c r="D3896" t="s">
        <v>585</v>
      </c>
      <c r="F3896">
        <v>73</v>
      </c>
      <c r="G3896" s="64">
        <v>43710</v>
      </c>
      <c r="H3896" s="64">
        <v>43714</v>
      </c>
      <c r="I3896">
        <v>7</v>
      </c>
      <c r="J3896">
        <v>2019</v>
      </c>
      <c r="K3896">
        <v>2019</v>
      </c>
      <c r="L3896">
        <v>11</v>
      </c>
      <c r="M3896">
        <v>0.4</v>
      </c>
      <c r="N3896">
        <v>4.4000000000000004</v>
      </c>
      <c r="O3896">
        <v>5</v>
      </c>
      <c r="P3896">
        <v>0.88000000000000012</v>
      </c>
      <c r="Q3896">
        <v>2.2000000000000002</v>
      </c>
      <c r="R3896" t="s">
        <v>765</v>
      </c>
    </row>
    <row r="3897" spans="1:18" x14ac:dyDescent="0.3">
      <c r="A3897" s="63">
        <v>3895</v>
      </c>
      <c r="B3897">
        <v>101261</v>
      </c>
      <c r="C3897" t="s">
        <v>493</v>
      </c>
      <c r="D3897" t="s">
        <v>585</v>
      </c>
      <c r="F3897">
        <v>73</v>
      </c>
      <c r="G3897" s="64">
        <v>43710</v>
      </c>
      <c r="H3897" s="64">
        <v>43714</v>
      </c>
      <c r="I3897">
        <v>7</v>
      </c>
      <c r="J3897">
        <v>2019</v>
      </c>
      <c r="K3897">
        <v>2019</v>
      </c>
      <c r="L3897">
        <v>11</v>
      </c>
      <c r="M3897">
        <v>0.4</v>
      </c>
      <c r="N3897">
        <v>4.4000000000000004</v>
      </c>
      <c r="O3897">
        <v>5</v>
      </c>
      <c r="P3897">
        <v>0.88000000000000012</v>
      </c>
      <c r="Q3897">
        <v>2.2000000000000002</v>
      </c>
      <c r="R3897" t="s">
        <v>677</v>
      </c>
    </row>
    <row r="3898" spans="1:18" x14ac:dyDescent="0.3">
      <c r="A3898" s="63">
        <v>3896</v>
      </c>
      <c r="B3898">
        <v>1508</v>
      </c>
      <c r="C3898" t="s">
        <v>495</v>
      </c>
      <c r="D3898" t="s">
        <v>585</v>
      </c>
      <c r="F3898">
        <v>55</v>
      </c>
      <c r="G3898" s="64">
        <v>44013</v>
      </c>
      <c r="H3898" s="64">
        <v>44021</v>
      </c>
      <c r="I3898">
        <v>3</v>
      </c>
      <c r="J3898">
        <v>2000</v>
      </c>
      <c r="K3898">
        <v>2000</v>
      </c>
      <c r="L3898">
        <v>20</v>
      </c>
      <c r="M3898">
        <v>0.41666666666666669</v>
      </c>
      <c r="N3898">
        <v>8.3333333333333339</v>
      </c>
      <c r="O3898">
        <v>9</v>
      </c>
      <c r="P3898">
        <v>0.92592592592592604</v>
      </c>
      <c r="Q3898">
        <v>2.2222222222222219</v>
      </c>
      <c r="R3898" t="s">
        <v>36</v>
      </c>
    </row>
    <row r="3899" spans="1:18" x14ac:dyDescent="0.3">
      <c r="A3899" s="63">
        <v>3897</v>
      </c>
      <c r="B3899">
        <v>1508</v>
      </c>
      <c r="C3899" t="s">
        <v>495</v>
      </c>
      <c r="D3899" t="s">
        <v>585</v>
      </c>
      <c r="F3899">
        <v>55</v>
      </c>
      <c r="G3899" s="64">
        <v>44013</v>
      </c>
      <c r="H3899" s="64">
        <v>44021</v>
      </c>
      <c r="I3899">
        <v>3</v>
      </c>
      <c r="J3899">
        <v>2000</v>
      </c>
      <c r="K3899">
        <v>2000</v>
      </c>
      <c r="L3899">
        <v>20</v>
      </c>
      <c r="M3899">
        <v>0.41666666666666669</v>
      </c>
      <c r="N3899">
        <v>8.3333333333333339</v>
      </c>
      <c r="O3899">
        <v>9</v>
      </c>
      <c r="P3899">
        <v>0.92592592592592604</v>
      </c>
      <c r="Q3899">
        <v>2.2222222222222219</v>
      </c>
      <c r="R3899" t="s">
        <v>87</v>
      </c>
    </row>
    <row r="3900" spans="1:18" x14ac:dyDescent="0.3">
      <c r="A3900" s="63">
        <v>3898</v>
      </c>
      <c r="B3900">
        <v>1508</v>
      </c>
      <c r="C3900" t="s">
        <v>495</v>
      </c>
      <c r="D3900" t="s">
        <v>585</v>
      </c>
      <c r="F3900">
        <v>55</v>
      </c>
      <c r="G3900" s="64">
        <v>44013</v>
      </c>
      <c r="H3900" s="64">
        <v>44021</v>
      </c>
      <c r="I3900">
        <v>3</v>
      </c>
      <c r="J3900">
        <v>2000</v>
      </c>
      <c r="K3900">
        <v>2000</v>
      </c>
      <c r="L3900">
        <v>20</v>
      </c>
      <c r="M3900">
        <v>0.41666666666666669</v>
      </c>
      <c r="N3900">
        <v>8.3333333333333339</v>
      </c>
      <c r="O3900">
        <v>9</v>
      </c>
      <c r="P3900">
        <v>0.92592592592592604</v>
      </c>
      <c r="Q3900">
        <v>2.2222222222222219</v>
      </c>
      <c r="R3900" t="s">
        <v>25</v>
      </c>
    </row>
    <row r="3901" spans="1:18" x14ac:dyDescent="0.3">
      <c r="A3901" s="63">
        <v>3899</v>
      </c>
      <c r="B3901">
        <v>1508</v>
      </c>
      <c r="C3901" t="s">
        <v>495</v>
      </c>
      <c r="D3901" t="s">
        <v>585</v>
      </c>
      <c r="F3901">
        <v>55</v>
      </c>
      <c r="G3901" s="64">
        <v>44013</v>
      </c>
      <c r="H3901" s="64">
        <v>44021</v>
      </c>
      <c r="I3901">
        <v>3</v>
      </c>
      <c r="J3901">
        <v>2000</v>
      </c>
      <c r="K3901">
        <v>2000</v>
      </c>
      <c r="L3901">
        <v>20</v>
      </c>
      <c r="M3901">
        <v>0.41666666666666669</v>
      </c>
      <c r="N3901">
        <v>8.3333333333333339</v>
      </c>
      <c r="O3901">
        <v>9</v>
      </c>
      <c r="P3901">
        <v>0.92592592592592604</v>
      </c>
      <c r="Q3901">
        <v>2.2222222222222219</v>
      </c>
      <c r="R3901" t="s">
        <v>133</v>
      </c>
    </row>
    <row r="3902" spans="1:18" x14ac:dyDescent="0.3">
      <c r="A3902" s="63">
        <v>3900</v>
      </c>
      <c r="B3902">
        <v>1508</v>
      </c>
      <c r="C3902" t="s">
        <v>495</v>
      </c>
      <c r="D3902" t="s">
        <v>585</v>
      </c>
      <c r="F3902">
        <v>55</v>
      </c>
      <c r="G3902" s="64">
        <v>44013</v>
      </c>
      <c r="H3902" s="64">
        <v>44021</v>
      </c>
      <c r="I3902">
        <v>3</v>
      </c>
      <c r="J3902">
        <v>2000</v>
      </c>
      <c r="K3902">
        <v>2000</v>
      </c>
      <c r="L3902">
        <v>20</v>
      </c>
      <c r="M3902">
        <v>0.41666666666666669</v>
      </c>
      <c r="N3902">
        <v>8.3333333333333339</v>
      </c>
      <c r="O3902">
        <v>9</v>
      </c>
      <c r="P3902">
        <v>0.92592592592592604</v>
      </c>
      <c r="Q3902">
        <v>2.2222222222222219</v>
      </c>
      <c r="R3902" t="s">
        <v>645</v>
      </c>
    </row>
    <row r="3903" spans="1:18" x14ac:dyDescent="0.3">
      <c r="A3903" s="63">
        <v>3901</v>
      </c>
      <c r="B3903">
        <v>1508</v>
      </c>
      <c r="C3903" t="s">
        <v>495</v>
      </c>
      <c r="D3903" t="s">
        <v>585</v>
      </c>
      <c r="F3903">
        <v>55</v>
      </c>
      <c r="G3903" s="64">
        <v>44013</v>
      </c>
      <c r="H3903" s="64">
        <v>44021</v>
      </c>
      <c r="I3903">
        <v>3</v>
      </c>
      <c r="J3903">
        <v>2000</v>
      </c>
      <c r="K3903">
        <v>2000</v>
      </c>
      <c r="L3903">
        <v>20</v>
      </c>
      <c r="M3903">
        <v>0.41666666666666669</v>
      </c>
      <c r="N3903">
        <v>8.3333333333333339</v>
      </c>
      <c r="O3903">
        <v>9</v>
      </c>
      <c r="P3903">
        <v>0.92592592592592604</v>
      </c>
      <c r="Q3903">
        <v>2.2222222222222219</v>
      </c>
      <c r="R3903" t="s">
        <v>80</v>
      </c>
    </row>
    <row r="3904" spans="1:18" x14ac:dyDescent="0.3">
      <c r="A3904" s="63">
        <v>3902</v>
      </c>
      <c r="B3904">
        <v>1508</v>
      </c>
      <c r="C3904" t="s">
        <v>495</v>
      </c>
      <c r="D3904" t="s">
        <v>585</v>
      </c>
      <c r="F3904">
        <v>55</v>
      </c>
      <c r="G3904" s="64">
        <v>44013</v>
      </c>
      <c r="H3904" s="64">
        <v>44021</v>
      </c>
      <c r="I3904">
        <v>3</v>
      </c>
      <c r="J3904">
        <v>2000</v>
      </c>
      <c r="K3904">
        <v>2000</v>
      </c>
      <c r="L3904">
        <v>20</v>
      </c>
      <c r="M3904">
        <v>0.41666666666666669</v>
      </c>
      <c r="N3904">
        <v>8.3333333333333339</v>
      </c>
      <c r="O3904">
        <v>9</v>
      </c>
      <c r="P3904">
        <v>0.92592592592592604</v>
      </c>
      <c r="Q3904">
        <v>2.2222222222222219</v>
      </c>
      <c r="R3904" t="s">
        <v>723</v>
      </c>
    </row>
    <row r="3905" spans="1:18" x14ac:dyDescent="0.3">
      <c r="A3905" s="63">
        <v>3903</v>
      </c>
      <c r="B3905">
        <v>1508</v>
      </c>
      <c r="C3905" t="s">
        <v>495</v>
      </c>
      <c r="D3905" t="s">
        <v>585</v>
      </c>
      <c r="F3905">
        <v>55</v>
      </c>
      <c r="G3905" s="64">
        <v>44013</v>
      </c>
      <c r="H3905" s="64">
        <v>44021</v>
      </c>
      <c r="I3905">
        <v>3</v>
      </c>
      <c r="J3905">
        <v>2000</v>
      </c>
      <c r="K3905">
        <v>2000</v>
      </c>
      <c r="L3905">
        <v>20</v>
      </c>
      <c r="M3905">
        <v>0.41666666666666669</v>
      </c>
      <c r="N3905">
        <v>8.3333333333333339</v>
      </c>
      <c r="O3905">
        <v>9</v>
      </c>
      <c r="P3905">
        <v>0.92592592592592604</v>
      </c>
      <c r="Q3905">
        <v>2.2222222222222219</v>
      </c>
      <c r="R3905" t="s">
        <v>590</v>
      </c>
    </row>
    <row r="3906" spans="1:18" x14ac:dyDescent="0.3">
      <c r="A3906" s="63">
        <v>3904</v>
      </c>
      <c r="B3906">
        <v>1508</v>
      </c>
      <c r="C3906" t="s">
        <v>495</v>
      </c>
      <c r="D3906" t="s">
        <v>585</v>
      </c>
      <c r="F3906">
        <v>55</v>
      </c>
      <c r="G3906" s="64">
        <v>44013</v>
      </c>
      <c r="H3906" s="64">
        <v>44021</v>
      </c>
      <c r="I3906">
        <v>3</v>
      </c>
      <c r="J3906">
        <v>2000</v>
      </c>
      <c r="K3906">
        <v>2000</v>
      </c>
      <c r="L3906">
        <v>20</v>
      </c>
      <c r="M3906">
        <v>0.41666666666666669</v>
      </c>
      <c r="N3906">
        <v>8.3333333333333339</v>
      </c>
      <c r="O3906">
        <v>9</v>
      </c>
      <c r="P3906">
        <v>0.92592592592592604</v>
      </c>
      <c r="Q3906">
        <v>2.2222222222222219</v>
      </c>
      <c r="R3906" t="s">
        <v>690</v>
      </c>
    </row>
    <row r="3907" spans="1:18" x14ac:dyDescent="0.3">
      <c r="A3907" s="63">
        <v>3905</v>
      </c>
      <c r="B3907">
        <v>1508</v>
      </c>
      <c r="C3907" t="s">
        <v>495</v>
      </c>
      <c r="D3907" t="s">
        <v>585</v>
      </c>
      <c r="F3907">
        <v>55</v>
      </c>
      <c r="G3907" s="64">
        <v>44013</v>
      </c>
      <c r="H3907" s="64">
        <v>44021</v>
      </c>
      <c r="I3907">
        <v>3</v>
      </c>
      <c r="J3907">
        <v>2000</v>
      </c>
      <c r="K3907">
        <v>2000</v>
      </c>
      <c r="L3907">
        <v>20</v>
      </c>
      <c r="M3907">
        <v>0.41666666666666669</v>
      </c>
      <c r="N3907">
        <v>8.3333333333333339</v>
      </c>
      <c r="O3907">
        <v>9</v>
      </c>
      <c r="P3907">
        <v>0.92592592592592604</v>
      </c>
      <c r="Q3907">
        <v>2.2222222222222219</v>
      </c>
      <c r="R3907" t="s">
        <v>45</v>
      </c>
    </row>
    <row r="3908" spans="1:18" x14ac:dyDescent="0.3">
      <c r="A3908" s="63">
        <v>3906</v>
      </c>
      <c r="B3908">
        <v>1508</v>
      </c>
      <c r="C3908" t="s">
        <v>495</v>
      </c>
      <c r="D3908" t="s">
        <v>585</v>
      </c>
      <c r="F3908">
        <v>55</v>
      </c>
      <c r="G3908" s="64">
        <v>44013</v>
      </c>
      <c r="H3908" s="64">
        <v>44021</v>
      </c>
      <c r="I3908">
        <v>3</v>
      </c>
      <c r="J3908">
        <v>2000</v>
      </c>
      <c r="K3908">
        <v>2000</v>
      </c>
      <c r="L3908">
        <v>20</v>
      </c>
      <c r="M3908">
        <v>0.41666666666666669</v>
      </c>
      <c r="N3908">
        <v>8.3333333333333339</v>
      </c>
      <c r="O3908">
        <v>9</v>
      </c>
      <c r="P3908">
        <v>0.92592592592592604</v>
      </c>
      <c r="Q3908">
        <v>2.2222222222222219</v>
      </c>
      <c r="R3908" t="s">
        <v>744</v>
      </c>
    </row>
    <row r="3909" spans="1:18" x14ac:dyDescent="0.3">
      <c r="A3909" s="63">
        <v>3907</v>
      </c>
      <c r="B3909">
        <v>1508</v>
      </c>
      <c r="C3909" t="s">
        <v>495</v>
      </c>
      <c r="D3909" t="s">
        <v>585</v>
      </c>
      <c r="F3909">
        <v>55</v>
      </c>
      <c r="G3909" s="64">
        <v>44013</v>
      </c>
      <c r="H3909" s="64">
        <v>44021</v>
      </c>
      <c r="I3909">
        <v>3</v>
      </c>
      <c r="J3909">
        <v>2000</v>
      </c>
      <c r="K3909">
        <v>2000</v>
      </c>
      <c r="L3909">
        <v>20</v>
      </c>
      <c r="M3909">
        <v>0.41666666666666669</v>
      </c>
      <c r="N3909">
        <v>8.3333333333333339</v>
      </c>
      <c r="O3909">
        <v>9</v>
      </c>
      <c r="P3909">
        <v>0.92592592592592604</v>
      </c>
      <c r="Q3909">
        <v>2.2222222222222219</v>
      </c>
      <c r="R3909" t="s">
        <v>168</v>
      </c>
    </row>
    <row r="3910" spans="1:18" x14ac:dyDescent="0.3">
      <c r="A3910" s="63">
        <v>3908</v>
      </c>
      <c r="B3910">
        <v>167</v>
      </c>
      <c r="C3910" t="s">
        <v>496</v>
      </c>
      <c r="D3910" t="s">
        <v>585</v>
      </c>
      <c r="F3910">
        <v>71</v>
      </c>
      <c r="G3910" s="64">
        <v>43459</v>
      </c>
      <c r="H3910" s="64">
        <v>43470</v>
      </c>
      <c r="I3910">
        <v>6</v>
      </c>
      <c r="J3910">
        <v>2003</v>
      </c>
      <c r="K3910">
        <v>2003</v>
      </c>
      <c r="L3910">
        <v>24</v>
      </c>
      <c r="M3910">
        <v>0.38333333333333341</v>
      </c>
      <c r="N3910">
        <v>9.2000000000000011</v>
      </c>
      <c r="O3910">
        <v>12</v>
      </c>
      <c r="P3910">
        <v>0.76666666666666672</v>
      </c>
      <c r="Q3910">
        <v>2</v>
      </c>
      <c r="R3910" t="s">
        <v>22</v>
      </c>
    </row>
    <row r="3911" spans="1:18" x14ac:dyDescent="0.3">
      <c r="A3911" s="63">
        <v>3909</v>
      </c>
      <c r="B3911">
        <v>167</v>
      </c>
      <c r="C3911" t="s">
        <v>496</v>
      </c>
      <c r="D3911" t="s">
        <v>585</v>
      </c>
      <c r="F3911">
        <v>71</v>
      </c>
      <c r="G3911" s="64">
        <v>43459</v>
      </c>
      <c r="H3911" s="64">
        <v>43470</v>
      </c>
      <c r="I3911">
        <v>6</v>
      </c>
      <c r="J3911">
        <v>2003</v>
      </c>
      <c r="K3911">
        <v>2003</v>
      </c>
      <c r="L3911">
        <v>24</v>
      </c>
      <c r="M3911">
        <v>0.38333333333333341</v>
      </c>
      <c r="N3911">
        <v>9.2000000000000011</v>
      </c>
      <c r="O3911">
        <v>12</v>
      </c>
      <c r="P3911">
        <v>0.76666666666666672</v>
      </c>
      <c r="Q3911">
        <v>2</v>
      </c>
      <c r="R3911" t="s">
        <v>32</v>
      </c>
    </row>
    <row r="3912" spans="1:18" x14ac:dyDescent="0.3">
      <c r="A3912" s="63">
        <v>3910</v>
      </c>
      <c r="B3912">
        <v>167</v>
      </c>
      <c r="C3912" t="s">
        <v>496</v>
      </c>
      <c r="D3912" t="s">
        <v>585</v>
      </c>
      <c r="F3912">
        <v>71</v>
      </c>
      <c r="G3912" s="64">
        <v>43459</v>
      </c>
      <c r="H3912" s="64">
        <v>43470</v>
      </c>
      <c r="I3912">
        <v>6</v>
      </c>
      <c r="J3912">
        <v>2003</v>
      </c>
      <c r="K3912">
        <v>2003</v>
      </c>
      <c r="L3912">
        <v>24</v>
      </c>
      <c r="M3912">
        <v>0.38333333333333341</v>
      </c>
      <c r="N3912">
        <v>9.2000000000000011</v>
      </c>
      <c r="O3912">
        <v>12</v>
      </c>
      <c r="P3912">
        <v>0.76666666666666672</v>
      </c>
      <c r="Q3912">
        <v>2</v>
      </c>
      <c r="R3912" t="s">
        <v>36</v>
      </c>
    </row>
    <row r="3913" spans="1:18" x14ac:dyDescent="0.3">
      <c r="A3913" s="63">
        <v>3911</v>
      </c>
      <c r="B3913">
        <v>167</v>
      </c>
      <c r="C3913" t="s">
        <v>496</v>
      </c>
      <c r="D3913" t="s">
        <v>585</v>
      </c>
      <c r="F3913">
        <v>71</v>
      </c>
      <c r="G3913" s="64">
        <v>43459</v>
      </c>
      <c r="H3913" s="64">
        <v>43470</v>
      </c>
      <c r="I3913">
        <v>6</v>
      </c>
      <c r="J3913">
        <v>2003</v>
      </c>
      <c r="K3913">
        <v>2003</v>
      </c>
      <c r="L3913">
        <v>24</v>
      </c>
      <c r="M3913">
        <v>0.38333333333333341</v>
      </c>
      <c r="N3913">
        <v>9.2000000000000011</v>
      </c>
      <c r="O3913">
        <v>12</v>
      </c>
      <c r="P3913">
        <v>0.76666666666666672</v>
      </c>
      <c r="Q3913">
        <v>2</v>
      </c>
      <c r="R3913" t="s">
        <v>23</v>
      </c>
    </row>
    <row r="3914" spans="1:18" x14ac:dyDescent="0.3">
      <c r="A3914" s="63">
        <v>3912</v>
      </c>
      <c r="B3914">
        <v>167</v>
      </c>
      <c r="C3914" t="s">
        <v>496</v>
      </c>
      <c r="D3914" t="s">
        <v>585</v>
      </c>
      <c r="F3914">
        <v>71</v>
      </c>
      <c r="G3914" s="64">
        <v>43459</v>
      </c>
      <c r="H3914" s="64">
        <v>43470</v>
      </c>
      <c r="I3914">
        <v>6</v>
      </c>
      <c r="J3914">
        <v>2003</v>
      </c>
      <c r="K3914">
        <v>2003</v>
      </c>
      <c r="L3914">
        <v>24</v>
      </c>
      <c r="M3914">
        <v>0.38333333333333341</v>
      </c>
      <c r="N3914">
        <v>9.2000000000000011</v>
      </c>
      <c r="O3914">
        <v>12</v>
      </c>
      <c r="P3914">
        <v>0.76666666666666672</v>
      </c>
      <c r="Q3914">
        <v>2</v>
      </c>
      <c r="R3914" t="s">
        <v>97</v>
      </c>
    </row>
    <row r="3915" spans="1:18" x14ac:dyDescent="0.3">
      <c r="A3915" s="63">
        <v>3913</v>
      </c>
      <c r="B3915">
        <v>167</v>
      </c>
      <c r="C3915" t="s">
        <v>496</v>
      </c>
      <c r="D3915" t="s">
        <v>585</v>
      </c>
      <c r="F3915">
        <v>71</v>
      </c>
      <c r="G3915" s="64">
        <v>43459</v>
      </c>
      <c r="H3915" s="64">
        <v>43470</v>
      </c>
      <c r="I3915">
        <v>6</v>
      </c>
      <c r="J3915">
        <v>2003</v>
      </c>
      <c r="K3915">
        <v>2003</v>
      </c>
      <c r="L3915">
        <v>24</v>
      </c>
      <c r="M3915">
        <v>0.38333333333333341</v>
      </c>
      <c r="N3915">
        <v>9.2000000000000011</v>
      </c>
      <c r="O3915">
        <v>12</v>
      </c>
      <c r="P3915">
        <v>0.76666666666666672</v>
      </c>
      <c r="Q3915">
        <v>2</v>
      </c>
      <c r="R3915" t="s">
        <v>25</v>
      </c>
    </row>
    <row r="3916" spans="1:18" x14ac:dyDescent="0.3">
      <c r="A3916" s="63">
        <v>3914</v>
      </c>
      <c r="B3916">
        <v>167</v>
      </c>
      <c r="C3916" t="s">
        <v>496</v>
      </c>
      <c r="D3916" t="s">
        <v>585</v>
      </c>
      <c r="F3916">
        <v>71</v>
      </c>
      <c r="G3916" s="64">
        <v>43459</v>
      </c>
      <c r="H3916" s="64">
        <v>43470</v>
      </c>
      <c r="I3916">
        <v>6</v>
      </c>
      <c r="J3916">
        <v>2003</v>
      </c>
      <c r="K3916">
        <v>2003</v>
      </c>
      <c r="L3916">
        <v>24</v>
      </c>
      <c r="M3916">
        <v>0.38333333333333341</v>
      </c>
      <c r="N3916">
        <v>9.2000000000000011</v>
      </c>
      <c r="O3916">
        <v>12</v>
      </c>
      <c r="P3916">
        <v>0.76666666666666672</v>
      </c>
      <c r="Q3916">
        <v>2</v>
      </c>
      <c r="R3916" t="s">
        <v>606</v>
      </c>
    </row>
    <row r="3917" spans="1:18" x14ac:dyDescent="0.3">
      <c r="A3917" s="63">
        <v>3915</v>
      </c>
      <c r="B3917">
        <v>167</v>
      </c>
      <c r="C3917" t="s">
        <v>496</v>
      </c>
      <c r="D3917" t="s">
        <v>585</v>
      </c>
      <c r="F3917">
        <v>71</v>
      </c>
      <c r="G3917" s="64">
        <v>43459</v>
      </c>
      <c r="H3917" s="64">
        <v>43470</v>
      </c>
      <c r="I3917">
        <v>6</v>
      </c>
      <c r="J3917">
        <v>2003</v>
      </c>
      <c r="K3917">
        <v>2003</v>
      </c>
      <c r="L3917">
        <v>24</v>
      </c>
      <c r="M3917">
        <v>0.38333333333333341</v>
      </c>
      <c r="N3917">
        <v>9.2000000000000011</v>
      </c>
      <c r="O3917">
        <v>12</v>
      </c>
      <c r="P3917">
        <v>0.76666666666666672</v>
      </c>
      <c r="Q3917">
        <v>2</v>
      </c>
      <c r="R3917" t="s">
        <v>644</v>
      </c>
    </row>
    <row r="3918" spans="1:18" x14ac:dyDescent="0.3">
      <c r="A3918" s="63">
        <v>3916</v>
      </c>
      <c r="B3918">
        <v>167</v>
      </c>
      <c r="C3918" t="s">
        <v>496</v>
      </c>
      <c r="D3918" t="s">
        <v>585</v>
      </c>
      <c r="F3918">
        <v>71</v>
      </c>
      <c r="G3918" s="64">
        <v>43459</v>
      </c>
      <c r="H3918" s="64">
        <v>43470</v>
      </c>
      <c r="I3918">
        <v>6</v>
      </c>
      <c r="J3918">
        <v>2003</v>
      </c>
      <c r="K3918">
        <v>2003</v>
      </c>
      <c r="L3918">
        <v>24</v>
      </c>
      <c r="M3918">
        <v>0.38333333333333341</v>
      </c>
      <c r="N3918">
        <v>9.2000000000000011</v>
      </c>
      <c r="O3918">
        <v>12</v>
      </c>
      <c r="P3918">
        <v>0.76666666666666672</v>
      </c>
      <c r="Q3918">
        <v>2</v>
      </c>
      <c r="R3918" t="s">
        <v>641</v>
      </c>
    </row>
    <row r="3919" spans="1:18" x14ac:dyDescent="0.3">
      <c r="A3919" s="63">
        <v>3917</v>
      </c>
      <c r="B3919">
        <v>167</v>
      </c>
      <c r="C3919" t="s">
        <v>496</v>
      </c>
      <c r="D3919" t="s">
        <v>585</v>
      </c>
      <c r="F3919">
        <v>71</v>
      </c>
      <c r="G3919" s="64">
        <v>43459</v>
      </c>
      <c r="H3919" s="64">
        <v>43470</v>
      </c>
      <c r="I3919">
        <v>6</v>
      </c>
      <c r="J3919">
        <v>2003</v>
      </c>
      <c r="K3919">
        <v>2003</v>
      </c>
      <c r="L3919">
        <v>24</v>
      </c>
      <c r="M3919">
        <v>0.38333333333333341</v>
      </c>
      <c r="N3919">
        <v>9.2000000000000011</v>
      </c>
      <c r="O3919">
        <v>12</v>
      </c>
      <c r="P3919">
        <v>0.76666666666666672</v>
      </c>
      <c r="Q3919">
        <v>2</v>
      </c>
      <c r="R3919" t="s">
        <v>676</v>
      </c>
    </row>
    <row r="3920" spans="1:18" x14ac:dyDescent="0.3">
      <c r="A3920" s="63">
        <v>3918</v>
      </c>
      <c r="B3920">
        <v>167</v>
      </c>
      <c r="C3920" t="s">
        <v>496</v>
      </c>
      <c r="D3920" t="s">
        <v>585</v>
      </c>
      <c r="F3920">
        <v>71</v>
      </c>
      <c r="G3920" s="64">
        <v>43459</v>
      </c>
      <c r="H3920" s="64">
        <v>43470</v>
      </c>
      <c r="I3920">
        <v>6</v>
      </c>
      <c r="J3920">
        <v>2003</v>
      </c>
      <c r="K3920">
        <v>2003</v>
      </c>
      <c r="L3920">
        <v>24</v>
      </c>
      <c r="M3920">
        <v>0.38333333333333341</v>
      </c>
      <c r="N3920">
        <v>9.2000000000000011</v>
      </c>
      <c r="O3920">
        <v>12</v>
      </c>
      <c r="P3920">
        <v>0.76666666666666672</v>
      </c>
      <c r="Q3920">
        <v>2</v>
      </c>
      <c r="R3920" t="s">
        <v>133</v>
      </c>
    </row>
    <row r="3921" spans="1:18" x14ac:dyDescent="0.3">
      <c r="A3921" s="63">
        <v>3919</v>
      </c>
      <c r="B3921">
        <v>167</v>
      </c>
      <c r="C3921" t="s">
        <v>496</v>
      </c>
      <c r="D3921" t="s">
        <v>585</v>
      </c>
      <c r="F3921">
        <v>71</v>
      </c>
      <c r="G3921" s="64">
        <v>43459</v>
      </c>
      <c r="H3921" s="64">
        <v>43470</v>
      </c>
      <c r="I3921">
        <v>6</v>
      </c>
      <c r="J3921">
        <v>2003</v>
      </c>
      <c r="K3921">
        <v>2003</v>
      </c>
      <c r="L3921">
        <v>24</v>
      </c>
      <c r="M3921">
        <v>0.38333333333333341</v>
      </c>
      <c r="N3921">
        <v>9.2000000000000011</v>
      </c>
      <c r="O3921">
        <v>12</v>
      </c>
      <c r="P3921">
        <v>0.76666666666666672</v>
      </c>
      <c r="Q3921">
        <v>2</v>
      </c>
      <c r="R3921" t="s">
        <v>643</v>
      </c>
    </row>
    <row r="3922" spans="1:18" x14ac:dyDescent="0.3">
      <c r="A3922" s="63">
        <v>3920</v>
      </c>
      <c r="B3922">
        <v>167</v>
      </c>
      <c r="C3922" t="s">
        <v>496</v>
      </c>
      <c r="D3922" t="s">
        <v>585</v>
      </c>
      <c r="F3922">
        <v>71</v>
      </c>
      <c r="G3922" s="64">
        <v>43459</v>
      </c>
      <c r="H3922" s="64">
        <v>43470</v>
      </c>
      <c r="I3922">
        <v>6</v>
      </c>
      <c r="J3922">
        <v>2003</v>
      </c>
      <c r="K3922">
        <v>2003</v>
      </c>
      <c r="L3922">
        <v>24</v>
      </c>
      <c r="M3922">
        <v>0.38333333333333341</v>
      </c>
      <c r="N3922">
        <v>9.2000000000000011</v>
      </c>
      <c r="O3922">
        <v>12</v>
      </c>
      <c r="P3922">
        <v>0.76666666666666672</v>
      </c>
      <c r="Q3922">
        <v>2</v>
      </c>
      <c r="R3922" t="s">
        <v>709</v>
      </c>
    </row>
    <row r="3923" spans="1:18" x14ac:dyDescent="0.3">
      <c r="A3923" s="63">
        <v>3921</v>
      </c>
      <c r="B3923">
        <v>167</v>
      </c>
      <c r="C3923" t="s">
        <v>496</v>
      </c>
      <c r="D3923" t="s">
        <v>585</v>
      </c>
      <c r="F3923">
        <v>71</v>
      </c>
      <c r="G3923" s="64">
        <v>43459</v>
      </c>
      <c r="H3923" s="64">
        <v>43470</v>
      </c>
      <c r="I3923">
        <v>6</v>
      </c>
      <c r="J3923">
        <v>2003</v>
      </c>
      <c r="K3923">
        <v>2003</v>
      </c>
      <c r="L3923">
        <v>24</v>
      </c>
      <c r="M3923">
        <v>0.38333333333333341</v>
      </c>
      <c r="N3923">
        <v>9.2000000000000011</v>
      </c>
      <c r="O3923">
        <v>12</v>
      </c>
      <c r="P3923">
        <v>0.76666666666666672</v>
      </c>
      <c r="Q3923">
        <v>2</v>
      </c>
      <c r="R3923" t="s">
        <v>669</v>
      </c>
    </row>
    <row r="3924" spans="1:18" x14ac:dyDescent="0.3">
      <c r="A3924" s="63">
        <v>3922</v>
      </c>
      <c r="B3924">
        <v>167</v>
      </c>
      <c r="C3924" t="s">
        <v>496</v>
      </c>
      <c r="D3924" t="s">
        <v>585</v>
      </c>
      <c r="F3924">
        <v>71</v>
      </c>
      <c r="G3924" s="64">
        <v>43459</v>
      </c>
      <c r="H3924" s="64">
        <v>43470</v>
      </c>
      <c r="I3924">
        <v>6</v>
      </c>
      <c r="J3924">
        <v>2003</v>
      </c>
      <c r="K3924">
        <v>2003</v>
      </c>
      <c r="L3924">
        <v>24</v>
      </c>
      <c r="M3924">
        <v>0.38333333333333341</v>
      </c>
      <c r="N3924">
        <v>9.2000000000000011</v>
      </c>
      <c r="O3924">
        <v>12</v>
      </c>
      <c r="P3924">
        <v>0.76666666666666672</v>
      </c>
      <c r="Q3924">
        <v>2</v>
      </c>
      <c r="R3924" t="s">
        <v>662</v>
      </c>
    </row>
    <row r="3925" spans="1:18" x14ac:dyDescent="0.3">
      <c r="A3925" s="63">
        <v>3923</v>
      </c>
      <c r="B3925">
        <v>167</v>
      </c>
      <c r="C3925" t="s">
        <v>496</v>
      </c>
      <c r="D3925" t="s">
        <v>585</v>
      </c>
      <c r="F3925">
        <v>71</v>
      </c>
      <c r="G3925" s="64">
        <v>43459</v>
      </c>
      <c r="H3925" s="64">
        <v>43470</v>
      </c>
      <c r="I3925">
        <v>6</v>
      </c>
      <c r="J3925">
        <v>2003</v>
      </c>
      <c r="K3925">
        <v>2003</v>
      </c>
      <c r="L3925">
        <v>24</v>
      </c>
      <c r="M3925">
        <v>0.38333333333333341</v>
      </c>
      <c r="N3925">
        <v>9.2000000000000011</v>
      </c>
      <c r="O3925">
        <v>12</v>
      </c>
      <c r="P3925">
        <v>0.76666666666666672</v>
      </c>
      <c r="Q3925">
        <v>2</v>
      </c>
      <c r="R3925" t="s">
        <v>665</v>
      </c>
    </row>
    <row r="3926" spans="1:18" x14ac:dyDescent="0.3">
      <c r="A3926" s="63">
        <v>3924</v>
      </c>
      <c r="B3926">
        <v>106051</v>
      </c>
      <c r="C3926" t="s">
        <v>499</v>
      </c>
      <c r="D3926" t="s">
        <v>787</v>
      </c>
      <c r="F3926">
        <v>72</v>
      </c>
      <c r="G3926" s="64">
        <v>43662</v>
      </c>
      <c r="H3926" s="64">
        <v>43683</v>
      </c>
      <c r="I3926">
        <v>7</v>
      </c>
      <c r="J3926">
        <v>2019</v>
      </c>
      <c r="K3926">
        <v>2019</v>
      </c>
      <c r="L3926">
        <v>12</v>
      </c>
      <c r="M3926">
        <v>0.2166666666666667</v>
      </c>
      <c r="N3926">
        <v>2.6</v>
      </c>
      <c r="O3926">
        <v>22</v>
      </c>
      <c r="P3926">
        <v>0.11818181818181819</v>
      </c>
      <c r="Q3926">
        <v>0.54545454545454541</v>
      </c>
      <c r="R3926" t="s">
        <v>32</v>
      </c>
    </row>
    <row r="3927" spans="1:18" x14ac:dyDescent="0.3">
      <c r="A3927" s="63">
        <v>3925</v>
      </c>
      <c r="B3927">
        <v>106051</v>
      </c>
      <c r="C3927" t="s">
        <v>499</v>
      </c>
      <c r="D3927" t="s">
        <v>787</v>
      </c>
      <c r="F3927">
        <v>72</v>
      </c>
      <c r="G3927" s="64">
        <v>43662</v>
      </c>
      <c r="H3927" s="64">
        <v>43683</v>
      </c>
      <c r="I3927">
        <v>7</v>
      </c>
      <c r="J3927">
        <v>2019</v>
      </c>
      <c r="K3927">
        <v>2019</v>
      </c>
      <c r="L3927">
        <v>12</v>
      </c>
      <c r="M3927">
        <v>0.2166666666666667</v>
      </c>
      <c r="N3927">
        <v>2.6</v>
      </c>
      <c r="O3927">
        <v>22</v>
      </c>
      <c r="P3927">
        <v>0.11818181818181819</v>
      </c>
      <c r="Q3927">
        <v>0.54545454545454541</v>
      </c>
      <c r="R3927" t="s">
        <v>54</v>
      </c>
    </row>
    <row r="3928" spans="1:18" x14ac:dyDescent="0.3">
      <c r="A3928" s="63">
        <v>3926</v>
      </c>
      <c r="B3928">
        <v>106051</v>
      </c>
      <c r="C3928" t="s">
        <v>499</v>
      </c>
      <c r="D3928" t="s">
        <v>787</v>
      </c>
      <c r="F3928">
        <v>72</v>
      </c>
      <c r="G3928" s="64">
        <v>43662</v>
      </c>
      <c r="H3928" s="64">
        <v>43683</v>
      </c>
      <c r="I3928">
        <v>7</v>
      </c>
      <c r="J3928">
        <v>2019</v>
      </c>
      <c r="K3928">
        <v>2019</v>
      </c>
      <c r="L3928">
        <v>12</v>
      </c>
      <c r="M3928">
        <v>0.2166666666666667</v>
      </c>
      <c r="N3928">
        <v>2.6</v>
      </c>
      <c r="O3928">
        <v>22</v>
      </c>
      <c r="P3928">
        <v>0.11818181818181819</v>
      </c>
      <c r="Q3928">
        <v>0.54545454545454541</v>
      </c>
      <c r="R3928" t="s">
        <v>42</v>
      </c>
    </row>
    <row r="3929" spans="1:18" x14ac:dyDescent="0.3">
      <c r="A3929" s="63">
        <v>3927</v>
      </c>
      <c r="B3929">
        <v>106051</v>
      </c>
      <c r="C3929" t="s">
        <v>499</v>
      </c>
      <c r="D3929" t="s">
        <v>787</v>
      </c>
      <c r="F3929">
        <v>72</v>
      </c>
      <c r="G3929" s="64">
        <v>43662</v>
      </c>
      <c r="H3929" s="64">
        <v>43683</v>
      </c>
      <c r="I3929">
        <v>7</v>
      </c>
      <c r="J3929">
        <v>2019</v>
      </c>
      <c r="K3929">
        <v>2019</v>
      </c>
      <c r="L3929">
        <v>12</v>
      </c>
      <c r="M3929">
        <v>0.2166666666666667</v>
      </c>
      <c r="N3929">
        <v>2.6</v>
      </c>
      <c r="O3929">
        <v>22</v>
      </c>
      <c r="P3929">
        <v>0.11818181818181819</v>
      </c>
      <c r="Q3929">
        <v>0.54545454545454541</v>
      </c>
      <c r="R3929" t="s">
        <v>45</v>
      </c>
    </row>
    <row r="3930" spans="1:18" x14ac:dyDescent="0.3">
      <c r="A3930" s="63">
        <v>3928</v>
      </c>
      <c r="B3930">
        <v>106051</v>
      </c>
      <c r="C3930" t="s">
        <v>499</v>
      </c>
      <c r="D3930" t="s">
        <v>787</v>
      </c>
      <c r="F3930">
        <v>72</v>
      </c>
      <c r="G3930" s="64">
        <v>43662</v>
      </c>
      <c r="H3930" s="64">
        <v>43683</v>
      </c>
      <c r="I3930">
        <v>7</v>
      </c>
      <c r="J3930">
        <v>2019</v>
      </c>
      <c r="K3930">
        <v>2019</v>
      </c>
      <c r="L3930">
        <v>12</v>
      </c>
      <c r="M3930">
        <v>0.2166666666666667</v>
      </c>
      <c r="N3930">
        <v>2.6</v>
      </c>
      <c r="O3930">
        <v>22</v>
      </c>
      <c r="P3930">
        <v>0.11818181818181819</v>
      </c>
      <c r="Q3930">
        <v>0.54545454545454541</v>
      </c>
      <c r="R3930" t="s">
        <v>695</v>
      </c>
    </row>
    <row r="3931" spans="1:18" x14ac:dyDescent="0.3">
      <c r="A3931" s="63">
        <v>3929</v>
      </c>
      <c r="B3931">
        <v>106051</v>
      </c>
      <c r="C3931" t="s">
        <v>499</v>
      </c>
      <c r="D3931" t="s">
        <v>787</v>
      </c>
      <c r="F3931">
        <v>72</v>
      </c>
      <c r="G3931" s="64">
        <v>43662</v>
      </c>
      <c r="H3931" s="64">
        <v>43683</v>
      </c>
      <c r="I3931">
        <v>7</v>
      </c>
      <c r="J3931">
        <v>2019</v>
      </c>
      <c r="K3931">
        <v>2019</v>
      </c>
      <c r="L3931">
        <v>12</v>
      </c>
      <c r="M3931">
        <v>0.2166666666666667</v>
      </c>
      <c r="N3931">
        <v>2.6</v>
      </c>
      <c r="O3931">
        <v>22</v>
      </c>
      <c r="P3931">
        <v>0.11818181818181819</v>
      </c>
      <c r="Q3931">
        <v>0.54545454545454541</v>
      </c>
      <c r="R3931" t="s">
        <v>641</v>
      </c>
    </row>
    <row r="3932" spans="1:18" x14ac:dyDescent="0.3">
      <c r="A3932" s="63">
        <v>3930</v>
      </c>
      <c r="B3932">
        <v>106051</v>
      </c>
      <c r="C3932" t="s">
        <v>499</v>
      </c>
      <c r="D3932" t="s">
        <v>787</v>
      </c>
      <c r="F3932">
        <v>72</v>
      </c>
      <c r="G3932" s="64">
        <v>43662</v>
      </c>
      <c r="H3932" s="64">
        <v>43683</v>
      </c>
      <c r="I3932">
        <v>7</v>
      </c>
      <c r="J3932">
        <v>2019</v>
      </c>
      <c r="K3932">
        <v>2019</v>
      </c>
      <c r="L3932">
        <v>12</v>
      </c>
      <c r="M3932">
        <v>0.2166666666666667</v>
      </c>
      <c r="N3932">
        <v>2.6</v>
      </c>
      <c r="O3932">
        <v>22</v>
      </c>
      <c r="P3932">
        <v>0.11818181818181819</v>
      </c>
      <c r="Q3932">
        <v>0.54545454545454541</v>
      </c>
      <c r="R3932" t="s">
        <v>721</v>
      </c>
    </row>
    <row r="3933" spans="1:18" x14ac:dyDescent="0.3">
      <c r="A3933" s="63">
        <v>3931</v>
      </c>
      <c r="B3933">
        <v>106051</v>
      </c>
      <c r="C3933" t="s">
        <v>499</v>
      </c>
      <c r="D3933" t="s">
        <v>787</v>
      </c>
      <c r="F3933">
        <v>72</v>
      </c>
      <c r="G3933" s="64">
        <v>43662</v>
      </c>
      <c r="H3933" s="64">
        <v>43683</v>
      </c>
      <c r="I3933">
        <v>7</v>
      </c>
      <c r="J3933">
        <v>2019</v>
      </c>
      <c r="K3933">
        <v>2019</v>
      </c>
      <c r="L3933">
        <v>12</v>
      </c>
      <c r="M3933">
        <v>0.2166666666666667</v>
      </c>
      <c r="N3933">
        <v>2.6</v>
      </c>
      <c r="O3933">
        <v>22</v>
      </c>
      <c r="P3933">
        <v>0.11818181818181819</v>
      </c>
      <c r="Q3933">
        <v>0.54545454545454541</v>
      </c>
      <c r="R3933" t="s">
        <v>590</v>
      </c>
    </row>
    <row r="3934" spans="1:18" x14ac:dyDescent="0.3">
      <c r="A3934" s="63">
        <v>3932</v>
      </c>
      <c r="B3934">
        <v>106051</v>
      </c>
      <c r="C3934" t="s">
        <v>499</v>
      </c>
      <c r="D3934" t="s">
        <v>787</v>
      </c>
      <c r="F3934">
        <v>72</v>
      </c>
      <c r="G3934" s="64">
        <v>43662</v>
      </c>
      <c r="H3934" s="64">
        <v>43683</v>
      </c>
      <c r="I3934">
        <v>7</v>
      </c>
      <c r="J3934">
        <v>2019</v>
      </c>
      <c r="K3934">
        <v>2019</v>
      </c>
      <c r="L3934">
        <v>12</v>
      </c>
      <c r="M3934">
        <v>0.2166666666666667</v>
      </c>
      <c r="N3934">
        <v>2.6</v>
      </c>
      <c r="O3934">
        <v>22</v>
      </c>
      <c r="P3934">
        <v>0.11818181818181819</v>
      </c>
      <c r="Q3934">
        <v>0.54545454545454541</v>
      </c>
      <c r="R3934" t="s">
        <v>646</v>
      </c>
    </row>
    <row r="3935" spans="1:18" x14ac:dyDescent="0.3">
      <c r="A3935" s="63">
        <v>3933</v>
      </c>
      <c r="B3935">
        <v>106051</v>
      </c>
      <c r="C3935" t="s">
        <v>499</v>
      </c>
      <c r="D3935" t="s">
        <v>787</v>
      </c>
      <c r="F3935">
        <v>72</v>
      </c>
      <c r="G3935" s="64">
        <v>43662</v>
      </c>
      <c r="H3935" s="64">
        <v>43683</v>
      </c>
      <c r="I3935">
        <v>7</v>
      </c>
      <c r="J3935">
        <v>2019</v>
      </c>
      <c r="K3935">
        <v>2019</v>
      </c>
      <c r="L3935">
        <v>12</v>
      </c>
      <c r="M3935">
        <v>0.2166666666666667</v>
      </c>
      <c r="N3935">
        <v>2.6</v>
      </c>
      <c r="O3935">
        <v>22</v>
      </c>
      <c r="P3935">
        <v>0.11818181818181819</v>
      </c>
      <c r="Q3935">
        <v>0.54545454545454541</v>
      </c>
      <c r="R3935" t="s">
        <v>274</v>
      </c>
    </row>
    <row r="3936" spans="1:18" x14ac:dyDescent="0.3">
      <c r="A3936" s="63">
        <v>3934</v>
      </c>
      <c r="B3936">
        <v>106051</v>
      </c>
      <c r="C3936" t="s">
        <v>499</v>
      </c>
      <c r="D3936" t="s">
        <v>787</v>
      </c>
      <c r="F3936">
        <v>72</v>
      </c>
      <c r="G3936" s="64">
        <v>43662</v>
      </c>
      <c r="H3936" s="64">
        <v>43683</v>
      </c>
      <c r="I3936">
        <v>7</v>
      </c>
      <c r="J3936">
        <v>2019</v>
      </c>
      <c r="K3936">
        <v>2019</v>
      </c>
      <c r="L3936">
        <v>12</v>
      </c>
      <c r="M3936">
        <v>0.2166666666666667</v>
      </c>
      <c r="N3936">
        <v>2.6</v>
      </c>
      <c r="O3936">
        <v>22</v>
      </c>
      <c r="P3936">
        <v>0.11818181818181819</v>
      </c>
      <c r="Q3936">
        <v>0.54545454545454541</v>
      </c>
      <c r="R3936" t="s">
        <v>634</v>
      </c>
    </row>
    <row r="3937" spans="1:18" x14ac:dyDescent="0.3">
      <c r="A3937" s="63">
        <v>3935</v>
      </c>
      <c r="B3937">
        <v>106051</v>
      </c>
      <c r="C3937" t="s">
        <v>499</v>
      </c>
      <c r="D3937" t="s">
        <v>787</v>
      </c>
      <c r="F3937">
        <v>72</v>
      </c>
      <c r="G3937" s="64">
        <v>43662</v>
      </c>
      <c r="H3937" s="64">
        <v>43683</v>
      </c>
      <c r="I3937">
        <v>7</v>
      </c>
      <c r="J3937">
        <v>2019</v>
      </c>
      <c r="K3937">
        <v>2019</v>
      </c>
      <c r="L3937">
        <v>12</v>
      </c>
      <c r="M3937">
        <v>0.2166666666666667</v>
      </c>
      <c r="N3937">
        <v>2.6</v>
      </c>
      <c r="O3937">
        <v>22</v>
      </c>
      <c r="P3937">
        <v>0.11818181818181819</v>
      </c>
      <c r="Q3937">
        <v>0.54545454545454541</v>
      </c>
      <c r="R3937" t="s">
        <v>38</v>
      </c>
    </row>
    <row r="3938" spans="1:18" x14ac:dyDescent="0.3">
      <c r="A3938" s="63">
        <v>3936</v>
      </c>
      <c r="B3938">
        <v>106051</v>
      </c>
      <c r="C3938" t="s">
        <v>499</v>
      </c>
      <c r="D3938" t="s">
        <v>787</v>
      </c>
      <c r="F3938">
        <v>72</v>
      </c>
      <c r="G3938" s="64">
        <v>43662</v>
      </c>
      <c r="H3938" s="64">
        <v>43683</v>
      </c>
      <c r="I3938">
        <v>7</v>
      </c>
      <c r="J3938">
        <v>2019</v>
      </c>
      <c r="K3938">
        <v>2019</v>
      </c>
      <c r="L3938">
        <v>12</v>
      </c>
      <c r="M3938">
        <v>0.2166666666666667</v>
      </c>
      <c r="N3938">
        <v>2.6</v>
      </c>
      <c r="O3938">
        <v>22</v>
      </c>
      <c r="P3938">
        <v>0.11818181818181819</v>
      </c>
      <c r="Q3938">
        <v>0.54545454545454541</v>
      </c>
      <c r="R3938" t="s">
        <v>601</v>
      </c>
    </row>
    <row r="3939" spans="1:18" x14ac:dyDescent="0.3">
      <c r="A3939" s="63">
        <v>3937</v>
      </c>
      <c r="B3939">
        <v>105914</v>
      </c>
      <c r="C3939" t="s">
        <v>502</v>
      </c>
      <c r="D3939" t="s">
        <v>585</v>
      </c>
      <c r="F3939">
        <v>72</v>
      </c>
      <c r="G3939" s="64">
        <v>43687</v>
      </c>
      <c r="H3939" s="64">
        <v>43727</v>
      </c>
      <c r="I3939">
        <v>7</v>
      </c>
      <c r="J3939">
        <v>2019</v>
      </c>
      <c r="K3939">
        <v>2019</v>
      </c>
      <c r="L3939">
        <v>12</v>
      </c>
      <c r="M3939">
        <v>0.4</v>
      </c>
      <c r="N3939">
        <v>4.8000000000000007</v>
      </c>
      <c r="O3939">
        <v>41</v>
      </c>
      <c r="P3939">
        <v>0.1170731707317073</v>
      </c>
      <c r="Q3939">
        <v>0.29268292682926828</v>
      </c>
      <c r="R3939" t="s">
        <v>32</v>
      </c>
    </row>
    <row r="3940" spans="1:18" x14ac:dyDescent="0.3">
      <c r="A3940" s="63">
        <v>3938</v>
      </c>
      <c r="B3940">
        <v>105914</v>
      </c>
      <c r="C3940" t="s">
        <v>502</v>
      </c>
      <c r="D3940" t="s">
        <v>585</v>
      </c>
      <c r="F3940">
        <v>72</v>
      </c>
      <c r="G3940" s="64">
        <v>43687</v>
      </c>
      <c r="H3940" s="64">
        <v>43727</v>
      </c>
      <c r="I3940">
        <v>7</v>
      </c>
      <c r="J3940">
        <v>2019</v>
      </c>
      <c r="K3940">
        <v>2019</v>
      </c>
      <c r="L3940">
        <v>12</v>
      </c>
      <c r="M3940">
        <v>0.4</v>
      </c>
      <c r="N3940">
        <v>4.8000000000000007</v>
      </c>
      <c r="O3940">
        <v>41</v>
      </c>
      <c r="P3940">
        <v>0.1170731707317073</v>
      </c>
      <c r="Q3940">
        <v>0.29268292682926828</v>
      </c>
      <c r="R3940" t="s">
        <v>23</v>
      </c>
    </row>
    <row r="3941" spans="1:18" x14ac:dyDescent="0.3">
      <c r="A3941" s="63">
        <v>3939</v>
      </c>
      <c r="B3941">
        <v>105914</v>
      </c>
      <c r="C3941" t="s">
        <v>502</v>
      </c>
      <c r="D3941" t="s">
        <v>585</v>
      </c>
      <c r="F3941">
        <v>72</v>
      </c>
      <c r="G3941" s="64">
        <v>43687</v>
      </c>
      <c r="H3941" s="64">
        <v>43727</v>
      </c>
      <c r="I3941">
        <v>7</v>
      </c>
      <c r="J3941">
        <v>2019</v>
      </c>
      <c r="K3941">
        <v>2019</v>
      </c>
      <c r="L3941">
        <v>12</v>
      </c>
      <c r="M3941">
        <v>0.4</v>
      </c>
      <c r="N3941">
        <v>4.8000000000000007</v>
      </c>
      <c r="O3941">
        <v>41</v>
      </c>
      <c r="P3941">
        <v>0.1170731707317073</v>
      </c>
      <c r="Q3941">
        <v>0.29268292682926828</v>
      </c>
      <c r="R3941" t="s">
        <v>42</v>
      </c>
    </row>
    <row r="3942" spans="1:18" x14ac:dyDescent="0.3">
      <c r="A3942" s="63">
        <v>3940</v>
      </c>
      <c r="B3942">
        <v>105914</v>
      </c>
      <c r="C3942" t="s">
        <v>502</v>
      </c>
      <c r="D3942" t="s">
        <v>585</v>
      </c>
      <c r="F3942">
        <v>72</v>
      </c>
      <c r="G3942" s="64">
        <v>43687</v>
      </c>
      <c r="H3942" s="64">
        <v>43727</v>
      </c>
      <c r="I3942">
        <v>7</v>
      </c>
      <c r="J3942">
        <v>2019</v>
      </c>
      <c r="K3942">
        <v>2019</v>
      </c>
      <c r="L3942">
        <v>12</v>
      </c>
      <c r="M3942">
        <v>0.4</v>
      </c>
      <c r="N3942">
        <v>4.8000000000000007</v>
      </c>
      <c r="O3942">
        <v>41</v>
      </c>
      <c r="P3942">
        <v>0.1170731707317073</v>
      </c>
      <c r="Q3942">
        <v>0.29268292682926828</v>
      </c>
      <c r="R3942" t="s">
        <v>108</v>
      </c>
    </row>
    <row r="3943" spans="1:18" x14ac:dyDescent="0.3">
      <c r="A3943" s="63">
        <v>3941</v>
      </c>
      <c r="B3943">
        <v>105914</v>
      </c>
      <c r="C3943" t="s">
        <v>502</v>
      </c>
      <c r="D3943" t="s">
        <v>585</v>
      </c>
      <c r="F3943">
        <v>72</v>
      </c>
      <c r="G3943" s="64">
        <v>43687</v>
      </c>
      <c r="H3943" s="64">
        <v>43727</v>
      </c>
      <c r="I3943">
        <v>7</v>
      </c>
      <c r="J3943">
        <v>2019</v>
      </c>
      <c r="K3943">
        <v>2019</v>
      </c>
      <c r="L3943">
        <v>12</v>
      </c>
      <c r="M3943">
        <v>0.4</v>
      </c>
      <c r="N3943">
        <v>4.8000000000000007</v>
      </c>
      <c r="O3943">
        <v>41</v>
      </c>
      <c r="P3943">
        <v>0.1170731707317073</v>
      </c>
      <c r="Q3943">
        <v>0.29268292682926828</v>
      </c>
      <c r="R3943" t="s">
        <v>595</v>
      </c>
    </row>
    <row r="3944" spans="1:18" x14ac:dyDescent="0.3">
      <c r="A3944" s="63">
        <v>3942</v>
      </c>
      <c r="B3944">
        <v>105914</v>
      </c>
      <c r="C3944" t="s">
        <v>502</v>
      </c>
      <c r="D3944" t="s">
        <v>585</v>
      </c>
      <c r="F3944">
        <v>72</v>
      </c>
      <c r="G3944" s="64">
        <v>43687</v>
      </c>
      <c r="H3944" s="64">
        <v>43727</v>
      </c>
      <c r="I3944">
        <v>7</v>
      </c>
      <c r="J3944">
        <v>2019</v>
      </c>
      <c r="K3944">
        <v>2019</v>
      </c>
      <c r="L3944">
        <v>12</v>
      </c>
      <c r="M3944">
        <v>0.4</v>
      </c>
      <c r="N3944">
        <v>4.8000000000000007</v>
      </c>
      <c r="O3944">
        <v>41</v>
      </c>
      <c r="P3944">
        <v>0.1170731707317073</v>
      </c>
      <c r="Q3944">
        <v>0.29268292682926828</v>
      </c>
      <c r="R3944" t="s">
        <v>155</v>
      </c>
    </row>
    <row r="3945" spans="1:18" x14ac:dyDescent="0.3">
      <c r="A3945" s="63">
        <v>3943</v>
      </c>
      <c r="B3945">
        <v>105914</v>
      </c>
      <c r="C3945" t="s">
        <v>502</v>
      </c>
      <c r="D3945" t="s">
        <v>585</v>
      </c>
      <c r="F3945">
        <v>72</v>
      </c>
      <c r="G3945" s="64">
        <v>43687</v>
      </c>
      <c r="H3945" s="64">
        <v>43727</v>
      </c>
      <c r="I3945">
        <v>7</v>
      </c>
      <c r="J3945">
        <v>2019</v>
      </c>
      <c r="K3945">
        <v>2019</v>
      </c>
      <c r="L3945">
        <v>12</v>
      </c>
      <c r="M3945">
        <v>0.4</v>
      </c>
      <c r="N3945">
        <v>4.8000000000000007</v>
      </c>
      <c r="O3945">
        <v>41</v>
      </c>
      <c r="P3945">
        <v>0.1170731707317073</v>
      </c>
      <c r="Q3945">
        <v>0.29268292682926828</v>
      </c>
      <c r="R3945" t="s">
        <v>686</v>
      </c>
    </row>
    <row r="3946" spans="1:18" x14ac:dyDescent="0.3">
      <c r="A3946" s="63">
        <v>3944</v>
      </c>
      <c r="B3946">
        <v>105914</v>
      </c>
      <c r="C3946" t="s">
        <v>502</v>
      </c>
      <c r="D3946" t="s">
        <v>585</v>
      </c>
      <c r="F3946">
        <v>72</v>
      </c>
      <c r="G3946" s="64">
        <v>43687</v>
      </c>
      <c r="H3946" s="64">
        <v>43727</v>
      </c>
      <c r="I3946">
        <v>7</v>
      </c>
      <c r="J3946">
        <v>2019</v>
      </c>
      <c r="K3946">
        <v>2019</v>
      </c>
      <c r="L3946">
        <v>12</v>
      </c>
      <c r="M3946">
        <v>0.4</v>
      </c>
      <c r="N3946">
        <v>4.8000000000000007</v>
      </c>
      <c r="O3946">
        <v>41</v>
      </c>
      <c r="P3946">
        <v>0.1170731707317073</v>
      </c>
      <c r="Q3946">
        <v>0.29268292682926828</v>
      </c>
      <c r="R3946" t="s">
        <v>644</v>
      </c>
    </row>
    <row r="3947" spans="1:18" x14ac:dyDescent="0.3">
      <c r="A3947" s="63">
        <v>3945</v>
      </c>
      <c r="B3947">
        <v>105914</v>
      </c>
      <c r="C3947" t="s">
        <v>502</v>
      </c>
      <c r="D3947" t="s">
        <v>585</v>
      </c>
      <c r="F3947">
        <v>72</v>
      </c>
      <c r="G3947" s="64">
        <v>43687</v>
      </c>
      <c r="H3947" s="64">
        <v>43727</v>
      </c>
      <c r="I3947">
        <v>7</v>
      </c>
      <c r="J3947">
        <v>2019</v>
      </c>
      <c r="K3947">
        <v>2019</v>
      </c>
      <c r="L3947">
        <v>12</v>
      </c>
      <c r="M3947">
        <v>0.4</v>
      </c>
      <c r="N3947">
        <v>4.8000000000000007</v>
      </c>
      <c r="O3947">
        <v>41</v>
      </c>
      <c r="P3947">
        <v>0.1170731707317073</v>
      </c>
      <c r="Q3947">
        <v>0.29268292682926828</v>
      </c>
      <c r="R3947" t="s">
        <v>590</v>
      </c>
    </row>
    <row r="3948" spans="1:18" x14ac:dyDescent="0.3">
      <c r="A3948" s="63">
        <v>3946</v>
      </c>
      <c r="B3948">
        <v>105914</v>
      </c>
      <c r="C3948" t="s">
        <v>502</v>
      </c>
      <c r="D3948" t="s">
        <v>585</v>
      </c>
      <c r="F3948">
        <v>72</v>
      </c>
      <c r="G3948" s="64">
        <v>43687</v>
      </c>
      <c r="H3948" s="64">
        <v>43727</v>
      </c>
      <c r="I3948">
        <v>7</v>
      </c>
      <c r="J3948">
        <v>2019</v>
      </c>
      <c r="K3948">
        <v>2019</v>
      </c>
      <c r="L3948">
        <v>12</v>
      </c>
      <c r="M3948">
        <v>0.4</v>
      </c>
      <c r="N3948">
        <v>4.8000000000000007</v>
      </c>
      <c r="O3948">
        <v>41</v>
      </c>
      <c r="P3948">
        <v>0.1170731707317073</v>
      </c>
      <c r="Q3948">
        <v>0.29268292682926828</v>
      </c>
      <c r="R3948" t="s">
        <v>690</v>
      </c>
    </row>
    <row r="3949" spans="1:18" x14ac:dyDescent="0.3">
      <c r="A3949" s="63">
        <v>3947</v>
      </c>
      <c r="B3949">
        <v>105914</v>
      </c>
      <c r="C3949" t="s">
        <v>502</v>
      </c>
      <c r="D3949" t="s">
        <v>585</v>
      </c>
      <c r="F3949">
        <v>72</v>
      </c>
      <c r="G3949" s="64">
        <v>43687</v>
      </c>
      <c r="H3949" s="64">
        <v>43727</v>
      </c>
      <c r="I3949">
        <v>7</v>
      </c>
      <c r="J3949">
        <v>2019</v>
      </c>
      <c r="K3949">
        <v>2019</v>
      </c>
      <c r="L3949">
        <v>12</v>
      </c>
      <c r="M3949">
        <v>0.4</v>
      </c>
      <c r="N3949">
        <v>4.8000000000000007</v>
      </c>
      <c r="O3949">
        <v>41</v>
      </c>
      <c r="P3949">
        <v>0.1170731707317073</v>
      </c>
      <c r="Q3949">
        <v>0.29268292682926828</v>
      </c>
      <c r="R3949" t="s">
        <v>589</v>
      </c>
    </row>
    <row r="3950" spans="1:18" x14ac:dyDescent="0.3">
      <c r="A3950" s="63">
        <v>3948</v>
      </c>
      <c r="B3950">
        <v>105914</v>
      </c>
      <c r="C3950" t="s">
        <v>502</v>
      </c>
      <c r="D3950" t="s">
        <v>585</v>
      </c>
      <c r="F3950">
        <v>72</v>
      </c>
      <c r="G3950" s="64">
        <v>43687</v>
      </c>
      <c r="H3950" s="64">
        <v>43727</v>
      </c>
      <c r="I3950">
        <v>7</v>
      </c>
      <c r="J3950">
        <v>2019</v>
      </c>
      <c r="K3950">
        <v>2019</v>
      </c>
      <c r="L3950">
        <v>12</v>
      </c>
      <c r="M3950">
        <v>0.4</v>
      </c>
      <c r="N3950">
        <v>4.8000000000000007</v>
      </c>
      <c r="O3950">
        <v>41</v>
      </c>
      <c r="P3950">
        <v>0.1170731707317073</v>
      </c>
      <c r="Q3950">
        <v>0.29268292682926828</v>
      </c>
      <c r="R3950" t="s">
        <v>80</v>
      </c>
    </row>
    <row r="3951" spans="1:18" x14ac:dyDescent="0.3">
      <c r="A3951" s="63">
        <v>3949</v>
      </c>
      <c r="B3951">
        <v>105914</v>
      </c>
      <c r="C3951" t="s">
        <v>502</v>
      </c>
      <c r="D3951" t="s">
        <v>585</v>
      </c>
      <c r="F3951">
        <v>72</v>
      </c>
      <c r="G3951" s="64">
        <v>43687</v>
      </c>
      <c r="H3951" s="64">
        <v>43727</v>
      </c>
      <c r="I3951">
        <v>7</v>
      </c>
      <c r="J3951">
        <v>2019</v>
      </c>
      <c r="K3951">
        <v>2019</v>
      </c>
      <c r="L3951">
        <v>12</v>
      </c>
      <c r="M3951">
        <v>0.4</v>
      </c>
      <c r="N3951">
        <v>4.8000000000000007</v>
      </c>
      <c r="O3951">
        <v>41</v>
      </c>
      <c r="P3951">
        <v>0.1170731707317073</v>
      </c>
      <c r="Q3951">
        <v>0.29268292682926828</v>
      </c>
      <c r="R3951" t="s">
        <v>853</v>
      </c>
    </row>
    <row r="3952" spans="1:18" x14ac:dyDescent="0.3">
      <c r="A3952" s="63">
        <v>3950</v>
      </c>
      <c r="B3952">
        <v>105914</v>
      </c>
      <c r="C3952" t="s">
        <v>502</v>
      </c>
      <c r="D3952" t="s">
        <v>585</v>
      </c>
      <c r="F3952">
        <v>72</v>
      </c>
      <c r="G3952" s="64">
        <v>43687</v>
      </c>
      <c r="H3952" s="64">
        <v>43727</v>
      </c>
      <c r="I3952">
        <v>7</v>
      </c>
      <c r="J3952">
        <v>2019</v>
      </c>
      <c r="K3952">
        <v>2019</v>
      </c>
      <c r="L3952">
        <v>12</v>
      </c>
      <c r="M3952">
        <v>0.4</v>
      </c>
      <c r="N3952">
        <v>4.8000000000000007</v>
      </c>
      <c r="O3952">
        <v>41</v>
      </c>
      <c r="P3952">
        <v>0.1170731707317073</v>
      </c>
      <c r="Q3952">
        <v>0.29268292682926828</v>
      </c>
      <c r="R3952" t="s">
        <v>587</v>
      </c>
    </row>
    <row r="3953" spans="1:18" x14ac:dyDescent="0.3">
      <c r="A3953" s="63">
        <v>3951</v>
      </c>
      <c r="B3953">
        <v>105914</v>
      </c>
      <c r="C3953" t="s">
        <v>502</v>
      </c>
      <c r="D3953" t="s">
        <v>585</v>
      </c>
      <c r="F3953">
        <v>72</v>
      </c>
      <c r="G3953" s="64">
        <v>43687</v>
      </c>
      <c r="H3953" s="64">
        <v>43727</v>
      </c>
      <c r="I3953">
        <v>7</v>
      </c>
      <c r="J3953">
        <v>2019</v>
      </c>
      <c r="K3953">
        <v>2019</v>
      </c>
      <c r="L3953">
        <v>12</v>
      </c>
      <c r="M3953">
        <v>0.4</v>
      </c>
      <c r="N3953">
        <v>4.8000000000000007</v>
      </c>
      <c r="O3953">
        <v>41</v>
      </c>
      <c r="P3953">
        <v>0.1170731707317073</v>
      </c>
      <c r="Q3953">
        <v>0.29268292682926828</v>
      </c>
      <c r="R3953" t="s">
        <v>671</v>
      </c>
    </row>
    <row r="3954" spans="1:18" x14ac:dyDescent="0.3">
      <c r="A3954" s="63">
        <v>3952</v>
      </c>
      <c r="B3954">
        <v>154</v>
      </c>
      <c r="C3954" t="s">
        <v>504</v>
      </c>
      <c r="D3954" t="s">
        <v>585</v>
      </c>
      <c r="F3954">
        <v>74</v>
      </c>
      <c r="G3954" s="64">
        <v>42708</v>
      </c>
      <c r="H3954" s="64">
        <v>42760</v>
      </c>
      <c r="I3954">
        <v>7</v>
      </c>
      <c r="J3954">
        <v>2001</v>
      </c>
      <c r="K3954">
        <v>2001</v>
      </c>
      <c r="L3954">
        <v>64</v>
      </c>
      <c r="M3954">
        <v>0.38333333333333341</v>
      </c>
      <c r="N3954">
        <v>24.533333333333331</v>
      </c>
      <c r="O3954">
        <v>53</v>
      </c>
      <c r="P3954">
        <v>0.4628930817610063</v>
      </c>
      <c r="Q3954">
        <v>1.2075471698113209</v>
      </c>
      <c r="R3954" t="s">
        <v>35</v>
      </c>
    </row>
    <row r="3955" spans="1:18" x14ac:dyDescent="0.3">
      <c r="A3955" s="63">
        <v>3953</v>
      </c>
      <c r="B3955">
        <v>154</v>
      </c>
      <c r="C3955" t="s">
        <v>504</v>
      </c>
      <c r="D3955" t="s">
        <v>585</v>
      </c>
      <c r="F3955">
        <v>74</v>
      </c>
      <c r="G3955" s="64">
        <v>42708</v>
      </c>
      <c r="H3955" s="64">
        <v>42760</v>
      </c>
      <c r="I3955">
        <v>7</v>
      </c>
      <c r="J3955">
        <v>2001</v>
      </c>
      <c r="K3955">
        <v>2001</v>
      </c>
      <c r="L3955">
        <v>64</v>
      </c>
      <c r="M3955">
        <v>0.38333333333333341</v>
      </c>
      <c r="N3955">
        <v>24.533333333333331</v>
      </c>
      <c r="O3955">
        <v>53</v>
      </c>
      <c r="P3955">
        <v>0.4628930817610063</v>
      </c>
      <c r="Q3955">
        <v>1.2075471698113209</v>
      </c>
      <c r="R3955" t="s">
        <v>22</v>
      </c>
    </row>
    <row r="3956" spans="1:18" x14ac:dyDescent="0.3">
      <c r="A3956" s="63">
        <v>3954</v>
      </c>
      <c r="B3956">
        <v>154</v>
      </c>
      <c r="C3956" t="s">
        <v>504</v>
      </c>
      <c r="D3956" t="s">
        <v>585</v>
      </c>
      <c r="F3956">
        <v>74</v>
      </c>
      <c r="G3956" s="64">
        <v>42708</v>
      </c>
      <c r="H3956" s="64">
        <v>42760</v>
      </c>
      <c r="I3956">
        <v>7</v>
      </c>
      <c r="J3956">
        <v>2001</v>
      </c>
      <c r="K3956">
        <v>2001</v>
      </c>
      <c r="L3956">
        <v>64</v>
      </c>
      <c r="M3956">
        <v>0.38333333333333341</v>
      </c>
      <c r="N3956">
        <v>24.533333333333331</v>
      </c>
      <c r="O3956">
        <v>53</v>
      </c>
      <c r="P3956">
        <v>0.4628930817610063</v>
      </c>
      <c r="Q3956">
        <v>1.2075471698113209</v>
      </c>
      <c r="R3956" t="s">
        <v>32</v>
      </c>
    </row>
    <row r="3957" spans="1:18" x14ac:dyDescent="0.3">
      <c r="A3957" s="63">
        <v>3955</v>
      </c>
      <c r="B3957">
        <v>154</v>
      </c>
      <c r="C3957" t="s">
        <v>504</v>
      </c>
      <c r="D3957" t="s">
        <v>585</v>
      </c>
      <c r="F3957">
        <v>74</v>
      </c>
      <c r="G3957" s="64">
        <v>42708</v>
      </c>
      <c r="H3957" s="64">
        <v>42760</v>
      </c>
      <c r="I3957">
        <v>7</v>
      </c>
      <c r="J3957">
        <v>2001</v>
      </c>
      <c r="K3957">
        <v>2001</v>
      </c>
      <c r="L3957">
        <v>64</v>
      </c>
      <c r="M3957">
        <v>0.38333333333333341</v>
      </c>
      <c r="N3957">
        <v>24.533333333333331</v>
      </c>
      <c r="O3957">
        <v>53</v>
      </c>
      <c r="P3957">
        <v>0.4628930817610063</v>
      </c>
      <c r="Q3957">
        <v>1.2075471698113209</v>
      </c>
      <c r="R3957" t="s">
        <v>36</v>
      </c>
    </row>
    <row r="3958" spans="1:18" x14ac:dyDescent="0.3">
      <c r="A3958" s="63">
        <v>3956</v>
      </c>
      <c r="B3958">
        <v>154</v>
      </c>
      <c r="C3958" t="s">
        <v>504</v>
      </c>
      <c r="D3958" t="s">
        <v>585</v>
      </c>
      <c r="F3958">
        <v>74</v>
      </c>
      <c r="G3958" s="64">
        <v>42708</v>
      </c>
      <c r="H3958" s="64">
        <v>42760</v>
      </c>
      <c r="I3958">
        <v>7</v>
      </c>
      <c r="J3958">
        <v>2001</v>
      </c>
      <c r="K3958">
        <v>2001</v>
      </c>
      <c r="L3958">
        <v>64</v>
      </c>
      <c r="M3958">
        <v>0.38333333333333341</v>
      </c>
      <c r="N3958">
        <v>24.533333333333331</v>
      </c>
      <c r="O3958">
        <v>53</v>
      </c>
      <c r="P3958">
        <v>0.4628930817610063</v>
      </c>
      <c r="Q3958">
        <v>1.2075471698113209</v>
      </c>
      <c r="R3958" t="s">
        <v>108</v>
      </c>
    </row>
    <row r="3959" spans="1:18" x14ac:dyDescent="0.3">
      <c r="A3959" s="63">
        <v>3957</v>
      </c>
      <c r="B3959">
        <v>154</v>
      </c>
      <c r="C3959" t="s">
        <v>504</v>
      </c>
      <c r="D3959" t="s">
        <v>585</v>
      </c>
      <c r="F3959">
        <v>74</v>
      </c>
      <c r="G3959" s="64">
        <v>42708</v>
      </c>
      <c r="H3959" s="64">
        <v>42760</v>
      </c>
      <c r="I3959">
        <v>7</v>
      </c>
      <c r="J3959">
        <v>2001</v>
      </c>
      <c r="K3959">
        <v>2001</v>
      </c>
      <c r="L3959">
        <v>64</v>
      </c>
      <c r="M3959">
        <v>0.38333333333333341</v>
      </c>
      <c r="N3959">
        <v>24.533333333333331</v>
      </c>
      <c r="O3959">
        <v>53</v>
      </c>
      <c r="P3959">
        <v>0.4628930817610063</v>
      </c>
      <c r="Q3959">
        <v>1.2075471698113209</v>
      </c>
      <c r="R3959" t="s">
        <v>38</v>
      </c>
    </row>
    <row r="3960" spans="1:18" x14ac:dyDescent="0.3">
      <c r="A3960" s="63">
        <v>3958</v>
      </c>
      <c r="B3960">
        <v>154</v>
      </c>
      <c r="C3960" t="s">
        <v>504</v>
      </c>
      <c r="D3960" t="s">
        <v>585</v>
      </c>
      <c r="F3960">
        <v>74</v>
      </c>
      <c r="G3960" s="64">
        <v>42708</v>
      </c>
      <c r="H3960" s="64">
        <v>42760</v>
      </c>
      <c r="I3960">
        <v>7</v>
      </c>
      <c r="J3960">
        <v>2001</v>
      </c>
      <c r="K3960">
        <v>2001</v>
      </c>
      <c r="L3960">
        <v>64</v>
      </c>
      <c r="M3960">
        <v>0.38333333333333341</v>
      </c>
      <c r="N3960">
        <v>24.533333333333331</v>
      </c>
      <c r="O3960">
        <v>53</v>
      </c>
      <c r="P3960">
        <v>0.4628930817610063</v>
      </c>
      <c r="Q3960">
        <v>1.2075471698113209</v>
      </c>
      <c r="R3960" t="s">
        <v>744</v>
      </c>
    </row>
    <row r="3961" spans="1:18" x14ac:dyDescent="0.3">
      <c r="A3961" s="63">
        <v>3959</v>
      </c>
      <c r="B3961">
        <v>154</v>
      </c>
      <c r="C3961" t="s">
        <v>504</v>
      </c>
      <c r="D3961" t="s">
        <v>585</v>
      </c>
      <c r="F3961">
        <v>74</v>
      </c>
      <c r="G3961" s="64">
        <v>42708</v>
      </c>
      <c r="H3961" s="64">
        <v>42760</v>
      </c>
      <c r="I3961">
        <v>7</v>
      </c>
      <c r="J3961">
        <v>2001</v>
      </c>
      <c r="K3961">
        <v>2001</v>
      </c>
      <c r="L3961">
        <v>64</v>
      </c>
      <c r="M3961">
        <v>0.38333333333333341</v>
      </c>
      <c r="N3961">
        <v>24.533333333333331</v>
      </c>
      <c r="O3961">
        <v>53</v>
      </c>
      <c r="P3961">
        <v>0.4628930817610063</v>
      </c>
      <c r="Q3961">
        <v>1.2075471698113209</v>
      </c>
      <c r="R3961" t="s">
        <v>590</v>
      </c>
    </row>
    <row r="3962" spans="1:18" x14ac:dyDescent="0.3">
      <c r="A3962" s="63">
        <v>3960</v>
      </c>
      <c r="B3962">
        <v>154</v>
      </c>
      <c r="C3962" t="s">
        <v>504</v>
      </c>
      <c r="D3962" t="s">
        <v>585</v>
      </c>
      <c r="F3962">
        <v>74</v>
      </c>
      <c r="G3962" s="64">
        <v>42708</v>
      </c>
      <c r="H3962" s="64">
        <v>42760</v>
      </c>
      <c r="I3962">
        <v>7</v>
      </c>
      <c r="J3962">
        <v>2001</v>
      </c>
      <c r="K3962">
        <v>2001</v>
      </c>
      <c r="L3962">
        <v>64</v>
      </c>
      <c r="M3962">
        <v>0.38333333333333341</v>
      </c>
      <c r="N3962">
        <v>24.533333333333331</v>
      </c>
      <c r="O3962">
        <v>53</v>
      </c>
      <c r="P3962">
        <v>0.4628930817610063</v>
      </c>
      <c r="Q3962">
        <v>1.2075471698113209</v>
      </c>
      <c r="R3962" t="s">
        <v>133</v>
      </c>
    </row>
    <row r="3963" spans="1:18" x14ac:dyDescent="0.3">
      <c r="A3963" s="63">
        <v>3961</v>
      </c>
      <c r="B3963">
        <v>154</v>
      </c>
      <c r="C3963" t="s">
        <v>504</v>
      </c>
      <c r="D3963" t="s">
        <v>585</v>
      </c>
      <c r="F3963">
        <v>74</v>
      </c>
      <c r="G3963" s="64">
        <v>42708</v>
      </c>
      <c r="H3963" s="64">
        <v>42760</v>
      </c>
      <c r="I3963">
        <v>7</v>
      </c>
      <c r="J3963">
        <v>2001</v>
      </c>
      <c r="K3963">
        <v>2001</v>
      </c>
      <c r="L3963">
        <v>64</v>
      </c>
      <c r="M3963">
        <v>0.38333333333333341</v>
      </c>
      <c r="N3963">
        <v>24.533333333333331</v>
      </c>
      <c r="O3963">
        <v>53</v>
      </c>
      <c r="P3963">
        <v>0.4628930817610063</v>
      </c>
      <c r="Q3963">
        <v>1.2075471698113209</v>
      </c>
      <c r="R3963" t="s">
        <v>122</v>
      </c>
    </row>
    <row r="3964" spans="1:18" x14ac:dyDescent="0.3">
      <c r="A3964" s="63">
        <v>3962</v>
      </c>
      <c r="B3964">
        <v>154</v>
      </c>
      <c r="C3964" t="s">
        <v>504</v>
      </c>
      <c r="D3964" t="s">
        <v>585</v>
      </c>
      <c r="F3964">
        <v>74</v>
      </c>
      <c r="G3964" s="64">
        <v>42708</v>
      </c>
      <c r="H3964" s="64">
        <v>42760</v>
      </c>
      <c r="I3964">
        <v>7</v>
      </c>
      <c r="J3964">
        <v>2001</v>
      </c>
      <c r="K3964">
        <v>2001</v>
      </c>
      <c r="L3964">
        <v>64</v>
      </c>
      <c r="M3964">
        <v>0.38333333333333341</v>
      </c>
      <c r="N3964">
        <v>24.533333333333331</v>
      </c>
      <c r="O3964">
        <v>53</v>
      </c>
      <c r="P3964">
        <v>0.4628930817610063</v>
      </c>
      <c r="Q3964">
        <v>1.2075471698113209</v>
      </c>
      <c r="R3964" t="s">
        <v>700</v>
      </c>
    </row>
    <row r="3965" spans="1:18" x14ac:dyDescent="0.3">
      <c r="A3965" s="63">
        <v>3963</v>
      </c>
      <c r="B3965">
        <v>154</v>
      </c>
      <c r="C3965" t="s">
        <v>504</v>
      </c>
      <c r="D3965" t="s">
        <v>585</v>
      </c>
      <c r="F3965">
        <v>74</v>
      </c>
      <c r="G3965" s="64">
        <v>42708</v>
      </c>
      <c r="H3965" s="64">
        <v>42760</v>
      </c>
      <c r="I3965">
        <v>7</v>
      </c>
      <c r="J3965">
        <v>2001</v>
      </c>
      <c r="K3965">
        <v>2001</v>
      </c>
      <c r="L3965">
        <v>64</v>
      </c>
      <c r="M3965">
        <v>0.38333333333333341</v>
      </c>
      <c r="N3965">
        <v>24.533333333333331</v>
      </c>
      <c r="O3965">
        <v>53</v>
      </c>
      <c r="P3965">
        <v>0.4628930817610063</v>
      </c>
      <c r="Q3965">
        <v>1.2075471698113209</v>
      </c>
      <c r="R3965" t="s">
        <v>156</v>
      </c>
    </row>
    <row r="3966" spans="1:18" x14ac:dyDescent="0.3">
      <c r="A3966" s="63">
        <v>3964</v>
      </c>
      <c r="B3966">
        <v>154</v>
      </c>
      <c r="C3966" t="s">
        <v>504</v>
      </c>
      <c r="D3966" t="s">
        <v>585</v>
      </c>
      <c r="F3966">
        <v>74</v>
      </c>
      <c r="G3966" s="64">
        <v>42708</v>
      </c>
      <c r="H3966" s="64">
        <v>42760</v>
      </c>
      <c r="I3966">
        <v>7</v>
      </c>
      <c r="J3966">
        <v>2001</v>
      </c>
      <c r="K3966">
        <v>2001</v>
      </c>
      <c r="L3966">
        <v>64</v>
      </c>
      <c r="M3966">
        <v>0.38333333333333341</v>
      </c>
      <c r="N3966">
        <v>24.533333333333331</v>
      </c>
      <c r="O3966">
        <v>53</v>
      </c>
      <c r="P3966">
        <v>0.4628930817610063</v>
      </c>
      <c r="Q3966">
        <v>1.2075471698113209</v>
      </c>
      <c r="R3966" t="s">
        <v>669</v>
      </c>
    </row>
    <row r="3967" spans="1:18" x14ac:dyDescent="0.3">
      <c r="A3967" s="63">
        <v>3965</v>
      </c>
      <c r="B3967">
        <v>154</v>
      </c>
      <c r="C3967" t="s">
        <v>504</v>
      </c>
      <c r="D3967" t="s">
        <v>585</v>
      </c>
      <c r="F3967">
        <v>74</v>
      </c>
      <c r="G3967" s="64">
        <v>42708</v>
      </c>
      <c r="H3967" s="64">
        <v>42760</v>
      </c>
      <c r="I3967">
        <v>7</v>
      </c>
      <c r="J3967">
        <v>2001</v>
      </c>
      <c r="K3967">
        <v>2001</v>
      </c>
      <c r="L3967">
        <v>64</v>
      </c>
      <c r="M3967">
        <v>0.38333333333333341</v>
      </c>
      <c r="N3967">
        <v>24.533333333333331</v>
      </c>
      <c r="O3967">
        <v>53</v>
      </c>
      <c r="P3967">
        <v>0.4628930817610063</v>
      </c>
      <c r="Q3967">
        <v>1.2075471698113209</v>
      </c>
      <c r="R3967" t="s">
        <v>701</v>
      </c>
    </row>
    <row r="3968" spans="1:18" x14ac:dyDescent="0.3">
      <c r="A3968" s="63">
        <v>3966</v>
      </c>
      <c r="B3968">
        <v>154</v>
      </c>
      <c r="C3968" t="s">
        <v>504</v>
      </c>
      <c r="D3968" t="s">
        <v>585</v>
      </c>
      <c r="F3968">
        <v>74</v>
      </c>
      <c r="G3968" s="64">
        <v>42708</v>
      </c>
      <c r="H3968" s="64">
        <v>42760</v>
      </c>
      <c r="I3968">
        <v>7</v>
      </c>
      <c r="J3968">
        <v>2001</v>
      </c>
      <c r="K3968">
        <v>2001</v>
      </c>
      <c r="L3968">
        <v>64</v>
      </c>
      <c r="M3968">
        <v>0.38333333333333341</v>
      </c>
      <c r="N3968">
        <v>24.533333333333331</v>
      </c>
      <c r="O3968">
        <v>53</v>
      </c>
      <c r="P3968">
        <v>0.4628930817610063</v>
      </c>
      <c r="Q3968">
        <v>1.2075471698113209</v>
      </c>
      <c r="R3968" t="s">
        <v>734</v>
      </c>
    </row>
    <row r="3969" spans="1:18" x14ac:dyDescent="0.3">
      <c r="A3969" s="63">
        <v>3967</v>
      </c>
      <c r="B3969">
        <v>154</v>
      </c>
      <c r="C3969" t="s">
        <v>504</v>
      </c>
      <c r="D3969" t="s">
        <v>585</v>
      </c>
      <c r="F3969">
        <v>74</v>
      </c>
      <c r="G3969" s="64">
        <v>42708</v>
      </c>
      <c r="H3969" s="64">
        <v>42760</v>
      </c>
      <c r="I3969">
        <v>7</v>
      </c>
      <c r="J3969">
        <v>2001</v>
      </c>
      <c r="K3969">
        <v>2001</v>
      </c>
      <c r="L3969">
        <v>64</v>
      </c>
      <c r="M3969">
        <v>0.38333333333333341</v>
      </c>
      <c r="N3969">
        <v>24.533333333333331</v>
      </c>
      <c r="O3969">
        <v>53</v>
      </c>
      <c r="P3969">
        <v>0.4628930817610063</v>
      </c>
      <c r="Q3969">
        <v>1.2075471698113209</v>
      </c>
      <c r="R3969" t="s">
        <v>643</v>
      </c>
    </row>
    <row r="3970" spans="1:18" x14ac:dyDescent="0.3">
      <c r="A3970" s="63">
        <v>3968</v>
      </c>
      <c r="B3970">
        <v>100</v>
      </c>
      <c r="C3970" t="s">
        <v>854</v>
      </c>
      <c r="D3970" t="s">
        <v>585</v>
      </c>
      <c r="F3970">
        <v>66</v>
      </c>
      <c r="G3970" s="64">
        <v>43354</v>
      </c>
      <c r="H3970" s="64">
        <v>43371</v>
      </c>
      <c r="I3970">
        <v>4</v>
      </c>
      <c r="J3970">
        <v>2001</v>
      </c>
      <c r="K3970">
        <v>2001</v>
      </c>
      <c r="L3970">
        <v>13</v>
      </c>
      <c r="M3970">
        <v>0.38333333333333341</v>
      </c>
      <c r="N3970">
        <v>4.9833333333333334</v>
      </c>
      <c r="O3970">
        <v>18</v>
      </c>
      <c r="P3970">
        <v>0.27685185185185179</v>
      </c>
      <c r="Q3970">
        <v>0.72222222222222221</v>
      </c>
      <c r="R3970" t="s">
        <v>32</v>
      </c>
    </row>
    <row r="3971" spans="1:18" x14ac:dyDescent="0.3">
      <c r="A3971" s="63">
        <v>3969</v>
      </c>
      <c r="B3971">
        <v>100</v>
      </c>
      <c r="C3971" t="s">
        <v>854</v>
      </c>
      <c r="D3971" t="s">
        <v>585</v>
      </c>
      <c r="F3971">
        <v>66</v>
      </c>
      <c r="G3971" s="64">
        <v>43354</v>
      </c>
      <c r="H3971" s="64">
        <v>43371</v>
      </c>
      <c r="I3971">
        <v>4</v>
      </c>
      <c r="J3971">
        <v>2001</v>
      </c>
      <c r="K3971">
        <v>2001</v>
      </c>
      <c r="L3971">
        <v>13</v>
      </c>
      <c r="M3971">
        <v>0.38333333333333341</v>
      </c>
      <c r="N3971">
        <v>4.9833333333333334</v>
      </c>
      <c r="O3971">
        <v>18</v>
      </c>
      <c r="P3971">
        <v>0.27685185185185179</v>
      </c>
      <c r="Q3971">
        <v>0.72222222222222221</v>
      </c>
      <c r="R3971" t="s">
        <v>36</v>
      </c>
    </row>
    <row r="3972" spans="1:18" x14ac:dyDescent="0.3">
      <c r="A3972" s="63">
        <v>3970</v>
      </c>
      <c r="B3972">
        <v>100</v>
      </c>
      <c r="C3972" t="s">
        <v>854</v>
      </c>
      <c r="D3972" t="s">
        <v>585</v>
      </c>
      <c r="F3972">
        <v>66</v>
      </c>
      <c r="G3972" s="64">
        <v>43354</v>
      </c>
      <c r="H3972" s="64">
        <v>43371</v>
      </c>
      <c r="I3972">
        <v>4</v>
      </c>
      <c r="J3972">
        <v>2001</v>
      </c>
      <c r="K3972">
        <v>2001</v>
      </c>
      <c r="L3972">
        <v>13</v>
      </c>
      <c r="M3972">
        <v>0.38333333333333341</v>
      </c>
      <c r="N3972">
        <v>4.9833333333333334</v>
      </c>
      <c r="O3972">
        <v>18</v>
      </c>
      <c r="P3972">
        <v>0.27685185185185179</v>
      </c>
      <c r="Q3972">
        <v>0.72222222222222221</v>
      </c>
      <c r="R3972" t="s">
        <v>23</v>
      </c>
    </row>
    <row r="3973" spans="1:18" x14ac:dyDescent="0.3">
      <c r="A3973" s="63">
        <v>3971</v>
      </c>
      <c r="B3973">
        <v>100</v>
      </c>
      <c r="C3973" t="s">
        <v>854</v>
      </c>
      <c r="D3973" t="s">
        <v>585</v>
      </c>
      <c r="F3973">
        <v>66</v>
      </c>
      <c r="G3973" s="64">
        <v>43354</v>
      </c>
      <c r="H3973" s="64">
        <v>43371</v>
      </c>
      <c r="I3973">
        <v>4</v>
      </c>
      <c r="J3973">
        <v>2001</v>
      </c>
      <c r="K3973">
        <v>2001</v>
      </c>
      <c r="L3973">
        <v>13</v>
      </c>
      <c r="M3973">
        <v>0.38333333333333341</v>
      </c>
      <c r="N3973">
        <v>4.9833333333333334</v>
      </c>
      <c r="O3973">
        <v>18</v>
      </c>
      <c r="P3973">
        <v>0.27685185185185179</v>
      </c>
      <c r="Q3973">
        <v>0.72222222222222221</v>
      </c>
      <c r="R3973" t="s">
        <v>359</v>
      </c>
    </row>
    <row r="3974" spans="1:18" x14ac:dyDescent="0.3">
      <c r="A3974" s="63">
        <v>3972</v>
      </c>
      <c r="B3974">
        <v>100</v>
      </c>
      <c r="C3974" t="s">
        <v>854</v>
      </c>
      <c r="D3974" t="s">
        <v>585</v>
      </c>
      <c r="F3974">
        <v>66</v>
      </c>
      <c r="G3974" s="64">
        <v>43354</v>
      </c>
      <c r="H3974" s="64">
        <v>43371</v>
      </c>
      <c r="I3974">
        <v>4</v>
      </c>
      <c r="J3974">
        <v>2001</v>
      </c>
      <c r="K3974">
        <v>2001</v>
      </c>
      <c r="L3974">
        <v>13</v>
      </c>
      <c r="M3974">
        <v>0.38333333333333341</v>
      </c>
      <c r="N3974">
        <v>4.9833333333333334</v>
      </c>
      <c r="O3974">
        <v>18</v>
      </c>
      <c r="P3974">
        <v>0.27685185185185179</v>
      </c>
      <c r="Q3974">
        <v>0.72222222222222221</v>
      </c>
      <c r="R3974" t="s">
        <v>54</v>
      </c>
    </row>
    <row r="3975" spans="1:18" x14ac:dyDescent="0.3">
      <c r="A3975" s="63">
        <v>3973</v>
      </c>
      <c r="B3975">
        <v>100</v>
      </c>
      <c r="C3975" t="s">
        <v>854</v>
      </c>
      <c r="D3975" t="s">
        <v>585</v>
      </c>
      <c r="F3975">
        <v>66</v>
      </c>
      <c r="G3975" s="64">
        <v>43354</v>
      </c>
      <c r="H3975" s="64">
        <v>43371</v>
      </c>
      <c r="I3975">
        <v>4</v>
      </c>
      <c r="J3975">
        <v>2001</v>
      </c>
      <c r="K3975">
        <v>2001</v>
      </c>
      <c r="L3975">
        <v>13</v>
      </c>
      <c r="M3975">
        <v>0.38333333333333341</v>
      </c>
      <c r="N3975">
        <v>4.9833333333333334</v>
      </c>
      <c r="O3975">
        <v>18</v>
      </c>
      <c r="P3975">
        <v>0.27685185185185179</v>
      </c>
      <c r="Q3975">
        <v>0.72222222222222221</v>
      </c>
      <c r="R3975" t="s">
        <v>606</v>
      </c>
    </row>
    <row r="3976" spans="1:18" x14ac:dyDescent="0.3">
      <c r="A3976" s="63">
        <v>3974</v>
      </c>
      <c r="B3976">
        <v>100</v>
      </c>
      <c r="C3976" t="s">
        <v>854</v>
      </c>
      <c r="D3976" t="s">
        <v>585</v>
      </c>
      <c r="F3976">
        <v>66</v>
      </c>
      <c r="G3976" s="64">
        <v>43354</v>
      </c>
      <c r="H3976" s="64">
        <v>43371</v>
      </c>
      <c r="I3976">
        <v>4</v>
      </c>
      <c r="J3976">
        <v>2001</v>
      </c>
      <c r="K3976">
        <v>2001</v>
      </c>
      <c r="L3976">
        <v>13</v>
      </c>
      <c r="M3976">
        <v>0.38333333333333341</v>
      </c>
      <c r="N3976">
        <v>4.9833333333333334</v>
      </c>
      <c r="O3976">
        <v>18</v>
      </c>
      <c r="P3976">
        <v>0.27685185185185179</v>
      </c>
      <c r="Q3976">
        <v>0.72222222222222221</v>
      </c>
      <c r="R3976" t="s">
        <v>674</v>
      </c>
    </row>
    <row r="3977" spans="1:18" x14ac:dyDescent="0.3">
      <c r="A3977" s="63">
        <v>3975</v>
      </c>
      <c r="B3977">
        <v>100</v>
      </c>
      <c r="C3977" t="s">
        <v>854</v>
      </c>
      <c r="D3977" t="s">
        <v>585</v>
      </c>
      <c r="F3977">
        <v>66</v>
      </c>
      <c r="G3977" s="64">
        <v>43354</v>
      </c>
      <c r="H3977" s="64">
        <v>43371</v>
      </c>
      <c r="I3977">
        <v>4</v>
      </c>
      <c r="J3977">
        <v>2001</v>
      </c>
      <c r="K3977">
        <v>2001</v>
      </c>
      <c r="L3977">
        <v>13</v>
      </c>
      <c r="M3977">
        <v>0.38333333333333341</v>
      </c>
      <c r="N3977">
        <v>4.9833333333333334</v>
      </c>
      <c r="O3977">
        <v>18</v>
      </c>
      <c r="P3977">
        <v>0.27685185185185179</v>
      </c>
      <c r="Q3977">
        <v>0.72222222222222221</v>
      </c>
      <c r="R3977" t="s">
        <v>742</v>
      </c>
    </row>
    <row r="3978" spans="1:18" x14ac:dyDescent="0.3">
      <c r="A3978" s="63">
        <v>3976</v>
      </c>
      <c r="B3978">
        <v>100</v>
      </c>
      <c r="C3978" t="s">
        <v>854</v>
      </c>
      <c r="D3978" t="s">
        <v>585</v>
      </c>
      <c r="F3978">
        <v>66</v>
      </c>
      <c r="G3978" s="64">
        <v>43354</v>
      </c>
      <c r="H3978" s="64">
        <v>43371</v>
      </c>
      <c r="I3978">
        <v>4</v>
      </c>
      <c r="J3978">
        <v>2001</v>
      </c>
      <c r="K3978">
        <v>2001</v>
      </c>
      <c r="L3978">
        <v>13</v>
      </c>
      <c r="M3978">
        <v>0.38333333333333341</v>
      </c>
      <c r="N3978">
        <v>4.9833333333333334</v>
      </c>
      <c r="O3978">
        <v>18</v>
      </c>
      <c r="P3978">
        <v>0.27685185185185179</v>
      </c>
      <c r="Q3978">
        <v>0.72222222222222221</v>
      </c>
      <c r="R3978" t="s">
        <v>55</v>
      </c>
    </row>
    <row r="3979" spans="1:18" x14ac:dyDescent="0.3">
      <c r="A3979" s="63">
        <v>3977</v>
      </c>
      <c r="B3979">
        <v>100</v>
      </c>
      <c r="C3979" t="s">
        <v>854</v>
      </c>
      <c r="D3979" t="s">
        <v>585</v>
      </c>
      <c r="F3979">
        <v>66</v>
      </c>
      <c r="G3979" s="64">
        <v>43354</v>
      </c>
      <c r="H3979" s="64">
        <v>43371</v>
      </c>
      <c r="I3979">
        <v>4</v>
      </c>
      <c r="J3979">
        <v>2001</v>
      </c>
      <c r="K3979">
        <v>2001</v>
      </c>
      <c r="L3979">
        <v>13</v>
      </c>
      <c r="M3979">
        <v>0.38333333333333341</v>
      </c>
      <c r="N3979">
        <v>4.9833333333333334</v>
      </c>
      <c r="O3979">
        <v>18</v>
      </c>
      <c r="P3979">
        <v>0.27685185185185179</v>
      </c>
      <c r="Q3979">
        <v>0.72222222222222221</v>
      </c>
      <c r="R3979" t="s">
        <v>641</v>
      </c>
    </row>
    <row r="3980" spans="1:18" x14ac:dyDescent="0.3">
      <c r="A3980" s="63">
        <v>3978</v>
      </c>
      <c r="B3980">
        <v>100</v>
      </c>
      <c r="C3980" t="s">
        <v>854</v>
      </c>
      <c r="D3980" t="s">
        <v>585</v>
      </c>
      <c r="F3980">
        <v>66</v>
      </c>
      <c r="G3980" s="64">
        <v>43354</v>
      </c>
      <c r="H3980" s="64">
        <v>43371</v>
      </c>
      <c r="I3980">
        <v>4</v>
      </c>
      <c r="J3980">
        <v>2001</v>
      </c>
      <c r="K3980">
        <v>2001</v>
      </c>
      <c r="L3980">
        <v>13</v>
      </c>
      <c r="M3980">
        <v>0.38333333333333341</v>
      </c>
      <c r="N3980">
        <v>4.9833333333333334</v>
      </c>
      <c r="O3980">
        <v>18</v>
      </c>
      <c r="P3980">
        <v>0.27685185185185179</v>
      </c>
      <c r="Q3980">
        <v>0.72222222222222221</v>
      </c>
      <c r="R3980" t="s">
        <v>666</v>
      </c>
    </row>
    <row r="3981" spans="1:18" x14ac:dyDescent="0.3">
      <c r="A3981" s="63">
        <v>3979</v>
      </c>
      <c r="B3981">
        <v>100</v>
      </c>
      <c r="C3981" t="s">
        <v>854</v>
      </c>
      <c r="D3981" t="s">
        <v>585</v>
      </c>
      <c r="F3981">
        <v>66</v>
      </c>
      <c r="G3981" s="64">
        <v>43354</v>
      </c>
      <c r="H3981" s="64">
        <v>43371</v>
      </c>
      <c r="I3981">
        <v>4</v>
      </c>
      <c r="J3981">
        <v>2001</v>
      </c>
      <c r="K3981">
        <v>2001</v>
      </c>
      <c r="L3981">
        <v>13</v>
      </c>
      <c r="M3981">
        <v>0.38333333333333341</v>
      </c>
      <c r="N3981">
        <v>4.9833333333333334</v>
      </c>
      <c r="O3981">
        <v>18</v>
      </c>
      <c r="P3981">
        <v>0.27685185185185179</v>
      </c>
      <c r="Q3981">
        <v>0.72222222222222221</v>
      </c>
      <c r="R3981" t="s">
        <v>599</v>
      </c>
    </row>
    <row r="3982" spans="1:18" x14ac:dyDescent="0.3">
      <c r="A3982" s="63">
        <v>3980</v>
      </c>
      <c r="B3982">
        <v>100</v>
      </c>
      <c r="C3982" t="s">
        <v>854</v>
      </c>
      <c r="D3982" t="s">
        <v>585</v>
      </c>
      <c r="F3982">
        <v>66</v>
      </c>
      <c r="G3982" s="64">
        <v>43354</v>
      </c>
      <c r="H3982" s="64">
        <v>43371</v>
      </c>
      <c r="I3982">
        <v>4</v>
      </c>
      <c r="J3982">
        <v>2001</v>
      </c>
      <c r="K3982">
        <v>2001</v>
      </c>
      <c r="L3982">
        <v>13</v>
      </c>
      <c r="M3982">
        <v>0.38333333333333341</v>
      </c>
      <c r="N3982">
        <v>4.9833333333333334</v>
      </c>
      <c r="O3982">
        <v>18</v>
      </c>
      <c r="P3982">
        <v>0.27685185185185179</v>
      </c>
      <c r="Q3982">
        <v>0.72222222222222221</v>
      </c>
      <c r="R3982" t="s">
        <v>617</v>
      </c>
    </row>
    <row r="3983" spans="1:18" x14ac:dyDescent="0.3">
      <c r="A3983" s="63">
        <v>3981</v>
      </c>
      <c r="B3983">
        <v>100</v>
      </c>
      <c r="C3983" t="s">
        <v>854</v>
      </c>
      <c r="D3983" t="s">
        <v>585</v>
      </c>
      <c r="F3983">
        <v>66</v>
      </c>
      <c r="G3983" s="64">
        <v>43354</v>
      </c>
      <c r="H3983" s="64">
        <v>43371</v>
      </c>
      <c r="I3983">
        <v>4</v>
      </c>
      <c r="J3983">
        <v>2001</v>
      </c>
      <c r="K3983">
        <v>2001</v>
      </c>
      <c r="L3983">
        <v>13</v>
      </c>
      <c r="M3983">
        <v>0.38333333333333341</v>
      </c>
      <c r="N3983">
        <v>4.9833333333333334</v>
      </c>
      <c r="O3983">
        <v>18</v>
      </c>
      <c r="P3983">
        <v>0.27685185185185179</v>
      </c>
      <c r="Q3983">
        <v>0.72222222222222221</v>
      </c>
      <c r="R3983" t="s">
        <v>661</v>
      </c>
    </row>
    <row r="3984" spans="1:18" x14ac:dyDescent="0.3">
      <c r="A3984" s="63">
        <v>3982</v>
      </c>
      <c r="B3984">
        <v>100</v>
      </c>
      <c r="C3984" t="s">
        <v>854</v>
      </c>
      <c r="D3984" t="s">
        <v>585</v>
      </c>
      <c r="F3984">
        <v>66</v>
      </c>
      <c r="G3984" s="64">
        <v>43354</v>
      </c>
      <c r="H3984" s="64">
        <v>43371</v>
      </c>
      <c r="I3984">
        <v>4</v>
      </c>
      <c r="J3984">
        <v>2001</v>
      </c>
      <c r="K3984">
        <v>2001</v>
      </c>
      <c r="L3984">
        <v>13</v>
      </c>
      <c r="M3984">
        <v>0.38333333333333341</v>
      </c>
      <c r="N3984">
        <v>4.9833333333333334</v>
      </c>
      <c r="O3984">
        <v>18</v>
      </c>
      <c r="P3984">
        <v>0.27685185185185179</v>
      </c>
      <c r="Q3984">
        <v>0.72222222222222221</v>
      </c>
      <c r="R3984" t="s">
        <v>747</v>
      </c>
    </row>
    <row r="3985" spans="1:18" x14ac:dyDescent="0.3">
      <c r="A3985" s="63">
        <v>3983</v>
      </c>
      <c r="B3985">
        <v>100</v>
      </c>
      <c r="C3985" t="s">
        <v>854</v>
      </c>
      <c r="D3985" t="s">
        <v>585</v>
      </c>
      <c r="F3985">
        <v>66</v>
      </c>
      <c r="G3985" s="64">
        <v>43354</v>
      </c>
      <c r="H3985" s="64">
        <v>43371</v>
      </c>
      <c r="I3985">
        <v>4</v>
      </c>
      <c r="J3985">
        <v>2001</v>
      </c>
      <c r="K3985">
        <v>2001</v>
      </c>
      <c r="L3985">
        <v>13</v>
      </c>
      <c r="M3985">
        <v>0.38333333333333341</v>
      </c>
      <c r="N3985">
        <v>4.9833333333333334</v>
      </c>
      <c r="O3985">
        <v>18</v>
      </c>
      <c r="P3985">
        <v>0.27685185185185179</v>
      </c>
      <c r="Q3985">
        <v>0.72222222222222221</v>
      </c>
      <c r="R3985" t="s">
        <v>681</v>
      </c>
    </row>
    <row r="3986" spans="1:18" x14ac:dyDescent="0.3">
      <c r="A3986" s="63">
        <v>3984</v>
      </c>
      <c r="B3986">
        <v>100</v>
      </c>
      <c r="C3986" t="s">
        <v>854</v>
      </c>
      <c r="D3986" t="s">
        <v>585</v>
      </c>
      <c r="F3986">
        <v>66</v>
      </c>
      <c r="G3986" s="64">
        <v>43354</v>
      </c>
      <c r="H3986" s="64">
        <v>43371</v>
      </c>
      <c r="I3986">
        <v>4</v>
      </c>
      <c r="J3986">
        <v>2001</v>
      </c>
      <c r="K3986">
        <v>2001</v>
      </c>
      <c r="L3986">
        <v>13</v>
      </c>
      <c r="M3986">
        <v>0.38333333333333341</v>
      </c>
      <c r="N3986">
        <v>4.9833333333333334</v>
      </c>
      <c r="O3986">
        <v>18</v>
      </c>
      <c r="P3986">
        <v>0.27685185185185179</v>
      </c>
      <c r="Q3986">
        <v>0.72222222222222221</v>
      </c>
      <c r="R3986" t="s">
        <v>676</v>
      </c>
    </row>
    <row r="3987" spans="1:18" x14ac:dyDescent="0.3">
      <c r="A3987" s="63">
        <v>3985</v>
      </c>
      <c r="B3987">
        <v>105156</v>
      </c>
      <c r="C3987" t="s">
        <v>855</v>
      </c>
      <c r="D3987" t="s">
        <v>585</v>
      </c>
      <c r="F3987">
        <v>73</v>
      </c>
      <c r="G3987" s="64">
        <v>43972</v>
      </c>
      <c r="H3987" s="64">
        <v>43980</v>
      </c>
      <c r="I3987">
        <v>7</v>
      </c>
      <c r="J3987">
        <v>2019</v>
      </c>
      <c r="K3987">
        <v>2019</v>
      </c>
      <c r="L3987">
        <v>12</v>
      </c>
      <c r="M3987">
        <v>0.4</v>
      </c>
      <c r="N3987">
        <v>4.8000000000000007</v>
      </c>
      <c r="O3987">
        <v>9</v>
      </c>
      <c r="P3987">
        <v>0.53333333333333344</v>
      </c>
      <c r="Q3987">
        <v>1.333333333333333</v>
      </c>
      <c r="R3987" t="s">
        <v>35</v>
      </c>
    </row>
    <row r="3988" spans="1:18" x14ac:dyDescent="0.3">
      <c r="A3988" s="63">
        <v>3986</v>
      </c>
      <c r="B3988">
        <v>105156</v>
      </c>
      <c r="C3988" t="s">
        <v>855</v>
      </c>
      <c r="D3988" t="s">
        <v>585</v>
      </c>
      <c r="F3988">
        <v>73</v>
      </c>
      <c r="G3988" s="64">
        <v>43972</v>
      </c>
      <c r="H3988" s="64">
        <v>43980</v>
      </c>
      <c r="I3988">
        <v>7</v>
      </c>
      <c r="J3988">
        <v>2019</v>
      </c>
      <c r="K3988">
        <v>2019</v>
      </c>
      <c r="L3988">
        <v>12</v>
      </c>
      <c r="M3988">
        <v>0.4</v>
      </c>
      <c r="N3988">
        <v>4.8000000000000007</v>
      </c>
      <c r="O3988">
        <v>9</v>
      </c>
      <c r="P3988">
        <v>0.53333333333333344</v>
      </c>
      <c r="Q3988">
        <v>1.333333333333333</v>
      </c>
      <c r="R3988" t="s">
        <v>22</v>
      </c>
    </row>
    <row r="3989" spans="1:18" x14ac:dyDescent="0.3">
      <c r="A3989" s="63">
        <v>3987</v>
      </c>
      <c r="B3989">
        <v>105156</v>
      </c>
      <c r="C3989" t="s">
        <v>855</v>
      </c>
      <c r="D3989" t="s">
        <v>585</v>
      </c>
      <c r="F3989">
        <v>73</v>
      </c>
      <c r="G3989" s="64">
        <v>43972</v>
      </c>
      <c r="H3989" s="64">
        <v>43980</v>
      </c>
      <c r="I3989">
        <v>7</v>
      </c>
      <c r="J3989">
        <v>2019</v>
      </c>
      <c r="K3989">
        <v>2019</v>
      </c>
      <c r="L3989">
        <v>12</v>
      </c>
      <c r="M3989">
        <v>0.4</v>
      </c>
      <c r="N3989">
        <v>4.8000000000000007</v>
      </c>
      <c r="O3989">
        <v>9</v>
      </c>
      <c r="P3989">
        <v>0.53333333333333344</v>
      </c>
      <c r="Q3989">
        <v>1.333333333333333</v>
      </c>
      <c r="R3989" t="s">
        <v>32</v>
      </c>
    </row>
    <row r="3990" spans="1:18" x14ac:dyDescent="0.3">
      <c r="A3990" s="63">
        <v>3988</v>
      </c>
      <c r="B3990">
        <v>105156</v>
      </c>
      <c r="C3990" t="s">
        <v>855</v>
      </c>
      <c r="D3990" t="s">
        <v>585</v>
      </c>
      <c r="F3990">
        <v>73</v>
      </c>
      <c r="G3990" s="64">
        <v>43972</v>
      </c>
      <c r="H3990" s="64">
        <v>43980</v>
      </c>
      <c r="I3990">
        <v>7</v>
      </c>
      <c r="J3990">
        <v>2019</v>
      </c>
      <c r="K3990">
        <v>2019</v>
      </c>
      <c r="L3990">
        <v>12</v>
      </c>
      <c r="M3990">
        <v>0.4</v>
      </c>
      <c r="N3990">
        <v>4.8000000000000007</v>
      </c>
      <c r="O3990">
        <v>9</v>
      </c>
      <c r="P3990">
        <v>0.53333333333333344</v>
      </c>
      <c r="Q3990">
        <v>1.333333333333333</v>
      </c>
      <c r="R3990" t="s">
        <v>23</v>
      </c>
    </row>
    <row r="3991" spans="1:18" x14ac:dyDescent="0.3">
      <c r="A3991" s="63">
        <v>3989</v>
      </c>
      <c r="B3991">
        <v>105156</v>
      </c>
      <c r="C3991" t="s">
        <v>855</v>
      </c>
      <c r="D3991" t="s">
        <v>585</v>
      </c>
      <c r="F3991">
        <v>73</v>
      </c>
      <c r="G3991" s="64">
        <v>43972</v>
      </c>
      <c r="H3991" s="64">
        <v>43980</v>
      </c>
      <c r="I3991">
        <v>7</v>
      </c>
      <c r="J3991">
        <v>2019</v>
      </c>
      <c r="K3991">
        <v>2019</v>
      </c>
      <c r="L3991">
        <v>12</v>
      </c>
      <c r="M3991">
        <v>0.4</v>
      </c>
      <c r="N3991">
        <v>4.8000000000000007</v>
      </c>
      <c r="O3991">
        <v>9</v>
      </c>
      <c r="P3991">
        <v>0.53333333333333344</v>
      </c>
      <c r="Q3991">
        <v>1.333333333333333</v>
      </c>
      <c r="R3991" t="s">
        <v>37</v>
      </c>
    </row>
    <row r="3992" spans="1:18" x14ac:dyDescent="0.3">
      <c r="A3992" s="63">
        <v>3990</v>
      </c>
      <c r="B3992">
        <v>105156</v>
      </c>
      <c r="C3992" t="s">
        <v>855</v>
      </c>
      <c r="D3992" t="s">
        <v>585</v>
      </c>
      <c r="F3992">
        <v>73</v>
      </c>
      <c r="G3992" s="64">
        <v>43972</v>
      </c>
      <c r="H3992" s="64">
        <v>43980</v>
      </c>
      <c r="I3992">
        <v>7</v>
      </c>
      <c r="J3992">
        <v>2019</v>
      </c>
      <c r="K3992">
        <v>2019</v>
      </c>
      <c r="L3992">
        <v>12</v>
      </c>
      <c r="M3992">
        <v>0.4</v>
      </c>
      <c r="N3992">
        <v>4.8000000000000007</v>
      </c>
      <c r="O3992">
        <v>9</v>
      </c>
      <c r="P3992">
        <v>0.53333333333333344</v>
      </c>
      <c r="Q3992">
        <v>1.333333333333333</v>
      </c>
      <c r="R3992" t="s">
        <v>71</v>
      </c>
    </row>
    <row r="3993" spans="1:18" x14ac:dyDescent="0.3">
      <c r="A3993" s="63">
        <v>3991</v>
      </c>
      <c r="B3993">
        <v>105156</v>
      </c>
      <c r="C3993" t="s">
        <v>855</v>
      </c>
      <c r="D3993" t="s">
        <v>585</v>
      </c>
      <c r="F3993">
        <v>73</v>
      </c>
      <c r="G3993" s="64">
        <v>43972</v>
      </c>
      <c r="H3993" s="64">
        <v>43980</v>
      </c>
      <c r="I3993">
        <v>7</v>
      </c>
      <c r="J3993">
        <v>2019</v>
      </c>
      <c r="K3993">
        <v>2019</v>
      </c>
      <c r="L3993">
        <v>12</v>
      </c>
      <c r="M3993">
        <v>0.4</v>
      </c>
      <c r="N3993">
        <v>4.8000000000000007</v>
      </c>
      <c r="O3993">
        <v>9</v>
      </c>
      <c r="P3993">
        <v>0.53333333333333344</v>
      </c>
      <c r="Q3993">
        <v>1.333333333333333</v>
      </c>
      <c r="R3993" t="s">
        <v>606</v>
      </c>
    </row>
    <row r="3994" spans="1:18" x14ac:dyDescent="0.3">
      <c r="A3994" s="63">
        <v>3992</v>
      </c>
      <c r="B3994">
        <v>105156</v>
      </c>
      <c r="C3994" t="s">
        <v>855</v>
      </c>
      <c r="D3994" t="s">
        <v>585</v>
      </c>
      <c r="F3994">
        <v>73</v>
      </c>
      <c r="G3994" s="64">
        <v>43972</v>
      </c>
      <c r="H3994" s="64">
        <v>43980</v>
      </c>
      <c r="I3994">
        <v>7</v>
      </c>
      <c r="J3994">
        <v>2019</v>
      </c>
      <c r="K3994">
        <v>2019</v>
      </c>
      <c r="L3994">
        <v>12</v>
      </c>
      <c r="M3994">
        <v>0.4</v>
      </c>
      <c r="N3994">
        <v>4.8000000000000007</v>
      </c>
      <c r="O3994">
        <v>9</v>
      </c>
      <c r="P3994">
        <v>0.53333333333333344</v>
      </c>
      <c r="Q3994">
        <v>1.333333333333333</v>
      </c>
      <c r="R3994" t="s">
        <v>811</v>
      </c>
    </row>
    <row r="3995" spans="1:18" x14ac:dyDescent="0.3">
      <c r="A3995" s="63">
        <v>3993</v>
      </c>
      <c r="B3995">
        <v>105156</v>
      </c>
      <c r="C3995" t="s">
        <v>855</v>
      </c>
      <c r="D3995" t="s">
        <v>585</v>
      </c>
      <c r="F3995">
        <v>73</v>
      </c>
      <c r="G3995" s="64">
        <v>43972</v>
      </c>
      <c r="H3995" s="64">
        <v>43980</v>
      </c>
      <c r="I3995">
        <v>7</v>
      </c>
      <c r="J3995">
        <v>2019</v>
      </c>
      <c r="K3995">
        <v>2019</v>
      </c>
      <c r="L3995">
        <v>12</v>
      </c>
      <c r="M3995">
        <v>0.4</v>
      </c>
      <c r="N3995">
        <v>4.8000000000000007</v>
      </c>
      <c r="O3995">
        <v>9</v>
      </c>
      <c r="P3995">
        <v>0.53333333333333344</v>
      </c>
      <c r="Q3995">
        <v>1.333333333333333</v>
      </c>
      <c r="R3995" t="s">
        <v>644</v>
      </c>
    </row>
    <row r="3996" spans="1:18" x14ac:dyDescent="0.3">
      <c r="A3996" s="63">
        <v>3994</v>
      </c>
      <c r="B3996">
        <v>105156</v>
      </c>
      <c r="C3996" t="s">
        <v>855</v>
      </c>
      <c r="D3996" t="s">
        <v>585</v>
      </c>
      <c r="F3996">
        <v>73</v>
      </c>
      <c r="G3996" s="64">
        <v>43972</v>
      </c>
      <c r="H3996" s="64">
        <v>43980</v>
      </c>
      <c r="I3996">
        <v>7</v>
      </c>
      <c r="J3996">
        <v>2019</v>
      </c>
      <c r="K3996">
        <v>2019</v>
      </c>
      <c r="L3996">
        <v>12</v>
      </c>
      <c r="M3996">
        <v>0.4</v>
      </c>
      <c r="N3996">
        <v>4.8000000000000007</v>
      </c>
      <c r="O3996">
        <v>9</v>
      </c>
      <c r="P3996">
        <v>0.53333333333333344</v>
      </c>
      <c r="Q3996">
        <v>1.333333333333333</v>
      </c>
      <c r="R3996" t="s">
        <v>661</v>
      </c>
    </row>
    <row r="3997" spans="1:18" x14ac:dyDescent="0.3">
      <c r="A3997" s="63">
        <v>3995</v>
      </c>
      <c r="B3997">
        <v>105156</v>
      </c>
      <c r="C3997" t="s">
        <v>855</v>
      </c>
      <c r="D3997" t="s">
        <v>585</v>
      </c>
      <c r="F3997">
        <v>73</v>
      </c>
      <c r="G3997" s="64">
        <v>43972</v>
      </c>
      <c r="H3997" s="64">
        <v>43980</v>
      </c>
      <c r="I3997">
        <v>7</v>
      </c>
      <c r="J3997">
        <v>2019</v>
      </c>
      <c r="K3997">
        <v>2019</v>
      </c>
      <c r="L3997">
        <v>12</v>
      </c>
      <c r="M3997">
        <v>0.4</v>
      </c>
      <c r="N3997">
        <v>4.8000000000000007</v>
      </c>
      <c r="O3997">
        <v>9</v>
      </c>
      <c r="P3997">
        <v>0.53333333333333344</v>
      </c>
      <c r="Q3997">
        <v>1.333333333333333</v>
      </c>
      <c r="R3997" t="s">
        <v>649</v>
      </c>
    </row>
    <row r="3998" spans="1:18" x14ac:dyDescent="0.3">
      <c r="A3998" s="63">
        <v>3996</v>
      </c>
      <c r="B3998">
        <v>105156</v>
      </c>
      <c r="C3998" t="s">
        <v>855</v>
      </c>
      <c r="D3998" t="s">
        <v>585</v>
      </c>
      <c r="F3998">
        <v>73</v>
      </c>
      <c r="G3998" s="64">
        <v>43972</v>
      </c>
      <c r="H3998" s="64">
        <v>43980</v>
      </c>
      <c r="I3998">
        <v>7</v>
      </c>
      <c r="J3998">
        <v>2019</v>
      </c>
      <c r="K3998">
        <v>2019</v>
      </c>
      <c r="L3998">
        <v>12</v>
      </c>
      <c r="M3998">
        <v>0.4</v>
      </c>
      <c r="N3998">
        <v>4.8000000000000007</v>
      </c>
      <c r="O3998">
        <v>9</v>
      </c>
      <c r="P3998">
        <v>0.53333333333333344</v>
      </c>
      <c r="Q3998">
        <v>1.333333333333333</v>
      </c>
      <c r="R3998" t="s">
        <v>590</v>
      </c>
    </row>
    <row r="3999" spans="1:18" x14ac:dyDescent="0.3">
      <c r="A3999" s="63">
        <v>3997</v>
      </c>
      <c r="B3999">
        <v>105156</v>
      </c>
      <c r="C3999" t="s">
        <v>855</v>
      </c>
      <c r="D3999" t="s">
        <v>585</v>
      </c>
      <c r="F3999">
        <v>73</v>
      </c>
      <c r="G3999" s="64">
        <v>43972</v>
      </c>
      <c r="H3999" s="64">
        <v>43980</v>
      </c>
      <c r="I3999">
        <v>7</v>
      </c>
      <c r="J3999">
        <v>2019</v>
      </c>
      <c r="K3999">
        <v>2019</v>
      </c>
      <c r="L3999">
        <v>12</v>
      </c>
      <c r="M3999">
        <v>0.4</v>
      </c>
      <c r="N3999">
        <v>4.8000000000000007</v>
      </c>
      <c r="O3999">
        <v>9</v>
      </c>
      <c r="P3999">
        <v>0.53333333333333344</v>
      </c>
      <c r="Q3999">
        <v>1.333333333333333</v>
      </c>
      <c r="R3999" t="s">
        <v>784</v>
      </c>
    </row>
    <row r="4000" spans="1:18" x14ac:dyDescent="0.3">
      <c r="A4000" s="63">
        <v>3998</v>
      </c>
      <c r="B4000">
        <v>105156</v>
      </c>
      <c r="C4000" t="s">
        <v>855</v>
      </c>
      <c r="D4000" t="s">
        <v>585</v>
      </c>
      <c r="F4000">
        <v>73</v>
      </c>
      <c r="G4000" s="64">
        <v>43972</v>
      </c>
      <c r="H4000" s="64">
        <v>43980</v>
      </c>
      <c r="I4000">
        <v>7</v>
      </c>
      <c r="J4000">
        <v>2019</v>
      </c>
      <c r="K4000">
        <v>2019</v>
      </c>
      <c r="L4000">
        <v>12</v>
      </c>
      <c r="M4000">
        <v>0.4</v>
      </c>
      <c r="N4000">
        <v>4.8000000000000007</v>
      </c>
      <c r="O4000">
        <v>9</v>
      </c>
      <c r="P4000">
        <v>0.53333333333333344</v>
      </c>
      <c r="Q4000">
        <v>1.333333333333333</v>
      </c>
      <c r="R4000" t="s">
        <v>607</v>
      </c>
    </row>
    <row r="4001" spans="1:18" x14ac:dyDescent="0.3">
      <c r="A4001" s="63">
        <v>3999</v>
      </c>
      <c r="B4001">
        <v>105156</v>
      </c>
      <c r="C4001" t="s">
        <v>855</v>
      </c>
      <c r="D4001" t="s">
        <v>585</v>
      </c>
      <c r="F4001">
        <v>73</v>
      </c>
      <c r="G4001" s="64">
        <v>43972</v>
      </c>
      <c r="H4001" s="64">
        <v>43980</v>
      </c>
      <c r="I4001">
        <v>7</v>
      </c>
      <c r="J4001">
        <v>2019</v>
      </c>
      <c r="K4001">
        <v>2019</v>
      </c>
      <c r="L4001">
        <v>12</v>
      </c>
      <c r="M4001">
        <v>0.4</v>
      </c>
      <c r="N4001">
        <v>4.8000000000000007</v>
      </c>
      <c r="O4001">
        <v>9</v>
      </c>
      <c r="P4001">
        <v>0.53333333333333344</v>
      </c>
      <c r="Q4001">
        <v>1.333333333333333</v>
      </c>
      <c r="R4001" t="s">
        <v>156</v>
      </c>
    </row>
    <row r="4002" spans="1:18" x14ac:dyDescent="0.3">
      <c r="A4002" s="63">
        <v>4000</v>
      </c>
      <c r="B4002">
        <v>105156</v>
      </c>
      <c r="C4002" t="s">
        <v>855</v>
      </c>
      <c r="D4002" t="s">
        <v>585</v>
      </c>
      <c r="F4002">
        <v>73</v>
      </c>
      <c r="G4002" s="64">
        <v>43972</v>
      </c>
      <c r="H4002" s="64">
        <v>43980</v>
      </c>
      <c r="I4002">
        <v>7</v>
      </c>
      <c r="J4002">
        <v>2019</v>
      </c>
      <c r="K4002">
        <v>2019</v>
      </c>
      <c r="L4002">
        <v>12</v>
      </c>
      <c r="M4002">
        <v>0.4</v>
      </c>
      <c r="N4002">
        <v>4.8000000000000007</v>
      </c>
      <c r="O4002">
        <v>9</v>
      </c>
      <c r="P4002">
        <v>0.53333333333333344</v>
      </c>
      <c r="Q4002">
        <v>1.333333333333333</v>
      </c>
      <c r="R4002" t="s">
        <v>67</v>
      </c>
    </row>
    <row r="4003" spans="1:18" x14ac:dyDescent="0.3">
      <c r="A4003" s="63">
        <v>4001</v>
      </c>
      <c r="B4003">
        <v>105156</v>
      </c>
      <c r="C4003" t="s">
        <v>855</v>
      </c>
      <c r="D4003" t="s">
        <v>585</v>
      </c>
      <c r="F4003">
        <v>73</v>
      </c>
      <c r="G4003" s="64">
        <v>43972</v>
      </c>
      <c r="H4003" s="64">
        <v>43980</v>
      </c>
      <c r="I4003">
        <v>7</v>
      </c>
      <c r="J4003">
        <v>2019</v>
      </c>
      <c r="K4003">
        <v>2019</v>
      </c>
      <c r="L4003">
        <v>12</v>
      </c>
      <c r="M4003">
        <v>0.4</v>
      </c>
      <c r="N4003">
        <v>4.8000000000000007</v>
      </c>
      <c r="O4003">
        <v>9</v>
      </c>
      <c r="P4003">
        <v>0.53333333333333344</v>
      </c>
      <c r="Q4003">
        <v>1.333333333333333</v>
      </c>
      <c r="R4003" t="s">
        <v>588</v>
      </c>
    </row>
    <row r="4004" spans="1:18" x14ac:dyDescent="0.3">
      <c r="A4004" s="63">
        <v>4002</v>
      </c>
      <c r="B4004">
        <v>105156</v>
      </c>
      <c r="C4004" t="s">
        <v>855</v>
      </c>
      <c r="D4004" t="s">
        <v>585</v>
      </c>
      <c r="F4004">
        <v>73</v>
      </c>
      <c r="G4004" s="64">
        <v>43972</v>
      </c>
      <c r="H4004" s="64">
        <v>43980</v>
      </c>
      <c r="I4004">
        <v>7</v>
      </c>
      <c r="J4004">
        <v>2019</v>
      </c>
      <c r="K4004">
        <v>2019</v>
      </c>
      <c r="L4004">
        <v>12</v>
      </c>
      <c r="M4004">
        <v>0.4</v>
      </c>
      <c r="N4004">
        <v>4.8000000000000007</v>
      </c>
      <c r="O4004">
        <v>9</v>
      </c>
      <c r="P4004">
        <v>0.53333333333333344</v>
      </c>
      <c r="Q4004">
        <v>1.333333333333333</v>
      </c>
      <c r="R4004" t="s">
        <v>688</v>
      </c>
    </row>
    <row r="4005" spans="1:18" x14ac:dyDescent="0.3">
      <c r="A4005" s="63">
        <v>4003</v>
      </c>
      <c r="B4005">
        <v>105156</v>
      </c>
      <c r="C4005" t="s">
        <v>855</v>
      </c>
      <c r="D4005" t="s">
        <v>585</v>
      </c>
      <c r="F4005">
        <v>73</v>
      </c>
      <c r="G4005" s="64">
        <v>43972</v>
      </c>
      <c r="H4005" s="64">
        <v>43980</v>
      </c>
      <c r="I4005">
        <v>7</v>
      </c>
      <c r="J4005">
        <v>2019</v>
      </c>
      <c r="K4005">
        <v>2019</v>
      </c>
      <c r="L4005">
        <v>12</v>
      </c>
      <c r="M4005">
        <v>0.4</v>
      </c>
      <c r="N4005">
        <v>4.8000000000000007</v>
      </c>
      <c r="O4005">
        <v>9</v>
      </c>
      <c r="P4005">
        <v>0.53333333333333344</v>
      </c>
      <c r="Q4005">
        <v>1.333333333333333</v>
      </c>
      <c r="R4005" t="s">
        <v>626</v>
      </c>
    </row>
    <row r="4006" spans="1:18" x14ac:dyDescent="0.3">
      <c r="A4006" s="63">
        <v>4004</v>
      </c>
      <c r="B4006">
        <v>105156</v>
      </c>
      <c r="C4006" t="s">
        <v>855</v>
      </c>
      <c r="D4006" t="s">
        <v>585</v>
      </c>
      <c r="F4006">
        <v>73</v>
      </c>
      <c r="G4006" s="64">
        <v>43972</v>
      </c>
      <c r="H4006" s="64">
        <v>43980</v>
      </c>
      <c r="I4006">
        <v>7</v>
      </c>
      <c r="J4006">
        <v>2019</v>
      </c>
      <c r="K4006">
        <v>2019</v>
      </c>
      <c r="L4006">
        <v>12</v>
      </c>
      <c r="M4006">
        <v>0.4</v>
      </c>
      <c r="N4006">
        <v>4.8000000000000007</v>
      </c>
      <c r="O4006">
        <v>9</v>
      </c>
      <c r="P4006">
        <v>0.53333333333333344</v>
      </c>
      <c r="Q4006">
        <v>1.333333333333333</v>
      </c>
      <c r="R4006" t="s">
        <v>633</v>
      </c>
    </row>
    <row r="4007" spans="1:18" x14ac:dyDescent="0.3">
      <c r="A4007" s="63">
        <v>4005</v>
      </c>
      <c r="B4007">
        <v>105156</v>
      </c>
      <c r="C4007" t="s">
        <v>855</v>
      </c>
      <c r="D4007" t="s">
        <v>585</v>
      </c>
      <c r="F4007">
        <v>73</v>
      </c>
      <c r="G4007" s="64">
        <v>43972</v>
      </c>
      <c r="H4007" s="64">
        <v>43980</v>
      </c>
      <c r="I4007">
        <v>7</v>
      </c>
      <c r="J4007">
        <v>2019</v>
      </c>
      <c r="K4007">
        <v>2019</v>
      </c>
      <c r="L4007">
        <v>12</v>
      </c>
      <c r="M4007">
        <v>0.4</v>
      </c>
      <c r="N4007">
        <v>4.8000000000000007</v>
      </c>
      <c r="O4007">
        <v>9</v>
      </c>
      <c r="P4007">
        <v>0.53333333333333344</v>
      </c>
      <c r="Q4007">
        <v>1.333333333333333</v>
      </c>
      <c r="R4007" t="s">
        <v>682</v>
      </c>
    </row>
    <row r="4008" spans="1:18" x14ac:dyDescent="0.3">
      <c r="A4008" s="63">
        <v>4006</v>
      </c>
      <c r="B4008">
        <v>16498</v>
      </c>
      <c r="C4008" t="s">
        <v>510</v>
      </c>
      <c r="D4008" t="s">
        <v>585</v>
      </c>
      <c r="F4008">
        <v>84</v>
      </c>
      <c r="G4008" s="64">
        <v>42517</v>
      </c>
      <c r="H4008" s="64">
        <v>42518</v>
      </c>
      <c r="I4008">
        <v>10</v>
      </c>
      <c r="J4008">
        <v>2013</v>
      </c>
      <c r="K4008">
        <v>2013</v>
      </c>
      <c r="L4008">
        <v>25</v>
      </c>
      <c r="M4008">
        <v>0.4</v>
      </c>
      <c r="N4008">
        <v>10</v>
      </c>
      <c r="O4008">
        <v>2</v>
      </c>
      <c r="P4008">
        <v>5</v>
      </c>
      <c r="Q4008">
        <v>12.5</v>
      </c>
      <c r="R4008" t="s">
        <v>35</v>
      </c>
    </row>
    <row r="4009" spans="1:18" x14ac:dyDescent="0.3">
      <c r="A4009" s="63">
        <v>4007</v>
      </c>
      <c r="B4009">
        <v>16498</v>
      </c>
      <c r="C4009" t="s">
        <v>510</v>
      </c>
      <c r="D4009" t="s">
        <v>585</v>
      </c>
      <c r="F4009">
        <v>84</v>
      </c>
      <c r="G4009" s="64">
        <v>42517</v>
      </c>
      <c r="H4009" s="64">
        <v>42518</v>
      </c>
      <c r="I4009">
        <v>10</v>
      </c>
      <c r="J4009">
        <v>2013</v>
      </c>
      <c r="K4009">
        <v>2013</v>
      </c>
      <c r="L4009">
        <v>25</v>
      </c>
      <c r="M4009">
        <v>0.4</v>
      </c>
      <c r="N4009">
        <v>10</v>
      </c>
      <c r="O4009">
        <v>2</v>
      </c>
      <c r="P4009">
        <v>5</v>
      </c>
      <c r="Q4009">
        <v>12.5</v>
      </c>
      <c r="R4009" t="s">
        <v>36</v>
      </c>
    </row>
    <row r="4010" spans="1:18" x14ac:dyDescent="0.3">
      <c r="A4010" s="63">
        <v>4008</v>
      </c>
      <c r="B4010">
        <v>16498</v>
      </c>
      <c r="C4010" t="s">
        <v>510</v>
      </c>
      <c r="D4010" t="s">
        <v>585</v>
      </c>
      <c r="F4010">
        <v>84</v>
      </c>
      <c r="G4010" s="64">
        <v>42517</v>
      </c>
      <c r="H4010" s="64">
        <v>42518</v>
      </c>
      <c r="I4010">
        <v>10</v>
      </c>
      <c r="J4010">
        <v>2013</v>
      </c>
      <c r="K4010">
        <v>2013</v>
      </c>
      <c r="L4010">
        <v>25</v>
      </c>
      <c r="M4010">
        <v>0.4</v>
      </c>
      <c r="N4010">
        <v>10</v>
      </c>
      <c r="O4010">
        <v>2</v>
      </c>
      <c r="P4010">
        <v>5</v>
      </c>
      <c r="Q4010">
        <v>12.5</v>
      </c>
      <c r="R4010" t="s">
        <v>23</v>
      </c>
    </row>
    <row r="4011" spans="1:18" x14ac:dyDescent="0.3">
      <c r="A4011" s="63">
        <v>4009</v>
      </c>
      <c r="B4011">
        <v>16498</v>
      </c>
      <c r="C4011" t="s">
        <v>510</v>
      </c>
      <c r="D4011" t="s">
        <v>585</v>
      </c>
      <c r="F4011">
        <v>84</v>
      </c>
      <c r="G4011" s="64">
        <v>42517</v>
      </c>
      <c r="H4011" s="64">
        <v>42518</v>
      </c>
      <c r="I4011">
        <v>10</v>
      </c>
      <c r="J4011">
        <v>2013</v>
      </c>
      <c r="K4011">
        <v>2013</v>
      </c>
      <c r="L4011">
        <v>25</v>
      </c>
      <c r="M4011">
        <v>0.4</v>
      </c>
      <c r="N4011">
        <v>10</v>
      </c>
      <c r="O4011">
        <v>2</v>
      </c>
      <c r="P4011">
        <v>5</v>
      </c>
      <c r="Q4011">
        <v>12.5</v>
      </c>
      <c r="R4011" t="s">
        <v>24</v>
      </c>
    </row>
    <row r="4012" spans="1:18" x14ac:dyDescent="0.3">
      <c r="A4012" s="63">
        <v>4010</v>
      </c>
      <c r="B4012">
        <v>16498</v>
      </c>
      <c r="C4012" t="s">
        <v>510</v>
      </c>
      <c r="D4012" t="s">
        <v>585</v>
      </c>
      <c r="F4012">
        <v>84</v>
      </c>
      <c r="G4012" s="64">
        <v>42517</v>
      </c>
      <c r="H4012" s="64">
        <v>42518</v>
      </c>
      <c r="I4012">
        <v>10</v>
      </c>
      <c r="J4012">
        <v>2013</v>
      </c>
      <c r="K4012">
        <v>2013</v>
      </c>
      <c r="L4012">
        <v>25</v>
      </c>
      <c r="M4012">
        <v>0.4</v>
      </c>
      <c r="N4012">
        <v>10</v>
      </c>
      <c r="O4012">
        <v>2</v>
      </c>
      <c r="P4012">
        <v>5</v>
      </c>
      <c r="Q4012">
        <v>12.5</v>
      </c>
      <c r="R4012" t="s">
        <v>62</v>
      </c>
    </row>
    <row r="4013" spans="1:18" x14ac:dyDescent="0.3">
      <c r="A4013" s="63">
        <v>4011</v>
      </c>
      <c r="B4013">
        <v>16498</v>
      </c>
      <c r="C4013" t="s">
        <v>510</v>
      </c>
      <c r="D4013" t="s">
        <v>585</v>
      </c>
      <c r="F4013">
        <v>84</v>
      </c>
      <c r="G4013" s="64">
        <v>42517</v>
      </c>
      <c r="H4013" s="64">
        <v>42518</v>
      </c>
      <c r="I4013">
        <v>10</v>
      </c>
      <c r="J4013">
        <v>2013</v>
      </c>
      <c r="K4013">
        <v>2013</v>
      </c>
      <c r="L4013">
        <v>25</v>
      </c>
      <c r="M4013">
        <v>0.4</v>
      </c>
      <c r="N4013">
        <v>10</v>
      </c>
      <c r="O4013">
        <v>2</v>
      </c>
      <c r="P4013">
        <v>5</v>
      </c>
      <c r="Q4013">
        <v>12.5</v>
      </c>
      <c r="R4013" t="s">
        <v>705</v>
      </c>
    </row>
    <row r="4014" spans="1:18" x14ac:dyDescent="0.3">
      <c r="A4014" s="63">
        <v>4012</v>
      </c>
      <c r="B4014">
        <v>16498</v>
      </c>
      <c r="C4014" t="s">
        <v>510</v>
      </c>
      <c r="D4014" t="s">
        <v>585</v>
      </c>
      <c r="F4014">
        <v>84</v>
      </c>
      <c r="G4014" s="64">
        <v>42517</v>
      </c>
      <c r="H4014" s="64">
        <v>42518</v>
      </c>
      <c r="I4014">
        <v>10</v>
      </c>
      <c r="J4014">
        <v>2013</v>
      </c>
      <c r="K4014">
        <v>2013</v>
      </c>
      <c r="L4014">
        <v>25</v>
      </c>
      <c r="M4014">
        <v>0.4</v>
      </c>
      <c r="N4014">
        <v>10</v>
      </c>
      <c r="O4014">
        <v>2</v>
      </c>
      <c r="P4014">
        <v>5</v>
      </c>
      <c r="Q4014">
        <v>12.5</v>
      </c>
      <c r="R4014" t="s">
        <v>98</v>
      </c>
    </row>
    <row r="4015" spans="1:18" x14ac:dyDescent="0.3">
      <c r="A4015" s="63">
        <v>4013</v>
      </c>
      <c r="B4015">
        <v>16498</v>
      </c>
      <c r="C4015" t="s">
        <v>510</v>
      </c>
      <c r="D4015" t="s">
        <v>585</v>
      </c>
      <c r="F4015">
        <v>84</v>
      </c>
      <c r="G4015" s="64">
        <v>42517</v>
      </c>
      <c r="H4015" s="64">
        <v>42518</v>
      </c>
      <c r="I4015">
        <v>10</v>
      </c>
      <c r="J4015">
        <v>2013</v>
      </c>
      <c r="K4015">
        <v>2013</v>
      </c>
      <c r="L4015">
        <v>25</v>
      </c>
      <c r="M4015">
        <v>0.4</v>
      </c>
      <c r="N4015">
        <v>10</v>
      </c>
      <c r="O4015">
        <v>2</v>
      </c>
      <c r="P4015">
        <v>5</v>
      </c>
      <c r="Q4015">
        <v>12.5</v>
      </c>
      <c r="R4015" t="s">
        <v>661</v>
      </c>
    </row>
    <row r="4016" spans="1:18" x14ac:dyDescent="0.3">
      <c r="A4016" s="63">
        <v>4014</v>
      </c>
      <c r="B4016">
        <v>16498</v>
      </c>
      <c r="C4016" t="s">
        <v>510</v>
      </c>
      <c r="D4016" t="s">
        <v>585</v>
      </c>
      <c r="F4016">
        <v>84</v>
      </c>
      <c r="G4016" s="64">
        <v>42517</v>
      </c>
      <c r="H4016" s="64">
        <v>42518</v>
      </c>
      <c r="I4016">
        <v>10</v>
      </c>
      <c r="J4016">
        <v>2013</v>
      </c>
      <c r="K4016">
        <v>2013</v>
      </c>
      <c r="L4016">
        <v>25</v>
      </c>
      <c r="M4016">
        <v>0.4</v>
      </c>
      <c r="N4016">
        <v>10</v>
      </c>
      <c r="O4016">
        <v>2</v>
      </c>
      <c r="P4016">
        <v>5</v>
      </c>
      <c r="Q4016">
        <v>12.5</v>
      </c>
      <c r="R4016" t="s">
        <v>688</v>
      </c>
    </row>
    <row r="4017" spans="1:18" x14ac:dyDescent="0.3">
      <c r="A4017" s="63">
        <v>4015</v>
      </c>
      <c r="B4017">
        <v>16498</v>
      </c>
      <c r="C4017" t="s">
        <v>510</v>
      </c>
      <c r="D4017" t="s">
        <v>585</v>
      </c>
      <c r="F4017">
        <v>84</v>
      </c>
      <c r="G4017" s="64">
        <v>42517</v>
      </c>
      <c r="H4017" s="64">
        <v>42518</v>
      </c>
      <c r="I4017">
        <v>10</v>
      </c>
      <c r="J4017">
        <v>2013</v>
      </c>
      <c r="K4017">
        <v>2013</v>
      </c>
      <c r="L4017">
        <v>25</v>
      </c>
      <c r="M4017">
        <v>0.4</v>
      </c>
      <c r="N4017">
        <v>10</v>
      </c>
      <c r="O4017">
        <v>2</v>
      </c>
      <c r="P4017">
        <v>5</v>
      </c>
      <c r="Q4017">
        <v>12.5</v>
      </c>
      <c r="R4017" t="s">
        <v>856</v>
      </c>
    </row>
    <row r="4018" spans="1:18" x14ac:dyDescent="0.3">
      <c r="A4018" s="63">
        <v>4016</v>
      </c>
      <c r="B4018">
        <v>16498</v>
      </c>
      <c r="C4018" t="s">
        <v>510</v>
      </c>
      <c r="D4018" t="s">
        <v>585</v>
      </c>
      <c r="F4018">
        <v>84</v>
      </c>
      <c r="G4018" s="64">
        <v>42517</v>
      </c>
      <c r="H4018" s="64">
        <v>42518</v>
      </c>
      <c r="I4018">
        <v>10</v>
      </c>
      <c r="J4018">
        <v>2013</v>
      </c>
      <c r="K4018">
        <v>2013</v>
      </c>
      <c r="L4018">
        <v>25</v>
      </c>
      <c r="M4018">
        <v>0.4</v>
      </c>
      <c r="N4018">
        <v>10</v>
      </c>
      <c r="O4018">
        <v>2</v>
      </c>
      <c r="P4018">
        <v>5</v>
      </c>
      <c r="Q4018">
        <v>12.5</v>
      </c>
      <c r="R4018" t="s">
        <v>710</v>
      </c>
    </row>
    <row r="4019" spans="1:18" x14ac:dyDescent="0.3">
      <c r="A4019" s="63">
        <v>4017</v>
      </c>
      <c r="B4019">
        <v>16498</v>
      </c>
      <c r="C4019" t="s">
        <v>510</v>
      </c>
      <c r="D4019" t="s">
        <v>585</v>
      </c>
      <c r="F4019">
        <v>84</v>
      </c>
      <c r="G4019" s="64">
        <v>42517</v>
      </c>
      <c r="H4019" s="64">
        <v>42518</v>
      </c>
      <c r="I4019">
        <v>10</v>
      </c>
      <c r="J4019">
        <v>2013</v>
      </c>
      <c r="K4019">
        <v>2013</v>
      </c>
      <c r="L4019">
        <v>25</v>
      </c>
      <c r="M4019">
        <v>0.4</v>
      </c>
      <c r="N4019">
        <v>10</v>
      </c>
      <c r="O4019">
        <v>2</v>
      </c>
      <c r="P4019">
        <v>5</v>
      </c>
      <c r="Q4019">
        <v>12.5</v>
      </c>
      <c r="R4019" t="s">
        <v>696</v>
      </c>
    </row>
    <row r="4020" spans="1:18" x14ac:dyDescent="0.3">
      <c r="A4020" s="63">
        <v>4018</v>
      </c>
      <c r="B4020">
        <v>16498</v>
      </c>
      <c r="C4020" t="s">
        <v>510</v>
      </c>
      <c r="D4020" t="s">
        <v>585</v>
      </c>
      <c r="F4020">
        <v>84</v>
      </c>
      <c r="G4020" s="64">
        <v>42517</v>
      </c>
      <c r="H4020" s="64">
        <v>42518</v>
      </c>
      <c r="I4020">
        <v>10</v>
      </c>
      <c r="J4020">
        <v>2013</v>
      </c>
      <c r="K4020">
        <v>2013</v>
      </c>
      <c r="L4020">
        <v>25</v>
      </c>
      <c r="M4020">
        <v>0.4</v>
      </c>
      <c r="N4020">
        <v>10</v>
      </c>
      <c r="O4020">
        <v>2</v>
      </c>
      <c r="P4020">
        <v>5</v>
      </c>
      <c r="Q4020">
        <v>12.5</v>
      </c>
      <c r="R4020" t="s">
        <v>155</v>
      </c>
    </row>
    <row r="4021" spans="1:18" x14ac:dyDescent="0.3">
      <c r="A4021" s="63">
        <v>4019</v>
      </c>
      <c r="B4021">
        <v>16498</v>
      </c>
      <c r="C4021" t="s">
        <v>510</v>
      </c>
      <c r="D4021" t="s">
        <v>585</v>
      </c>
      <c r="F4021">
        <v>84</v>
      </c>
      <c r="G4021" s="64">
        <v>42517</v>
      </c>
      <c r="H4021" s="64">
        <v>42518</v>
      </c>
      <c r="I4021">
        <v>10</v>
      </c>
      <c r="J4021">
        <v>2013</v>
      </c>
      <c r="K4021">
        <v>2013</v>
      </c>
      <c r="L4021">
        <v>25</v>
      </c>
      <c r="M4021">
        <v>0.4</v>
      </c>
      <c r="N4021">
        <v>10</v>
      </c>
      <c r="O4021">
        <v>2</v>
      </c>
      <c r="P4021">
        <v>5</v>
      </c>
      <c r="Q4021">
        <v>12.5</v>
      </c>
      <c r="R4021" t="s">
        <v>676</v>
      </c>
    </row>
    <row r="4022" spans="1:18" x14ac:dyDescent="0.3">
      <c r="A4022" s="63">
        <v>4020</v>
      </c>
      <c r="B4022">
        <v>16498</v>
      </c>
      <c r="C4022" t="s">
        <v>510</v>
      </c>
      <c r="D4022" t="s">
        <v>585</v>
      </c>
      <c r="F4022">
        <v>84</v>
      </c>
      <c r="G4022" s="64">
        <v>42517</v>
      </c>
      <c r="H4022" s="64">
        <v>42518</v>
      </c>
      <c r="I4022">
        <v>10</v>
      </c>
      <c r="J4022">
        <v>2013</v>
      </c>
      <c r="K4022">
        <v>2013</v>
      </c>
      <c r="L4022">
        <v>25</v>
      </c>
      <c r="M4022">
        <v>0.4</v>
      </c>
      <c r="N4022">
        <v>10</v>
      </c>
      <c r="O4022">
        <v>2</v>
      </c>
      <c r="P4022">
        <v>5</v>
      </c>
      <c r="Q4022">
        <v>12.5</v>
      </c>
      <c r="R4022" t="s">
        <v>133</v>
      </c>
    </row>
    <row r="4023" spans="1:18" x14ac:dyDescent="0.3">
      <c r="A4023" s="63">
        <v>4021</v>
      </c>
      <c r="B4023">
        <v>16498</v>
      </c>
      <c r="C4023" t="s">
        <v>510</v>
      </c>
      <c r="D4023" t="s">
        <v>585</v>
      </c>
      <c r="F4023">
        <v>84</v>
      </c>
      <c r="G4023" s="64">
        <v>42517</v>
      </c>
      <c r="H4023" s="64">
        <v>42518</v>
      </c>
      <c r="I4023">
        <v>10</v>
      </c>
      <c r="J4023">
        <v>2013</v>
      </c>
      <c r="K4023">
        <v>2013</v>
      </c>
      <c r="L4023">
        <v>25</v>
      </c>
      <c r="M4023">
        <v>0.4</v>
      </c>
      <c r="N4023">
        <v>10</v>
      </c>
      <c r="O4023">
        <v>2</v>
      </c>
      <c r="P4023">
        <v>5</v>
      </c>
      <c r="Q4023">
        <v>12.5</v>
      </c>
      <c r="R4023" t="s">
        <v>67</v>
      </c>
    </row>
    <row r="4024" spans="1:18" x14ac:dyDescent="0.3">
      <c r="A4024" s="63">
        <v>4022</v>
      </c>
      <c r="B4024">
        <v>16498</v>
      </c>
      <c r="C4024" t="s">
        <v>510</v>
      </c>
      <c r="D4024" t="s">
        <v>585</v>
      </c>
      <c r="F4024">
        <v>84</v>
      </c>
      <c r="G4024" s="64">
        <v>42517</v>
      </c>
      <c r="H4024" s="64">
        <v>42518</v>
      </c>
      <c r="I4024">
        <v>10</v>
      </c>
      <c r="J4024">
        <v>2013</v>
      </c>
      <c r="K4024">
        <v>2013</v>
      </c>
      <c r="L4024">
        <v>25</v>
      </c>
      <c r="M4024">
        <v>0.4</v>
      </c>
      <c r="N4024">
        <v>10</v>
      </c>
      <c r="O4024">
        <v>2</v>
      </c>
      <c r="P4024">
        <v>5</v>
      </c>
      <c r="Q4024">
        <v>12.5</v>
      </c>
      <c r="R4024" t="s">
        <v>770</v>
      </c>
    </row>
    <row r="4025" spans="1:18" x14ac:dyDescent="0.3">
      <c r="A4025" s="63">
        <v>4023</v>
      </c>
      <c r="B4025">
        <v>16498</v>
      </c>
      <c r="C4025" t="s">
        <v>510</v>
      </c>
      <c r="D4025" t="s">
        <v>585</v>
      </c>
      <c r="F4025">
        <v>84</v>
      </c>
      <c r="G4025" s="64">
        <v>42517</v>
      </c>
      <c r="H4025" s="64">
        <v>42518</v>
      </c>
      <c r="I4025">
        <v>10</v>
      </c>
      <c r="J4025">
        <v>2013</v>
      </c>
      <c r="K4025">
        <v>2013</v>
      </c>
      <c r="L4025">
        <v>25</v>
      </c>
      <c r="M4025">
        <v>0.4</v>
      </c>
      <c r="N4025">
        <v>10</v>
      </c>
      <c r="O4025">
        <v>2</v>
      </c>
      <c r="P4025">
        <v>5</v>
      </c>
      <c r="Q4025">
        <v>12.5</v>
      </c>
      <c r="R4025" t="s">
        <v>670</v>
      </c>
    </row>
    <row r="4026" spans="1:18" x14ac:dyDescent="0.3">
      <c r="A4026" s="63">
        <v>4024</v>
      </c>
      <c r="B4026">
        <v>16498</v>
      </c>
      <c r="C4026" t="s">
        <v>510</v>
      </c>
      <c r="D4026" t="s">
        <v>585</v>
      </c>
      <c r="F4026">
        <v>84</v>
      </c>
      <c r="G4026" s="64">
        <v>42517</v>
      </c>
      <c r="H4026" s="64">
        <v>42518</v>
      </c>
      <c r="I4026">
        <v>10</v>
      </c>
      <c r="J4026">
        <v>2013</v>
      </c>
      <c r="K4026">
        <v>2013</v>
      </c>
      <c r="L4026">
        <v>25</v>
      </c>
      <c r="M4026">
        <v>0.4</v>
      </c>
      <c r="N4026">
        <v>10</v>
      </c>
      <c r="O4026">
        <v>2</v>
      </c>
      <c r="P4026">
        <v>5</v>
      </c>
      <c r="Q4026">
        <v>12.5</v>
      </c>
      <c r="R4026" t="s">
        <v>590</v>
      </c>
    </row>
    <row r="4027" spans="1:18" x14ac:dyDescent="0.3">
      <c r="A4027" s="63">
        <v>4025</v>
      </c>
      <c r="B4027">
        <v>16498</v>
      </c>
      <c r="C4027" t="s">
        <v>510</v>
      </c>
      <c r="D4027" t="s">
        <v>585</v>
      </c>
      <c r="F4027">
        <v>84</v>
      </c>
      <c r="G4027" s="64">
        <v>42517</v>
      </c>
      <c r="H4027" s="64">
        <v>42518</v>
      </c>
      <c r="I4027">
        <v>10</v>
      </c>
      <c r="J4027">
        <v>2013</v>
      </c>
      <c r="K4027">
        <v>2013</v>
      </c>
      <c r="L4027">
        <v>25</v>
      </c>
      <c r="M4027">
        <v>0.4</v>
      </c>
      <c r="N4027">
        <v>10</v>
      </c>
      <c r="O4027">
        <v>2</v>
      </c>
      <c r="P4027">
        <v>5</v>
      </c>
      <c r="Q4027">
        <v>12.5</v>
      </c>
      <c r="R4027" t="s">
        <v>664</v>
      </c>
    </row>
    <row r="4028" spans="1:18" x14ac:dyDescent="0.3">
      <c r="A4028" s="63">
        <v>4026</v>
      </c>
      <c r="B4028">
        <v>16498</v>
      </c>
      <c r="C4028" t="s">
        <v>510</v>
      </c>
      <c r="D4028" t="s">
        <v>585</v>
      </c>
      <c r="F4028">
        <v>84</v>
      </c>
      <c r="G4028" s="64">
        <v>42517</v>
      </c>
      <c r="H4028" s="64">
        <v>42518</v>
      </c>
      <c r="I4028">
        <v>10</v>
      </c>
      <c r="J4028">
        <v>2013</v>
      </c>
      <c r="K4028">
        <v>2013</v>
      </c>
      <c r="L4028">
        <v>25</v>
      </c>
      <c r="M4028">
        <v>0.4</v>
      </c>
      <c r="N4028">
        <v>10</v>
      </c>
      <c r="O4028">
        <v>2</v>
      </c>
      <c r="P4028">
        <v>5</v>
      </c>
      <c r="Q4028">
        <v>12.5</v>
      </c>
      <c r="R4028" t="s">
        <v>703</v>
      </c>
    </row>
    <row r="4029" spans="1:18" x14ac:dyDescent="0.3">
      <c r="A4029" s="63">
        <v>4027</v>
      </c>
      <c r="B4029">
        <v>16498</v>
      </c>
      <c r="C4029" t="s">
        <v>510</v>
      </c>
      <c r="D4029" t="s">
        <v>585</v>
      </c>
      <c r="F4029">
        <v>84</v>
      </c>
      <c r="G4029" s="64">
        <v>42517</v>
      </c>
      <c r="H4029" s="64">
        <v>42518</v>
      </c>
      <c r="I4029">
        <v>10</v>
      </c>
      <c r="J4029">
        <v>2013</v>
      </c>
      <c r="K4029">
        <v>2013</v>
      </c>
      <c r="L4029">
        <v>25</v>
      </c>
      <c r="M4029">
        <v>0.4</v>
      </c>
      <c r="N4029">
        <v>10</v>
      </c>
      <c r="O4029">
        <v>2</v>
      </c>
      <c r="P4029">
        <v>5</v>
      </c>
      <c r="Q4029">
        <v>12.5</v>
      </c>
      <c r="R4029" t="s">
        <v>665</v>
      </c>
    </row>
    <row r="4030" spans="1:18" x14ac:dyDescent="0.3">
      <c r="A4030" s="63">
        <v>4028</v>
      </c>
      <c r="B4030">
        <v>16498</v>
      </c>
      <c r="C4030" t="s">
        <v>510</v>
      </c>
      <c r="D4030" t="s">
        <v>585</v>
      </c>
      <c r="F4030">
        <v>84</v>
      </c>
      <c r="G4030" s="64">
        <v>42517</v>
      </c>
      <c r="H4030" s="64">
        <v>42518</v>
      </c>
      <c r="I4030">
        <v>10</v>
      </c>
      <c r="J4030">
        <v>2013</v>
      </c>
      <c r="K4030">
        <v>2013</v>
      </c>
      <c r="L4030">
        <v>25</v>
      </c>
      <c r="M4030">
        <v>0.4</v>
      </c>
      <c r="N4030">
        <v>10</v>
      </c>
      <c r="O4030">
        <v>2</v>
      </c>
      <c r="P4030">
        <v>5</v>
      </c>
      <c r="Q4030">
        <v>12.5</v>
      </c>
      <c r="R4030" t="s">
        <v>760</v>
      </c>
    </row>
    <row r="4031" spans="1:18" x14ac:dyDescent="0.3">
      <c r="A4031" s="63">
        <v>4029</v>
      </c>
      <c r="B4031">
        <v>16498</v>
      </c>
      <c r="C4031" t="s">
        <v>510</v>
      </c>
      <c r="D4031" t="s">
        <v>585</v>
      </c>
      <c r="F4031">
        <v>84</v>
      </c>
      <c r="G4031" s="64">
        <v>42517</v>
      </c>
      <c r="H4031" s="64">
        <v>42518</v>
      </c>
      <c r="I4031">
        <v>10</v>
      </c>
      <c r="J4031">
        <v>2013</v>
      </c>
      <c r="K4031">
        <v>2013</v>
      </c>
      <c r="L4031">
        <v>25</v>
      </c>
      <c r="M4031">
        <v>0.4</v>
      </c>
      <c r="N4031">
        <v>10</v>
      </c>
      <c r="O4031">
        <v>2</v>
      </c>
      <c r="P4031">
        <v>5</v>
      </c>
      <c r="Q4031">
        <v>12.5</v>
      </c>
      <c r="R4031" t="s">
        <v>754</v>
      </c>
    </row>
    <row r="4032" spans="1:18" x14ac:dyDescent="0.3">
      <c r="A4032" s="63">
        <v>4030</v>
      </c>
      <c r="B4032">
        <v>16498</v>
      </c>
      <c r="C4032" t="s">
        <v>510</v>
      </c>
      <c r="D4032" t="s">
        <v>585</v>
      </c>
      <c r="F4032">
        <v>84</v>
      </c>
      <c r="G4032" s="64">
        <v>42517</v>
      </c>
      <c r="H4032" s="64">
        <v>42518</v>
      </c>
      <c r="I4032">
        <v>10</v>
      </c>
      <c r="J4032">
        <v>2013</v>
      </c>
      <c r="K4032">
        <v>2013</v>
      </c>
      <c r="L4032">
        <v>25</v>
      </c>
      <c r="M4032">
        <v>0.4</v>
      </c>
      <c r="N4032">
        <v>10</v>
      </c>
      <c r="O4032">
        <v>2</v>
      </c>
      <c r="P4032">
        <v>5</v>
      </c>
      <c r="Q4032">
        <v>12.5</v>
      </c>
      <c r="R4032" t="s">
        <v>38</v>
      </c>
    </row>
    <row r="4033" spans="1:18" x14ac:dyDescent="0.3">
      <c r="A4033" s="63">
        <v>4031</v>
      </c>
      <c r="B4033">
        <v>16498</v>
      </c>
      <c r="C4033" t="s">
        <v>510</v>
      </c>
      <c r="D4033" t="s">
        <v>585</v>
      </c>
      <c r="F4033">
        <v>84</v>
      </c>
      <c r="G4033" s="64">
        <v>42517</v>
      </c>
      <c r="H4033" s="64">
        <v>42518</v>
      </c>
      <c r="I4033">
        <v>10</v>
      </c>
      <c r="J4033">
        <v>2013</v>
      </c>
      <c r="K4033">
        <v>2013</v>
      </c>
      <c r="L4033">
        <v>25</v>
      </c>
      <c r="M4033">
        <v>0.4</v>
      </c>
      <c r="N4033">
        <v>10</v>
      </c>
      <c r="O4033">
        <v>2</v>
      </c>
      <c r="P4033">
        <v>5</v>
      </c>
      <c r="Q4033">
        <v>12.5</v>
      </c>
      <c r="R4033" t="s">
        <v>709</v>
      </c>
    </row>
    <row r="4034" spans="1:18" x14ac:dyDescent="0.3">
      <c r="A4034" s="63">
        <v>4032</v>
      </c>
      <c r="B4034">
        <v>16498</v>
      </c>
      <c r="C4034" t="s">
        <v>510</v>
      </c>
      <c r="D4034" t="s">
        <v>585</v>
      </c>
      <c r="F4034">
        <v>84</v>
      </c>
      <c r="G4034" s="64">
        <v>42517</v>
      </c>
      <c r="H4034" s="64">
        <v>42518</v>
      </c>
      <c r="I4034">
        <v>10</v>
      </c>
      <c r="J4034">
        <v>2013</v>
      </c>
      <c r="K4034">
        <v>2013</v>
      </c>
      <c r="L4034">
        <v>25</v>
      </c>
      <c r="M4034">
        <v>0.4</v>
      </c>
      <c r="N4034">
        <v>10</v>
      </c>
      <c r="O4034">
        <v>2</v>
      </c>
      <c r="P4034">
        <v>5</v>
      </c>
      <c r="Q4034">
        <v>12.5</v>
      </c>
      <c r="R4034" t="s">
        <v>684</v>
      </c>
    </row>
    <row r="4035" spans="1:18" x14ac:dyDescent="0.3">
      <c r="A4035" s="63">
        <v>4033</v>
      </c>
      <c r="B4035">
        <v>16498</v>
      </c>
      <c r="C4035" t="s">
        <v>510</v>
      </c>
      <c r="D4035" t="s">
        <v>585</v>
      </c>
      <c r="F4035">
        <v>84</v>
      </c>
      <c r="G4035" s="64">
        <v>42517</v>
      </c>
      <c r="H4035" s="64">
        <v>42518</v>
      </c>
      <c r="I4035">
        <v>10</v>
      </c>
      <c r="J4035">
        <v>2013</v>
      </c>
      <c r="K4035">
        <v>2013</v>
      </c>
      <c r="L4035">
        <v>25</v>
      </c>
      <c r="M4035">
        <v>0.4</v>
      </c>
      <c r="N4035">
        <v>10</v>
      </c>
      <c r="O4035">
        <v>2</v>
      </c>
      <c r="P4035">
        <v>5</v>
      </c>
      <c r="Q4035">
        <v>12.5</v>
      </c>
      <c r="R4035" t="s">
        <v>678</v>
      </c>
    </row>
    <row r="4036" spans="1:18" x14ac:dyDescent="0.3">
      <c r="A4036" s="63">
        <v>4034</v>
      </c>
      <c r="B4036">
        <v>16498</v>
      </c>
      <c r="C4036" t="s">
        <v>510</v>
      </c>
      <c r="D4036" t="s">
        <v>585</v>
      </c>
      <c r="F4036">
        <v>84</v>
      </c>
      <c r="G4036" s="64">
        <v>42517</v>
      </c>
      <c r="H4036" s="64">
        <v>42518</v>
      </c>
      <c r="I4036">
        <v>10</v>
      </c>
      <c r="J4036">
        <v>2013</v>
      </c>
      <c r="K4036">
        <v>2013</v>
      </c>
      <c r="L4036">
        <v>25</v>
      </c>
      <c r="M4036">
        <v>0.4</v>
      </c>
      <c r="N4036">
        <v>10</v>
      </c>
      <c r="O4036">
        <v>2</v>
      </c>
      <c r="P4036">
        <v>5</v>
      </c>
      <c r="Q4036">
        <v>12.5</v>
      </c>
      <c r="R4036" t="s">
        <v>643</v>
      </c>
    </row>
    <row r="4037" spans="1:18" x14ac:dyDescent="0.3">
      <c r="A4037" s="63">
        <v>4035</v>
      </c>
      <c r="B4037">
        <v>16498</v>
      </c>
      <c r="C4037" t="s">
        <v>510</v>
      </c>
      <c r="D4037" t="s">
        <v>585</v>
      </c>
      <c r="F4037">
        <v>84</v>
      </c>
      <c r="G4037" s="64">
        <v>42517</v>
      </c>
      <c r="H4037" s="64">
        <v>42518</v>
      </c>
      <c r="I4037">
        <v>10</v>
      </c>
      <c r="J4037">
        <v>2013</v>
      </c>
      <c r="K4037">
        <v>2013</v>
      </c>
      <c r="L4037">
        <v>25</v>
      </c>
      <c r="M4037">
        <v>0.4</v>
      </c>
      <c r="N4037">
        <v>10</v>
      </c>
      <c r="O4037">
        <v>2</v>
      </c>
      <c r="P4037">
        <v>5</v>
      </c>
      <c r="Q4037">
        <v>12.5</v>
      </c>
      <c r="R4037" t="s">
        <v>706</v>
      </c>
    </row>
    <row r="4038" spans="1:18" x14ac:dyDescent="0.3">
      <c r="A4038" s="63">
        <v>4036</v>
      </c>
      <c r="B4038">
        <v>16498</v>
      </c>
      <c r="C4038" t="s">
        <v>510</v>
      </c>
      <c r="D4038" t="s">
        <v>585</v>
      </c>
      <c r="F4038">
        <v>84</v>
      </c>
      <c r="G4038" s="64">
        <v>42517</v>
      </c>
      <c r="H4038" s="64">
        <v>42518</v>
      </c>
      <c r="I4038">
        <v>10</v>
      </c>
      <c r="J4038">
        <v>2013</v>
      </c>
      <c r="K4038">
        <v>2013</v>
      </c>
      <c r="L4038">
        <v>25</v>
      </c>
      <c r="M4038">
        <v>0.4</v>
      </c>
      <c r="N4038">
        <v>10</v>
      </c>
      <c r="O4038">
        <v>2</v>
      </c>
      <c r="P4038">
        <v>5</v>
      </c>
      <c r="Q4038">
        <v>12.5</v>
      </c>
      <c r="R4038" t="s">
        <v>857</v>
      </c>
    </row>
    <row r="4039" spans="1:18" x14ac:dyDescent="0.3">
      <c r="A4039" s="63">
        <v>4037</v>
      </c>
      <c r="B4039">
        <v>3369</v>
      </c>
      <c r="C4039" t="s">
        <v>512</v>
      </c>
      <c r="D4039" t="s">
        <v>585</v>
      </c>
      <c r="F4039">
        <v>73</v>
      </c>
      <c r="G4039" s="64">
        <v>43672</v>
      </c>
      <c r="H4039" s="64">
        <v>43676</v>
      </c>
      <c r="I4039">
        <v>7</v>
      </c>
      <c r="J4039">
        <v>2000</v>
      </c>
      <c r="K4039">
        <v>2000</v>
      </c>
      <c r="L4039">
        <v>20</v>
      </c>
      <c r="M4039">
        <v>0.38333333333333341</v>
      </c>
      <c r="N4039">
        <v>7.666666666666667</v>
      </c>
      <c r="O4039">
        <v>5</v>
      </c>
      <c r="P4039">
        <v>1.533333333333333</v>
      </c>
      <c r="Q4039">
        <v>4</v>
      </c>
      <c r="R4039" t="s">
        <v>46</v>
      </c>
    </row>
    <row r="4040" spans="1:18" x14ac:dyDescent="0.3">
      <c r="A4040" s="63">
        <v>4038</v>
      </c>
      <c r="B4040">
        <v>3369</v>
      </c>
      <c r="C4040" t="s">
        <v>512</v>
      </c>
      <c r="D4040" t="s">
        <v>585</v>
      </c>
      <c r="F4040">
        <v>73</v>
      </c>
      <c r="G4040" s="64">
        <v>43672</v>
      </c>
      <c r="H4040" s="64">
        <v>43676</v>
      </c>
      <c r="I4040">
        <v>7</v>
      </c>
      <c r="J4040">
        <v>2000</v>
      </c>
      <c r="K4040">
        <v>2000</v>
      </c>
      <c r="L4040">
        <v>20</v>
      </c>
      <c r="M4040">
        <v>0.38333333333333341</v>
      </c>
      <c r="N4040">
        <v>7.666666666666667</v>
      </c>
      <c r="O4040">
        <v>5</v>
      </c>
      <c r="P4040">
        <v>1.533333333333333</v>
      </c>
      <c r="Q4040">
        <v>4</v>
      </c>
      <c r="R4040" t="s">
        <v>796</v>
      </c>
    </row>
    <row r="4041" spans="1:18" x14ac:dyDescent="0.3">
      <c r="A4041" s="63">
        <v>4039</v>
      </c>
      <c r="B4041">
        <v>3369</v>
      </c>
      <c r="C4041" t="s">
        <v>512</v>
      </c>
      <c r="D4041" t="s">
        <v>585</v>
      </c>
      <c r="F4041">
        <v>73</v>
      </c>
      <c r="G4041" s="64">
        <v>43672</v>
      </c>
      <c r="H4041" s="64">
        <v>43676</v>
      </c>
      <c r="I4041">
        <v>7</v>
      </c>
      <c r="J4041">
        <v>2000</v>
      </c>
      <c r="K4041">
        <v>2000</v>
      </c>
      <c r="L4041">
        <v>20</v>
      </c>
      <c r="M4041">
        <v>0.38333333333333341</v>
      </c>
      <c r="N4041">
        <v>7.666666666666667</v>
      </c>
      <c r="O4041">
        <v>5</v>
      </c>
      <c r="P4041">
        <v>1.533333333333333</v>
      </c>
      <c r="Q4041">
        <v>4</v>
      </c>
      <c r="R4041" t="s">
        <v>653</v>
      </c>
    </row>
    <row r="4042" spans="1:18" x14ac:dyDescent="0.3">
      <c r="A4042" s="63">
        <v>4040</v>
      </c>
      <c r="B4042">
        <v>3369</v>
      </c>
      <c r="C4042" t="s">
        <v>512</v>
      </c>
      <c r="D4042" t="s">
        <v>585</v>
      </c>
      <c r="F4042">
        <v>73</v>
      </c>
      <c r="G4042" s="64">
        <v>43672</v>
      </c>
      <c r="H4042" s="64">
        <v>43676</v>
      </c>
      <c r="I4042">
        <v>7</v>
      </c>
      <c r="J4042">
        <v>2000</v>
      </c>
      <c r="K4042">
        <v>2000</v>
      </c>
      <c r="L4042">
        <v>20</v>
      </c>
      <c r="M4042">
        <v>0.38333333333333341</v>
      </c>
      <c r="N4042">
        <v>7.666666666666667</v>
      </c>
      <c r="O4042">
        <v>5</v>
      </c>
      <c r="P4042">
        <v>1.533333333333333</v>
      </c>
      <c r="Q4042">
        <v>4</v>
      </c>
      <c r="R4042" t="s">
        <v>38</v>
      </c>
    </row>
    <row r="4043" spans="1:18" x14ac:dyDescent="0.3">
      <c r="A4043" s="63">
        <v>4041</v>
      </c>
      <c r="B4043">
        <v>3369</v>
      </c>
      <c r="C4043" t="s">
        <v>512</v>
      </c>
      <c r="D4043" t="s">
        <v>585</v>
      </c>
      <c r="F4043">
        <v>73</v>
      </c>
      <c r="G4043" s="64">
        <v>43672</v>
      </c>
      <c r="H4043" s="64">
        <v>43676</v>
      </c>
      <c r="I4043">
        <v>7</v>
      </c>
      <c r="J4043">
        <v>2000</v>
      </c>
      <c r="K4043">
        <v>2000</v>
      </c>
      <c r="L4043">
        <v>20</v>
      </c>
      <c r="M4043">
        <v>0.38333333333333341</v>
      </c>
      <c r="N4043">
        <v>7.666666666666667</v>
      </c>
      <c r="O4043">
        <v>5</v>
      </c>
      <c r="P4043">
        <v>1.533333333333333</v>
      </c>
      <c r="Q4043">
        <v>4</v>
      </c>
      <c r="R4043" t="s">
        <v>91</v>
      </c>
    </row>
    <row r="4044" spans="1:18" x14ac:dyDescent="0.3">
      <c r="A4044" s="63">
        <v>4042</v>
      </c>
      <c r="B4044">
        <v>3369</v>
      </c>
      <c r="C4044" t="s">
        <v>512</v>
      </c>
      <c r="D4044" t="s">
        <v>585</v>
      </c>
      <c r="F4044">
        <v>73</v>
      </c>
      <c r="G4044" s="64">
        <v>43672</v>
      </c>
      <c r="H4044" s="64">
        <v>43676</v>
      </c>
      <c r="I4044">
        <v>7</v>
      </c>
      <c r="J4044">
        <v>2000</v>
      </c>
      <c r="K4044">
        <v>2000</v>
      </c>
      <c r="L4044">
        <v>20</v>
      </c>
      <c r="M4044">
        <v>0.38333333333333341</v>
      </c>
      <c r="N4044">
        <v>7.666666666666667</v>
      </c>
      <c r="O4044">
        <v>5</v>
      </c>
      <c r="P4044">
        <v>1.533333333333333</v>
      </c>
      <c r="Q4044">
        <v>4</v>
      </c>
      <c r="R4044" t="s">
        <v>816</v>
      </c>
    </row>
    <row r="4045" spans="1:18" x14ac:dyDescent="0.3">
      <c r="A4045" s="63">
        <v>4043</v>
      </c>
      <c r="B4045">
        <v>3369</v>
      </c>
      <c r="C4045" t="s">
        <v>512</v>
      </c>
      <c r="D4045" t="s">
        <v>585</v>
      </c>
      <c r="F4045">
        <v>73</v>
      </c>
      <c r="G4045" s="64">
        <v>43672</v>
      </c>
      <c r="H4045" s="64">
        <v>43676</v>
      </c>
      <c r="I4045">
        <v>7</v>
      </c>
      <c r="J4045">
        <v>2000</v>
      </c>
      <c r="K4045">
        <v>2000</v>
      </c>
      <c r="L4045">
        <v>20</v>
      </c>
      <c r="M4045">
        <v>0.38333333333333341</v>
      </c>
      <c r="N4045">
        <v>7.666666666666667</v>
      </c>
      <c r="O4045">
        <v>5</v>
      </c>
      <c r="P4045">
        <v>1.533333333333333</v>
      </c>
      <c r="Q4045">
        <v>4</v>
      </c>
      <c r="R4045" t="s">
        <v>62</v>
      </c>
    </row>
    <row r="4046" spans="1:18" x14ac:dyDescent="0.3">
      <c r="A4046" s="63">
        <v>4044</v>
      </c>
      <c r="B4046">
        <v>3369</v>
      </c>
      <c r="C4046" t="s">
        <v>512</v>
      </c>
      <c r="D4046" t="s">
        <v>585</v>
      </c>
      <c r="F4046">
        <v>73</v>
      </c>
      <c r="G4046" s="64">
        <v>43672</v>
      </c>
      <c r="H4046" s="64">
        <v>43676</v>
      </c>
      <c r="I4046">
        <v>7</v>
      </c>
      <c r="J4046">
        <v>2000</v>
      </c>
      <c r="K4046">
        <v>2000</v>
      </c>
      <c r="L4046">
        <v>20</v>
      </c>
      <c r="M4046">
        <v>0.38333333333333341</v>
      </c>
      <c r="N4046">
        <v>7.666666666666667</v>
      </c>
      <c r="O4046">
        <v>5</v>
      </c>
      <c r="P4046">
        <v>1.533333333333333</v>
      </c>
      <c r="Q4046">
        <v>4</v>
      </c>
      <c r="R4046" t="s">
        <v>760</v>
      </c>
    </row>
    <row r="4047" spans="1:18" x14ac:dyDescent="0.3">
      <c r="A4047" s="63">
        <v>4045</v>
      </c>
      <c r="B4047">
        <v>3369</v>
      </c>
      <c r="C4047" t="s">
        <v>512</v>
      </c>
      <c r="D4047" t="s">
        <v>585</v>
      </c>
      <c r="F4047">
        <v>73</v>
      </c>
      <c r="G4047" s="64">
        <v>43672</v>
      </c>
      <c r="H4047" s="64">
        <v>43676</v>
      </c>
      <c r="I4047">
        <v>7</v>
      </c>
      <c r="J4047">
        <v>2000</v>
      </c>
      <c r="K4047">
        <v>2000</v>
      </c>
      <c r="L4047">
        <v>20</v>
      </c>
      <c r="M4047">
        <v>0.38333333333333341</v>
      </c>
      <c r="N4047">
        <v>7.666666666666667</v>
      </c>
      <c r="O4047">
        <v>5</v>
      </c>
      <c r="P4047">
        <v>1.533333333333333</v>
      </c>
      <c r="Q4047">
        <v>4</v>
      </c>
      <c r="R4047" t="s">
        <v>589</v>
      </c>
    </row>
    <row r="4048" spans="1:18" x14ac:dyDescent="0.3">
      <c r="A4048" s="63">
        <v>4046</v>
      </c>
      <c r="B4048">
        <v>3369</v>
      </c>
      <c r="C4048" t="s">
        <v>512</v>
      </c>
      <c r="D4048" t="s">
        <v>585</v>
      </c>
      <c r="F4048">
        <v>73</v>
      </c>
      <c r="G4048" s="64">
        <v>43672</v>
      </c>
      <c r="H4048" s="64">
        <v>43676</v>
      </c>
      <c r="I4048">
        <v>7</v>
      </c>
      <c r="J4048">
        <v>2000</v>
      </c>
      <c r="K4048">
        <v>2000</v>
      </c>
      <c r="L4048">
        <v>20</v>
      </c>
      <c r="M4048">
        <v>0.38333333333333341</v>
      </c>
      <c r="N4048">
        <v>7.666666666666667</v>
      </c>
      <c r="O4048">
        <v>5</v>
      </c>
      <c r="P4048">
        <v>1.533333333333333</v>
      </c>
      <c r="Q4048">
        <v>4</v>
      </c>
      <c r="R4048" t="s">
        <v>734</v>
      </c>
    </row>
    <row r="4049" spans="1:18" x14ac:dyDescent="0.3">
      <c r="A4049" s="63">
        <v>4047</v>
      </c>
      <c r="B4049">
        <v>101814</v>
      </c>
      <c r="C4049" t="s">
        <v>513</v>
      </c>
      <c r="D4049" t="s">
        <v>585</v>
      </c>
      <c r="F4049">
        <v>46</v>
      </c>
      <c r="G4049" s="64">
        <v>44030</v>
      </c>
      <c r="H4049" s="64">
        <v>44035</v>
      </c>
      <c r="I4049">
        <v>3</v>
      </c>
      <c r="J4049">
        <v>2019</v>
      </c>
      <c r="K4049">
        <v>2019</v>
      </c>
      <c r="L4049">
        <v>12</v>
      </c>
      <c r="M4049">
        <v>0.41666666666666669</v>
      </c>
      <c r="N4049">
        <v>5</v>
      </c>
      <c r="O4049">
        <v>6</v>
      </c>
      <c r="P4049">
        <v>0.83333333333333337</v>
      </c>
      <c r="Q4049">
        <v>2</v>
      </c>
      <c r="R4049" t="s">
        <v>35</v>
      </c>
    </row>
    <row r="4050" spans="1:18" x14ac:dyDescent="0.3">
      <c r="A4050" s="63">
        <v>4048</v>
      </c>
      <c r="B4050">
        <v>101814</v>
      </c>
      <c r="C4050" t="s">
        <v>513</v>
      </c>
      <c r="D4050" t="s">
        <v>585</v>
      </c>
      <c r="F4050">
        <v>46</v>
      </c>
      <c r="G4050" s="64">
        <v>44030</v>
      </c>
      <c r="H4050" s="64">
        <v>44035</v>
      </c>
      <c r="I4050">
        <v>3</v>
      </c>
      <c r="J4050">
        <v>2019</v>
      </c>
      <c r="K4050">
        <v>2019</v>
      </c>
      <c r="L4050">
        <v>12</v>
      </c>
      <c r="M4050">
        <v>0.41666666666666669</v>
      </c>
      <c r="N4050">
        <v>5</v>
      </c>
      <c r="O4050">
        <v>6</v>
      </c>
      <c r="P4050">
        <v>0.83333333333333337</v>
      </c>
      <c r="Q4050">
        <v>2</v>
      </c>
      <c r="R4050" t="s">
        <v>22</v>
      </c>
    </row>
    <row r="4051" spans="1:18" x14ac:dyDescent="0.3">
      <c r="A4051" s="63">
        <v>4049</v>
      </c>
      <c r="B4051">
        <v>101814</v>
      </c>
      <c r="C4051" t="s">
        <v>513</v>
      </c>
      <c r="D4051" t="s">
        <v>585</v>
      </c>
      <c r="F4051">
        <v>46</v>
      </c>
      <c r="G4051" s="64">
        <v>44030</v>
      </c>
      <c r="H4051" s="64">
        <v>44035</v>
      </c>
      <c r="I4051">
        <v>3</v>
      </c>
      <c r="J4051">
        <v>2019</v>
      </c>
      <c r="K4051">
        <v>2019</v>
      </c>
      <c r="L4051">
        <v>12</v>
      </c>
      <c r="M4051">
        <v>0.41666666666666669</v>
      </c>
      <c r="N4051">
        <v>5</v>
      </c>
      <c r="O4051">
        <v>6</v>
      </c>
      <c r="P4051">
        <v>0.83333333333333337</v>
      </c>
      <c r="Q4051">
        <v>2</v>
      </c>
      <c r="R4051" t="s">
        <v>36</v>
      </c>
    </row>
    <row r="4052" spans="1:18" x14ac:dyDescent="0.3">
      <c r="A4052" s="63">
        <v>4050</v>
      </c>
      <c r="B4052">
        <v>101814</v>
      </c>
      <c r="C4052" t="s">
        <v>513</v>
      </c>
      <c r="D4052" t="s">
        <v>585</v>
      </c>
      <c r="F4052">
        <v>46</v>
      </c>
      <c r="G4052" s="64">
        <v>44030</v>
      </c>
      <c r="H4052" s="64">
        <v>44035</v>
      </c>
      <c r="I4052">
        <v>3</v>
      </c>
      <c r="J4052">
        <v>2019</v>
      </c>
      <c r="K4052">
        <v>2019</v>
      </c>
      <c r="L4052">
        <v>12</v>
      </c>
      <c r="M4052">
        <v>0.41666666666666669</v>
      </c>
      <c r="N4052">
        <v>5</v>
      </c>
      <c r="O4052">
        <v>6</v>
      </c>
      <c r="P4052">
        <v>0.83333333333333337</v>
      </c>
      <c r="Q4052">
        <v>2</v>
      </c>
      <c r="R4052" t="s">
        <v>23</v>
      </c>
    </row>
    <row r="4053" spans="1:18" x14ac:dyDescent="0.3">
      <c r="A4053" s="63">
        <v>4051</v>
      </c>
      <c r="B4053">
        <v>101814</v>
      </c>
      <c r="C4053" t="s">
        <v>513</v>
      </c>
      <c r="D4053" t="s">
        <v>585</v>
      </c>
      <c r="F4053">
        <v>46</v>
      </c>
      <c r="G4053" s="64">
        <v>44030</v>
      </c>
      <c r="H4053" s="64">
        <v>44035</v>
      </c>
      <c r="I4053">
        <v>3</v>
      </c>
      <c r="J4053">
        <v>2019</v>
      </c>
      <c r="K4053">
        <v>2019</v>
      </c>
      <c r="L4053">
        <v>12</v>
      </c>
      <c r="M4053">
        <v>0.41666666666666669</v>
      </c>
      <c r="N4053">
        <v>5</v>
      </c>
      <c r="O4053">
        <v>6</v>
      </c>
      <c r="P4053">
        <v>0.83333333333333337</v>
      </c>
      <c r="Q4053">
        <v>2</v>
      </c>
      <c r="R4053" t="s">
        <v>24</v>
      </c>
    </row>
    <row r="4054" spans="1:18" x14ac:dyDescent="0.3">
      <c r="A4054" s="63">
        <v>4052</v>
      </c>
      <c r="B4054">
        <v>101814</v>
      </c>
      <c r="C4054" t="s">
        <v>513</v>
      </c>
      <c r="D4054" t="s">
        <v>585</v>
      </c>
      <c r="F4054">
        <v>46</v>
      </c>
      <c r="G4054" s="64">
        <v>44030</v>
      </c>
      <c r="H4054" s="64">
        <v>44035</v>
      </c>
      <c r="I4054">
        <v>3</v>
      </c>
      <c r="J4054">
        <v>2019</v>
      </c>
      <c r="K4054">
        <v>2019</v>
      </c>
      <c r="L4054">
        <v>12</v>
      </c>
      <c r="M4054">
        <v>0.41666666666666669</v>
      </c>
      <c r="N4054">
        <v>5</v>
      </c>
      <c r="O4054">
        <v>6</v>
      </c>
      <c r="P4054">
        <v>0.83333333333333337</v>
      </c>
      <c r="Q4054">
        <v>2</v>
      </c>
      <c r="R4054" t="s">
        <v>25</v>
      </c>
    </row>
    <row r="4055" spans="1:18" x14ac:dyDescent="0.3">
      <c r="A4055" s="63">
        <v>4053</v>
      </c>
      <c r="B4055">
        <v>101814</v>
      </c>
      <c r="C4055" t="s">
        <v>513</v>
      </c>
      <c r="D4055" t="s">
        <v>585</v>
      </c>
      <c r="F4055">
        <v>46</v>
      </c>
      <c r="G4055" s="64">
        <v>44030</v>
      </c>
      <c r="H4055" s="64">
        <v>44035</v>
      </c>
      <c r="I4055">
        <v>3</v>
      </c>
      <c r="J4055">
        <v>2019</v>
      </c>
      <c r="K4055">
        <v>2019</v>
      </c>
      <c r="L4055">
        <v>12</v>
      </c>
      <c r="M4055">
        <v>0.41666666666666669</v>
      </c>
      <c r="N4055">
        <v>5</v>
      </c>
      <c r="O4055">
        <v>6</v>
      </c>
      <c r="P4055">
        <v>0.83333333333333337</v>
      </c>
      <c r="Q4055">
        <v>2</v>
      </c>
      <c r="R4055" t="s">
        <v>659</v>
      </c>
    </row>
    <row r="4056" spans="1:18" x14ac:dyDescent="0.3">
      <c r="A4056" s="63">
        <v>4054</v>
      </c>
      <c r="B4056">
        <v>101814</v>
      </c>
      <c r="C4056" t="s">
        <v>513</v>
      </c>
      <c r="D4056" t="s">
        <v>585</v>
      </c>
      <c r="F4056">
        <v>46</v>
      </c>
      <c r="G4056" s="64">
        <v>44030</v>
      </c>
      <c r="H4056" s="64">
        <v>44035</v>
      </c>
      <c r="I4056">
        <v>3</v>
      </c>
      <c r="J4056">
        <v>2019</v>
      </c>
      <c r="K4056">
        <v>2019</v>
      </c>
      <c r="L4056">
        <v>12</v>
      </c>
      <c r="M4056">
        <v>0.41666666666666669</v>
      </c>
      <c r="N4056">
        <v>5</v>
      </c>
      <c r="O4056">
        <v>6</v>
      </c>
      <c r="P4056">
        <v>0.83333333333333337</v>
      </c>
      <c r="Q4056">
        <v>2</v>
      </c>
      <c r="R4056" t="s">
        <v>709</v>
      </c>
    </row>
    <row r="4057" spans="1:18" x14ac:dyDescent="0.3">
      <c r="A4057" s="63">
        <v>4055</v>
      </c>
      <c r="B4057">
        <v>101814</v>
      </c>
      <c r="C4057" t="s">
        <v>513</v>
      </c>
      <c r="D4057" t="s">
        <v>585</v>
      </c>
      <c r="F4057">
        <v>46</v>
      </c>
      <c r="G4057" s="64">
        <v>44030</v>
      </c>
      <c r="H4057" s="64">
        <v>44035</v>
      </c>
      <c r="I4057">
        <v>3</v>
      </c>
      <c r="J4057">
        <v>2019</v>
      </c>
      <c r="K4057">
        <v>2019</v>
      </c>
      <c r="L4057">
        <v>12</v>
      </c>
      <c r="M4057">
        <v>0.41666666666666669</v>
      </c>
      <c r="N4057">
        <v>5</v>
      </c>
      <c r="O4057">
        <v>6</v>
      </c>
      <c r="P4057">
        <v>0.83333333333333337</v>
      </c>
      <c r="Q4057">
        <v>2</v>
      </c>
      <c r="R4057" t="s">
        <v>749</v>
      </c>
    </row>
    <row r="4058" spans="1:18" x14ac:dyDescent="0.3">
      <c r="A4058" s="63">
        <v>4056</v>
      </c>
      <c r="B4058">
        <v>101814</v>
      </c>
      <c r="C4058" t="s">
        <v>513</v>
      </c>
      <c r="D4058" t="s">
        <v>585</v>
      </c>
      <c r="F4058">
        <v>46</v>
      </c>
      <c r="G4058" s="64">
        <v>44030</v>
      </c>
      <c r="H4058" s="64">
        <v>44035</v>
      </c>
      <c r="I4058">
        <v>3</v>
      </c>
      <c r="J4058">
        <v>2019</v>
      </c>
      <c r="K4058">
        <v>2019</v>
      </c>
      <c r="L4058">
        <v>12</v>
      </c>
      <c r="M4058">
        <v>0.41666666666666669</v>
      </c>
      <c r="N4058">
        <v>5</v>
      </c>
      <c r="O4058">
        <v>6</v>
      </c>
      <c r="P4058">
        <v>0.83333333333333337</v>
      </c>
      <c r="Q4058">
        <v>2</v>
      </c>
      <c r="R4058" t="s">
        <v>661</v>
      </c>
    </row>
    <row r="4059" spans="1:18" x14ac:dyDescent="0.3">
      <c r="A4059" s="63">
        <v>4057</v>
      </c>
      <c r="B4059">
        <v>101814</v>
      </c>
      <c r="C4059" t="s">
        <v>513</v>
      </c>
      <c r="D4059" t="s">
        <v>585</v>
      </c>
      <c r="F4059">
        <v>46</v>
      </c>
      <c r="G4059" s="64">
        <v>44030</v>
      </c>
      <c r="H4059" s="64">
        <v>44035</v>
      </c>
      <c r="I4059">
        <v>3</v>
      </c>
      <c r="J4059">
        <v>2019</v>
      </c>
      <c r="K4059">
        <v>2019</v>
      </c>
      <c r="L4059">
        <v>12</v>
      </c>
      <c r="M4059">
        <v>0.41666666666666669</v>
      </c>
      <c r="N4059">
        <v>5</v>
      </c>
      <c r="O4059">
        <v>6</v>
      </c>
      <c r="P4059">
        <v>0.83333333333333337</v>
      </c>
      <c r="Q4059">
        <v>2</v>
      </c>
      <c r="R4059" t="s">
        <v>641</v>
      </c>
    </row>
    <row r="4060" spans="1:18" x14ac:dyDescent="0.3">
      <c r="A4060" s="63">
        <v>4058</v>
      </c>
      <c r="B4060">
        <v>101814</v>
      </c>
      <c r="C4060" t="s">
        <v>513</v>
      </c>
      <c r="D4060" t="s">
        <v>585</v>
      </c>
      <c r="F4060">
        <v>46</v>
      </c>
      <c r="G4060" s="64">
        <v>44030</v>
      </c>
      <c r="H4060" s="64">
        <v>44035</v>
      </c>
      <c r="I4060">
        <v>3</v>
      </c>
      <c r="J4060">
        <v>2019</v>
      </c>
      <c r="K4060">
        <v>2019</v>
      </c>
      <c r="L4060">
        <v>12</v>
      </c>
      <c r="M4060">
        <v>0.41666666666666669</v>
      </c>
      <c r="N4060">
        <v>5</v>
      </c>
      <c r="O4060">
        <v>6</v>
      </c>
      <c r="P4060">
        <v>0.83333333333333337</v>
      </c>
      <c r="Q4060">
        <v>2</v>
      </c>
      <c r="R4060" t="s">
        <v>590</v>
      </c>
    </row>
    <row r="4061" spans="1:18" x14ac:dyDescent="0.3">
      <c r="A4061" s="63">
        <v>4059</v>
      </c>
      <c r="B4061">
        <v>101814</v>
      </c>
      <c r="C4061" t="s">
        <v>513</v>
      </c>
      <c r="D4061" t="s">
        <v>585</v>
      </c>
      <c r="F4061">
        <v>46</v>
      </c>
      <c r="G4061" s="64">
        <v>44030</v>
      </c>
      <c r="H4061" s="64">
        <v>44035</v>
      </c>
      <c r="I4061">
        <v>3</v>
      </c>
      <c r="J4061">
        <v>2019</v>
      </c>
      <c r="K4061">
        <v>2019</v>
      </c>
      <c r="L4061">
        <v>12</v>
      </c>
      <c r="M4061">
        <v>0.41666666666666669</v>
      </c>
      <c r="N4061">
        <v>5</v>
      </c>
      <c r="O4061">
        <v>6</v>
      </c>
      <c r="P4061">
        <v>0.83333333333333337</v>
      </c>
      <c r="Q4061">
        <v>2</v>
      </c>
      <c r="R4061" t="s">
        <v>667</v>
      </c>
    </row>
    <row r="4062" spans="1:18" x14ac:dyDescent="0.3">
      <c r="A4062" s="63">
        <v>4060</v>
      </c>
      <c r="B4062">
        <v>101814</v>
      </c>
      <c r="C4062" t="s">
        <v>513</v>
      </c>
      <c r="D4062" t="s">
        <v>585</v>
      </c>
      <c r="F4062">
        <v>46</v>
      </c>
      <c r="G4062" s="64">
        <v>44030</v>
      </c>
      <c r="H4062" s="64">
        <v>44035</v>
      </c>
      <c r="I4062">
        <v>3</v>
      </c>
      <c r="J4062">
        <v>2019</v>
      </c>
      <c r="K4062">
        <v>2019</v>
      </c>
      <c r="L4062">
        <v>12</v>
      </c>
      <c r="M4062">
        <v>0.41666666666666669</v>
      </c>
      <c r="N4062">
        <v>5</v>
      </c>
      <c r="O4062">
        <v>6</v>
      </c>
      <c r="P4062">
        <v>0.83333333333333337</v>
      </c>
      <c r="Q4062">
        <v>2</v>
      </c>
      <c r="R4062" t="s">
        <v>706</v>
      </c>
    </row>
    <row r="4063" spans="1:18" x14ac:dyDescent="0.3">
      <c r="A4063" s="63">
        <v>4061</v>
      </c>
      <c r="B4063">
        <v>101814</v>
      </c>
      <c r="C4063" t="s">
        <v>513</v>
      </c>
      <c r="D4063" t="s">
        <v>585</v>
      </c>
      <c r="F4063">
        <v>46</v>
      </c>
      <c r="G4063" s="64">
        <v>44030</v>
      </c>
      <c r="H4063" s="64">
        <v>44035</v>
      </c>
      <c r="I4063">
        <v>3</v>
      </c>
      <c r="J4063">
        <v>2019</v>
      </c>
      <c r="K4063">
        <v>2019</v>
      </c>
      <c r="L4063">
        <v>12</v>
      </c>
      <c r="M4063">
        <v>0.41666666666666669</v>
      </c>
      <c r="N4063">
        <v>5</v>
      </c>
      <c r="O4063">
        <v>6</v>
      </c>
      <c r="P4063">
        <v>0.83333333333333337</v>
      </c>
      <c r="Q4063">
        <v>2</v>
      </c>
      <c r="R4063" t="s">
        <v>782</v>
      </c>
    </row>
    <row r="4064" spans="1:18" x14ac:dyDescent="0.3">
      <c r="A4064" s="63">
        <v>4062</v>
      </c>
      <c r="B4064">
        <v>101814</v>
      </c>
      <c r="C4064" t="s">
        <v>513</v>
      </c>
      <c r="D4064" t="s">
        <v>585</v>
      </c>
      <c r="F4064">
        <v>46</v>
      </c>
      <c r="G4064" s="64">
        <v>44030</v>
      </c>
      <c r="H4064" s="64">
        <v>44035</v>
      </c>
      <c r="I4064">
        <v>3</v>
      </c>
      <c r="J4064">
        <v>2019</v>
      </c>
      <c r="K4064">
        <v>2019</v>
      </c>
      <c r="L4064">
        <v>12</v>
      </c>
      <c r="M4064">
        <v>0.41666666666666669</v>
      </c>
      <c r="N4064">
        <v>5</v>
      </c>
      <c r="O4064">
        <v>6</v>
      </c>
      <c r="P4064">
        <v>0.83333333333333337</v>
      </c>
      <c r="Q4064">
        <v>2</v>
      </c>
      <c r="R4064" t="s">
        <v>638</v>
      </c>
    </row>
    <row r="4065" spans="1:18" x14ac:dyDescent="0.3">
      <c r="A4065" s="63">
        <v>4063</v>
      </c>
      <c r="B4065">
        <v>101814</v>
      </c>
      <c r="C4065" t="s">
        <v>513</v>
      </c>
      <c r="D4065" t="s">
        <v>585</v>
      </c>
      <c r="F4065">
        <v>46</v>
      </c>
      <c r="G4065" s="64">
        <v>44030</v>
      </c>
      <c r="H4065" s="64">
        <v>44035</v>
      </c>
      <c r="I4065">
        <v>3</v>
      </c>
      <c r="J4065">
        <v>2019</v>
      </c>
      <c r="K4065">
        <v>2019</v>
      </c>
      <c r="L4065">
        <v>12</v>
      </c>
      <c r="M4065">
        <v>0.41666666666666669</v>
      </c>
      <c r="N4065">
        <v>5</v>
      </c>
      <c r="O4065">
        <v>6</v>
      </c>
      <c r="P4065">
        <v>0.83333333333333337</v>
      </c>
      <c r="Q4065">
        <v>2</v>
      </c>
      <c r="R4065" t="s">
        <v>589</v>
      </c>
    </row>
    <row r="4066" spans="1:18" x14ac:dyDescent="0.3">
      <c r="A4066" s="63">
        <v>4064</v>
      </c>
      <c r="B4066">
        <v>101814</v>
      </c>
      <c r="C4066" t="s">
        <v>513</v>
      </c>
      <c r="D4066" t="s">
        <v>585</v>
      </c>
      <c r="F4066">
        <v>46</v>
      </c>
      <c r="G4066" s="64">
        <v>44030</v>
      </c>
      <c r="H4066" s="64">
        <v>44035</v>
      </c>
      <c r="I4066">
        <v>3</v>
      </c>
      <c r="J4066">
        <v>2019</v>
      </c>
      <c r="K4066">
        <v>2019</v>
      </c>
      <c r="L4066">
        <v>12</v>
      </c>
      <c r="M4066">
        <v>0.41666666666666669</v>
      </c>
      <c r="N4066">
        <v>5</v>
      </c>
      <c r="O4066">
        <v>6</v>
      </c>
      <c r="P4066">
        <v>0.83333333333333337</v>
      </c>
      <c r="Q4066">
        <v>2</v>
      </c>
      <c r="R4066" t="s">
        <v>133</v>
      </c>
    </row>
    <row r="4067" spans="1:18" x14ac:dyDescent="0.3">
      <c r="A4067" s="63">
        <v>4065</v>
      </c>
      <c r="B4067">
        <v>101814</v>
      </c>
      <c r="C4067" t="s">
        <v>513</v>
      </c>
      <c r="D4067" t="s">
        <v>585</v>
      </c>
      <c r="F4067">
        <v>46</v>
      </c>
      <c r="G4067" s="64">
        <v>44030</v>
      </c>
      <c r="H4067" s="64">
        <v>44035</v>
      </c>
      <c r="I4067">
        <v>3</v>
      </c>
      <c r="J4067">
        <v>2019</v>
      </c>
      <c r="K4067">
        <v>2019</v>
      </c>
      <c r="L4067">
        <v>12</v>
      </c>
      <c r="M4067">
        <v>0.41666666666666669</v>
      </c>
      <c r="N4067">
        <v>5</v>
      </c>
      <c r="O4067">
        <v>6</v>
      </c>
      <c r="P4067">
        <v>0.83333333333333337</v>
      </c>
      <c r="Q4067">
        <v>2</v>
      </c>
      <c r="R4067" t="s">
        <v>769</v>
      </c>
    </row>
    <row r="4068" spans="1:18" x14ac:dyDescent="0.3">
      <c r="A4068" s="63">
        <v>4066</v>
      </c>
      <c r="B4068">
        <v>101814</v>
      </c>
      <c r="C4068" t="s">
        <v>513</v>
      </c>
      <c r="D4068" t="s">
        <v>585</v>
      </c>
      <c r="F4068">
        <v>46</v>
      </c>
      <c r="G4068" s="64">
        <v>44030</v>
      </c>
      <c r="H4068" s="64">
        <v>44035</v>
      </c>
      <c r="I4068">
        <v>3</v>
      </c>
      <c r="J4068">
        <v>2019</v>
      </c>
      <c r="K4068">
        <v>2019</v>
      </c>
      <c r="L4068">
        <v>12</v>
      </c>
      <c r="M4068">
        <v>0.41666666666666669</v>
      </c>
      <c r="N4068">
        <v>5</v>
      </c>
      <c r="O4068">
        <v>6</v>
      </c>
      <c r="P4068">
        <v>0.83333333333333337</v>
      </c>
      <c r="Q4068">
        <v>2</v>
      </c>
      <c r="R4068" t="s">
        <v>639</v>
      </c>
    </row>
    <row r="4069" spans="1:18" x14ac:dyDescent="0.3">
      <c r="A4069" s="63">
        <v>4067</v>
      </c>
      <c r="B4069">
        <v>101814</v>
      </c>
      <c r="C4069" t="s">
        <v>513</v>
      </c>
      <c r="D4069" t="s">
        <v>585</v>
      </c>
      <c r="F4069">
        <v>46</v>
      </c>
      <c r="G4069" s="64">
        <v>44030</v>
      </c>
      <c r="H4069" s="64">
        <v>44035</v>
      </c>
      <c r="I4069">
        <v>3</v>
      </c>
      <c r="J4069">
        <v>2019</v>
      </c>
      <c r="K4069">
        <v>2019</v>
      </c>
      <c r="L4069">
        <v>12</v>
      </c>
      <c r="M4069">
        <v>0.41666666666666669</v>
      </c>
      <c r="N4069">
        <v>5</v>
      </c>
      <c r="O4069">
        <v>6</v>
      </c>
      <c r="P4069">
        <v>0.83333333333333337</v>
      </c>
      <c r="Q4069">
        <v>2</v>
      </c>
      <c r="R4069" t="s">
        <v>670</v>
      </c>
    </row>
    <row r="4070" spans="1:18" x14ac:dyDescent="0.3">
      <c r="A4070" s="63">
        <v>4068</v>
      </c>
      <c r="B4070">
        <v>18463</v>
      </c>
      <c r="C4070" t="s">
        <v>514</v>
      </c>
      <c r="D4070" t="s">
        <v>729</v>
      </c>
      <c r="F4070">
        <v>33</v>
      </c>
      <c r="G4070" s="64">
        <v>44120</v>
      </c>
      <c r="H4070" s="64">
        <v>44120</v>
      </c>
      <c r="I4070">
        <v>4</v>
      </c>
      <c r="J4070">
        <v>2001</v>
      </c>
      <c r="K4070" t="s">
        <v>714</v>
      </c>
      <c r="L4070">
        <v>1</v>
      </c>
      <c r="M4070">
        <v>0.15</v>
      </c>
      <c r="N4070">
        <v>0.15</v>
      </c>
      <c r="O4070">
        <v>1</v>
      </c>
      <c r="P4070">
        <v>0.15</v>
      </c>
      <c r="Q4070">
        <v>1</v>
      </c>
      <c r="R4070" t="s">
        <v>25</v>
      </c>
    </row>
    <row r="4071" spans="1:18" x14ac:dyDescent="0.3">
      <c r="A4071" s="63">
        <v>4069</v>
      </c>
      <c r="B4071">
        <v>108301</v>
      </c>
      <c r="C4071" t="s">
        <v>516</v>
      </c>
      <c r="D4071" t="s">
        <v>651</v>
      </c>
      <c r="F4071">
        <v>60</v>
      </c>
      <c r="G4071" s="64">
        <v>44034</v>
      </c>
      <c r="H4071" s="64">
        <v>44034</v>
      </c>
      <c r="I4071">
        <v>5</v>
      </c>
      <c r="J4071">
        <v>2019</v>
      </c>
      <c r="K4071">
        <v>2019</v>
      </c>
      <c r="L4071">
        <v>1</v>
      </c>
      <c r="M4071">
        <v>0.05</v>
      </c>
      <c r="N4071">
        <v>0.05</v>
      </c>
      <c r="O4071">
        <v>1</v>
      </c>
      <c r="P4071">
        <v>0.05</v>
      </c>
      <c r="Q4071">
        <v>1</v>
      </c>
      <c r="R4071" t="s">
        <v>23</v>
      </c>
    </row>
    <row r="4072" spans="1:18" x14ac:dyDescent="0.3">
      <c r="A4072" s="63">
        <v>4070</v>
      </c>
      <c r="B4072">
        <v>108301</v>
      </c>
      <c r="C4072" t="s">
        <v>516</v>
      </c>
      <c r="D4072" t="s">
        <v>651</v>
      </c>
      <c r="F4072">
        <v>60</v>
      </c>
      <c r="G4072" s="64">
        <v>44034</v>
      </c>
      <c r="H4072" s="64">
        <v>44034</v>
      </c>
      <c r="I4072">
        <v>5</v>
      </c>
      <c r="J4072">
        <v>2019</v>
      </c>
      <c r="K4072">
        <v>2019</v>
      </c>
      <c r="L4072">
        <v>1</v>
      </c>
      <c r="M4072">
        <v>0.05</v>
      </c>
      <c r="N4072">
        <v>0.05</v>
      </c>
      <c r="O4072">
        <v>1</v>
      </c>
      <c r="P4072">
        <v>0.05</v>
      </c>
      <c r="Q4072">
        <v>1</v>
      </c>
      <c r="R4072" t="s">
        <v>738</v>
      </c>
    </row>
    <row r="4073" spans="1:18" x14ac:dyDescent="0.3">
      <c r="A4073" s="63">
        <v>4071</v>
      </c>
      <c r="B4073">
        <v>116384</v>
      </c>
      <c r="C4073" t="s">
        <v>517</v>
      </c>
      <c r="D4073" t="s">
        <v>651</v>
      </c>
      <c r="F4073">
        <v>46</v>
      </c>
      <c r="G4073" s="64">
        <v>44207</v>
      </c>
      <c r="H4073" s="64">
        <v>44207</v>
      </c>
      <c r="I4073">
        <v>5</v>
      </c>
      <c r="J4073">
        <v>2020</v>
      </c>
      <c r="K4073">
        <v>2020</v>
      </c>
      <c r="L4073">
        <v>1</v>
      </c>
      <c r="M4073">
        <v>6.6666666666666666E-2</v>
      </c>
      <c r="N4073">
        <v>6.6666666666666666E-2</v>
      </c>
      <c r="O4073">
        <v>1</v>
      </c>
      <c r="P4073">
        <v>6.6666666666666666E-2</v>
      </c>
      <c r="Q4073">
        <v>1</v>
      </c>
      <c r="R4073" t="s">
        <v>23</v>
      </c>
    </row>
    <row r="4074" spans="1:18" x14ac:dyDescent="0.3">
      <c r="A4074" s="63">
        <v>4072</v>
      </c>
      <c r="B4074">
        <v>116384</v>
      </c>
      <c r="C4074" t="s">
        <v>517</v>
      </c>
      <c r="D4074" t="s">
        <v>651</v>
      </c>
      <c r="F4074">
        <v>46</v>
      </c>
      <c r="G4074" s="64">
        <v>44207</v>
      </c>
      <c r="H4074" s="64">
        <v>44207</v>
      </c>
      <c r="I4074">
        <v>5</v>
      </c>
      <c r="J4074">
        <v>2020</v>
      </c>
      <c r="K4074">
        <v>2020</v>
      </c>
      <c r="L4074">
        <v>1</v>
      </c>
      <c r="M4074">
        <v>6.6666666666666666E-2</v>
      </c>
      <c r="N4074">
        <v>6.6666666666666666E-2</v>
      </c>
      <c r="O4074">
        <v>1</v>
      </c>
      <c r="P4074">
        <v>6.6666666666666666E-2</v>
      </c>
      <c r="Q4074">
        <v>1</v>
      </c>
      <c r="R4074" t="s">
        <v>738</v>
      </c>
    </row>
    <row r="4075" spans="1:18" x14ac:dyDescent="0.3">
      <c r="A4075" s="63">
        <v>4073</v>
      </c>
      <c r="B4075">
        <v>116384</v>
      </c>
      <c r="C4075" t="s">
        <v>517</v>
      </c>
      <c r="D4075" t="s">
        <v>651</v>
      </c>
      <c r="F4075">
        <v>46</v>
      </c>
      <c r="G4075" s="64">
        <v>44207</v>
      </c>
      <c r="H4075" s="64">
        <v>44207</v>
      </c>
      <c r="I4075">
        <v>5</v>
      </c>
      <c r="J4075">
        <v>2020</v>
      </c>
      <c r="K4075">
        <v>2020</v>
      </c>
      <c r="L4075">
        <v>1</v>
      </c>
      <c r="M4075">
        <v>6.6666666666666666E-2</v>
      </c>
      <c r="N4075">
        <v>6.6666666666666666E-2</v>
      </c>
      <c r="O4075">
        <v>1</v>
      </c>
      <c r="P4075">
        <v>6.6666666666666666E-2</v>
      </c>
      <c r="Q4075">
        <v>1</v>
      </c>
      <c r="R4075" t="s">
        <v>719</v>
      </c>
    </row>
    <row r="4076" spans="1:18" x14ac:dyDescent="0.3">
      <c r="A4076" s="63">
        <v>4074</v>
      </c>
      <c r="B4076">
        <v>116384</v>
      </c>
      <c r="C4076" t="s">
        <v>517</v>
      </c>
      <c r="D4076" t="s">
        <v>651</v>
      </c>
      <c r="F4076">
        <v>46</v>
      </c>
      <c r="G4076" s="64">
        <v>44207</v>
      </c>
      <c r="H4076" s="64">
        <v>44207</v>
      </c>
      <c r="I4076">
        <v>5</v>
      </c>
      <c r="J4076">
        <v>2020</v>
      </c>
      <c r="K4076">
        <v>2020</v>
      </c>
      <c r="L4076">
        <v>1</v>
      </c>
      <c r="M4076">
        <v>6.6666666666666666E-2</v>
      </c>
      <c r="N4076">
        <v>6.6666666666666666E-2</v>
      </c>
      <c r="O4076">
        <v>1</v>
      </c>
      <c r="P4076">
        <v>6.6666666666666666E-2</v>
      </c>
      <c r="Q4076">
        <v>1</v>
      </c>
      <c r="R4076" t="s">
        <v>606</v>
      </c>
    </row>
    <row r="4077" spans="1:18" x14ac:dyDescent="0.3">
      <c r="A4077" s="63">
        <v>4075</v>
      </c>
      <c r="B4077">
        <v>116384</v>
      </c>
      <c r="C4077" t="s">
        <v>517</v>
      </c>
      <c r="D4077" t="s">
        <v>651</v>
      </c>
      <c r="F4077">
        <v>46</v>
      </c>
      <c r="G4077" s="64">
        <v>44207</v>
      </c>
      <c r="H4077" s="64">
        <v>44207</v>
      </c>
      <c r="I4077">
        <v>5</v>
      </c>
      <c r="J4077">
        <v>2020</v>
      </c>
      <c r="K4077">
        <v>2020</v>
      </c>
      <c r="L4077">
        <v>1</v>
      </c>
      <c r="M4077">
        <v>6.6666666666666666E-2</v>
      </c>
      <c r="N4077">
        <v>6.6666666666666666E-2</v>
      </c>
      <c r="O4077">
        <v>1</v>
      </c>
      <c r="P4077">
        <v>6.6666666666666666E-2</v>
      </c>
      <c r="Q4077">
        <v>1</v>
      </c>
      <c r="R4077" t="s">
        <v>641</v>
      </c>
    </row>
    <row r="4078" spans="1:18" x14ac:dyDescent="0.3">
      <c r="A4078" s="63">
        <v>4076</v>
      </c>
      <c r="B4078">
        <v>116384</v>
      </c>
      <c r="C4078" t="s">
        <v>517</v>
      </c>
      <c r="D4078" t="s">
        <v>651</v>
      </c>
      <c r="F4078">
        <v>46</v>
      </c>
      <c r="G4078" s="64">
        <v>44207</v>
      </c>
      <c r="H4078" s="64">
        <v>44207</v>
      </c>
      <c r="I4078">
        <v>5</v>
      </c>
      <c r="J4078">
        <v>2020</v>
      </c>
      <c r="K4078">
        <v>2020</v>
      </c>
      <c r="L4078">
        <v>1</v>
      </c>
      <c r="M4078">
        <v>6.6666666666666666E-2</v>
      </c>
      <c r="N4078">
        <v>6.6666666666666666E-2</v>
      </c>
      <c r="O4078">
        <v>1</v>
      </c>
      <c r="P4078">
        <v>6.6666666666666666E-2</v>
      </c>
      <c r="Q4078">
        <v>1</v>
      </c>
      <c r="R4078" t="s">
        <v>750</v>
      </c>
    </row>
    <row r="4079" spans="1:18" x14ac:dyDescent="0.3">
      <c r="A4079" s="63">
        <v>4077</v>
      </c>
      <c r="B4079">
        <v>108111</v>
      </c>
      <c r="C4079" t="s">
        <v>858</v>
      </c>
      <c r="D4079" t="s">
        <v>787</v>
      </c>
      <c r="F4079">
        <v>63</v>
      </c>
      <c r="G4079" s="64">
        <v>43830</v>
      </c>
      <c r="H4079" s="64">
        <v>43840</v>
      </c>
      <c r="I4079">
        <v>6</v>
      </c>
      <c r="J4079">
        <v>2019</v>
      </c>
      <c r="K4079">
        <v>2019</v>
      </c>
      <c r="L4079">
        <v>12</v>
      </c>
      <c r="M4079">
        <v>0.2166666666666667</v>
      </c>
      <c r="N4079">
        <v>2.6</v>
      </c>
      <c r="O4079">
        <v>11</v>
      </c>
      <c r="P4079">
        <v>0.23636363636363639</v>
      </c>
      <c r="Q4079">
        <v>1.0909090909090911</v>
      </c>
      <c r="R4079" t="s">
        <v>22</v>
      </c>
    </row>
    <row r="4080" spans="1:18" x14ac:dyDescent="0.3">
      <c r="A4080" s="63">
        <v>4078</v>
      </c>
      <c r="B4080">
        <v>108111</v>
      </c>
      <c r="C4080" t="s">
        <v>858</v>
      </c>
      <c r="D4080" t="s">
        <v>787</v>
      </c>
      <c r="F4080">
        <v>63</v>
      </c>
      <c r="G4080" s="64">
        <v>43830</v>
      </c>
      <c r="H4080" s="64">
        <v>43840</v>
      </c>
      <c r="I4080">
        <v>6</v>
      </c>
      <c r="J4080">
        <v>2019</v>
      </c>
      <c r="K4080">
        <v>2019</v>
      </c>
      <c r="L4080">
        <v>12</v>
      </c>
      <c r="M4080">
        <v>0.2166666666666667</v>
      </c>
      <c r="N4080">
        <v>2.6</v>
      </c>
      <c r="O4080">
        <v>11</v>
      </c>
      <c r="P4080">
        <v>0.23636363636363639</v>
      </c>
      <c r="Q4080">
        <v>1.0909090909090911</v>
      </c>
      <c r="R4080" t="s">
        <v>32</v>
      </c>
    </row>
    <row r="4081" spans="1:18" x14ac:dyDescent="0.3">
      <c r="A4081" s="63">
        <v>4079</v>
      </c>
      <c r="B4081">
        <v>108111</v>
      </c>
      <c r="C4081" t="s">
        <v>858</v>
      </c>
      <c r="D4081" t="s">
        <v>787</v>
      </c>
      <c r="F4081">
        <v>63</v>
      </c>
      <c r="G4081" s="64">
        <v>43830</v>
      </c>
      <c r="H4081" s="64">
        <v>43840</v>
      </c>
      <c r="I4081">
        <v>6</v>
      </c>
      <c r="J4081">
        <v>2019</v>
      </c>
      <c r="K4081">
        <v>2019</v>
      </c>
      <c r="L4081">
        <v>12</v>
      </c>
      <c r="M4081">
        <v>0.2166666666666667</v>
      </c>
      <c r="N4081">
        <v>2.6</v>
      </c>
      <c r="O4081">
        <v>11</v>
      </c>
      <c r="P4081">
        <v>0.23636363636363639</v>
      </c>
      <c r="Q4081">
        <v>1.0909090909090911</v>
      </c>
      <c r="R4081" t="s">
        <v>70</v>
      </c>
    </row>
    <row r="4082" spans="1:18" x14ac:dyDescent="0.3">
      <c r="A4082" s="63">
        <v>4080</v>
      </c>
      <c r="B4082">
        <v>108111</v>
      </c>
      <c r="C4082" t="s">
        <v>858</v>
      </c>
      <c r="D4082" t="s">
        <v>787</v>
      </c>
      <c r="F4082">
        <v>63</v>
      </c>
      <c r="G4082" s="64">
        <v>43830</v>
      </c>
      <c r="H4082" s="64">
        <v>43840</v>
      </c>
      <c r="I4082">
        <v>6</v>
      </c>
      <c r="J4082">
        <v>2019</v>
      </c>
      <c r="K4082">
        <v>2019</v>
      </c>
      <c r="L4082">
        <v>12</v>
      </c>
      <c r="M4082">
        <v>0.2166666666666667</v>
      </c>
      <c r="N4082">
        <v>2.6</v>
      </c>
      <c r="O4082">
        <v>11</v>
      </c>
      <c r="P4082">
        <v>0.23636363636363639</v>
      </c>
      <c r="Q4082">
        <v>1.0909090909090911</v>
      </c>
      <c r="R4082" t="s">
        <v>62</v>
      </c>
    </row>
    <row r="4083" spans="1:18" x14ac:dyDescent="0.3">
      <c r="A4083" s="63">
        <v>4081</v>
      </c>
      <c r="B4083">
        <v>108111</v>
      </c>
      <c r="C4083" t="s">
        <v>858</v>
      </c>
      <c r="D4083" t="s">
        <v>787</v>
      </c>
      <c r="F4083">
        <v>63</v>
      </c>
      <c r="G4083" s="64">
        <v>43830</v>
      </c>
      <c r="H4083" s="64">
        <v>43840</v>
      </c>
      <c r="I4083">
        <v>6</v>
      </c>
      <c r="J4083">
        <v>2019</v>
      </c>
      <c r="K4083">
        <v>2019</v>
      </c>
      <c r="L4083">
        <v>12</v>
      </c>
      <c r="M4083">
        <v>0.2166666666666667</v>
      </c>
      <c r="N4083">
        <v>2.6</v>
      </c>
      <c r="O4083">
        <v>11</v>
      </c>
      <c r="P4083">
        <v>0.23636363636363639</v>
      </c>
      <c r="Q4083">
        <v>1.0909090909090911</v>
      </c>
      <c r="R4083" t="s">
        <v>601</v>
      </c>
    </row>
    <row r="4084" spans="1:18" x14ac:dyDescent="0.3">
      <c r="A4084" s="63">
        <v>4082</v>
      </c>
      <c r="B4084">
        <v>108111</v>
      </c>
      <c r="C4084" t="s">
        <v>858</v>
      </c>
      <c r="D4084" t="s">
        <v>787</v>
      </c>
      <c r="F4084">
        <v>63</v>
      </c>
      <c r="G4084" s="64">
        <v>43830</v>
      </c>
      <c r="H4084" s="64">
        <v>43840</v>
      </c>
      <c r="I4084">
        <v>6</v>
      </c>
      <c r="J4084">
        <v>2019</v>
      </c>
      <c r="K4084">
        <v>2019</v>
      </c>
      <c r="L4084">
        <v>12</v>
      </c>
      <c r="M4084">
        <v>0.2166666666666667</v>
      </c>
      <c r="N4084">
        <v>2.6</v>
      </c>
      <c r="O4084">
        <v>11</v>
      </c>
      <c r="P4084">
        <v>0.23636363636363639</v>
      </c>
      <c r="Q4084">
        <v>1.0909090909090911</v>
      </c>
      <c r="R4084" t="s">
        <v>766</v>
      </c>
    </row>
    <row r="4085" spans="1:18" x14ac:dyDescent="0.3">
      <c r="A4085" s="63">
        <v>4083</v>
      </c>
      <c r="B4085">
        <v>108111</v>
      </c>
      <c r="C4085" t="s">
        <v>858</v>
      </c>
      <c r="D4085" t="s">
        <v>787</v>
      </c>
      <c r="F4085">
        <v>63</v>
      </c>
      <c r="G4085" s="64">
        <v>43830</v>
      </c>
      <c r="H4085" s="64">
        <v>43840</v>
      </c>
      <c r="I4085">
        <v>6</v>
      </c>
      <c r="J4085">
        <v>2019</v>
      </c>
      <c r="K4085">
        <v>2019</v>
      </c>
      <c r="L4085">
        <v>12</v>
      </c>
      <c r="M4085">
        <v>0.2166666666666667</v>
      </c>
      <c r="N4085">
        <v>2.6</v>
      </c>
      <c r="O4085">
        <v>11</v>
      </c>
      <c r="P4085">
        <v>0.23636363636363639</v>
      </c>
      <c r="Q4085">
        <v>1.0909090909090911</v>
      </c>
      <c r="R4085" t="s">
        <v>642</v>
      </c>
    </row>
    <row r="4086" spans="1:18" x14ac:dyDescent="0.3">
      <c r="A4086" s="63">
        <v>4084</v>
      </c>
      <c r="B4086">
        <v>108111</v>
      </c>
      <c r="C4086" t="s">
        <v>858</v>
      </c>
      <c r="D4086" t="s">
        <v>787</v>
      </c>
      <c r="F4086">
        <v>63</v>
      </c>
      <c r="G4086" s="64">
        <v>43830</v>
      </c>
      <c r="H4086" s="64">
        <v>43840</v>
      </c>
      <c r="I4086">
        <v>6</v>
      </c>
      <c r="J4086">
        <v>2019</v>
      </c>
      <c r="K4086">
        <v>2019</v>
      </c>
      <c r="L4086">
        <v>12</v>
      </c>
      <c r="M4086">
        <v>0.2166666666666667</v>
      </c>
      <c r="N4086">
        <v>2.6</v>
      </c>
      <c r="O4086">
        <v>11</v>
      </c>
      <c r="P4086">
        <v>0.23636363636363639</v>
      </c>
      <c r="Q4086">
        <v>1.0909090909090911</v>
      </c>
      <c r="R4086" t="s">
        <v>859</v>
      </c>
    </row>
    <row r="4087" spans="1:18" x14ac:dyDescent="0.3">
      <c r="A4087" s="63">
        <v>4085</v>
      </c>
      <c r="B4087">
        <v>108111</v>
      </c>
      <c r="C4087" t="s">
        <v>858</v>
      </c>
      <c r="D4087" t="s">
        <v>787</v>
      </c>
      <c r="F4087">
        <v>63</v>
      </c>
      <c r="G4087" s="64">
        <v>43830</v>
      </c>
      <c r="H4087" s="64">
        <v>43840</v>
      </c>
      <c r="I4087">
        <v>6</v>
      </c>
      <c r="J4087">
        <v>2019</v>
      </c>
      <c r="K4087">
        <v>2019</v>
      </c>
      <c r="L4087">
        <v>12</v>
      </c>
      <c r="M4087">
        <v>0.2166666666666667</v>
      </c>
      <c r="N4087">
        <v>2.6</v>
      </c>
      <c r="O4087">
        <v>11</v>
      </c>
      <c r="P4087">
        <v>0.23636363636363639</v>
      </c>
      <c r="Q4087">
        <v>1.0909090909090911</v>
      </c>
      <c r="R4087" t="s">
        <v>588</v>
      </c>
    </row>
    <row r="4088" spans="1:18" x14ac:dyDescent="0.3">
      <c r="A4088" s="63">
        <v>4086</v>
      </c>
      <c r="B4088">
        <v>108111</v>
      </c>
      <c r="C4088" t="s">
        <v>858</v>
      </c>
      <c r="D4088" t="s">
        <v>787</v>
      </c>
      <c r="F4088">
        <v>63</v>
      </c>
      <c r="G4088" s="64">
        <v>43830</v>
      </c>
      <c r="H4088" s="64">
        <v>43840</v>
      </c>
      <c r="I4088">
        <v>6</v>
      </c>
      <c r="J4088">
        <v>2019</v>
      </c>
      <c r="K4088">
        <v>2019</v>
      </c>
      <c r="L4088">
        <v>12</v>
      </c>
      <c r="M4088">
        <v>0.2166666666666667</v>
      </c>
      <c r="N4088">
        <v>2.6</v>
      </c>
      <c r="O4088">
        <v>11</v>
      </c>
      <c r="P4088">
        <v>0.23636363636363639</v>
      </c>
      <c r="Q4088">
        <v>1.0909090909090911</v>
      </c>
      <c r="R4088" t="s">
        <v>638</v>
      </c>
    </row>
    <row r="4089" spans="1:18" x14ac:dyDescent="0.3">
      <c r="A4089" s="63">
        <v>4087</v>
      </c>
      <c r="B4089">
        <v>171</v>
      </c>
      <c r="C4089" t="s">
        <v>520</v>
      </c>
      <c r="D4089" t="s">
        <v>585</v>
      </c>
      <c r="F4089">
        <v>57</v>
      </c>
      <c r="G4089" s="64">
        <v>44007</v>
      </c>
      <c r="H4089" s="64">
        <v>44012</v>
      </c>
      <c r="I4089">
        <v>5</v>
      </c>
      <c r="J4089">
        <v>2000</v>
      </c>
      <c r="K4089">
        <v>2000</v>
      </c>
      <c r="L4089">
        <v>13</v>
      </c>
      <c r="M4089">
        <v>0.33333333333333331</v>
      </c>
      <c r="N4089">
        <v>4.333333333333333</v>
      </c>
      <c r="O4089">
        <v>6</v>
      </c>
      <c r="P4089">
        <v>0.72222222222222221</v>
      </c>
      <c r="Q4089">
        <v>2.166666666666667</v>
      </c>
      <c r="R4089" t="s">
        <v>22</v>
      </c>
    </row>
    <row r="4090" spans="1:18" x14ac:dyDescent="0.3">
      <c r="A4090" s="63">
        <v>4088</v>
      </c>
      <c r="B4090">
        <v>171</v>
      </c>
      <c r="C4090" t="s">
        <v>520</v>
      </c>
      <c r="D4090" t="s">
        <v>585</v>
      </c>
      <c r="F4090">
        <v>57</v>
      </c>
      <c r="G4090" s="64">
        <v>44007</v>
      </c>
      <c r="H4090" s="64">
        <v>44012</v>
      </c>
      <c r="I4090">
        <v>5</v>
      </c>
      <c r="J4090">
        <v>2000</v>
      </c>
      <c r="K4090">
        <v>2000</v>
      </c>
      <c r="L4090">
        <v>13</v>
      </c>
      <c r="M4090">
        <v>0.33333333333333331</v>
      </c>
      <c r="N4090">
        <v>4.333333333333333</v>
      </c>
      <c r="O4090">
        <v>6</v>
      </c>
      <c r="P4090">
        <v>0.72222222222222221</v>
      </c>
      <c r="Q4090">
        <v>2.166666666666667</v>
      </c>
      <c r="R4090" t="s">
        <v>36</v>
      </c>
    </row>
    <row r="4091" spans="1:18" x14ac:dyDescent="0.3">
      <c r="A4091" s="63">
        <v>4089</v>
      </c>
      <c r="B4091">
        <v>171</v>
      </c>
      <c r="C4091" t="s">
        <v>520</v>
      </c>
      <c r="D4091" t="s">
        <v>585</v>
      </c>
      <c r="F4091">
        <v>57</v>
      </c>
      <c r="G4091" s="64">
        <v>44007</v>
      </c>
      <c r="H4091" s="64">
        <v>44012</v>
      </c>
      <c r="I4091">
        <v>5</v>
      </c>
      <c r="J4091">
        <v>2000</v>
      </c>
      <c r="K4091">
        <v>2000</v>
      </c>
      <c r="L4091">
        <v>13</v>
      </c>
      <c r="M4091">
        <v>0.33333333333333331</v>
      </c>
      <c r="N4091">
        <v>4.333333333333333</v>
      </c>
      <c r="O4091">
        <v>6</v>
      </c>
      <c r="P4091">
        <v>0.72222222222222221</v>
      </c>
      <c r="Q4091">
        <v>2.166666666666667</v>
      </c>
      <c r="R4091" t="s">
        <v>23</v>
      </c>
    </row>
    <row r="4092" spans="1:18" x14ac:dyDescent="0.3">
      <c r="A4092" s="63">
        <v>4090</v>
      </c>
      <c r="B4092">
        <v>171</v>
      </c>
      <c r="C4092" t="s">
        <v>520</v>
      </c>
      <c r="D4092" t="s">
        <v>585</v>
      </c>
      <c r="F4092">
        <v>57</v>
      </c>
      <c r="G4092" s="64">
        <v>44007</v>
      </c>
      <c r="H4092" s="64">
        <v>44012</v>
      </c>
      <c r="I4092">
        <v>5</v>
      </c>
      <c r="J4092">
        <v>2000</v>
      </c>
      <c r="K4092">
        <v>2000</v>
      </c>
      <c r="L4092">
        <v>13</v>
      </c>
      <c r="M4092">
        <v>0.33333333333333331</v>
      </c>
      <c r="N4092">
        <v>4.333333333333333</v>
      </c>
      <c r="O4092">
        <v>6</v>
      </c>
      <c r="P4092">
        <v>0.72222222222222221</v>
      </c>
      <c r="Q4092">
        <v>2.166666666666667</v>
      </c>
      <c r="R4092" t="s">
        <v>37</v>
      </c>
    </row>
    <row r="4093" spans="1:18" x14ac:dyDescent="0.3">
      <c r="A4093" s="63">
        <v>4091</v>
      </c>
      <c r="B4093">
        <v>171</v>
      </c>
      <c r="C4093" t="s">
        <v>520</v>
      </c>
      <c r="D4093" t="s">
        <v>585</v>
      </c>
      <c r="F4093">
        <v>57</v>
      </c>
      <c r="G4093" s="64">
        <v>44007</v>
      </c>
      <c r="H4093" s="64">
        <v>44012</v>
      </c>
      <c r="I4093">
        <v>5</v>
      </c>
      <c r="J4093">
        <v>2000</v>
      </c>
      <c r="K4093">
        <v>2000</v>
      </c>
      <c r="L4093">
        <v>13</v>
      </c>
      <c r="M4093">
        <v>0.33333333333333331</v>
      </c>
      <c r="N4093">
        <v>4.333333333333333</v>
      </c>
      <c r="O4093">
        <v>6</v>
      </c>
      <c r="P4093">
        <v>0.72222222222222221</v>
      </c>
      <c r="Q4093">
        <v>2.166666666666667</v>
      </c>
      <c r="R4093" t="s">
        <v>687</v>
      </c>
    </row>
    <row r="4094" spans="1:18" x14ac:dyDescent="0.3">
      <c r="A4094" s="63">
        <v>4092</v>
      </c>
      <c r="B4094">
        <v>171</v>
      </c>
      <c r="C4094" t="s">
        <v>520</v>
      </c>
      <c r="D4094" t="s">
        <v>585</v>
      </c>
      <c r="F4094">
        <v>57</v>
      </c>
      <c r="G4094" s="64">
        <v>44007</v>
      </c>
      <c r="H4094" s="64">
        <v>44012</v>
      </c>
      <c r="I4094">
        <v>5</v>
      </c>
      <c r="J4094">
        <v>2000</v>
      </c>
      <c r="K4094">
        <v>2000</v>
      </c>
      <c r="L4094">
        <v>13</v>
      </c>
      <c r="M4094">
        <v>0.33333333333333331</v>
      </c>
      <c r="N4094">
        <v>4.333333333333333</v>
      </c>
      <c r="O4094">
        <v>6</v>
      </c>
      <c r="P4094">
        <v>0.72222222222222221</v>
      </c>
      <c r="Q4094">
        <v>2.166666666666667</v>
      </c>
      <c r="R4094" t="s">
        <v>621</v>
      </c>
    </row>
    <row r="4095" spans="1:18" x14ac:dyDescent="0.3">
      <c r="A4095" s="63">
        <v>4093</v>
      </c>
      <c r="B4095">
        <v>171</v>
      </c>
      <c r="C4095" t="s">
        <v>520</v>
      </c>
      <c r="D4095" t="s">
        <v>585</v>
      </c>
      <c r="F4095">
        <v>57</v>
      </c>
      <c r="G4095" s="64">
        <v>44007</v>
      </c>
      <c r="H4095" s="64">
        <v>44012</v>
      </c>
      <c r="I4095">
        <v>5</v>
      </c>
      <c r="J4095">
        <v>2000</v>
      </c>
      <c r="K4095">
        <v>2000</v>
      </c>
      <c r="L4095">
        <v>13</v>
      </c>
      <c r="M4095">
        <v>0.33333333333333331</v>
      </c>
      <c r="N4095">
        <v>4.333333333333333</v>
      </c>
      <c r="O4095">
        <v>6</v>
      </c>
      <c r="P4095">
        <v>0.72222222222222221</v>
      </c>
      <c r="Q4095">
        <v>2.166666666666667</v>
      </c>
      <c r="R4095" t="s">
        <v>782</v>
      </c>
    </row>
    <row r="4096" spans="1:18" x14ac:dyDescent="0.3">
      <c r="A4096" s="63">
        <v>4094</v>
      </c>
      <c r="B4096">
        <v>171</v>
      </c>
      <c r="C4096" t="s">
        <v>520</v>
      </c>
      <c r="D4096" t="s">
        <v>585</v>
      </c>
      <c r="F4096">
        <v>57</v>
      </c>
      <c r="G4096" s="64">
        <v>44007</v>
      </c>
      <c r="H4096" s="64">
        <v>44012</v>
      </c>
      <c r="I4096">
        <v>5</v>
      </c>
      <c r="J4096">
        <v>2000</v>
      </c>
      <c r="K4096">
        <v>2000</v>
      </c>
      <c r="L4096">
        <v>13</v>
      </c>
      <c r="M4096">
        <v>0.33333333333333331</v>
      </c>
      <c r="N4096">
        <v>4.333333333333333</v>
      </c>
      <c r="O4096">
        <v>6</v>
      </c>
      <c r="P4096">
        <v>0.72222222222222221</v>
      </c>
      <c r="Q4096">
        <v>2.166666666666667</v>
      </c>
      <c r="R4096" t="s">
        <v>676</v>
      </c>
    </row>
    <row r="4097" spans="1:18" x14ac:dyDescent="0.3">
      <c r="A4097" s="63">
        <v>4095</v>
      </c>
      <c r="B4097">
        <v>171</v>
      </c>
      <c r="C4097" t="s">
        <v>520</v>
      </c>
      <c r="D4097" t="s">
        <v>585</v>
      </c>
      <c r="F4097">
        <v>57</v>
      </c>
      <c r="G4097" s="64">
        <v>44007</v>
      </c>
      <c r="H4097" s="64">
        <v>44012</v>
      </c>
      <c r="I4097">
        <v>5</v>
      </c>
      <c r="J4097">
        <v>2000</v>
      </c>
      <c r="K4097">
        <v>2000</v>
      </c>
      <c r="L4097">
        <v>13</v>
      </c>
      <c r="M4097">
        <v>0.33333333333333331</v>
      </c>
      <c r="N4097">
        <v>4.333333333333333</v>
      </c>
      <c r="O4097">
        <v>6</v>
      </c>
      <c r="P4097">
        <v>0.72222222222222221</v>
      </c>
      <c r="Q4097">
        <v>2.166666666666667</v>
      </c>
      <c r="R4097" t="s">
        <v>716</v>
      </c>
    </row>
    <row r="4098" spans="1:18" x14ac:dyDescent="0.3">
      <c r="A4098" s="63">
        <v>4096</v>
      </c>
      <c r="B4098">
        <v>171</v>
      </c>
      <c r="C4098" t="s">
        <v>520</v>
      </c>
      <c r="D4098" t="s">
        <v>585</v>
      </c>
      <c r="F4098">
        <v>57</v>
      </c>
      <c r="G4098" s="64">
        <v>44007</v>
      </c>
      <c r="H4098" s="64">
        <v>44012</v>
      </c>
      <c r="I4098">
        <v>5</v>
      </c>
      <c r="J4098">
        <v>2000</v>
      </c>
      <c r="K4098">
        <v>2000</v>
      </c>
      <c r="L4098">
        <v>13</v>
      </c>
      <c r="M4098">
        <v>0.33333333333333331</v>
      </c>
      <c r="N4098">
        <v>4.333333333333333</v>
      </c>
      <c r="O4098">
        <v>6</v>
      </c>
      <c r="P4098">
        <v>0.72222222222222221</v>
      </c>
      <c r="Q4098">
        <v>2.166666666666667</v>
      </c>
      <c r="R4098" t="s">
        <v>641</v>
      </c>
    </row>
    <row r="4099" spans="1:18" x14ac:dyDescent="0.3">
      <c r="A4099" s="63">
        <v>4097</v>
      </c>
      <c r="B4099">
        <v>111905</v>
      </c>
      <c r="C4099" t="s">
        <v>860</v>
      </c>
      <c r="D4099" t="s">
        <v>658</v>
      </c>
      <c r="F4099">
        <v>63</v>
      </c>
      <c r="G4099" s="64">
        <v>44076</v>
      </c>
      <c r="H4099" s="64">
        <v>44076</v>
      </c>
      <c r="I4099">
        <v>5</v>
      </c>
      <c r="J4099">
        <v>2019</v>
      </c>
      <c r="K4099">
        <v>2019</v>
      </c>
      <c r="L4099">
        <v>1</v>
      </c>
      <c r="M4099">
        <v>1.083333333333333</v>
      </c>
      <c r="N4099">
        <v>1.083333333333333</v>
      </c>
      <c r="O4099">
        <v>1</v>
      </c>
      <c r="P4099">
        <v>1.083333333333333</v>
      </c>
      <c r="Q4099">
        <v>1</v>
      </c>
      <c r="R4099" t="s">
        <v>32</v>
      </c>
    </row>
    <row r="4100" spans="1:18" x14ac:dyDescent="0.3">
      <c r="A4100" s="63">
        <v>4098</v>
      </c>
      <c r="B4100">
        <v>111905</v>
      </c>
      <c r="C4100" t="s">
        <v>860</v>
      </c>
      <c r="D4100" t="s">
        <v>658</v>
      </c>
      <c r="F4100">
        <v>63</v>
      </c>
      <c r="G4100" s="64">
        <v>44076</v>
      </c>
      <c r="H4100" s="64">
        <v>44076</v>
      </c>
      <c r="I4100">
        <v>5</v>
      </c>
      <c r="J4100">
        <v>2019</v>
      </c>
      <c r="K4100">
        <v>2019</v>
      </c>
      <c r="L4100">
        <v>1</v>
      </c>
      <c r="M4100">
        <v>1.083333333333333</v>
      </c>
      <c r="N4100">
        <v>1.083333333333333</v>
      </c>
      <c r="O4100">
        <v>1</v>
      </c>
      <c r="P4100">
        <v>1.083333333333333</v>
      </c>
      <c r="Q4100">
        <v>1</v>
      </c>
      <c r="R4100" t="s">
        <v>179</v>
      </c>
    </row>
    <row r="4101" spans="1:18" x14ac:dyDescent="0.3">
      <c r="A4101" s="63">
        <v>4099</v>
      </c>
      <c r="B4101">
        <v>111905</v>
      </c>
      <c r="C4101" t="s">
        <v>860</v>
      </c>
      <c r="D4101" t="s">
        <v>658</v>
      </c>
      <c r="F4101">
        <v>63</v>
      </c>
      <c r="G4101" s="64">
        <v>44076</v>
      </c>
      <c r="H4101" s="64">
        <v>44076</v>
      </c>
      <c r="I4101">
        <v>5</v>
      </c>
      <c r="J4101">
        <v>2019</v>
      </c>
      <c r="K4101">
        <v>2019</v>
      </c>
      <c r="L4101">
        <v>1</v>
      </c>
      <c r="M4101">
        <v>1.083333333333333</v>
      </c>
      <c r="N4101">
        <v>1.083333333333333</v>
      </c>
      <c r="O4101">
        <v>1</v>
      </c>
      <c r="P4101">
        <v>1.083333333333333</v>
      </c>
      <c r="Q4101">
        <v>1</v>
      </c>
      <c r="R4101" t="s">
        <v>37</v>
      </c>
    </row>
    <row r="4102" spans="1:18" x14ac:dyDescent="0.3">
      <c r="A4102" s="63">
        <v>4100</v>
      </c>
      <c r="B4102">
        <v>111905</v>
      </c>
      <c r="C4102" t="s">
        <v>860</v>
      </c>
      <c r="D4102" t="s">
        <v>658</v>
      </c>
      <c r="F4102">
        <v>63</v>
      </c>
      <c r="G4102" s="64">
        <v>44076</v>
      </c>
      <c r="H4102" s="64">
        <v>44076</v>
      </c>
      <c r="I4102">
        <v>5</v>
      </c>
      <c r="J4102">
        <v>2019</v>
      </c>
      <c r="K4102">
        <v>2019</v>
      </c>
      <c r="L4102">
        <v>1</v>
      </c>
      <c r="M4102">
        <v>1.083333333333333</v>
      </c>
      <c r="N4102">
        <v>1.083333333333333</v>
      </c>
      <c r="O4102">
        <v>1</v>
      </c>
      <c r="P4102">
        <v>1.083333333333333</v>
      </c>
      <c r="Q4102">
        <v>1</v>
      </c>
      <c r="R4102" t="s">
        <v>699</v>
      </c>
    </row>
    <row r="4103" spans="1:18" x14ac:dyDescent="0.3">
      <c r="A4103" s="63">
        <v>4101</v>
      </c>
      <c r="B4103">
        <v>111905</v>
      </c>
      <c r="C4103" t="s">
        <v>860</v>
      </c>
      <c r="D4103" t="s">
        <v>658</v>
      </c>
      <c r="F4103">
        <v>63</v>
      </c>
      <c r="G4103" s="64">
        <v>44076</v>
      </c>
      <c r="H4103" s="64">
        <v>44076</v>
      </c>
      <c r="I4103">
        <v>5</v>
      </c>
      <c r="J4103">
        <v>2019</v>
      </c>
      <c r="K4103">
        <v>2019</v>
      </c>
      <c r="L4103">
        <v>1</v>
      </c>
      <c r="M4103">
        <v>1.083333333333333</v>
      </c>
      <c r="N4103">
        <v>1.083333333333333</v>
      </c>
      <c r="O4103">
        <v>1</v>
      </c>
      <c r="P4103">
        <v>1.083333333333333</v>
      </c>
      <c r="Q4103">
        <v>1</v>
      </c>
      <c r="R4103" t="s">
        <v>692</v>
      </c>
    </row>
    <row r="4104" spans="1:18" x14ac:dyDescent="0.3">
      <c r="A4104" s="63">
        <v>4102</v>
      </c>
      <c r="B4104">
        <v>111905</v>
      </c>
      <c r="C4104" t="s">
        <v>860</v>
      </c>
      <c r="D4104" t="s">
        <v>658</v>
      </c>
      <c r="F4104">
        <v>63</v>
      </c>
      <c r="G4104" s="64">
        <v>44076</v>
      </c>
      <c r="H4104" s="64">
        <v>44076</v>
      </c>
      <c r="I4104">
        <v>5</v>
      </c>
      <c r="J4104">
        <v>2019</v>
      </c>
      <c r="K4104">
        <v>2019</v>
      </c>
      <c r="L4104">
        <v>1</v>
      </c>
      <c r="M4104">
        <v>1.083333333333333</v>
      </c>
      <c r="N4104">
        <v>1.083333333333333</v>
      </c>
      <c r="O4104">
        <v>1</v>
      </c>
      <c r="P4104">
        <v>1.083333333333333</v>
      </c>
      <c r="Q4104">
        <v>1</v>
      </c>
      <c r="R4104" t="s">
        <v>670</v>
      </c>
    </row>
    <row r="4105" spans="1:18" x14ac:dyDescent="0.3">
      <c r="A4105" s="63">
        <v>4103</v>
      </c>
      <c r="B4105">
        <v>111905</v>
      </c>
      <c r="C4105" t="s">
        <v>860</v>
      </c>
      <c r="D4105" t="s">
        <v>658</v>
      </c>
      <c r="F4105">
        <v>63</v>
      </c>
      <c r="G4105" s="64">
        <v>44076</v>
      </c>
      <c r="H4105" s="64">
        <v>44076</v>
      </c>
      <c r="I4105">
        <v>5</v>
      </c>
      <c r="J4105">
        <v>2019</v>
      </c>
      <c r="K4105">
        <v>2019</v>
      </c>
      <c r="L4105">
        <v>1</v>
      </c>
      <c r="M4105">
        <v>1.083333333333333</v>
      </c>
      <c r="N4105">
        <v>1.083333333333333</v>
      </c>
      <c r="O4105">
        <v>1</v>
      </c>
      <c r="P4105">
        <v>1.083333333333333</v>
      </c>
      <c r="Q4105">
        <v>1</v>
      </c>
      <c r="R4105" t="s">
        <v>666</v>
      </c>
    </row>
    <row r="4106" spans="1:18" x14ac:dyDescent="0.3">
      <c r="A4106" s="63">
        <v>4104</v>
      </c>
      <c r="B4106">
        <v>122807</v>
      </c>
      <c r="C4106" t="s">
        <v>525</v>
      </c>
      <c r="D4106" t="s">
        <v>585</v>
      </c>
      <c r="F4106">
        <v>70</v>
      </c>
      <c r="G4106" s="64">
        <v>44236</v>
      </c>
      <c r="H4106" s="64">
        <v>44247</v>
      </c>
      <c r="I4106">
        <v>7</v>
      </c>
      <c r="J4106">
        <v>2020</v>
      </c>
      <c r="K4106">
        <v>2020</v>
      </c>
      <c r="L4106">
        <v>11</v>
      </c>
      <c r="M4106">
        <v>0.38333333333333341</v>
      </c>
      <c r="N4106">
        <v>4.2166666666666668</v>
      </c>
      <c r="O4106">
        <v>12</v>
      </c>
      <c r="P4106">
        <v>0.35138888888888892</v>
      </c>
      <c r="Q4106">
        <v>0.91666666666666663</v>
      </c>
      <c r="R4106" t="s">
        <v>36</v>
      </c>
    </row>
    <row r="4107" spans="1:18" x14ac:dyDescent="0.3">
      <c r="A4107" s="63">
        <v>4105</v>
      </c>
      <c r="B4107">
        <v>122807</v>
      </c>
      <c r="C4107" t="s">
        <v>525</v>
      </c>
      <c r="D4107" t="s">
        <v>585</v>
      </c>
      <c r="F4107">
        <v>70</v>
      </c>
      <c r="G4107" s="64">
        <v>44236</v>
      </c>
      <c r="H4107" s="64">
        <v>44247</v>
      </c>
      <c r="I4107">
        <v>7</v>
      </c>
      <c r="J4107">
        <v>2020</v>
      </c>
      <c r="K4107">
        <v>2020</v>
      </c>
      <c r="L4107">
        <v>11</v>
      </c>
      <c r="M4107">
        <v>0.38333333333333341</v>
      </c>
      <c r="N4107">
        <v>4.2166666666666668</v>
      </c>
      <c r="O4107">
        <v>12</v>
      </c>
      <c r="P4107">
        <v>0.35138888888888892</v>
      </c>
      <c r="Q4107">
        <v>0.91666666666666663</v>
      </c>
      <c r="R4107" t="s">
        <v>46</v>
      </c>
    </row>
    <row r="4108" spans="1:18" x14ac:dyDescent="0.3">
      <c r="A4108" s="63">
        <v>4106</v>
      </c>
      <c r="B4108">
        <v>122807</v>
      </c>
      <c r="C4108" t="s">
        <v>525</v>
      </c>
      <c r="D4108" t="s">
        <v>585</v>
      </c>
      <c r="F4108">
        <v>70</v>
      </c>
      <c r="G4108" s="64">
        <v>44236</v>
      </c>
      <c r="H4108" s="64">
        <v>44247</v>
      </c>
      <c r="I4108">
        <v>7</v>
      </c>
      <c r="J4108">
        <v>2020</v>
      </c>
      <c r="K4108">
        <v>2020</v>
      </c>
      <c r="L4108">
        <v>11</v>
      </c>
      <c r="M4108">
        <v>0.38333333333333341</v>
      </c>
      <c r="N4108">
        <v>4.2166666666666668</v>
      </c>
      <c r="O4108">
        <v>12</v>
      </c>
      <c r="P4108">
        <v>0.35138888888888892</v>
      </c>
      <c r="Q4108">
        <v>0.91666666666666663</v>
      </c>
      <c r="R4108" t="s">
        <v>681</v>
      </c>
    </row>
    <row r="4109" spans="1:18" x14ac:dyDescent="0.3">
      <c r="A4109" s="63">
        <v>4107</v>
      </c>
      <c r="B4109">
        <v>122807</v>
      </c>
      <c r="C4109" t="s">
        <v>525</v>
      </c>
      <c r="D4109" t="s">
        <v>585</v>
      </c>
      <c r="F4109">
        <v>70</v>
      </c>
      <c r="G4109" s="64">
        <v>44236</v>
      </c>
      <c r="H4109" s="64">
        <v>44247</v>
      </c>
      <c r="I4109">
        <v>7</v>
      </c>
      <c r="J4109">
        <v>2020</v>
      </c>
      <c r="K4109">
        <v>2020</v>
      </c>
      <c r="L4109">
        <v>11</v>
      </c>
      <c r="M4109">
        <v>0.38333333333333341</v>
      </c>
      <c r="N4109">
        <v>4.2166666666666668</v>
      </c>
      <c r="O4109">
        <v>12</v>
      </c>
      <c r="P4109">
        <v>0.35138888888888892</v>
      </c>
      <c r="Q4109">
        <v>0.91666666666666663</v>
      </c>
      <c r="R4109" t="s">
        <v>777</v>
      </c>
    </row>
    <row r="4110" spans="1:18" x14ac:dyDescent="0.3">
      <c r="A4110" s="63">
        <v>4108</v>
      </c>
      <c r="B4110">
        <v>122807</v>
      </c>
      <c r="C4110" t="s">
        <v>525</v>
      </c>
      <c r="D4110" t="s">
        <v>585</v>
      </c>
      <c r="F4110">
        <v>70</v>
      </c>
      <c r="G4110" s="64">
        <v>44236</v>
      </c>
      <c r="H4110" s="64">
        <v>44247</v>
      </c>
      <c r="I4110">
        <v>7</v>
      </c>
      <c r="J4110">
        <v>2020</v>
      </c>
      <c r="K4110">
        <v>2020</v>
      </c>
      <c r="L4110">
        <v>11</v>
      </c>
      <c r="M4110">
        <v>0.38333333333333341</v>
      </c>
      <c r="N4110">
        <v>4.2166666666666668</v>
      </c>
      <c r="O4110">
        <v>12</v>
      </c>
      <c r="P4110">
        <v>0.35138888888888892</v>
      </c>
      <c r="Q4110">
        <v>0.91666666666666663</v>
      </c>
      <c r="R4110" t="s">
        <v>763</v>
      </c>
    </row>
    <row r="4111" spans="1:18" x14ac:dyDescent="0.3">
      <c r="A4111" s="63">
        <v>4109</v>
      </c>
      <c r="B4111">
        <v>122807</v>
      </c>
      <c r="C4111" t="s">
        <v>525</v>
      </c>
      <c r="D4111" t="s">
        <v>585</v>
      </c>
      <c r="F4111">
        <v>70</v>
      </c>
      <c r="G4111" s="64">
        <v>44236</v>
      </c>
      <c r="H4111" s="64">
        <v>44247</v>
      </c>
      <c r="I4111">
        <v>7</v>
      </c>
      <c r="J4111">
        <v>2020</v>
      </c>
      <c r="K4111">
        <v>2020</v>
      </c>
      <c r="L4111">
        <v>11</v>
      </c>
      <c r="M4111">
        <v>0.38333333333333341</v>
      </c>
      <c r="N4111">
        <v>4.2166666666666668</v>
      </c>
      <c r="O4111">
        <v>12</v>
      </c>
      <c r="P4111">
        <v>0.35138888888888892</v>
      </c>
      <c r="Q4111">
        <v>0.91666666666666663</v>
      </c>
      <c r="R4111" t="s">
        <v>590</v>
      </c>
    </row>
    <row r="4112" spans="1:18" x14ac:dyDescent="0.3">
      <c r="A4112" s="63">
        <v>4110</v>
      </c>
      <c r="B4112">
        <v>122807</v>
      </c>
      <c r="C4112" t="s">
        <v>525</v>
      </c>
      <c r="D4112" t="s">
        <v>585</v>
      </c>
      <c r="F4112">
        <v>70</v>
      </c>
      <c r="G4112" s="64">
        <v>44236</v>
      </c>
      <c r="H4112" s="64">
        <v>44247</v>
      </c>
      <c r="I4112">
        <v>7</v>
      </c>
      <c r="J4112">
        <v>2020</v>
      </c>
      <c r="K4112">
        <v>2020</v>
      </c>
      <c r="L4112">
        <v>11</v>
      </c>
      <c r="M4112">
        <v>0.38333333333333341</v>
      </c>
      <c r="N4112">
        <v>4.2166666666666668</v>
      </c>
      <c r="O4112">
        <v>12</v>
      </c>
      <c r="P4112">
        <v>0.35138888888888892</v>
      </c>
      <c r="Q4112">
        <v>0.91666666666666663</v>
      </c>
      <c r="R4112" t="s">
        <v>661</v>
      </c>
    </row>
    <row r="4113" spans="1:18" x14ac:dyDescent="0.3">
      <c r="A4113" s="63">
        <v>4111</v>
      </c>
      <c r="B4113">
        <v>122807</v>
      </c>
      <c r="C4113" t="s">
        <v>525</v>
      </c>
      <c r="D4113" t="s">
        <v>585</v>
      </c>
      <c r="F4113">
        <v>70</v>
      </c>
      <c r="G4113" s="64">
        <v>44236</v>
      </c>
      <c r="H4113" s="64">
        <v>44247</v>
      </c>
      <c r="I4113">
        <v>7</v>
      </c>
      <c r="J4113">
        <v>2020</v>
      </c>
      <c r="K4113">
        <v>2020</v>
      </c>
      <c r="L4113">
        <v>11</v>
      </c>
      <c r="M4113">
        <v>0.38333333333333341</v>
      </c>
      <c r="N4113">
        <v>4.2166666666666668</v>
      </c>
      <c r="O4113">
        <v>12</v>
      </c>
      <c r="P4113">
        <v>0.35138888888888892</v>
      </c>
      <c r="Q4113">
        <v>0.91666666666666663</v>
      </c>
      <c r="R4113" t="s">
        <v>761</v>
      </c>
    </row>
    <row r="4114" spans="1:18" x14ac:dyDescent="0.3">
      <c r="A4114" s="63">
        <v>4112</v>
      </c>
      <c r="B4114">
        <v>122807</v>
      </c>
      <c r="C4114" t="s">
        <v>525</v>
      </c>
      <c r="D4114" t="s">
        <v>585</v>
      </c>
      <c r="F4114">
        <v>70</v>
      </c>
      <c r="G4114" s="64">
        <v>44236</v>
      </c>
      <c r="H4114" s="64">
        <v>44247</v>
      </c>
      <c r="I4114">
        <v>7</v>
      </c>
      <c r="J4114">
        <v>2020</v>
      </c>
      <c r="K4114">
        <v>2020</v>
      </c>
      <c r="L4114">
        <v>11</v>
      </c>
      <c r="M4114">
        <v>0.38333333333333341</v>
      </c>
      <c r="N4114">
        <v>4.2166666666666668</v>
      </c>
      <c r="O4114">
        <v>12</v>
      </c>
      <c r="P4114">
        <v>0.35138888888888892</v>
      </c>
      <c r="Q4114">
        <v>0.91666666666666663</v>
      </c>
      <c r="R4114" t="s">
        <v>823</v>
      </c>
    </row>
    <row r="4115" spans="1:18" x14ac:dyDescent="0.3">
      <c r="A4115" s="63">
        <v>4113</v>
      </c>
      <c r="B4115">
        <v>122807</v>
      </c>
      <c r="C4115" t="s">
        <v>525</v>
      </c>
      <c r="D4115" t="s">
        <v>585</v>
      </c>
      <c r="F4115">
        <v>70</v>
      </c>
      <c r="G4115" s="64">
        <v>44236</v>
      </c>
      <c r="H4115" s="64">
        <v>44247</v>
      </c>
      <c r="I4115">
        <v>7</v>
      </c>
      <c r="J4115">
        <v>2020</v>
      </c>
      <c r="K4115">
        <v>2020</v>
      </c>
      <c r="L4115">
        <v>11</v>
      </c>
      <c r="M4115">
        <v>0.38333333333333341</v>
      </c>
      <c r="N4115">
        <v>4.2166666666666668</v>
      </c>
      <c r="O4115">
        <v>12</v>
      </c>
      <c r="P4115">
        <v>0.35138888888888892</v>
      </c>
      <c r="Q4115">
        <v>0.91666666666666663</v>
      </c>
      <c r="R4115" t="s">
        <v>706</v>
      </c>
    </row>
    <row r="4116" spans="1:18" x14ac:dyDescent="0.3">
      <c r="A4116" s="63">
        <v>4114</v>
      </c>
      <c r="B4116">
        <v>122807</v>
      </c>
      <c r="C4116" t="s">
        <v>525</v>
      </c>
      <c r="D4116" t="s">
        <v>585</v>
      </c>
      <c r="F4116">
        <v>70</v>
      </c>
      <c r="G4116" s="64">
        <v>44236</v>
      </c>
      <c r="H4116" s="64">
        <v>44247</v>
      </c>
      <c r="I4116">
        <v>7</v>
      </c>
      <c r="J4116">
        <v>2020</v>
      </c>
      <c r="K4116">
        <v>2020</v>
      </c>
      <c r="L4116">
        <v>11</v>
      </c>
      <c r="M4116">
        <v>0.38333333333333341</v>
      </c>
      <c r="N4116">
        <v>4.2166666666666668</v>
      </c>
      <c r="O4116">
        <v>12</v>
      </c>
      <c r="P4116">
        <v>0.35138888888888892</v>
      </c>
      <c r="Q4116">
        <v>0.91666666666666663</v>
      </c>
      <c r="R4116" t="s">
        <v>859</v>
      </c>
    </row>
    <row r="4117" spans="1:18" x14ac:dyDescent="0.3">
      <c r="A4117" s="63">
        <v>4115</v>
      </c>
      <c r="B4117">
        <v>122807</v>
      </c>
      <c r="C4117" t="s">
        <v>525</v>
      </c>
      <c r="D4117" t="s">
        <v>585</v>
      </c>
      <c r="F4117">
        <v>70</v>
      </c>
      <c r="G4117" s="64">
        <v>44236</v>
      </c>
      <c r="H4117" s="64">
        <v>44247</v>
      </c>
      <c r="I4117">
        <v>7</v>
      </c>
      <c r="J4117">
        <v>2020</v>
      </c>
      <c r="K4117">
        <v>2020</v>
      </c>
      <c r="L4117">
        <v>11</v>
      </c>
      <c r="M4117">
        <v>0.38333333333333341</v>
      </c>
      <c r="N4117">
        <v>4.2166666666666668</v>
      </c>
      <c r="O4117">
        <v>12</v>
      </c>
      <c r="P4117">
        <v>0.35138888888888892</v>
      </c>
      <c r="Q4117">
        <v>0.91666666666666663</v>
      </c>
      <c r="R4117" t="s">
        <v>645</v>
      </c>
    </row>
    <row r="4118" spans="1:18" x14ac:dyDescent="0.3">
      <c r="A4118" s="63">
        <v>4116</v>
      </c>
      <c r="B4118">
        <v>99263</v>
      </c>
      <c r="C4118" t="s">
        <v>527</v>
      </c>
      <c r="D4118" t="s">
        <v>585</v>
      </c>
      <c r="F4118">
        <v>78</v>
      </c>
      <c r="G4118" s="64">
        <v>43612</v>
      </c>
      <c r="H4118" s="64">
        <v>43636</v>
      </c>
      <c r="I4118">
        <v>8</v>
      </c>
      <c r="J4118">
        <v>2019</v>
      </c>
      <c r="K4118">
        <v>2019</v>
      </c>
      <c r="L4118">
        <v>25</v>
      </c>
      <c r="M4118">
        <v>0.4</v>
      </c>
      <c r="N4118">
        <v>10</v>
      </c>
      <c r="O4118">
        <v>25</v>
      </c>
      <c r="P4118">
        <v>0.4</v>
      </c>
      <c r="Q4118">
        <v>1</v>
      </c>
      <c r="R4118" t="s">
        <v>35</v>
      </c>
    </row>
    <row r="4119" spans="1:18" x14ac:dyDescent="0.3">
      <c r="A4119" s="63">
        <v>4117</v>
      </c>
      <c r="B4119">
        <v>99263</v>
      </c>
      <c r="C4119" t="s">
        <v>527</v>
      </c>
      <c r="D4119" t="s">
        <v>585</v>
      </c>
      <c r="F4119">
        <v>78</v>
      </c>
      <c r="G4119" s="64">
        <v>43612</v>
      </c>
      <c r="H4119" s="64">
        <v>43636</v>
      </c>
      <c r="I4119">
        <v>8</v>
      </c>
      <c r="J4119">
        <v>2019</v>
      </c>
      <c r="K4119">
        <v>2019</v>
      </c>
      <c r="L4119">
        <v>25</v>
      </c>
      <c r="M4119">
        <v>0.4</v>
      </c>
      <c r="N4119">
        <v>10</v>
      </c>
      <c r="O4119">
        <v>25</v>
      </c>
      <c r="P4119">
        <v>0.4</v>
      </c>
      <c r="Q4119">
        <v>1</v>
      </c>
      <c r="R4119" t="s">
        <v>22</v>
      </c>
    </row>
    <row r="4120" spans="1:18" x14ac:dyDescent="0.3">
      <c r="A4120" s="63">
        <v>4118</v>
      </c>
      <c r="B4120">
        <v>99263</v>
      </c>
      <c r="C4120" t="s">
        <v>527</v>
      </c>
      <c r="D4120" t="s">
        <v>585</v>
      </c>
      <c r="F4120">
        <v>78</v>
      </c>
      <c r="G4120" s="64">
        <v>43612</v>
      </c>
      <c r="H4120" s="64">
        <v>43636</v>
      </c>
      <c r="I4120">
        <v>8</v>
      </c>
      <c r="J4120">
        <v>2019</v>
      </c>
      <c r="K4120">
        <v>2019</v>
      </c>
      <c r="L4120">
        <v>25</v>
      </c>
      <c r="M4120">
        <v>0.4</v>
      </c>
      <c r="N4120">
        <v>10</v>
      </c>
      <c r="O4120">
        <v>25</v>
      </c>
      <c r="P4120">
        <v>0.4</v>
      </c>
      <c r="Q4120">
        <v>1</v>
      </c>
      <c r="R4120" t="s">
        <v>23</v>
      </c>
    </row>
    <row r="4121" spans="1:18" x14ac:dyDescent="0.3">
      <c r="A4121" s="63">
        <v>4119</v>
      </c>
      <c r="B4121">
        <v>99263</v>
      </c>
      <c r="C4121" t="s">
        <v>527</v>
      </c>
      <c r="D4121" t="s">
        <v>585</v>
      </c>
      <c r="F4121">
        <v>78</v>
      </c>
      <c r="G4121" s="64">
        <v>43612</v>
      </c>
      <c r="H4121" s="64">
        <v>43636</v>
      </c>
      <c r="I4121">
        <v>8</v>
      </c>
      <c r="J4121">
        <v>2019</v>
      </c>
      <c r="K4121">
        <v>2019</v>
      </c>
      <c r="L4121">
        <v>25</v>
      </c>
      <c r="M4121">
        <v>0.4</v>
      </c>
      <c r="N4121">
        <v>10</v>
      </c>
      <c r="O4121">
        <v>25</v>
      </c>
      <c r="P4121">
        <v>0.4</v>
      </c>
      <c r="Q4121">
        <v>1</v>
      </c>
      <c r="R4121" t="s">
        <v>37</v>
      </c>
    </row>
    <row r="4122" spans="1:18" x14ac:dyDescent="0.3">
      <c r="A4122" s="63">
        <v>4120</v>
      </c>
      <c r="B4122">
        <v>99263</v>
      </c>
      <c r="C4122" t="s">
        <v>527</v>
      </c>
      <c r="D4122" t="s">
        <v>585</v>
      </c>
      <c r="F4122">
        <v>78</v>
      </c>
      <c r="G4122" s="64">
        <v>43612</v>
      </c>
      <c r="H4122" s="64">
        <v>43636</v>
      </c>
      <c r="I4122">
        <v>8</v>
      </c>
      <c r="J4122">
        <v>2019</v>
      </c>
      <c r="K4122">
        <v>2019</v>
      </c>
      <c r="L4122">
        <v>25</v>
      </c>
      <c r="M4122">
        <v>0.4</v>
      </c>
      <c r="N4122">
        <v>10</v>
      </c>
      <c r="O4122">
        <v>25</v>
      </c>
      <c r="P4122">
        <v>0.4</v>
      </c>
      <c r="Q4122">
        <v>1</v>
      </c>
      <c r="R4122" t="s">
        <v>590</v>
      </c>
    </row>
    <row r="4123" spans="1:18" x14ac:dyDescent="0.3">
      <c r="A4123" s="63">
        <v>4121</v>
      </c>
      <c r="B4123">
        <v>99263</v>
      </c>
      <c r="C4123" t="s">
        <v>527</v>
      </c>
      <c r="D4123" t="s">
        <v>585</v>
      </c>
      <c r="F4123">
        <v>78</v>
      </c>
      <c r="G4123" s="64">
        <v>43612</v>
      </c>
      <c r="H4123" s="64">
        <v>43636</v>
      </c>
      <c r="I4123">
        <v>8</v>
      </c>
      <c r="J4123">
        <v>2019</v>
      </c>
      <c r="K4123">
        <v>2019</v>
      </c>
      <c r="L4123">
        <v>25</v>
      </c>
      <c r="M4123">
        <v>0.4</v>
      </c>
      <c r="N4123">
        <v>10</v>
      </c>
      <c r="O4123">
        <v>25</v>
      </c>
      <c r="P4123">
        <v>0.4</v>
      </c>
      <c r="Q4123">
        <v>1</v>
      </c>
      <c r="R4123" t="s">
        <v>663</v>
      </c>
    </row>
    <row r="4124" spans="1:18" x14ac:dyDescent="0.3">
      <c r="A4124" s="63">
        <v>4122</v>
      </c>
      <c r="B4124">
        <v>99263</v>
      </c>
      <c r="C4124" t="s">
        <v>527</v>
      </c>
      <c r="D4124" t="s">
        <v>585</v>
      </c>
      <c r="F4124">
        <v>78</v>
      </c>
      <c r="G4124" s="64">
        <v>43612</v>
      </c>
      <c r="H4124" s="64">
        <v>43636</v>
      </c>
      <c r="I4124">
        <v>8</v>
      </c>
      <c r="J4124">
        <v>2019</v>
      </c>
      <c r="K4124">
        <v>2019</v>
      </c>
      <c r="L4124">
        <v>25</v>
      </c>
      <c r="M4124">
        <v>0.4</v>
      </c>
      <c r="N4124">
        <v>10</v>
      </c>
      <c r="O4124">
        <v>25</v>
      </c>
      <c r="P4124">
        <v>0.4</v>
      </c>
      <c r="Q4124">
        <v>1</v>
      </c>
      <c r="R4124" t="s">
        <v>673</v>
      </c>
    </row>
    <row r="4125" spans="1:18" x14ac:dyDescent="0.3">
      <c r="A4125" s="63">
        <v>4123</v>
      </c>
      <c r="B4125">
        <v>99263</v>
      </c>
      <c r="C4125" t="s">
        <v>527</v>
      </c>
      <c r="D4125" t="s">
        <v>585</v>
      </c>
      <c r="F4125">
        <v>78</v>
      </c>
      <c r="G4125" s="64">
        <v>43612</v>
      </c>
      <c r="H4125" s="64">
        <v>43636</v>
      </c>
      <c r="I4125">
        <v>8</v>
      </c>
      <c r="J4125">
        <v>2019</v>
      </c>
      <c r="K4125">
        <v>2019</v>
      </c>
      <c r="L4125">
        <v>25</v>
      </c>
      <c r="M4125">
        <v>0.4</v>
      </c>
      <c r="N4125">
        <v>10</v>
      </c>
      <c r="O4125">
        <v>25</v>
      </c>
      <c r="P4125">
        <v>0.4</v>
      </c>
      <c r="Q4125">
        <v>1</v>
      </c>
      <c r="R4125" t="s">
        <v>606</v>
      </c>
    </row>
    <row r="4126" spans="1:18" x14ac:dyDescent="0.3">
      <c r="A4126" s="63">
        <v>4124</v>
      </c>
      <c r="B4126">
        <v>99263</v>
      </c>
      <c r="C4126" t="s">
        <v>527</v>
      </c>
      <c r="D4126" t="s">
        <v>585</v>
      </c>
      <c r="F4126">
        <v>78</v>
      </c>
      <c r="G4126" s="64">
        <v>43612</v>
      </c>
      <c r="H4126" s="64">
        <v>43636</v>
      </c>
      <c r="I4126">
        <v>8</v>
      </c>
      <c r="J4126">
        <v>2019</v>
      </c>
      <c r="K4126">
        <v>2019</v>
      </c>
      <c r="L4126">
        <v>25</v>
      </c>
      <c r="M4126">
        <v>0.4</v>
      </c>
      <c r="N4126">
        <v>10</v>
      </c>
      <c r="O4126">
        <v>25</v>
      </c>
      <c r="P4126">
        <v>0.4</v>
      </c>
      <c r="Q4126">
        <v>1</v>
      </c>
      <c r="R4126" t="s">
        <v>711</v>
      </c>
    </row>
    <row r="4127" spans="1:18" x14ac:dyDescent="0.3">
      <c r="A4127" s="63">
        <v>4125</v>
      </c>
      <c r="B4127">
        <v>99263</v>
      </c>
      <c r="C4127" t="s">
        <v>527</v>
      </c>
      <c r="D4127" t="s">
        <v>585</v>
      </c>
      <c r="F4127">
        <v>78</v>
      </c>
      <c r="G4127" s="64">
        <v>43612</v>
      </c>
      <c r="H4127" s="64">
        <v>43636</v>
      </c>
      <c r="I4127">
        <v>8</v>
      </c>
      <c r="J4127">
        <v>2019</v>
      </c>
      <c r="K4127">
        <v>2019</v>
      </c>
      <c r="L4127">
        <v>25</v>
      </c>
      <c r="M4127">
        <v>0.4</v>
      </c>
      <c r="N4127">
        <v>10</v>
      </c>
      <c r="O4127">
        <v>25</v>
      </c>
      <c r="P4127">
        <v>0.4</v>
      </c>
      <c r="Q4127">
        <v>1</v>
      </c>
      <c r="R4127" t="s">
        <v>784</v>
      </c>
    </row>
    <row r="4128" spans="1:18" x14ac:dyDescent="0.3">
      <c r="A4128" s="63">
        <v>4126</v>
      </c>
      <c r="B4128">
        <v>99263</v>
      </c>
      <c r="C4128" t="s">
        <v>527</v>
      </c>
      <c r="D4128" t="s">
        <v>585</v>
      </c>
      <c r="F4128">
        <v>78</v>
      </c>
      <c r="G4128" s="64">
        <v>43612</v>
      </c>
      <c r="H4128" s="64">
        <v>43636</v>
      </c>
      <c r="I4128">
        <v>8</v>
      </c>
      <c r="J4128">
        <v>2019</v>
      </c>
      <c r="K4128">
        <v>2019</v>
      </c>
      <c r="L4128">
        <v>25</v>
      </c>
      <c r="M4128">
        <v>0.4</v>
      </c>
      <c r="N4128">
        <v>10</v>
      </c>
      <c r="O4128">
        <v>25</v>
      </c>
      <c r="P4128">
        <v>0.4</v>
      </c>
      <c r="Q4128">
        <v>1</v>
      </c>
      <c r="R4128" t="s">
        <v>661</v>
      </c>
    </row>
    <row r="4129" spans="1:18" x14ac:dyDescent="0.3">
      <c r="A4129" s="63">
        <v>4127</v>
      </c>
      <c r="B4129">
        <v>99263</v>
      </c>
      <c r="C4129" t="s">
        <v>527</v>
      </c>
      <c r="D4129" t="s">
        <v>585</v>
      </c>
      <c r="F4129">
        <v>78</v>
      </c>
      <c r="G4129" s="64">
        <v>43612</v>
      </c>
      <c r="H4129" s="64">
        <v>43636</v>
      </c>
      <c r="I4129">
        <v>8</v>
      </c>
      <c r="J4129">
        <v>2019</v>
      </c>
      <c r="K4129">
        <v>2019</v>
      </c>
      <c r="L4129">
        <v>25</v>
      </c>
      <c r="M4129">
        <v>0.4</v>
      </c>
      <c r="N4129">
        <v>10</v>
      </c>
      <c r="O4129">
        <v>25</v>
      </c>
      <c r="P4129">
        <v>0.4</v>
      </c>
      <c r="Q4129">
        <v>1</v>
      </c>
      <c r="R4129" t="s">
        <v>595</v>
      </c>
    </row>
    <row r="4130" spans="1:18" x14ac:dyDescent="0.3">
      <c r="A4130" s="63">
        <v>4128</v>
      </c>
      <c r="B4130">
        <v>99263</v>
      </c>
      <c r="C4130" t="s">
        <v>527</v>
      </c>
      <c r="D4130" t="s">
        <v>585</v>
      </c>
      <c r="F4130">
        <v>78</v>
      </c>
      <c r="G4130" s="64">
        <v>43612</v>
      </c>
      <c r="H4130" s="64">
        <v>43636</v>
      </c>
      <c r="I4130">
        <v>8</v>
      </c>
      <c r="J4130">
        <v>2019</v>
      </c>
      <c r="K4130">
        <v>2019</v>
      </c>
      <c r="L4130">
        <v>25</v>
      </c>
      <c r="M4130">
        <v>0.4</v>
      </c>
      <c r="N4130">
        <v>10</v>
      </c>
      <c r="O4130">
        <v>25</v>
      </c>
      <c r="P4130">
        <v>0.4</v>
      </c>
      <c r="Q4130">
        <v>1</v>
      </c>
      <c r="R4130" t="s">
        <v>674</v>
      </c>
    </row>
    <row r="4131" spans="1:18" x14ac:dyDescent="0.3">
      <c r="A4131" s="63">
        <v>4129</v>
      </c>
      <c r="B4131">
        <v>99263</v>
      </c>
      <c r="C4131" t="s">
        <v>527</v>
      </c>
      <c r="D4131" t="s">
        <v>585</v>
      </c>
      <c r="F4131">
        <v>78</v>
      </c>
      <c r="G4131" s="64">
        <v>43612</v>
      </c>
      <c r="H4131" s="64">
        <v>43636</v>
      </c>
      <c r="I4131">
        <v>8</v>
      </c>
      <c r="J4131">
        <v>2019</v>
      </c>
      <c r="K4131">
        <v>2019</v>
      </c>
      <c r="L4131">
        <v>25</v>
      </c>
      <c r="M4131">
        <v>0.4</v>
      </c>
      <c r="N4131">
        <v>10</v>
      </c>
      <c r="O4131">
        <v>25</v>
      </c>
      <c r="P4131">
        <v>0.4</v>
      </c>
      <c r="Q4131">
        <v>1</v>
      </c>
      <c r="R4131" t="s">
        <v>645</v>
      </c>
    </row>
    <row r="4132" spans="1:18" x14ac:dyDescent="0.3">
      <c r="A4132" s="63">
        <v>4130</v>
      </c>
      <c r="B4132">
        <v>99263</v>
      </c>
      <c r="C4132" t="s">
        <v>527</v>
      </c>
      <c r="D4132" t="s">
        <v>585</v>
      </c>
      <c r="F4132">
        <v>78</v>
      </c>
      <c r="G4132" s="64">
        <v>43612</v>
      </c>
      <c r="H4132" s="64">
        <v>43636</v>
      </c>
      <c r="I4132">
        <v>8</v>
      </c>
      <c r="J4132">
        <v>2019</v>
      </c>
      <c r="K4132">
        <v>2019</v>
      </c>
      <c r="L4132">
        <v>25</v>
      </c>
      <c r="M4132">
        <v>0.4</v>
      </c>
      <c r="N4132">
        <v>10</v>
      </c>
      <c r="O4132">
        <v>25</v>
      </c>
      <c r="P4132">
        <v>0.4</v>
      </c>
      <c r="Q4132">
        <v>1</v>
      </c>
      <c r="R4132" t="s">
        <v>835</v>
      </c>
    </row>
    <row r="4133" spans="1:18" x14ac:dyDescent="0.3">
      <c r="A4133" s="63">
        <v>4131</v>
      </c>
      <c r="B4133">
        <v>99263</v>
      </c>
      <c r="C4133" t="s">
        <v>527</v>
      </c>
      <c r="D4133" t="s">
        <v>585</v>
      </c>
      <c r="F4133">
        <v>78</v>
      </c>
      <c r="G4133" s="64">
        <v>43612</v>
      </c>
      <c r="H4133" s="64">
        <v>43636</v>
      </c>
      <c r="I4133">
        <v>8</v>
      </c>
      <c r="J4133">
        <v>2019</v>
      </c>
      <c r="K4133">
        <v>2019</v>
      </c>
      <c r="L4133">
        <v>25</v>
      </c>
      <c r="M4133">
        <v>0.4</v>
      </c>
      <c r="N4133">
        <v>10</v>
      </c>
      <c r="O4133">
        <v>25</v>
      </c>
      <c r="P4133">
        <v>0.4</v>
      </c>
      <c r="Q4133">
        <v>1</v>
      </c>
      <c r="R4133" t="s">
        <v>694</v>
      </c>
    </row>
    <row r="4134" spans="1:18" x14ac:dyDescent="0.3">
      <c r="A4134" s="63">
        <v>4132</v>
      </c>
      <c r="B4134">
        <v>99263</v>
      </c>
      <c r="C4134" t="s">
        <v>527</v>
      </c>
      <c r="D4134" t="s">
        <v>585</v>
      </c>
      <c r="F4134">
        <v>78</v>
      </c>
      <c r="G4134" s="64">
        <v>43612</v>
      </c>
      <c r="H4134" s="64">
        <v>43636</v>
      </c>
      <c r="I4134">
        <v>8</v>
      </c>
      <c r="J4134">
        <v>2019</v>
      </c>
      <c r="K4134">
        <v>2019</v>
      </c>
      <c r="L4134">
        <v>25</v>
      </c>
      <c r="M4134">
        <v>0.4</v>
      </c>
      <c r="N4134">
        <v>10</v>
      </c>
      <c r="O4134">
        <v>25</v>
      </c>
      <c r="P4134">
        <v>0.4</v>
      </c>
      <c r="Q4134">
        <v>1</v>
      </c>
      <c r="R4134" t="s">
        <v>792</v>
      </c>
    </row>
    <row r="4135" spans="1:18" x14ac:dyDescent="0.3">
      <c r="A4135" s="63">
        <v>4133</v>
      </c>
      <c r="B4135">
        <v>99263</v>
      </c>
      <c r="C4135" t="s">
        <v>527</v>
      </c>
      <c r="D4135" t="s">
        <v>585</v>
      </c>
      <c r="F4135">
        <v>78</v>
      </c>
      <c r="G4135" s="64">
        <v>43612</v>
      </c>
      <c r="H4135" s="64">
        <v>43636</v>
      </c>
      <c r="I4135">
        <v>8</v>
      </c>
      <c r="J4135">
        <v>2019</v>
      </c>
      <c r="K4135">
        <v>2019</v>
      </c>
      <c r="L4135">
        <v>25</v>
      </c>
      <c r="M4135">
        <v>0.4</v>
      </c>
      <c r="N4135">
        <v>10</v>
      </c>
      <c r="O4135">
        <v>25</v>
      </c>
      <c r="P4135">
        <v>0.4</v>
      </c>
      <c r="Q4135">
        <v>1</v>
      </c>
      <c r="R4135" t="s">
        <v>679</v>
      </c>
    </row>
    <row r="4136" spans="1:18" x14ac:dyDescent="0.3">
      <c r="A4136" s="63">
        <v>4134</v>
      </c>
      <c r="B4136">
        <v>99263</v>
      </c>
      <c r="C4136" t="s">
        <v>527</v>
      </c>
      <c r="D4136" t="s">
        <v>585</v>
      </c>
      <c r="F4136">
        <v>78</v>
      </c>
      <c r="G4136" s="64">
        <v>43612</v>
      </c>
      <c r="H4136" s="64">
        <v>43636</v>
      </c>
      <c r="I4136">
        <v>8</v>
      </c>
      <c r="J4136">
        <v>2019</v>
      </c>
      <c r="K4136">
        <v>2019</v>
      </c>
      <c r="L4136">
        <v>25</v>
      </c>
      <c r="M4136">
        <v>0.4</v>
      </c>
      <c r="N4136">
        <v>10</v>
      </c>
      <c r="O4136">
        <v>25</v>
      </c>
      <c r="P4136">
        <v>0.4</v>
      </c>
      <c r="Q4136">
        <v>1</v>
      </c>
      <c r="R4136" t="s">
        <v>698</v>
      </c>
    </row>
    <row r="4137" spans="1:18" x14ac:dyDescent="0.3">
      <c r="A4137" s="63">
        <v>4135</v>
      </c>
      <c r="B4137">
        <v>99263</v>
      </c>
      <c r="C4137" t="s">
        <v>527</v>
      </c>
      <c r="D4137" t="s">
        <v>585</v>
      </c>
      <c r="F4137">
        <v>78</v>
      </c>
      <c r="G4137" s="64">
        <v>43612</v>
      </c>
      <c r="H4137" s="64">
        <v>43636</v>
      </c>
      <c r="I4137">
        <v>8</v>
      </c>
      <c r="J4137">
        <v>2019</v>
      </c>
      <c r="K4137">
        <v>2019</v>
      </c>
      <c r="L4137">
        <v>25</v>
      </c>
      <c r="M4137">
        <v>0.4</v>
      </c>
      <c r="N4137">
        <v>10</v>
      </c>
      <c r="O4137">
        <v>25</v>
      </c>
      <c r="P4137">
        <v>0.4</v>
      </c>
      <c r="Q4137">
        <v>1</v>
      </c>
      <c r="R4137" t="s">
        <v>811</v>
      </c>
    </row>
    <row r="4138" spans="1:18" x14ac:dyDescent="0.3">
      <c r="A4138" s="63">
        <v>4136</v>
      </c>
      <c r="B4138">
        <v>99263</v>
      </c>
      <c r="C4138" t="s">
        <v>527</v>
      </c>
      <c r="D4138" t="s">
        <v>585</v>
      </c>
      <c r="F4138">
        <v>78</v>
      </c>
      <c r="G4138" s="64">
        <v>43612</v>
      </c>
      <c r="H4138" s="64">
        <v>43636</v>
      </c>
      <c r="I4138">
        <v>8</v>
      </c>
      <c r="J4138">
        <v>2019</v>
      </c>
      <c r="K4138">
        <v>2019</v>
      </c>
      <c r="L4138">
        <v>25</v>
      </c>
      <c r="M4138">
        <v>0.4</v>
      </c>
      <c r="N4138">
        <v>10</v>
      </c>
      <c r="O4138">
        <v>25</v>
      </c>
      <c r="P4138">
        <v>0.4</v>
      </c>
      <c r="Q4138">
        <v>1</v>
      </c>
      <c r="R4138" t="s">
        <v>615</v>
      </c>
    </row>
    <row r="4139" spans="1:18" x14ac:dyDescent="0.3">
      <c r="A4139" s="63">
        <v>4137</v>
      </c>
      <c r="B4139">
        <v>99263</v>
      </c>
      <c r="C4139" t="s">
        <v>527</v>
      </c>
      <c r="D4139" t="s">
        <v>585</v>
      </c>
      <c r="F4139">
        <v>78</v>
      </c>
      <c r="G4139" s="64">
        <v>43612</v>
      </c>
      <c r="H4139" s="64">
        <v>43636</v>
      </c>
      <c r="I4139">
        <v>8</v>
      </c>
      <c r="J4139">
        <v>2019</v>
      </c>
      <c r="K4139">
        <v>2019</v>
      </c>
      <c r="L4139">
        <v>25</v>
      </c>
      <c r="M4139">
        <v>0.4</v>
      </c>
      <c r="N4139">
        <v>10</v>
      </c>
      <c r="O4139">
        <v>25</v>
      </c>
      <c r="P4139">
        <v>0.4</v>
      </c>
      <c r="Q4139">
        <v>1</v>
      </c>
      <c r="R4139" t="s">
        <v>631</v>
      </c>
    </row>
    <row r="4140" spans="1:18" x14ac:dyDescent="0.3">
      <c r="A4140" s="63">
        <v>4138</v>
      </c>
      <c r="B4140">
        <v>99263</v>
      </c>
      <c r="C4140" t="s">
        <v>527</v>
      </c>
      <c r="D4140" t="s">
        <v>585</v>
      </c>
      <c r="F4140">
        <v>78</v>
      </c>
      <c r="G4140" s="64">
        <v>43612</v>
      </c>
      <c r="H4140" s="64">
        <v>43636</v>
      </c>
      <c r="I4140">
        <v>8</v>
      </c>
      <c r="J4140">
        <v>2019</v>
      </c>
      <c r="K4140">
        <v>2019</v>
      </c>
      <c r="L4140">
        <v>25</v>
      </c>
      <c r="M4140">
        <v>0.4</v>
      </c>
      <c r="N4140">
        <v>10</v>
      </c>
      <c r="O4140">
        <v>25</v>
      </c>
      <c r="P4140">
        <v>0.4</v>
      </c>
      <c r="Q4140">
        <v>1</v>
      </c>
      <c r="R4140" t="s">
        <v>706</v>
      </c>
    </row>
    <row r="4141" spans="1:18" x14ac:dyDescent="0.3">
      <c r="A4141" s="63">
        <v>4139</v>
      </c>
      <c r="B4141">
        <v>99263</v>
      </c>
      <c r="C4141" t="s">
        <v>527</v>
      </c>
      <c r="D4141" t="s">
        <v>585</v>
      </c>
      <c r="F4141">
        <v>78</v>
      </c>
      <c r="G4141" s="64">
        <v>43612</v>
      </c>
      <c r="H4141" s="64">
        <v>43636</v>
      </c>
      <c r="I4141">
        <v>8</v>
      </c>
      <c r="J4141">
        <v>2019</v>
      </c>
      <c r="K4141">
        <v>2019</v>
      </c>
      <c r="L4141">
        <v>25</v>
      </c>
      <c r="M4141">
        <v>0.4</v>
      </c>
      <c r="N4141">
        <v>10</v>
      </c>
      <c r="O4141">
        <v>25</v>
      </c>
      <c r="P4141">
        <v>0.4</v>
      </c>
      <c r="Q4141">
        <v>1</v>
      </c>
      <c r="R4141" t="s">
        <v>619</v>
      </c>
    </row>
    <row r="4142" spans="1:18" x14ac:dyDescent="0.3">
      <c r="A4142" s="63">
        <v>4140</v>
      </c>
      <c r="B4142">
        <v>99263</v>
      </c>
      <c r="C4142" t="s">
        <v>527</v>
      </c>
      <c r="D4142" t="s">
        <v>585</v>
      </c>
      <c r="F4142">
        <v>78</v>
      </c>
      <c r="G4142" s="64">
        <v>43612</v>
      </c>
      <c r="H4142" s="64">
        <v>43636</v>
      </c>
      <c r="I4142">
        <v>8</v>
      </c>
      <c r="J4142">
        <v>2019</v>
      </c>
      <c r="K4142">
        <v>2019</v>
      </c>
      <c r="L4142">
        <v>25</v>
      </c>
      <c r="M4142">
        <v>0.4</v>
      </c>
      <c r="N4142">
        <v>10</v>
      </c>
      <c r="O4142">
        <v>25</v>
      </c>
      <c r="P4142">
        <v>0.4</v>
      </c>
      <c r="Q4142">
        <v>1</v>
      </c>
      <c r="R4142" t="s">
        <v>747</v>
      </c>
    </row>
    <row r="4143" spans="1:18" x14ac:dyDescent="0.3">
      <c r="A4143" s="63">
        <v>4141</v>
      </c>
      <c r="B4143">
        <v>99263</v>
      </c>
      <c r="C4143" t="s">
        <v>527</v>
      </c>
      <c r="D4143" t="s">
        <v>585</v>
      </c>
      <c r="F4143">
        <v>78</v>
      </c>
      <c r="G4143" s="64">
        <v>43612</v>
      </c>
      <c r="H4143" s="64">
        <v>43636</v>
      </c>
      <c r="I4143">
        <v>8</v>
      </c>
      <c r="J4143">
        <v>2019</v>
      </c>
      <c r="K4143">
        <v>2019</v>
      </c>
      <c r="L4143">
        <v>25</v>
      </c>
      <c r="M4143">
        <v>0.4</v>
      </c>
      <c r="N4143">
        <v>10</v>
      </c>
      <c r="O4143">
        <v>25</v>
      </c>
      <c r="P4143">
        <v>0.4</v>
      </c>
      <c r="Q4143">
        <v>1</v>
      </c>
      <c r="R4143" t="s">
        <v>818</v>
      </c>
    </row>
    <row r="4144" spans="1:18" x14ac:dyDescent="0.3">
      <c r="A4144" s="63">
        <v>4142</v>
      </c>
      <c r="B4144">
        <v>99263</v>
      </c>
      <c r="C4144" t="s">
        <v>527</v>
      </c>
      <c r="D4144" t="s">
        <v>585</v>
      </c>
      <c r="F4144">
        <v>78</v>
      </c>
      <c r="G4144" s="64">
        <v>43612</v>
      </c>
      <c r="H4144" s="64">
        <v>43636</v>
      </c>
      <c r="I4144">
        <v>8</v>
      </c>
      <c r="J4144">
        <v>2019</v>
      </c>
      <c r="K4144">
        <v>2019</v>
      </c>
      <c r="L4144">
        <v>25</v>
      </c>
      <c r="M4144">
        <v>0.4</v>
      </c>
      <c r="N4144">
        <v>10</v>
      </c>
      <c r="O4144">
        <v>25</v>
      </c>
      <c r="P4144">
        <v>0.4</v>
      </c>
      <c r="Q4144">
        <v>1</v>
      </c>
      <c r="R4144" t="s">
        <v>599</v>
      </c>
    </row>
    <row r="4145" spans="1:18" x14ac:dyDescent="0.3">
      <c r="A4145" s="63">
        <v>4143</v>
      </c>
      <c r="B4145">
        <v>99263</v>
      </c>
      <c r="C4145" t="s">
        <v>527</v>
      </c>
      <c r="D4145" t="s">
        <v>585</v>
      </c>
      <c r="F4145">
        <v>78</v>
      </c>
      <c r="G4145" s="64">
        <v>43612</v>
      </c>
      <c r="H4145" s="64">
        <v>43636</v>
      </c>
      <c r="I4145">
        <v>8</v>
      </c>
      <c r="J4145">
        <v>2019</v>
      </c>
      <c r="K4145">
        <v>2019</v>
      </c>
      <c r="L4145">
        <v>25</v>
      </c>
      <c r="M4145">
        <v>0.4</v>
      </c>
      <c r="N4145">
        <v>10</v>
      </c>
      <c r="O4145">
        <v>25</v>
      </c>
      <c r="P4145">
        <v>0.4</v>
      </c>
      <c r="Q4145">
        <v>1</v>
      </c>
      <c r="R4145" t="s">
        <v>633</v>
      </c>
    </row>
    <row r="4146" spans="1:18" x14ac:dyDescent="0.3">
      <c r="A4146" s="63">
        <v>4144</v>
      </c>
      <c r="B4146">
        <v>99263</v>
      </c>
      <c r="C4146" t="s">
        <v>527</v>
      </c>
      <c r="D4146" t="s">
        <v>585</v>
      </c>
      <c r="F4146">
        <v>78</v>
      </c>
      <c r="G4146" s="64">
        <v>43612</v>
      </c>
      <c r="H4146" s="64">
        <v>43636</v>
      </c>
      <c r="I4146">
        <v>8</v>
      </c>
      <c r="J4146">
        <v>2019</v>
      </c>
      <c r="K4146">
        <v>2019</v>
      </c>
      <c r="L4146">
        <v>25</v>
      </c>
      <c r="M4146">
        <v>0.4</v>
      </c>
      <c r="N4146">
        <v>10</v>
      </c>
      <c r="O4146">
        <v>25</v>
      </c>
      <c r="P4146">
        <v>0.4</v>
      </c>
      <c r="Q4146">
        <v>1</v>
      </c>
      <c r="R4146" t="s">
        <v>67</v>
      </c>
    </row>
    <row r="4147" spans="1:18" x14ac:dyDescent="0.3">
      <c r="A4147" s="63">
        <v>4145</v>
      </c>
      <c r="B4147">
        <v>99263</v>
      </c>
      <c r="C4147" t="s">
        <v>527</v>
      </c>
      <c r="D4147" t="s">
        <v>585</v>
      </c>
      <c r="F4147">
        <v>78</v>
      </c>
      <c r="G4147" s="64">
        <v>43612</v>
      </c>
      <c r="H4147" s="64">
        <v>43636</v>
      </c>
      <c r="I4147">
        <v>8</v>
      </c>
      <c r="J4147">
        <v>2019</v>
      </c>
      <c r="K4147">
        <v>2019</v>
      </c>
      <c r="L4147">
        <v>25</v>
      </c>
      <c r="M4147">
        <v>0.4</v>
      </c>
      <c r="N4147">
        <v>10</v>
      </c>
      <c r="O4147">
        <v>25</v>
      </c>
      <c r="P4147">
        <v>0.4</v>
      </c>
      <c r="Q4147">
        <v>1</v>
      </c>
      <c r="R4147" t="s">
        <v>587</v>
      </c>
    </row>
    <row r="4148" spans="1:18" x14ac:dyDescent="0.3">
      <c r="A4148" s="63">
        <v>4146</v>
      </c>
      <c r="B4148">
        <v>99263</v>
      </c>
      <c r="C4148" t="s">
        <v>527</v>
      </c>
      <c r="D4148" t="s">
        <v>585</v>
      </c>
      <c r="F4148">
        <v>78</v>
      </c>
      <c r="G4148" s="64">
        <v>43612</v>
      </c>
      <c r="H4148" s="64">
        <v>43636</v>
      </c>
      <c r="I4148">
        <v>8</v>
      </c>
      <c r="J4148">
        <v>2019</v>
      </c>
      <c r="K4148">
        <v>2019</v>
      </c>
      <c r="L4148">
        <v>25</v>
      </c>
      <c r="M4148">
        <v>0.4</v>
      </c>
      <c r="N4148">
        <v>10</v>
      </c>
      <c r="O4148">
        <v>25</v>
      </c>
      <c r="P4148">
        <v>0.4</v>
      </c>
      <c r="Q4148">
        <v>1</v>
      </c>
      <c r="R4148" t="s">
        <v>654</v>
      </c>
    </row>
    <row r="4149" spans="1:18" x14ac:dyDescent="0.3">
      <c r="A4149" s="63">
        <v>4147</v>
      </c>
      <c r="B4149">
        <v>105074</v>
      </c>
      <c r="C4149" t="s">
        <v>861</v>
      </c>
      <c r="D4149" t="s">
        <v>787</v>
      </c>
      <c r="F4149">
        <v>61</v>
      </c>
      <c r="G4149" s="64">
        <v>43743</v>
      </c>
      <c r="H4149" s="64">
        <v>43747</v>
      </c>
      <c r="I4149">
        <v>6</v>
      </c>
      <c r="J4149">
        <v>2019</v>
      </c>
      <c r="K4149">
        <v>2019</v>
      </c>
      <c r="L4149">
        <v>12</v>
      </c>
      <c r="M4149">
        <v>0.2166666666666667</v>
      </c>
      <c r="N4149">
        <v>2.6</v>
      </c>
      <c r="O4149">
        <v>5</v>
      </c>
      <c r="P4149">
        <v>0.52</v>
      </c>
      <c r="Q4149">
        <v>2.4</v>
      </c>
      <c r="R4149" t="s">
        <v>32</v>
      </c>
    </row>
    <row r="4150" spans="1:18" x14ac:dyDescent="0.3">
      <c r="A4150" s="63">
        <v>4148</v>
      </c>
      <c r="B4150">
        <v>105074</v>
      </c>
      <c r="C4150" t="s">
        <v>861</v>
      </c>
      <c r="D4150" t="s">
        <v>787</v>
      </c>
      <c r="F4150">
        <v>61</v>
      </c>
      <c r="G4150" s="64">
        <v>43743</v>
      </c>
      <c r="H4150" s="64">
        <v>43747</v>
      </c>
      <c r="I4150">
        <v>6</v>
      </c>
      <c r="J4150">
        <v>2019</v>
      </c>
      <c r="K4150">
        <v>2019</v>
      </c>
      <c r="L4150">
        <v>12</v>
      </c>
      <c r="M4150">
        <v>0.2166666666666667</v>
      </c>
      <c r="N4150">
        <v>2.6</v>
      </c>
      <c r="O4150">
        <v>5</v>
      </c>
      <c r="P4150">
        <v>0.52</v>
      </c>
      <c r="Q4150">
        <v>2.4</v>
      </c>
      <c r="R4150" t="s">
        <v>70</v>
      </c>
    </row>
    <row r="4151" spans="1:18" x14ac:dyDescent="0.3">
      <c r="A4151" s="63">
        <v>4149</v>
      </c>
      <c r="B4151">
        <v>105074</v>
      </c>
      <c r="C4151" t="s">
        <v>861</v>
      </c>
      <c r="D4151" t="s">
        <v>787</v>
      </c>
      <c r="F4151">
        <v>61</v>
      </c>
      <c r="G4151" s="64">
        <v>43743</v>
      </c>
      <c r="H4151" s="64">
        <v>43747</v>
      </c>
      <c r="I4151">
        <v>6</v>
      </c>
      <c r="J4151">
        <v>2019</v>
      </c>
      <c r="K4151">
        <v>2019</v>
      </c>
      <c r="L4151">
        <v>12</v>
      </c>
      <c r="M4151">
        <v>0.2166666666666667</v>
      </c>
      <c r="N4151">
        <v>2.6</v>
      </c>
      <c r="O4151">
        <v>5</v>
      </c>
      <c r="P4151">
        <v>0.52</v>
      </c>
      <c r="Q4151">
        <v>2.4</v>
      </c>
      <c r="R4151" t="s">
        <v>42</v>
      </c>
    </row>
    <row r="4152" spans="1:18" x14ac:dyDescent="0.3">
      <c r="A4152" s="63">
        <v>4150</v>
      </c>
      <c r="B4152">
        <v>105074</v>
      </c>
      <c r="C4152" t="s">
        <v>861</v>
      </c>
      <c r="D4152" t="s">
        <v>787</v>
      </c>
      <c r="F4152">
        <v>61</v>
      </c>
      <c r="G4152" s="64">
        <v>43743</v>
      </c>
      <c r="H4152" s="64">
        <v>43747</v>
      </c>
      <c r="I4152">
        <v>6</v>
      </c>
      <c r="J4152">
        <v>2019</v>
      </c>
      <c r="K4152">
        <v>2019</v>
      </c>
      <c r="L4152">
        <v>12</v>
      </c>
      <c r="M4152">
        <v>0.2166666666666667</v>
      </c>
      <c r="N4152">
        <v>2.6</v>
      </c>
      <c r="O4152">
        <v>5</v>
      </c>
      <c r="P4152">
        <v>0.52</v>
      </c>
      <c r="Q4152">
        <v>2.4</v>
      </c>
      <c r="R4152" t="s">
        <v>695</v>
      </c>
    </row>
    <row r="4153" spans="1:18" x14ac:dyDescent="0.3">
      <c r="A4153" s="63">
        <v>4151</v>
      </c>
      <c r="B4153">
        <v>105074</v>
      </c>
      <c r="C4153" t="s">
        <v>861</v>
      </c>
      <c r="D4153" t="s">
        <v>787</v>
      </c>
      <c r="F4153">
        <v>61</v>
      </c>
      <c r="G4153" s="64">
        <v>43743</v>
      </c>
      <c r="H4153" s="64">
        <v>43747</v>
      </c>
      <c r="I4153">
        <v>6</v>
      </c>
      <c r="J4153">
        <v>2019</v>
      </c>
      <c r="K4153">
        <v>2019</v>
      </c>
      <c r="L4153">
        <v>12</v>
      </c>
      <c r="M4153">
        <v>0.2166666666666667</v>
      </c>
      <c r="N4153">
        <v>2.6</v>
      </c>
      <c r="O4153">
        <v>5</v>
      </c>
      <c r="P4153">
        <v>0.52</v>
      </c>
      <c r="Q4153">
        <v>2.4</v>
      </c>
      <c r="R4153" t="s">
        <v>632</v>
      </c>
    </row>
    <row r="4154" spans="1:18" x14ac:dyDescent="0.3">
      <c r="A4154" s="63">
        <v>4152</v>
      </c>
      <c r="B4154">
        <v>105074</v>
      </c>
      <c r="C4154" t="s">
        <v>861</v>
      </c>
      <c r="D4154" t="s">
        <v>787</v>
      </c>
      <c r="F4154">
        <v>61</v>
      </c>
      <c r="G4154" s="64">
        <v>43743</v>
      </c>
      <c r="H4154" s="64">
        <v>43747</v>
      </c>
      <c r="I4154">
        <v>6</v>
      </c>
      <c r="J4154">
        <v>2019</v>
      </c>
      <c r="K4154">
        <v>2019</v>
      </c>
      <c r="L4154">
        <v>12</v>
      </c>
      <c r="M4154">
        <v>0.2166666666666667</v>
      </c>
      <c r="N4154">
        <v>2.6</v>
      </c>
      <c r="O4154">
        <v>5</v>
      </c>
      <c r="P4154">
        <v>0.52</v>
      </c>
      <c r="Q4154">
        <v>2.4</v>
      </c>
      <c r="R4154" t="s">
        <v>606</v>
      </c>
    </row>
    <row r="4155" spans="1:18" x14ac:dyDescent="0.3">
      <c r="A4155" s="63">
        <v>4153</v>
      </c>
      <c r="B4155">
        <v>105074</v>
      </c>
      <c r="C4155" t="s">
        <v>861</v>
      </c>
      <c r="D4155" t="s">
        <v>787</v>
      </c>
      <c r="F4155">
        <v>61</v>
      </c>
      <c r="G4155" s="64">
        <v>43743</v>
      </c>
      <c r="H4155" s="64">
        <v>43747</v>
      </c>
      <c r="I4155">
        <v>6</v>
      </c>
      <c r="J4155">
        <v>2019</v>
      </c>
      <c r="K4155">
        <v>2019</v>
      </c>
      <c r="L4155">
        <v>12</v>
      </c>
      <c r="M4155">
        <v>0.2166666666666667</v>
      </c>
      <c r="N4155">
        <v>2.6</v>
      </c>
      <c r="O4155">
        <v>5</v>
      </c>
      <c r="P4155">
        <v>0.52</v>
      </c>
      <c r="Q4155">
        <v>2.4</v>
      </c>
      <c r="R4155" t="s">
        <v>45</v>
      </c>
    </row>
    <row r="4156" spans="1:18" x14ac:dyDescent="0.3">
      <c r="A4156" s="63">
        <v>4154</v>
      </c>
      <c r="B4156">
        <v>105074</v>
      </c>
      <c r="C4156" t="s">
        <v>861</v>
      </c>
      <c r="D4156" t="s">
        <v>787</v>
      </c>
      <c r="F4156">
        <v>61</v>
      </c>
      <c r="G4156" s="64">
        <v>43743</v>
      </c>
      <c r="H4156" s="64">
        <v>43747</v>
      </c>
      <c r="I4156">
        <v>6</v>
      </c>
      <c r="J4156">
        <v>2019</v>
      </c>
      <c r="K4156">
        <v>2019</v>
      </c>
      <c r="L4156">
        <v>12</v>
      </c>
      <c r="M4156">
        <v>0.2166666666666667</v>
      </c>
      <c r="N4156">
        <v>2.6</v>
      </c>
      <c r="O4156">
        <v>5</v>
      </c>
      <c r="P4156">
        <v>0.52</v>
      </c>
      <c r="Q4156">
        <v>2.4</v>
      </c>
      <c r="R4156" t="s">
        <v>600</v>
      </c>
    </row>
    <row r="4157" spans="1:18" x14ac:dyDescent="0.3">
      <c r="A4157" s="63">
        <v>4155</v>
      </c>
      <c r="B4157">
        <v>105074</v>
      </c>
      <c r="C4157" t="s">
        <v>861</v>
      </c>
      <c r="D4157" t="s">
        <v>787</v>
      </c>
      <c r="F4157">
        <v>61</v>
      </c>
      <c r="G4157" s="64">
        <v>43743</v>
      </c>
      <c r="H4157" s="64">
        <v>43747</v>
      </c>
      <c r="I4157">
        <v>6</v>
      </c>
      <c r="J4157">
        <v>2019</v>
      </c>
      <c r="K4157">
        <v>2019</v>
      </c>
      <c r="L4157">
        <v>12</v>
      </c>
      <c r="M4157">
        <v>0.2166666666666667</v>
      </c>
      <c r="N4157">
        <v>2.6</v>
      </c>
      <c r="O4157">
        <v>5</v>
      </c>
      <c r="P4157">
        <v>0.52</v>
      </c>
      <c r="Q4157">
        <v>2.4</v>
      </c>
      <c r="R4157" t="s">
        <v>588</v>
      </c>
    </row>
    <row r="4158" spans="1:18" x14ac:dyDescent="0.3">
      <c r="A4158" s="63">
        <v>4156</v>
      </c>
      <c r="B4158">
        <v>105074</v>
      </c>
      <c r="C4158" t="s">
        <v>861</v>
      </c>
      <c r="D4158" t="s">
        <v>787</v>
      </c>
      <c r="F4158">
        <v>61</v>
      </c>
      <c r="G4158" s="64">
        <v>43743</v>
      </c>
      <c r="H4158" s="64">
        <v>43747</v>
      </c>
      <c r="I4158">
        <v>6</v>
      </c>
      <c r="J4158">
        <v>2019</v>
      </c>
      <c r="K4158">
        <v>2019</v>
      </c>
      <c r="L4158">
        <v>12</v>
      </c>
      <c r="M4158">
        <v>0.2166666666666667</v>
      </c>
      <c r="N4158">
        <v>2.6</v>
      </c>
      <c r="O4158">
        <v>5</v>
      </c>
      <c r="P4158">
        <v>0.52</v>
      </c>
      <c r="Q4158">
        <v>2.4</v>
      </c>
      <c r="R4158" t="s">
        <v>640</v>
      </c>
    </row>
    <row r="4159" spans="1:18" x14ac:dyDescent="0.3">
      <c r="A4159" s="63">
        <v>4157</v>
      </c>
      <c r="B4159">
        <v>105074</v>
      </c>
      <c r="C4159" t="s">
        <v>861</v>
      </c>
      <c r="D4159" t="s">
        <v>787</v>
      </c>
      <c r="F4159">
        <v>61</v>
      </c>
      <c r="G4159" s="64">
        <v>43743</v>
      </c>
      <c r="H4159" s="64">
        <v>43747</v>
      </c>
      <c r="I4159">
        <v>6</v>
      </c>
      <c r="J4159">
        <v>2019</v>
      </c>
      <c r="K4159">
        <v>2019</v>
      </c>
      <c r="L4159">
        <v>12</v>
      </c>
      <c r="M4159">
        <v>0.2166666666666667</v>
      </c>
      <c r="N4159">
        <v>2.6</v>
      </c>
      <c r="O4159">
        <v>5</v>
      </c>
      <c r="P4159">
        <v>0.52</v>
      </c>
      <c r="Q4159">
        <v>2.4</v>
      </c>
      <c r="R4159" t="s">
        <v>605</v>
      </c>
    </row>
    <row r="4160" spans="1:18" x14ac:dyDescent="0.3">
      <c r="A4160" s="63">
        <v>4158</v>
      </c>
      <c r="B4160">
        <v>105074</v>
      </c>
      <c r="C4160" t="s">
        <v>861</v>
      </c>
      <c r="D4160" t="s">
        <v>787</v>
      </c>
      <c r="F4160">
        <v>61</v>
      </c>
      <c r="G4160" s="64">
        <v>43743</v>
      </c>
      <c r="H4160" s="64">
        <v>43747</v>
      </c>
      <c r="I4160">
        <v>6</v>
      </c>
      <c r="J4160">
        <v>2019</v>
      </c>
      <c r="K4160">
        <v>2019</v>
      </c>
      <c r="L4160">
        <v>12</v>
      </c>
      <c r="M4160">
        <v>0.2166666666666667</v>
      </c>
      <c r="N4160">
        <v>2.6</v>
      </c>
      <c r="O4160">
        <v>5</v>
      </c>
      <c r="P4160">
        <v>0.52</v>
      </c>
      <c r="Q4160">
        <v>2.4</v>
      </c>
      <c r="R4160" t="s">
        <v>80</v>
      </c>
    </row>
    <row r="4161" spans="1:18" x14ac:dyDescent="0.3">
      <c r="A4161" s="63">
        <v>4159</v>
      </c>
      <c r="B4161">
        <v>105074</v>
      </c>
      <c r="C4161" t="s">
        <v>861</v>
      </c>
      <c r="D4161" t="s">
        <v>787</v>
      </c>
      <c r="F4161">
        <v>61</v>
      </c>
      <c r="G4161" s="64">
        <v>43743</v>
      </c>
      <c r="H4161" s="64">
        <v>43747</v>
      </c>
      <c r="I4161">
        <v>6</v>
      </c>
      <c r="J4161">
        <v>2019</v>
      </c>
      <c r="K4161">
        <v>2019</v>
      </c>
      <c r="L4161">
        <v>12</v>
      </c>
      <c r="M4161">
        <v>0.2166666666666667</v>
      </c>
      <c r="N4161">
        <v>2.6</v>
      </c>
      <c r="O4161">
        <v>5</v>
      </c>
      <c r="P4161">
        <v>0.52</v>
      </c>
      <c r="Q4161">
        <v>2.4</v>
      </c>
      <c r="R4161" t="s">
        <v>859</v>
      </c>
    </row>
    <row r="4162" spans="1:18" x14ac:dyDescent="0.3">
      <c r="A4162" s="63">
        <v>4160</v>
      </c>
      <c r="B4162">
        <v>105074</v>
      </c>
      <c r="C4162" t="s">
        <v>861</v>
      </c>
      <c r="D4162" t="s">
        <v>787</v>
      </c>
      <c r="F4162">
        <v>61</v>
      </c>
      <c r="G4162" s="64">
        <v>43743</v>
      </c>
      <c r="H4162" s="64">
        <v>43747</v>
      </c>
      <c r="I4162">
        <v>6</v>
      </c>
      <c r="J4162">
        <v>2019</v>
      </c>
      <c r="K4162">
        <v>2019</v>
      </c>
      <c r="L4162">
        <v>12</v>
      </c>
      <c r="M4162">
        <v>0.2166666666666667</v>
      </c>
      <c r="N4162">
        <v>2.6</v>
      </c>
      <c r="O4162">
        <v>5</v>
      </c>
      <c r="P4162">
        <v>0.52</v>
      </c>
      <c r="Q4162">
        <v>2.4</v>
      </c>
      <c r="R4162" t="s">
        <v>797</v>
      </c>
    </row>
    <row r="4163" spans="1:18" x14ac:dyDescent="0.3">
      <c r="A4163" s="63">
        <v>4161</v>
      </c>
      <c r="B4163">
        <v>106286</v>
      </c>
      <c r="C4163" t="s">
        <v>532</v>
      </c>
      <c r="D4163" t="s">
        <v>658</v>
      </c>
      <c r="F4163">
        <v>82</v>
      </c>
      <c r="G4163" s="64">
        <v>44229</v>
      </c>
      <c r="H4163" s="64">
        <v>44229</v>
      </c>
      <c r="I4163">
        <v>9</v>
      </c>
      <c r="J4163">
        <v>2019</v>
      </c>
      <c r="K4163">
        <v>2019</v>
      </c>
      <c r="L4163">
        <v>1</v>
      </c>
      <c r="M4163">
        <v>1.916666666666667</v>
      </c>
      <c r="N4163">
        <v>1.916666666666667</v>
      </c>
      <c r="O4163">
        <v>1</v>
      </c>
      <c r="P4163">
        <v>1.916666666666667</v>
      </c>
      <c r="Q4163">
        <v>1</v>
      </c>
      <c r="R4163" t="s">
        <v>36</v>
      </c>
    </row>
    <row r="4164" spans="1:18" x14ac:dyDescent="0.3">
      <c r="A4164" s="63">
        <v>4162</v>
      </c>
      <c r="B4164">
        <v>106286</v>
      </c>
      <c r="C4164" t="s">
        <v>532</v>
      </c>
      <c r="D4164" t="s">
        <v>658</v>
      </c>
      <c r="F4164">
        <v>82</v>
      </c>
      <c r="G4164" s="64">
        <v>44229</v>
      </c>
      <c r="H4164" s="64">
        <v>44229</v>
      </c>
      <c r="I4164">
        <v>9</v>
      </c>
      <c r="J4164">
        <v>2019</v>
      </c>
      <c r="K4164">
        <v>2019</v>
      </c>
      <c r="L4164">
        <v>1</v>
      </c>
      <c r="M4164">
        <v>1.916666666666667</v>
      </c>
      <c r="N4164">
        <v>1.916666666666667</v>
      </c>
      <c r="O4164">
        <v>1</v>
      </c>
      <c r="P4164">
        <v>1.916666666666667</v>
      </c>
      <c r="Q4164">
        <v>1</v>
      </c>
      <c r="R4164" t="s">
        <v>54</v>
      </c>
    </row>
    <row r="4165" spans="1:18" x14ac:dyDescent="0.3">
      <c r="A4165" s="63">
        <v>4163</v>
      </c>
      <c r="B4165">
        <v>106286</v>
      </c>
      <c r="C4165" t="s">
        <v>532</v>
      </c>
      <c r="D4165" t="s">
        <v>658</v>
      </c>
      <c r="F4165">
        <v>82</v>
      </c>
      <c r="G4165" s="64">
        <v>44229</v>
      </c>
      <c r="H4165" s="64">
        <v>44229</v>
      </c>
      <c r="I4165">
        <v>9</v>
      </c>
      <c r="J4165">
        <v>2019</v>
      </c>
      <c r="K4165">
        <v>2019</v>
      </c>
      <c r="L4165">
        <v>1</v>
      </c>
      <c r="M4165">
        <v>1.916666666666667</v>
      </c>
      <c r="N4165">
        <v>1.916666666666667</v>
      </c>
      <c r="O4165">
        <v>1</v>
      </c>
      <c r="P4165">
        <v>1.916666666666667</v>
      </c>
      <c r="Q4165">
        <v>1</v>
      </c>
      <c r="R4165" t="s">
        <v>42</v>
      </c>
    </row>
    <row r="4166" spans="1:18" x14ac:dyDescent="0.3">
      <c r="A4166" s="63">
        <v>4164</v>
      </c>
      <c r="B4166">
        <v>106286</v>
      </c>
      <c r="C4166" t="s">
        <v>532</v>
      </c>
      <c r="D4166" t="s">
        <v>658</v>
      </c>
      <c r="F4166">
        <v>82</v>
      </c>
      <c r="G4166" s="64">
        <v>44229</v>
      </c>
      <c r="H4166" s="64">
        <v>44229</v>
      </c>
      <c r="I4166">
        <v>9</v>
      </c>
      <c r="J4166">
        <v>2019</v>
      </c>
      <c r="K4166">
        <v>2019</v>
      </c>
      <c r="L4166">
        <v>1</v>
      </c>
      <c r="M4166">
        <v>1.916666666666667</v>
      </c>
      <c r="N4166">
        <v>1.916666666666667</v>
      </c>
      <c r="O4166">
        <v>1</v>
      </c>
      <c r="P4166">
        <v>1.916666666666667</v>
      </c>
      <c r="Q4166">
        <v>1</v>
      </c>
      <c r="R4166" t="s">
        <v>108</v>
      </c>
    </row>
    <row r="4167" spans="1:18" x14ac:dyDescent="0.3">
      <c r="A4167" s="63">
        <v>4165</v>
      </c>
      <c r="B4167">
        <v>106286</v>
      </c>
      <c r="C4167" t="s">
        <v>532</v>
      </c>
      <c r="D4167" t="s">
        <v>658</v>
      </c>
      <c r="F4167">
        <v>82</v>
      </c>
      <c r="G4167" s="64">
        <v>44229</v>
      </c>
      <c r="H4167" s="64">
        <v>44229</v>
      </c>
      <c r="I4167">
        <v>9</v>
      </c>
      <c r="J4167">
        <v>2019</v>
      </c>
      <c r="K4167">
        <v>2019</v>
      </c>
      <c r="L4167">
        <v>1</v>
      </c>
      <c r="M4167">
        <v>1.916666666666667</v>
      </c>
      <c r="N4167">
        <v>1.916666666666667</v>
      </c>
      <c r="O4167">
        <v>1</v>
      </c>
      <c r="P4167">
        <v>1.916666666666667</v>
      </c>
      <c r="Q4167">
        <v>1</v>
      </c>
      <c r="R4167" t="s">
        <v>639</v>
      </c>
    </row>
    <row r="4168" spans="1:18" x14ac:dyDescent="0.3">
      <c r="A4168" s="63">
        <v>4166</v>
      </c>
      <c r="B4168">
        <v>106286</v>
      </c>
      <c r="C4168" t="s">
        <v>532</v>
      </c>
      <c r="D4168" t="s">
        <v>658</v>
      </c>
      <c r="F4168">
        <v>82</v>
      </c>
      <c r="G4168" s="64">
        <v>44229</v>
      </c>
      <c r="H4168" s="64">
        <v>44229</v>
      </c>
      <c r="I4168">
        <v>9</v>
      </c>
      <c r="J4168">
        <v>2019</v>
      </c>
      <c r="K4168">
        <v>2019</v>
      </c>
      <c r="L4168">
        <v>1</v>
      </c>
      <c r="M4168">
        <v>1.916666666666667</v>
      </c>
      <c r="N4168">
        <v>1.916666666666667</v>
      </c>
      <c r="O4168">
        <v>1</v>
      </c>
      <c r="P4168">
        <v>1.916666666666667</v>
      </c>
      <c r="Q4168">
        <v>1</v>
      </c>
      <c r="R4168" t="s">
        <v>701</v>
      </c>
    </row>
    <row r="4169" spans="1:18" x14ac:dyDescent="0.3">
      <c r="A4169" s="63">
        <v>4167</v>
      </c>
      <c r="B4169">
        <v>106286</v>
      </c>
      <c r="C4169" t="s">
        <v>532</v>
      </c>
      <c r="D4169" t="s">
        <v>658</v>
      </c>
      <c r="F4169">
        <v>82</v>
      </c>
      <c r="G4169" s="64">
        <v>44229</v>
      </c>
      <c r="H4169" s="64">
        <v>44229</v>
      </c>
      <c r="I4169">
        <v>9</v>
      </c>
      <c r="J4169">
        <v>2019</v>
      </c>
      <c r="K4169">
        <v>2019</v>
      </c>
      <c r="L4169">
        <v>1</v>
      </c>
      <c r="M4169">
        <v>1.916666666666667</v>
      </c>
      <c r="N4169">
        <v>1.916666666666667</v>
      </c>
      <c r="O4169">
        <v>1</v>
      </c>
      <c r="P4169">
        <v>1.916666666666667</v>
      </c>
      <c r="Q4169">
        <v>1</v>
      </c>
      <c r="R4169" t="s">
        <v>782</v>
      </c>
    </row>
    <row r="4170" spans="1:18" x14ac:dyDescent="0.3">
      <c r="A4170" s="63">
        <v>4168</v>
      </c>
      <c r="B4170">
        <v>106286</v>
      </c>
      <c r="C4170" t="s">
        <v>532</v>
      </c>
      <c r="D4170" t="s">
        <v>658</v>
      </c>
      <c r="F4170">
        <v>82</v>
      </c>
      <c r="G4170" s="64">
        <v>44229</v>
      </c>
      <c r="H4170" s="64">
        <v>44229</v>
      </c>
      <c r="I4170">
        <v>9</v>
      </c>
      <c r="J4170">
        <v>2019</v>
      </c>
      <c r="K4170">
        <v>2019</v>
      </c>
      <c r="L4170">
        <v>1</v>
      </c>
      <c r="M4170">
        <v>1.916666666666667</v>
      </c>
      <c r="N4170">
        <v>1.916666666666667</v>
      </c>
      <c r="O4170">
        <v>1</v>
      </c>
      <c r="P4170">
        <v>1.916666666666667</v>
      </c>
      <c r="Q4170">
        <v>1</v>
      </c>
      <c r="R4170" t="s">
        <v>590</v>
      </c>
    </row>
    <row r="4171" spans="1:18" x14ac:dyDescent="0.3">
      <c r="A4171" s="63">
        <v>4169</v>
      </c>
      <c r="B4171">
        <v>106286</v>
      </c>
      <c r="C4171" t="s">
        <v>532</v>
      </c>
      <c r="D4171" t="s">
        <v>658</v>
      </c>
      <c r="F4171">
        <v>82</v>
      </c>
      <c r="G4171" s="64">
        <v>44229</v>
      </c>
      <c r="H4171" s="64">
        <v>44229</v>
      </c>
      <c r="I4171">
        <v>9</v>
      </c>
      <c r="J4171">
        <v>2019</v>
      </c>
      <c r="K4171">
        <v>2019</v>
      </c>
      <c r="L4171">
        <v>1</v>
      </c>
      <c r="M4171">
        <v>1.916666666666667</v>
      </c>
      <c r="N4171">
        <v>1.916666666666667</v>
      </c>
      <c r="O4171">
        <v>1</v>
      </c>
      <c r="P4171">
        <v>1.916666666666667</v>
      </c>
      <c r="Q4171">
        <v>1</v>
      </c>
      <c r="R4171" t="s">
        <v>681</v>
      </c>
    </row>
    <row r="4172" spans="1:18" x14ac:dyDescent="0.3">
      <c r="A4172" s="63">
        <v>4170</v>
      </c>
      <c r="B4172">
        <v>106286</v>
      </c>
      <c r="C4172" t="s">
        <v>532</v>
      </c>
      <c r="D4172" t="s">
        <v>658</v>
      </c>
      <c r="F4172">
        <v>82</v>
      </c>
      <c r="G4172" s="64">
        <v>44229</v>
      </c>
      <c r="H4172" s="64">
        <v>44229</v>
      </c>
      <c r="I4172">
        <v>9</v>
      </c>
      <c r="J4172">
        <v>2019</v>
      </c>
      <c r="K4172">
        <v>2019</v>
      </c>
      <c r="L4172">
        <v>1</v>
      </c>
      <c r="M4172">
        <v>1.916666666666667</v>
      </c>
      <c r="N4172">
        <v>1.916666666666667</v>
      </c>
      <c r="O4172">
        <v>1</v>
      </c>
      <c r="P4172">
        <v>1.916666666666667</v>
      </c>
      <c r="Q4172">
        <v>1</v>
      </c>
      <c r="R4172" t="s">
        <v>641</v>
      </c>
    </row>
    <row r="4173" spans="1:18" x14ac:dyDescent="0.3">
      <c r="A4173" s="63">
        <v>4171</v>
      </c>
      <c r="B4173">
        <v>106286</v>
      </c>
      <c r="C4173" t="s">
        <v>532</v>
      </c>
      <c r="D4173" t="s">
        <v>658</v>
      </c>
      <c r="F4173">
        <v>82</v>
      </c>
      <c r="G4173" s="64">
        <v>44229</v>
      </c>
      <c r="H4173" s="64">
        <v>44229</v>
      </c>
      <c r="I4173">
        <v>9</v>
      </c>
      <c r="J4173">
        <v>2019</v>
      </c>
      <c r="K4173">
        <v>2019</v>
      </c>
      <c r="L4173">
        <v>1</v>
      </c>
      <c r="M4173">
        <v>1.916666666666667</v>
      </c>
      <c r="N4173">
        <v>1.916666666666667</v>
      </c>
      <c r="O4173">
        <v>1</v>
      </c>
      <c r="P4173">
        <v>1.916666666666667</v>
      </c>
      <c r="Q4173">
        <v>1</v>
      </c>
      <c r="R4173" t="s">
        <v>599</v>
      </c>
    </row>
    <row r="4174" spans="1:18" x14ac:dyDescent="0.3">
      <c r="A4174" s="63">
        <v>4172</v>
      </c>
      <c r="B4174">
        <v>106286</v>
      </c>
      <c r="C4174" t="s">
        <v>532</v>
      </c>
      <c r="D4174" t="s">
        <v>658</v>
      </c>
      <c r="F4174">
        <v>82</v>
      </c>
      <c r="G4174" s="64">
        <v>44229</v>
      </c>
      <c r="H4174" s="64">
        <v>44229</v>
      </c>
      <c r="I4174">
        <v>9</v>
      </c>
      <c r="J4174">
        <v>2019</v>
      </c>
      <c r="K4174">
        <v>2019</v>
      </c>
      <c r="L4174">
        <v>1</v>
      </c>
      <c r="M4174">
        <v>1.916666666666667</v>
      </c>
      <c r="N4174">
        <v>1.916666666666667</v>
      </c>
      <c r="O4174">
        <v>1</v>
      </c>
      <c r="P4174">
        <v>1.916666666666667</v>
      </c>
      <c r="Q4174">
        <v>1</v>
      </c>
      <c r="R4174" t="s">
        <v>596</v>
      </c>
    </row>
    <row r="4175" spans="1:18" x14ac:dyDescent="0.3">
      <c r="A4175" s="63">
        <v>4173</v>
      </c>
      <c r="B4175">
        <v>106286</v>
      </c>
      <c r="C4175" t="s">
        <v>532</v>
      </c>
      <c r="D4175" t="s">
        <v>658</v>
      </c>
      <c r="F4175">
        <v>82</v>
      </c>
      <c r="G4175" s="64">
        <v>44229</v>
      </c>
      <c r="H4175" s="64">
        <v>44229</v>
      </c>
      <c r="I4175">
        <v>9</v>
      </c>
      <c r="J4175">
        <v>2019</v>
      </c>
      <c r="K4175">
        <v>2019</v>
      </c>
      <c r="L4175">
        <v>1</v>
      </c>
      <c r="M4175">
        <v>1.916666666666667</v>
      </c>
      <c r="N4175">
        <v>1.916666666666667</v>
      </c>
      <c r="O4175">
        <v>1</v>
      </c>
      <c r="P4175">
        <v>1.916666666666667</v>
      </c>
      <c r="Q4175">
        <v>1</v>
      </c>
      <c r="R4175" t="s">
        <v>644</v>
      </c>
    </row>
    <row r="4176" spans="1:18" x14ac:dyDescent="0.3">
      <c r="A4176" s="63">
        <v>4174</v>
      </c>
      <c r="B4176">
        <v>106286</v>
      </c>
      <c r="C4176" t="s">
        <v>532</v>
      </c>
      <c r="D4176" t="s">
        <v>658</v>
      </c>
      <c r="F4176">
        <v>82</v>
      </c>
      <c r="G4176" s="64">
        <v>44229</v>
      </c>
      <c r="H4176" s="64">
        <v>44229</v>
      </c>
      <c r="I4176">
        <v>9</v>
      </c>
      <c r="J4176">
        <v>2019</v>
      </c>
      <c r="K4176">
        <v>2019</v>
      </c>
      <c r="L4176">
        <v>1</v>
      </c>
      <c r="M4176">
        <v>1.916666666666667</v>
      </c>
      <c r="N4176">
        <v>1.916666666666667</v>
      </c>
      <c r="O4176">
        <v>1</v>
      </c>
      <c r="P4176">
        <v>1.916666666666667</v>
      </c>
      <c r="Q4176">
        <v>1</v>
      </c>
      <c r="R4176" t="s">
        <v>667</v>
      </c>
    </row>
    <row r="4177" spans="1:18" x14ac:dyDescent="0.3">
      <c r="A4177" s="63">
        <v>4175</v>
      </c>
      <c r="B4177">
        <v>106286</v>
      </c>
      <c r="C4177" t="s">
        <v>532</v>
      </c>
      <c r="D4177" t="s">
        <v>658</v>
      </c>
      <c r="F4177">
        <v>82</v>
      </c>
      <c r="G4177" s="64">
        <v>44229</v>
      </c>
      <c r="H4177" s="64">
        <v>44229</v>
      </c>
      <c r="I4177">
        <v>9</v>
      </c>
      <c r="J4177">
        <v>2019</v>
      </c>
      <c r="K4177">
        <v>2019</v>
      </c>
      <c r="L4177">
        <v>1</v>
      </c>
      <c r="M4177">
        <v>1.916666666666667</v>
      </c>
      <c r="N4177">
        <v>1.916666666666667</v>
      </c>
      <c r="O4177">
        <v>1</v>
      </c>
      <c r="P4177">
        <v>1.916666666666667</v>
      </c>
      <c r="Q4177">
        <v>1</v>
      </c>
      <c r="R4177" t="s">
        <v>606</v>
      </c>
    </row>
    <row r="4178" spans="1:18" x14ac:dyDescent="0.3">
      <c r="A4178" s="63">
        <v>4176</v>
      </c>
      <c r="B4178">
        <v>106286</v>
      </c>
      <c r="C4178" t="s">
        <v>532</v>
      </c>
      <c r="D4178" t="s">
        <v>658</v>
      </c>
      <c r="F4178">
        <v>82</v>
      </c>
      <c r="G4178" s="64">
        <v>44229</v>
      </c>
      <c r="H4178" s="64">
        <v>44229</v>
      </c>
      <c r="I4178">
        <v>9</v>
      </c>
      <c r="J4178">
        <v>2019</v>
      </c>
      <c r="K4178">
        <v>2019</v>
      </c>
      <c r="L4178">
        <v>1</v>
      </c>
      <c r="M4178">
        <v>1.916666666666667</v>
      </c>
      <c r="N4178">
        <v>1.916666666666667</v>
      </c>
      <c r="O4178">
        <v>1</v>
      </c>
      <c r="P4178">
        <v>1.916666666666667</v>
      </c>
      <c r="Q4178">
        <v>1</v>
      </c>
      <c r="R4178" t="s">
        <v>760</v>
      </c>
    </row>
    <row r="4179" spans="1:18" x14ac:dyDescent="0.3">
      <c r="A4179" s="63">
        <v>4177</v>
      </c>
      <c r="B4179">
        <v>1048</v>
      </c>
      <c r="C4179" t="s">
        <v>862</v>
      </c>
      <c r="D4179" t="s">
        <v>585</v>
      </c>
      <c r="F4179">
        <v>58</v>
      </c>
      <c r="G4179" s="64">
        <v>44141</v>
      </c>
      <c r="H4179" s="64">
        <v>44144</v>
      </c>
      <c r="I4179">
        <v>3</v>
      </c>
      <c r="J4179">
        <v>2001</v>
      </c>
      <c r="K4179">
        <v>2001</v>
      </c>
      <c r="L4179">
        <v>13</v>
      </c>
      <c r="M4179">
        <v>0.41666666666666669</v>
      </c>
      <c r="N4179">
        <v>5.416666666666667</v>
      </c>
      <c r="O4179">
        <v>4</v>
      </c>
      <c r="P4179">
        <v>1.354166666666667</v>
      </c>
      <c r="Q4179">
        <v>3.25</v>
      </c>
      <c r="R4179" t="s">
        <v>87</v>
      </c>
    </row>
    <row r="4180" spans="1:18" x14ac:dyDescent="0.3">
      <c r="A4180" s="63">
        <v>4178</v>
      </c>
      <c r="B4180">
        <v>1048</v>
      </c>
      <c r="C4180" t="s">
        <v>862</v>
      </c>
      <c r="D4180" t="s">
        <v>585</v>
      </c>
      <c r="F4180">
        <v>58</v>
      </c>
      <c r="G4180" s="64">
        <v>44141</v>
      </c>
      <c r="H4180" s="64">
        <v>44144</v>
      </c>
      <c r="I4180">
        <v>3</v>
      </c>
      <c r="J4180">
        <v>2001</v>
      </c>
      <c r="K4180">
        <v>2001</v>
      </c>
      <c r="L4180">
        <v>13</v>
      </c>
      <c r="M4180">
        <v>0.41666666666666669</v>
      </c>
      <c r="N4180">
        <v>5.416666666666667</v>
      </c>
      <c r="O4180">
        <v>4</v>
      </c>
      <c r="P4180">
        <v>1.354166666666667</v>
      </c>
      <c r="Q4180">
        <v>3.25</v>
      </c>
      <c r="R4180" t="s">
        <v>108</v>
      </c>
    </row>
    <row r="4181" spans="1:18" x14ac:dyDescent="0.3">
      <c r="A4181" s="63">
        <v>4179</v>
      </c>
      <c r="B4181">
        <v>1048</v>
      </c>
      <c r="C4181" t="s">
        <v>862</v>
      </c>
      <c r="D4181" t="s">
        <v>585</v>
      </c>
      <c r="F4181">
        <v>58</v>
      </c>
      <c r="G4181" s="64">
        <v>44141</v>
      </c>
      <c r="H4181" s="64">
        <v>44144</v>
      </c>
      <c r="I4181">
        <v>3</v>
      </c>
      <c r="J4181">
        <v>2001</v>
      </c>
      <c r="K4181">
        <v>2001</v>
      </c>
      <c r="L4181">
        <v>13</v>
      </c>
      <c r="M4181">
        <v>0.41666666666666669</v>
      </c>
      <c r="N4181">
        <v>5.416666666666667</v>
      </c>
      <c r="O4181">
        <v>4</v>
      </c>
      <c r="P4181">
        <v>1.354166666666667</v>
      </c>
      <c r="Q4181">
        <v>3.25</v>
      </c>
      <c r="R4181" t="s">
        <v>607</v>
      </c>
    </row>
    <row r="4182" spans="1:18" x14ac:dyDescent="0.3">
      <c r="A4182" s="63">
        <v>4180</v>
      </c>
      <c r="B4182">
        <v>1048</v>
      </c>
      <c r="C4182" t="s">
        <v>862</v>
      </c>
      <c r="D4182" t="s">
        <v>585</v>
      </c>
      <c r="F4182">
        <v>58</v>
      </c>
      <c r="G4182" s="64">
        <v>44141</v>
      </c>
      <c r="H4182" s="64">
        <v>44144</v>
      </c>
      <c r="I4182">
        <v>3</v>
      </c>
      <c r="J4182">
        <v>2001</v>
      </c>
      <c r="K4182">
        <v>2001</v>
      </c>
      <c r="L4182">
        <v>13</v>
      </c>
      <c r="M4182">
        <v>0.41666666666666669</v>
      </c>
      <c r="N4182">
        <v>5.416666666666667</v>
      </c>
      <c r="O4182">
        <v>4</v>
      </c>
      <c r="P4182">
        <v>1.354166666666667</v>
      </c>
      <c r="Q4182">
        <v>3.25</v>
      </c>
      <c r="R4182" t="s">
        <v>824</v>
      </c>
    </row>
    <row r="4183" spans="1:18" x14ac:dyDescent="0.3">
      <c r="A4183" s="63">
        <v>4181</v>
      </c>
      <c r="B4183">
        <v>1048</v>
      </c>
      <c r="C4183" t="s">
        <v>862</v>
      </c>
      <c r="D4183" t="s">
        <v>585</v>
      </c>
      <c r="F4183">
        <v>58</v>
      </c>
      <c r="G4183" s="64">
        <v>44141</v>
      </c>
      <c r="H4183" s="64">
        <v>44144</v>
      </c>
      <c r="I4183">
        <v>3</v>
      </c>
      <c r="J4183">
        <v>2001</v>
      </c>
      <c r="K4183">
        <v>2001</v>
      </c>
      <c r="L4183">
        <v>13</v>
      </c>
      <c r="M4183">
        <v>0.41666666666666669</v>
      </c>
      <c r="N4183">
        <v>5.416666666666667</v>
      </c>
      <c r="O4183">
        <v>4</v>
      </c>
      <c r="P4183">
        <v>1.354166666666667</v>
      </c>
      <c r="Q4183">
        <v>3.25</v>
      </c>
      <c r="R4183" t="s">
        <v>661</v>
      </c>
    </row>
    <row r="4184" spans="1:18" x14ac:dyDescent="0.3">
      <c r="A4184" s="63">
        <v>4182</v>
      </c>
      <c r="B4184">
        <v>1048</v>
      </c>
      <c r="C4184" t="s">
        <v>862</v>
      </c>
      <c r="D4184" t="s">
        <v>585</v>
      </c>
      <c r="F4184">
        <v>58</v>
      </c>
      <c r="G4184" s="64">
        <v>44141</v>
      </c>
      <c r="H4184" s="64">
        <v>44144</v>
      </c>
      <c r="I4184">
        <v>3</v>
      </c>
      <c r="J4184">
        <v>2001</v>
      </c>
      <c r="K4184">
        <v>2001</v>
      </c>
      <c r="L4184">
        <v>13</v>
      </c>
      <c r="M4184">
        <v>0.41666666666666669</v>
      </c>
      <c r="N4184">
        <v>5.416666666666667</v>
      </c>
      <c r="O4184">
        <v>4</v>
      </c>
      <c r="P4184">
        <v>1.354166666666667</v>
      </c>
      <c r="Q4184">
        <v>3.25</v>
      </c>
      <c r="R4184" t="s">
        <v>674</v>
      </c>
    </row>
    <row r="4185" spans="1:18" x14ac:dyDescent="0.3">
      <c r="A4185" s="63">
        <v>4183</v>
      </c>
      <c r="B4185">
        <v>1048</v>
      </c>
      <c r="C4185" t="s">
        <v>862</v>
      </c>
      <c r="D4185" t="s">
        <v>585</v>
      </c>
      <c r="F4185">
        <v>58</v>
      </c>
      <c r="G4185" s="64">
        <v>44141</v>
      </c>
      <c r="H4185" s="64">
        <v>44144</v>
      </c>
      <c r="I4185">
        <v>3</v>
      </c>
      <c r="J4185">
        <v>2001</v>
      </c>
      <c r="K4185">
        <v>2001</v>
      </c>
      <c r="L4185">
        <v>13</v>
      </c>
      <c r="M4185">
        <v>0.41666666666666669</v>
      </c>
      <c r="N4185">
        <v>5.416666666666667</v>
      </c>
      <c r="O4185">
        <v>4</v>
      </c>
      <c r="P4185">
        <v>1.354166666666667</v>
      </c>
      <c r="Q4185">
        <v>3.25</v>
      </c>
      <c r="R4185" t="s">
        <v>663</v>
      </c>
    </row>
    <row r="4186" spans="1:18" x14ac:dyDescent="0.3">
      <c r="A4186" s="63">
        <v>4184</v>
      </c>
      <c r="B4186">
        <v>1048</v>
      </c>
      <c r="C4186" t="s">
        <v>862</v>
      </c>
      <c r="D4186" t="s">
        <v>585</v>
      </c>
      <c r="F4186">
        <v>58</v>
      </c>
      <c r="G4186" s="64">
        <v>44141</v>
      </c>
      <c r="H4186" s="64">
        <v>44144</v>
      </c>
      <c r="I4186">
        <v>3</v>
      </c>
      <c r="J4186">
        <v>2001</v>
      </c>
      <c r="K4186">
        <v>2001</v>
      </c>
      <c r="L4186">
        <v>13</v>
      </c>
      <c r="M4186">
        <v>0.41666666666666669</v>
      </c>
      <c r="N4186">
        <v>5.416666666666667</v>
      </c>
      <c r="O4186">
        <v>4</v>
      </c>
      <c r="P4186">
        <v>1.354166666666667</v>
      </c>
      <c r="Q4186">
        <v>3.25</v>
      </c>
      <c r="R4186" t="s">
        <v>740</v>
      </c>
    </row>
    <row r="4187" spans="1:18" x14ac:dyDescent="0.3">
      <c r="A4187" s="63">
        <v>4185</v>
      </c>
      <c r="B4187">
        <v>1048</v>
      </c>
      <c r="C4187" t="s">
        <v>862</v>
      </c>
      <c r="D4187" t="s">
        <v>585</v>
      </c>
      <c r="F4187">
        <v>58</v>
      </c>
      <c r="G4187" s="64">
        <v>44141</v>
      </c>
      <c r="H4187" s="64">
        <v>44144</v>
      </c>
      <c r="I4187">
        <v>3</v>
      </c>
      <c r="J4187">
        <v>2001</v>
      </c>
      <c r="K4187">
        <v>2001</v>
      </c>
      <c r="L4187">
        <v>13</v>
      </c>
      <c r="M4187">
        <v>0.41666666666666669</v>
      </c>
      <c r="N4187">
        <v>5.416666666666667</v>
      </c>
      <c r="O4187">
        <v>4</v>
      </c>
      <c r="P4187">
        <v>1.354166666666667</v>
      </c>
      <c r="Q4187">
        <v>3.25</v>
      </c>
      <c r="R4187" t="s">
        <v>678</v>
      </c>
    </row>
    <row r="4188" spans="1:18" x14ac:dyDescent="0.3">
      <c r="A4188" s="63">
        <v>4186</v>
      </c>
      <c r="B4188">
        <v>104723</v>
      </c>
      <c r="C4188" t="s">
        <v>863</v>
      </c>
      <c r="D4188" t="s">
        <v>585</v>
      </c>
      <c r="F4188">
        <v>52</v>
      </c>
      <c r="G4188" s="64">
        <v>43747</v>
      </c>
      <c r="H4188" s="64">
        <v>43754</v>
      </c>
      <c r="I4188">
        <v>2</v>
      </c>
      <c r="J4188">
        <v>2019</v>
      </c>
      <c r="K4188">
        <v>2019</v>
      </c>
      <c r="L4188">
        <v>12</v>
      </c>
      <c r="M4188">
        <v>0.4</v>
      </c>
      <c r="N4188">
        <v>4.8000000000000007</v>
      </c>
      <c r="O4188">
        <v>8</v>
      </c>
      <c r="P4188">
        <v>0.60000000000000009</v>
      </c>
      <c r="Q4188">
        <v>1.5</v>
      </c>
      <c r="R4188" t="s">
        <v>35</v>
      </c>
    </row>
    <row r="4189" spans="1:18" x14ac:dyDescent="0.3">
      <c r="A4189" s="63">
        <v>4187</v>
      </c>
      <c r="B4189">
        <v>104723</v>
      </c>
      <c r="C4189" t="s">
        <v>863</v>
      </c>
      <c r="D4189" t="s">
        <v>585</v>
      </c>
      <c r="F4189">
        <v>52</v>
      </c>
      <c r="G4189" s="64">
        <v>43747</v>
      </c>
      <c r="H4189" s="64">
        <v>43754</v>
      </c>
      <c r="I4189">
        <v>2</v>
      </c>
      <c r="J4189">
        <v>2019</v>
      </c>
      <c r="K4189">
        <v>2019</v>
      </c>
      <c r="L4189">
        <v>12</v>
      </c>
      <c r="M4189">
        <v>0.4</v>
      </c>
      <c r="N4189">
        <v>4.8000000000000007</v>
      </c>
      <c r="O4189">
        <v>8</v>
      </c>
      <c r="P4189">
        <v>0.60000000000000009</v>
      </c>
      <c r="Q4189">
        <v>1.5</v>
      </c>
      <c r="R4189" t="s">
        <v>22</v>
      </c>
    </row>
    <row r="4190" spans="1:18" x14ac:dyDescent="0.3">
      <c r="A4190" s="63">
        <v>4188</v>
      </c>
      <c r="B4190">
        <v>104723</v>
      </c>
      <c r="C4190" t="s">
        <v>863</v>
      </c>
      <c r="D4190" t="s">
        <v>585</v>
      </c>
      <c r="F4190">
        <v>52</v>
      </c>
      <c r="G4190" s="64">
        <v>43747</v>
      </c>
      <c r="H4190" s="64">
        <v>43754</v>
      </c>
      <c r="I4190">
        <v>2</v>
      </c>
      <c r="J4190">
        <v>2019</v>
      </c>
      <c r="K4190">
        <v>2019</v>
      </c>
      <c r="L4190">
        <v>12</v>
      </c>
      <c r="M4190">
        <v>0.4</v>
      </c>
      <c r="N4190">
        <v>4.8000000000000007</v>
      </c>
      <c r="O4190">
        <v>8</v>
      </c>
      <c r="P4190">
        <v>0.60000000000000009</v>
      </c>
      <c r="Q4190">
        <v>1.5</v>
      </c>
      <c r="R4190" t="s">
        <v>32</v>
      </c>
    </row>
    <row r="4191" spans="1:18" x14ac:dyDescent="0.3">
      <c r="A4191" s="63">
        <v>4189</v>
      </c>
      <c r="B4191">
        <v>104723</v>
      </c>
      <c r="C4191" t="s">
        <v>863</v>
      </c>
      <c r="D4191" t="s">
        <v>585</v>
      </c>
      <c r="F4191">
        <v>52</v>
      </c>
      <c r="G4191" s="64">
        <v>43747</v>
      </c>
      <c r="H4191" s="64">
        <v>43754</v>
      </c>
      <c r="I4191">
        <v>2</v>
      </c>
      <c r="J4191">
        <v>2019</v>
      </c>
      <c r="K4191">
        <v>2019</v>
      </c>
      <c r="L4191">
        <v>12</v>
      </c>
      <c r="M4191">
        <v>0.4</v>
      </c>
      <c r="N4191">
        <v>4.8000000000000007</v>
      </c>
      <c r="O4191">
        <v>8</v>
      </c>
      <c r="P4191">
        <v>0.60000000000000009</v>
      </c>
      <c r="Q4191">
        <v>1.5</v>
      </c>
      <c r="R4191" t="s">
        <v>70</v>
      </c>
    </row>
    <row r="4192" spans="1:18" x14ac:dyDescent="0.3">
      <c r="A4192" s="63">
        <v>4190</v>
      </c>
      <c r="B4192">
        <v>104723</v>
      </c>
      <c r="C4192" t="s">
        <v>863</v>
      </c>
      <c r="D4192" t="s">
        <v>585</v>
      </c>
      <c r="F4192">
        <v>52</v>
      </c>
      <c r="G4192" s="64">
        <v>43747</v>
      </c>
      <c r="H4192" s="64">
        <v>43754</v>
      </c>
      <c r="I4192">
        <v>2</v>
      </c>
      <c r="J4192">
        <v>2019</v>
      </c>
      <c r="K4192">
        <v>2019</v>
      </c>
      <c r="L4192">
        <v>12</v>
      </c>
      <c r="M4192">
        <v>0.4</v>
      </c>
      <c r="N4192">
        <v>4.8000000000000007</v>
      </c>
      <c r="O4192">
        <v>8</v>
      </c>
      <c r="P4192">
        <v>0.60000000000000009</v>
      </c>
      <c r="Q4192">
        <v>1.5</v>
      </c>
      <c r="R4192" t="s">
        <v>23</v>
      </c>
    </row>
    <row r="4193" spans="1:18" x14ac:dyDescent="0.3">
      <c r="A4193" s="63">
        <v>4191</v>
      </c>
      <c r="B4193">
        <v>104723</v>
      </c>
      <c r="C4193" t="s">
        <v>863</v>
      </c>
      <c r="D4193" t="s">
        <v>585</v>
      </c>
      <c r="F4193">
        <v>52</v>
      </c>
      <c r="G4193" s="64">
        <v>43747</v>
      </c>
      <c r="H4193" s="64">
        <v>43754</v>
      </c>
      <c r="I4193">
        <v>2</v>
      </c>
      <c r="J4193">
        <v>2019</v>
      </c>
      <c r="K4193">
        <v>2019</v>
      </c>
      <c r="L4193">
        <v>12</v>
      </c>
      <c r="M4193">
        <v>0.4</v>
      </c>
      <c r="N4193">
        <v>4.8000000000000007</v>
      </c>
      <c r="O4193">
        <v>8</v>
      </c>
      <c r="P4193">
        <v>0.60000000000000009</v>
      </c>
      <c r="Q4193">
        <v>1.5</v>
      </c>
      <c r="R4193" t="s">
        <v>807</v>
      </c>
    </row>
    <row r="4194" spans="1:18" x14ac:dyDescent="0.3">
      <c r="A4194" s="63">
        <v>4192</v>
      </c>
      <c r="B4194">
        <v>104723</v>
      </c>
      <c r="C4194" t="s">
        <v>863</v>
      </c>
      <c r="D4194" t="s">
        <v>585</v>
      </c>
      <c r="F4194">
        <v>52</v>
      </c>
      <c r="G4194" s="64">
        <v>43747</v>
      </c>
      <c r="H4194" s="64">
        <v>43754</v>
      </c>
      <c r="I4194">
        <v>2</v>
      </c>
      <c r="J4194">
        <v>2019</v>
      </c>
      <c r="K4194">
        <v>2019</v>
      </c>
      <c r="L4194">
        <v>12</v>
      </c>
      <c r="M4194">
        <v>0.4</v>
      </c>
      <c r="N4194">
        <v>4.8000000000000007</v>
      </c>
      <c r="O4194">
        <v>8</v>
      </c>
      <c r="P4194">
        <v>0.60000000000000009</v>
      </c>
      <c r="Q4194">
        <v>1.5</v>
      </c>
      <c r="R4194" t="s">
        <v>37</v>
      </c>
    </row>
    <row r="4195" spans="1:18" x14ac:dyDescent="0.3">
      <c r="A4195" s="63">
        <v>4193</v>
      </c>
      <c r="B4195">
        <v>104723</v>
      </c>
      <c r="C4195" t="s">
        <v>863</v>
      </c>
      <c r="D4195" t="s">
        <v>585</v>
      </c>
      <c r="F4195">
        <v>52</v>
      </c>
      <c r="G4195" s="64">
        <v>43747</v>
      </c>
      <c r="H4195" s="64">
        <v>43754</v>
      </c>
      <c r="I4195">
        <v>2</v>
      </c>
      <c r="J4195">
        <v>2019</v>
      </c>
      <c r="K4195">
        <v>2019</v>
      </c>
      <c r="L4195">
        <v>12</v>
      </c>
      <c r="M4195">
        <v>0.4</v>
      </c>
      <c r="N4195">
        <v>4.8000000000000007</v>
      </c>
      <c r="O4195">
        <v>8</v>
      </c>
      <c r="P4195">
        <v>0.60000000000000009</v>
      </c>
      <c r="Q4195">
        <v>1.5</v>
      </c>
      <c r="R4195" t="s">
        <v>671</v>
      </c>
    </row>
    <row r="4196" spans="1:18" x14ac:dyDescent="0.3">
      <c r="A4196" s="63">
        <v>4194</v>
      </c>
      <c r="B4196">
        <v>104723</v>
      </c>
      <c r="C4196" t="s">
        <v>863</v>
      </c>
      <c r="D4196" t="s">
        <v>585</v>
      </c>
      <c r="F4196">
        <v>52</v>
      </c>
      <c r="G4196" s="64">
        <v>43747</v>
      </c>
      <c r="H4196" s="64">
        <v>43754</v>
      </c>
      <c r="I4196">
        <v>2</v>
      </c>
      <c r="J4196">
        <v>2019</v>
      </c>
      <c r="K4196">
        <v>2019</v>
      </c>
      <c r="L4196">
        <v>12</v>
      </c>
      <c r="M4196">
        <v>0.4</v>
      </c>
      <c r="N4196">
        <v>4.8000000000000007</v>
      </c>
      <c r="O4196">
        <v>8</v>
      </c>
      <c r="P4196">
        <v>0.60000000000000009</v>
      </c>
      <c r="Q4196">
        <v>1.5</v>
      </c>
      <c r="R4196" t="s">
        <v>71</v>
      </c>
    </row>
    <row r="4197" spans="1:18" x14ac:dyDescent="0.3">
      <c r="A4197" s="63">
        <v>4195</v>
      </c>
      <c r="B4197">
        <v>104723</v>
      </c>
      <c r="C4197" t="s">
        <v>863</v>
      </c>
      <c r="D4197" t="s">
        <v>585</v>
      </c>
      <c r="F4197">
        <v>52</v>
      </c>
      <c r="G4197" s="64">
        <v>43747</v>
      </c>
      <c r="H4197" s="64">
        <v>43754</v>
      </c>
      <c r="I4197">
        <v>2</v>
      </c>
      <c r="J4197">
        <v>2019</v>
      </c>
      <c r="K4197">
        <v>2019</v>
      </c>
      <c r="L4197">
        <v>12</v>
      </c>
      <c r="M4197">
        <v>0.4</v>
      </c>
      <c r="N4197">
        <v>4.8000000000000007</v>
      </c>
      <c r="O4197">
        <v>8</v>
      </c>
      <c r="P4197">
        <v>0.60000000000000009</v>
      </c>
      <c r="Q4197">
        <v>1.5</v>
      </c>
      <c r="R4197" t="s">
        <v>601</v>
      </c>
    </row>
    <row r="4198" spans="1:18" x14ac:dyDescent="0.3">
      <c r="A4198" s="63">
        <v>4196</v>
      </c>
      <c r="B4198">
        <v>104723</v>
      </c>
      <c r="C4198" t="s">
        <v>863</v>
      </c>
      <c r="D4198" t="s">
        <v>585</v>
      </c>
      <c r="F4198">
        <v>52</v>
      </c>
      <c r="G4198" s="64">
        <v>43747</v>
      </c>
      <c r="H4198" s="64">
        <v>43754</v>
      </c>
      <c r="I4198">
        <v>2</v>
      </c>
      <c r="J4198">
        <v>2019</v>
      </c>
      <c r="K4198">
        <v>2019</v>
      </c>
      <c r="L4198">
        <v>12</v>
      </c>
      <c r="M4198">
        <v>0.4</v>
      </c>
      <c r="N4198">
        <v>4.8000000000000007</v>
      </c>
      <c r="O4198">
        <v>8</v>
      </c>
      <c r="P4198">
        <v>0.60000000000000009</v>
      </c>
      <c r="Q4198">
        <v>1.5</v>
      </c>
      <c r="R4198" t="s">
        <v>747</v>
      </c>
    </row>
    <row r="4199" spans="1:18" x14ac:dyDescent="0.3">
      <c r="A4199" s="63">
        <v>4197</v>
      </c>
      <c r="B4199">
        <v>104723</v>
      </c>
      <c r="C4199" t="s">
        <v>863</v>
      </c>
      <c r="D4199" t="s">
        <v>585</v>
      </c>
      <c r="F4199">
        <v>52</v>
      </c>
      <c r="G4199" s="64">
        <v>43747</v>
      </c>
      <c r="H4199" s="64">
        <v>43754</v>
      </c>
      <c r="I4199">
        <v>2</v>
      </c>
      <c r="J4199">
        <v>2019</v>
      </c>
      <c r="K4199">
        <v>2019</v>
      </c>
      <c r="L4199">
        <v>12</v>
      </c>
      <c r="M4199">
        <v>0.4</v>
      </c>
      <c r="N4199">
        <v>4.8000000000000007</v>
      </c>
      <c r="O4199">
        <v>8</v>
      </c>
      <c r="P4199">
        <v>0.60000000000000009</v>
      </c>
      <c r="Q4199">
        <v>1.5</v>
      </c>
      <c r="R4199" t="s">
        <v>681</v>
      </c>
    </row>
    <row r="4200" spans="1:18" x14ac:dyDescent="0.3">
      <c r="A4200" s="63">
        <v>4198</v>
      </c>
      <c r="B4200">
        <v>104723</v>
      </c>
      <c r="C4200" t="s">
        <v>863</v>
      </c>
      <c r="D4200" t="s">
        <v>585</v>
      </c>
      <c r="F4200">
        <v>52</v>
      </c>
      <c r="G4200" s="64">
        <v>43747</v>
      </c>
      <c r="H4200" s="64">
        <v>43754</v>
      </c>
      <c r="I4200">
        <v>2</v>
      </c>
      <c r="J4200">
        <v>2019</v>
      </c>
      <c r="K4200">
        <v>2019</v>
      </c>
      <c r="L4200">
        <v>12</v>
      </c>
      <c r="M4200">
        <v>0.4</v>
      </c>
      <c r="N4200">
        <v>4.8000000000000007</v>
      </c>
      <c r="O4200">
        <v>8</v>
      </c>
      <c r="P4200">
        <v>0.60000000000000009</v>
      </c>
      <c r="Q4200">
        <v>1.5</v>
      </c>
      <c r="R4200" t="s">
        <v>615</v>
      </c>
    </row>
    <row r="4201" spans="1:18" x14ac:dyDescent="0.3">
      <c r="A4201" s="63">
        <v>4199</v>
      </c>
      <c r="B4201">
        <v>104723</v>
      </c>
      <c r="C4201" t="s">
        <v>863</v>
      </c>
      <c r="D4201" t="s">
        <v>585</v>
      </c>
      <c r="F4201">
        <v>52</v>
      </c>
      <c r="G4201" s="64">
        <v>43747</v>
      </c>
      <c r="H4201" s="64">
        <v>43754</v>
      </c>
      <c r="I4201">
        <v>2</v>
      </c>
      <c r="J4201">
        <v>2019</v>
      </c>
      <c r="K4201">
        <v>2019</v>
      </c>
      <c r="L4201">
        <v>12</v>
      </c>
      <c r="M4201">
        <v>0.4</v>
      </c>
      <c r="N4201">
        <v>4.8000000000000007</v>
      </c>
      <c r="O4201">
        <v>8</v>
      </c>
      <c r="P4201">
        <v>0.60000000000000009</v>
      </c>
      <c r="Q4201">
        <v>1.5</v>
      </c>
      <c r="R4201" t="s">
        <v>633</v>
      </c>
    </row>
    <row r="4202" spans="1:18" x14ac:dyDescent="0.3">
      <c r="A4202" s="63">
        <v>4200</v>
      </c>
      <c r="B4202">
        <v>104723</v>
      </c>
      <c r="C4202" t="s">
        <v>863</v>
      </c>
      <c r="D4202" t="s">
        <v>585</v>
      </c>
      <c r="F4202">
        <v>52</v>
      </c>
      <c r="G4202" s="64">
        <v>43747</v>
      </c>
      <c r="H4202" s="64">
        <v>43754</v>
      </c>
      <c r="I4202">
        <v>2</v>
      </c>
      <c r="J4202">
        <v>2019</v>
      </c>
      <c r="K4202">
        <v>2019</v>
      </c>
      <c r="L4202">
        <v>12</v>
      </c>
      <c r="M4202">
        <v>0.4</v>
      </c>
      <c r="N4202">
        <v>4.8000000000000007</v>
      </c>
      <c r="O4202">
        <v>8</v>
      </c>
      <c r="P4202">
        <v>0.60000000000000009</v>
      </c>
      <c r="Q4202">
        <v>1.5</v>
      </c>
      <c r="R4202" t="s">
        <v>797</v>
      </c>
    </row>
    <row r="4203" spans="1:18" x14ac:dyDescent="0.3">
      <c r="A4203" s="63">
        <v>4201</v>
      </c>
      <c r="B4203">
        <v>107956</v>
      </c>
      <c r="C4203" t="s">
        <v>864</v>
      </c>
      <c r="D4203" t="s">
        <v>585</v>
      </c>
      <c r="F4203">
        <v>68</v>
      </c>
      <c r="G4203" s="64">
        <v>43830</v>
      </c>
      <c r="H4203" s="64">
        <v>43834</v>
      </c>
      <c r="I4203">
        <v>6</v>
      </c>
      <c r="J4203">
        <v>2019</v>
      </c>
      <c r="K4203">
        <v>2019</v>
      </c>
      <c r="L4203">
        <v>12</v>
      </c>
      <c r="M4203">
        <v>0.4</v>
      </c>
      <c r="N4203">
        <v>4.8000000000000007</v>
      </c>
      <c r="O4203">
        <v>5</v>
      </c>
      <c r="P4203">
        <v>0.96000000000000019</v>
      </c>
      <c r="Q4203">
        <v>2.4</v>
      </c>
      <c r="R4203" t="s">
        <v>22</v>
      </c>
    </row>
    <row r="4204" spans="1:18" x14ac:dyDescent="0.3">
      <c r="A4204" s="63">
        <v>4202</v>
      </c>
      <c r="B4204">
        <v>107956</v>
      </c>
      <c r="C4204" t="s">
        <v>864</v>
      </c>
      <c r="D4204" t="s">
        <v>585</v>
      </c>
      <c r="F4204">
        <v>68</v>
      </c>
      <c r="G4204" s="64">
        <v>43830</v>
      </c>
      <c r="H4204" s="64">
        <v>43834</v>
      </c>
      <c r="I4204">
        <v>6</v>
      </c>
      <c r="J4204">
        <v>2019</v>
      </c>
      <c r="K4204">
        <v>2019</v>
      </c>
      <c r="L4204">
        <v>12</v>
      </c>
      <c r="M4204">
        <v>0.4</v>
      </c>
      <c r="N4204">
        <v>4.8000000000000007</v>
      </c>
      <c r="O4204">
        <v>5</v>
      </c>
      <c r="P4204">
        <v>0.96000000000000019</v>
      </c>
      <c r="Q4204">
        <v>2.4</v>
      </c>
      <c r="R4204" t="s">
        <v>23</v>
      </c>
    </row>
    <row r="4205" spans="1:18" x14ac:dyDescent="0.3">
      <c r="A4205" s="63">
        <v>4203</v>
      </c>
      <c r="B4205">
        <v>107956</v>
      </c>
      <c r="C4205" t="s">
        <v>864</v>
      </c>
      <c r="D4205" t="s">
        <v>585</v>
      </c>
      <c r="F4205">
        <v>68</v>
      </c>
      <c r="G4205" s="64">
        <v>43830</v>
      </c>
      <c r="H4205" s="64">
        <v>43834</v>
      </c>
      <c r="I4205">
        <v>6</v>
      </c>
      <c r="J4205">
        <v>2019</v>
      </c>
      <c r="K4205">
        <v>2019</v>
      </c>
      <c r="L4205">
        <v>12</v>
      </c>
      <c r="M4205">
        <v>0.4</v>
      </c>
      <c r="N4205">
        <v>4.8000000000000007</v>
      </c>
      <c r="O4205">
        <v>5</v>
      </c>
      <c r="P4205">
        <v>0.96000000000000019</v>
      </c>
      <c r="Q4205">
        <v>2.4</v>
      </c>
      <c r="R4205" t="s">
        <v>42</v>
      </c>
    </row>
    <row r="4206" spans="1:18" x14ac:dyDescent="0.3">
      <c r="A4206" s="63">
        <v>4204</v>
      </c>
      <c r="B4206">
        <v>107956</v>
      </c>
      <c r="C4206" t="s">
        <v>864</v>
      </c>
      <c r="D4206" t="s">
        <v>585</v>
      </c>
      <c r="F4206">
        <v>68</v>
      </c>
      <c r="G4206" s="64">
        <v>43830</v>
      </c>
      <c r="H4206" s="64">
        <v>43834</v>
      </c>
      <c r="I4206">
        <v>6</v>
      </c>
      <c r="J4206">
        <v>2019</v>
      </c>
      <c r="K4206">
        <v>2019</v>
      </c>
      <c r="L4206">
        <v>12</v>
      </c>
      <c r="M4206">
        <v>0.4</v>
      </c>
      <c r="N4206">
        <v>4.8000000000000007</v>
      </c>
      <c r="O4206">
        <v>5</v>
      </c>
      <c r="P4206">
        <v>0.96000000000000019</v>
      </c>
      <c r="Q4206">
        <v>2.4</v>
      </c>
      <c r="R4206" t="s">
        <v>681</v>
      </c>
    </row>
    <row r="4207" spans="1:18" x14ac:dyDescent="0.3">
      <c r="A4207" s="63">
        <v>4205</v>
      </c>
      <c r="B4207">
        <v>107956</v>
      </c>
      <c r="C4207" t="s">
        <v>864</v>
      </c>
      <c r="D4207" t="s">
        <v>585</v>
      </c>
      <c r="F4207">
        <v>68</v>
      </c>
      <c r="G4207" s="64">
        <v>43830</v>
      </c>
      <c r="H4207" s="64">
        <v>43834</v>
      </c>
      <c r="I4207">
        <v>6</v>
      </c>
      <c r="J4207">
        <v>2019</v>
      </c>
      <c r="K4207">
        <v>2019</v>
      </c>
      <c r="L4207">
        <v>12</v>
      </c>
      <c r="M4207">
        <v>0.4</v>
      </c>
      <c r="N4207">
        <v>4.8000000000000007</v>
      </c>
      <c r="O4207">
        <v>5</v>
      </c>
      <c r="P4207">
        <v>0.96000000000000019</v>
      </c>
      <c r="Q4207">
        <v>2.4</v>
      </c>
      <c r="R4207" t="s">
        <v>594</v>
      </c>
    </row>
    <row r="4208" spans="1:18" x14ac:dyDescent="0.3">
      <c r="A4208" s="63">
        <v>4206</v>
      </c>
      <c r="B4208">
        <v>107956</v>
      </c>
      <c r="C4208" t="s">
        <v>864</v>
      </c>
      <c r="D4208" t="s">
        <v>585</v>
      </c>
      <c r="F4208">
        <v>68</v>
      </c>
      <c r="G4208" s="64">
        <v>43830</v>
      </c>
      <c r="H4208" s="64">
        <v>43834</v>
      </c>
      <c r="I4208">
        <v>6</v>
      </c>
      <c r="J4208">
        <v>2019</v>
      </c>
      <c r="K4208">
        <v>2019</v>
      </c>
      <c r="L4208">
        <v>12</v>
      </c>
      <c r="M4208">
        <v>0.4</v>
      </c>
      <c r="N4208">
        <v>4.8000000000000007</v>
      </c>
      <c r="O4208">
        <v>5</v>
      </c>
      <c r="P4208">
        <v>0.96000000000000019</v>
      </c>
      <c r="Q4208">
        <v>2.4</v>
      </c>
      <c r="R4208" t="s">
        <v>607</v>
      </c>
    </row>
    <row r="4209" spans="1:18" x14ac:dyDescent="0.3">
      <c r="A4209" s="63">
        <v>4207</v>
      </c>
      <c r="B4209">
        <v>107956</v>
      </c>
      <c r="C4209" t="s">
        <v>864</v>
      </c>
      <c r="D4209" t="s">
        <v>585</v>
      </c>
      <c r="F4209">
        <v>68</v>
      </c>
      <c r="G4209" s="64">
        <v>43830</v>
      </c>
      <c r="H4209" s="64">
        <v>43834</v>
      </c>
      <c r="I4209">
        <v>6</v>
      </c>
      <c r="J4209">
        <v>2019</v>
      </c>
      <c r="K4209">
        <v>2019</v>
      </c>
      <c r="L4209">
        <v>12</v>
      </c>
      <c r="M4209">
        <v>0.4</v>
      </c>
      <c r="N4209">
        <v>4.8000000000000007</v>
      </c>
      <c r="O4209">
        <v>5</v>
      </c>
      <c r="P4209">
        <v>0.96000000000000019</v>
      </c>
      <c r="Q4209">
        <v>2.4</v>
      </c>
      <c r="R4209" t="s">
        <v>606</v>
      </c>
    </row>
    <row r="4210" spans="1:18" x14ac:dyDescent="0.3">
      <c r="A4210" s="63">
        <v>4208</v>
      </c>
      <c r="B4210">
        <v>107956</v>
      </c>
      <c r="C4210" t="s">
        <v>864</v>
      </c>
      <c r="D4210" t="s">
        <v>585</v>
      </c>
      <c r="F4210">
        <v>68</v>
      </c>
      <c r="G4210" s="64">
        <v>43830</v>
      </c>
      <c r="H4210" s="64">
        <v>43834</v>
      </c>
      <c r="I4210">
        <v>6</v>
      </c>
      <c r="J4210">
        <v>2019</v>
      </c>
      <c r="K4210">
        <v>2019</v>
      </c>
      <c r="L4210">
        <v>12</v>
      </c>
      <c r="M4210">
        <v>0.4</v>
      </c>
      <c r="N4210">
        <v>4.8000000000000007</v>
      </c>
      <c r="O4210">
        <v>5</v>
      </c>
      <c r="P4210">
        <v>0.96000000000000019</v>
      </c>
      <c r="Q4210">
        <v>2.4</v>
      </c>
      <c r="R4210" t="s">
        <v>590</v>
      </c>
    </row>
    <row r="4211" spans="1:18" x14ac:dyDescent="0.3">
      <c r="A4211" s="63">
        <v>4209</v>
      </c>
      <c r="B4211">
        <v>107956</v>
      </c>
      <c r="C4211" t="s">
        <v>864</v>
      </c>
      <c r="D4211" t="s">
        <v>585</v>
      </c>
      <c r="F4211">
        <v>68</v>
      </c>
      <c r="G4211" s="64">
        <v>43830</v>
      </c>
      <c r="H4211" s="64">
        <v>43834</v>
      </c>
      <c r="I4211">
        <v>6</v>
      </c>
      <c r="J4211">
        <v>2019</v>
      </c>
      <c r="K4211">
        <v>2019</v>
      </c>
      <c r="L4211">
        <v>12</v>
      </c>
      <c r="M4211">
        <v>0.4</v>
      </c>
      <c r="N4211">
        <v>4.8000000000000007</v>
      </c>
      <c r="O4211">
        <v>5</v>
      </c>
      <c r="P4211">
        <v>0.96000000000000019</v>
      </c>
      <c r="Q4211">
        <v>2.4</v>
      </c>
      <c r="R4211" t="s">
        <v>685</v>
      </c>
    </row>
    <row r="4212" spans="1:18" x14ac:dyDescent="0.3">
      <c r="A4212" s="63">
        <v>4210</v>
      </c>
      <c r="B4212">
        <v>107956</v>
      </c>
      <c r="C4212" t="s">
        <v>864</v>
      </c>
      <c r="D4212" t="s">
        <v>585</v>
      </c>
      <c r="F4212">
        <v>68</v>
      </c>
      <c r="G4212" s="64">
        <v>43830</v>
      </c>
      <c r="H4212" s="64">
        <v>43834</v>
      </c>
      <c r="I4212">
        <v>6</v>
      </c>
      <c r="J4212">
        <v>2019</v>
      </c>
      <c r="K4212">
        <v>2019</v>
      </c>
      <c r="L4212">
        <v>12</v>
      </c>
      <c r="M4212">
        <v>0.4</v>
      </c>
      <c r="N4212">
        <v>4.8000000000000007</v>
      </c>
      <c r="O4212">
        <v>5</v>
      </c>
      <c r="P4212">
        <v>0.96000000000000019</v>
      </c>
      <c r="Q4212">
        <v>2.4</v>
      </c>
      <c r="R4212" t="s">
        <v>596</v>
      </c>
    </row>
    <row r="4213" spans="1:18" x14ac:dyDescent="0.3">
      <c r="A4213" s="63">
        <v>4211</v>
      </c>
      <c r="B4213">
        <v>107956</v>
      </c>
      <c r="C4213" t="s">
        <v>864</v>
      </c>
      <c r="D4213" t="s">
        <v>585</v>
      </c>
      <c r="F4213">
        <v>68</v>
      </c>
      <c r="G4213" s="64">
        <v>43830</v>
      </c>
      <c r="H4213" s="64">
        <v>43834</v>
      </c>
      <c r="I4213">
        <v>6</v>
      </c>
      <c r="J4213">
        <v>2019</v>
      </c>
      <c r="K4213">
        <v>2019</v>
      </c>
      <c r="L4213">
        <v>12</v>
      </c>
      <c r="M4213">
        <v>0.4</v>
      </c>
      <c r="N4213">
        <v>4.8000000000000007</v>
      </c>
      <c r="O4213">
        <v>5</v>
      </c>
      <c r="P4213">
        <v>0.96000000000000019</v>
      </c>
      <c r="Q4213">
        <v>2.4</v>
      </c>
      <c r="R4213" t="s">
        <v>155</v>
      </c>
    </row>
    <row r="4214" spans="1:18" x14ac:dyDescent="0.3">
      <c r="A4214" s="63">
        <v>4212</v>
      </c>
      <c r="B4214">
        <v>107956</v>
      </c>
      <c r="C4214" t="s">
        <v>864</v>
      </c>
      <c r="D4214" t="s">
        <v>585</v>
      </c>
      <c r="F4214">
        <v>68</v>
      </c>
      <c r="G4214" s="64">
        <v>43830</v>
      </c>
      <c r="H4214" s="64">
        <v>43834</v>
      </c>
      <c r="I4214">
        <v>6</v>
      </c>
      <c r="J4214">
        <v>2019</v>
      </c>
      <c r="K4214">
        <v>2019</v>
      </c>
      <c r="L4214">
        <v>12</v>
      </c>
      <c r="M4214">
        <v>0.4</v>
      </c>
      <c r="N4214">
        <v>4.8000000000000007</v>
      </c>
      <c r="O4214">
        <v>5</v>
      </c>
      <c r="P4214">
        <v>0.96000000000000019</v>
      </c>
      <c r="Q4214">
        <v>2.4</v>
      </c>
      <c r="R4214" t="s">
        <v>45</v>
      </c>
    </row>
    <row r="4215" spans="1:18" x14ac:dyDescent="0.3">
      <c r="A4215" s="63">
        <v>4213</v>
      </c>
      <c r="B4215">
        <v>107956</v>
      </c>
      <c r="C4215" t="s">
        <v>864</v>
      </c>
      <c r="D4215" t="s">
        <v>585</v>
      </c>
      <c r="F4215">
        <v>68</v>
      </c>
      <c r="G4215" s="64">
        <v>43830</v>
      </c>
      <c r="H4215" s="64">
        <v>43834</v>
      </c>
      <c r="I4215">
        <v>6</v>
      </c>
      <c r="J4215">
        <v>2019</v>
      </c>
      <c r="K4215">
        <v>2019</v>
      </c>
      <c r="L4215">
        <v>12</v>
      </c>
      <c r="M4215">
        <v>0.4</v>
      </c>
      <c r="N4215">
        <v>4.8000000000000007</v>
      </c>
      <c r="O4215">
        <v>5</v>
      </c>
      <c r="P4215">
        <v>0.96000000000000019</v>
      </c>
      <c r="Q4215">
        <v>2.4</v>
      </c>
      <c r="R4215" t="s">
        <v>595</v>
      </c>
    </row>
    <row r="4216" spans="1:18" x14ac:dyDescent="0.3">
      <c r="A4216" s="63">
        <v>4214</v>
      </c>
      <c r="B4216">
        <v>109964</v>
      </c>
      <c r="C4216" t="s">
        <v>865</v>
      </c>
      <c r="D4216" t="s">
        <v>585</v>
      </c>
      <c r="F4216">
        <v>65</v>
      </c>
      <c r="G4216" s="64">
        <v>44037</v>
      </c>
      <c r="H4216" s="64">
        <v>44050</v>
      </c>
      <c r="I4216">
        <v>7</v>
      </c>
      <c r="J4216">
        <v>2020</v>
      </c>
      <c r="K4216">
        <v>2020</v>
      </c>
      <c r="L4216">
        <v>11</v>
      </c>
      <c r="M4216">
        <v>0.38333333333333341</v>
      </c>
      <c r="N4216">
        <v>4.2166666666666668</v>
      </c>
      <c r="O4216">
        <v>14</v>
      </c>
      <c r="P4216">
        <v>0.30119047619047618</v>
      </c>
      <c r="Q4216">
        <v>0.7857142857142857</v>
      </c>
      <c r="R4216" t="s">
        <v>32</v>
      </c>
    </row>
    <row r="4217" spans="1:18" x14ac:dyDescent="0.3">
      <c r="A4217" s="63">
        <v>4215</v>
      </c>
      <c r="B4217">
        <v>109964</v>
      </c>
      <c r="C4217" t="s">
        <v>865</v>
      </c>
      <c r="D4217" t="s">
        <v>585</v>
      </c>
      <c r="F4217">
        <v>65</v>
      </c>
      <c r="G4217" s="64">
        <v>44037</v>
      </c>
      <c r="H4217" s="64">
        <v>44050</v>
      </c>
      <c r="I4217">
        <v>7</v>
      </c>
      <c r="J4217">
        <v>2020</v>
      </c>
      <c r="K4217">
        <v>2020</v>
      </c>
      <c r="L4217">
        <v>11</v>
      </c>
      <c r="M4217">
        <v>0.38333333333333341</v>
      </c>
      <c r="N4217">
        <v>4.2166666666666668</v>
      </c>
      <c r="O4217">
        <v>14</v>
      </c>
      <c r="P4217">
        <v>0.30119047619047618</v>
      </c>
      <c r="Q4217">
        <v>0.7857142857142857</v>
      </c>
      <c r="R4217" t="s">
        <v>42</v>
      </c>
    </row>
    <row r="4218" spans="1:18" x14ac:dyDescent="0.3">
      <c r="A4218" s="63">
        <v>4216</v>
      </c>
      <c r="B4218">
        <v>109964</v>
      </c>
      <c r="C4218" t="s">
        <v>865</v>
      </c>
      <c r="D4218" t="s">
        <v>585</v>
      </c>
      <c r="F4218">
        <v>65</v>
      </c>
      <c r="G4218" s="64">
        <v>44037</v>
      </c>
      <c r="H4218" s="64">
        <v>44050</v>
      </c>
      <c r="I4218">
        <v>7</v>
      </c>
      <c r="J4218">
        <v>2020</v>
      </c>
      <c r="K4218">
        <v>2020</v>
      </c>
      <c r="L4218">
        <v>11</v>
      </c>
      <c r="M4218">
        <v>0.38333333333333341</v>
      </c>
      <c r="N4218">
        <v>4.2166666666666668</v>
      </c>
      <c r="O4218">
        <v>14</v>
      </c>
      <c r="P4218">
        <v>0.30119047619047618</v>
      </c>
      <c r="Q4218">
        <v>0.7857142857142857</v>
      </c>
      <c r="R4218" t="s">
        <v>699</v>
      </c>
    </row>
    <row r="4219" spans="1:18" x14ac:dyDescent="0.3">
      <c r="A4219" s="63">
        <v>4217</v>
      </c>
      <c r="B4219">
        <v>109964</v>
      </c>
      <c r="C4219" t="s">
        <v>865</v>
      </c>
      <c r="D4219" t="s">
        <v>585</v>
      </c>
      <c r="F4219">
        <v>65</v>
      </c>
      <c r="G4219" s="64">
        <v>44037</v>
      </c>
      <c r="H4219" s="64">
        <v>44050</v>
      </c>
      <c r="I4219">
        <v>7</v>
      </c>
      <c r="J4219">
        <v>2020</v>
      </c>
      <c r="K4219">
        <v>2020</v>
      </c>
      <c r="L4219">
        <v>11</v>
      </c>
      <c r="M4219">
        <v>0.38333333333333341</v>
      </c>
      <c r="N4219">
        <v>4.2166666666666668</v>
      </c>
      <c r="O4219">
        <v>14</v>
      </c>
      <c r="P4219">
        <v>0.30119047619047618</v>
      </c>
      <c r="Q4219">
        <v>0.7857142857142857</v>
      </c>
      <c r="R4219" t="s">
        <v>619</v>
      </c>
    </row>
    <row r="4220" spans="1:18" x14ac:dyDescent="0.3">
      <c r="A4220" s="63">
        <v>4218</v>
      </c>
      <c r="B4220">
        <v>109964</v>
      </c>
      <c r="C4220" t="s">
        <v>865</v>
      </c>
      <c r="D4220" t="s">
        <v>585</v>
      </c>
      <c r="F4220">
        <v>65</v>
      </c>
      <c r="G4220" s="64">
        <v>44037</v>
      </c>
      <c r="H4220" s="64">
        <v>44050</v>
      </c>
      <c r="I4220">
        <v>7</v>
      </c>
      <c r="J4220">
        <v>2020</v>
      </c>
      <c r="K4220">
        <v>2020</v>
      </c>
      <c r="L4220">
        <v>11</v>
      </c>
      <c r="M4220">
        <v>0.38333333333333341</v>
      </c>
      <c r="N4220">
        <v>4.2166666666666668</v>
      </c>
      <c r="O4220">
        <v>14</v>
      </c>
      <c r="P4220">
        <v>0.30119047619047618</v>
      </c>
      <c r="Q4220">
        <v>0.7857142857142857</v>
      </c>
      <c r="R4220" t="s">
        <v>600</v>
      </c>
    </row>
    <row r="4221" spans="1:18" x14ac:dyDescent="0.3">
      <c r="A4221" s="63">
        <v>4219</v>
      </c>
      <c r="B4221">
        <v>109964</v>
      </c>
      <c r="C4221" t="s">
        <v>865</v>
      </c>
      <c r="D4221" t="s">
        <v>585</v>
      </c>
      <c r="F4221">
        <v>65</v>
      </c>
      <c r="G4221" s="64">
        <v>44037</v>
      </c>
      <c r="H4221" s="64">
        <v>44050</v>
      </c>
      <c r="I4221">
        <v>7</v>
      </c>
      <c r="J4221">
        <v>2020</v>
      </c>
      <c r="K4221">
        <v>2020</v>
      </c>
      <c r="L4221">
        <v>11</v>
      </c>
      <c r="M4221">
        <v>0.38333333333333341</v>
      </c>
      <c r="N4221">
        <v>4.2166666666666668</v>
      </c>
      <c r="O4221">
        <v>14</v>
      </c>
      <c r="P4221">
        <v>0.30119047619047618</v>
      </c>
      <c r="Q4221">
        <v>0.7857142857142857</v>
      </c>
      <c r="R4221" t="s">
        <v>852</v>
      </c>
    </row>
    <row r="4222" spans="1:18" x14ac:dyDescent="0.3">
      <c r="A4222" s="63">
        <v>4220</v>
      </c>
      <c r="B4222">
        <v>109964</v>
      </c>
      <c r="C4222" t="s">
        <v>865</v>
      </c>
      <c r="D4222" t="s">
        <v>585</v>
      </c>
      <c r="F4222">
        <v>65</v>
      </c>
      <c r="G4222" s="64">
        <v>44037</v>
      </c>
      <c r="H4222" s="64">
        <v>44050</v>
      </c>
      <c r="I4222">
        <v>7</v>
      </c>
      <c r="J4222">
        <v>2020</v>
      </c>
      <c r="K4222">
        <v>2020</v>
      </c>
      <c r="L4222">
        <v>11</v>
      </c>
      <c r="M4222">
        <v>0.38333333333333341</v>
      </c>
      <c r="N4222">
        <v>4.2166666666666668</v>
      </c>
      <c r="O4222">
        <v>14</v>
      </c>
      <c r="P4222">
        <v>0.30119047619047618</v>
      </c>
      <c r="Q4222">
        <v>0.7857142857142857</v>
      </c>
      <c r="R4222" t="s">
        <v>670</v>
      </c>
    </row>
    <row r="4223" spans="1:18" x14ac:dyDescent="0.3">
      <c r="A4223" s="63">
        <v>4221</v>
      </c>
      <c r="B4223">
        <v>101773</v>
      </c>
      <c r="C4223" t="s">
        <v>544</v>
      </c>
      <c r="D4223" t="s">
        <v>787</v>
      </c>
      <c r="F4223">
        <v>63</v>
      </c>
      <c r="G4223" s="64">
        <v>43888</v>
      </c>
      <c r="H4223" s="64">
        <v>43912</v>
      </c>
      <c r="I4223">
        <v>6</v>
      </c>
      <c r="J4223">
        <v>2019</v>
      </c>
      <c r="K4223">
        <v>2019</v>
      </c>
      <c r="L4223">
        <v>12</v>
      </c>
      <c r="M4223">
        <v>0.2</v>
      </c>
      <c r="N4223">
        <v>2.4</v>
      </c>
      <c r="O4223">
        <v>25</v>
      </c>
      <c r="P4223">
        <v>9.6000000000000016E-2</v>
      </c>
      <c r="Q4223">
        <v>0.48</v>
      </c>
      <c r="R4223" t="s">
        <v>32</v>
      </c>
    </row>
    <row r="4224" spans="1:18" x14ac:dyDescent="0.3">
      <c r="A4224" s="63">
        <v>4222</v>
      </c>
      <c r="B4224">
        <v>101773</v>
      </c>
      <c r="C4224" t="s">
        <v>544</v>
      </c>
      <c r="D4224" t="s">
        <v>787</v>
      </c>
      <c r="F4224">
        <v>63</v>
      </c>
      <c r="G4224" s="64">
        <v>43888</v>
      </c>
      <c r="H4224" s="64">
        <v>43912</v>
      </c>
      <c r="I4224">
        <v>6</v>
      </c>
      <c r="J4224">
        <v>2019</v>
      </c>
      <c r="K4224">
        <v>2019</v>
      </c>
      <c r="L4224">
        <v>12</v>
      </c>
      <c r="M4224">
        <v>0.2</v>
      </c>
      <c r="N4224">
        <v>2.4</v>
      </c>
      <c r="O4224">
        <v>25</v>
      </c>
      <c r="P4224">
        <v>9.6000000000000016E-2</v>
      </c>
      <c r="Q4224">
        <v>0.48</v>
      </c>
      <c r="R4224" t="s">
        <v>70</v>
      </c>
    </row>
    <row r="4225" spans="1:18" x14ac:dyDescent="0.3">
      <c r="A4225" s="63">
        <v>4223</v>
      </c>
      <c r="B4225">
        <v>101773</v>
      </c>
      <c r="C4225" t="s">
        <v>544</v>
      </c>
      <c r="D4225" t="s">
        <v>787</v>
      </c>
      <c r="F4225">
        <v>63</v>
      </c>
      <c r="G4225" s="64">
        <v>43888</v>
      </c>
      <c r="H4225" s="64">
        <v>43912</v>
      </c>
      <c r="I4225">
        <v>6</v>
      </c>
      <c r="J4225">
        <v>2019</v>
      </c>
      <c r="K4225">
        <v>2019</v>
      </c>
      <c r="L4225">
        <v>12</v>
      </c>
      <c r="M4225">
        <v>0.2</v>
      </c>
      <c r="N4225">
        <v>2.4</v>
      </c>
      <c r="O4225">
        <v>25</v>
      </c>
      <c r="P4225">
        <v>9.6000000000000016E-2</v>
      </c>
      <c r="Q4225">
        <v>0.48</v>
      </c>
      <c r="R4225" t="s">
        <v>54</v>
      </c>
    </row>
    <row r="4226" spans="1:18" x14ac:dyDescent="0.3">
      <c r="A4226" s="63">
        <v>4224</v>
      </c>
      <c r="B4226">
        <v>101773</v>
      </c>
      <c r="C4226" t="s">
        <v>544</v>
      </c>
      <c r="D4226" t="s">
        <v>787</v>
      </c>
      <c r="F4226">
        <v>63</v>
      </c>
      <c r="G4226" s="64">
        <v>43888</v>
      </c>
      <c r="H4226" s="64">
        <v>43912</v>
      </c>
      <c r="I4226">
        <v>6</v>
      </c>
      <c r="J4226">
        <v>2019</v>
      </c>
      <c r="K4226">
        <v>2019</v>
      </c>
      <c r="L4226">
        <v>12</v>
      </c>
      <c r="M4226">
        <v>0.2</v>
      </c>
      <c r="N4226">
        <v>2.4</v>
      </c>
      <c r="O4226">
        <v>25</v>
      </c>
      <c r="P4226">
        <v>9.6000000000000016E-2</v>
      </c>
      <c r="Q4226">
        <v>0.48</v>
      </c>
      <c r="R4226" t="s">
        <v>42</v>
      </c>
    </row>
    <row r="4227" spans="1:18" x14ac:dyDescent="0.3">
      <c r="A4227" s="63">
        <v>4225</v>
      </c>
      <c r="B4227">
        <v>101773</v>
      </c>
      <c r="C4227" t="s">
        <v>544</v>
      </c>
      <c r="D4227" t="s">
        <v>787</v>
      </c>
      <c r="F4227">
        <v>63</v>
      </c>
      <c r="G4227" s="64">
        <v>43888</v>
      </c>
      <c r="H4227" s="64">
        <v>43912</v>
      </c>
      <c r="I4227">
        <v>6</v>
      </c>
      <c r="J4227">
        <v>2019</v>
      </c>
      <c r="K4227">
        <v>2019</v>
      </c>
      <c r="L4227">
        <v>12</v>
      </c>
      <c r="M4227">
        <v>0.2</v>
      </c>
      <c r="N4227">
        <v>2.4</v>
      </c>
      <c r="O4227">
        <v>25</v>
      </c>
      <c r="P4227">
        <v>9.6000000000000016E-2</v>
      </c>
      <c r="Q4227">
        <v>0.48</v>
      </c>
      <c r="R4227" t="s">
        <v>695</v>
      </c>
    </row>
    <row r="4228" spans="1:18" x14ac:dyDescent="0.3">
      <c r="A4228" s="63">
        <v>4226</v>
      </c>
      <c r="B4228">
        <v>101773</v>
      </c>
      <c r="C4228" t="s">
        <v>544</v>
      </c>
      <c r="D4228" t="s">
        <v>787</v>
      </c>
      <c r="F4228">
        <v>63</v>
      </c>
      <c r="G4228" s="64">
        <v>43888</v>
      </c>
      <c r="H4228" s="64">
        <v>43912</v>
      </c>
      <c r="I4228">
        <v>6</v>
      </c>
      <c r="J4228">
        <v>2019</v>
      </c>
      <c r="K4228">
        <v>2019</v>
      </c>
      <c r="L4228">
        <v>12</v>
      </c>
      <c r="M4228">
        <v>0.2</v>
      </c>
      <c r="N4228">
        <v>2.4</v>
      </c>
      <c r="O4228">
        <v>25</v>
      </c>
      <c r="P4228">
        <v>9.6000000000000016E-2</v>
      </c>
      <c r="Q4228">
        <v>0.48</v>
      </c>
      <c r="R4228" t="s">
        <v>694</v>
      </c>
    </row>
    <row r="4229" spans="1:18" x14ac:dyDescent="0.3">
      <c r="A4229" s="63">
        <v>4227</v>
      </c>
      <c r="B4229">
        <v>101773</v>
      </c>
      <c r="C4229" t="s">
        <v>544</v>
      </c>
      <c r="D4229" t="s">
        <v>787</v>
      </c>
      <c r="F4229">
        <v>63</v>
      </c>
      <c r="G4229" s="64">
        <v>43888</v>
      </c>
      <c r="H4229" s="64">
        <v>43912</v>
      </c>
      <c r="I4229">
        <v>6</v>
      </c>
      <c r="J4229">
        <v>2019</v>
      </c>
      <c r="K4229">
        <v>2019</v>
      </c>
      <c r="L4229">
        <v>12</v>
      </c>
      <c r="M4229">
        <v>0.2</v>
      </c>
      <c r="N4229">
        <v>2.4</v>
      </c>
      <c r="O4229">
        <v>25</v>
      </c>
      <c r="P4229">
        <v>9.6000000000000016E-2</v>
      </c>
      <c r="Q4229">
        <v>0.48</v>
      </c>
      <c r="R4229" t="s">
        <v>641</v>
      </c>
    </row>
    <row r="4230" spans="1:18" x14ac:dyDescent="0.3">
      <c r="A4230" s="63">
        <v>4228</v>
      </c>
      <c r="B4230">
        <v>101773</v>
      </c>
      <c r="C4230" t="s">
        <v>544</v>
      </c>
      <c r="D4230" t="s">
        <v>787</v>
      </c>
      <c r="F4230">
        <v>63</v>
      </c>
      <c r="G4230" s="64">
        <v>43888</v>
      </c>
      <c r="H4230" s="64">
        <v>43912</v>
      </c>
      <c r="I4230">
        <v>6</v>
      </c>
      <c r="J4230">
        <v>2019</v>
      </c>
      <c r="K4230">
        <v>2019</v>
      </c>
      <c r="L4230">
        <v>12</v>
      </c>
      <c r="M4230">
        <v>0.2</v>
      </c>
      <c r="N4230">
        <v>2.4</v>
      </c>
      <c r="O4230">
        <v>25</v>
      </c>
      <c r="P4230">
        <v>9.6000000000000016E-2</v>
      </c>
      <c r="Q4230">
        <v>0.48</v>
      </c>
      <c r="R4230" t="s">
        <v>646</v>
      </c>
    </row>
    <row r="4231" spans="1:18" x14ac:dyDescent="0.3">
      <c r="A4231" s="63">
        <v>4229</v>
      </c>
      <c r="B4231">
        <v>101773</v>
      </c>
      <c r="C4231" t="s">
        <v>544</v>
      </c>
      <c r="D4231" t="s">
        <v>787</v>
      </c>
      <c r="F4231">
        <v>63</v>
      </c>
      <c r="G4231" s="64">
        <v>43888</v>
      </c>
      <c r="H4231" s="64">
        <v>43912</v>
      </c>
      <c r="I4231">
        <v>6</v>
      </c>
      <c r="J4231">
        <v>2019</v>
      </c>
      <c r="K4231">
        <v>2019</v>
      </c>
      <c r="L4231">
        <v>12</v>
      </c>
      <c r="M4231">
        <v>0.2</v>
      </c>
      <c r="N4231">
        <v>2.4</v>
      </c>
      <c r="O4231">
        <v>25</v>
      </c>
      <c r="P4231">
        <v>9.6000000000000016E-2</v>
      </c>
      <c r="Q4231">
        <v>0.48</v>
      </c>
      <c r="R4231" t="s">
        <v>45</v>
      </c>
    </row>
    <row r="4232" spans="1:18" x14ac:dyDescent="0.3">
      <c r="A4232" s="63">
        <v>4230</v>
      </c>
      <c r="B4232">
        <v>101773</v>
      </c>
      <c r="C4232" t="s">
        <v>544</v>
      </c>
      <c r="D4232" t="s">
        <v>787</v>
      </c>
      <c r="F4232">
        <v>63</v>
      </c>
      <c r="G4232" s="64">
        <v>43888</v>
      </c>
      <c r="H4232" s="64">
        <v>43912</v>
      </c>
      <c r="I4232">
        <v>6</v>
      </c>
      <c r="J4232">
        <v>2019</v>
      </c>
      <c r="K4232">
        <v>2019</v>
      </c>
      <c r="L4232">
        <v>12</v>
      </c>
      <c r="M4232">
        <v>0.2</v>
      </c>
      <c r="N4232">
        <v>2.4</v>
      </c>
      <c r="O4232">
        <v>25</v>
      </c>
      <c r="P4232">
        <v>9.6000000000000016E-2</v>
      </c>
      <c r="Q4232">
        <v>0.48</v>
      </c>
      <c r="R4232" t="s">
        <v>640</v>
      </c>
    </row>
    <row r="4233" spans="1:18" x14ac:dyDescent="0.3">
      <c r="A4233" s="63">
        <v>4231</v>
      </c>
      <c r="B4233">
        <v>101773</v>
      </c>
      <c r="C4233" t="s">
        <v>544</v>
      </c>
      <c r="D4233" t="s">
        <v>787</v>
      </c>
      <c r="F4233">
        <v>63</v>
      </c>
      <c r="G4233" s="64">
        <v>43888</v>
      </c>
      <c r="H4233" s="64">
        <v>43912</v>
      </c>
      <c r="I4233">
        <v>6</v>
      </c>
      <c r="J4233">
        <v>2019</v>
      </c>
      <c r="K4233">
        <v>2019</v>
      </c>
      <c r="L4233">
        <v>12</v>
      </c>
      <c r="M4233">
        <v>0.2</v>
      </c>
      <c r="N4233">
        <v>2.4</v>
      </c>
      <c r="O4233">
        <v>25</v>
      </c>
      <c r="P4233">
        <v>9.6000000000000016E-2</v>
      </c>
      <c r="Q4233">
        <v>0.48</v>
      </c>
      <c r="R4233" t="s">
        <v>80</v>
      </c>
    </row>
    <row r="4234" spans="1:18" x14ac:dyDescent="0.3">
      <c r="A4234" s="63">
        <v>4232</v>
      </c>
      <c r="B4234">
        <v>101773</v>
      </c>
      <c r="C4234" t="s">
        <v>544</v>
      </c>
      <c r="D4234" t="s">
        <v>787</v>
      </c>
      <c r="F4234">
        <v>63</v>
      </c>
      <c r="G4234" s="64">
        <v>43888</v>
      </c>
      <c r="H4234" s="64">
        <v>43912</v>
      </c>
      <c r="I4234">
        <v>6</v>
      </c>
      <c r="J4234">
        <v>2019</v>
      </c>
      <c r="K4234">
        <v>2019</v>
      </c>
      <c r="L4234">
        <v>12</v>
      </c>
      <c r="M4234">
        <v>0.2</v>
      </c>
      <c r="N4234">
        <v>2.4</v>
      </c>
      <c r="O4234">
        <v>25</v>
      </c>
      <c r="P4234">
        <v>9.6000000000000016E-2</v>
      </c>
      <c r="Q4234">
        <v>0.48</v>
      </c>
      <c r="R4234" t="s">
        <v>601</v>
      </c>
    </row>
    <row r="4235" spans="1:18" x14ac:dyDescent="0.3">
      <c r="A4235" s="63">
        <v>4233</v>
      </c>
      <c r="B4235">
        <v>101773</v>
      </c>
      <c r="C4235" t="s">
        <v>544</v>
      </c>
      <c r="D4235" t="s">
        <v>787</v>
      </c>
      <c r="F4235">
        <v>63</v>
      </c>
      <c r="G4235" s="64">
        <v>43888</v>
      </c>
      <c r="H4235" s="64">
        <v>43912</v>
      </c>
      <c r="I4235">
        <v>6</v>
      </c>
      <c r="J4235">
        <v>2019</v>
      </c>
      <c r="K4235">
        <v>2019</v>
      </c>
      <c r="L4235">
        <v>12</v>
      </c>
      <c r="M4235">
        <v>0.2</v>
      </c>
      <c r="N4235">
        <v>2.4</v>
      </c>
      <c r="O4235">
        <v>25</v>
      </c>
      <c r="P4235">
        <v>9.6000000000000016E-2</v>
      </c>
      <c r="Q4235">
        <v>0.48</v>
      </c>
      <c r="R4235" t="s">
        <v>703</v>
      </c>
    </row>
    <row r="4236" spans="1:18" x14ac:dyDescent="0.3">
      <c r="A4236" s="63">
        <v>4234</v>
      </c>
      <c r="B4236">
        <v>101773</v>
      </c>
      <c r="C4236" t="s">
        <v>544</v>
      </c>
      <c r="D4236" t="s">
        <v>787</v>
      </c>
      <c r="F4236">
        <v>63</v>
      </c>
      <c r="G4236" s="64">
        <v>43888</v>
      </c>
      <c r="H4236" s="64">
        <v>43912</v>
      </c>
      <c r="I4236">
        <v>6</v>
      </c>
      <c r="J4236">
        <v>2019</v>
      </c>
      <c r="K4236">
        <v>2019</v>
      </c>
      <c r="L4236">
        <v>12</v>
      </c>
      <c r="M4236">
        <v>0.2</v>
      </c>
      <c r="N4236">
        <v>2.4</v>
      </c>
      <c r="O4236">
        <v>25</v>
      </c>
      <c r="P4236">
        <v>9.6000000000000016E-2</v>
      </c>
      <c r="Q4236">
        <v>0.48</v>
      </c>
      <c r="R4236" t="s">
        <v>866</v>
      </c>
    </row>
    <row r="4237" spans="1:18" x14ac:dyDescent="0.3">
      <c r="A4237" s="63">
        <v>4235</v>
      </c>
      <c r="B4237">
        <v>100663</v>
      </c>
      <c r="C4237" t="s">
        <v>867</v>
      </c>
      <c r="D4237" t="s">
        <v>651</v>
      </c>
      <c r="F4237">
        <v>63</v>
      </c>
      <c r="G4237" s="64">
        <v>43669</v>
      </c>
      <c r="H4237" s="64">
        <v>43672</v>
      </c>
      <c r="I4237">
        <v>5</v>
      </c>
      <c r="J4237">
        <v>2019</v>
      </c>
      <c r="K4237">
        <v>2019</v>
      </c>
      <c r="L4237">
        <v>13</v>
      </c>
      <c r="M4237">
        <v>0.38333333333333341</v>
      </c>
      <c r="N4237">
        <v>4.9833333333333334</v>
      </c>
      <c r="O4237">
        <v>4</v>
      </c>
      <c r="P4237">
        <v>1.2458333333333329</v>
      </c>
      <c r="Q4237">
        <v>3.25</v>
      </c>
      <c r="R4237" t="s">
        <v>35</v>
      </c>
    </row>
    <row r="4238" spans="1:18" x14ac:dyDescent="0.3">
      <c r="A4238" s="63">
        <v>4236</v>
      </c>
      <c r="B4238">
        <v>100663</v>
      </c>
      <c r="C4238" t="s">
        <v>867</v>
      </c>
      <c r="D4238" t="s">
        <v>651</v>
      </c>
      <c r="F4238">
        <v>63</v>
      </c>
      <c r="G4238" s="64">
        <v>43669</v>
      </c>
      <c r="H4238" s="64">
        <v>43672</v>
      </c>
      <c r="I4238">
        <v>5</v>
      </c>
      <c r="J4238">
        <v>2019</v>
      </c>
      <c r="K4238">
        <v>2019</v>
      </c>
      <c r="L4238">
        <v>13</v>
      </c>
      <c r="M4238">
        <v>0.38333333333333341</v>
      </c>
      <c r="N4238">
        <v>4.9833333333333334</v>
      </c>
      <c r="O4238">
        <v>4</v>
      </c>
      <c r="P4238">
        <v>1.2458333333333329</v>
      </c>
      <c r="Q4238">
        <v>3.25</v>
      </c>
      <c r="R4238" t="s">
        <v>36</v>
      </c>
    </row>
    <row r="4239" spans="1:18" x14ac:dyDescent="0.3">
      <c r="A4239" s="63">
        <v>4237</v>
      </c>
      <c r="B4239">
        <v>100663</v>
      </c>
      <c r="C4239" t="s">
        <v>867</v>
      </c>
      <c r="D4239" t="s">
        <v>651</v>
      </c>
      <c r="F4239">
        <v>63</v>
      </c>
      <c r="G4239" s="64">
        <v>43669</v>
      </c>
      <c r="H4239" s="64">
        <v>43672</v>
      </c>
      <c r="I4239">
        <v>5</v>
      </c>
      <c r="J4239">
        <v>2019</v>
      </c>
      <c r="K4239">
        <v>2019</v>
      </c>
      <c r="L4239">
        <v>13</v>
      </c>
      <c r="M4239">
        <v>0.38333333333333341</v>
      </c>
      <c r="N4239">
        <v>4.9833333333333334</v>
      </c>
      <c r="O4239">
        <v>4</v>
      </c>
      <c r="P4239">
        <v>1.2458333333333329</v>
      </c>
      <c r="Q4239">
        <v>3.25</v>
      </c>
      <c r="R4239" t="s">
        <v>25</v>
      </c>
    </row>
    <row r="4240" spans="1:18" x14ac:dyDescent="0.3">
      <c r="A4240" s="63">
        <v>4238</v>
      </c>
      <c r="B4240">
        <v>100663</v>
      </c>
      <c r="C4240" t="s">
        <v>867</v>
      </c>
      <c r="D4240" t="s">
        <v>651</v>
      </c>
      <c r="F4240">
        <v>63</v>
      </c>
      <c r="G4240" s="64">
        <v>43669</v>
      </c>
      <c r="H4240" s="64">
        <v>43672</v>
      </c>
      <c r="I4240">
        <v>5</v>
      </c>
      <c r="J4240">
        <v>2019</v>
      </c>
      <c r="K4240">
        <v>2019</v>
      </c>
      <c r="L4240">
        <v>13</v>
      </c>
      <c r="M4240">
        <v>0.38333333333333341</v>
      </c>
      <c r="N4240">
        <v>4.9833333333333334</v>
      </c>
      <c r="O4240">
        <v>4</v>
      </c>
      <c r="P4240">
        <v>1.2458333333333329</v>
      </c>
      <c r="Q4240">
        <v>3.25</v>
      </c>
      <c r="R4240" t="s">
        <v>868</v>
      </c>
    </row>
    <row r="4241" spans="1:18" x14ac:dyDescent="0.3">
      <c r="A4241" s="63">
        <v>4239</v>
      </c>
      <c r="B4241">
        <v>100663</v>
      </c>
      <c r="C4241" t="s">
        <v>867</v>
      </c>
      <c r="D4241" t="s">
        <v>651</v>
      </c>
      <c r="F4241">
        <v>63</v>
      </c>
      <c r="G4241" s="64">
        <v>43669</v>
      </c>
      <c r="H4241" s="64">
        <v>43672</v>
      </c>
      <c r="I4241">
        <v>5</v>
      </c>
      <c r="J4241">
        <v>2019</v>
      </c>
      <c r="K4241">
        <v>2019</v>
      </c>
      <c r="L4241">
        <v>13</v>
      </c>
      <c r="M4241">
        <v>0.38333333333333341</v>
      </c>
      <c r="N4241">
        <v>4.9833333333333334</v>
      </c>
      <c r="O4241">
        <v>4</v>
      </c>
      <c r="P4241">
        <v>1.2458333333333329</v>
      </c>
      <c r="Q4241">
        <v>3.25</v>
      </c>
      <c r="R4241" t="s">
        <v>738</v>
      </c>
    </row>
    <row r="4242" spans="1:18" x14ac:dyDescent="0.3">
      <c r="A4242" s="63">
        <v>4240</v>
      </c>
      <c r="B4242">
        <v>100663</v>
      </c>
      <c r="C4242" t="s">
        <v>867</v>
      </c>
      <c r="D4242" t="s">
        <v>651</v>
      </c>
      <c r="F4242">
        <v>63</v>
      </c>
      <c r="G4242" s="64">
        <v>43669</v>
      </c>
      <c r="H4242" s="64">
        <v>43672</v>
      </c>
      <c r="I4242">
        <v>5</v>
      </c>
      <c r="J4242">
        <v>2019</v>
      </c>
      <c r="K4242">
        <v>2019</v>
      </c>
      <c r="L4242">
        <v>13</v>
      </c>
      <c r="M4242">
        <v>0.38333333333333341</v>
      </c>
      <c r="N4242">
        <v>4.9833333333333334</v>
      </c>
      <c r="O4242">
        <v>4</v>
      </c>
      <c r="P4242">
        <v>1.2458333333333329</v>
      </c>
      <c r="Q4242">
        <v>3.25</v>
      </c>
      <c r="R4242" t="s">
        <v>674</v>
      </c>
    </row>
    <row r="4243" spans="1:18" x14ac:dyDescent="0.3">
      <c r="A4243" s="63">
        <v>4241</v>
      </c>
      <c r="B4243">
        <v>100663</v>
      </c>
      <c r="C4243" t="s">
        <v>867</v>
      </c>
      <c r="D4243" t="s">
        <v>651</v>
      </c>
      <c r="F4243">
        <v>63</v>
      </c>
      <c r="G4243" s="64">
        <v>43669</v>
      </c>
      <c r="H4243" s="64">
        <v>43672</v>
      </c>
      <c r="I4243">
        <v>5</v>
      </c>
      <c r="J4243">
        <v>2019</v>
      </c>
      <c r="K4243">
        <v>2019</v>
      </c>
      <c r="L4243">
        <v>13</v>
      </c>
      <c r="M4243">
        <v>0.38333333333333341</v>
      </c>
      <c r="N4243">
        <v>4.9833333333333334</v>
      </c>
      <c r="O4243">
        <v>4</v>
      </c>
      <c r="P4243">
        <v>1.2458333333333329</v>
      </c>
      <c r="Q4243">
        <v>3.25</v>
      </c>
      <c r="R4243" t="s">
        <v>133</v>
      </c>
    </row>
    <row r="4244" spans="1:18" x14ac:dyDescent="0.3">
      <c r="A4244" s="63">
        <v>4242</v>
      </c>
      <c r="B4244">
        <v>100663</v>
      </c>
      <c r="C4244" t="s">
        <v>867</v>
      </c>
      <c r="D4244" t="s">
        <v>651</v>
      </c>
      <c r="F4244">
        <v>63</v>
      </c>
      <c r="G4244" s="64">
        <v>43669</v>
      </c>
      <c r="H4244" s="64">
        <v>43672</v>
      </c>
      <c r="I4244">
        <v>5</v>
      </c>
      <c r="J4244">
        <v>2019</v>
      </c>
      <c r="K4244">
        <v>2019</v>
      </c>
      <c r="L4244">
        <v>13</v>
      </c>
      <c r="M4244">
        <v>0.38333333333333341</v>
      </c>
      <c r="N4244">
        <v>4.9833333333333334</v>
      </c>
      <c r="O4244">
        <v>4</v>
      </c>
      <c r="P4244">
        <v>1.2458333333333329</v>
      </c>
      <c r="Q4244">
        <v>3.25</v>
      </c>
      <c r="R4244" t="s">
        <v>824</v>
      </c>
    </row>
    <row r="4245" spans="1:18" x14ac:dyDescent="0.3">
      <c r="A4245" s="63">
        <v>4243</v>
      </c>
      <c r="B4245">
        <v>100663</v>
      </c>
      <c r="C4245" t="s">
        <v>867</v>
      </c>
      <c r="D4245" t="s">
        <v>651</v>
      </c>
      <c r="F4245">
        <v>63</v>
      </c>
      <c r="G4245" s="64">
        <v>43669</v>
      </c>
      <c r="H4245" s="64">
        <v>43672</v>
      </c>
      <c r="I4245">
        <v>5</v>
      </c>
      <c r="J4245">
        <v>2019</v>
      </c>
      <c r="K4245">
        <v>2019</v>
      </c>
      <c r="L4245">
        <v>13</v>
      </c>
      <c r="M4245">
        <v>0.38333333333333341</v>
      </c>
      <c r="N4245">
        <v>4.9833333333333334</v>
      </c>
      <c r="O4245">
        <v>4</v>
      </c>
      <c r="P4245">
        <v>1.2458333333333329</v>
      </c>
      <c r="Q4245">
        <v>3.25</v>
      </c>
      <c r="R4245" t="s">
        <v>740</v>
      </c>
    </row>
    <row r="4246" spans="1:18" x14ac:dyDescent="0.3">
      <c r="A4246" s="63">
        <v>4244</v>
      </c>
      <c r="B4246">
        <v>100663</v>
      </c>
      <c r="C4246" t="s">
        <v>867</v>
      </c>
      <c r="D4246" t="s">
        <v>651</v>
      </c>
      <c r="F4246">
        <v>63</v>
      </c>
      <c r="G4246" s="64">
        <v>43669</v>
      </c>
      <c r="H4246" s="64">
        <v>43672</v>
      </c>
      <c r="I4246">
        <v>5</v>
      </c>
      <c r="J4246">
        <v>2019</v>
      </c>
      <c r="K4246">
        <v>2019</v>
      </c>
      <c r="L4246">
        <v>13</v>
      </c>
      <c r="M4246">
        <v>0.38333333333333341</v>
      </c>
      <c r="N4246">
        <v>4.9833333333333334</v>
      </c>
      <c r="O4246">
        <v>4</v>
      </c>
      <c r="P4246">
        <v>1.2458333333333329</v>
      </c>
      <c r="Q4246">
        <v>3.25</v>
      </c>
      <c r="R4246" t="s">
        <v>638</v>
      </c>
    </row>
    <row r="4247" spans="1:18" x14ac:dyDescent="0.3">
      <c r="A4247" s="63">
        <v>4245</v>
      </c>
      <c r="B4247">
        <v>115113</v>
      </c>
      <c r="C4247" t="s">
        <v>548</v>
      </c>
      <c r="D4247" t="s">
        <v>585</v>
      </c>
      <c r="F4247">
        <v>67</v>
      </c>
      <c r="G4247" s="64">
        <v>44297</v>
      </c>
      <c r="H4247" s="64">
        <v>44309</v>
      </c>
      <c r="I4247">
        <v>6</v>
      </c>
      <c r="J4247">
        <v>2020</v>
      </c>
      <c r="K4247">
        <v>2020</v>
      </c>
      <c r="L4247">
        <v>12</v>
      </c>
      <c r="M4247">
        <v>0.4</v>
      </c>
      <c r="N4247">
        <v>4.8000000000000007</v>
      </c>
      <c r="O4247">
        <v>13</v>
      </c>
      <c r="P4247">
        <v>0.36923076923076931</v>
      </c>
      <c r="Q4247">
        <v>0.92307692307692313</v>
      </c>
      <c r="R4247" t="s">
        <v>32</v>
      </c>
    </row>
    <row r="4248" spans="1:18" x14ac:dyDescent="0.3">
      <c r="A4248" s="63">
        <v>4246</v>
      </c>
      <c r="B4248">
        <v>115113</v>
      </c>
      <c r="C4248" t="s">
        <v>548</v>
      </c>
      <c r="D4248" t="s">
        <v>585</v>
      </c>
      <c r="F4248">
        <v>67</v>
      </c>
      <c r="G4248" s="64">
        <v>44297</v>
      </c>
      <c r="H4248" s="64">
        <v>44309</v>
      </c>
      <c r="I4248">
        <v>6</v>
      </c>
      <c r="J4248">
        <v>2020</v>
      </c>
      <c r="K4248">
        <v>2020</v>
      </c>
      <c r="L4248">
        <v>12</v>
      </c>
      <c r="M4248">
        <v>0.4</v>
      </c>
      <c r="N4248">
        <v>4.8000000000000007</v>
      </c>
      <c r="O4248">
        <v>13</v>
      </c>
      <c r="P4248">
        <v>0.36923076923076931</v>
      </c>
      <c r="Q4248">
        <v>0.92307692307692313</v>
      </c>
      <c r="R4248" t="s">
        <v>70</v>
      </c>
    </row>
    <row r="4249" spans="1:18" x14ac:dyDescent="0.3">
      <c r="A4249" s="63">
        <v>4247</v>
      </c>
      <c r="B4249">
        <v>115113</v>
      </c>
      <c r="C4249" t="s">
        <v>548</v>
      </c>
      <c r="D4249" t="s">
        <v>585</v>
      </c>
      <c r="F4249">
        <v>67</v>
      </c>
      <c r="G4249" s="64">
        <v>44297</v>
      </c>
      <c r="H4249" s="64">
        <v>44309</v>
      </c>
      <c r="I4249">
        <v>6</v>
      </c>
      <c r="J4249">
        <v>2020</v>
      </c>
      <c r="K4249">
        <v>2020</v>
      </c>
      <c r="L4249">
        <v>12</v>
      </c>
      <c r="M4249">
        <v>0.4</v>
      </c>
      <c r="N4249">
        <v>4.8000000000000007</v>
      </c>
      <c r="O4249">
        <v>13</v>
      </c>
      <c r="P4249">
        <v>0.36923076923076931</v>
      </c>
      <c r="Q4249">
        <v>0.92307692307692313</v>
      </c>
      <c r="R4249" t="s">
        <v>54</v>
      </c>
    </row>
    <row r="4250" spans="1:18" x14ac:dyDescent="0.3">
      <c r="A4250" s="63">
        <v>4248</v>
      </c>
      <c r="B4250">
        <v>115113</v>
      </c>
      <c r="C4250" t="s">
        <v>548</v>
      </c>
      <c r="D4250" t="s">
        <v>585</v>
      </c>
      <c r="F4250">
        <v>67</v>
      </c>
      <c r="G4250" s="64">
        <v>44297</v>
      </c>
      <c r="H4250" s="64">
        <v>44309</v>
      </c>
      <c r="I4250">
        <v>6</v>
      </c>
      <c r="J4250">
        <v>2020</v>
      </c>
      <c r="K4250">
        <v>2020</v>
      </c>
      <c r="L4250">
        <v>12</v>
      </c>
      <c r="M4250">
        <v>0.4</v>
      </c>
      <c r="N4250">
        <v>4.8000000000000007</v>
      </c>
      <c r="O4250">
        <v>13</v>
      </c>
      <c r="P4250">
        <v>0.36923076923076931</v>
      </c>
      <c r="Q4250">
        <v>0.92307692307692313</v>
      </c>
      <c r="R4250" t="s">
        <v>42</v>
      </c>
    </row>
    <row r="4251" spans="1:18" x14ac:dyDescent="0.3">
      <c r="A4251" s="63">
        <v>4249</v>
      </c>
      <c r="B4251">
        <v>115113</v>
      </c>
      <c r="C4251" t="s">
        <v>548</v>
      </c>
      <c r="D4251" t="s">
        <v>585</v>
      </c>
      <c r="F4251">
        <v>67</v>
      </c>
      <c r="G4251" s="64">
        <v>44297</v>
      </c>
      <c r="H4251" s="64">
        <v>44309</v>
      </c>
      <c r="I4251">
        <v>6</v>
      </c>
      <c r="J4251">
        <v>2020</v>
      </c>
      <c r="K4251">
        <v>2020</v>
      </c>
      <c r="L4251">
        <v>12</v>
      </c>
      <c r="M4251">
        <v>0.4</v>
      </c>
      <c r="N4251">
        <v>4.8000000000000007</v>
      </c>
      <c r="O4251">
        <v>13</v>
      </c>
      <c r="P4251">
        <v>0.36923076923076931</v>
      </c>
      <c r="Q4251">
        <v>0.92307692307692313</v>
      </c>
      <c r="R4251" t="s">
        <v>632</v>
      </c>
    </row>
    <row r="4252" spans="1:18" x14ac:dyDescent="0.3">
      <c r="A4252" s="63">
        <v>4250</v>
      </c>
      <c r="B4252">
        <v>115113</v>
      </c>
      <c r="C4252" t="s">
        <v>548</v>
      </c>
      <c r="D4252" t="s">
        <v>585</v>
      </c>
      <c r="F4252">
        <v>67</v>
      </c>
      <c r="G4252" s="64">
        <v>44297</v>
      </c>
      <c r="H4252" s="64">
        <v>44309</v>
      </c>
      <c r="I4252">
        <v>6</v>
      </c>
      <c r="J4252">
        <v>2020</v>
      </c>
      <c r="K4252">
        <v>2020</v>
      </c>
      <c r="L4252">
        <v>12</v>
      </c>
      <c r="M4252">
        <v>0.4</v>
      </c>
      <c r="N4252">
        <v>4.8000000000000007</v>
      </c>
      <c r="O4252">
        <v>13</v>
      </c>
      <c r="P4252">
        <v>0.36923076923076931</v>
      </c>
      <c r="Q4252">
        <v>0.92307692307692313</v>
      </c>
      <c r="R4252" t="s">
        <v>589</v>
      </c>
    </row>
    <row r="4253" spans="1:18" x14ac:dyDescent="0.3">
      <c r="A4253" s="63">
        <v>4251</v>
      </c>
      <c r="B4253">
        <v>115113</v>
      </c>
      <c r="C4253" t="s">
        <v>548</v>
      </c>
      <c r="D4253" t="s">
        <v>585</v>
      </c>
      <c r="F4253">
        <v>67</v>
      </c>
      <c r="G4253" s="64">
        <v>44297</v>
      </c>
      <c r="H4253" s="64">
        <v>44309</v>
      </c>
      <c r="I4253">
        <v>6</v>
      </c>
      <c r="J4253">
        <v>2020</v>
      </c>
      <c r="K4253">
        <v>2020</v>
      </c>
      <c r="L4253">
        <v>12</v>
      </c>
      <c r="M4253">
        <v>0.4</v>
      </c>
      <c r="N4253">
        <v>4.8000000000000007</v>
      </c>
      <c r="O4253">
        <v>13</v>
      </c>
      <c r="P4253">
        <v>0.36923076923076931</v>
      </c>
      <c r="Q4253">
        <v>0.92307692307692313</v>
      </c>
      <c r="R4253" t="s">
        <v>590</v>
      </c>
    </row>
    <row r="4254" spans="1:18" x14ac:dyDescent="0.3">
      <c r="A4254" s="63">
        <v>4252</v>
      </c>
      <c r="B4254">
        <v>115113</v>
      </c>
      <c r="C4254" t="s">
        <v>548</v>
      </c>
      <c r="D4254" t="s">
        <v>585</v>
      </c>
      <c r="F4254">
        <v>67</v>
      </c>
      <c r="G4254" s="64">
        <v>44297</v>
      </c>
      <c r="H4254" s="64">
        <v>44309</v>
      </c>
      <c r="I4254">
        <v>6</v>
      </c>
      <c r="J4254">
        <v>2020</v>
      </c>
      <c r="K4254">
        <v>2020</v>
      </c>
      <c r="L4254">
        <v>12</v>
      </c>
      <c r="M4254">
        <v>0.4</v>
      </c>
      <c r="N4254">
        <v>4.8000000000000007</v>
      </c>
      <c r="O4254">
        <v>13</v>
      </c>
      <c r="P4254">
        <v>0.36923076923076931</v>
      </c>
      <c r="Q4254">
        <v>0.92307692307692313</v>
      </c>
      <c r="R4254" t="s">
        <v>649</v>
      </c>
    </row>
    <row r="4255" spans="1:18" x14ac:dyDescent="0.3">
      <c r="A4255" s="63">
        <v>4253</v>
      </c>
      <c r="B4255">
        <v>115113</v>
      </c>
      <c r="C4255" t="s">
        <v>548</v>
      </c>
      <c r="D4255" t="s">
        <v>585</v>
      </c>
      <c r="F4255">
        <v>67</v>
      </c>
      <c r="G4255" s="64">
        <v>44297</v>
      </c>
      <c r="H4255" s="64">
        <v>44309</v>
      </c>
      <c r="I4255">
        <v>6</v>
      </c>
      <c r="J4255">
        <v>2020</v>
      </c>
      <c r="K4255">
        <v>2020</v>
      </c>
      <c r="L4255">
        <v>12</v>
      </c>
      <c r="M4255">
        <v>0.4</v>
      </c>
      <c r="N4255">
        <v>4.8000000000000007</v>
      </c>
      <c r="O4255">
        <v>13</v>
      </c>
      <c r="P4255">
        <v>0.36923076923076931</v>
      </c>
      <c r="Q4255">
        <v>0.92307692307692313</v>
      </c>
      <c r="R4255" t="s">
        <v>592</v>
      </c>
    </row>
    <row r="4256" spans="1:18" x14ac:dyDescent="0.3">
      <c r="A4256" s="63">
        <v>4254</v>
      </c>
      <c r="B4256">
        <v>115113</v>
      </c>
      <c r="C4256" t="s">
        <v>548</v>
      </c>
      <c r="D4256" t="s">
        <v>585</v>
      </c>
      <c r="F4256">
        <v>67</v>
      </c>
      <c r="G4256" s="64">
        <v>44297</v>
      </c>
      <c r="H4256" s="64">
        <v>44309</v>
      </c>
      <c r="I4256">
        <v>6</v>
      </c>
      <c r="J4256">
        <v>2020</v>
      </c>
      <c r="K4256">
        <v>2020</v>
      </c>
      <c r="L4256">
        <v>12</v>
      </c>
      <c r="M4256">
        <v>0.4</v>
      </c>
      <c r="N4256">
        <v>4.8000000000000007</v>
      </c>
      <c r="O4256">
        <v>13</v>
      </c>
      <c r="P4256">
        <v>0.36923076923076931</v>
      </c>
      <c r="Q4256">
        <v>0.92307692307692313</v>
      </c>
      <c r="R4256" t="s">
        <v>641</v>
      </c>
    </row>
    <row r="4257" spans="1:18" x14ac:dyDescent="0.3">
      <c r="A4257" s="63">
        <v>4255</v>
      </c>
      <c r="B4257">
        <v>115113</v>
      </c>
      <c r="C4257" t="s">
        <v>548</v>
      </c>
      <c r="D4257" t="s">
        <v>585</v>
      </c>
      <c r="F4257">
        <v>67</v>
      </c>
      <c r="G4257" s="64">
        <v>44297</v>
      </c>
      <c r="H4257" s="64">
        <v>44309</v>
      </c>
      <c r="I4257">
        <v>6</v>
      </c>
      <c r="J4257">
        <v>2020</v>
      </c>
      <c r="K4257">
        <v>2020</v>
      </c>
      <c r="L4257">
        <v>12</v>
      </c>
      <c r="M4257">
        <v>0.4</v>
      </c>
      <c r="N4257">
        <v>4.8000000000000007</v>
      </c>
      <c r="O4257">
        <v>13</v>
      </c>
      <c r="P4257">
        <v>0.36923076923076931</v>
      </c>
      <c r="Q4257">
        <v>0.92307692307692313</v>
      </c>
      <c r="R4257" t="s">
        <v>746</v>
      </c>
    </row>
    <row r="4258" spans="1:18" x14ac:dyDescent="0.3">
      <c r="A4258" s="63">
        <v>4256</v>
      </c>
      <c r="B4258">
        <v>115113</v>
      </c>
      <c r="C4258" t="s">
        <v>548</v>
      </c>
      <c r="D4258" t="s">
        <v>585</v>
      </c>
      <c r="F4258">
        <v>67</v>
      </c>
      <c r="G4258" s="64">
        <v>44297</v>
      </c>
      <c r="H4258" s="64">
        <v>44309</v>
      </c>
      <c r="I4258">
        <v>6</v>
      </c>
      <c r="J4258">
        <v>2020</v>
      </c>
      <c r="K4258">
        <v>2020</v>
      </c>
      <c r="L4258">
        <v>12</v>
      </c>
      <c r="M4258">
        <v>0.4</v>
      </c>
      <c r="N4258">
        <v>4.8000000000000007</v>
      </c>
      <c r="O4258">
        <v>13</v>
      </c>
      <c r="P4258">
        <v>0.36923076923076931</v>
      </c>
      <c r="Q4258">
        <v>0.92307692307692313</v>
      </c>
      <c r="R4258" t="s">
        <v>600</v>
      </c>
    </row>
    <row r="4259" spans="1:18" x14ac:dyDescent="0.3">
      <c r="A4259" s="63">
        <v>4257</v>
      </c>
      <c r="B4259">
        <v>115113</v>
      </c>
      <c r="C4259" t="s">
        <v>548</v>
      </c>
      <c r="D4259" t="s">
        <v>585</v>
      </c>
      <c r="F4259">
        <v>67</v>
      </c>
      <c r="G4259" s="64">
        <v>44297</v>
      </c>
      <c r="H4259" s="64">
        <v>44309</v>
      </c>
      <c r="I4259">
        <v>6</v>
      </c>
      <c r="J4259">
        <v>2020</v>
      </c>
      <c r="K4259">
        <v>2020</v>
      </c>
      <c r="L4259">
        <v>12</v>
      </c>
      <c r="M4259">
        <v>0.4</v>
      </c>
      <c r="N4259">
        <v>4.8000000000000007</v>
      </c>
      <c r="O4259">
        <v>13</v>
      </c>
      <c r="P4259">
        <v>0.36923076923076931</v>
      </c>
      <c r="Q4259">
        <v>0.92307692307692313</v>
      </c>
      <c r="R4259" t="s">
        <v>599</v>
      </c>
    </row>
    <row r="4260" spans="1:18" x14ac:dyDescent="0.3">
      <c r="A4260" s="63">
        <v>4258</v>
      </c>
      <c r="B4260">
        <v>115113</v>
      </c>
      <c r="C4260" t="s">
        <v>548</v>
      </c>
      <c r="D4260" t="s">
        <v>585</v>
      </c>
      <c r="F4260">
        <v>67</v>
      </c>
      <c r="G4260" s="64">
        <v>44297</v>
      </c>
      <c r="H4260" s="64">
        <v>44309</v>
      </c>
      <c r="I4260">
        <v>6</v>
      </c>
      <c r="J4260">
        <v>2020</v>
      </c>
      <c r="K4260">
        <v>2020</v>
      </c>
      <c r="L4260">
        <v>12</v>
      </c>
      <c r="M4260">
        <v>0.4</v>
      </c>
      <c r="N4260">
        <v>4.8000000000000007</v>
      </c>
      <c r="O4260">
        <v>13</v>
      </c>
      <c r="P4260">
        <v>0.36923076923076931</v>
      </c>
      <c r="Q4260">
        <v>0.92307692307692313</v>
      </c>
      <c r="R4260" t="s">
        <v>80</v>
      </c>
    </row>
    <row r="4261" spans="1:18" x14ac:dyDescent="0.3">
      <c r="A4261" s="63">
        <v>4259</v>
      </c>
      <c r="B4261">
        <v>115113</v>
      </c>
      <c r="C4261" t="s">
        <v>548</v>
      </c>
      <c r="D4261" t="s">
        <v>585</v>
      </c>
      <c r="F4261">
        <v>67</v>
      </c>
      <c r="G4261" s="64">
        <v>44297</v>
      </c>
      <c r="H4261" s="64">
        <v>44309</v>
      </c>
      <c r="I4261">
        <v>6</v>
      </c>
      <c r="J4261">
        <v>2020</v>
      </c>
      <c r="K4261">
        <v>2020</v>
      </c>
      <c r="L4261">
        <v>12</v>
      </c>
      <c r="M4261">
        <v>0.4</v>
      </c>
      <c r="N4261">
        <v>4.8000000000000007</v>
      </c>
      <c r="O4261">
        <v>13</v>
      </c>
      <c r="P4261">
        <v>0.36923076923076931</v>
      </c>
      <c r="Q4261">
        <v>0.92307692307692313</v>
      </c>
      <c r="R4261" t="s">
        <v>690</v>
      </c>
    </row>
    <row r="4262" spans="1:18" x14ac:dyDescent="0.3">
      <c r="A4262" s="63">
        <v>4260</v>
      </c>
      <c r="B4262">
        <v>115113</v>
      </c>
      <c r="C4262" t="s">
        <v>548</v>
      </c>
      <c r="D4262" t="s">
        <v>585</v>
      </c>
      <c r="F4262">
        <v>67</v>
      </c>
      <c r="G4262" s="64">
        <v>44297</v>
      </c>
      <c r="H4262" s="64">
        <v>44309</v>
      </c>
      <c r="I4262">
        <v>6</v>
      </c>
      <c r="J4262">
        <v>2020</v>
      </c>
      <c r="K4262">
        <v>2020</v>
      </c>
      <c r="L4262">
        <v>12</v>
      </c>
      <c r="M4262">
        <v>0.4</v>
      </c>
      <c r="N4262">
        <v>4.8000000000000007</v>
      </c>
      <c r="O4262">
        <v>13</v>
      </c>
      <c r="P4262">
        <v>0.36923076923076931</v>
      </c>
      <c r="Q4262">
        <v>0.92307692307692313</v>
      </c>
      <c r="R4262" t="s">
        <v>671</v>
      </c>
    </row>
    <row r="4263" spans="1:18" x14ac:dyDescent="0.3">
      <c r="A4263" s="63">
        <v>4261</v>
      </c>
      <c r="B4263">
        <v>115113</v>
      </c>
      <c r="C4263" t="s">
        <v>548</v>
      </c>
      <c r="D4263" t="s">
        <v>585</v>
      </c>
      <c r="F4263">
        <v>67</v>
      </c>
      <c r="G4263" s="64">
        <v>44297</v>
      </c>
      <c r="H4263" s="64">
        <v>44309</v>
      </c>
      <c r="I4263">
        <v>6</v>
      </c>
      <c r="J4263">
        <v>2020</v>
      </c>
      <c r="K4263">
        <v>2020</v>
      </c>
      <c r="L4263">
        <v>12</v>
      </c>
      <c r="M4263">
        <v>0.4</v>
      </c>
      <c r="N4263">
        <v>4.8000000000000007</v>
      </c>
      <c r="O4263">
        <v>13</v>
      </c>
      <c r="P4263">
        <v>0.36923076923076931</v>
      </c>
      <c r="Q4263">
        <v>0.92307692307692313</v>
      </c>
      <c r="R4263" t="s">
        <v>645</v>
      </c>
    </row>
    <row r="4264" spans="1:18" x14ac:dyDescent="0.3">
      <c r="A4264" s="63">
        <v>4262</v>
      </c>
      <c r="B4264">
        <v>115113</v>
      </c>
      <c r="C4264" t="s">
        <v>548</v>
      </c>
      <c r="D4264" t="s">
        <v>585</v>
      </c>
      <c r="F4264">
        <v>67</v>
      </c>
      <c r="G4264" s="64">
        <v>44297</v>
      </c>
      <c r="H4264" s="64">
        <v>44309</v>
      </c>
      <c r="I4264">
        <v>6</v>
      </c>
      <c r="J4264">
        <v>2020</v>
      </c>
      <c r="K4264">
        <v>2020</v>
      </c>
      <c r="L4264">
        <v>12</v>
      </c>
      <c r="M4264">
        <v>0.4</v>
      </c>
      <c r="N4264">
        <v>4.8000000000000007</v>
      </c>
      <c r="O4264">
        <v>13</v>
      </c>
      <c r="P4264">
        <v>0.36923076923076931</v>
      </c>
      <c r="Q4264">
        <v>0.92307692307692313</v>
      </c>
      <c r="R4264" t="s">
        <v>626</v>
      </c>
    </row>
    <row r="4265" spans="1:18" x14ac:dyDescent="0.3">
      <c r="A4265" s="63">
        <v>4263</v>
      </c>
      <c r="B4265">
        <v>109321</v>
      </c>
      <c r="C4265" t="s">
        <v>549</v>
      </c>
      <c r="D4265" t="s">
        <v>585</v>
      </c>
      <c r="F4265">
        <v>54</v>
      </c>
      <c r="G4265" s="64">
        <v>43948</v>
      </c>
      <c r="H4265" s="64">
        <v>43967</v>
      </c>
      <c r="I4265">
        <v>4</v>
      </c>
      <c r="J4265">
        <v>2019</v>
      </c>
      <c r="K4265">
        <v>2019</v>
      </c>
      <c r="L4265">
        <v>12</v>
      </c>
      <c r="M4265">
        <v>0.4</v>
      </c>
      <c r="N4265">
        <v>4.8000000000000007</v>
      </c>
      <c r="O4265">
        <v>20</v>
      </c>
      <c r="P4265">
        <v>0.24</v>
      </c>
      <c r="Q4265">
        <v>0.6</v>
      </c>
      <c r="R4265" t="s">
        <v>32</v>
      </c>
    </row>
    <row r="4266" spans="1:18" x14ac:dyDescent="0.3">
      <c r="A4266" s="63">
        <v>4264</v>
      </c>
      <c r="B4266">
        <v>109321</v>
      </c>
      <c r="C4266" t="s">
        <v>549</v>
      </c>
      <c r="D4266" t="s">
        <v>585</v>
      </c>
      <c r="F4266">
        <v>54</v>
      </c>
      <c r="G4266" s="64">
        <v>43948</v>
      </c>
      <c r="H4266" s="64">
        <v>43967</v>
      </c>
      <c r="I4266">
        <v>4</v>
      </c>
      <c r="J4266">
        <v>2019</v>
      </c>
      <c r="K4266">
        <v>2019</v>
      </c>
      <c r="L4266">
        <v>12</v>
      </c>
      <c r="M4266">
        <v>0.4</v>
      </c>
      <c r="N4266">
        <v>4.8000000000000007</v>
      </c>
      <c r="O4266">
        <v>20</v>
      </c>
      <c r="P4266">
        <v>0.24</v>
      </c>
      <c r="Q4266">
        <v>0.6</v>
      </c>
      <c r="R4266" t="s">
        <v>70</v>
      </c>
    </row>
    <row r="4267" spans="1:18" x14ac:dyDescent="0.3">
      <c r="A4267" s="63">
        <v>4265</v>
      </c>
      <c r="B4267">
        <v>109321</v>
      </c>
      <c r="C4267" t="s">
        <v>549</v>
      </c>
      <c r="D4267" t="s">
        <v>585</v>
      </c>
      <c r="F4267">
        <v>54</v>
      </c>
      <c r="G4267" s="64">
        <v>43948</v>
      </c>
      <c r="H4267" s="64">
        <v>43967</v>
      </c>
      <c r="I4267">
        <v>4</v>
      </c>
      <c r="J4267">
        <v>2019</v>
      </c>
      <c r="K4267">
        <v>2019</v>
      </c>
      <c r="L4267">
        <v>12</v>
      </c>
      <c r="M4267">
        <v>0.4</v>
      </c>
      <c r="N4267">
        <v>4.8000000000000007</v>
      </c>
      <c r="O4267">
        <v>20</v>
      </c>
      <c r="P4267">
        <v>0.24</v>
      </c>
      <c r="Q4267">
        <v>0.6</v>
      </c>
      <c r="R4267" t="s">
        <v>54</v>
      </c>
    </row>
    <row r="4268" spans="1:18" x14ac:dyDescent="0.3">
      <c r="A4268" s="63">
        <v>4266</v>
      </c>
      <c r="B4268">
        <v>109321</v>
      </c>
      <c r="C4268" t="s">
        <v>549</v>
      </c>
      <c r="D4268" t="s">
        <v>585</v>
      </c>
      <c r="F4268">
        <v>54</v>
      </c>
      <c r="G4268" s="64">
        <v>43948</v>
      </c>
      <c r="H4268" s="64">
        <v>43967</v>
      </c>
      <c r="I4268">
        <v>4</v>
      </c>
      <c r="J4268">
        <v>2019</v>
      </c>
      <c r="K4268">
        <v>2019</v>
      </c>
      <c r="L4268">
        <v>12</v>
      </c>
      <c r="M4268">
        <v>0.4</v>
      </c>
      <c r="N4268">
        <v>4.8000000000000007</v>
      </c>
      <c r="O4268">
        <v>20</v>
      </c>
      <c r="P4268">
        <v>0.24</v>
      </c>
      <c r="Q4268">
        <v>0.6</v>
      </c>
      <c r="R4268" t="s">
        <v>108</v>
      </c>
    </row>
    <row r="4269" spans="1:18" x14ac:dyDescent="0.3">
      <c r="A4269" s="63">
        <v>4267</v>
      </c>
      <c r="B4269">
        <v>109321</v>
      </c>
      <c r="C4269" t="s">
        <v>549</v>
      </c>
      <c r="D4269" t="s">
        <v>585</v>
      </c>
      <c r="F4269">
        <v>54</v>
      </c>
      <c r="G4269" s="64">
        <v>43948</v>
      </c>
      <c r="H4269" s="64">
        <v>43967</v>
      </c>
      <c r="I4269">
        <v>4</v>
      </c>
      <c r="J4269">
        <v>2019</v>
      </c>
      <c r="K4269">
        <v>2019</v>
      </c>
      <c r="L4269">
        <v>12</v>
      </c>
      <c r="M4269">
        <v>0.4</v>
      </c>
      <c r="N4269">
        <v>4.8000000000000007</v>
      </c>
      <c r="O4269">
        <v>20</v>
      </c>
      <c r="P4269">
        <v>0.24</v>
      </c>
      <c r="Q4269">
        <v>0.6</v>
      </c>
      <c r="R4269" t="s">
        <v>615</v>
      </c>
    </row>
    <row r="4270" spans="1:18" x14ac:dyDescent="0.3">
      <c r="A4270" s="63">
        <v>4268</v>
      </c>
      <c r="B4270">
        <v>109321</v>
      </c>
      <c r="C4270" t="s">
        <v>549</v>
      </c>
      <c r="D4270" t="s">
        <v>585</v>
      </c>
      <c r="F4270">
        <v>54</v>
      </c>
      <c r="G4270" s="64">
        <v>43948</v>
      </c>
      <c r="H4270" s="64">
        <v>43967</v>
      </c>
      <c r="I4270">
        <v>4</v>
      </c>
      <c r="J4270">
        <v>2019</v>
      </c>
      <c r="K4270">
        <v>2019</v>
      </c>
      <c r="L4270">
        <v>12</v>
      </c>
      <c r="M4270">
        <v>0.4</v>
      </c>
      <c r="N4270">
        <v>4.8000000000000007</v>
      </c>
      <c r="O4270">
        <v>20</v>
      </c>
      <c r="P4270">
        <v>0.24</v>
      </c>
      <c r="Q4270">
        <v>0.6</v>
      </c>
      <c r="R4270" t="s">
        <v>674</v>
      </c>
    </row>
    <row r="4271" spans="1:18" x14ac:dyDescent="0.3">
      <c r="A4271" s="63">
        <v>4269</v>
      </c>
      <c r="B4271">
        <v>109321</v>
      </c>
      <c r="C4271" t="s">
        <v>549</v>
      </c>
      <c r="D4271" t="s">
        <v>585</v>
      </c>
      <c r="F4271">
        <v>54</v>
      </c>
      <c r="G4271" s="64">
        <v>43948</v>
      </c>
      <c r="H4271" s="64">
        <v>43967</v>
      </c>
      <c r="I4271">
        <v>4</v>
      </c>
      <c r="J4271">
        <v>2019</v>
      </c>
      <c r="K4271">
        <v>2019</v>
      </c>
      <c r="L4271">
        <v>12</v>
      </c>
      <c r="M4271">
        <v>0.4</v>
      </c>
      <c r="N4271">
        <v>4.8000000000000007</v>
      </c>
      <c r="O4271">
        <v>20</v>
      </c>
      <c r="P4271">
        <v>0.24</v>
      </c>
      <c r="Q4271">
        <v>0.6</v>
      </c>
      <c r="R4271" t="s">
        <v>588</v>
      </c>
    </row>
    <row r="4272" spans="1:18" x14ac:dyDescent="0.3">
      <c r="A4272" s="63">
        <v>4270</v>
      </c>
      <c r="B4272">
        <v>109321</v>
      </c>
      <c r="C4272" t="s">
        <v>549</v>
      </c>
      <c r="D4272" t="s">
        <v>585</v>
      </c>
      <c r="F4272">
        <v>54</v>
      </c>
      <c r="G4272" s="64">
        <v>43948</v>
      </c>
      <c r="H4272" s="64">
        <v>43967</v>
      </c>
      <c r="I4272">
        <v>4</v>
      </c>
      <c r="J4272">
        <v>2019</v>
      </c>
      <c r="K4272">
        <v>2019</v>
      </c>
      <c r="L4272">
        <v>12</v>
      </c>
      <c r="M4272">
        <v>0.4</v>
      </c>
      <c r="N4272">
        <v>4.8000000000000007</v>
      </c>
      <c r="O4272">
        <v>20</v>
      </c>
      <c r="P4272">
        <v>0.24</v>
      </c>
      <c r="Q4272">
        <v>0.6</v>
      </c>
      <c r="R4272" t="s">
        <v>601</v>
      </c>
    </row>
    <row r="4273" spans="1:18" x14ac:dyDescent="0.3">
      <c r="A4273" s="63">
        <v>4271</v>
      </c>
      <c r="B4273">
        <v>109321</v>
      </c>
      <c r="C4273" t="s">
        <v>549</v>
      </c>
      <c r="D4273" t="s">
        <v>585</v>
      </c>
      <c r="F4273">
        <v>54</v>
      </c>
      <c r="G4273" s="64">
        <v>43948</v>
      </c>
      <c r="H4273" s="64">
        <v>43967</v>
      </c>
      <c r="I4273">
        <v>4</v>
      </c>
      <c r="J4273">
        <v>2019</v>
      </c>
      <c r="K4273">
        <v>2019</v>
      </c>
      <c r="L4273">
        <v>12</v>
      </c>
      <c r="M4273">
        <v>0.4</v>
      </c>
      <c r="N4273">
        <v>4.8000000000000007</v>
      </c>
      <c r="O4273">
        <v>20</v>
      </c>
      <c r="P4273">
        <v>0.24</v>
      </c>
      <c r="Q4273">
        <v>0.6</v>
      </c>
      <c r="R4273" t="s">
        <v>607</v>
      </c>
    </row>
    <row r="4274" spans="1:18" x14ac:dyDescent="0.3">
      <c r="A4274" s="63">
        <v>4272</v>
      </c>
      <c r="B4274">
        <v>109321</v>
      </c>
      <c r="C4274" t="s">
        <v>549</v>
      </c>
      <c r="D4274" t="s">
        <v>585</v>
      </c>
      <c r="F4274">
        <v>54</v>
      </c>
      <c r="G4274" s="64">
        <v>43948</v>
      </c>
      <c r="H4274" s="64">
        <v>43967</v>
      </c>
      <c r="I4274">
        <v>4</v>
      </c>
      <c r="J4274">
        <v>2019</v>
      </c>
      <c r="K4274">
        <v>2019</v>
      </c>
      <c r="L4274">
        <v>12</v>
      </c>
      <c r="M4274">
        <v>0.4</v>
      </c>
      <c r="N4274">
        <v>4.8000000000000007</v>
      </c>
      <c r="O4274">
        <v>20</v>
      </c>
      <c r="P4274">
        <v>0.24</v>
      </c>
      <c r="Q4274">
        <v>0.6</v>
      </c>
      <c r="R4274" t="s">
        <v>644</v>
      </c>
    </row>
    <row r="4275" spans="1:18" x14ac:dyDescent="0.3">
      <c r="A4275" s="63">
        <v>4273</v>
      </c>
      <c r="B4275">
        <v>109321</v>
      </c>
      <c r="C4275" t="s">
        <v>549</v>
      </c>
      <c r="D4275" t="s">
        <v>585</v>
      </c>
      <c r="F4275">
        <v>54</v>
      </c>
      <c r="G4275" s="64">
        <v>43948</v>
      </c>
      <c r="H4275" s="64">
        <v>43967</v>
      </c>
      <c r="I4275">
        <v>4</v>
      </c>
      <c r="J4275">
        <v>2019</v>
      </c>
      <c r="K4275">
        <v>2019</v>
      </c>
      <c r="L4275">
        <v>12</v>
      </c>
      <c r="M4275">
        <v>0.4</v>
      </c>
      <c r="N4275">
        <v>4.8000000000000007</v>
      </c>
      <c r="O4275">
        <v>20</v>
      </c>
      <c r="P4275">
        <v>0.24</v>
      </c>
      <c r="Q4275">
        <v>0.6</v>
      </c>
      <c r="R4275" t="s">
        <v>38</v>
      </c>
    </row>
    <row r="4276" spans="1:18" x14ac:dyDescent="0.3">
      <c r="A4276" s="63">
        <v>4274</v>
      </c>
      <c r="B4276">
        <v>109321</v>
      </c>
      <c r="C4276" t="s">
        <v>549</v>
      </c>
      <c r="D4276" t="s">
        <v>585</v>
      </c>
      <c r="F4276">
        <v>54</v>
      </c>
      <c r="G4276" s="64">
        <v>43948</v>
      </c>
      <c r="H4276" s="64">
        <v>43967</v>
      </c>
      <c r="I4276">
        <v>4</v>
      </c>
      <c r="J4276">
        <v>2019</v>
      </c>
      <c r="K4276">
        <v>2019</v>
      </c>
      <c r="L4276">
        <v>12</v>
      </c>
      <c r="M4276">
        <v>0.4</v>
      </c>
      <c r="N4276">
        <v>4.8000000000000007</v>
      </c>
      <c r="O4276">
        <v>20</v>
      </c>
      <c r="P4276">
        <v>0.24</v>
      </c>
      <c r="Q4276">
        <v>0.6</v>
      </c>
      <c r="R4276" t="s">
        <v>590</v>
      </c>
    </row>
    <row r="4277" spans="1:18" x14ac:dyDescent="0.3">
      <c r="A4277" s="63">
        <v>4275</v>
      </c>
      <c r="B4277">
        <v>109321</v>
      </c>
      <c r="C4277" t="s">
        <v>549</v>
      </c>
      <c r="D4277" t="s">
        <v>585</v>
      </c>
      <c r="F4277">
        <v>54</v>
      </c>
      <c r="G4277" s="64">
        <v>43948</v>
      </c>
      <c r="H4277" s="64">
        <v>43967</v>
      </c>
      <c r="I4277">
        <v>4</v>
      </c>
      <c r="J4277">
        <v>2019</v>
      </c>
      <c r="K4277">
        <v>2019</v>
      </c>
      <c r="L4277">
        <v>12</v>
      </c>
      <c r="M4277">
        <v>0.4</v>
      </c>
      <c r="N4277">
        <v>4.8000000000000007</v>
      </c>
      <c r="O4277">
        <v>20</v>
      </c>
      <c r="P4277">
        <v>0.24</v>
      </c>
      <c r="Q4277">
        <v>0.6</v>
      </c>
      <c r="R4277" t="s">
        <v>869</v>
      </c>
    </row>
    <row r="4278" spans="1:18" x14ac:dyDescent="0.3">
      <c r="A4278" s="63">
        <v>4276</v>
      </c>
      <c r="B4278">
        <v>109321</v>
      </c>
      <c r="C4278" t="s">
        <v>549</v>
      </c>
      <c r="D4278" t="s">
        <v>585</v>
      </c>
      <c r="F4278">
        <v>54</v>
      </c>
      <c r="G4278" s="64">
        <v>43948</v>
      </c>
      <c r="H4278" s="64">
        <v>43967</v>
      </c>
      <c r="I4278">
        <v>4</v>
      </c>
      <c r="J4278">
        <v>2019</v>
      </c>
      <c r="K4278">
        <v>2019</v>
      </c>
      <c r="L4278">
        <v>12</v>
      </c>
      <c r="M4278">
        <v>0.4</v>
      </c>
      <c r="N4278">
        <v>4.8000000000000007</v>
      </c>
      <c r="O4278">
        <v>20</v>
      </c>
      <c r="P4278">
        <v>0.24</v>
      </c>
      <c r="Q4278">
        <v>0.6</v>
      </c>
      <c r="R4278" t="s">
        <v>45</v>
      </c>
    </row>
    <row r="4279" spans="1:18" x14ac:dyDescent="0.3">
      <c r="A4279" s="63">
        <v>4277</v>
      </c>
      <c r="B4279">
        <v>109321</v>
      </c>
      <c r="C4279" t="s">
        <v>549</v>
      </c>
      <c r="D4279" t="s">
        <v>585</v>
      </c>
      <c r="F4279">
        <v>54</v>
      </c>
      <c r="G4279" s="64">
        <v>43948</v>
      </c>
      <c r="H4279" s="64">
        <v>43967</v>
      </c>
      <c r="I4279">
        <v>4</v>
      </c>
      <c r="J4279">
        <v>2019</v>
      </c>
      <c r="K4279">
        <v>2019</v>
      </c>
      <c r="L4279">
        <v>12</v>
      </c>
      <c r="M4279">
        <v>0.4</v>
      </c>
      <c r="N4279">
        <v>4.8000000000000007</v>
      </c>
      <c r="O4279">
        <v>20</v>
      </c>
      <c r="P4279">
        <v>0.24</v>
      </c>
      <c r="Q4279">
        <v>0.6</v>
      </c>
      <c r="R4279" t="s">
        <v>599</v>
      </c>
    </row>
    <row r="4280" spans="1:18" x14ac:dyDescent="0.3">
      <c r="A4280" s="63">
        <v>4278</v>
      </c>
      <c r="B4280">
        <v>732</v>
      </c>
      <c r="C4280" t="s">
        <v>550</v>
      </c>
      <c r="D4280" t="s">
        <v>658</v>
      </c>
      <c r="F4280">
        <v>64</v>
      </c>
      <c r="G4280" s="64">
        <v>42978</v>
      </c>
      <c r="H4280" s="64">
        <v>42978</v>
      </c>
      <c r="I4280">
        <v>8</v>
      </c>
      <c r="J4280">
        <v>1985</v>
      </c>
      <c r="K4280">
        <v>1985</v>
      </c>
      <c r="L4280">
        <v>1</v>
      </c>
      <c r="M4280">
        <v>1.333333333333333</v>
      </c>
      <c r="N4280">
        <v>1.333333333333333</v>
      </c>
      <c r="O4280">
        <v>1</v>
      </c>
      <c r="P4280">
        <v>1.333333333333333</v>
      </c>
      <c r="Q4280">
        <v>1</v>
      </c>
      <c r="R4280" t="s">
        <v>35</v>
      </c>
    </row>
    <row r="4281" spans="1:18" x14ac:dyDescent="0.3">
      <c r="A4281" s="63">
        <v>4279</v>
      </c>
      <c r="B4281">
        <v>732</v>
      </c>
      <c r="C4281" t="s">
        <v>550</v>
      </c>
      <c r="D4281" t="s">
        <v>658</v>
      </c>
      <c r="F4281">
        <v>64</v>
      </c>
      <c r="G4281" s="64">
        <v>42978</v>
      </c>
      <c r="H4281" s="64">
        <v>42978</v>
      </c>
      <c r="I4281">
        <v>8</v>
      </c>
      <c r="J4281">
        <v>1985</v>
      </c>
      <c r="K4281">
        <v>1985</v>
      </c>
      <c r="L4281">
        <v>1</v>
      </c>
      <c r="M4281">
        <v>1.333333333333333</v>
      </c>
      <c r="N4281">
        <v>1.333333333333333</v>
      </c>
      <c r="O4281">
        <v>1</v>
      </c>
      <c r="P4281">
        <v>1.333333333333333</v>
      </c>
      <c r="Q4281">
        <v>1</v>
      </c>
      <c r="R4281" t="s">
        <v>23</v>
      </c>
    </row>
    <row r="4282" spans="1:18" x14ac:dyDescent="0.3">
      <c r="A4282" s="63">
        <v>4280</v>
      </c>
      <c r="B4282">
        <v>732</v>
      </c>
      <c r="C4282" t="s">
        <v>550</v>
      </c>
      <c r="D4282" t="s">
        <v>658</v>
      </c>
      <c r="F4282">
        <v>64</v>
      </c>
      <c r="G4282" s="64">
        <v>42978</v>
      </c>
      <c r="H4282" s="64">
        <v>42978</v>
      </c>
      <c r="I4282">
        <v>8</v>
      </c>
      <c r="J4282">
        <v>1985</v>
      </c>
      <c r="K4282">
        <v>1985</v>
      </c>
      <c r="L4282">
        <v>1</v>
      </c>
      <c r="M4282">
        <v>1.333333333333333</v>
      </c>
      <c r="N4282">
        <v>1.333333333333333</v>
      </c>
      <c r="O4282">
        <v>1</v>
      </c>
      <c r="P4282">
        <v>1.333333333333333</v>
      </c>
      <c r="Q4282">
        <v>1</v>
      </c>
      <c r="R4282" t="s">
        <v>87</v>
      </c>
    </row>
    <row r="4283" spans="1:18" x14ac:dyDescent="0.3">
      <c r="A4283" s="63">
        <v>4281</v>
      </c>
      <c r="B4283">
        <v>732</v>
      </c>
      <c r="C4283" t="s">
        <v>550</v>
      </c>
      <c r="D4283" t="s">
        <v>658</v>
      </c>
      <c r="F4283">
        <v>64</v>
      </c>
      <c r="G4283" s="64">
        <v>42978</v>
      </c>
      <c r="H4283" s="64">
        <v>42978</v>
      </c>
      <c r="I4283">
        <v>8</v>
      </c>
      <c r="J4283">
        <v>1985</v>
      </c>
      <c r="K4283">
        <v>1985</v>
      </c>
      <c r="L4283">
        <v>1</v>
      </c>
      <c r="M4283">
        <v>1.333333333333333</v>
      </c>
      <c r="N4283">
        <v>1.333333333333333</v>
      </c>
      <c r="O4283">
        <v>1</v>
      </c>
      <c r="P4283">
        <v>1.333333333333333</v>
      </c>
      <c r="Q4283">
        <v>1</v>
      </c>
      <c r="R4283" t="s">
        <v>25</v>
      </c>
    </row>
    <row r="4284" spans="1:18" x14ac:dyDescent="0.3">
      <c r="A4284" s="63">
        <v>4282</v>
      </c>
      <c r="B4284">
        <v>732</v>
      </c>
      <c r="C4284" t="s">
        <v>550</v>
      </c>
      <c r="D4284" t="s">
        <v>658</v>
      </c>
      <c r="F4284">
        <v>64</v>
      </c>
      <c r="G4284" s="64">
        <v>42978</v>
      </c>
      <c r="H4284" s="64">
        <v>42978</v>
      </c>
      <c r="I4284">
        <v>8</v>
      </c>
      <c r="J4284">
        <v>1985</v>
      </c>
      <c r="K4284">
        <v>1985</v>
      </c>
      <c r="L4284">
        <v>1</v>
      </c>
      <c r="M4284">
        <v>1.333333333333333</v>
      </c>
      <c r="N4284">
        <v>1.333333333333333</v>
      </c>
      <c r="O4284">
        <v>1</v>
      </c>
      <c r="P4284">
        <v>1.333333333333333</v>
      </c>
      <c r="Q4284">
        <v>1</v>
      </c>
      <c r="R4284" t="s">
        <v>108</v>
      </c>
    </row>
    <row r="4285" spans="1:18" x14ac:dyDescent="0.3">
      <c r="A4285" s="63">
        <v>4283</v>
      </c>
      <c r="B4285">
        <v>732</v>
      </c>
      <c r="C4285" t="s">
        <v>550</v>
      </c>
      <c r="D4285" t="s">
        <v>658</v>
      </c>
      <c r="F4285">
        <v>64</v>
      </c>
      <c r="G4285" s="64">
        <v>42978</v>
      </c>
      <c r="H4285" s="64">
        <v>42978</v>
      </c>
      <c r="I4285">
        <v>8</v>
      </c>
      <c r="J4285">
        <v>1985</v>
      </c>
      <c r="K4285">
        <v>1985</v>
      </c>
      <c r="L4285">
        <v>1</v>
      </c>
      <c r="M4285">
        <v>1.333333333333333</v>
      </c>
      <c r="N4285">
        <v>1.333333333333333</v>
      </c>
      <c r="O4285">
        <v>1</v>
      </c>
      <c r="P4285">
        <v>1.333333333333333</v>
      </c>
      <c r="Q4285">
        <v>1</v>
      </c>
      <c r="R4285" t="s">
        <v>119</v>
      </c>
    </row>
    <row r="4286" spans="1:18" x14ac:dyDescent="0.3">
      <c r="A4286" s="63">
        <v>4284</v>
      </c>
      <c r="B4286">
        <v>732</v>
      </c>
      <c r="C4286" t="s">
        <v>550</v>
      </c>
      <c r="D4286" t="s">
        <v>658</v>
      </c>
      <c r="F4286">
        <v>64</v>
      </c>
      <c r="G4286" s="64">
        <v>42978</v>
      </c>
      <c r="H4286" s="64">
        <v>42978</v>
      </c>
      <c r="I4286">
        <v>8</v>
      </c>
      <c r="J4286">
        <v>1985</v>
      </c>
      <c r="K4286">
        <v>1985</v>
      </c>
      <c r="L4286">
        <v>1</v>
      </c>
      <c r="M4286">
        <v>1.333333333333333</v>
      </c>
      <c r="N4286">
        <v>1.333333333333333</v>
      </c>
      <c r="O4286">
        <v>1</v>
      </c>
      <c r="P4286">
        <v>1.333333333333333</v>
      </c>
      <c r="Q4286">
        <v>1</v>
      </c>
      <c r="R4286" t="s">
        <v>590</v>
      </c>
    </row>
    <row r="4287" spans="1:18" x14ac:dyDescent="0.3">
      <c r="A4287" s="63">
        <v>4285</v>
      </c>
      <c r="B4287">
        <v>732</v>
      </c>
      <c r="C4287" t="s">
        <v>550</v>
      </c>
      <c r="D4287" t="s">
        <v>658</v>
      </c>
      <c r="F4287">
        <v>64</v>
      </c>
      <c r="G4287" s="64">
        <v>42978</v>
      </c>
      <c r="H4287" s="64">
        <v>42978</v>
      </c>
      <c r="I4287">
        <v>8</v>
      </c>
      <c r="J4287">
        <v>1985</v>
      </c>
      <c r="K4287">
        <v>1985</v>
      </c>
      <c r="L4287">
        <v>1</v>
      </c>
      <c r="M4287">
        <v>1.333333333333333</v>
      </c>
      <c r="N4287">
        <v>1.333333333333333</v>
      </c>
      <c r="O4287">
        <v>1</v>
      </c>
      <c r="P4287">
        <v>1.333333333333333</v>
      </c>
      <c r="Q4287">
        <v>1</v>
      </c>
      <c r="R4287" t="s">
        <v>67</v>
      </c>
    </row>
    <row r="4288" spans="1:18" x14ac:dyDescent="0.3">
      <c r="A4288" s="63">
        <v>4286</v>
      </c>
      <c r="B4288">
        <v>732</v>
      </c>
      <c r="C4288" t="s">
        <v>550</v>
      </c>
      <c r="D4288" t="s">
        <v>658</v>
      </c>
      <c r="F4288">
        <v>64</v>
      </c>
      <c r="G4288" s="64">
        <v>42978</v>
      </c>
      <c r="H4288" s="64">
        <v>42978</v>
      </c>
      <c r="I4288">
        <v>8</v>
      </c>
      <c r="J4288">
        <v>1985</v>
      </c>
      <c r="K4288">
        <v>1985</v>
      </c>
      <c r="L4288">
        <v>1</v>
      </c>
      <c r="M4288">
        <v>1.333333333333333</v>
      </c>
      <c r="N4288">
        <v>1.333333333333333</v>
      </c>
      <c r="O4288">
        <v>1</v>
      </c>
      <c r="P4288">
        <v>1.333333333333333</v>
      </c>
      <c r="Q4288">
        <v>1</v>
      </c>
      <c r="R4288" t="s">
        <v>641</v>
      </c>
    </row>
    <row r="4289" spans="1:18" x14ac:dyDescent="0.3">
      <c r="A4289" s="63">
        <v>4287</v>
      </c>
      <c r="B4289">
        <v>732</v>
      </c>
      <c r="C4289" t="s">
        <v>550</v>
      </c>
      <c r="D4289" t="s">
        <v>658</v>
      </c>
      <c r="F4289">
        <v>64</v>
      </c>
      <c r="G4289" s="64">
        <v>42978</v>
      </c>
      <c r="H4289" s="64">
        <v>42978</v>
      </c>
      <c r="I4289">
        <v>8</v>
      </c>
      <c r="J4289">
        <v>1985</v>
      </c>
      <c r="K4289">
        <v>1985</v>
      </c>
      <c r="L4289">
        <v>1</v>
      </c>
      <c r="M4289">
        <v>1.333333333333333</v>
      </c>
      <c r="N4289">
        <v>1.333333333333333</v>
      </c>
      <c r="O4289">
        <v>1</v>
      </c>
      <c r="P4289">
        <v>1.333333333333333</v>
      </c>
      <c r="Q4289">
        <v>1</v>
      </c>
      <c r="R4289" t="s">
        <v>665</v>
      </c>
    </row>
    <row r="4290" spans="1:18" x14ac:dyDescent="0.3">
      <c r="A4290" s="63">
        <v>4288</v>
      </c>
      <c r="B4290">
        <v>732</v>
      </c>
      <c r="C4290" t="s">
        <v>550</v>
      </c>
      <c r="D4290" t="s">
        <v>658</v>
      </c>
      <c r="F4290">
        <v>64</v>
      </c>
      <c r="G4290" s="64">
        <v>42978</v>
      </c>
      <c r="H4290" s="64">
        <v>42978</v>
      </c>
      <c r="I4290">
        <v>8</v>
      </c>
      <c r="J4290">
        <v>1985</v>
      </c>
      <c r="K4290">
        <v>1985</v>
      </c>
      <c r="L4290">
        <v>1</v>
      </c>
      <c r="M4290">
        <v>1.333333333333333</v>
      </c>
      <c r="N4290">
        <v>1.333333333333333</v>
      </c>
      <c r="O4290">
        <v>1</v>
      </c>
      <c r="P4290">
        <v>1.333333333333333</v>
      </c>
      <c r="Q4290">
        <v>1</v>
      </c>
      <c r="R4290" t="s">
        <v>722</v>
      </c>
    </row>
    <row r="4291" spans="1:18" x14ac:dyDescent="0.3">
      <c r="A4291" s="63">
        <v>4289</v>
      </c>
      <c r="B4291">
        <v>732</v>
      </c>
      <c r="C4291" t="s">
        <v>550</v>
      </c>
      <c r="D4291" t="s">
        <v>658</v>
      </c>
      <c r="F4291">
        <v>64</v>
      </c>
      <c r="G4291" s="64">
        <v>42978</v>
      </c>
      <c r="H4291" s="64">
        <v>42978</v>
      </c>
      <c r="I4291">
        <v>8</v>
      </c>
      <c r="J4291">
        <v>1985</v>
      </c>
      <c r="K4291">
        <v>1985</v>
      </c>
      <c r="L4291">
        <v>1</v>
      </c>
      <c r="M4291">
        <v>1.333333333333333</v>
      </c>
      <c r="N4291">
        <v>1.333333333333333</v>
      </c>
      <c r="O4291">
        <v>1</v>
      </c>
      <c r="P4291">
        <v>1.333333333333333</v>
      </c>
      <c r="Q4291">
        <v>1</v>
      </c>
      <c r="R4291" t="s">
        <v>588</v>
      </c>
    </row>
    <row r="4292" spans="1:18" x14ac:dyDescent="0.3">
      <c r="A4292" s="63">
        <v>4290</v>
      </c>
      <c r="B4292">
        <v>732</v>
      </c>
      <c r="C4292" t="s">
        <v>550</v>
      </c>
      <c r="D4292" t="s">
        <v>658</v>
      </c>
      <c r="F4292">
        <v>64</v>
      </c>
      <c r="G4292" s="64">
        <v>42978</v>
      </c>
      <c r="H4292" s="64">
        <v>42978</v>
      </c>
      <c r="I4292">
        <v>8</v>
      </c>
      <c r="J4292">
        <v>1985</v>
      </c>
      <c r="K4292">
        <v>1985</v>
      </c>
      <c r="L4292">
        <v>1</v>
      </c>
      <c r="M4292">
        <v>1.333333333333333</v>
      </c>
      <c r="N4292">
        <v>1.333333333333333</v>
      </c>
      <c r="O4292">
        <v>1</v>
      </c>
      <c r="P4292">
        <v>1.333333333333333</v>
      </c>
      <c r="Q4292">
        <v>1</v>
      </c>
      <c r="R4292" t="s">
        <v>667</v>
      </c>
    </row>
    <row r="4293" spans="1:18" x14ac:dyDescent="0.3">
      <c r="A4293" s="63">
        <v>4291</v>
      </c>
      <c r="B4293">
        <v>732</v>
      </c>
      <c r="C4293" t="s">
        <v>550</v>
      </c>
      <c r="D4293" t="s">
        <v>658</v>
      </c>
      <c r="F4293">
        <v>64</v>
      </c>
      <c r="G4293" s="64">
        <v>42978</v>
      </c>
      <c r="H4293" s="64">
        <v>42978</v>
      </c>
      <c r="I4293">
        <v>8</v>
      </c>
      <c r="J4293">
        <v>1985</v>
      </c>
      <c r="K4293">
        <v>1985</v>
      </c>
      <c r="L4293">
        <v>1</v>
      </c>
      <c r="M4293">
        <v>1.333333333333333</v>
      </c>
      <c r="N4293">
        <v>1.333333333333333</v>
      </c>
      <c r="O4293">
        <v>1</v>
      </c>
      <c r="P4293">
        <v>1.333333333333333</v>
      </c>
      <c r="Q4293">
        <v>1</v>
      </c>
      <c r="R4293" t="s">
        <v>712</v>
      </c>
    </row>
    <row r="4294" spans="1:18" x14ac:dyDescent="0.3">
      <c r="A4294" s="63">
        <v>4292</v>
      </c>
      <c r="B4294">
        <v>543</v>
      </c>
      <c r="C4294" t="s">
        <v>551</v>
      </c>
      <c r="D4294" t="s">
        <v>658</v>
      </c>
      <c r="F4294">
        <v>76</v>
      </c>
      <c r="G4294" s="64">
        <v>43100</v>
      </c>
      <c r="H4294" s="64">
        <v>43100</v>
      </c>
      <c r="I4294">
        <v>9</v>
      </c>
      <c r="J4294">
        <v>2000</v>
      </c>
      <c r="K4294">
        <v>2000</v>
      </c>
      <c r="L4294">
        <v>1</v>
      </c>
      <c r="M4294">
        <v>1.6166666666666669</v>
      </c>
      <c r="N4294">
        <v>1.6166666666666669</v>
      </c>
      <c r="O4294">
        <v>1</v>
      </c>
      <c r="P4294">
        <v>1.6166666666666669</v>
      </c>
      <c r="Q4294">
        <v>1</v>
      </c>
      <c r="R4294" t="s">
        <v>35</v>
      </c>
    </row>
    <row r="4295" spans="1:18" x14ac:dyDescent="0.3">
      <c r="A4295" s="63">
        <v>4293</v>
      </c>
      <c r="B4295">
        <v>543</v>
      </c>
      <c r="C4295" t="s">
        <v>551</v>
      </c>
      <c r="D4295" t="s">
        <v>658</v>
      </c>
      <c r="F4295">
        <v>76</v>
      </c>
      <c r="G4295" s="64">
        <v>43100</v>
      </c>
      <c r="H4295" s="64">
        <v>43100</v>
      </c>
      <c r="I4295">
        <v>9</v>
      </c>
      <c r="J4295">
        <v>2000</v>
      </c>
      <c r="K4295">
        <v>2000</v>
      </c>
      <c r="L4295">
        <v>1</v>
      </c>
      <c r="M4295">
        <v>1.6166666666666669</v>
      </c>
      <c r="N4295">
        <v>1.6166666666666669</v>
      </c>
      <c r="O4295">
        <v>1</v>
      </c>
      <c r="P4295">
        <v>1.6166666666666669</v>
      </c>
      <c r="Q4295">
        <v>1</v>
      </c>
      <c r="R4295" t="s">
        <v>22</v>
      </c>
    </row>
    <row r="4296" spans="1:18" x14ac:dyDescent="0.3">
      <c r="A4296" s="63">
        <v>4294</v>
      </c>
      <c r="B4296">
        <v>543</v>
      </c>
      <c r="C4296" t="s">
        <v>551</v>
      </c>
      <c r="D4296" t="s">
        <v>658</v>
      </c>
      <c r="F4296">
        <v>76</v>
      </c>
      <c r="G4296" s="64">
        <v>43100</v>
      </c>
      <c r="H4296" s="64">
        <v>43100</v>
      </c>
      <c r="I4296">
        <v>9</v>
      </c>
      <c r="J4296">
        <v>2000</v>
      </c>
      <c r="K4296">
        <v>2000</v>
      </c>
      <c r="L4296">
        <v>1</v>
      </c>
      <c r="M4296">
        <v>1.6166666666666669</v>
      </c>
      <c r="N4296">
        <v>1.6166666666666669</v>
      </c>
      <c r="O4296">
        <v>1</v>
      </c>
      <c r="P4296">
        <v>1.6166666666666669</v>
      </c>
      <c r="Q4296">
        <v>1</v>
      </c>
      <c r="R4296" t="s">
        <v>36</v>
      </c>
    </row>
    <row r="4297" spans="1:18" x14ac:dyDescent="0.3">
      <c r="A4297" s="63">
        <v>4295</v>
      </c>
      <c r="B4297">
        <v>543</v>
      </c>
      <c r="C4297" t="s">
        <v>551</v>
      </c>
      <c r="D4297" t="s">
        <v>658</v>
      </c>
      <c r="F4297">
        <v>76</v>
      </c>
      <c r="G4297" s="64">
        <v>43100</v>
      </c>
      <c r="H4297" s="64">
        <v>43100</v>
      </c>
      <c r="I4297">
        <v>9</v>
      </c>
      <c r="J4297">
        <v>2000</v>
      </c>
      <c r="K4297">
        <v>2000</v>
      </c>
      <c r="L4297">
        <v>1</v>
      </c>
      <c r="M4297">
        <v>1.6166666666666669</v>
      </c>
      <c r="N4297">
        <v>1.6166666666666669</v>
      </c>
      <c r="O4297">
        <v>1</v>
      </c>
      <c r="P4297">
        <v>1.6166666666666669</v>
      </c>
      <c r="Q4297">
        <v>1</v>
      </c>
      <c r="R4297" t="s">
        <v>23</v>
      </c>
    </row>
    <row r="4298" spans="1:18" x14ac:dyDescent="0.3">
      <c r="A4298" s="63">
        <v>4296</v>
      </c>
      <c r="B4298">
        <v>543</v>
      </c>
      <c r="C4298" t="s">
        <v>551</v>
      </c>
      <c r="D4298" t="s">
        <v>658</v>
      </c>
      <c r="F4298">
        <v>76</v>
      </c>
      <c r="G4298" s="64">
        <v>43100</v>
      </c>
      <c r="H4298" s="64">
        <v>43100</v>
      </c>
      <c r="I4298">
        <v>9</v>
      </c>
      <c r="J4298">
        <v>2000</v>
      </c>
      <c r="K4298">
        <v>2000</v>
      </c>
      <c r="L4298">
        <v>1</v>
      </c>
      <c r="M4298">
        <v>1.6166666666666669</v>
      </c>
      <c r="N4298">
        <v>1.6166666666666669</v>
      </c>
      <c r="O4298">
        <v>1</v>
      </c>
      <c r="P4298">
        <v>1.6166666666666669</v>
      </c>
      <c r="Q4298">
        <v>1</v>
      </c>
      <c r="R4298" t="s">
        <v>87</v>
      </c>
    </row>
    <row r="4299" spans="1:18" x14ac:dyDescent="0.3">
      <c r="A4299" s="63">
        <v>4297</v>
      </c>
      <c r="B4299">
        <v>543</v>
      </c>
      <c r="C4299" t="s">
        <v>551</v>
      </c>
      <c r="D4299" t="s">
        <v>658</v>
      </c>
      <c r="F4299">
        <v>76</v>
      </c>
      <c r="G4299" s="64">
        <v>43100</v>
      </c>
      <c r="H4299" s="64">
        <v>43100</v>
      </c>
      <c r="I4299">
        <v>9</v>
      </c>
      <c r="J4299">
        <v>2000</v>
      </c>
      <c r="K4299">
        <v>2000</v>
      </c>
      <c r="L4299">
        <v>1</v>
      </c>
      <c r="M4299">
        <v>1.6166666666666669</v>
      </c>
      <c r="N4299">
        <v>1.6166666666666669</v>
      </c>
      <c r="O4299">
        <v>1</v>
      </c>
      <c r="P4299">
        <v>1.6166666666666669</v>
      </c>
      <c r="Q4299">
        <v>1</v>
      </c>
      <c r="R4299" t="s">
        <v>54</v>
      </c>
    </row>
    <row r="4300" spans="1:18" x14ac:dyDescent="0.3">
      <c r="A4300" s="63">
        <v>4298</v>
      </c>
      <c r="B4300">
        <v>543</v>
      </c>
      <c r="C4300" t="s">
        <v>551</v>
      </c>
      <c r="D4300" t="s">
        <v>658</v>
      </c>
      <c r="F4300">
        <v>76</v>
      </c>
      <c r="G4300" s="64">
        <v>43100</v>
      </c>
      <c r="H4300" s="64">
        <v>43100</v>
      </c>
      <c r="I4300">
        <v>9</v>
      </c>
      <c r="J4300">
        <v>2000</v>
      </c>
      <c r="K4300">
        <v>2000</v>
      </c>
      <c r="L4300">
        <v>1</v>
      </c>
      <c r="M4300">
        <v>1.6166666666666669</v>
      </c>
      <c r="N4300">
        <v>1.6166666666666669</v>
      </c>
      <c r="O4300">
        <v>1</v>
      </c>
      <c r="P4300">
        <v>1.6166666666666669</v>
      </c>
      <c r="Q4300">
        <v>1</v>
      </c>
      <c r="R4300" t="s">
        <v>25</v>
      </c>
    </row>
    <row r="4301" spans="1:18" x14ac:dyDescent="0.3">
      <c r="A4301" s="63">
        <v>4299</v>
      </c>
      <c r="B4301">
        <v>543</v>
      </c>
      <c r="C4301" t="s">
        <v>551</v>
      </c>
      <c r="D4301" t="s">
        <v>658</v>
      </c>
      <c r="F4301">
        <v>76</v>
      </c>
      <c r="G4301" s="64">
        <v>43100</v>
      </c>
      <c r="H4301" s="64">
        <v>43100</v>
      </c>
      <c r="I4301">
        <v>9</v>
      </c>
      <c r="J4301">
        <v>2000</v>
      </c>
      <c r="K4301">
        <v>2000</v>
      </c>
      <c r="L4301">
        <v>1</v>
      </c>
      <c r="M4301">
        <v>1.6166666666666669</v>
      </c>
      <c r="N4301">
        <v>1.6166666666666669</v>
      </c>
      <c r="O4301">
        <v>1</v>
      </c>
      <c r="P4301">
        <v>1.6166666666666669</v>
      </c>
      <c r="Q4301">
        <v>1</v>
      </c>
      <c r="R4301" t="s">
        <v>119</v>
      </c>
    </row>
    <row r="4302" spans="1:18" x14ac:dyDescent="0.3">
      <c r="A4302" s="63">
        <v>4300</v>
      </c>
      <c r="B4302">
        <v>543</v>
      </c>
      <c r="C4302" t="s">
        <v>551</v>
      </c>
      <c r="D4302" t="s">
        <v>658</v>
      </c>
      <c r="F4302">
        <v>76</v>
      </c>
      <c r="G4302" s="64">
        <v>43100</v>
      </c>
      <c r="H4302" s="64">
        <v>43100</v>
      </c>
      <c r="I4302">
        <v>9</v>
      </c>
      <c r="J4302">
        <v>2000</v>
      </c>
      <c r="K4302">
        <v>2000</v>
      </c>
      <c r="L4302">
        <v>1</v>
      </c>
      <c r="M4302">
        <v>1.6166666666666669</v>
      </c>
      <c r="N4302">
        <v>1.6166666666666669</v>
      </c>
      <c r="O4302">
        <v>1</v>
      </c>
      <c r="P4302">
        <v>1.6166666666666669</v>
      </c>
      <c r="Q4302">
        <v>1</v>
      </c>
      <c r="R4302" t="s">
        <v>665</v>
      </c>
    </row>
    <row r="4303" spans="1:18" x14ac:dyDescent="0.3">
      <c r="A4303" s="63">
        <v>4301</v>
      </c>
      <c r="B4303">
        <v>543</v>
      </c>
      <c r="C4303" t="s">
        <v>551</v>
      </c>
      <c r="D4303" t="s">
        <v>658</v>
      </c>
      <c r="F4303">
        <v>76</v>
      </c>
      <c r="G4303" s="64">
        <v>43100</v>
      </c>
      <c r="H4303" s="64">
        <v>43100</v>
      </c>
      <c r="I4303">
        <v>9</v>
      </c>
      <c r="J4303">
        <v>2000</v>
      </c>
      <c r="K4303">
        <v>2000</v>
      </c>
      <c r="L4303">
        <v>1</v>
      </c>
      <c r="M4303">
        <v>1.6166666666666669</v>
      </c>
      <c r="N4303">
        <v>1.6166666666666669</v>
      </c>
      <c r="O4303">
        <v>1</v>
      </c>
      <c r="P4303">
        <v>1.6166666666666669</v>
      </c>
      <c r="Q4303">
        <v>1</v>
      </c>
      <c r="R4303" t="s">
        <v>589</v>
      </c>
    </row>
    <row r="4304" spans="1:18" x14ac:dyDescent="0.3">
      <c r="A4304" s="63">
        <v>4302</v>
      </c>
      <c r="B4304">
        <v>543</v>
      </c>
      <c r="C4304" t="s">
        <v>551</v>
      </c>
      <c r="D4304" t="s">
        <v>658</v>
      </c>
      <c r="F4304">
        <v>76</v>
      </c>
      <c r="G4304" s="64">
        <v>43100</v>
      </c>
      <c r="H4304" s="64">
        <v>43100</v>
      </c>
      <c r="I4304">
        <v>9</v>
      </c>
      <c r="J4304">
        <v>2000</v>
      </c>
      <c r="K4304">
        <v>2000</v>
      </c>
      <c r="L4304">
        <v>1</v>
      </c>
      <c r="M4304">
        <v>1.6166666666666669</v>
      </c>
      <c r="N4304">
        <v>1.6166666666666669</v>
      </c>
      <c r="O4304">
        <v>1</v>
      </c>
      <c r="P4304">
        <v>1.6166666666666669</v>
      </c>
      <c r="Q4304">
        <v>1</v>
      </c>
      <c r="R4304" t="s">
        <v>782</v>
      </c>
    </row>
    <row r="4305" spans="1:18" x14ac:dyDescent="0.3">
      <c r="A4305" s="63">
        <v>4303</v>
      </c>
      <c r="B4305">
        <v>543</v>
      </c>
      <c r="C4305" t="s">
        <v>551</v>
      </c>
      <c r="D4305" t="s">
        <v>658</v>
      </c>
      <c r="F4305">
        <v>76</v>
      </c>
      <c r="G4305" s="64">
        <v>43100</v>
      </c>
      <c r="H4305" s="64">
        <v>43100</v>
      </c>
      <c r="I4305">
        <v>9</v>
      </c>
      <c r="J4305">
        <v>2000</v>
      </c>
      <c r="K4305">
        <v>2000</v>
      </c>
      <c r="L4305">
        <v>1</v>
      </c>
      <c r="M4305">
        <v>1.6166666666666669</v>
      </c>
      <c r="N4305">
        <v>1.6166666666666669</v>
      </c>
      <c r="O4305">
        <v>1</v>
      </c>
      <c r="P4305">
        <v>1.6166666666666669</v>
      </c>
      <c r="Q4305">
        <v>1</v>
      </c>
      <c r="R4305" t="s">
        <v>590</v>
      </c>
    </row>
    <row r="4306" spans="1:18" x14ac:dyDescent="0.3">
      <c r="A4306" s="63">
        <v>4304</v>
      </c>
      <c r="B4306">
        <v>543</v>
      </c>
      <c r="C4306" t="s">
        <v>551</v>
      </c>
      <c r="D4306" t="s">
        <v>658</v>
      </c>
      <c r="F4306">
        <v>76</v>
      </c>
      <c r="G4306" s="64">
        <v>43100</v>
      </c>
      <c r="H4306" s="64">
        <v>43100</v>
      </c>
      <c r="I4306">
        <v>9</v>
      </c>
      <c r="J4306">
        <v>2000</v>
      </c>
      <c r="K4306">
        <v>2000</v>
      </c>
      <c r="L4306">
        <v>1</v>
      </c>
      <c r="M4306">
        <v>1.6166666666666669</v>
      </c>
      <c r="N4306">
        <v>1.6166666666666669</v>
      </c>
      <c r="O4306">
        <v>1</v>
      </c>
      <c r="P4306">
        <v>1.6166666666666669</v>
      </c>
      <c r="Q4306">
        <v>1</v>
      </c>
      <c r="R4306" t="s">
        <v>710</v>
      </c>
    </row>
    <row r="4307" spans="1:18" x14ac:dyDescent="0.3">
      <c r="A4307" s="63">
        <v>4305</v>
      </c>
      <c r="B4307">
        <v>543</v>
      </c>
      <c r="C4307" t="s">
        <v>551</v>
      </c>
      <c r="D4307" t="s">
        <v>658</v>
      </c>
      <c r="F4307">
        <v>76</v>
      </c>
      <c r="G4307" s="64">
        <v>43100</v>
      </c>
      <c r="H4307" s="64">
        <v>43100</v>
      </c>
      <c r="I4307">
        <v>9</v>
      </c>
      <c r="J4307">
        <v>2000</v>
      </c>
      <c r="K4307">
        <v>2000</v>
      </c>
      <c r="L4307">
        <v>1</v>
      </c>
      <c r="M4307">
        <v>1.6166666666666669</v>
      </c>
      <c r="N4307">
        <v>1.6166666666666669</v>
      </c>
      <c r="O4307">
        <v>1</v>
      </c>
      <c r="P4307">
        <v>1.6166666666666669</v>
      </c>
      <c r="Q4307">
        <v>1</v>
      </c>
      <c r="R4307" t="s">
        <v>606</v>
      </c>
    </row>
    <row r="4308" spans="1:18" x14ac:dyDescent="0.3">
      <c r="A4308" s="63">
        <v>4306</v>
      </c>
      <c r="B4308">
        <v>543</v>
      </c>
      <c r="C4308" t="s">
        <v>551</v>
      </c>
      <c r="D4308" t="s">
        <v>658</v>
      </c>
      <c r="F4308">
        <v>76</v>
      </c>
      <c r="G4308" s="64">
        <v>43100</v>
      </c>
      <c r="H4308" s="64">
        <v>43100</v>
      </c>
      <c r="I4308">
        <v>9</v>
      </c>
      <c r="J4308">
        <v>2000</v>
      </c>
      <c r="K4308">
        <v>2000</v>
      </c>
      <c r="L4308">
        <v>1</v>
      </c>
      <c r="M4308">
        <v>1.6166666666666669</v>
      </c>
      <c r="N4308">
        <v>1.6166666666666669</v>
      </c>
      <c r="O4308">
        <v>1</v>
      </c>
      <c r="P4308">
        <v>1.6166666666666669</v>
      </c>
      <c r="Q4308">
        <v>1</v>
      </c>
      <c r="R4308" t="s">
        <v>676</v>
      </c>
    </row>
    <row r="4309" spans="1:18" x14ac:dyDescent="0.3">
      <c r="A4309" s="63">
        <v>4307</v>
      </c>
      <c r="B4309">
        <v>543</v>
      </c>
      <c r="C4309" t="s">
        <v>551</v>
      </c>
      <c r="D4309" t="s">
        <v>658</v>
      </c>
      <c r="F4309">
        <v>76</v>
      </c>
      <c r="G4309" s="64">
        <v>43100</v>
      </c>
      <c r="H4309" s="64">
        <v>43100</v>
      </c>
      <c r="I4309">
        <v>9</v>
      </c>
      <c r="J4309">
        <v>2000</v>
      </c>
      <c r="K4309">
        <v>2000</v>
      </c>
      <c r="L4309">
        <v>1</v>
      </c>
      <c r="M4309">
        <v>1.6166666666666669</v>
      </c>
      <c r="N4309">
        <v>1.6166666666666669</v>
      </c>
      <c r="O4309">
        <v>1</v>
      </c>
      <c r="P4309">
        <v>1.6166666666666669</v>
      </c>
      <c r="Q4309">
        <v>1</v>
      </c>
      <c r="R4309" t="s">
        <v>667</v>
      </c>
    </row>
    <row r="4310" spans="1:18" x14ac:dyDescent="0.3">
      <c r="A4310" s="63">
        <v>4308</v>
      </c>
      <c r="B4310">
        <v>543</v>
      </c>
      <c r="C4310" t="s">
        <v>551</v>
      </c>
      <c r="D4310" t="s">
        <v>658</v>
      </c>
      <c r="F4310">
        <v>76</v>
      </c>
      <c r="G4310" s="64">
        <v>43100</v>
      </c>
      <c r="H4310" s="64">
        <v>43100</v>
      </c>
      <c r="I4310">
        <v>9</v>
      </c>
      <c r="J4310">
        <v>2000</v>
      </c>
      <c r="K4310">
        <v>2000</v>
      </c>
      <c r="L4310">
        <v>1</v>
      </c>
      <c r="M4310">
        <v>1.6166666666666669</v>
      </c>
      <c r="N4310">
        <v>1.6166666666666669</v>
      </c>
      <c r="O4310">
        <v>1</v>
      </c>
      <c r="P4310">
        <v>1.6166666666666669</v>
      </c>
      <c r="Q4310">
        <v>1</v>
      </c>
      <c r="R4310" t="s">
        <v>661</v>
      </c>
    </row>
    <row r="4311" spans="1:18" x14ac:dyDescent="0.3">
      <c r="A4311" s="63">
        <v>4309</v>
      </c>
      <c r="B4311">
        <v>543</v>
      </c>
      <c r="C4311" t="s">
        <v>551</v>
      </c>
      <c r="D4311" t="s">
        <v>658</v>
      </c>
      <c r="F4311">
        <v>76</v>
      </c>
      <c r="G4311" s="64">
        <v>43100</v>
      </c>
      <c r="H4311" s="64">
        <v>43100</v>
      </c>
      <c r="I4311">
        <v>9</v>
      </c>
      <c r="J4311">
        <v>2000</v>
      </c>
      <c r="K4311">
        <v>2000</v>
      </c>
      <c r="L4311">
        <v>1</v>
      </c>
      <c r="M4311">
        <v>1.6166666666666669</v>
      </c>
      <c r="N4311">
        <v>1.6166666666666669</v>
      </c>
      <c r="O4311">
        <v>1</v>
      </c>
      <c r="P4311">
        <v>1.6166666666666669</v>
      </c>
      <c r="Q4311">
        <v>1</v>
      </c>
      <c r="R4311" t="s">
        <v>722</v>
      </c>
    </row>
    <row r="4312" spans="1:18" x14ac:dyDescent="0.3">
      <c r="A4312" s="63">
        <v>4310</v>
      </c>
      <c r="B4312">
        <v>543</v>
      </c>
      <c r="C4312" t="s">
        <v>551</v>
      </c>
      <c r="D4312" t="s">
        <v>658</v>
      </c>
      <c r="F4312">
        <v>76</v>
      </c>
      <c r="G4312" s="64">
        <v>43100</v>
      </c>
      <c r="H4312" s="64">
        <v>43100</v>
      </c>
      <c r="I4312">
        <v>9</v>
      </c>
      <c r="J4312">
        <v>2000</v>
      </c>
      <c r="K4312">
        <v>2000</v>
      </c>
      <c r="L4312">
        <v>1</v>
      </c>
      <c r="M4312">
        <v>1.6166666666666669</v>
      </c>
      <c r="N4312">
        <v>1.6166666666666669</v>
      </c>
      <c r="O4312">
        <v>1</v>
      </c>
      <c r="P4312">
        <v>1.6166666666666669</v>
      </c>
      <c r="Q4312">
        <v>1</v>
      </c>
      <c r="R4312" t="s">
        <v>649</v>
      </c>
    </row>
    <row r="4313" spans="1:18" x14ac:dyDescent="0.3">
      <c r="A4313" s="63">
        <v>4311</v>
      </c>
      <c r="B4313">
        <v>543</v>
      </c>
      <c r="C4313" t="s">
        <v>551</v>
      </c>
      <c r="D4313" t="s">
        <v>658</v>
      </c>
      <c r="F4313">
        <v>76</v>
      </c>
      <c r="G4313" s="64">
        <v>43100</v>
      </c>
      <c r="H4313" s="64">
        <v>43100</v>
      </c>
      <c r="I4313">
        <v>9</v>
      </c>
      <c r="J4313">
        <v>2000</v>
      </c>
      <c r="K4313">
        <v>2000</v>
      </c>
      <c r="L4313">
        <v>1</v>
      </c>
      <c r="M4313">
        <v>1.6166666666666669</v>
      </c>
      <c r="N4313">
        <v>1.6166666666666669</v>
      </c>
      <c r="O4313">
        <v>1</v>
      </c>
      <c r="P4313">
        <v>1.6166666666666669</v>
      </c>
      <c r="Q4313">
        <v>1</v>
      </c>
      <c r="R4313" t="s">
        <v>760</v>
      </c>
    </row>
    <row r="4314" spans="1:18" x14ac:dyDescent="0.3">
      <c r="A4314" s="63">
        <v>4312</v>
      </c>
      <c r="B4314">
        <v>543</v>
      </c>
      <c r="C4314" t="s">
        <v>551</v>
      </c>
      <c r="D4314" t="s">
        <v>658</v>
      </c>
      <c r="F4314">
        <v>76</v>
      </c>
      <c r="G4314" s="64">
        <v>43100</v>
      </c>
      <c r="H4314" s="64">
        <v>43100</v>
      </c>
      <c r="I4314">
        <v>9</v>
      </c>
      <c r="J4314">
        <v>2000</v>
      </c>
      <c r="K4314">
        <v>2000</v>
      </c>
      <c r="L4314">
        <v>1</v>
      </c>
      <c r="M4314">
        <v>1.6166666666666669</v>
      </c>
      <c r="N4314">
        <v>1.6166666666666669</v>
      </c>
      <c r="O4314">
        <v>1</v>
      </c>
      <c r="P4314">
        <v>1.6166666666666669</v>
      </c>
      <c r="Q4314">
        <v>1</v>
      </c>
      <c r="R4314" t="s">
        <v>587</v>
      </c>
    </row>
    <row r="4315" spans="1:18" x14ac:dyDescent="0.3">
      <c r="A4315" s="63">
        <v>4313</v>
      </c>
      <c r="B4315">
        <v>543</v>
      </c>
      <c r="C4315" t="s">
        <v>551</v>
      </c>
      <c r="D4315" t="s">
        <v>658</v>
      </c>
      <c r="F4315">
        <v>76</v>
      </c>
      <c r="G4315" s="64">
        <v>43100</v>
      </c>
      <c r="H4315" s="64">
        <v>43100</v>
      </c>
      <c r="I4315">
        <v>9</v>
      </c>
      <c r="J4315">
        <v>2000</v>
      </c>
      <c r="K4315">
        <v>2000</v>
      </c>
      <c r="L4315">
        <v>1</v>
      </c>
      <c r="M4315">
        <v>1.6166666666666669</v>
      </c>
      <c r="N4315">
        <v>1.6166666666666669</v>
      </c>
      <c r="O4315">
        <v>1</v>
      </c>
      <c r="P4315">
        <v>1.6166666666666669</v>
      </c>
      <c r="Q4315">
        <v>1</v>
      </c>
      <c r="R4315" t="s">
        <v>67</v>
      </c>
    </row>
    <row r="4316" spans="1:18" x14ac:dyDescent="0.3">
      <c r="A4316" s="63">
        <v>4314</v>
      </c>
      <c r="B4316">
        <v>543</v>
      </c>
      <c r="C4316" t="s">
        <v>551</v>
      </c>
      <c r="D4316" t="s">
        <v>658</v>
      </c>
      <c r="F4316">
        <v>76</v>
      </c>
      <c r="G4316" s="64">
        <v>43100</v>
      </c>
      <c r="H4316" s="64">
        <v>43100</v>
      </c>
      <c r="I4316">
        <v>9</v>
      </c>
      <c r="J4316">
        <v>2000</v>
      </c>
      <c r="K4316">
        <v>2000</v>
      </c>
      <c r="L4316">
        <v>1</v>
      </c>
      <c r="M4316">
        <v>1.6166666666666669</v>
      </c>
      <c r="N4316">
        <v>1.6166666666666669</v>
      </c>
      <c r="O4316">
        <v>1</v>
      </c>
      <c r="P4316">
        <v>1.6166666666666669</v>
      </c>
      <c r="Q4316">
        <v>1</v>
      </c>
      <c r="R4316" t="s">
        <v>752</v>
      </c>
    </row>
    <row r="4317" spans="1:18" x14ac:dyDescent="0.3">
      <c r="A4317" s="63">
        <v>4315</v>
      </c>
      <c r="B4317">
        <v>180</v>
      </c>
      <c r="C4317" t="s">
        <v>552</v>
      </c>
      <c r="D4317" t="s">
        <v>585</v>
      </c>
      <c r="F4317">
        <v>67</v>
      </c>
      <c r="G4317" s="64">
        <v>43525</v>
      </c>
      <c r="H4317" s="64">
        <v>43537</v>
      </c>
      <c r="I4317">
        <v>6</v>
      </c>
      <c r="J4317">
        <v>2000</v>
      </c>
      <c r="K4317">
        <v>2000</v>
      </c>
      <c r="L4317">
        <v>13</v>
      </c>
      <c r="M4317">
        <v>0.36666666666666659</v>
      </c>
      <c r="N4317">
        <v>4.7666666666666666</v>
      </c>
      <c r="O4317">
        <v>13</v>
      </c>
      <c r="P4317">
        <v>0.36666666666666659</v>
      </c>
      <c r="Q4317">
        <v>1</v>
      </c>
      <c r="R4317" t="s">
        <v>35</v>
      </c>
    </row>
    <row r="4318" spans="1:18" x14ac:dyDescent="0.3">
      <c r="A4318" s="63">
        <v>4316</v>
      </c>
      <c r="B4318">
        <v>180</v>
      </c>
      <c r="C4318" t="s">
        <v>552</v>
      </c>
      <c r="D4318" t="s">
        <v>585</v>
      </c>
      <c r="F4318">
        <v>67</v>
      </c>
      <c r="G4318" s="64">
        <v>43525</v>
      </c>
      <c r="H4318" s="64">
        <v>43537</v>
      </c>
      <c r="I4318">
        <v>6</v>
      </c>
      <c r="J4318">
        <v>2000</v>
      </c>
      <c r="K4318">
        <v>2000</v>
      </c>
      <c r="L4318">
        <v>13</v>
      </c>
      <c r="M4318">
        <v>0.36666666666666659</v>
      </c>
      <c r="N4318">
        <v>4.7666666666666666</v>
      </c>
      <c r="O4318">
        <v>13</v>
      </c>
      <c r="P4318">
        <v>0.36666666666666659</v>
      </c>
      <c r="Q4318">
        <v>1</v>
      </c>
      <c r="R4318" t="s">
        <v>70</v>
      </c>
    </row>
    <row r="4319" spans="1:18" x14ac:dyDescent="0.3">
      <c r="A4319" s="63">
        <v>4317</v>
      </c>
      <c r="B4319">
        <v>180</v>
      </c>
      <c r="C4319" t="s">
        <v>552</v>
      </c>
      <c r="D4319" t="s">
        <v>585</v>
      </c>
      <c r="F4319">
        <v>67</v>
      </c>
      <c r="G4319" s="64">
        <v>43525</v>
      </c>
      <c r="H4319" s="64">
        <v>43537</v>
      </c>
      <c r="I4319">
        <v>6</v>
      </c>
      <c r="J4319">
        <v>2000</v>
      </c>
      <c r="K4319">
        <v>2000</v>
      </c>
      <c r="L4319">
        <v>13</v>
      </c>
      <c r="M4319">
        <v>0.36666666666666659</v>
      </c>
      <c r="N4319">
        <v>4.7666666666666666</v>
      </c>
      <c r="O4319">
        <v>13</v>
      </c>
      <c r="P4319">
        <v>0.36666666666666659</v>
      </c>
      <c r="Q4319">
        <v>1</v>
      </c>
      <c r="R4319" t="s">
        <v>97</v>
      </c>
    </row>
    <row r="4320" spans="1:18" x14ac:dyDescent="0.3">
      <c r="A4320" s="63">
        <v>4318</v>
      </c>
      <c r="B4320">
        <v>180</v>
      </c>
      <c r="C4320" t="s">
        <v>552</v>
      </c>
      <c r="D4320" t="s">
        <v>585</v>
      </c>
      <c r="F4320">
        <v>67</v>
      </c>
      <c r="G4320" s="64">
        <v>43525</v>
      </c>
      <c r="H4320" s="64">
        <v>43537</v>
      </c>
      <c r="I4320">
        <v>6</v>
      </c>
      <c r="J4320">
        <v>2000</v>
      </c>
      <c r="K4320">
        <v>2000</v>
      </c>
      <c r="L4320">
        <v>13</v>
      </c>
      <c r="M4320">
        <v>0.36666666666666659</v>
      </c>
      <c r="N4320">
        <v>4.7666666666666666</v>
      </c>
      <c r="O4320">
        <v>13</v>
      </c>
      <c r="P4320">
        <v>0.36666666666666659</v>
      </c>
      <c r="Q4320">
        <v>1</v>
      </c>
      <c r="R4320" t="s">
        <v>54</v>
      </c>
    </row>
    <row r="4321" spans="1:18" x14ac:dyDescent="0.3">
      <c r="A4321" s="63">
        <v>4319</v>
      </c>
      <c r="B4321">
        <v>180</v>
      </c>
      <c r="C4321" t="s">
        <v>552</v>
      </c>
      <c r="D4321" t="s">
        <v>585</v>
      </c>
      <c r="F4321">
        <v>67</v>
      </c>
      <c r="G4321" s="64">
        <v>43525</v>
      </c>
      <c r="H4321" s="64">
        <v>43537</v>
      </c>
      <c r="I4321">
        <v>6</v>
      </c>
      <c r="J4321">
        <v>2000</v>
      </c>
      <c r="K4321">
        <v>2000</v>
      </c>
      <c r="L4321">
        <v>13</v>
      </c>
      <c r="M4321">
        <v>0.36666666666666659</v>
      </c>
      <c r="N4321">
        <v>4.7666666666666666</v>
      </c>
      <c r="O4321">
        <v>13</v>
      </c>
      <c r="P4321">
        <v>0.36666666666666659</v>
      </c>
      <c r="Q4321">
        <v>1</v>
      </c>
      <c r="R4321" t="s">
        <v>25</v>
      </c>
    </row>
    <row r="4322" spans="1:18" x14ac:dyDescent="0.3">
      <c r="A4322" s="63">
        <v>4320</v>
      </c>
      <c r="B4322">
        <v>180</v>
      </c>
      <c r="C4322" t="s">
        <v>552</v>
      </c>
      <c r="D4322" t="s">
        <v>585</v>
      </c>
      <c r="F4322">
        <v>67</v>
      </c>
      <c r="G4322" s="64">
        <v>43525</v>
      </c>
      <c r="H4322" s="64">
        <v>43537</v>
      </c>
      <c r="I4322">
        <v>6</v>
      </c>
      <c r="J4322">
        <v>2000</v>
      </c>
      <c r="K4322">
        <v>2000</v>
      </c>
      <c r="L4322">
        <v>13</v>
      </c>
      <c r="M4322">
        <v>0.36666666666666659</v>
      </c>
      <c r="N4322">
        <v>4.7666666666666666</v>
      </c>
      <c r="O4322">
        <v>13</v>
      </c>
      <c r="P4322">
        <v>0.36666666666666659</v>
      </c>
      <c r="Q4322">
        <v>1</v>
      </c>
      <c r="R4322" t="s">
        <v>168</v>
      </c>
    </row>
    <row r="4323" spans="1:18" x14ac:dyDescent="0.3">
      <c r="A4323" s="63">
        <v>4321</v>
      </c>
      <c r="B4323">
        <v>180</v>
      </c>
      <c r="C4323" t="s">
        <v>552</v>
      </c>
      <c r="D4323" t="s">
        <v>585</v>
      </c>
      <c r="F4323">
        <v>67</v>
      </c>
      <c r="G4323" s="64">
        <v>43525</v>
      </c>
      <c r="H4323" s="64">
        <v>43537</v>
      </c>
      <c r="I4323">
        <v>6</v>
      </c>
      <c r="J4323">
        <v>2000</v>
      </c>
      <c r="K4323">
        <v>2000</v>
      </c>
      <c r="L4323">
        <v>13</v>
      </c>
      <c r="M4323">
        <v>0.36666666666666659</v>
      </c>
      <c r="N4323">
        <v>4.7666666666666666</v>
      </c>
      <c r="O4323">
        <v>13</v>
      </c>
      <c r="P4323">
        <v>0.36666666666666659</v>
      </c>
      <c r="Q4323">
        <v>1</v>
      </c>
      <c r="R4323" t="s">
        <v>590</v>
      </c>
    </row>
    <row r="4324" spans="1:18" x14ac:dyDescent="0.3">
      <c r="A4324" s="63">
        <v>4322</v>
      </c>
      <c r="B4324">
        <v>180</v>
      </c>
      <c r="C4324" t="s">
        <v>552</v>
      </c>
      <c r="D4324" t="s">
        <v>585</v>
      </c>
      <c r="F4324">
        <v>67</v>
      </c>
      <c r="G4324" s="64">
        <v>43525</v>
      </c>
      <c r="H4324" s="64">
        <v>43537</v>
      </c>
      <c r="I4324">
        <v>6</v>
      </c>
      <c r="J4324">
        <v>2000</v>
      </c>
      <c r="K4324">
        <v>2000</v>
      </c>
      <c r="L4324">
        <v>13</v>
      </c>
      <c r="M4324">
        <v>0.36666666666666659</v>
      </c>
      <c r="N4324">
        <v>4.7666666666666666</v>
      </c>
      <c r="O4324">
        <v>13</v>
      </c>
      <c r="P4324">
        <v>0.36666666666666659</v>
      </c>
      <c r="Q4324">
        <v>1</v>
      </c>
      <c r="R4324" t="s">
        <v>601</v>
      </c>
    </row>
    <row r="4325" spans="1:18" x14ac:dyDescent="0.3">
      <c r="A4325" s="63">
        <v>4323</v>
      </c>
      <c r="B4325">
        <v>180</v>
      </c>
      <c r="C4325" t="s">
        <v>552</v>
      </c>
      <c r="D4325" t="s">
        <v>585</v>
      </c>
      <c r="F4325">
        <v>67</v>
      </c>
      <c r="G4325" s="64">
        <v>43525</v>
      </c>
      <c r="H4325" s="64">
        <v>43537</v>
      </c>
      <c r="I4325">
        <v>6</v>
      </c>
      <c r="J4325">
        <v>2000</v>
      </c>
      <c r="K4325">
        <v>2000</v>
      </c>
      <c r="L4325">
        <v>13</v>
      </c>
      <c r="M4325">
        <v>0.36666666666666659</v>
      </c>
      <c r="N4325">
        <v>4.7666666666666666</v>
      </c>
      <c r="O4325">
        <v>13</v>
      </c>
      <c r="P4325">
        <v>0.36666666666666659</v>
      </c>
      <c r="Q4325">
        <v>1</v>
      </c>
      <c r="R4325" t="s">
        <v>706</v>
      </c>
    </row>
    <row r="4326" spans="1:18" x14ac:dyDescent="0.3">
      <c r="A4326" s="63">
        <v>4324</v>
      </c>
      <c r="B4326">
        <v>180</v>
      </c>
      <c r="C4326" t="s">
        <v>552</v>
      </c>
      <c r="D4326" t="s">
        <v>585</v>
      </c>
      <c r="F4326">
        <v>67</v>
      </c>
      <c r="G4326" s="64">
        <v>43525</v>
      </c>
      <c r="H4326" s="64">
        <v>43537</v>
      </c>
      <c r="I4326">
        <v>6</v>
      </c>
      <c r="J4326">
        <v>2000</v>
      </c>
      <c r="K4326">
        <v>2000</v>
      </c>
      <c r="L4326">
        <v>13</v>
      </c>
      <c r="M4326">
        <v>0.36666666666666659</v>
      </c>
      <c r="N4326">
        <v>4.7666666666666666</v>
      </c>
      <c r="O4326">
        <v>13</v>
      </c>
      <c r="P4326">
        <v>0.36666666666666659</v>
      </c>
      <c r="Q4326">
        <v>1</v>
      </c>
      <c r="R4326" t="s">
        <v>840</v>
      </c>
    </row>
    <row r="4327" spans="1:18" x14ac:dyDescent="0.3">
      <c r="A4327" s="63">
        <v>4325</v>
      </c>
      <c r="B4327">
        <v>180</v>
      </c>
      <c r="C4327" t="s">
        <v>552</v>
      </c>
      <c r="D4327" t="s">
        <v>585</v>
      </c>
      <c r="F4327">
        <v>67</v>
      </c>
      <c r="G4327" s="64">
        <v>43525</v>
      </c>
      <c r="H4327" s="64">
        <v>43537</v>
      </c>
      <c r="I4327">
        <v>6</v>
      </c>
      <c r="J4327">
        <v>2000</v>
      </c>
      <c r="K4327">
        <v>2000</v>
      </c>
      <c r="L4327">
        <v>13</v>
      </c>
      <c r="M4327">
        <v>0.36666666666666659</v>
      </c>
      <c r="N4327">
        <v>4.7666666666666666</v>
      </c>
      <c r="O4327">
        <v>13</v>
      </c>
      <c r="P4327">
        <v>0.36666666666666659</v>
      </c>
      <c r="Q4327">
        <v>1</v>
      </c>
      <c r="R4327" t="s">
        <v>870</v>
      </c>
    </row>
    <row r="4328" spans="1:18" x14ac:dyDescent="0.3">
      <c r="A4328" s="63">
        <v>4326</v>
      </c>
      <c r="B4328">
        <v>180</v>
      </c>
      <c r="C4328" t="s">
        <v>552</v>
      </c>
      <c r="D4328" t="s">
        <v>585</v>
      </c>
      <c r="F4328">
        <v>67</v>
      </c>
      <c r="G4328" s="64">
        <v>43525</v>
      </c>
      <c r="H4328" s="64">
        <v>43537</v>
      </c>
      <c r="I4328">
        <v>6</v>
      </c>
      <c r="J4328">
        <v>2000</v>
      </c>
      <c r="K4328">
        <v>2000</v>
      </c>
      <c r="L4328">
        <v>13</v>
      </c>
      <c r="M4328">
        <v>0.36666666666666659</v>
      </c>
      <c r="N4328">
        <v>4.7666666666666666</v>
      </c>
      <c r="O4328">
        <v>13</v>
      </c>
      <c r="P4328">
        <v>0.36666666666666659</v>
      </c>
      <c r="Q4328">
        <v>1</v>
      </c>
      <c r="R4328" t="s">
        <v>608</v>
      </c>
    </row>
    <row r="4329" spans="1:18" x14ac:dyDescent="0.3">
      <c r="A4329" s="63">
        <v>4327</v>
      </c>
      <c r="B4329">
        <v>180</v>
      </c>
      <c r="C4329" t="s">
        <v>552</v>
      </c>
      <c r="D4329" t="s">
        <v>585</v>
      </c>
      <c r="F4329">
        <v>67</v>
      </c>
      <c r="G4329" s="64">
        <v>43525</v>
      </c>
      <c r="H4329" s="64">
        <v>43537</v>
      </c>
      <c r="I4329">
        <v>6</v>
      </c>
      <c r="J4329">
        <v>2000</v>
      </c>
      <c r="K4329">
        <v>2000</v>
      </c>
      <c r="L4329">
        <v>13</v>
      </c>
      <c r="M4329">
        <v>0.36666666666666659</v>
      </c>
      <c r="N4329">
        <v>4.7666666666666666</v>
      </c>
      <c r="O4329">
        <v>13</v>
      </c>
      <c r="P4329">
        <v>0.36666666666666659</v>
      </c>
      <c r="Q4329">
        <v>1</v>
      </c>
      <c r="R4329" t="s">
        <v>871</v>
      </c>
    </row>
    <row r="4330" spans="1:18" x14ac:dyDescent="0.3">
      <c r="A4330" s="63">
        <v>4328</v>
      </c>
      <c r="B4330">
        <v>180</v>
      </c>
      <c r="C4330" t="s">
        <v>552</v>
      </c>
      <c r="D4330" t="s">
        <v>585</v>
      </c>
      <c r="F4330">
        <v>67</v>
      </c>
      <c r="G4330" s="64">
        <v>43525</v>
      </c>
      <c r="H4330" s="64">
        <v>43537</v>
      </c>
      <c r="I4330">
        <v>6</v>
      </c>
      <c r="J4330">
        <v>2000</v>
      </c>
      <c r="K4330">
        <v>2000</v>
      </c>
      <c r="L4330">
        <v>13</v>
      </c>
      <c r="M4330">
        <v>0.36666666666666659</v>
      </c>
      <c r="N4330">
        <v>4.7666666666666666</v>
      </c>
      <c r="O4330">
        <v>13</v>
      </c>
      <c r="P4330">
        <v>0.36666666666666659</v>
      </c>
      <c r="Q4330">
        <v>1</v>
      </c>
      <c r="R4330" t="s">
        <v>677</v>
      </c>
    </row>
    <row r="4331" spans="1:18" x14ac:dyDescent="0.3">
      <c r="A4331" s="63">
        <v>4329</v>
      </c>
      <c r="B4331">
        <v>180</v>
      </c>
      <c r="C4331" t="s">
        <v>552</v>
      </c>
      <c r="D4331" t="s">
        <v>585</v>
      </c>
      <c r="F4331">
        <v>67</v>
      </c>
      <c r="G4331" s="64">
        <v>43525</v>
      </c>
      <c r="H4331" s="64">
        <v>43537</v>
      </c>
      <c r="I4331">
        <v>6</v>
      </c>
      <c r="J4331">
        <v>2000</v>
      </c>
      <c r="K4331">
        <v>2000</v>
      </c>
      <c r="L4331">
        <v>13</v>
      </c>
      <c r="M4331">
        <v>0.36666666666666659</v>
      </c>
      <c r="N4331">
        <v>4.7666666666666666</v>
      </c>
      <c r="O4331">
        <v>13</v>
      </c>
      <c r="P4331">
        <v>0.36666666666666659</v>
      </c>
      <c r="Q4331">
        <v>1</v>
      </c>
      <c r="R4331" t="s">
        <v>615</v>
      </c>
    </row>
    <row r="4332" spans="1:18" x14ac:dyDescent="0.3">
      <c r="A4332" s="63">
        <v>4330</v>
      </c>
      <c r="B4332">
        <v>181</v>
      </c>
      <c r="C4332" t="s">
        <v>872</v>
      </c>
      <c r="D4332" t="s">
        <v>585</v>
      </c>
      <c r="F4332">
        <v>70</v>
      </c>
      <c r="G4332" s="64">
        <v>43539</v>
      </c>
      <c r="H4332" s="64">
        <v>43549</v>
      </c>
      <c r="I4332">
        <v>6</v>
      </c>
      <c r="J4332">
        <v>2001</v>
      </c>
      <c r="K4332">
        <v>2001</v>
      </c>
      <c r="L4332">
        <v>13</v>
      </c>
      <c r="M4332">
        <v>0.36666666666666659</v>
      </c>
      <c r="N4332">
        <v>4.7666666666666666</v>
      </c>
      <c r="O4332">
        <v>11</v>
      </c>
      <c r="P4332">
        <v>0.43333333333333329</v>
      </c>
      <c r="Q4332">
        <v>1.1818181818181821</v>
      </c>
      <c r="R4332" t="s">
        <v>35</v>
      </c>
    </row>
    <row r="4333" spans="1:18" x14ac:dyDescent="0.3">
      <c r="A4333" s="63">
        <v>4331</v>
      </c>
      <c r="B4333">
        <v>181</v>
      </c>
      <c r="C4333" t="s">
        <v>872</v>
      </c>
      <c r="D4333" t="s">
        <v>585</v>
      </c>
      <c r="F4333">
        <v>70</v>
      </c>
      <c r="G4333" s="64">
        <v>43539</v>
      </c>
      <c r="H4333" s="64">
        <v>43549</v>
      </c>
      <c r="I4333">
        <v>6</v>
      </c>
      <c r="J4333">
        <v>2001</v>
      </c>
      <c r="K4333">
        <v>2001</v>
      </c>
      <c r="L4333">
        <v>13</v>
      </c>
      <c r="M4333">
        <v>0.36666666666666659</v>
      </c>
      <c r="N4333">
        <v>4.7666666666666666</v>
      </c>
      <c r="O4333">
        <v>11</v>
      </c>
      <c r="P4333">
        <v>0.43333333333333329</v>
      </c>
      <c r="Q4333">
        <v>1.1818181818181821</v>
      </c>
      <c r="R4333" t="s">
        <v>70</v>
      </c>
    </row>
    <row r="4334" spans="1:18" x14ac:dyDescent="0.3">
      <c r="A4334" s="63">
        <v>4332</v>
      </c>
      <c r="B4334">
        <v>181</v>
      </c>
      <c r="C4334" t="s">
        <v>872</v>
      </c>
      <c r="D4334" t="s">
        <v>585</v>
      </c>
      <c r="F4334">
        <v>70</v>
      </c>
      <c r="G4334" s="64">
        <v>43539</v>
      </c>
      <c r="H4334" s="64">
        <v>43549</v>
      </c>
      <c r="I4334">
        <v>6</v>
      </c>
      <c r="J4334">
        <v>2001</v>
      </c>
      <c r="K4334">
        <v>2001</v>
      </c>
      <c r="L4334">
        <v>13</v>
      </c>
      <c r="M4334">
        <v>0.36666666666666659</v>
      </c>
      <c r="N4334">
        <v>4.7666666666666666</v>
      </c>
      <c r="O4334">
        <v>11</v>
      </c>
      <c r="P4334">
        <v>0.43333333333333329</v>
      </c>
      <c r="Q4334">
        <v>1.1818181818181821</v>
      </c>
      <c r="R4334" t="s">
        <v>97</v>
      </c>
    </row>
    <row r="4335" spans="1:18" x14ac:dyDescent="0.3">
      <c r="A4335" s="63">
        <v>4333</v>
      </c>
      <c r="B4335">
        <v>181</v>
      </c>
      <c r="C4335" t="s">
        <v>872</v>
      </c>
      <c r="D4335" t="s">
        <v>585</v>
      </c>
      <c r="F4335">
        <v>70</v>
      </c>
      <c r="G4335" s="64">
        <v>43539</v>
      </c>
      <c r="H4335" s="64">
        <v>43549</v>
      </c>
      <c r="I4335">
        <v>6</v>
      </c>
      <c r="J4335">
        <v>2001</v>
      </c>
      <c r="K4335">
        <v>2001</v>
      </c>
      <c r="L4335">
        <v>13</v>
      </c>
      <c r="M4335">
        <v>0.36666666666666659</v>
      </c>
      <c r="N4335">
        <v>4.7666666666666666</v>
      </c>
      <c r="O4335">
        <v>11</v>
      </c>
      <c r="P4335">
        <v>0.43333333333333329</v>
      </c>
      <c r="Q4335">
        <v>1.1818181818181821</v>
      </c>
      <c r="R4335" t="s">
        <v>54</v>
      </c>
    </row>
    <row r="4336" spans="1:18" x14ac:dyDescent="0.3">
      <c r="A4336" s="63">
        <v>4334</v>
      </c>
      <c r="B4336">
        <v>181</v>
      </c>
      <c r="C4336" t="s">
        <v>872</v>
      </c>
      <c r="D4336" t="s">
        <v>585</v>
      </c>
      <c r="F4336">
        <v>70</v>
      </c>
      <c r="G4336" s="64">
        <v>43539</v>
      </c>
      <c r="H4336" s="64">
        <v>43549</v>
      </c>
      <c r="I4336">
        <v>6</v>
      </c>
      <c r="J4336">
        <v>2001</v>
      </c>
      <c r="K4336">
        <v>2001</v>
      </c>
      <c r="L4336">
        <v>13</v>
      </c>
      <c r="M4336">
        <v>0.36666666666666659</v>
      </c>
      <c r="N4336">
        <v>4.7666666666666666</v>
      </c>
      <c r="O4336">
        <v>11</v>
      </c>
      <c r="P4336">
        <v>0.43333333333333329</v>
      </c>
      <c r="Q4336">
        <v>1.1818181818181821</v>
      </c>
      <c r="R4336" t="s">
        <v>25</v>
      </c>
    </row>
    <row r="4337" spans="1:18" x14ac:dyDescent="0.3">
      <c r="A4337" s="63">
        <v>4335</v>
      </c>
      <c r="B4337">
        <v>181</v>
      </c>
      <c r="C4337" t="s">
        <v>872</v>
      </c>
      <c r="D4337" t="s">
        <v>585</v>
      </c>
      <c r="F4337">
        <v>70</v>
      </c>
      <c r="G4337" s="64">
        <v>43539</v>
      </c>
      <c r="H4337" s="64">
        <v>43549</v>
      </c>
      <c r="I4337">
        <v>6</v>
      </c>
      <c r="J4337">
        <v>2001</v>
      </c>
      <c r="K4337">
        <v>2001</v>
      </c>
      <c r="L4337">
        <v>13</v>
      </c>
      <c r="M4337">
        <v>0.36666666666666659</v>
      </c>
      <c r="N4337">
        <v>4.7666666666666666</v>
      </c>
      <c r="O4337">
        <v>11</v>
      </c>
      <c r="P4337">
        <v>0.43333333333333329</v>
      </c>
      <c r="Q4337">
        <v>1.1818181818181821</v>
      </c>
      <c r="R4337" t="s">
        <v>168</v>
      </c>
    </row>
    <row r="4338" spans="1:18" x14ac:dyDescent="0.3">
      <c r="A4338" s="63">
        <v>4336</v>
      </c>
      <c r="B4338">
        <v>181</v>
      </c>
      <c r="C4338" t="s">
        <v>872</v>
      </c>
      <c r="D4338" t="s">
        <v>585</v>
      </c>
      <c r="F4338">
        <v>70</v>
      </c>
      <c r="G4338" s="64">
        <v>43539</v>
      </c>
      <c r="H4338" s="64">
        <v>43549</v>
      </c>
      <c r="I4338">
        <v>6</v>
      </c>
      <c r="J4338">
        <v>2001</v>
      </c>
      <c r="K4338">
        <v>2001</v>
      </c>
      <c r="L4338">
        <v>13</v>
      </c>
      <c r="M4338">
        <v>0.36666666666666659</v>
      </c>
      <c r="N4338">
        <v>4.7666666666666666</v>
      </c>
      <c r="O4338">
        <v>11</v>
      </c>
      <c r="P4338">
        <v>0.43333333333333329</v>
      </c>
      <c r="Q4338">
        <v>1.1818181818181821</v>
      </c>
      <c r="R4338" t="s">
        <v>601</v>
      </c>
    </row>
    <row r="4339" spans="1:18" x14ac:dyDescent="0.3">
      <c r="A4339" s="63">
        <v>4337</v>
      </c>
      <c r="B4339">
        <v>181</v>
      </c>
      <c r="C4339" t="s">
        <v>872</v>
      </c>
      <c r="D4339" t="s">
        <v>585</v>
      </c>
      <c r="F4339">
        <v>70</v>
      </c>
      <c r="G4339" s="64">
        <v>43539</v>
      </c>
      <c r="H4339" s="64">
        <v>43549</v>
      </c>
      <c r="I4339">
        <v>6</v>
      </c>
      <c r="J4339">
        <v>2001</v>
      </c>
      <c r="K4339">
        <v>2001</v>
      </c>
      <c r="L4339">
        <v>13</v>
      </c>
      <c r="M4339">
        <v>0.36666666666666659</v>
      </c>
      <c r="N4339">
        <v>4.7666666666666666</v>
      </c>
      <c r="O4339">
        <v>11</v>
      </c>
      <c r="P4339">
        <v>0.43333333333333329</v>
      </c>
      <c r="Q4339">
        <v>1.1818181818181821</v>
      </c>
      <c r="R4339" t="s">
        <v>840</v>
      </c>
    </row>
    <row r="4340" spans="1:18" x14ac:dyDescent="0.3">
      <c r="A4340" s="63">
        <v>4338</v>
      </c>
      <c r="B4340">
        <v>181</v>
      </c>
      <c r="C4340" t="s">
        <v>872</v>
      </c>
      <c r="D4340" t="s">
        <v>585</v>
      </c>
      <c r="F4340">
        <v>70</v>
      </c>
      <c r="G4340" s="64">
        <v>43539</v>
      </c>
      <c r="H4340" s="64">
        <v>43549</v>
      </c>
      <c r="I4340">
        <v>6</v>
      </c>
      <c r="J4340">
        <v>2001</v>
      </c>
      <c r="K4340">
        <v>2001</v>
      </c>
      <c r="L4340">
        <v>13</v>
      </c>
      <c r="M4340">
        <v>0.36666666666666659</v>
      </c>
      <c r="N4340">
        <v>4.7666666666666666</v>
      </c>
      <c r="O4340">
        <v>11</v>
      </c>
      <c r="P4340">
        <v>0.43333333333333329</v>
      </c>
      <c r="Q4340">
        <v>1.1818181818181821</v>
      </c>
      <c r="R4340" t="s">
        <v>870</v>
      </c>
    </row>
    <row r="4341" spans="1:18" x14ac:dyDescent="0.3">
      <c r="A4341" s="63">
        <v>4339</v>
      </c>
      <c r="B4341">
        <v>181</v>
      </c>
      <c r="C4341" t="s">
        <v>872</v>
      </c>
      <c r="D4341" t="s">
        <v>585</v>
      </c>
      <c r="F4341">
        <v>70</v>
      </c>
      <c r="G4341" s="64">
        <v>43539</v>
      </c>
      <c r="H4341" s="64">
        <v>43549</v>
      </c>
      <c r="I4341">
        <v>6</v>
      </c>
      <c r="J4341">
        <v>2001</v>
      </c>
      <c r="K4341">
        <v>2001</v>
      </c>
      <c r="L4341">
        <v>13</v>
      </c>
      <c r="M4341">
        <v>0.36666666666666659</v>
      </c>
      <c r="N4341">
        <v>4.7666666666666666</v>
      </c>
      <c r="O4341">
        <v>11</v>
      </c>
      <c r="P4341">
        <v>0.43333333333333329</v>
      </c>
      <c r="Q4341">
        <v>1.1818181818181821</v>
      </c>
      <c r="R4341" t="s">
        <v>871</v>
      </c>
    </row>
    <row r="4342" spans="1:18" x14ac:dyDescent="0.3">
      <c r="A4342" s="63">
        <v>4340</v>
      </c>
      <c r="B4342">
        <v>181</v>
      </c>
      <c r="C4342" t="s">
        <v>872</v>
      </c>
      <c r="D4342" t="s">
        <v>585</v>
      </c>
      <c r="F4342">
        <v>70</v>
      </c>
      <c r="G4342" s="64">
        <v>43539</v>
      </c>
      <c r="H4342" s="64">
        <v>43549</v>
      </c>
      <c r="I4342">
        <v>6</v>
      </c>
      <c r="J4342">
        <v>2001</v>
      </c>
      <c r="K4342">
        <v>2001</v>
      </c>
      <c r="L4342">
        <v>13</v>
      </c>
      <c r="M4342">
        <v>0.36666666666666659</v>
      </c>
      <c r="N4342">
        <v>4.7666666666666666</v>
      </c>
      <c r="O4342">
        <v>11</v>
      </c>
      <c r="P4342">
        <v>0.43333333333333329</v>
      </c>
      <c r="Q4342">
        <v>1.1818181818181821</v>
      </c>
      <c r="R4342" t="s">
        <v>608</v>
      </c>
    </row>
    <row r="4343" spans="1:18" x14ac:dyDescent="0.3">
      <c r="A4343" s="63">
        <v>4341</v>
      </c>
      <c r="B4343">
        <v>181</v>
      </c>
      <c r="C4343" t="s">
        <v>872</v>
      </c>
      <c r="D4343" t="s">
        <v>585</v>
      </c>
      <c r="F4343">
        <v>70</v>
      </c>
      <c r="G4343" s="64">
        <v>43539</v>
      </c>
      <c r="H4343" s="64">
        <v>43549</v>
      </c>
      <c r="I4343">
        <v>6</v>
      </c>
      <c r="J4343">
        <v>2001</v>
      </c>
      <c r="K4343">
        <v>2001</v>
      </c>
      <c r="L4343">
        <v>13</v>
      </c>
      <c r="M4343">
        <v>0.36666666666666659</v>
      </c>
      <c r="N4343">
        <v>4.7666666666666666</v>
      </c>
      <c r="O4343">
        <v>11</v>
      </c>
      <c r="P4343">
        <v>0.43333333333333329</v>
      </c>
      <c r="Q4343">
        <v>1.1818181818181821</v>
      </c>
      <c r="R4343" t="s">
        <v>590</v>
      </c>
    </row>
    <row r="4344" spans="1:18" x14ac:dyDescent="0.3">
      <c r="A4344" s="63">
        <v>4342</v>
      </c>
      <c r="B4344">
        <v>181</v>
      </c>
      <c r="C4344" t="s">
        <v>872</v>
      </c>
      <c r="D4344" t="s">
        <v>585</v>
      </c>
      <c r="F4344">
        <v>70</v>
      </c>
      <c r="G4344" s="64">
        <v>43539</v>
      </c>
      <c r="H4344" s="64">
        <v>43549</v>
      </c>
      <c r="I4344">
        <v>6</v>
      </c>
      <c r="J4344">
        <v>2001</v>
      </c>
      <c r="K4344">
        <v>2001</v>
      </c>
      <c r="L4344">
        <v>13</v>
      </c>
      <c r="M4344">
        <v>0.36666666666666659</v>
      </c>
      <c r="N4344">
        <v>4.7666666666666666</v>
      </c>
      <c r="O4344">
        <v>11</v>
      </c>
      <c r="P4344">
        <v>0.43333333333333329</v>
      </c>
      <c r="Q4344">
        <v>1.1818181818181821</v>
      </c>
      <c r="R4344" t="s">
        <v>706</v>
      </c>
    </row>
    <row r="4345" spans="1:18" x14ac:dyDescent="0.3">
      <c r="A4345" s="63">
        <v>4343</v>
      </c>
      <c r="B4345">
        <v>128546</v>
      </c>
      <c r="C4345" t="s">
        <v>873</v>
      </c>
      <c r="D4345" t="s">
        <v>585</v>
      </c>
      <c r="F4345">
        <v>82</v>
      </c>
      <c r="G4345" s="64">
        <v>44622</v>
      </c>
      <c r="H4345" s="64">
        <v>44658</v>
      </c>
      <c r="I4345">
        <v>8</v>
      </c>
      <c r="J4345">
        <v>2021</v>
      </c>
      <c r="K4345">
        <v>2021</v>
      </c>
      <c r="L4345">
        <v>13</v>
      </c>
      <c r="M4345">
        <v>0.38333333333333341</v>
      </c>
      <c r="N4345">
        <v>4.9833333333333334</v>
      </c>
      <c r="O4345">
        <v>37</v>
      </c>
      <c r="P4345">
        <v>0.1346846846846847</v>
      </c>
      <c r="Q4345">
        <v>0.35135135135135143</v>
      </c>
      <c r="R4345" t="s">
        <v>35</v>
      </c>
    </row>
    <row r="4346" spans="1:18" x14ac:dyDescent="0.3">
      <c r="A4346" s="63">
        <v>4344</v>
      </c>
      <c r="B4346">
        <v>128546</v>
      </c>
      <c r="C4346" t="s">
        <v>873</v>
      </c>
      <c r="D4346" t="s">
        <v>585</v>
      </c>
      <c r="F4346">
        <v>82</v>
      </c>
      <c r="G4346" s="64">
        <v>44622</v>
      </c>
      <c r="H4346" s="64">
        <v>44658</v>
      </c>
      <c r="I4346">
        <v>8</v>
      </c>
      <c r="J4346">
        <v>2021</v>
      </c>
      <c r="K4346">
        <v>2021</v>
      </c>
      <c r="L4346">
        <v>13</v>
      </c>
      <c r="M4346">
        <v>0.38333333333333341</v>
      </c>
      <c r="N4346">
        <v>4.9833333333333334</v>
      </c>
      <c r="O4346">
        <v>37</v>
      </c>
      <c r="P4346">
        <v>0.1346846846846847</v>
      </c>
      <c r="Q4346">
        <v>0.35135135135135143</v>
      </c>
      <c r="R4346" t="s">
        <v>36</v>
      </c>
    </row>
    <row r="4347" spans="1:18" x14ac:dyDescent="0.3">
      <c r="A4347" s="63">
        <v>4345</v>
      </c>
      <c r="B4347">
        <v>128546</v>
      </c>
      <c r="C4347" t="s">
        <v>873</v>
      </c>
      <c r="D4347" t="s">
        <v>585</v>
      </c>
      <c r="F4347">
        <v>82</v>
      </c>
      <c r="G4347" s="64">
        <v>44622</v>
      </c>
      <c r="H4347" s="64">
        <v>44658</v>
      </c>
      <c r="I4347">
        <v>8</v>
      </c>
      <c r="J4347">
        <v>2021</v>
      </c>
      <c r="K4347">
        <v>2021</v>
      </c>
      <c r="L4347">
        <v>13</v>
      </c>
      <c r="M4347">
        <v>0.38333333333333341</v>
      </c>
      <c r="N4347">
        <v>4.9833333333333334</v>
      </c>
      <c r="O4347">
        <v>37</v>
      </c>
      <c r="P4347">
        <v>0.1346846846846847</v>
      </c>
      <c r="Q4347">
        <v>0.35135135135135143</v>
      </c>
      <c r="R4347" t="s">
        <v>51</v>
      </c>
    </row>
    <row r="4348" spans="1:18" x14ac:dyDescent="0.3">
      <c r="A4348" s="63">
        <v>4346</v>
      </c>
      <c r="B4348">
        <v>128546</v>
      </c>
      <c r="C4348" t="s">
        <v>873</v>
      </c>
      <c r="D4348" t="s">
        <v>585</v>
      </c>
      <c r="F4348">
        <v>82</v>
      </c>
      <c r="G4348" s="64">
        <v>44622</v>
      </c>
      <c r="H4348" s="64">
        <v>44658</v>
      </c>
      <c r="I4348">
        <v>8</v>
      </c>
      <c r="J4348">
        <v>2021</v>
      </c>
      <c r="K4348">
        <v>2021</v>
      </c>
      <c r="L4348">
        <v>13</v>
      </c>
      <c r="M4348">
        <v>0.38333333333333341</v>
      </c>
      <c r="N4348">
        <v>4.9833333333333334</v>
      </c>
      <c r="O4348">
        <v>37</v>
      </c>
      <c r="P4348">
        <v>0.1346846846846847</v>
      </c>
      <c r="Q4348">
        <v>0.35135135135135143</v>
      </c>
      <c r="R4348" t="s">
        <v>25</v>
      </c>
    </row>
    <row r="4349" spans="1:18" x14ac:dyDescent="0.3">
      <c r="A4349" s="63">
        <v>4347</v>
      </c>
      <c r="B4349">
        <v>128546</v>
      </c>
      <c r="C4349" t="s">
        <v>873</v>
      </c>
      <c r="D4349" t="s">
        <v>585</v>
      </c>
      <c r="F4349">
        <v>82</v>
      </c>
      <c r="G4349" s="64">
        <v>44622</v>
      </c>
      <c r="H4349" s="64">
        <v>44658</v>
      </c>
      <c r="I4349">
        <v>8</v>
      </c>
      <c r="J4349">
        <v>2021</v>
      </c>
      <c r="K4349">
        <v>2021</v>
      </c>
      <c r="L4349">
        <v>13</v>
      </c>
      <c r="M4349">
        <v>0.38333333333333341</v>
      </c>
      <c r="N4349">
        <v>4.9833333333333334</v>
      </c>
      <c r="O4349">
        <v>37</v>
      </c>
      <c r="P4349">
        <v>0.1346846846846847</v>
      </c>
      <c r="Q4349">
        <v>0.35135135135135143</v>
      </c>
      <c r="R4349" t="s">
        <v>659</v>
      </c>
    </row>
    <row r="4350" spans="1:18" x14ac:dyDescent="0.3">
      <c r="A4350" s="63">
        <v>4348</v>
      </c>
      <c r="B4350">
        <v>128546</v>
      </c>
      <c r="C4350" t="s">
        <v>873</v>
      </c>
      <c r="D4350" t="s">
        <v>585</v>
      </c>
      <c r="F4350">
        <v>82</v>
      </c>
      <c r="G4350" s="64">
        <v>44622</v>
      </c>
      <c r="H4350" s="64">
        <v>44658</v>
      </c>
      <c r="I4350">
        <v>8</v>
      </c>
      <c r="J4350">
        <v>2021</v>
      </c>
      <c r="K4350">
        <v>2021</v>
      </c>
      <c r="L4350">
        <v>13</v>
      </c>
      <c r="M4350">
        <v>0.38333333333333341</v>
      </c>
      <c r="N4350">
        <v>4.9833333333333334</v>
      </c>
      <c r="O4350">
        <v>37</v>
      </c>
      <c r="P4350">
        <v>0.1346846846846847</v>
      </c>
      <c r="Q4350">
        <v>0.35135135135135143</v>
      </c>
      <c r="R4350" t="s">
        <v>786</v>
      </c>
    </row>
    <row r="4351" spans="1:18" x14ac:dyDescent="0.3">
      <c r="A4351" s="63">
        <v>4349</v>
      </c>
      <c r="B4351">
        <v>128546</v>
      </c>
      <c r="C4351" t="s">
        <v>873</v>
      </c>
      <c r="D4351" t="s">
        <v>585</v>
      </c>
      <c r="F4351">
        <v>82</v>
      </c>
      <c r="G4351" s="64">
        <v>44622</v>
      </c>
      <c r="H4351" s="64">
        <v>44658</v>
      </c>
      <c r="I4351">
        <v>8</v>
      </c>
      <c r="J4351">
        <v>2021</v>
      </c>
      <c r="K4351">
        <v>2021</v>
      </c>
      <c r="L4351">
        <v>13</v>
      </c>
      <c r="M4351">
        <v>0.38333333333333341</v>
      </c>
      <c r="N4351">
        <v>4.9833333333333334</v>
      </c>
      <c r="O4351">
        <v>37</v>
      </c>
      <c r="P4351">
        <v>0.1346846846846847</v>
      </c>
      <c r="Q4351">
        <v>0.35135135135135143</v>
      </c>
      <c r="R4351" t="s">
        <v>739</v>
      </c>
    </row>
    <row r="4352" spans="1:18" x14ac:dyDescent="0.3">
      <c r="A4352" s="63">
        <v>4350</v>
      </c>
      <c r="B4352">
        <v>128546</v>
      </c>
      <c r="C4352" t="s">
        <v>873</v>
      </c>
      <c r="D4352" t="s">
        <v>585</v>
      </c>
      <c r="F4352">
        <v>82</v>
      </c>
      <c r="G4352" s="64">
        <v>44622</v>
      </c>
      <c r="H4352" s="64">
        <v>44658</v>
      </c>
      <c r="I4352">
        <v>8</v>
      </c>
      <c r="J4352">
        <v>2021</v>
      </c>
      <c r="K4352">
        <v>2021</v>
      </c>
      <c r="L4352">
        <v>13</v>
      </c>
      <c r="M4352">
        <v>0.38333333333333341</v>
      </c>
      <c r="N4352">
        <v>4.9833333333333334</v>
      </c>
      <c r="O4352">
        <v>37</v>
      </c>
      <c r="P4352">
        <v>0.1346846846846847</v>
      </c>
      <c r="Q4352">
        <v>0.35135135135135143</v>
      </c>
      <c r="R4352" t="s">
        <v>641</v>
      </c>
    </row>
    <row r="4353" spans="1:18" x14ac:dyDescent="0.3">
      <c r="A4353" s="63">
        <v>4351</v>
      </c>
      <c r="B4353">
        <v>128546</v>
      </c>
      <c r="C4353" t="s">
        <v>873</v>
      </c>
      <c r="D4353" t="s">
        <v>585</v>
      </c>
      <c r="F4353">
        <v>82</v>
      </c>
      <c r="G4353" s="64">
        <v>44622</v>
      </c>
      <c r="H4353" s="64">
        <v>44658</v>
      </c>
      <c r="I4353">
        <v>8</v>
      </c>
      <c r="J4353">
        <v>2021</v>
      </c>
      <c r="K4353">
        <v>2021</v>
      </c>
      <c r="L4353">
        <v>13</v>
      </c>
      <c r="M4353">
        <v>0.38333333333333341</v>
      </c>
      <c r="N4353">
        <v>4.9833333333333334</v>
      </c>
      <c r="O4353">
        <v>37</v>
      </c>
      <c r="P4353">
        <v>0.1346846846846847</v>
      </c>
      <c r="Q4353">
        <v>0.35135135135135143</v>
      </c>
      <c r="R4353" t="s">
        <v>769</v>
      </c>
    </row>
    <row r="4354" spans="1:18" x14ac:dyDescent="0.3">
      <c r="A4354" s="63">
        <v>4352</v>
      </c>
      <c r="B4354">
        <v>128546</v>
      </c>
      <c r="C4354" t="s">
        <v>873</v>
      </c>
      <c r="D4354" t="s">
        <v>585</v>
      </c>
      <c r="F4354">
        <v>82</v>
      </c>
      <c r="G4354" s="64">
        <v>44622</v>
      </c>
      <c r="H4354" s="64">
        <v>44658</v>
      </c>
      <c r="I4354">
        <v>8</v>
      </c>
      <c r="J4354">
        <v>2021</v>
      </c>
      <c r="K4354">
        <v>2021</v>
      </c>
      <c r="L4354">
        <v>13</v>
      </c>
      <c r="M4354">
        <v>0.38333333333333341</v>
      </c>
      <c r="N4354">
        <v>4.9833333333333334</v>
      </c>
      <c r="O4354">
        <v>37</v>
      </c>
      <c r="P4354">
        <v>0.1346846846846847</v>
      </c>
      <c r="Q4354">
        <v>0.35135135135135143</v>
      </c>
      <c r="R4354" t="s">
        <v>661</v>
      </c>
    </row>
    <row r="4355" spans="1:18" x14ac:dyDescent="0.3">
      <c r="A4355" s="63">
        <v>4353</v>
      </c>
      <c r="B4355">
        <v>128546</v>
      </c>
      <c r="C4355" t="s">
        <v>873</v>
      </c>
      <c r="D4355" t="s">
        <v>585</v>
      </c>
      <c r="F4355">
        <v>82</v>
      </c>
      <c r="G4355" s="64">
        <v>44622</v>
      </c>
      <c r="H4355" s="64">
        <v>44658</v>
      </c>
      <c r="I4355">
        <v>8</v>
      </c>
      <c r="J4355">
        <v>2021</v>
      </c>
      <c r="K4355">
        <v>2021</v>
      </c>
      <c r="L4355">
        <v>13</v>
      </c>
      <c r="M4355">
        <v>0.38333333333333341</v>
      </c>
      <c r="N4355">
        <v>4.9833333333333334</v>
      </c>
      <c r="O4355">
        <v>37</v>
      </c>
      <c r="P4355">
        <v>0.1346846846846847</v>
      </c>
      <c r="Q4355">
        <v>0.35135135135135143</v>
      </c>
      <c r="R4355" t="s">
        <v>760</v>
      </c>
    </row>
    <row r="4356" spans="1:18" x14ac:dyDescent="0.3">
      <c r="A4356" s="63">
        <v>4354</v>
      </c>
      <c r="B4356">
        <v>128546</v>
      </c>
      <c r="C4356" t="s">
        <v>873</v>
      </c>
      <c r="D4356" t="s">
        <v>585</v>
      </c>
      <c r="F4356">
        <v>82</v>
      </c>
      <c r="G4356" s="64">
        <v>44622</v>
      </c>
      <c r="H4356" s="64">
        <v>44658</v>
      </c>
      <c r="I4356">
        <v>8</v>
      </c>
      <c r="J4356">
        <v>2021</v>
      </c>
      <c r="K4356">
        <v>2021</v>
      </c>
      <c r="L4356">
        <v>13</v>
      </c>
      <c r="M4356">
        <v>0.38333333333333341</v>
      </c>
      <c r="N4356">
        <v>4.9833333333333334</v>
      </c>
      <c r="O4356">
        <v>37</v>
      </c>
      <c r="P4356">
        <v>0.1346846846846847</v>
      </c>
      <c r="Q4356">
        <v>0.35135135135135143</v>
      </c>
      <c r="R4356" t="s">
        <v>662</v>
      </c>
    </row>
    <row r="4357" spans="1:18" x14ac:dyDescent="0.3">
      <c r="A4357" s="63">
        <v>4355</v>
      </c>
      <c r="B4357">
        <v>128546</v>
      </c>
      <c r="C4357" t="s">
        <v>873</v>
      </c>
      <c r="D4357" t="s">
        <v>585</v>
      </c>
      <c r="F4357">
        <v>82</v>
      </c>
      <c r="G4357" s="64">
        <v>44622</v>
      </c>
      <c r="H4357" s="64">
        <v>44658</v>
      </c>
      <c r="I4357">
        <v>8</v>
      </c>
      <c r="J4357">
        <v>2021</v>
      </c>
      <c r="K4357">
        <v>2021</v>
      </c>
      <c r="L4357">
        <v>13</v>
      </c>
      <c r="M4357">
        <v>0.38333333333333341</v>
      </c>
      <c r="N4357">
        <v>4.9833333333333334</v>
      </c>
      <c r="O4357">
        <v>37</v>
      </c>
      <c r="P4357">
        <v>0.1346846846846847</v>
      </c>
      <c r="Q4357">
        <v>0.35135135135135143</v>
      </c>
      <c r="R4357" t="s">
        <v>665</v>
      </c>
    </row>
    <row r="4358" spans="1:18" x14ac:dyDescent="0.3">
      <c r="A4358" s="63">
        <v>4356</v>
      </c>
      <c r="B4358">
        <v>128546</v>
      </c>
      <c r="C4358" t="s">
        <v>873</v>
      </c>
      <c r="D4358" t="s">
        <v>585</v>
      </c>
      <c r="F4358">
        <v>82</v>
      </c>
      <c r="G4358" s="64">
        <v>44622</v>
      </c>
      <c r="H4358" s="64">
        <v>44658</v>
      </c>
      <c r="I4358">
        <v>8</v>
      </c>
      <c r="J4358">
        <v>2021</v>
      </c>
      <c r="K4358">
        <v>2021</v>
      </c>
      <c r="L4358">
        <v>13</v>
      </c>
      <c r="M4358">
        <v>0.38333333333333341</v>
      </c>
      <c r="N4358">
        <v>4.9833333333333334</v>
      </c>
      <c r="O4358">
        <v>37</v>
      </c>
      <c r="P4358">
        <v>0.1346846846846847</v>
      </c>
      <c r="Q4358">
        <v>0.35135135135135143</v>
      </c>
      <c r="R4358" t="s">
        <v>733</v>
      </c>
    </row>
    <row r="4359" spans="1:18" x14ac:dyDescent="0.3">
      <c r="A4359" s="63">
        <v>4357</v>
      </c>
      <c r="B4359">
        <v>128546</v>
      </c>
      <c r="C4359" t="s">
        <v>873</v>
      </c>
      <c r="D4359" t="s">
        <v>585</v>
      </c>
      <c r="F4359">
        <v>82</v>
      </c>
      <c r="G4359" s="64">
        <v>44622</v>
      </c>
      <c r="H4359" s="64">
        <v>44658</v>
      </c>
      <c r="I4359">
        <v>8</v>
      </c>
      <c r="J4359">
        <v>2021</v>
      </c>
      <c r="K4359">
        <v>2021</v>
      </c>
      <c r="L4359">
        <v>13</v>
      </c>
      <c r="M4359">
        <v>0.38333333333333341</v>
      </c>
      <c r="N4359">
        <v>4.9833333333333334</v>
      </c>
      <c r="O4359">
        <v>37</v>
      </c>
      <c r="P4359">
        <v>0.1346846846846847</v>
      </c>
      <c r="Q4359">
        <v>0.35135135135135143</v>
      </c>
      <c r="R4359" t="s">
        <v>779</v>
      </c>
    </row>
    <row r="4360" spans="1:18" x14ac:dyDescent="0.3">
      <c r="A4360" s="63">
        <v>4358</v>
      </c>
      <c r="B4360">
        <v>128546</v>
      </c>
      <c r="C4360" t="s">
        <v>873</v>
      </c>
      <c r="D4360" t="s">
        <v>585</v>
      </c>
      <c r="F4360">
        <v>82</v>
      </c>
      <c r="G4360" s="64">
        <v>44622</v>
      </c>
      <c r="H4360" s="64">
        <v>44658</v>
      </c>
      <c r="I4360">
        <v>8</v>
      </c>
      <c r="J4360">
        <v>2021</v>
      </c>
      <c r="K4360">
        <v>2021</v>
      </c>
      <c r="L4360">
        <v>13</v>
      </c>
      <c r="M4360">
        <v>0.38333333333333341</v>
      </c>
      <c r="N4360">
        <v>4.9833333333333334</v>
      </c>
      <c r="O4360">
        <v>37</v>
      </c>
      <c r="P4360">
        <v>0.1346846846846847</v>
      </c>
      <c r="Q4360">
        <v>0.35135135135135143</v>
      </c>
      <c r="R4360" t="s">
        <v>643</v>
      </c>
    </row>
    <row r="4361" spans="1:18" x14ac:dyDescent="0.3">
      <c r="A4361" s="63">
        <v>4359</v>
      </c>
      <c r="B4361">
        <v>128546</v>
      </c>
      <c r="C4361" t="s">
        <v>873</v>
      </c>
      <c r="D4361" t="s">
        <v>585</v>
      </c>
      <c r="F4361">
        <v>82</v>
      </c>
      <c r="G4361" s="64">
        <v>44622</v>
      </c>
      <c r="H4361" s="64">
        <v>44658</v>
      </c>
      <c r="I4361">
        <v>8</v>
      </c>
      <c r="J4361">
        <v>2021</v>
      </c>
      <c r="K4361">
        <v>2021</v>
      </c>
      <c r="L4361">
        <v>13</v>
      </c>
      <c r="M4361">
        <v>0.38333333333333341</v>
      </c>
      <c r="N4361">
        <v>4.9833333333333334</v>
      </c>
      <c r="O4361">
        <v>37</v>
      </c>
      <c r="P4361">
        <v>0.1346846846846847</v>
      </c>
      <c r="Q4361">
        <v>0.35135135135135143</v>
      </c>
      <c r="R4361" t="s">
        <v>601</v>
      </c>
    </row>
    <row r="4362" spans="1:18" x14ac:dyDescent="0.3">
      <c r="A4362" s="63">
        <v>4360</v>
      </c>
      <c r="B4362">
        <v>128546</v>
      </c>
      <c r="C4362" t="s">
        <v>873</v>
      </c>
      <c r="D4362" t="s">
        <v>585</v>
      </c>
      <c r="F4362">
        <v>82</v>
      </c>
      <c r="G4362" s="64">
        <v>44622</v>
      </c>
      <c r="H4362" s="64">
        <v>44658</v>
      </c>
      <c r="I4362">
        <v>8</v>
      </c>
      <c r="J4362">
        <v>2021</v>
      </c>
      <c r="K4362">
        <v>2021</v>
      </c>
      <c r="L4362">
        <v>13</v>
      </c>
      <c r="M4362">
        <v>0.38333333333333341</v>
      </c>
      <c r="N4362">
        <v>4.9833333333333334</v>
      </c>
      <c r="O4362">
        <v>37</v>
      </c>
      <c r="P4362">
        <v>0.1346846846846847</v>
      </c>
      <c r="Q4362">
        <v>0.35135135135135143</v>
      </c>
      <c r="R4362" t="s">
        <v>668</v>
      </c>
    </row>
    <row r="4363" spans="1:18" x14ac:dyDescent="0.3">
      <c r="A4363" s="63">
        <v>4361</v>
      </c>
      <c r="B4363">
        <v>128546</v>
      </c>
      <c r="C4363" t="s">
        <v>873</v>
      </c>
      <c r="D4363" t="s">
        <v>585</v>
      </c>
      <c r="F4363">
        <v>82</v>
      </c>
      <c r="G4363" s="64">
        <v>44622</v>
      </c>
      <c r="H4363" s="64">
        <v>44658</v>
      </c>
      <c r="I4363">
        <v>8</v>
      </c>
      <c r="J4363">
        <v>2021</v>
      </c>
      <c r="K4363">
        <v>2021</v>
      </c>
      <c r="L4363">
        <v>13</v>
      </c>
      <c r="M4363">
        <v>0.38333333333333341</v>
      </c>
      <c r="N4363">
        <v>4.9833333333333334</v>
      </c>
      <c r="O4363">
        <v>37</v>
      </c>
      <c r="P4363">
        <v>0.1346846846846847</v>
      </c>
      <c r="Q4363">
        <v>0.35135135135135143</v>
      </c>
      <c r="R4363" t="s">
        <v>770</v>
      </c>
    </row>
    <row r="4364" spans="1:18" x14ac:dyDescent="0.3">
      <c r="A4364" s="63">
        <v>4362</v>
      </c>
      <c r="B4364">
        <v>128546</v>
      </c>
      <c r="C4364" t="s">
        <v>873</v>
      </c>
      <c r="D4364" t="s">
        <v>585</v>
      </c>
      <c r="F4364">
        <v>82</v>
      </c>
      <c r="G4364" s="64">
        <v>44622</v>
      </c>
      <c r="H4364" s="64">
        <v>44658</v>
      </c>
      <c r="I4364">
        <v>8</v>
      </c>
      <c r="J4364">
        <v>2021</v>
      </c>
      <c r="K4364">
        <v>2021</v>
      </c>
      <c r="L4364">
        <v>13</v>
      </c>
      <c r="M4364">
        <v>0.38333333333333341</v>
      </c>
      <c r="N4364">
        <v>4.9833333333333334</v>
      </c>
      <c r="O4364">
        <v>37</v>
      </c>
      <c r="P4364">
        <v>0.1346846846846847</v>
      </c>
      <c r="Q4364">
        <v>0.35135135135135143</v>
      </c>
      <c r="R4364" t="s">
        <v>663</v>
      </c>
    </row>
    <row r="4365" spans="1:18" x14ac:dyDescent="0.3">
      <c r="A4365" s="63">
        <v>4363</v>
      </c>
      <c r="B4365">
        <v>128546</v>
      </c>
      <c r="C4365" t="s">
        <v>873</v>
      </c>
      <c r="D4365" t="s">
        <v>585</v>
      </c>
      <c r="F4365">
        <v>82</v>
      </c>
      <c r="G4365" s="64">
        <v>44622</v>
      </c>
      <c r="H4365" s="64">
        <v>44658</v>
      </c>
      <c r="I4365">
        <v>8</v>
      </c>
      <c r="J4365">
        <v>2021</v>
      </c>
      <c r="K4365">
        <v>2021</v>
      </c>
      <c r="L4365">
        <v>13</v>
      </c>
      <c r="M4365">
        <v>0.38333333333333341</v>
      </c>
      <c r="N4365">
        <v>4.9833333333333334</v>
      </c>
      <c r="O4365">
        <v>37</v>
      </c>
      <c r="P4365">
        <v>0.1346846846846847</v>
      </c>
      <c r="Q4365">
        <v>0.35135135135135143</v>
      </c>
      <c r="R4365" t="s">
        <v>638</v>
      </c>
    </row>
    <row r="4366" spans="1:18" x14ac:dyDescent="0.3">
      <c r="A4366" s="63">
        <v>4364</v>
      </c>
      <c r="B4366">
        <v>128546</v>
      </c>
      <c r="C4366" t="s">
        <v>873</v>
      </c>
      <c r="D4366" t="s">
        <v>585</v>
      </c>
      <c r="F4366">
        <v>82</v>
      </c>
      <c r="G4366" s="64">
        <v>44622</v>
      </c>
      <c r="H4366" s="64">
        <v>44658</v>
      </c>
      <c r="I4366">
        <v>8</v>
      </c>
      <c r="J4366">
        <v>2021</v>
      </c>
      <c r="K4366">
        <v>2021</v>
      </c>
      <c r="L4366">
        <v>13</v>
      </c>
      <c r="M4366">
        <v>0.38333333333333341</v>
      </c>
      <c r="N4366">
        <v>4.9833333333333334</v>
      </c>
      <c r="O4366">
        <v>37</v>
      </c>
      <c r="P4366">
        <v>0.1346846846846847</v>
      </c>
      <c r="Q4366">
        <v>0.35135135135135143</v>
      </c>
      <c r="R4366" t="s">
        <v>684</v>
      </c>
    </row>
    <row r="4367" spans="1:18" x14ac:dyDescent="0.3">
      <c r="A4367" s="63">
        <v>4365</v>
      </c>
      <c r="B4367">
        <v>128546</v>
      </c>
      <c r="C4367" t="s">
        <v>873</v>
      </c>
      <c r="D4367" t="s">
        <v>585</v>
      </c>
      <c r="F4367">
        <v>82</v>
      </c>
      <c r="G4367" s="64">
        <v>44622</v>
      </c>
      <c r="H4367" s="64">
        <v>44658</v>
      </c>
      <c r="I4367">
        <v>8</v>
      </c>
      <c r="J4367">
        <v>2021</v>
      </c>
      <c r="K4367">
        <v>2021</v>
      </c>
      <c r="L4367">
        <v>13</v>
      </c>
      <c r="M4367">
        <v>0.38333333333333341</v>
      </c>
      <c r="N4367">
        <v>4.9833333333333334</v>
      </c>
      <c r="O4367">
        <v>37</v>
      </c>
      <c r="P4367">
        <v>0.1346846846846847</v>
      </c>
      <c r="Q4367">
        <v>0.35135135135135143</v>
      </c>
      <c r="R4367" t="s">
        <v>763</v>
      </c>
    </row>
    <row r="4368" spans="1:18" x14ac:dyDescent="0.3">
      <c r="A4368" s="63">
        <v>4366</v>
      </c>
      <c r="B4368">
        <v>128546</v>
      </c>
      <c r="C4368" t="s">
        <v>873</v>
      </c>
      <c r="D4368" t="s">
        <v>585</v>
      </c>
      <c r="F4368">
        <v>82</v>
      </c>
      <c r="G4368" s="64">
        <v>44622</v>
      </c>
      <c r="H4368" s="64">
        <v>44658</v>
      </c>
      <c r="I4368">
        <v>8</v>
      </c>
      <c r="J4368">
        <v>2021</v>
      </c>
      <c r="K4368">
        <v>2021</v>
      </c>
      <c r="L4368">
        <v>13</v>
      </c>
      <c r="M4368">
        <v>0.38333333333333341</v>
      </c>
      <c r="N4368">
        <v>4.9833333333333334</v>
      </c>
      <c r="O4368">
        <v>37</v>
      </c>
      <c r="P4368">
        <v>0.1346846846846847</v>
      </c>
      <c r="Q4368">
        <v>0.35135135135135143</v>
      </c>
      <c r="R4368" t="s">
        <v>621</v>
      </c>
    </row>
    <row r="4369" spans="1:18" x14ac:dyDescent="0.3">
      <c r="A4369" s="63">
        <v>4367</v>
      </c>
      <c r="B4369">
        <v>128546</v>
      </c>
      <c r="C4369" t="s">
        <v>873</v>
      </c>
      <c r="D4369" t="s">
        <v>585</v>
      </c>
      <c r="F4369">
        <v>82</v>
      </c>
      <c r="G4369" s="64">
        <v>44622</v>
      </c>
      <c r="H4369" s="64">
        <v>44658</v>
      </c>
      <c r="I4369">
        <v>8</v>
      </c>
      <c r="J4369">
        <v>2021</v>
      </c>
      <c r="K4369">
        <v>2021</v>
      </c>
      <c r="L4369">
        <v>13</v>
      </c>
      <c r="M4369">
        <v>0.38333333333333341</v>
      </c>
      <c r="N4369">
        <v>4.9833333333333334</v>
      </c>
      <c r="O4369">
        <v>37</v>
      </c>
      <c r="P4369">
        <v>0.1346846846846847</v>
      </c>
      <c r="Q4369">
        <v>0.35135135135135143</v>
      </c>
      <c r="R4369" t="s">
        <v>678</v>
      </c>
    </row>
    <row r="4370" spans="1:18" x14ac:dyDescent="0.3">
      <c r="A4370" s="63">
        <v>4368</v>
      </c>
      <c r="B4370">
        <v>128546</v>
      </c>
      <c r="C4370" t="s">
        <v>873</v>
      </c>
      <c r="D4370" t="s">
        <v>585</v>
      </c>
      <c r="F4370">
        <v>82</v>
      </c>
      <c r="G4370" s="64">
        <v>44622</v>
      </c>
      <c r="H4370" s="64">
        <v>44658</v>
      </c>
      <c r="I4370">
        <v>8</v>
      </c>
      <c r="J4370">
        <v>2021</v>
      </c>
      <c r="K4370">
        <v>2021</v>
      </c>
      <c r="L4370">
        <v>13</v>
      </c>
      <c r="M4370">
        <v>0.38333333333333341</v>
      </c>
      <c r="N4370">
        <v>4.9833333333333334</v>
      </c>
      <c r="O4370">
        <v>37</v>
      </c>
      <c r="P4370">
        <v>0.1346846846846847</v>
      </c>
      <c r="Q4370">
        <v>0.35135135135135143</v>
      </c>
      <c r="R4370" t="s">
        <v>197</v>
      </c>
    </row>
    <row r="4371" spans="1:18" x14ac:dyDescent="0.3">
      <c r="A4371" s="63">
        <v>4369</v>
      </c>
      <c r="B4371">
        <v>128546</v>
      </c>
      <c r="C4371" t="s">
        <v>873</v>
      </c>
      <c r="D4371" t="s">
        <v>585</v>
      </c>
      <c r="F4371">
        <v>82</v>
      </c>
      <c r="G4371" s="64">
        <v>44622</v>
      </c>
      <c r="H4371" s="64">
        <v>44658</v>
      </c>
      <c r="I4371">
        <v>8</v>
      </c>
      <c r="J4371">
        <v>2021</v>
      </c>
      <c r="K4371">
        <v>2021</v>
      </c>
      <c r="L4371">
        <v>13</v>
      </c>
      <c r="M4371">
        <v>0.38333333333333341</v>
      </c>
      <c r="N4371">
        <v>4.9833333333333334</v>
      </c>
      <c r="O4371">
        <v>37</v>
      </c>
      <c r="P4371">
        <v>0.1346846846846847</v>
      </c>
      <c r="Q4371">
        <v>0.35135135135135143</v>
      </c>
      <c r="R4371" t="s">
        <v>709</v>
      </c>
    </row>
    <row r="4372" spans="1:18" x14ac:dyDescent="0.3">
      <c r="A4372" s="63">
        <v>4370</v>
      </c>
      <c r="B4372">
        <v>128546</v>
      </c>
      <c r="C4372" t="s">
        <v>873</v>
      </c>
      <c r="D4372" t="s">
        <v>585</v>
      </c>
      <c r="F4372">
        <v>82</v>
      </c>
      <c r="G4372" s="64">
        <v>44622</v>
      </c>
      <c r="H4372" s="64">
        <v>44658</v>
      </c>
      <c r="I4372">
        <v>8</v>
      </c>
      <c r="J4372">
        <v>2021</v>
      </c>
      <c r="K4372">
        <v>2021</v>
      </c>
      <c r="L4372">
        <v>13</v>
      </c>
      <c r="M4372">
        <v>0.38333333333333341</v>
      </c>
      <c r="N4372">
        <v>4.9833333333333334</v>
      </c>
      <c r="O4372">
        <v>37</v>
      </c>
      <c r="P4372">
        <v>0.1346846846846847</v>
      </c>
      <c r="Q4372">
        <v>0.35135135135135143</v>
      </c>
      <c r="R4372" t="s">
        <v>765</v>
      </c>
    </row>
    <row r="4373" spans="1:18" x14ac:dyDescent="0.3">
      <c r="A4373" s="63">
        <v>4371</v>
      </c>
      <c r="B4373">
        <v>128546</v>
      </c>
      <c r="C4373" t="s">
        <v>873</v>
      </c>
      <c r="D4373" t="s">
        <v>585</v>
      </c>
      <c r="F4373">
        <v>82</v>
      </c>
      <c r="G4373" s="64">
        <v>44622</v>
      </c>
      <c r="H4373" s="64">
        <v>44658</v>
      </c>
      <c r="I4373">
        <v>8</v>
      </c>
      <c r="J4373">
        <v>2021</v>
      </c>
      <c r="K4373">
        <v>2021</v>
      </c>
      <c r="L4373">
        <v>13</v>
      </c>
      <c r="M4373">
        <v>0.38333333333333341</v>
      </c>
      <c r="N4373">
        <v>4.9833333333333334</v>
      </c>
      <c r="O4373">
        <v>37</v>
      </c>
      <c r="P4373">
        <v>0.1346846846846847</v>
      </c>
      <c r="Q4373">
        <v>0.35135135135135143</v>
      </c>
      <c r="R4373" t="s">
        <v>168</v>
      </c>
    </row>
    <row r="4374" spans="1:18" x14ac:dyDescent="0.3">
      <c r="A4374" s="63">
        <v>4372</v>
      </c>
      <c r="B4374">
        <v>128546</v>
      </c>
      <c r="C4374" t="s">
        <v>873</v>
      </c>
      <c r="D4374" t="s">
        <v>585</v>
      </c>
      <c r="F4374">
        <v>82</v>
      </c>
      <c r="G4374" s="64">
        <v>44622</v>
      </c>
      <c r="H4374" s="64">
        <v>44658</v>
      </c>
      <c r="I4374">
        <v>8</v>
      </c>
      <c r="J4374">
        <v>2021</v>
      </c>
      <c r="K4374">
        <v>2021</v>
      </c>
      <c r="L4374">
        <v>13</v>
      </c>
      <c r="M4374">
        <v>0.38333333333333341</v>
      </c>
      <c r="N4374">
        <v>4.9833333333333334</v>
      </c>
      <c r="O4374">
        <v>37</v>
      </c>
      <c r="P4374">
        <v>0.1346846846846847</v>
      </c>
      <c r="Q4374">
        <v>0.35135135135135143</v>
      </c>
      <c r="R4374" t="s">
        <v>680</v>
      </c>
    </row>
    <row r="4375" spans="1:18" x14ac:dyDescent="0.3">
      <c r="A4375" s="63">
        <v>4373</v>
      </c>
      <c r="B4375">
        <v>128546</v>
      </c>
      <c r="C4375" t="s">
        <v>873</v>
      </c>
      <c r="D4375" t="s">
        <v>585</v>
      </c>
      <c r="F4375">
        <v>82</v>
      </c>
      <c r="G4375" s="64">
        <v>44622</v>
      </c>
      <c r="H4375" s="64">
        <v>44658</v>
      </c>
      <c r="I4375">
        <v>8</v>
      </c>
      <c r="J4375">
        <v>2021</v>
      </c>
      <c r="K4375">
        <v>2021</v>
      </c>
      <c r="L4375">
        <v>13</v>
      </c>
      <c r="M4375">
        <v>0.38333333333333341</v>
      </c>
      <c r="N4375">
        <v>4.9833333333333334</v>
      </c>
      <c r="O4375">
        <v>37</v>
      </c>
      <c r="P4375">
        <v>0.1346846846846847</v>
      </c>
      <c r="Q4375">
        <v>0.35135135135135143</v>
      </c>
      <c r="R4375" t="s">
        <v>706</v>
      </c>
    </row>
    <row r="4376" spans="1:18" x14ac:dyDescent="0.3">
      <c r="A4376" s="63">
        <v>4374</v>
      </c>
      <c r="B4376">
        <v>128546</v>
      </c>
      <c r="C4376" t="s">
        <v>873</v>
      </c>
      <c r="D4376" t="s">
        <v>585</v>
      </c>
      <c r="F4376">
        <v>82</v>
      </c>
      <c r="G4376" s="64">
        <v>44622</v>
      </c>
      <c r="H4376" s="64">
        <v>44658</v>
      </c>
      <c r="I4376">
        <v>8</v>
      </c>
      <c r="J4376">
        <v>2021</v>
      </c>
      <c r="K4376">
        <v>2021</v>
      </c>
      <c r="L4376">
        <v>13</v>
      </c>
      <c r="M4376">
        <v>0.38333333333333341</v>
      </c>
      <c r="N4376">
        <v>4.9833333333333334</v>
      </c>
      <c r="O4376">
        <v>37</v>
      </c>
      <c r="P4376">
        <v>0.1346846846846847</v>
      </c>
      <c r="Q4376">
        <v>0.35135135135135143</v>
      </c>
      <c r="R4376" t="s">
        <v>791</v>
      </c>
    </row>
    <row r="4377" spans="1:18" x14ac:dyDescent="0.3">
      <c r="A4377" s="63">
        <v>4375</v>
      </c>
      <c r="B4377">
        <v>102680</v>
      </c>
      <c r="C4377" t="s">
        <v>557</v>
      </c>
      <c r="D4377" t="s">
        <v>585</v>
      </c>
      <c r="F4377">
        <v>71</v>
      </c>
      <c r="G4377" s="64">
        <v>43586</v>
      </c>
      <c r="H4377" s="64">
        <v>43605</v>
      </c>
      <c r="I4377">
        <v>6</v>
      </c>
      <c r="J4377">
        <v>2019</v>
      </c>
      <c r="K4377">
        <v>2019</v>
      </c>
      <c r="L4377">
        <v>12</v>
      </c>
      <c r="M4377">
        <v>0.4</v>
      </c>
      <c r="N4377">
        <v>4.8000000000000007</v>
      </c>
      <c r="O4377">
        <v>20</v>
      </c>
      <c r="P4377">
        <v>0.24</v>
      </c>
      <c r="Q4377">
        <v>0.6</v>
      </c>
      <c r="R4377" t="s">
        <v>32</v>
      </c>
    </row>
    <row r="4378" spans="1:18" x14ac:dyDescent="0.3">
      <c r="A4378" s="63">
        <v>4376</v>
      </c>
      <c r="B4378">
        <v>102680</v>
      </c>
      <c r="C4378" t="s">
        <v>557</v>
      </c>
      <c r="D4378" t="s">
        <v>585</v>
      </c>
      <c r="F4378">
        <v>71</v>
      </c>
      <c r="G4378" s="64">
        <v>43586</v>
      </c>
      <c r="H4378" s="64">
        <v>43605</v>
      </c>
      <c r="I4378">
        <v>6</v>
      </c>
      <c r="J4378">
        <v>2019</v>
      </c>
      <c r="K4378">
        <v>2019</v>
      </c>
      <c r="L4378">
        <v>12</v>
      </c>
      <c r="M4378">
        <v>0.4</v>
      </c>
      <c r="N4378">
        <v>4.8000000000000007</v>
      </c>
      <c r="O4378">
        <v>20</v>
      </c>
      <c r="P4378">
        <v>0.24</v>
      </c>
      <c r="Q4378">
        <v>0.6</v>
      </c>
      <c r="R4378" t="s">
        <v>42</v>
      </c>
    </row>
    <row r="4379" spans="1:18" x14ac:dyDescent="0.3">
      <c r="A4379" s="63">
        <v>4377</v>
      </c>
      <c r="B4379">
        <v>102680</v>
      </c>
      <c r="C4379" t="s">
        <v>557</v>
      </c>
      <c r="D4379" t="s">
        <v>585</v>
      </c>
      <c r="F4379">
        <v>71</v>
      </c>
      <c r="G4379" s="64">
        <v>43586</v>
      </c>
      <c r="H4379" s="64">
        <v>43605</v>
      </c>
      <c r="I4379">
        <v>6</v>
      </c>
      <c r="J4379">
        <v>2019</v>
      </c>
      <c r="K4379">
        <v>2019</v>
      </c>
      <c r="L4379">
        <v>12</v>
      </c>
      <c r="M4379">
        <v>0.4</v>
      </c>
      <c r="N4379">
        <v>4.8000000000000007</v>
      </c>
      <c r="O4379">
        <v>20</v>
      </c>
      <c r="P4379">
        <v>0.24</v>
      </c>
      <c r="Q4379">
        <v>0.6</v>
      </c>
      <c r="R4379" t="s">
        <v>641</v>
      </c>
    </row>
    <row r="4380" spans="1:18" x14ac:dyDescent="0.3">
      <c r="A4380" s="63">
        <v>4378</v>
      </c>
      <c r="B4380">
        <v>102680</v>
      </c>
      <c r="C4380" t="s">
        <v>557</v>
      </c>
      <c r="D4380" t="s">
        <v>585</v>
      </c>
      <c r="F4380">
        <v>71</v>
      </c>
      <c r="G4380" s="64">
        <v>43586</v>
      </c>
      <c r="H4380" s="64">
        <v>43605</v>
      </c>
      <c r="I4380">
        <v>6</v>
      </c>
      <c r="J4380">
        <v>2019</v>
      </c>
      <c r="K4380">
        <v>2019</v>
      </c>
      <c r="L4380">
        <v>12</v>
      </c>
      <c r="M4380">
        <v>0.4</v>
      </c>
      <c r="N4380">
        <v>4.8000000000000007</v>
      </c>
      <c r="O4380">
        <v>20</v>
      </c>
      <c r="P4380">
        <v>0.24</v>
      </c>
      <c r="Q4380">
        <v>0.6</v>
      </c>
      <c r="R4380" t="s">
        <v>642</v>
      </c>
    </row>
    <row r="4381" spans="1:18" x14ac:dyDescent="0.3">
      <c r="A4381" s="63">
        <v>4379</v>
      </c>
      <c r="B4381">
        <v>102680</v>
      </c>
      <c r="C4381" t="s">
        <v>557</v>
      </c>
      <c r="D4381" t="s">
        <v>585</v>
      </c>
      <c r="F4381">
        <v>71</v>
      </c>
      <c r="G4381" s="64">
        <v>43586</v>
      </c>
      <c r="H4381" s="64">
        <v>43605</v>
      </c>
      <c r="I4381">
        <v>6</v>
      </c>
      <c r="J4381">
        <v>2019</v>
      </c>
      <c r="K4381">
        <v>2019</v>
      </c>
      <c r="L4381">
        <v>12</v>
      </c>
      <c r="M4381">
        <v>0.4</v>
      </c>
      <c r="N4381">
        <v>4.8000000000000007</v>
      </c>
      <c r="O4381">
        <v>20</v>
      </c>
      <c r="P4381">
        <v>0.24</v>
      </c>
      <c r="Q4381">
        <v>0.6</v>
      </c>
      <c r="R4381" t="s">
        <v>616</v>
      </c>
    </row>
    <row r="4382" spans="1:18" x14ac:dyDescent="0.3">
      <c r="A4382" s="63">
        <v>4380</v>
      </c>
      <c r="B4382">
        <v>102680</v>
      </c>
      <c r="C4382" t="s">
        <v>557</v>
      </c>
      <c r="D4382" t="s">
        <v>585</v>
      </c>
      <c r="F4382">
        <v>71</v>
      </c>
      <c r="G4382" s="64">
        <v>43586</v>
      </c>
      <c r="H4382" s="64">
        <v>43605</v>
      </c>
      <c r="I4382">
        <v>6</v>
      </c>
      <c r="J4382">
        <v>2019</v>
      </c>
      <c r="K4382">
        <v>2019</v>
      </c>
      <c r="L4382">
        <v>12</v>
      </c>
      <c r="M4382">
        <v>0.4</v>
      </c>
      <c r="N4382">
        <v>4.8000000000000007</v>
      </c>
      <c r="O4382">
        <v>20</v>
      </c>
      <c r="P4382">
        <v>0.24</v>
      </c>
      <c r="Q4382">
        <v>0.6</v>
      </c>
      <c r="R4382" t="s">
        <v>601</v>
      </c>
    </row>
    <row r="4383" spans="1:18" x14ac:dyDescent="0.3">
      <c r="A4383" s="63">
        <v>4381</v>
      </c>
      <c r="B4383">
        <v>102680</v>
      </c>
      <c r="C4383" t="s">
        <v>557</v>
      </c>
      <c r="D4383" t="s">
        <v>585</v>
      </c>
      <c r="F4383">
        <v>71</v>
      </c>
      <c r="G4383" s="64">
        <v>43586</v>
      </c>
      <c r="H4383" s="64">
        <v>43605</v>
      </c>
      <c r="I4383">
        <v>6</v>
      </c>
      <c r="J4383">
        <v>2019</v>
      </c>
      <c r="K4383">
        <v>2019</v>
      </c>
      <c r="L4383">
        <v>12</v>
      </c>
      <c r="M4383">
        <v>0.4</v>
      </c>
      <c r="N4383">
        <v>4.8000000000000007</v>
      </c>
      <c r="O4383">
        <v>20</v>
      </c>
      <c r="P4383">
        <v>0.24</v>
      </c>
      <c r="Q4383">
        <v>0.6</v>
      </c>
      <c r="R4383" t="s">
        <v>700</v>
      </c>
    </row>
    <row r="4384" spans="1:18" x14ac:dyDescent="0.3">
      <c r="A4384" s="63">
        <v>4382</v>
      </c>
      <c r="B4384">
        <v>102680</v>
      </c>
      <c r="C4384" t="s">
        <v>557</v>
      </c>
      <c r="D4384" t="s">
        <v>585</v>
      </c>
      <c r="F4384">
        <v>71</v>
      </c>
      <c r="G4384" s="64">
        <v>43586</v>
      </c>
      <c r="H4384" s="64">
        <v>43605</v>
      </c>
      <c r="I4384">
        <v>6</v>
      </c>
      <c r="J4384">
        <v>2019</v>
      </c>
      <c r="K4384">
        <v>2019</v>
      </c>
      <c r="L4384">
        <v>12</v>
      </c>
      <c r="M4384">
        <v>0.4</v>
      </c>
      <c r="N4384">
        <v>4.8000000000000007</v>
      </c>
      <c r="O4384">
        <v>20</v>
      </c>
      <c r="P4384">
        <v>0.24</v>
      </c>
      <c r="Q4384">
        <v>0.6</v>
      </c>
      <c r="R4384" t="s">
        <v>874</v>
      </c>
    </row>
    <row r="4385" spans="1:18" x14ac:dyDescent="0.3">
      <c r="A4385" s="63">
        <v>4383</v>
      </c>
      <c r="B4385">
        <v>102680</v>
      </c>
      <c r="C4385" t="s">
        <v>557</v>
      </c>
      <c r="D4385" t="s">
        <v>585</v>
      </c>
      <c r="F4385">
        <v>71</v>
      </c>
      <c r="G4385" s="64">
        <v>43586</v>
      </c>
      <c r="H4385" s="64">
        <v>43605</v>
      </c>
      <c r="I4385">
        <v>6</v>
      </c>
      <c r="J4385">
        <v>2019</v>
      </c>
      <c r="K4385">
        <v>2019</v>
      </c>
      <c r="L4385">
        <v>12</v>
      </c>
      <c r="M4385">
        <v>0.4</v>
      </c>
      <c r="N4385">
        <v>4.8000000000000007</v>
      </c>
      <c r="O4385">
        <v>20</v>
      </c>
      <c r="P4385">
        <v>0.24</v>
      </c>
      <c r="Q4385">
        <v>0.6</v>
      </c>
      <c r="R4385" t="s">
        <v>620</v>
      </c>
    </row>
    <row r="4386" spans="1:18" x14ac:dyDescent="0.3">
      <c r="A4386" s="63">
        <v>4384</v>
      </c>
      <c r="B4386">
        <v>102680</v>
      </c>
      <c r="C4386" t="s">
        <v>557</v>
      </c>
      <c r="D4386" t="s">
        <v>585</v>
      </c>
      <c r="F4386">
        <v>71</v>
      </c>
      <c r="G4386" s="64">
        <v>43586</v>
      </c>
      <c r="H4386" s="64">
        <v>43605</v>
      </c>
      <c r="I4386">
        <v>6</v>
      </c>
      <c r="J4386">
        <v>2019</v>
      </c>
      <c r="K4386">
        <v>2019</v>
      </c>
      <c r="L4386">
        <v>12</v>
      </c>
      <c r="M4386">
        <v>0.4</v>
      </c>
      <c r="N4386">
        <v>4.8000000000000007</v>
      </c>
      <c r="O4386">
        <v>20</v>
      </c>
      <c r="P4386">
        <v>0.24</v>
      </c>
      <c r="Q4386">
        <v>0.6</v>
      </c>
      <c r="R4386" t="s">
        <v>875</v>
      </c>
    </row>
    <row r="4387" spans="1:18" x14ac:dyDescent="0.3">
      <c r="A4387" s="63">
        <v>4385</v>
      </c>
      <c r="B4387">
        <v>102680</v>
      </c>
      <c r="C4387" t="s">
        <v>557</v>
      </c>
      <c r="D4387" t="s">
        <v>585</v>
      </c>
      <c r="F4387">
        <v>71</v>
      </c>
      <c r="G4387" s="64">
        <v>43586</v>
      </c>
      <c r="H4387" s="64">
        <v>43605</v>
      </c>
      <c r="I4387">
        <v>6</v>
      </c>
      <c r="J4387">
        <v>2019</v>
      </c>
      <c r="K4387">
        <v>2019</v>
      </c>
      <c r="L4387">
        <v>12</v>
      </c>
      <c r="M4387">
        <v>0.4</v>
      </c>
      <c r="N4387">
        <v>4.8000000000000007</v>
      </c>
      <c r="O4387">
        <v>20</v>
      </c>
      <c r="P4387">
        <v>0.24</v>
      </c>
      <c r="Q4387">
        <v>0.6</v>
      </c>
      <c r="R4387" t="s">
        <v>45</v>
      </c>
    </row>
    <row r="4388" spans="1:18" x14ac:dyDescent="0.3">
      <c r="A4388" s="63">
        <v>4386</v>
      </c>
      <c r="B4388">
        <v>102680</v>
      </c>
      <c r="C4388" t="s">
        <v>557</v>
      </c>
      <c r="D4388" t="s">
        <v>585</v>
      </c>
      <c r="F4388">
        <v>71</v>
      </c>
      <c r="G4388" s="64">
        <v>43586</v>
      </c>
      <c r="H4388" s="64">
        <v>43605</v>
      </c>
      <c r="I4388">
        <v>6</v>
      </c>
      <c r="J4388">
        <v>2019</v>
      </c>
      <c r="K4388">
        <v>2019</v>
      </c>
      <c r="L4388">
        <v>12</v>
      </c>
      <c r="M4388">
        <v>0.4</v>
      </c>
      <c r="N4388">
        <v>4.8000000000000007</v>
      </c>
      <c r="O4388">
        <v>20</v>
      </c>
      <c r="P4388">
        <v>0.24</v>
      </c>
      <c r="Q4388">
        <v>0.6</v>
      </c>
      <c r="R4388" t="s">
        <v>681</v>
      </c>
    </row>
    <row r="4389" spans="1:18" x14ac:dyDescent="0.3">
      <c r="A4389" s="63">
        <v>4387</v>
      </c>
      <c r="B4389">
        <v>102680</v>
      </c>
      <c r="C4389" t="s">
        <v>557</v>
      </c>
      <c r="D4389" t="s">
        <v>585</v>
      </c>
      <c r="F4389">
        <v>71</v>
      </c>
      <c r="G4389" s="64">
        <v>43586</v>
      </c>
      <c r="H4389" s="64">
        <v>43605</v>
      </c>
      <c r="I4389">
        <v>6</v>
      </c>
      <c r="J4389">
        <v>2019</v>
      </c>
      <c r="K4389">
        <v>2019</v>
      </c>
      <c r="L4389">
        <v>12</v>
      </c>
      <c r="M4389">
        <v>0.4</v>
      </c>
      <c r="N4389">
        <v>4.8000000000000007</v>
      </c>
      <c r="O4389">
        <v>20</v>
      </c>
      <c r="P4389">
        <v>0.24</v>
      </c>
      <c r="Q4389">
        <v>0.6</v>
      </c>
      <c r="R4389" t="s">
        <v>602</v>
      </c>
    </row>
    <row r="4390" spans="1:18" x14ac:dyDescent="0.3">
      <c r="A4390" s="63">
        <v>4388</v>
      </c>
      <c r="B4390">
        <v>107138</v>
      </c>
      <c r="C4390" t="s">
        <v>876</v>
      </c>
      <c r="D4390" t="s">
        <v>630</v>
      </c>
      <c r="F4390">
        <v>71</v>
      </c>
      <c r="G4390" s="64">
        <v>43635</v>
      </c>
      <c r="H4390" s="64">
        <v>43635</v>
      </c>
      <c r="I4390">
        <v>6</v>
      </c>
      <c r="J4390">
        <v>2019</v>
      </c>
      <c r="K4390">
        <v>2019</v>
      </c>
      <c r="L4390">
        <v>1</v>
      </c>
      <c r="M4390">
        <v>0.4</v>
      </c>
      <c r="N4390">
        <v>0.4</v>
      </c>
      <c r="O4390">
        <v>1</v>
      </c>
      <c r="P4390">
        <v>0.4</v>
      </c>
      <c r="Q4390">
        <v>1</v>
      </c>
      <c r="R4390" t="s">
        <v>32</v>
      </c>
    </row>
    <row r="4391" spans="1:18" x14ac:dyDescent="0.3">
      <c r="A4391" s="63">
        <v>4389</v>
      </c>
      <c r="B4391">
        <v>107138</v>
      </c>
      <c r="C4391" t="s">
        <v>876</v>
      </c>
      <c r="D4391" t="s">
        <v>630</v>
      </c>
      <c r="F4391">
        <v>71</v>
      </c>
      <c r="G4391" s="64">
        <v>43635</v>
      </c>
      <c r="H4391" s="64">
        <v>43635</v>
      </c>
      <c r="I4391">
        <v>6</v>
      </c>
      <c r="J4391">
        <v>2019</v>
      </c>
      <c r="K4391">
        <v>2019</v>
      </c>
      <c r="L4391">
        <v>1</v>
      </c>
      <c r="M4391">
        <v>0.4</v>
      </c>
      <c r="N4391">
        <v>0.4</v>
      </c>
      <c r="O4391">
        <v>1</v>
      </c>
      <c r="P4391">
        <v>0.4</v>
      </c>
      <c r="Q4391">
        <v>1</v>
      </c>
      <c r="R4391" t="s">
        <v>42</v>
      </c>
    </row>
    <row r="4392" spans="1:18" x14ac:dyDescent="0.3">
      <c r="A4392" s="63">
        <v>4390</v>
      </c>
      <c r="B4392">
        <v>107138</v>
      </c>
      <c r="C4392" t="s">
        <v>876</v>
      </c>
      <c r="D4392" t="s">
        <v>630</v>
      </c>
      <c r="F4392">
        <v>71</v>
      </c>
      <c r="G4392" s="64">
        <v>43635</v>
      </c>
      <c r="H4392" s="64">
        <v>43635</v>
      </c>
      <c r="I4392">
        <v>6</v>
      </c>
      <c r="J4392">
        <v>2019</v>
      </c>
      <c r="K4392">
        <v>2019</v>
      </c>
      <c r="L4392">
        <v>1</v>
      </c>
      <c r="M4392">
        <v>0.4</v>
      </c>
      <c r="N4392">
        <v>0.4</v>
      </c>
      <c r="O4392">
        <v>1</v>
      </c>
      <c r="P4392">
        <v>0.4</v>
      </c>
      <c r="Q4392">
        <v>1</v>
      </c>
      <c r="R4392" t="s">
        <v>601</v>
      </c>
    </row>
    <row r="4393" spans="1:18" x14ac:dyDescent="0.3">
      <c r="A4393" s="63">
        <v>4391</v>
      </c>
      <c r="B4393">
        <v>107138</v>
      </c>
      <c r="C4393" t="s">
        <v>876</v>
      </c>
      <c r="D4393" t="s">
        <v>630</v>
      </c>
      <c r="F4393">
        <v>71</v>
      </c>
      <c r="G4393" s="64">
        <v>43635</v>
      </c>
      <c r="H4393" s="64">
        <v>43635</v>
      </c>
      <c r="I4393">
        <v>6</v>
      </c>
      <c r="J4393">
        <v>2019</v>
      </c>
      <c r="K4393">
        <v>2019</v>
      </c>
      <c r="L4393">
        <v>1</v>
      </c>
      <c r="M4393">
        <v>0.4</v>
      </c>
      <c r="N4393">
        <v>0.4</v>
      </c>
      <c r="O4393">
        <v>1</v>
      </c>
      <c r="P4393">
        <v>0.4</v>
      </c>
      <c r="Q4393">
        <v>1</v>
      </c>
      <c r="R4393" t="s">
        <v>642</v>
      </c>
    </row>
    <row r="4394" spans="1:18" x14ac:dyDescent="0.3">
      <c r="A4394" s="63">
        <v>4392</v>
      </c>
      <c r="B4394">
        <v>107138</v>
      </c>
      <c r="C4394" t="s">
        <v>876</v>
      </c>
      <c r="D4394" t="s">
        <v>630</v>
      </c>
      <c r="F4394">
        <v>71</v>
      </c>
      <c r="G4394" s="64">
        <v>43635</v>
      </c>
      <c r="H4394" s="64">
        <v>43635</v>
      </c>
      <c r="I4394">
        <v>6</v>
      </c>
      <c r="J4394">
        <v>2019</v>
      </c>
      <c r="K4394">
        <v>2019</v>
      </c>
      <c r="L4394">
        <v>1</v>
      </c>
      <c r="M4394">
        <v>0.4</v>
      </c>
      <c r="N4394">
        <v>0.4</v>
      </c>
      <c r="O4394">
        <v>1</v>
      </c>
      <c r="P4394">
        <v>0.4</v>
      </c>
      <c r="Q4394">
        <v>1</v>
      </c>
      <c r="R4394" t="s">
        <v>641</v>
      </c>
    </row>
    <row r="4395" spans="1:18" x14ac:dyDescent="0.3">
      <c r="A4395" s="63">
        <v>4393</v>
      </c>
      <c r="B4395">
        <v>107138</v>
      </c>
      <c r="C4395" t="s">
        <v>876</v>
      </c>
      <c r="D4395" t="s">
        <v>630</v>
      </c>
      <c r="F4395">
        <v>71</v>
      </c>
      <c r="G4395" s="64">
        <v>43635</v>
      </c>
      <c r="H4395" s="64">
        <v>43635</v>
      </c>
      <c r="I4395">
        <v>6</v>
      </c>
      <c r="J4395">
        <v>2019</v>
      </c>
      <c r="K4395">
        <v>2019</v>
      </c>
      <c r="L4395">
        <v>1</v>
      </c>
      <c r="M4395">
        <v>0.4</v>
      </c>
      <c r="N4395">
        <v>0.4</v>
      </c>
      <c r="O4395">
        <v>1</v>
      </c>
      <c r="P4395">
        <v>0.4</v>
      </c>
      <c r="Q4395">
        <v>1</v>
      </c>
      <c r="R4395" t="s">
        <v>700</v>
      </c>
    </row>
    <row r="4396" spans="1:18" x14ac:dyDescent="0.3">
      <c r="A4396" s="63">
        <v>4394</v>
      </c>
      <c r="B4396">
        <v>107138</v>
      </c>
      <c r="C4396" t="s">
        <v>876</v>
      </c>
      <c r="D4396" t="s">
        <v>630</v>
      </c>
      <c r="F4396">
        <v>71</v>
      </c>
      <c r="G4396" s="64">
        <v>43635</v>
      </c>
      <c r="H4396" s="64">
        <v>43635</v>
      </c>
      <c r="I4396">
        <v>6</v>
      </c>
      <c r="J4396">
        <v>2019</v>
      </c>
      <c r="K4396">
        <v>2019</v>
      </c>
      <c r="L4396">
        <v>1</v>
      </c>
      <c r="M4396">
        <v>0.4</v>
      </c>
      <c r="N4396">
        <v>0.4</v>
      </c>
      <c r="O4396">
        <v>1</v>
      </c>
      <c r="P4396">
        <v>0.4</v>
      </c>
      <c r="Q4396">
        <v>1</v>
      </c>
      <c r="R4396" t="s">
        <v>620</v>
      </c>
    </row>
    <row r="4397" spans="1:18" x14ac:dyDescent="0.3">
      <c r="A4397" s="63">
        <v>4395</v>
      </c>
      <c r="B4397">
        <v>107138</v>
      </c>
      <c r="C4397" t="s">
        <v>876</v>
      </c>
      <c r="D4397" t="s">
        <v>630</v>
      </c>
      <c r="F4397">
        <v>71</v>
      </c>
      <c r="G4397" s="64">
        <v>43635</v>
      </c>
      <c r="H4397" s="64">
        <v>43635</v>
      </c>
      <c r="I4397">
        <v>6</v>
      </c>
      <c r="J4397">
        <v>2019</v>
      </c>
      <c r="K4397">
        <v>2019</v>
      </c>
      <c r="L4397">
        <v>1</v>
      </c>
      <c r="M4397">
        <v>0.4</v>
      </c>
      <c r="N4397">
        <v>0.4</v>
      </c>
      <c r="O4397">
        <v>1</v>
      </c>
      <c r="P4397">
        <v>0.4</v>
      </c>
      <c r="Q4397">
        <v>1</v>
      </c>
      <c r="R4397" t="s">
        <v>616</v>
      </c>
    </row>
    <row r="4398" spans="1:18" x14ac:dyDescent="0.3">
      <c r="A4398" s="63">
        <v>4396</v>
      </c>
      <c r="B4398">
        <v>107138</v>
      </c>
      <c r="C4398" t="s">
        <v>876</v>
      </c>
      <c r="D4398" t="s">
        <v>630</v>
      </c>
      <c r="F4398">
        <v>71</v>
      </c>
      <c r="G4398" s="64">
        <v>43635</v>
      </c>
      <c r="H4398" s="64">
        <v>43635</v>
      </c>
      <c r="I4398">
        <v>6</v>
      </c>
      <c r="J4398">
        <v>2019</v>
      </c>
      <c r="K4398">
        <v>2019</v>
      </c>
      <c r="L4398">
        <v>1</v>
      </c>
      <c r="M4398">
        <v>0.4</v>
      </c>
      <c r="N4398">
        <v>0.4</v>
      </c>
      <c r="O4398">
        <v>1</v>
      </c>
      <c r="P4398">
        <v>0.4</v>
      </c>
      <c r="Q4398">
        <v>1</v>
      </c>
      <c r="R4398" t="s">
        <v>874</v>
      </c>
    </row>
    <row r="4399" spans="1:18" x14ac:dyDescent="0.3">
      <c r="A4399" s="63">
        <v>4397</v>
      </c>
      <c r="B4399">
        <v>107138</v>
      </c>
      <c r="C4399" t="s">
        <v>876</v>
      </c>
      <c r="D4399" t="s">
        <v>630</v>
      </c>
      <c r="F4399">
        <v>71</v>
      </c>
      <c r="G4399" s="64">
        <v>43635</v>
      </c>
      <c r="H4399" s="64">
        <v>43635</v>
      </c>
      <c r="I4399">
        <v>6</v>
      </c>
      <c r="J4399">
        <v>2019</v>
      </c>
      <c r="K4399">
        <v>2019</v>
      </c>
      <c r="L4399">
        <v>1</v>
      </c>
      <c r="M4399">
        <v>0.4</v>
      </c>
      <c r="N4399">
        <v>0.4</v>
      </c>
      <c r="O4399">
        <v>1</v>
      </c>
      <c r="P4399">
        <v>0.4</v>
      </c>
      <c r="Q4399">
        <v>1</v>
      </c>
      <c r="R4399" t="s">
        <v>797</v>
      </c>
    </row>
    <row r="4400" spans="1:18" x14ac:dyDescent="0.3">
      <c r="A4400" s="63">
        <v>4398</v>
      </c>
      <c r="B4400">
        <v>107138</v>
      </c>
      <c r="C4400" t="s">
        <v>876</v>
      </c>
      <c r="D4400" t="s">
        <v>630</v>
      </c>
      <c r="F4400">
        <v>71</v>
      </c>
      <c r="G4400" s="64">
        <v>43635</v>
      </c>
      <c r="H4400" s="64">
        <v>43635</v>
      </c>
      <c r="I4400">
        <v>6</v>
      </c>
      <c r="J4400">
        <v>2019</v>
      </c>
      <c r="K4400">
        <v>2019</v>
      </c>
      <c r="L4400">
        <v>1</v>
      </c>
      <c r="M4400">
        <v>0.4</v>
      </c>
      <c r="N4400">
        <v>0.4</v>
      </c>
      <c r="O4400">
        <v>1</v>
      </c>
      <c r="P4400">
        <v>0.4</v>
      </c>
      <c r="Q4400">
        <v>1</v>
      </c>
      <c r="R4400" t="s">
        <v>718</v>
      </c>
    </row>
    <row r="4401" spans="1:18" x14ac:dyDescent="0.3">
      <c r="A4401" s="63">
        <v>4399</v>
      </c>
      <c r="B4401">
        <v>101227</v>
      </c>
      <c r="C4401" t="s">
        <v>559</v>
      </c>
      <c r="D4401" t="s">
        <v>585</v>
      </c>
      <c r="F4401">
        <v>67</v>
      </c>
      <c r="G4401" s="64">
        <v>43952</v>
      </c>
      <c r="H4401" s="64">
        <v>43955</v>
      </c>
      <c r="I4401">
        <v>5</v>
      </c>
      <c r="J4401">
        <v>2019</v>
      </c>
      <c r="K4401">
        <v>2019</v>
      </c>
      <c r="L4401">
        <v>12</v>
      </c>
      <c r="M4401">
        <v>0.4</v>
      </c>
      <c r="N4401">
        <v>4.8000000000000007</v>
      </c>
      <c r="O4401">
        <v>4</v>
      </c>
      <c r="P4401">
        <v>1.2</v>
      </c>
      <c r="Q4401">
        <v>3</v>
      </c>
      <c r="R4401" t="s">
        <v>35</v>
      </c>
    </row>
    <row r="4402" spans="1:18" x14ac:dyDescent="0.3">
      <c r="A4402" s="63">
        <v>4400</v>
      </c>
      <c r="B4402">
        <v>101227</v>
      </c>
      <c r="C4402" t="s">
        <v>559</v>
      </c>
      <c r="D4402" t="s">
        <v>585</v>
      </c>
      <c r="F4402">
        <v>67</v>
      </c>
      <c r="G4402" s="64">
        <v>43952</v>
      </c>
      <c r="H4402" s="64">
        <v>43955</v>
      </c>
      <c r="I4402">
        <v>5</v>
      </c>
      <c r="J4402">
        <v>2019</v>
      </c>
      <c r="K4402">
        <v>2019</v>
      </c>
      <c r="L4402">
        <v>12</v>
      </c>
      <c r="M4402">
        <v>0.4</v>
      </c>
      <c r="N4402">
        <v>4.8000000000000007</v>
      </c>
      <c r="O4402">
        <v>4</v>
      </c>
      <c r="P4402">
        <v>1.2</v>
      </c>
      <c r="Q4402">
        <v>3</v>
      </c>
      <c r="R4402" t="s">
        <v>22</v>
      </c>
    </row>
    <row r="4403" spans="1:18" x14ac:dyDescent="0.3">
      <c r="A4403" s="63">
        <v>4401</v>
      </c>
      <c r="B4403">
        <v>101227</v>
      </c>
      <c r="C4403" t="s">
        <v>559</v>
      </c>
      <c r="D4403" t="s">
        <v>585</v>
      </c>
      <c r="F4403">
        <v>67</v>
      </c>
      <c r="G4403" s="64">
        <v>43952</v>
      </c>
      <c r="H4403" s="64">
        <v>43955</v>
      </c>
      <c r="I4403">
        <v>5</v>
      </c>
      <c r="J4403">
        <v>2019</v>
      </c>
      <c r="K4403">
        <v>2019</v>
      </c>
      <c r="L4403">
        <v>12</v>
      </c>
      <c r="M4403">
        <v>0.4</v>
      </c>
      <c r="N4403">
        <v>4.8000000000000007</v>
      </c>
      <c r="O4403">
        <v>4</v>
      </c>
      <c r="P4403">
        <v>1.2</v>
      </c>
      <c r="Q4403">
        <v>3</v>
      </c>
      <c r="R4403" t="s">
        <v>32</v>
      </c>
    </row>
    <row r="4404" spans="1:18" x14ac:dyDescent="0.3">
      <c r="A4404" s="63">
        <v>4402</v>
      </c>
      <c r="B4404">
        <v>101227</v>
      </c>
      <c r="C4404" t="s">
        <v>559</v>
      </c>
      <c r="D4404" t="s">
        <v>585</v>
      </c>
      <c r="F4404">
        <v>67</v>
      </c>
      <c r="G4404" s="64">
        <v>43952</v>
      </c>
      <c r="H4404" s="64">
        <v>43955</v>
      </c>
      <c r="I4404">
        <v>5</v>
      </c>
      <c r="J4404">
        <v>2019</v>
      </c>
      <c r="K4404">
        <v>2019</v>
      </c>
      <c r="L4404">
        <v>12</v>
      </c>
      <c r="M4404">
        <v>0.4</v>
      </c>
      <c r="N4404">
        <v>4.8000000000000007</v>
      </c>
      <c r="O4404">
        <v>4</v>
      </c>
      <c r="P4404">
        <v>1.2</v>
      </c>
      <c r="Q4404">
        <v>3</v>
      </c>
      <c r="R4404" t="s">
        <v>23</v>
      </c>
    </row>
    <row r="4405" spans="1:18" x14ac:dyDescent="0.3">
      <c r="A4405" s="63">
        <v>4403</v>
      </c>
      <c r="B4405">
        <v>101227</v>
      </c>
      <c r="C4405" t="s">
        <v>559</v>
      </c>
      <c r="D4405" t="s">
        <v>585</v>
      </c>
      <c r="F4405">
        <v>67</v>
      </c>
      <c r="G4405" s="64">
        <v>43952</v>
      </c>
      <c r="H4405" s="64">
        <v>43955</v>
      </c>
      <c r="I4405">
        <v>5</v>
      </c>
      <c r="J4405">
        <v>2019</v>
      </c>
      <c r="K4405">
        <v>2019</v>
      </c>
      <c r="L4405">
        <v>12</v>
      </c>
      <c r="M4405">
        <v>0.4</v>
      </c>
      <c r="N4405">
        <v>4.8000000000000007</v>
      </c>
      <c r="O4405">
        <v>4</v>
      </c>
      <c r="P4405">
        <v>1.2</v>
      </c>
      <c r="Q4405">
        <v>3</v>
      </c>
      <c r="R4405" t="s">
        <v>37</v>
      </c>
    </row>
    <row r="4406" spans="1:18" x14ac:dyDescent="0.3">
      <c r="A4406" s="63">
        <v>4404</v>
      </c>
      <c r="B4406">
        <v>101227</v>
      </c>
      <c r="C4406" t="s">
        <v>559</v>
      </c>
      <c r="D4406" t="s">
        <v>585</v>
      </c>
      <c r="F4406">
        <v>67</v>
      </c>
      <c r="G4406" s="64">
        <v>43952</v>
      </c>
      <c r="H4406" s="64">
        <v>43955</v>
      </c>
      <c r="I4406">
        <v>5</v>
      </c>
      <c r="J4406">
        <v>2019</v>
      </c>
      <c r="K4406">
        <v>2019</v>
      </c>
      <c r="L4406">
        <v>12</v>
      </c>
      <c r="M4406">
        <v>0.4</v>
      </c>
      <c r="N4406">
        <v>4.8000000000000007</v>
      </c>
      <c r="O4406">
        <v>4</v>
      </c>
      <c r="P4406">
        <v>1.2</v>
      </c>
      <c r="Q4406">
        <v>3</v>
      </c>
      <c r="R4406" t="s">
        <v>601</v>
      </c>
    </row>
    <row r="4407" spans="1:18" x14ac:dyDescent="0.3">
      <c r="A4407" s="63">
        <v>4405</v>
      </c>
      <c r="B4407">
        <v>101227</v>
      </c>
      <c r="C4407" t="s">
        <v>559</v>
      </c>
      <c r="D4407" t="s">
        <v>585</v>
      </c>
      <c r="F4407">
        <v>67</v>
      </c>
      <c r="G4407" s="64">
        <v>43952</v>
      </c>
      <c r="H4407" s="64">
        <v>43955</v>
      </c>
      <c r="I4407">
        <v>5</v>
      </c>
      <c r="J4407">
        <v>2019</v>
      </c>
      <c r="K4407">
        <v>2019</v>
      </c>
      <c r="L4407">
        <v>12</v>
      </c>
      <c r="M4407">
        <v>0.4</v>
      </c>
      <c r="N4407">
        <v>4.8000000000000007</v>
      </c>
      <c r="O4407">
        <v>4</v>
      </c>
      <c r="P4407">
        <v>1.2</v>
      </c>
      <c r="Q4407">
        <v>3</v>
      </c>
      <c r="R4407" t="s">
        <v>156</v>
      </c>
    </row>
    <row r="4408" spans="1:18" x14ac:dyDescent="0.3">
      <c r="A4408" s="63">
        <v>4406</v>
      </c>
      <c r="B4408">
        <v>101227</v>
      </c>
      <c r="C4408" t="s">
        <v>559</v>
      </c>
      <c r="D4408" t="s">
        <v>585</v>
      </c>
      <c r="F4408">
        <v>67</v>
      </c>
      <c r="G4408" s="64">
        <v>43952</v>
      </c>
      <c r="H4408" s="64">
        <v>43955</v>
      </c>
      <c r="I4408">
        <v>5</v>
      </c>
      <c r="J4408">
        <v>2019</v>
      </c>
      <c r="K4408">
        <v>2019</v>
      </c>
      <c r="L4408">
        <v>12</v>
      </c>
      <c r="M4408">
        <v>0.4</v>
      </c>
      <c r="N4408">
        <v>4.8000000000000007</v>
      </c>
      <c r="O4408">
        <v>4</v>
      </c>
      <c r="P4408">
        <v>1.2</v>
      </c>
      <c r="Q4408">
        <v>3</v>
      </c>
      <c r="R4408" t="s">
        <v>641</v>
      </c>
    </row>
    <row r="4409" spans="1:18" x14ac:dyDescent="0.3">
      <c r="A4409" s="63">
        <v>4407</v>
      </c>
      <c r="B4409">
        <v>101227</v>
      </c>
      <c r="C4409" t="s">
        <v>559</v>
      </c>
      <c r="D4409" t="s">
        <v>585</v>
      </c>
      <c r="F4409">
        <v>67</v>
      </c>
      <c r="G4409" s="64">
        <v>43952</v>
      </c>
      <c r="H4409" s="64">
        <v>43955</v>
      </c>
      <c r="I4409">
        <v>5</v>
      </c>
      <c r="J4409">
        <v>2019</v>
      </c>
      <c r="K4409">
        <v>2019</v>
      </c>
      <c r="L4409">
        <v>12</v>
      </c>
      <c r="M4409">
        <v>0.4</v>
      </c>
      <c r="N4409">
        <v>4.8000000000000007</v>
      </c>
      <c r="O4409">
        <v>4</v>
      </c>
      <c r="P4409">
        <v>1.2</v>
      </c>
      <c r="Q4409">
        <v>3</v>
      </c>
      <c r="R4409" t="s">
        <v>606</v>
      </c>
    </row>
    <row r="4410" spans="1:18" x14ac:dyDescent="0.3">
      <c r="A4410" s="63">
        <v>4408</v>
      </c>
      <c r="B4410">
        <v>101227</v>
      </c>
      <c r="C4410" t="s">
        <v>559</v>
      </c>
      <c r="D4410" t="s">
        <v>585</v>
      </c>
      <c r="F4410">
        <v>67</v>
      </c>
      <c r="G4410" s="64">
        <v>43952</v>
      </c>
      <c r="H4410" s="64">
        <v>43955</v>
      </c>
      <c r="I4410">
        <v>5</v>
      </c>
      <c r="J4410">
        <v>2019</v>
      </c>
      <c r="K4410">
        <v>2019</v>
      </c>
      <c r="L4410">
        <v>12</v>
      </c>
      <c r="M4410">
        <v>0.4</v>
      </c>
      <c r="N4410">
        <v>4.8000000000000007</v>
      </c>
      <c r="O4410">
        <v>4</v>
      </c>
      <c r="P4410">
        <v>1.2</v>
      </c>
      <c r="Q4410">
        <v>3</v>
      </c>
      <c r="R4410" t="s">
        <v>642</v>
      </c>
    </row>
    <row r="4411" spans="1:18" x14ac:dyDescent="0.3">
      <c r="A4411" s="63">
        <v>4409</v>
      </c>
      <c r="B4411">
        <v>101227</v>
      </c>
      <c r="C4411" t="s">
        <v>559</v>
      </c>
      <c r="D4411" t="s">
        <v>585</v>
      </c>
      <c r="F4411">
        <v>67</v>
      </c>
      <c r="G4411" s="64">
        <v>43952</v>
      </c>
      <c r="H4411" s="64">
        <v>43955</v>
      </c>
      <c r="I4411">
        <v>5</v>
      </c>
      <c r="J4411">
        <v>2019</v>
      </c>
      <c r="K4411">
        <v>2019</v>
      </c>
      <c r="L4411">
        <v>12</v>
      </c>
      <c r="M4411">
        <v>0.4</v>
      </c>
      <c r="N4411">
        <v>4.8000000000000007</v>
      </c>
      <c r="O4411">
        <v>4</v>
      </c>
      <c r="P4411">
        <v>1.2</v>
      </c>
      <c r="Q4411">
        <v>3</v>
      </c>
      <c r="R4411" t="s">
        <v>626</v>
      </c>
    </row>
    <row r="4412" spans="1:18" x14ac:dyDescent="0.3">
      <c r="A4412" s="63">
        <v>4410</v>
      </c>
      <c r="B4412">
        <v>101227</v>
      </c>
      <c r="C4412" t="s">
        <v>559</v>
      </c>
      <c r="D4412" t="s">
        <v>585</v>
      </c>
      <c r="F4412">
        <v>67</v>
      </c>
      <c r="G4412" s="64">
        <v>43952</v>
      </c>
      <c r="H4412" s="64">
        <v>43955</v>
      </c>
      <c r="I4412">
        <v>5</v>
      </c>
      <c r="J4412">
        <v>2019</v>
      </c>
      <c r="K4412">
        <v>2019</v>
      </c>
      <c r="L4412">
        <v>12</v>
      </c>
      <c r="M4412">
        <v>0.4</v>
      </c>
      <c r="N4412">
        <v>4.8000000000000007</v>
      </c>
      <c r="O4412">
        <v>4</v>
      </c>
      <c r="P4412">
        <v>1.2</v>
      </c>
      <c r="Q4412">
        <v>3</v>
      </c>
      <c r="R4412" t="s">
        <v>71</v>
      </c>
    </row>
    <row r="4413" spans="1:18" x14ac:dyDescent="0.3">
      <c r="A4413" s="63">
        <v>4411</v>
      </c>
      <c r="B4413">
        <v>101227</v>
      </c>
      <c r="C4413" t="s">
        <v>559</v>
      </c>
      <c r="D4413" t="s">
        <v>585</v>
      </c>
      <c r="F4413">
        <v>67</v>
      </c>
      <c r="G4413" s="64">
        <v>43952</v>
      </c>
      <c r="H4413" s="64">
        <v>43955</v>
      </c>
      <c r="I4413">
        <v>5</v>
      </c>
      <c r="J4413">
        <v>2019</v>
      </c>
      <c r="K4413">
        <v>2019</v>
      </c>
      <c r="L4413">
        <v>12</v>
      </c>
      <c r="M4413">
        <v>0.4</v>
      </c>
      <c r="N4413">
        <v>4.8000000000000007</v>
      </c>
      <c r="O4413">
        <v>4</v>
      </c>
      <c r="P4413">
        <v>1.2</v>
      </c>
      <c r="Q4413">
        <v>3</v>
      </c>
      <c r="R4413" t="s">
        <v>654</v>
      </c>
    </row>
    <row r="4414" spans="1:18" x14ac:dyDescent="0.3">
      <c r="A4414" s="63">
        <v>4412</v>
      </c>
      <c r="B4414">
        <v>101227</v>
      </c>
      <c r="C4414" t="s">
        <v>559</v>
      </c>
      <c r="D4414" t="s">
        <v>585</v>
      </c>
      <c r="F4414">
        <v>67</v>
      </c>
      <c r="G4414" s="64">
        <v>43952</v>
      </c>
      <c r="H4414" s="64">
        <v>43955</v>
      </c>
      <c r="I4414">
        <v>5</v>
      </c>
      <c r="J4414">
        <v>2019</v>
      </c>
      <c r="K4414">
        <v>2019</v>
      </c>
      <c r="L4414">
        <v>12</v>
      </c>
      <c r="M4414">
        <v>0.4</v>
      </c>
      <c r="N4414">
        <v>4.8000000000000007</v>
      </c>
      <c r="O4414">
        <v>4</v>
      </c>
      <c r="P4414">
        <v>1.2</v>
      </c>
      <c r="Q4414">
        <v>3</v>
      </c>
      <c r="R4414" t="s">
        <v>737</v>
      </c>
    </row>
    <row r="4415" spans="1:18" x14ac:dyDescent="0.3">
      <c r="A4415" s="63">
        <v>4413</v>
      </c>
      <c r="B4415">
        <v>101227</v>
      </c>
      <c r="C4415" t="s">
        <v>559</v>
      </c>
      <c r="D4415" t="s">
        <v>585</v>
      </c>
      <c r="F4415">
        <v>67</v>
      </c>
      <c r="G4415" s="64">
        <v>43952</v>
      </c>
      <c r="H4415" s="64">
        <v>43955</v>
      </c>
      <c r="I4415">
        <v>5</v>
      </c>
      <c r="J4415">
        <v>2019</v>
      </c>
      <c r="K4415">
        <v>2019</v>
      </c>
      <c r="L4415">
        <v>12</v>
      </c>
      <c r="M4415">
        <v>0.4</v>
      </c>
      <c r="N4415">
        <v>4.8000000000000007</v>
      </c>
      <c r="O4415">
        <v>4</v>
      </c>
      <c r="P4415">
        <v>1.2</v>
      </c>
      <c r="Q4415">
        <v>3</v>
      </c>
      <c r="R4415" t="s">
        <v>694</v>
      </c>
    </row>
    <row r="4416" spans="1:18" x14ac:dyDescent="0.3">
      <c r="A4416" s="63">
        <v>4414</v>
      </c>
      <c r="B4416">
        <v>101227</v>
      </c>
      <c r="C4416" t="s">
        <v>559</v>
      </c>
      <c r="D4416" t="s">
        <v>585</v>
      </c>
      <c r="F4416">
        <v>67</v>
      </c>
      <c r="G4416" s="64">
        <v>43952</v>
      </c>
      <c r="H4416" s="64">
        <v>43955</v>
      </c>
      <c r="I4416">
        <v>5</v>
      </c>
      <c r="J4416">
        <v>2019</v>
      </c>
      <c r="K4416">
        <v>2019</v>
      </c>
      <c r="L4416">
        <v>12</v>
      </c>
      <c r="M4416">
        <v>0.4</v>
      </c>
      <c r="N4416">
        <v>4.8000000000000007</v>
      </c>
      <c r="O4416">
        <v>4</v>
      </c>
      <c r="P4416">
        <v>1.2</v>
      </c>
      <c r="Q4416">
        <v>3</v>
      </c>
      <c r="R4416" t="s">
        <v>648</v>
      </c>
    </row>
    <row r="4417" spans="1:18" x14ac:dyDescent="0.3">
      <c r="A4417" s="63">
        <v>4415</v>
      </c>
      <c r="B4417">
        <v>101227</v>
      </c>
      <c r="C4417" t="s">
        <v>559</v>
      </c>
      <c r="D4417" t="s">
        <v>585</v>
      </c>
      <c r="F4417">
        <v>67</v>
      </c>
      <c r="G4417" s="64">
        <v>43952</v>
      </c>
      <c r="H4417" s="64">
        <v>43955</v>
      </c>
      <c r="I4417">
        <v>5</v>
      </c>
      <c r="J4417">
        <v>2019</v>
      </c>
      <c r="K4417">
        <v>2019</v>
      </c>
      <c r="L4417">
        <v>12</v>
      </c>
      <c r="M4417">
        <v>0.4</v>
      </c>
      <c r="N4417">
        <v>4.8000000000000007</v>
      </c>
      <c r="O4417">
        <v>4</v>
      </c>
      <c r="P4417">
        <v>1.2</v>
      </c>
      <c r="Q4417">
        <v>3</v>
      </c>
      <c r="R4417" t="s">
        <v>203</v>
      </c>
    </row>
    <row r="4418" spans="1:18" x14ac:dyDescent="0.3">
      <c r="A4418" s="63">
        <v>4416</v>
      </c>
      <c r="B4418">
        <v>101227</v>
      </c>
      <c r="C4418" t="s">
        <v>559</v>
      </c>
      <c r="D4418" t="s">
        <v>585</v>
      </c>
      <c r="F4418">
        <v>67</v>
      </c>
      <c r="G4418" s="64">
        <v>43952</v>
      </c>
      <c r="H4418" s="64">
        <v>43955</v>
      </c>
      <c r="I4418">
        <v>5</v>
      </c>
      <c r="J4418">
        <v>2019</v>
      </c>
      <c r="K4418">
        <v>2019</v>
      </c>
      <c r="L4418">
        <v>12</v>
      </c>
      <c r="M4418">
        <v>0.4</v>
      </c>
      <c r="N4418">
        <v>4.8000000000000007</v>
      </c>
      <c r="O4418">
        <v>4</v>
      </c>
      <c r="P4418">
        <v>1.2</v>
      </c>
      <c r="Q4418">
        <v>3</v>
      </c>
      <c r="R4418" t="s">
        <v>673</v>
      </c>
    </row>
    <row r="4419" spans="1:18" x14ac:dyDescent="0.3">
      <c r="A4419" s="63">
        <v>4417</v>
      </c>
      <c r="B4419">
        <v>101227</v>
      </c>
      <c r="C4419" t="s">
        <v>559</v>
      </c>
      <c r="D4419" t="s">
        <v>585</v>
      </c>
      <c r="F4419">
        <v>67</v>
      </c>
      <c r="G4419" s="64">
        <v>43952</v>
      </c>
      <c r="H4419" s="64">
        <v>43955</v>
      </c>
      <c r="I4419">
        <v>5</v>
      </c>
      <c r="J4419">
        <v>2019</v>
      </c>
      <c r="K4419">
        <v>2019</v>
      </c>
      <c r="L4419">
        <v>12</v>
      </c>
      <c r="M4419">
        <v>0.4</v>
      </c>
      <c r="N4419">
        <v>4.8000000000000007</v>
      </c>
      <c r="O4419">
        <v>4</v>
      </c>
      <c r="P4419">
        <v>1.2</v>
      </c>
      <c r="Q4419">
        <v>3</v>
      </c>
      <c r="R4419" t="s">
        <v>696</v>
      </c>
    </row>
    <row r="4420" spans="1:18" x14ac:dyDescent="0.3">
      <c r="A4420" s="63">
        <v>4418</v>
      </c>
      <c r="B4420">
        <v>104080</v>
      </c>
      <c r="C4420" t="s">
        <v>560</v>
      </c>
      <c r="D4420" t="s">
        <v>651</v>
      </c>
      <c r="F4420">
        <v>71</v>
      </c>
      <c r="G4420" s="64">
        <v>43726</v>
      </c>
      <c r="H4420" s="64">
        <v>43742</v>
      </c>
      <c r="I4420">
        <v>6</v>
      </c>
      <c r="J4420">
        <v>2018</v>
      </c>
      <c r="K4420" t="s">
        <v>805</v>
      </c>
      <c r="L4420">
        <v>12</v>
      </c>
      <c r="M4420">
        <v>0.05</v>
      </c>
      <c r="N4420">
        <v>0.60000000000000009</v>
      </c>
      <c r="O4420">
        <v>17</v>
      </c>
      <c r="P4420">
        <v>3.529411764705883E-2</v>
      </c>
      <c r="Q4420">
        <v>0.70588235294117652</v>
      </c>
      <c r="R4420" t="s">
        <v>32</v>
      </c>
    </row>
    <row r="4421" spans="1:18" x14ac:dyDescent="0.3">
      <c r="A4421" s="63">
        <v>4419</v>
      </c>
      <c r="B4421">
        <v>104080</v>
      </c>
      <c r="C4421" t="s">
        <v>560</v>
      </c>
      <c r="D4421" t="s">
        <v>651</v>
      </c>
      <c r="F4421">
        <v>71</v>
      </c>
      <c r="G4421" s="64">
        <v>43726</v>
      </c>
      <c r="H4421" s="64">
        <v>43742</v>
      </c>
      <c r="I4421">
        <v>6</v>
      </c>
      <c r="J4421">
        <v>2018</v>
      </c>
      <c r="K4421" t="s">
        <v>805</v>
      </c>
      <c r="L4421">
        <v>12</v>
      </c>
      <c r="M4421">
        <v>0.05</v>
      </c>
      <c r="N4421">
        <v>0.60000000000000009</v>
      </c>
      <c r="O4421">
        <v>17</v>
      </c>
      <c r="P4421">
        <v>3.529411764705883E-2</v>
      </c>
      <c r="Q4421">
        <v>0.70588235294117652</v>
      </c>
      <c r="R4421" t="s">
        <v>23</v>
      </c>
    </row>
    <row r="4422" spans="1:18" x14ac:dyDescent="0.3">
      <c r="A4422" s="63">
        <v>4420</v>
      </c>
      <c r="B4422">
        <v>104080</v>
      </c>
      <c r="C4422" t="s">
        <v>560</v>
      </c>
      <c r="D4422" t="s">
        <v>651</v>
      </c>
      <c r="F4422">
        <v>71</v>
      </c>
      <c r="G4422" s="64">
        <v>43726</v>
      </c>
      <c r="H4422" s="64">
        <v>43742</v>
      </c>
      <c r="I4422">
        <v>6</v>
      </c>
      <c r="J4422">
        <v>2018</v>
      </c>
      <c r="K4422" t="s">
        <v>805</v>
      </c>
      <c r="L4422">
        <v>12</v>
      </c>
      <c r="M4422">
        <v>0.05</v>
      </c>
      <c r="N4422">
        <v>0.60000000000000009</v>
      </c>
      <c r="O4422">
        <v>17</v>
      </c>
      <c r="P4422">
        <v>3.529411764705883E-2</v>
      </c>
      <c r="Q4422">
        <v>0.70588235294117652</v>
      </c>
      <c r="R4422" t="s">
        <v>54</v>
      </c>
    </row>
    <row r="4423" spans="1:18" x14ac:dyDescent="0.3">
      <c r="A4423" s="63">
        <v>4421</v>
      </c>
      <c r="B4423">
        <v>104080</v>
      </c>
      <c r="C4423" t="s">
        <v>560</v>
      </c>
      <c r="D4423" t="s">
        <v>651</v>
      </c>
      <c r="F4423">
        <v>71</v>
      </c>
      <c r="G4423" s="64">
        <v>43726</v>
      </c>
      <c r="H4423" s="64">
        <v>43742</v>
      </c>
      <c r="I4423">
        <v>6</v>
      </c>
      <c r="J4423">
        <v>2018</v>
      </c>
      <c r="K4423" t="s">
        <v>805</v>
      </c>
      <c r="L4423">
        <v>12</v>
      </c>
      <c r="M4423">
        <v>0.05</v>
      </c>
      <c r="N4423">
        <v>0.60000000000000009</v>
      </c>
      <c r="O4423">
        <v>17</v>
      </c>
      <c r="P4423">
        <v>3.529411764705883E-2</v>
      </c>
      <c r="Q4423">
        <v>0.70588235294117652</v>
      </c>
      <c r="R4423" t="s">
        <v>42</v>
      </c>
    </row>
    <row r="4424" spans="1:18" x14ac:dyDescent="0.3">
      <c r="A4424" s="63">
        <v>4422</v>
      </c>
      <c r="B4424">
        <v>104080</v>
      </c>
      <c r="C4424" t="s">
        <v>560</v>
      </c>
      <c r="D4424" t="s">
        <v>651</v>
      </c>
      <c r="F4424">
        <v>71</v>
      </c>
      <c r="G4424" s="64">
        <v>43726</v>
      </c>
      <c r="H4424" s="64">
        <v>43742</v>
      </c>
      <c r="I4424">
        <v>6</v>
      </c>
      <c r="J4424">
        <v>2018</v>
      </c>
      <c r="K4424" t="s">
        <v>805</v>
      </c>
      <c r="L4424">
        <v>12</v>
      </c>
      <c r="M4424">
        <v>0.05</v>
      </c>
      <c r="N4424">
        <v>0.60000000000000009</v>
      </c>
      <c r="O4424">
        <v>17</v>
      </c>
      <c r="P4424">
        <v>3.529411764705883E-2</v>
      </c>
      <c r="Q4424">
        <v>0.70588235294117652</v>
      </c>
      <c r="R4424" t="s">
        <v>619</v>
      </c>
    </row>
    <row r="4425" spans="1:18" x14ac:dyDescent="0.3">
      <c r="A4425" s="63">
        <v>4423</v>
      </c>
      <c r="B4425">
        <v>104080</v>
      </c>
      <c r="C4425" t="s">
        <v>560</v>
      </c>
      <c r="D4425" t="s">
        <v>651</v>
      </c>
      <c r="F4425">
        <v>71</v>
      </c>
      <c r="G4425" s="64">
        <v>43726</v>
      </c>
      <c r="H4425" s="64">
        <v>43742</v>
      </c>
      <c r="I4425">
        <v>6</v>
      </c>
      <c r="J4425">
        <v>2018</v>
      </c>
      <c r="K4425" t="s">
        <v>805</v>
      </c>
      <c r="L4425">
        <v>12</v>
      </c>
      <c r="M4425">
        <v>0.05</v>
      </c>
      <c r="N4425">
        <v>0.60000000000000009</v>
      </c>
      <c r="O4425">
        <v>17</v>
      </c>
      <c r="P4425">
        <v>3.529411764705883E-2</v>
      </c>
      <c r="Q4425">
        <v>0.70588235294117652</v>
      </c>
      <c r="R4425" t="s">
        <v>850</v>
      </c>
    </row>
    <row r="4426" spans="1:18" x14ac:dyDescent="0.3">
      <c r="A4426" s="63">
        <v>4424</v>
      </c>
      <c r="B4426">
        <v>104080</v>
      </c>
      <c r="C4426" t="s">
        <v>560</v>
      </c>
      <c r="D4426" t="s">
        <v>651</v>
      </c>
      <c r="F4426">
        <v>71</v>
      </c>
      <c r="G4426" s="64">
        <v>43726</v>
      </c>
      <c r="H4426" s="64">
        <v>43742</v>
      </c>
      <c r="I4426">
        <v>6</v>
      </c>
      <c r="J4426">
        <v>2018</v>
      </c>
      <c r="K4426" t="s">
        <v>805</v>
      </c>
      <c r="L4426">
        <v>12</v>
      </c>
      <c r="M4426">
        <v>0.05</v>
      </c>
      <c r="N4426">
        <v>0.60000000000000009</v>
      </c>
      <c r="O4426">
        <v>17</v>
      </c>
      <c r="P4426">
        <v>3.529411764705883E-2</v>
      </c>
      <c r="Q4426">
        <v>0.70588235294117652</v>
      </c>
      <c r="R4426" t="s">
        <v>852</v>
      </c>
    </row>
    <row r="4427" spans="1:18" x14ac:dyDescent="0.3">
      <c r="A4427" s="63">
        <v>4425</v>
      </c>
      <c r="B4427">
        <v>104080</v>
      </c>
      <c r="C4427" t="s">
        <v>560</v>
      </c>
      <c r="D4427" t="s">
        <v>651</v>
      </c>
      <c r="F4427">
        <v>71</v>
      </c>
      <c r="G4427" s="64">
        <v>43726</v>
      </c>
      <c r="H4427" s="64">
        <v>43742</v>
      </c>
      <c r="I4427">
        <v>6</v>
      </c>
      <c r="J4427">
        <v>2018</v>
      </c>
      <c r="K4427" t="s">
        <v>805</v>
      </c>
      <c r="L4427">
        <v>12</v>
      </c>
      <c r="M4427">
        <v>0.05</v>
      </c>
      <c r="N4427">
        <v>0.60000000000000009</v>
      </c>
      <c r="O4427">
        <v>17</v>
      </c>
      <c r="P4427">
        <v>3.529411764705883E-2</v>
      </c>
      <c r="Q4427">
        <v>0.70588235294117652</v>
      </c>
      <c r="R4427" t="s">
        <v>590</v>
      </c>
    </row>
    <row r="4428" spans="1:18" x14ac:dyDescent="0.3">
      <c r="A4428" s="63">
        <v>4426</v>
      </c>
      <c r="B4428">
        <v>104080</v>
      </c>
      <c r="C4428" t="s">
        <v>560</v>
      </c>
      <c r="D4428" t="s">
        <v>651</v>
      </c>
      <c r="F4428">
        <v>71</v>
      </c>
      <c r="G4428" s="64">
        <v>43726</v>
      </c>
      <c r="H4428" s="64">
        <v>43742</v>
      </c>
      <c r="I4428">
        <v>6</v>
      </c>
      <c r="J4428">
        <v>2018</v>
      </c>
      <c r="K4428" t="s">
        <v>805</v>
      </c>
      <c r="L4428">
        <v>12</v>
      </c>
      <c r="M4428">
        <v>0.05</v>
      </c>
      <c r="N4428">
        <v>0.60000000000000009</v>
      </c>
      <c r="O4428">
        <v>17</v>
      </c>
      <c r="P4428">
        <v>3.529411764705883E-2</v>
      </c>
      <c r="Q4428">
        <v>0.70588235294117652</v>
      </c>
      <c r="R4428" t="s">
        <v>723</v>
      </c>
    </row>
    <row r="4429" spans="1:18" x14ac:dyDescent="0.3">
      <c r="A4429" s="63">
        <v>4427</v>
      </c>
      <c r="B4429">
        <v>104080</v>
      </c>
      <c r="C4429" t="s">
        <v>560</v>
      </c>
      <c r="D4429" t="s">
        <v>651</v>
      </c>
      <c r="F4429">
        <v>71</v>
      </c>
      <c r="G4429" s="64">
        <v>43726</v>
      </c>
      <c r="H4429" s="64">
        <v>43742</v>
      </c>
      <c r="I4429">
        <v>6</v>
      </c>
      <c r="J4429">
        <v>2018</v>
      </c>
      <c r="K4429" t="s">
        <v>805</v>
      </c>
      <c r="L4429">
        <v>12</v>
      </c>
      <c r="M4429">
        <v>0.05</v>
      </c>
      <c r="N4429">
        <v>0.60000000000000009</v>
      </c>
      <c r="O4429">
        <v>17</v>
      </c>
      <c r="P4429">
        <v>3.529411764705883E-2</v>
      </c>
      <c r="Q4429">
        <v>0.70588235294117652</v>
      </c>
      <c r="R4429" t="s">
        <v>734</v>
      </c>
    </row>
    <row r="4430" spans="1:18" x14ac:dyDescent="0.3">
      <c r="A4430" s="63">
        <v>4428</v>
      </c>
      <c r="B4430">
        <v>104080</v>
      </c>
      <c r="C4430" t="s">
        <v>560</v>
      </c>
      <c r="D4430" t="s">
        <v>651</v>
      </c>
      <c r="F4430">
        <v>71</v>
      </c>
      <c r="G4430" s="64">
        <v>43726</v>
      </c>
      <c r="H4430" s="64">
        <v>43742</v>
      </c>
      <c r="I4430">
        <v>6</v>
      </c>
      <c r="J4430">
        <v>2018</v>
      </c>
      <c r="K4430" t="s">
        <v>805</v>
      </c>
      <c r="L4430">
        <v>12</v>
      </c>
      <c r="M4430">
        <v>0.05</v>
      </c>
      <c r="N4430">
        <v>0.60000000000000009</v>
      </c>
      <c r="O4430">
        <v>17</v>
      </c>
      <c r="P4430">
        <v>3.529411764705883E-2</v>
      </c>
      <c r="Q4430">
        <v>0.70588235294117652</v>
      </c>
      <c r="R4430" t="s">
        <v>600</v>
      </c>
    </row>
    <row r="4431" spans="1:18" x14ac:dyDescent="0.3">
      <c r="A4431" s="63">
        <v>4429</v>
      </c>
      <c r="B4431">
        <v>104080</v>
      </c>
      <c r="C4431" t="s">
        <v>560</v>
      </c>
      <c r="D4431" t="s">
        <v>651</v>
      </c>
      <c r="F4431">
        <v>71</v>
      </c>
      <c r="G4431" s="64">
        <v>43726</v>
      </c>
      <c r="H4431" s="64">
        <v>43742</v>
      </c>
      <c r="I4431">
        <v>6</v>
      </c>
      <c r="J4431">
        <v>2018</v>
      </c>
      <c r="K4431" t="s">
        <v>805</v>
      </c>
      <c r="L4431">
        <v>12</v>
      </c>
      <c r="M4431">
        <v>0.05</v>
      </c>
      <c r="N4431">
        <v>0.60000000000000009</v>
      </c>
      <c r="O4431">
        <v>17</v>
      </c>
      <c r="P4431">
        <v>3.529411764705883E-2</v>
      </c>
      <c r="Q4431">
        <v>0.70588235294117652</v>
      </c>
      <c r="R4431" t="s">
        <v>616</v>
      </c>
    </row>
    <row r="4432" spans="1:18" x14ac:dyDescent="0.3">
      <c r="A4432" s="63">
        <v>4430</v>
      </c>
      <c r="B4432">
        <v>107984</v>
      </c>
      <c r="C4432" t="s">
        <v>561</v>
      </c>
      <c r="D4432" t="s">
        <v>651</v>
      </c>
      <c r="F4432">
        <v>73</v>
      </c>
      <c r="G4432" s="64">
        <v>44098</v>
      </c>
      <c r="H4432" s="64">
        <v>44112</v>
      </c>
      <c r="I4432">
        <v>6</v>
      </c>
      <c r="J4432">
        <v>2019</v>
      </c>
      <c r="K4432" t="s">
        <v>730</v>
      </c>
      <c r="L4432">
        <v>12</v>
      </c>
      <c r="M4432">
        <v>0.05</v>
      </c>
      <c r="N4432">
        <v>0.60000000000000009</v>
      </c>
      <c r="O4432">
        <v>15</v>
      </c>
      <c r="P4432">
        <v>4.0000000000000008E-2</v>
      </c>
      <c r="Q4432">
        <v>0.8</v>
      </c>
      <c r="R4432" t="s">
        <v>32</v>
      </c>
    </row>
    <row r="4433" spans="1:18" x14ac:dyDescent="0.3">
      <c r="A4433" s="63">
        <v>4431</v>
      </c>
      <c r="B4433">
        <v>107984</v>
      </c>
      <c r="C4433" t="s">
        <v>561</v>
      </c>
      <c r="D4433" t="s">
        <v>651</v>
      </c>
      <c r="F4433">
        <v>73</v>
      </c>
      <c r="G4433" s="64">
        <v>44098</v>
      </c>
      <c r="H4433" s="64">
        <v>44112</v>
      </c>
      <c r="I4433">
        <v>6</v>
      </c>
      <c r="J4433">
        <v>2019</v>
      </c>
      <c r="K4433" t="s">
        <v>730</v>
      </c>
      <c r="L4433">
        <v>12</v>
      </c>
      <c r="M4433">
        <v>0.05</v>
      </c>
      <c r="N4433">
        <v>0.60000000000000009</v>
      </c>
      <c r="O4433">
        <v>15</v>
      </c>
      <c r="P4433">
        <v>4.0000000000000008E-2</v>
      </c>
      <c r="Q4433">
        <v>0.8</v>
      </c>
      <c r="R4433" t="s">
        <v>23</v>
      </c>
    </row>
    <row r="4434" spans="1:18" x14ac:dyDescent="0.3">
      <c r="A4434" s="63">
        <v>4432</v>
      </c>
      <c r="B4434">
        <v>107984</v>
      </c>
      <c r="C4434" t="s">
        <v>561</v>
      </c>
      <c r="D4434" t="s">
        <v>651</v>
      </c>
      <c r="F4434">
        <v>73</v>
      </c>
      <c r="G4434" s="64">
        <v>44098</v>
      </c>
      <c r="H4434" s="64">
        <v>44112</v>
      </c>
      <c r="I4434">
        <v>6</v>
      </c>
      <c r="J4434">
        <v>2019</v>
      </c>
      <c r="K4434" t="s">
        <v>730</v>
      </c>
      <c r="L4434">
        <v>12</v>
      </c>
      <c r="M4434">
        <v>0.05</v>
      </c>
      <c r="N4434">
        <v>0.60000000000000009</v>
      </c>
      <c r="O4434">
        <v>15</v>
      </c>
      <c r="P4434">
        <v>4.0000000000000008E-2</v>
      </c>
      <c r="Q4434">
        <v>0.8</v>
      </c>
      <c r="R4434" t="s">
        <v>54</v>
      </c>
    </row>
    <row r="4435" spans="1:18" x14ac:dyDescent="0.3">
      <c r="A4435" s="63">
        <v>4433</v>
      </c>
      <c r="B4435">
        <v>107984</v>
      </c>
      <c r="C4435" t="s">
        <v>561</v>
      </c>
      <c r="D4435" t="s">
        <v>651</v>
      </c>
      <c r="F4435">
        <v>73</v>
      </c>
      <c r="G4435" s="64">
        <v>44098</v>
      </c>
      <c r="H4435" s="64">
        <v>44112</v>
      </c>
      <c r="I4435">
        <v>6</v>
      </c>
      <c r="J4435">
        <v>2019</v>
      </c>
      <c r="K4435" t="s">
        <v>730</v>
      </c>
      <c r="L4435">
        <v>12</v>
      </c>
      <c r="M4435">
        <v>0.05</v>
      </c>
      <c r="N4435">
        <v>0.60000000000000009</v>
      </c>
      <c r="O4435">
        <v>15</v>
      </c>
      <c r="P4435">
        <v>4.0000000000000008E-2</v>
      </c>
      <c r="Q4435">
        <v>0.8</v>
      </c>
      <c r="R4435" t="s">
        <v>42</v>
      </c>
    </row>
    <row r="4436" spans="1:18" x14ac:dyDescent="0.3">
      <c r="A4436" s="63">
        <v>4434</v>
      </c>
      <c r="B4436">
        <v>107984</v>
      </c>
      <c r="C4436" t="s">
        <v>561</v>
      </c>
      <c r="D4436" t="s">
        <v>651</v>
      </c>
      <c r="F4436">
        <v>73</v>
      </c>
      <c r="G4436" s="64">
        <v>44098</v>
      </c>
      <c r="H4436" s="64">
        <v>44112</v>
      </c>
      <c r="I4436">
        <v>6</v>
      </c>
      <c r="J4436">
        <v>2019</v>
      </c>
      <c r="K4436" t="s">
        <v>730</v>
      </c>
      <c r="L4436">
        <v>12</v>
      </c>
      <c r="M4436">
        <v>0.05</v>
      </c>
      <c r="N4436">
        <v>0.60000000000000009</v>
      </c>
      <c r="O4436">
        <v>15</v>
      </c>
      <c r="P4436">
        <v>4.0000000000000008E-2</v>
      </c>
      <c r="Q4436">
        <v>0.8</v>
      </c>
      <c r="R4436" t="s">
        <v>619</v>
      </c>
    </row>
    <row r="4437" spans="1:18" x14ac:dyDescent="0.3">
      <c r="A4437" s="63">
        <v>4435</v>
      </c>
      <c r="B4437">
        <v>107984</v>
      </c>
      <c r="C4437" t="s">
        <v>561</v>
      </c>
      <c r="D4437" t="s">
        <v>651</v>
      </c>
      <c r="F4437">
        <v>73</v>
      </c>
      <c r="G4437" s="64">
        <v>44098</v>
      </c>
      <c r="H4437" s="64">
        <v>44112</v>
      </c>
      <c r="I4437">
        <v>6</v>
      </c>
      <c r="J4437">
        <v>2019</v>
      </c>
      <c r="K4437" t="s">
        <v>730</v>
      </c>
      <c r="L4437">
        <v>12</v>
      </c>
      <c r="M4437">
        <v>0.05</v>
      </c>
      <c r="N4437">
        <v>0.60000000000000009</v>
      </c>
      <c r="O4437">
        <v>15</v>
      </c>
      <c r="P4437">
        <v>4.0000000000000008E-2</v>
      </c>
      <c r="Q4437">
        <v>0.8</v>
      </c>
      <c r="R4437" t="s">
        <v>850</v>
      </c>
    </row>
    <row r="4438" spans="1:18" x14ac:dyDescent="0.3">
      <c r="A4438" s="63">
        <v>4436</v>
      </c>
      <c r="B4438">
        <v>107984</v>
      </c>
      <c r="C4438" t="s">
        <v>561</v>
      </c>
      <c r="D4438" t="s">
        <v>651</v>
      </c>
      <c r="F4438">
        <v>73</v>
      </c>
      <c r="G4438" s="64">
        <v>44098</v>
      </c>
      <c r="H4438" s="64">
        <v>44112</v>
      </c>
      <c r="I4438">
        <v>6</v>
      </c>
      <c r="J4438">
        <v>2019</v>
      </c>
      <c r="K4438" t="s">
        <v>730</v>
      </c>
      <c r="L4438">
        <v>12</v>
      </c>
      <c r="M4438">
        <v>0.05</v>
      </c>
      <c r="N4438">
        <v>0.60000000000000009</v>
      </c>
      <c r="O4438">
        <v>15</v>
      </c>
      <c r="P4438">
        <v>4.0000000000000008E-2</v>
      </c>
      <c r="Q4438">
        <v>0.8</v>
      </c>
      <c r="R4438" t="s">
        <v>590</v>
      </c>
    </row>
    <row r="4439" spans="1:18" x14ac:dyDescent="0.3">
      <c r="A4439" s="63">
        <v>4437</v>
      </c>
      <c r="B4439">
        <v>107984</v>
      </c>
      <c r="C4439" t="s">
        <v>561</v>
      </c>
      <c r="D4439" t="s">
        <v>651</v>
      </c>
      <c r="F4439">
        <v>73</v>
      </c>
      <c r="G4439" s="64">
        <v>44098</v>
      </c>
      <c r="H4439" s="64">
        <v>44112</v>
      </c>
      <c r="I4439">
        <v>6</v>
      </c>
      <c r="J4439">
        <v>2019</v>
      </c>
      <c r="K4439" t="s">
        <v>730</v>
      </c>
      <c r="L4439">
        <v>12</v>
      </c>
      <c r="M4439">
        <v>0.05</v>
      </c>
      <c r="N4439">
        <v>0.60000000000000009</v>
      </c>
      <c r="O4439">
        <v>15</v>
      </c>
      <c r="P4439">
        <v>4.0000000000000008E-2</v>
      </c>
      <c r="Q4439">
        <v>0.8</v>
      </c>
      <c r="R4439" t="s">
        <v>852</v>
      </c>
    </row>
    <row r="4440" spans="1:18" x14ac:dyDescent="0.3">
      <c r="A4440" s="63">
        <v>4438</v>
      </c>
      <c r="B4440">
        <v>107984</v>
      </c>
      <c r="C4440" t="s">
        <v>561</v>
      </c>
      <c r="D4440" t="s">
        <v>651</v>
      </c>
      <c r="F4440">
        <v>73</v>
      </c>
      <c r="G4440" s="64">
        <v>44098</v>
      </c>
      <c r="H4440" s="64">
        <v>44112</v>
      </c>
      <c r="I4440">
        <v>6</v>
      </c>
      <c r="J4440">
        <v>2019</v>
      </c>
      <c r="K4440" t="s">
        <v>730</v>
      </c>
      <c r="L4440">
        <v>12</v>
      </c>
      <c r="M4440">
        <v>0.05</v>
      </c>
      <c r="N4440">
        <v>0.60000000000000009</v>
      </c>
      <c r="O4440">
        <v>15</v>
      </c>
      <c r="P4440">
        <v>4.0000000000000008E-2</v>
      </c>
      <c r="Q4440">
        <v>0.8</v>
      </c>
      <c r="R4440" t="s">
        <v>734</v>
      </c>
    </row>
    <row r="4441" spans="1:18" x14ac:dyDescent="0.3">
      <c r="A4441" s="63">
        <v>4439</v>
      </c>
      <c r="B4441">
        <v>107984</v>
      </c>
      <c r="C4441" t="s">
        <v>561</v>
      </c>
      <c r="D4441" t="s">
        <v>651</v>
      </c>
      <c r="F4441">
        <v>73</v>
      </c>
      <c r="G4441" s="64">
        <v>44098</v>
      </c>
      <c r="H4441" s="64">
        <v>44112</v>
      </c>
      <c r="I4441">
        <v>6</v>
      </c>
      <c r="J4441">
        <v>2019</v>
      </c>
      <c r="K4441" t="s">
        <v>730</v>
      </c>
      <c r="L4441">
        <v>12</v>
      </c>
      <c r="M4441">
        <v>0.05</v>
      </c>
      <c r="N4441">
        <v>0.60000000000000009</v>
      </c>
      <c r="O4441">
        <v>15</v>
      </c>
      <c r="P4441">
        <v>4.0000000000000008E-2</v>
      </c>
      <c r="Q4441">
        <v>0.8</v>
      </c>
      <c r="R4441" t="s">
        <v>600</v>
      </c>
    </row>
    <row r="4442" spans="1:18" x14ac:dyDescent="0.3">
      <c r="A4442" s="63">
        <v>4440</v>
      </c>
      <c r="B4442">
        <v>107984</v>
      </c>
      <c r="C4442" t="s">
        <v>561</v>
      </c>
      <c r="D4442" t="s">
        <v>651</v>
      </c>
      <c r="F4442">
        <v>73</v>
      </c>
      <c r="G4442" s="64">
        <v>44098</v>
      </c>
      <c r="H4442" s="64">
        <v>44112</v>
      </c>
      <c r="I4442">
        <v>6</v>
      </c>
      <c r="J4442">
        <v>2019</v>
      </c>
      <c r="K4442" t="s">
        <v>730</v>
      </c>
      <c r="L4442">
        <v>12</v>
      </c>
      <c r="M4442">
        <v>0.05</v>
      </c>
      <c r="N4442">
        <v>0.60000000000000009</v>
      </c>
      <c r="O4442">
        <v>15</v>
      </c>
      <c r="P4442">
        <v>4.0000000000000008E-2</v>
      </c>
      <c r="Q4442">
        <v>0.8</v>
      </c>
      <c r="R4442" t="s">
        <v>616</v>
      </c>
    </row>
    <row r="4443" spans="1:18" x14ac:dyDescent="0.3">
      <c r="A4443" s="63">
        <v>4441</v>
      </c>
      <c r="B4443">
        <v>107984</v>
      </c>
      <c r="C4443" t="s">
        <v>561</v>
      </c>
      <c r="D4443" t="s">
        <v>651</v>
      </c>
      <c r="F4443">
        <v>73</v>
      </c>
      <c r="G4443" s="64">
        <v>44098</v>
      </c>
      <c r="H4443" s="64">
        <v>44112</v>
      </c>
      <c r="I4443">
        <v>6</v>
      </c>
      <c r="J4443">
        <v>2019</v>
      </c>
      <c r="K4443" t="s">
        <v>730</v>
      </c>
      <c r="L4443">
        <v>12</v>
      </c>
      <c r="M4443">
        <v>0.05</v>
      </c>
      <c r="N4443">
        <v>0.60000000000000009</v>
      </c>
      <c r="O4443">
        <v>15</v>
      </c>
      <c r="P4443">
        <v>4.0000000000000008E-2</v>
      </c>
      <c r="Q4443">
        <v>0.8</v>
      </c>
      <c r="R4443" t="s">
        <v>620</v>
      </c>
    </row>
    <row r="4444" spans="1:18" x14ac:dyDescent="0.3">
      <c r="A4444" s="63">
        <v>4442</v>
      </c>
      <c r="B4444">
        <v>7</v>
      </c>
      <c r="C4444" t="s">
        <v>877</v>
      </c>
      <c r="D4444" t="s">
        <v>585</v>
      </c>
      <c r="F4444">
        <v>68</v>
      </c>
      <c r="G4444" s="64">
        <v>42991</v>
      </c>
      <c r="H4444" s="64">
        <v>43034</v>
      </c>
      <c r="I4444">
        <v>6</v>
      </c>
      <c r="J4444">
        <v>2002</v>
      </c>
      <c r="K4444">
        <v>2002</v>
      </c>
      <c r="L4444">
        <v>26</v>
      </c>
      <c r="M4444">
        <v>0.41666666666666669</v>
      </c>
      <c r="N4444">
        <v>10.83333333333333</v>
      </c>
      <c r="O4444">
        <v>44</v>
      </c>
      <c r="P4444">
        <v>0.24621212121212119</v>
      </c>
      <c r="Q4444">
        <v>0.59090909090909094</v>
      </c>
      <c r="R4444" t="s">
        <v>35</v>
      </c>
    </row>
    <row r="4445" spans="1:18" x14ac:dyDescent="0.3">
      <c r="A4445" s="63">
        <v>4443</v>
      </c>
      <c r="B4445">
        <v>7</v>
      </c>
      <c r="C4445" t="s">
        <v>877</v>
      </c>
      <c r="D4445" t="s">
        <v>585</v>
      </c>
      <c r="F4445">
        <v>68</v>
      </c>
      <c r="G4445" s="64">
        <v>42991</v>
      </c>
      <c r="H4445" s="64">
        <v>43034</v>
      </c>
      <c r="I4445">
        <v>6</v>
      </c>
      <c r="J4445">
        <v>2002</v>
      </c>
      <c r="K4445">
        <v>2002</v>
      </c>
      <c r="L4445">
        <v>26</v>
      </c>
      <c r="M4445">
        <v>0.41666666666666669</v>
      </c>
      <c r="N4445">
        <v>10.83333333333333</v>
      </c>
      <c r="O4445">
        <v>44</v>
      </c>
      <c r="P4445">
        <v>0.24621212121212119</v>
      </c>
      <c r="Q4445">
        <v>0.59090909090909094</v>
      </c>
      <c r="R4445" t="s">
        <v>36</v>
      </c>
    </row>
    <row r="4446" spans="1:18" x14ac:dyDescent="0.3">
      <c r="A4446" s="63">
        <v>4444</v>
      </c>
      <c r="B4446">
        <v>7</v>
      </c>
      <c r="C4446" t="s">
        <v>877</v>
      </c>
      <c r="D4446" t="s">
        <v>585</v>
      </c>
      <c r="F4446">
        <v>68</v>
      </c>
      <c r="G4446" s="64">
        <v>42991</v>
      </c>
      <c r="H4446" s="64">
        <v>43034</v>
      </c>
      <c r="I4446">
        <v>6</v>
      </c>
      <c r="J4446">
        <v>2002</v>
      </c>
      <c r="K4446">
        <v>2002</v>
      </c>
      <c r="L4446">
        <v>26</v>
      </c>
      <c r="M4446">
        <v>0.41666666666666669</v>
      </c>
      <c r="N4446">
        <v>10.83333333333333</v>
      </c>
      <c r="O4446">
        <v>44</v>
      </c>
      <c r="P4446">
        <v>0.24621212121212119</v>
      </c>
      <c r="Q4446">
        <v>0.59090909090909094</v>
      </c>
      <c r="R4446" t="s">
        <v>24</v>
      </c>
    </row>
    <row r="4447" spans="1:18" x14ac:dyDescent="0.3">
      <c r="A4447" s="63">
        <v>4445</v>
      </c>
      <c r="B4447">
        <v>7</v>
      </c>
      <c r="C4447" t="s">
        <v>877</v>
      </c>
      <c r="D4447" t="s">
        <v>585</v>
      </c>
      <c r="F4447">
        <v>68</v>
      </c>
      <c r="G4447" s="64">
        <v>42991</v>
      </c>
      <c r="H4447" s="64">
        <v>43034</v>
      </c>
      <c r="I4447">
        <v>6</v>
      </c>
      <c r="J4447">
        <v>2002</v>
      </c>
      <c r="K4447">
        <v>2002</v>
      </c>
      <c r="L4447">
        <v>26</v>
      </c>
      <c r="M4447">
        <v>0.41666666666666669</v>
      </c>
      <c r="N4447">
        <v>10.83333333333333</v>
      </c>
      <c r="O4447">
        <v>44</v>
      </c>
      <c r="P4447">
        <v>0.24621212121212119</v>
      </c>
      <c r="Q4447">
        <v>0.59090909090909094</v>
      </c>
      <c r="R4447" t="s">
        <v>108</v>
      </c>
    </row>
    <row r="4448" spans="1:18" x14ac:dyDescent="0.3">
      <c r="A4448" s="63">
        <v>4446</v>
      </c>
      <c r="B4448">
        <v>7</v>
      </c>
      <c r="C4448" t="s">
        <v>877</v>
      </c>
      <c r="D4448" t="s">
        <v>585</v>
      </c>
      <c r="F4448">
        <v>68</v>
      </c>
      <c r="G4448" s="64">
        <v>42991</v>
      </c>
      <c r="H4448" s="64">
        <v>43034</v>
      </c>
      <c r="I4448">
        <v>6</v>
      </c>
      <c r="J4448">
        <v>2002</v>
      </c>
      <c r="K4448">
        <v>2002</v>
      </c>
      <c r="L4448">
        <v>26</v>
      </c>
      <c r="M4448">
        <v>0.41666666666666669</v>
      </c>
      <c r="N4448">
        <v>10.83333333333333</v>
      </c>
      <c r="O4448">
        <v>44</v>
      </c>
      <c r="P4448">
        <v>0.24621212121212119</v>
      </c>
      <c r="Q4448">
        <v>0.59090909090909094</v>
      </c>
      <c r="R4448" t="s">
        <v>641</v>
      </c>
    </row>
    <row r="4449" spans="1:18" x14ac:dyDescent="0.3">
      <c r="A4449" s="63">
        <v>4447</v>
      </c>
      <c r="B4449">
        <v>7</v>
      </c>
      <c r="C4449" t="s">
        <v>877</v>
      </c>
      <c r="D4449" t="s">
        <v>585</v>
      </c>
      <c r="F4449">
        <v>68</v>
      </c>
      <c r="G4449" s="64">
        <v>42991</v>
      </c>
      <c r="H4449" s="64">
        <v>43034</v>
      </c>
      <c r="I4449">
        <v>6</v>
      </c>
      <c r="J4449">
        <v>2002</v>
      </c>
      <c r="K4449">
        <v>2002</v>
      </c>
      <c r="L4449">
        <v>26</v>
      </c>
      <c r="M4449">
        <v>0.41666666666666669</v>
      </c>
      <c r="N4449">
        <v>10.83333333333333</v>
      </c>
      <c r="O4449">
        <v>44</v>
      </c>
      <c r="P4449">
        <v>0.24621212121212119</v>
      </c>
      <c r="Q4449">
        <v>0.59090909090909094</v>
      </c>
      <c r="R4449" t="s">
        <v>613</v>
      </c>
    </row>
    <row r="4450" spans="1:18" x14ac:dyDescent="0.3">
      <c r="A4450" s="63">
        <v>4448</v>
      </c>
      <c r="B4450">
        <v>7</v>
      </c>
      <c r="C4450" t="s">
        <v>877</v>
      </c>
      <c r="D4450" t="s">
        <v>585</v>
      </c>
      <c r="F4450">
        <v>68</v>
      </c>
      <c r="G4450" s="64">
        <v>42991</v>
      </c>
      <c r="H4450" s="64">
        <v>43034</v>
      </c>
      <c r="I4450">
        <v>6</v>
      </c>
      <c r="J4450">
        <v>2002</v>
      </c>
      <c r="K4450">
        <v>2002</v>
      </c>
      <c r="L4450">
        <v>26</v>
      </c>
      <c r="M4450">
        <v>0.41666666666666669</v>
      </c>
      <c r="N4450">
        <v>10.83333333333333</v>
      </c>
      <c r="O4450">
        <v>44</v>
      </c>
      <c r="P4450">
        <v>0.24621212121212119</v>
      </c>
      <c r="Q4450">
        <v>0.59090909090909094</v>
      </c>
      <c r="R4450" t="s">
        <v>606</v>
      </c>
    </row>
    <row r="4451" spans="1:18" x14ac:dyDescent="0.3">
      <c r="A4451" s="63">
        <v>4449</v>
      </c>
      <c r="B4451">
        <v>7</v>
      </c>
      <c r="C4451" t="s">
        <v>877</v>
      </c>
      <c r="D4451" t="s">
        <v>585</v>
      </c>
      <c r="F4451">
        <v>68</v>
      </c>
      <c r="G4451" s="64">
        <v>42991</v>
      </c>
      <c r="H4451" s="64">
        <v>43034</v>
      </c>
      <c r="I4451">
        <v>6</v>
      </c>
      <c r="J4451">
        <v>2002</v>
      </c>
      <c r="K4451">
        <v>2002</v>
      </c>
      <c r="L4451">
        <v>26</v>
      </c>
      <c r="M4451">
        <v>0.41666666666666669</v>
      </c>
      <c r="N4451">
        <v>10.83333333333333</v>
      </c>
      <c r="O4451">
        <v>44</v>
      </c>
      <c r="P4451">
        <v>0.24621212121212119</v>
      </c>
      <c r="Q4451">
        <v>0.59090909090909094</v>
      </c>
      <c r="R4451" t="s">
        <v>660</v>
      </c>
    </row>
    <row r="4452" spans="1:18" x14ac:dyDescent="0.3">
      <c r="A4452" s="63">
        <v>4450</v>
      </c>
      <c r="B4452">
        <v>7</v>
      </c>
      <c r="C4452" t="s">
        <v>877</v>
      </c>
      <c r="D4452" t="s">
        <v>585</v>
      </c>
      <c r="F4452">
        <v>68</v>
      </c>
      <c r="G4452" s="64">
        <v>42991</v>
      </c>
      <c r="H4452" s="64">
        <v>43034</v>
      </c>
      <c r="I4452">
        <v>6</v>
      </c>
      <c r="J4452">
        <v>2002</v>
      </c>
      <c r="K4452">
        <v>2002</v>
      </c>
      <c r="L4452">
        <v>26</v>
      </c>
      <c r="M4452">
        <v>0.41666666666666669</v>
      </c>
      <c r="N4452">
        <v>10.83333333333333</v>
      </c>
      <c r="O4452">
        <v>44</v>
      </c>
      <c r="P4452">
        <v>0.24621212121212119</v>
      </c>
      <c r="Q4452">
        <v>0.59090909090909094</v>
      </c>
      <c r="R4452" t="s">
        <v>663</v>
      </c>
    </row>
    <row r="4453" spans="1:18" x14ac:dyDescent="0.3">
      <c r="A4453" s="63">
        <v>4451</v>
      </c>
      <c r="B4453">
        <v>7</v>
      </c>
      <c r="C4453" t="s">
        <v>877</v>
      </c>
      <c r="D4453" t="s">
        <v>585</v>
      </c>
      <c r="F4453">
        <v>68</v>
      </c>
      <c r="G4453" s="64">
        <v>42991</v>
      </c>
      <c r="H4453" s="64">
        <v>43034</v>
      </c>
      <c r="I4453">
        <v>6</v>
      </c>
      <c r="J4453">
        <v>2002</v>
      </c>
      <c r="K4453">
        <v>2002</v>
      </c>
      <c r="L4453">
        <v>26</v>
      </c>
      <c r="M4453">
        <v>0.41666666666666669</v>
      </c>
      <c r="N4453">
        <v>10.83333333333333</v>
      </c>
      <c r="O4453">
        <v>44</v>
      </c>
      <c r="P4453">
        <v>0.24621212121212119</v>
      </c>
      <c r="Q4453">
        <v>0.59090909090909094</v>
      </c>
      <c r="R4453" t="s">
        <v>639</v>
      </c>
    </row>
    <row r="4454" spans="1:18" x14ac:dyDescent="0.3">
      <c r="A4454" s="63">
        <v>4452</v>
      </c>
      <c r="B4454">
        <v>7</v>
      </c>
      <c r="C4454" t="s">
        <v>877</v>
      </c>
      <c r="D4454" t="s">
        <v>585</v>
      </c>
      <c r="F4454">
        <v>68</v>
      </c>
      <c r="G4454" s="64">
        <v>42991</v>
      </c>
      <c r="H4454" s="64">
        <v>43034</v>
      </c>
      <c r="I4454">
        <v>6</v>
      </c>
      <c r="J4454">
        <v>2002</v>
      </c>
      <c r="K4454">
        <v>2002</v>
      </c>
      <c r="L4454">
        <v>26</v>
      </c>
      <c r="M4454">
        <v>0.41666666666666669</v>
      </c>
      <c r="N4454">
        <v>10.83333333333333</v>
      </c>
      <c r="O4454">
        <v>44</v>
      </c>
      <c r="P4454">
        <v>0.24621212121212119</v>
      </c>
      <c r="Q4454">
        <v>0.59090909090909094</v>
      </c>
      <c r="R4454" t="s">
        <v>589</v>
      </c>
    </row>
    <row r="4455" spans="1:18" x14ac:dyDescent="0.3">
      <c r="A4455" s="63">
        <v>4453</v>
      </c>
      <c r="B4455">
        <v>7</v>
      </c>
      <c r="C4455" t="s">
        <v>877</v>
      </c>
      <c r="D4455" t="s">
        <v>585</v>
      </c>
      <c r="F4455">
        <v>68</v>
      </c>
      <c r="G4455" s="64">
        <v>42991</v>
      </c>
      <c r="H4455" s="64">
        <v>43034</v>
      </c>
      <c r="I4455">
        <v>6</v>
      </c>
      <c r="J4455">
        <v>2002</v>
      </c>
      <c r="K4455">
        <v>2002</v>
      </c>
      <c r="L4455">
        <v>26</v>
      </c>
      <c r="M4455">
        <v>0.41666666666666669</v>
      </c>
      <c r="N4455">
        <v>10.83333333333333</v>
      </c>
      <c r="O4455">
        <v>44</v>
      </c>
      <c r="P4455">
        <v>0.24621212121212119</v>
      </c>
      <c r="Q4455">
        <v>0.59090909090909094</v>
      </c>
      <c r="R4455" t="s">
        <v>424</v>
      </c>
    </row>
    <row r="4456" spans="1:18" x14ac:dyDescent="0.3">
      <c r="A4456" s="63">
        <v>4454</v>
      </c>
      <c r="B4456">
        <v>7</v>
      </c>
      <c r="C4456" t="s">
        <v>877</v>
      </c>
      <c r="D4456" t="s">
        <v>585</v>
      </c>
      <c r="F4456">
        <v>68</v>
      </c>
      <c r="G4456" s="64">
        <v>42991</v>
      </c>
      <c r="H4456" s="64">
        <v>43034</v>
      </c>
      <c r="I4456">
        <v>6</v>
      </c>
      <c r="J4456">
        <v>2002</v>
      </c>
      <c r="K4456">
        <v>2002</v>
      </c>
      <c r="L4456">
        <v>26</v>
      </c>
      <c r="M4456">
        <v>0.41666666666666669</v>
      </c>
      <c r="N4456">
        <v>10.83333333333333</v>
      </c>
      <c r="O4456">
        <v>44</v>
      </c>
      <c r="P4456">
        <v>0.24621212121212119</v>
      </c>
      <c r="Q4456">
        <v>0.59090909090909094</v>
      </c>
      <c r="R4456" t="s">
        <v>643</v>
      </c>
    </row>
    <row r="4457" spans="1:18" x14ac:dyDescent="0.3">
      <c r="A4457" s="63">
        <v>4455</v>
      </c>
      <c r="B4457">
        <v>202</v>
      </c>
      <c r="C4457" t="s">
        <v>564</v>
      </c>
      <c r="D4457" t="s">
        <v>585</v>
      </c>
      <c r="F4457">
        <v>74</v>
      </c>
      <c r="G4457" s="64">
        <v>43102</v>
      </c>
      <c r="H4457" s="64">
        <v>43132</v>
      </c>
      <c r="I4457">
        <v>8</v>
      </c>
      <c r="J4457">
        <v>2003</v>
      </c>
      <c r="K4457">
        <v>2003</v>
      </c>
      <c r="L4457">
        <v>26</v>
      </c>
      <c r="M4457">
        <v>0.38333333333333341</v>
      </c>
      <c r="N4457">
        <v>9.9666666666666668</v>
      </c>
      <c r="O4457">
        <v>31</v>
      </c>
      <c r="P4457">
        <v>0.32150537634408599</v>
      </c>
      <c r="Q4457">
        <v>0.83870967741935487</v>
      </c>
      <c r="R4457" t="s">
        <v>35</v>
      </c>
    </row>
    <row r="4458" spans="1:18" x14ac:dyDescent="0.3">
      <c r="A4458" s="63">
        <v>4456</v>
      </c>
      <c r="B4458">
        <v>202</v>
      </c>
      <c r="C4458" t="s">
        <v>564</v>
      </c>
      <c r="D4458" t="s">
        <v>585</v>
      </c>
      <c r="F4458">
        <v>74</v>
      </c>
      <c r="G4458" s="64">
        <v>43102</v>
      </c>
      <c r="H4458" s="64">
        <v>43132</v>
      </c>
      <c r="I4458">
        <v>8</v>
      </c>
      <c r="J4458">
        <v>2003</v>
      </c>
      <c r="K4458">
        <v>2003</v>
      </c>
      <c r="L4458">
        <v>26</v>
      </c>
      <c r="M4458">
        <v>0.38333333333333341</v>
      </c>
      <c r="N4458">
        <v>9.9666666666666668</v>
      </c>
      <c r="O4458">
        <v>31</v>
      </c>
      <c r="P4458">
        <v>0.32150537634408599</v>
      </c>
      <c r="Q4458">
        <v>0.83870967741935487</v>
      </c>
      <c r="R4458" t="s">
        <v>22</v>
      </c>
    </row>
    <row r="4459" spans="1:18" x14ac:dyDescent="0.3">
      <c r="A4459" s="63">
        <v>4457</v>
      </c>
      <c r="B4459">
        <v>202</v>
      </c>
      <c r="C4459" t="s">
        <v>564</v>
      </c>
      <c r="D4459" t="s">
        <v>585</v>
      </c>
      <c r="F4459">
        <v>74</v>
      </c>
      <c r="G4459" s="64">
        <v>43102</v>
      </c>
      <c r="H4459" s="64">
        <v>43132</v>
      </c>
      <c r="I4459">
        <v>8</v>
      </c>
      <c r="J4459">
        <v>2003</v>
      </c>
      <c r="K4459">
        <v>2003</v>
      </c>
      <c r="L4459">
        <v>26</v>
      </c>
      <c r="M4459">
        <v>0.38333333333333341</v>
      </c>
      <c r="N4459">
        <v>9.9666666666666668</v>
      </c>
      <c r="O4459">
        <v>31</v>
      </c>
      <c r="P4459">
        <v>0.32150537634408599</v>
      </c>
      <c r="Q4459">
        <v>0.83870967741935487</v>
      </c>
      <c r="R4459" t="s">
        <v>36</v>
      </c>
    </row>
    <row r="4460" spans="1:18" x14ac:dyDescent="0.3">
      <c r="A4460" s="63">
        <v>4458</v>
      </c>
      <c r="B4460">
        <v>202</v>
      </c>
      <c r="C4460" t="s">
        <v>564</v>
      </c>
      <c r="D4460" t="s">
        <v>585</v>
      </c>
      <c r="F4460">
        <v>74</v>
      </c>
      <c r="G4460" s="64">
        <v>43102</v>
      </c>
      <c r="H4460" s="64">
        <v>43132</v>
      </c>
      <c r="I4460">
        <v>8</v>
      </c>
      <c r="J4460">
        <v>2003</v>
      </c>
      <c r="K4460">
        <v>2003</v>
      </c>
      <c r="L4460">
        <v>26</v>
      </c>
      <c r="M4460">
        <v>0.38333333333333341</v>
      </c>
      <c r="N4460">
        <v>9.9666666666666668</v>
      </c>
      <c r="O4460">
        <v>31</v>
      </c>
      <c r="P4460">
        <v>0.32150537634408599</v>
      </c>
      <c r="Q4460">
        <v>0.83870967741935487</v>
      </c>
      <c r="R4460" t="s">
        <v>23</v>
      </c>
    </row>
    <row r="4461" spans="1:18" x14ac:dyDescent="0.3">
      <c r="A4461" s="63">
        <v>4459</v>
      </c>
      <c r="B4461">
        <v>202</v>
      </c>
      <c r="C4461" t="s">
        <v>564</v>
      </c>
      <c r="D4461" t="s">
        <v>585</v>
      </c>
      <c r="F4461">
        <v>74</v>
      </c>
      <c r="G4461" s="64">
        <v>43102</v>
      </c>
      <c r="H4461" s="64">
        <v>43132</v>
      </c>
      <c r="I4461">
        <v>8</v>
      </c>
      <c r="J4461">
        <v>2003</v>
      </c>
      <c r="K4461">
        <v>2003</v>
      </c>
      <c r="L4461">
        <v>26</v>
      </c>
      <c r="M4461">
        <v>0.38333333333333341</v>
      </c>
      <c r="N4461">
        <v>9.9666666666666668</v>
      </c>
      <c r="O4461">
        <v>31</v>
      </c>
      <c r="P4461">
        <v>0.32150537634408599</v>
      </c>
      <c r="Q4461">
        <v>0.83870967741935487</v>
      </c>
      <c r="R4461" t="s">
        <v>24</v>
      </c>
    </row>
    <row r="4462" spans="1:18" x14ac:dyDescent="0.3">
      <c r="A4462" s="63">
        <v>4460</v>
      </c>
      <c r="B4462">
        <v>202</v>
      </c>
      <c r="C4462" t="s">
        <v>564</v>
      </c>
      <c r="D4462" t="s">
        <v>585</v>
      </c>
      <c r="F4462">
        <v>74</v>
      </c>
      <c r="G4462" s="64">
        <v>43102</v>
      </c>
      <c r="H4462" s="64">
        <v>43132</v>
      </c>
      <c r="I4462">
        <v>8</v>
      </c>
      <c r="J4462">
        <v>2003</v>
      </c>
      <c r="K4462">
        <v>2003</v>
      </c>
      <c r="L4462">
        <v>26</v>
      </c>
      <c r="M4462">
        <v>0.38333333333333341</v>
      </c>
      <c r="N4462">
        <v>9.9666666666666668</v>
      </c>
      <c r="O4462">
        <v>31</v>
      </c>
      <c r="P4462">
        <v>0.32150537634408599</v>
      </c>
      <c r="Q4462">
        <v>0.83870967741935487</v>
      </c>
      <c r="R4462" t="s">
        <v>25</v>
      </c>
    </row>
    <row r="4463" spans="1:18" x14ac:dyDescent="0.3">
      <c r="A4463" s="63">
        <v>4461</v>
      </c>
      <c r="B4463">
        <v>202</v>
      </c>
      <c r="C4463" t="s">
        <v>564</v>
      </c>
      <c r="D4463" t="s">
        <v>585</v>
      </c>
      <c r="F4463">
        <v>74</v>
      </c>
      <c r="G4463" s="64">
        <v>43102</v>
      </c>
      <c r="H4463" s="64">
        <v>43132</v>
      </c>
      <c r="I4463">
        <v>8</v>
      </c>
      <c r="J4463">
        <v>2003</v>
      </c>
      <c r="K4463">
        <v>2003</v>
      </c>
      <c r="L4463">
        <v>26</v>
      </c>
      <c r="M4463">
        <v>0.38333333333333341</v>
      </c>
      <c r="N4463">
        <v>9.9666666666666668</v>
      </c>
      <c r="O4463">
        <v>31</v>
      </c>
      <c r="P4463">
        <v>0.32150537634408599</v>
      </c>
      <c r="Q4463">
        <v>0.83870967741935487</v>
      </c>
      <c r="R4463" t="s">
        <v>62</v>
      </c>
    </row>
    <row r="4464" spans="1:18" x14ac:dyDescent="0.3">
      <c r="A4464" s="63">
        <v>4462</v>
      </c>
      <c r="B4464">
        <v>202</v>
      </c>
      <c r="C4464" t="s">
        <v>564</v>
      </c>
      <c r="D4464" t="s">
        <v>585</v>
      </c>
      <c r="F4464">
        <v>74</v>
      </c>
      <c r="G4464" s="64">
        <v>43102</v>
      </c>
      <c r="H4464" s="64">
        <v>43132</v>
      </c>
      <c r="I4464">
        <v>8</v>
      </c>
      <c r="J4464">
        <v>2003</v>
      </c>
      <c r="K4464">
        <v>2003</v>
      </c>
      <c r="L4464">
        <v>26</v>
      </c>
      <c r="M4464">
        <v>0.38333333333333341</v>
      </c>
      <c r="N4464">
        <v>9.9666666666666668</v>
      </c>
      <c r="O4464">
        <v>31</v>
      </c>
      <c r="P4464">
        <v>0.32150537634408599</v>
      </c>
      <c r="Q4464">
        <v>0.83870967741935487</v>
      </c>
      <c r="R4464" t="s">
        <v>699</v>
      </c>
    </row>
    <row r="4465" spans="1:18" x14ac:dyDescent="0.3">
      <c r="A4465" s="63">
        <v>4463</v>
      </c>
      <c r="B4465">
        <v>202</v>
      </c>
      <c r="C4465" t="s">
        <v>564</v>
      </c>
      <c r="D4465" t="s">
        <v>585</v>
      </c>
      <c r="F4465">
        <v>74</v>
      </c>
      <c r="G4465" s="64">
        <v>43102</v>
      </c>
      <c r="H4465" s="64">
        <v>43132</v>
      </c>
      <c r="I4465">
        <v>8</v>
      </c>
      <c r="J4465">
        <v>2003</v>
      </c>
      <c r="K4465">
        <v>2003</v>
      </c>
      <c r="L4465">
        <v>26</v>
      </c>
      <c r="M4465">
        <v>0.38333333333333341</v>
      </c>
      <c r="N4465">
        <v>9.9666666666666668</v>
      </c>
      <c r="O4465">
        <v>31</v>
      </c>
      <c r="P4465">
        <v>0.32150537634408599</v>
      </c>
      <c r="Q4465">
        <v>0.83870967741935487</v>
      </c>
      <c r="R4465" t="s">
        <v>734</v>
      </c>
    </row>
    <row r="4466" spans="1:18" x14ac:dyDescent="0.3">
      <c r="A4466" s="63">
        <v>4464</v>
      </c>
      <c r="B4466">
        <v>202</v>
      </c>
      <c r="C4466" t="s">
        <v>564</v>
      </c>
      <c r="D4466" t="s">
        <v>585</v>
      </c>
      <c r="F4466">
        <v>74</v>
      </c>
      <c r="G4466" s="64">
        <v>43102</v>
      </c>
      <c r="H4466" s="64">
        <v>43132</v>
      </c>
      <c r="I4466">
        <v>8</v>
      </c>
      <c r="J4466">
        <v>2003</v>
      </c>
      <c r="K4466">
        <v>2003</v>
      </c>
      <c r="L4466">
        <v>26</v>
      </c>
      <c r="M4466">
        <v>0.38333333333333341</v>
      </c>
      <c r="N4466">
        <v>9.9666666666666668</v>
      </c>
      <c r="O4466">
        <v>31</v>
      </c>
      <c r="P4466">
        <v>0.32150537634408599</v>
      </c>
      <c r="Q4466">
        <v>0.83870967741935487</v>
      </c>
      <c r="R4466" t="s">
        <v>722</v>
      </c>
    </row>
    <row r="4467" spans="1:18" x14ac:dyDescent="0.3">
      <c r="A4467" s="63">
        <v>4465</v>
      </c>
      <c r="B4467">
        <v>202</v>
      </c>
      <c r="C4467" t="s">
        <v>564</v>
      </c>
      <c r="D4467" t="s">
        <v>585</v>
      </c>
      <c r="F4467">
        <v>74</v>
      </c>
      <c r="G4467" s="64">
        <v>43102</v>
      </c>
      <c r="H4467" s="64">
        <v>43132</v>
      </c>
      <c r="I4467">
        <v>8</v>
      </c>
      <c r="J4467">
        <v>2003</v>
      </c>
      <c r="K4467">
        <v>2003</v>
      </c>
      <c r="L4467">
        <v>26</v>
      </c>
      <c r="M4467">
        <v>0.38333333333333341</v>
      </c>
      <c r="N4467">
        <v>9.9666666666666668</v>
      </c>
      <c r="O4467">
        <v>31</v>
      </c>
      <c r="P4467">
        <v>0.32150537634408599</v>
      </c>
      <c r="Q4467">
        <v>0.83870967741935487</v>
      </c>
      <c r="R4467" t="s">
        <v>665</v>
      </c>
    </row>
    <row r="4468" spans="1:18" x14ac:dyDescent="0.3">
      <c r="A4468" s="63">
        <v>4466</v>
      </c>
      <c r="B4468">
        <v>202</v>
      </c>
      <c r="C4468" t="s">
        <v>564</v>
      </c>
      <c r="D4468" t="s">
        <v>585</v>
      </c>
      <c r="F4468">
        <v>74</v>
      </c>
      <c r="G4468" s="64">
        <v>43102</v>
      </c>
      <c r="H4468" s="64">
        <v>43132</v>
      </c>
      <c r="I4468">
        <v>8</v>
      </c>
      <c r="J4468">
        <v>2003</v>
      </c>
      <c r="K4468">
        <v>2003</v>
      </c>
      <c r="L4468">
        <v>26</v>
      </c>
      <c r="M4468">
        <v>0.38333333333333341</v>
      </c>
      <c r="N4468">
        <v>9.9666666666666668</v>
      </c>
      <c r="O4468">
        <v>31</v>
      </c>
      <c r="P4468">
        <v>0.32150537634408599</v>
      </c>
      <c r="Q4468">
        <v>0.83870967741935487</v>
      </c>
      <c r="R4468" t="s">
        <v>770</v>
      </c>
    </row>
    <row r="4469" spans="1:18" x14ac:dyDescent="0.3">
      <c r="A4469" s="63">
        <v>4467</v>
      </c>
      <c r="B4469">
        <v>202</v>
      </c>
      <c r="C4469" t="s">
        <v>564</v>
      </c>
      <c r="D4469" t="s">
        <v>585</v>
      </c>
      <c r="F4469">
        <v>74</v>
      </c>
      <c r="G4469" s="64">
        <v>43102</v>
      </c>
      <c r="H4469" s="64">
        <v>43132</v>
      </c>
      <c r="I4469">
        <v>8</v>
      </c>
      <c r="J4469">
        <v>2003</v>
      </c>
      <c r="K4469">
        <v>2003</v>
      </c>
      <c r="L4469">
        <v>26</v>
      </c>
      <c r="M4469">
        <v>0.38333333333333341</v>
      </c>
      <c r="N4469">
        <v>9.9666666666666668</v>
      </c>
      <c r="O4469">
        <v>31</v>
      </c>
      <c r="P4469">
        <v>0.32150537634408599</v>
      </c>
      <c r="Q4469">
        <v>0.83870967741935487</v>
      </c>
      <c r="R4469" t="s">
        <v>677</v>
      </c>
    </row>
    <row r="4470" spans="1:18" x14ac:dyDescent="0.3">
      <c r="A4470" s="63">
        <v>4468</v>
      </c>
      <c r="B4470">
        <v>202</v>
      </c>
      <c r="C4470" t="s">
        <v>564</v>
      </c>
      <c r="D4470" t="s">
        <v>585</v>
      </c>
      <c r="F4470">
        <v>74</v>
      </c>
      <c r="G4470" s="64">
        <v>43102</v>
      </c>
      <c r="H4470" s="64">
        <v>43132</v>
      </c>
      <c r="I4470">
        <v>8</v>
      </c>
      <c r="J4470">
        <v>2003</v>
      </c>
      <c r="K4470">
        <v>2003</v>
      </c>
      <c r="L4470">
        <v>26</v>
      </c>
      <c r="M4470">
        <v>0.38333333333333341</v>
      </c>
      <c r="N4470">
        <v>9.9666666666666668</v>
      </c>
      <c r="O4470">
        <v>31</v>
      </c>
      <c r="P4470">
        <v>0.32150537634408599</v>
      </c>
      <c r="Q4470">
        <v>0.83870967741935487</v>
      </c>
      <c r="R4470" t="s">
        <v>661</v>
      </c>
    </row>
    <row r="4471" spans="1:18" x14ac:dyDescent="0.3">
      <c r="A4471" s="63">
        <v>4469</v>
      </c>
      <c r="B4471">
        <v>202</v>
      </c>
      <c r="C4471" t="s">
        <v>564</v>
      </c>
      <c r="D4471" t="s">
        <v>585</v>
      </c>
      <c r="F4471">
        <v>74</v>
      </c>
      <c r="G4471" s="64">
        <v>43102</v>
      </c>
      <c r="H4471" s="64">
        <v>43132</v>
      </c>
      <c r="I4471">
        <v>8</v>
      </c>
      <c r="J4471">
        <v>2003</v>
      </c>
      <c r="K4471">
        <v>2003</v>
      </c>
      <c r="L4471">
        <v>26</v>
      </c>
      <c r="M4471">
        <v>0.38333333333333341</v>
      </c>
      <c r="N4471">
        <v>9.9666666666666668</v>
      </c>
      <c r="O4471">
        <v>31</v>
      </c>
      <c r="P4471">
        <v>0.32150537634408599</v>
      </c>
      <c r="Q4471">
        <v>0.83870967741935487</v>
      </c>
      <c r="R4471" t="s">
        <v>710</v>
      </c>
    </row>
    <row r="4472" spans="1:18" x14ac:dyDescent="0.3">
      <c r="A4472" s="63">
        <v>4470</v>
      </c>
      <c r="B4472">
        <v>202</v>
      </c>
      <c r="C4472" t="s">
        <v>564</v>
      </c>
      <c r="D4472" t="s">
        <v>585</v>
      </c>
      <c r="F4472">
        <v>74</v>
      </c>
      <c r="G4472" s="64">
        <v>43102</v>
      </c>
      <c r="H4472" s="64">
        <v>43132</v>
      </c>
      <c r="I4472">
        <v>8</v>
      </c>
      <c r="J4472">
        <v>2003</v>
      </c>
      <c r="K4472">
        <v>2003</v>
      </c>
      <c r="L4472">
        <v>26</v>
      </c>
      <c r="M4472">
        <v>0.38333333333333341</v>
      </c>
      <c r="N4472">
        <v>9.9666666666666668</v>
      </c>
      <c r="O4472">
        <v>31</v>
      </c>
      <c r="P4472">
        <v>0.32150537634408599</v>
      </c>
      <c r="Q4472">
        <v>0.83870967741935487</v>
      </c>
      <c r="R4472" t="s">
        <v>589</v>
      </c>
    </row>
    <row r="4473" spans="1:18" x14ac:dyDescent="0.3">
      <c r="A4473" s="63">
        <v>4471</v>
      </c>
      <c r="B4473">
        <v>1023</v>
      </c>
      <c r="C4473" t="s">
        <v>565</v>
      </c>
      <c r="D4473" t="s">
        <v>630</v>
      </c>
      <c r="F4473">
        <v>77</v>
      </c>
      <c r="G4473" s="64">
        <v>43207</v>
      </c>
      <c r="H4473" s="64">
        <v>43214</v>
      </c>
      <c r="I4473">
        <v>8</v>
      </c>
      <c r="J4473">
        <v>2004</v>
      </c>
      <c r="K4473">
        <v>2004</v>
      </c>
      <c r="L4473">
        <v>4</v>
      </c>
      <c r="M4473">
        <v>0.38333333333333341</v>
      </c>
      <c r="N4473">
        <v>1.533333333333333</v>
      </c>
      <c r="O4473">
        <v>8</v>
      </c>
      <c r="P4473">
        <v>0.19166666666666671</v>
      </c>
      <c r="Q4473">
        <v>0.5</v>
      </c>
      <c r="R4473" t="s">
        <v>22</v>
      </c>
    </row>
    <row r="4474" spans="1:18" x14ac:dyDescent="0.3">
      <c r="A4474" s="63">
        <v>4472</v>
      </c>
      <c r="B4474">
        <v>1023</v>
      </c>
      <c r="C4474" t="s">
        <v>565</v>
      </c>
      <c r="D4474" t="s">
        <v>630</v>
      </c>
      <c r="F4474">
        <v>77</v>
      </c>
      <c r="G4474" s="64">
        <v>43207</v>
      </c>
      <c r="H4474" s="64">
        <v>43214</v>
      </c>
      <c r="I4474">
        <v>8</v>
      </c>
      <c r="J4474">
        <v>2004</v>
      </c>
      <c r="K4474">
        <v>2004</v>
      </c>
      <c r="L4474">
        <v>4</v>
      </c>
      <c r="M4474">
        <v>0.38333333333333341</v>
      </c>
      <c r="N4474">
        <v>1.533333333333333</v>
      </c>
      <c r="O4474">
        <v>8</v>
      </c>
      <c r="P4474">
        <v>0.19166666666666671</v>
      </c>
      <c r="Q4474">
        <v>0.5</v>
      </c>
      <c r="R4474" t="s">
        <v>36</v>
      </c>
    </row>
    <row r="4475" spans="1:18" x14ac:dyDescent="0.3">
      <c r="A4475" s="63">
        <v>4473</v>
      </c>
      <c r="B4475">
        <v>1023</v>
      </c>
      <c r="C4475" t="s">
        <v>565</v>
      </c>
      <c r="D4475" t="s">
        <v>630</v>
      </c>
      <c r="F4475">
        <v>77</v>
      </c>
      <c r="G4475" s="64">
        <v>43207</v>
      </c>
      <c r="H4475" s="64">
        <v>43214</v>
      </c>
      <c r="I4475">
        <v>8</v>
      </c>
      <c r="J4475">
        <v>2004</v>
      </c>
      <c r="K4475">
        <v>2004</v>
      </c>
      <c r="L4475">
        <v>4</v>
      </c>
      <c r="M4475">
        <v>0.38333333333333341</v>
      </c>
      <c r="N4475">
        <v>1.533333333333333</v>
      </c>
      <c r="O4475">
        <v>8</v>
      </c>
      <c r="P4475">
        <v>0.19166666666666671</v>
      </c>
      <c r="Q4475">
        <v>0.5</v>
      </c>
      <c r="R4475" t="s">
        <v>61</v>
      </c>
    </row>
    <row r="4476" spans="1:18" x14ac:dyDescent="0.3">
      <c r="A4476" s="63">
        <v>4474</v>
      </c>
      <c r="B4476">
        <v>1023</v>
      </c>
      <c r="C4476" t="s">
        <v>565</v>
      </c>
      <c r="D4476" t="s">
        <v>630</v>
      </c>
      <c r="F4476">
        <v>77</v>
      </c>
      <c r="G4476" s="64">
        <v>43207</v>
      </c>
      <c r="H4476" s="64">
        <v>43214</v>
      </c>
      <c r="I4476">
        <v>8</v>
      </c>
      <c r="J4476">
        <v>2004</v>
      </c>
      <c r="K4476">
        <v>2004</v>
      </c>
      <c r="L4476">
        <v>4</v>
      </c>
      <c r="M4476">
        <v>0.38333333333333341</v>
      </c>
      <c r="N4476">
        <v>1.533333333333333</v>
      </c>
      <c r="O4476">
        <v>8</v>
      </c>
      <c r="P4476">
        <v>0.19166666666666671</v>
      </c>
      <c r="Q4476">
        <v>0.5</v>
      </c>
      <c r="R4476" t="s">
        <v>25</v>
      </c>
    </row>
    <row r="4477" spans="1:18" x14ac:dyDescent="0.3">
      <c r="A4477" s="63">
        <v>4475</v>
      </c>
      <c r="B4477">
        <v>1023</v>
      </c>
      <c r="C4477" t="s">
        <v>565</v>
      </c>
      <c r="D4477" t="s">
        <v>630</v>
      </c>
      <c r="F4477">
        <v>77</v>
      </c>
      <c r="G4477" s="64">
        <v>43207</v>
      </c>
      <c r="H4477" s="64">
        <v>43214</v>
      </c>
      <c r="I4477">
        <v>8</v>
      </c>
      <c r="J4477">
        <v>2004</v>
      </c>
      <c r="K4477">
        <v>2004</v>
      </c>
      <c r="L4477">
        <v>4</v>
      </c>
      <c r="M4477">
        <v>0.38333333333333341</v>
      </c>
      <c r="N4477">
        <v>1.533333333333333</v>
      </c>
      <c r="O4477">
        <v>8</v>
      </c>
      <c r="P4477">
        <v>0.19166666666666671</v>
      </c>
      <c r="Q4477">
        <v>0.5</v>
      </c>
      <c r="R4477" t="s">
        <v>108</v>
      </c>
    </row>
    <row r="4478" spans="1:18" x14ac:dyDescent="0.3">
      <c r="A4478" s="63">
        <v>4476</v>
      </c>
      <c r="B4478">
        <v>1023</v>
      </c>
      <c r="C4478" t="s">
        <v>565</v>
      </c>
      <c r="D4478" t="s">
        <v>630</v>
      </c>
      <c r="F4478">
        <v>77</v>
      </c>
      <c r="G4478" s="64">
        <v>43207</v>
      </c>
      <c r="H4478" s="64">
        <v>43214</v>
      </c>
      <c r="I4478">
        <v>8</v>
      </c>
      <c r="J4478">
        <v>2004</v>
      </c>
      <c r="K4478">
        <v>2004</v>
      </c>
      <c r="L4478">
        <v>4</v>
      </c>
      <c r="M4478">
        <v>0.38333333333333341</v>
      </c>
      <c r="N4478">
        <v>1.533333333333333</v>
      </c>
      <c r="O4478">
        <v>8</v>
      </c>
      <c r="P4478">
        <v>0.19166666666666671</v>
      </c>
      <c r="Q4478">
        <v>0.5</v>
      </c>
      <c r="R4478" t="s">
        <v>661</v>
      </c>
    </row>
    <row r="4479" spans="1:18" x14ac:dyDescent="0.3">
      <c r="A4479" s="63">
        <v>4477</v>
      </c>
      <c r="B4479">
        <v>1023</v>
      </c>
      <c r="C4479" t="s">
        <v>565</v>
      </c>
      <c r="D4479" t="s">
        <v>630</v>
      </c>
      <c r="F4479">
        <v>77</v>
      </c>
      <c r="G4479" s="64">
        <v>43207</v>
      </c>
      <c r="H4479" s="64">
        <v>43214</v>
      </c>
      <c r="I4479">
        <v>8</v>
      </c>
      <c r="J4479">
        <v>2004</v>
      </c>
      <c r="K4479">
        <v>2004</v>
      </c>
      <c r="L4479">
        <v>4</v>
      </c>
      <c r="M4479">
        <v>0.38333333333333341</v>
      </c>
      <c r="N4479">
        <v>1.533333333333333</v>
      </c>
      <c r="O4479">
        <v>8</v>
      </c>
      <c r="P4479">
        <v>0.19166666666666671</v>
      </c>
      <c r="Q4479">
        <v>0.5</v>
      </c>
      <c r="R4479" t="s">
        <v>665</v>
      </c>
    </row>
    <row r="4480" spans="1:18" x14ac:dyDescent="0.3">
      <c r="A4480" s="63">
        <v>4478</v>
      </c>
      <c r="B4480">
        <v>1023</v>
      </c>
      <c r="C4480" t="s">
        <v>565</v>
      </c>
      <c r="D4480" t="s">
        <v>630</v>
      </c>
      <c r="F4480">
        <v>77</v>
      </c>
      <c r="G4480" s="64">
        <v>43207</v>
      </c>
      <c r="H4480" s="64">
        <v>43214</v>
      </c>
      <c r="I4480">
        <v>8</v>
      </c>
      <c r="J4480">
        <v>2004</v>
      </c>
      <c r="K4480">
        <v>2004</v>
      </c>
      <c r="L4480">
        <v>4</v>
      </c>
      <c r="M4480">
        <v>0.38333333333333341</v>
      </c>
      <c r="N4480">
        <v>1.533333333333333</v>
      </c>
      <c r="O4480">
        <v>8</v>
      </c>
      <c r="P4480">
        <v>0.19166666666666671</v>
      </c>
      <c r="Q4480">
        <v>0.5</v>
      </c>
      <c r="R4480" t="s">
        <v>699</v>
      </c>
    </row>
    <row r="4481" spans="1:18" x14ac:dyDescent="0.3">
      <c r="A4481" s="63">
        <v>4479</v>
      </c>
      <c r="B4481">
        <v>1023</v>
      </c>
      <c r="C4481" t="s">
        <v>565</v>
      </c>
      <c r="D4481" t="s">
        <v>630</v>
      </c>
      <c r="F4481">
        <v>77</v>
      </c>
      <c r="G4481" s="64">
        <v>43207</v>
      </c>
      <c r="H4481" s="64">
        <v>43214</v>
      </c>
      <c r="I4481">
        <v>8</v>
      </c>
      <c r="J4481">
        <v>2004</v>
      </c>
      <c r="K4481">
        <v>2004</v>
      </c>
      <c r="L4481">
        <v>4</v>
      </c>
      <c r="M4481">
        <v>0.38333333333333341</v>
      </c>
      <c r="N4481">
        <v>1.533333333333333</v>
      </c>
      <c r="O4481">
        <v>8</v>
      </c>
      <c r="P4481">
        <v>0.19166666666666671</v>
      </c>
      <c r="Q4481">
        <v>0.5</v>
      </c>
      <c r="R4481" t="s">
        <v>62</v>
      </c>
    </row>
    <row r="4482" spans="1:18" x14ac:dyDescent="0.3">
      <c r="A4482" s="63">
        <v>4480</v>
      </c>
      <c r="B4482">
        <v>1023</v>
      </c>
      <c r="C4482" t="s">
        <v>565</v>
      </c>
      <c r="D4482" t="s">
        <v>630</v>
      </c>
      <c r="F4482">
        <v>77</v>
      </c>
      <c r="G4482" s="64">
        <v>43207</v>
      </c>
      <c r="H4482" s="64">
        <v>43214</v>
      </c>
      <c r="I4482">
        <v>8</v>
      </c>
      <c r="J4482">
        <v>2004</v>
      </c>
      <c r="K4482">
        <v>2004</v>
      </c>
      <c r="L4482">
        <v>4</v>
      </c>
      <c r="M4482">
        <v>0.38333333333333341</v>
      </c>
      <c r="N4482">
        <v>1.533333333333333</v>
      </c>
      <c r="O4482">
        <v>8</v>
      </c>
      <c r="P4482">
        <v>0.19166666666666671</v>
      </c>
      <c r="Q4482">
        <v>0.5</v>
      </c>
      <c r="R4482" t="s">
        <v>722</v>
      </c>
    </row>
    <row r="4483" spans="1:18" x14ac:dyDescent="0.3">
      <c r="A4483" s="63">
        <v>4481</v>
      </c>
      <c r="B4483">
        <v>1023</v>
      </c>
      <c r="C4483" t="s">
        <v>565</v>
      </c>
      <c r="D4483" t="s">
        <v>630</v>
      </c>
      <c r="F4483">
        <v>77</v>
      </c>
      <c r="G4483" s="64">
        <v>43207</v>
      </c>
      <c r="H4483" s="64">
        <v>43214</v>
      </c>
      <c r="I4483">
        <v>8</v>
      </c>
      <c r="J4483">
        <v>2004</v>
      </c>
      <c r="K4483">
        <v>2004</v>
      </c>
      <c r="L4483">
        <v>4</v>
      </c>
      <c r="M4483">
        <v>0.38333333333333341</v>
      </c>
      <c r="N4483">
        <v>1.533333333333333</v>
      </c>
      <c r="O4483">
        <v>8</v>
      </c>
      <c r="P4483">
        <v>0.19166666666666671</v>
      </c>
      <c r="Q4483">
        <v>0.5</v>
      </c>
      <c r="R4483" t="s">
        <v>156</v>
      </c>
    </row>
    <row r="4484" spans="1:18" x14ac:dyDescent="0.3">
      <c r="A4484" s="63">
        <v>4482</v>
      </c>
      <c r="B4484">
        <v>1023</v>
      </c>
      <c r="C4484" t="s">
        <v>565</v>
      </c>
      <c r="D4484" t="s">
        <v>630</v>
      </c>
      <c r="F4484">
        <v>77</v>
      </c>
      <c r="G4484" s="64">
        <v>43207</v>
      </c>
      <c r="H4484" s="64">
        <v>43214</v>
      </c>
      <c r="I4484">
        <v>8</v>
      </c>
      <c r="J4484">
        <v>2004</v>
      </c>
      <c r="K4484">
        <v>2004</v>
      </c>
      <c r="L4484">
        <v>4</v>
      </c>
      <c r="M4484">
        <v>0.38333333333333341</v>
      </c>
      <c r="N4484">
        <v>1.533333333333333</v>
      </c>
      <c r="O4484">
        <v>8</v>
      </c>
      <c r="P4484">
        <v>0.19166666666666671</v>
      </c>
      <c r="Q4484">
        <v>0.5</v>
      </c>
      <c r="R4484" t="s">
        <v>710</v>
      </c>
    </row>
    <row r="4485" spans="1:18" x14ac:dyDescent="0.3">
      <c r="A4485" s="63">
        <v>4483</v>
      </c>
      <c r="B4485">
        <v>1023</v>
      </c>
      <c r="C4485" t="s">
        <v>565</v>
      </c>
      <c r="D4485" t="s">
        <v>630</v>
      </c>
      <c r="F4485">
        <v>77</v>
      </c>
      <c r="G4485" s="64">
        <v>43207</v>
      </c>
      <c r="H4485" s="64">
        <v>43214</v>
      </c>
      <c r="I4485">
        <v>8</v>
      </c>
      <c r="J4485">
        <v>2004</v>
      </c>
      <c r="K4485">
        <v>2004</v>
      </c>
      <c r="L4485">
        <v>4</v>
      </c>
      <c r="M4485">
        <v>0.38333333333333341</v>
      </c>
      <c r="N4485">
        <v>1.533333333333333</v>
      </c>
      <c r="O4485">
        <v>8</v>
      </c>
      <c r="P4485">
        <v>0.19166666666666671</v>
      </c>
      <c r="Q4485">
        <v>0.5</v>
      </c>
      <c r="R4485" t="s">
        <v>589</v>
      </c>
    </row>
    <row r="4486" spans="1:18" x14ac:dyDescent="0.3">
      <c r="A4486" s="63">
        <v>4484</v>
      </c>
      <c r="B4486">
        <v>14813</v>
      </c>
      <c r="C4486" t="s">
        <v>878</v>
      </c>
      <c r="D4486" t="s">
        <v>585</v>
      </c>
      <c r="F4486">
        <v>78</v>
      </c>
      <c r="G4486" s="64">
        <v>42575</v>
      </c>
      <c r="H4486" s="64">
        <v>42578</v>
      </c>
      <c r="I4486">
        <v>10</v>
      </c>
      <c r="J4486">
        <v>2013</v>
      </c>
      <c r="K4486">
        <v>2013</v>
      </c>
      <c r="L4486">
        <v>13</v>
      </c>
      <c r="M4486">
        <v>0.4</v>
      </c>
      <c r="N4486">
        <v>5.2</v>
      </c>
      <c r="O4486">
        <v>4</v>
      </c>
      <c r="P4486">
        <v>1.3</v>
      </c>
      <c r="Q4486">
        <v>3.25</v>
      </c>
      <c r="R4486" t="s">
        <v>32</v>
      </c>
    </row>
    <row r="4487" spans="1:18" x14ac:dyDescent="0.3">
      <c r="A4487" s="63">
        <v>4485</v>
      </c>
      <c r="B4487">
        <v>14813</v>
      </c>
      <c r="C4487" t="s">
        <v>878</v>
      </c>
      <c r="D4487" t="s">
        <v>585</v>
      </c>
      <c r="F4487">
        <v>78</v>
      </c>
      <c r="G4487" s="64">
        <v>42575</v>
      </c>
      <c r="H4487" s="64">
        <v>42578</v>
      </c>
      <c r="I4487">
        <v>10</v>
      </c>
      <c r="J4487">
        <v>2013</v>
      </c>
      <c r="K4487">
        <v>2013</v>
      </c>
      <c r="L4487">
        <v>13</v>
      </c>
      <c r="M4487">
        <v>0.4</v>
      </c>
      <c r="N4487">
        <v>5.2</v>
      </c>
      <c r="O4487">
        <v>4</v>
      </c>
      <c r="P4487">
        <v>1.3</v>
      </c>
      <c r="Q4487">
        <v>3.25</v>
      </c>
      <c r="R4487" t="s">
        <v>36</v>
      </c>
    </row>
    <row r="4488" spans="1:18" x14ac:dyDescent="0.3">
      <c r="A4488" s="63">
        <v>4486</v>
      </c>
      <c r="B4488">
        <v>14813</v>
      </c>
      <c r="C4488" t="s">
        <v>878</v>
      </c>
      <c r="D4488" t="s">
        <v>585</v>
      </c>
      <c r="F4488">
        <v>78</v>
      </c>
      <c r="G4488" s="64">
        <v>42575</v>
      </c>
      <c r="H4488" s="64">
        <v>42578</v>
      </c>
      <c r="I4488">
        <v>10</v>
      </c>
      <c r="J4488">
        <v>2013</v>
      </c>
      <c r="K4488">
        <v>2013</v>
      </c>
      <c r="L4488">
        <v>13</v>
      </c>
      <c r="M4488">
        <v>0.4</v>
      </c>
      <c r="N4488">
        <v>5.2</v>
      </c>
      <c r="O4488">
        <v>4</v>
      </c>
      <c r="P4488">
        <v>1.3</v>
      </c>
      <c r="Q4488">
        <v>3.25</v>
      </c>
      <c r="R4488" t="s">
        <v>54</v>
      </c>
    </row>
    <row r="4489" spans="1:18" x14ac:dyDescent="0.3">
      <c r="A4489" s="63">
        <v>4487</v>
      </c>
      <c r="B4489">
        <v>14813</v>
      </c>
      <c r="C4489" t="s">
        <v>878</v>
      </c>
      <c r="D4489" t="s">
        <v>585</v>
      </c>
      <c r="F4489">
        <v>78</v>
      </c>
      <c r="G4489" s="64">
        <v>42575</v>
      </c>
      <c r="H4489" s="64">
        <v>42578</v>
      </c>
      <c r="I4489">
        <v>10</v>
      </c>
      <c r="J4489">
        <v>2013</v>
      </c>
      <c r="K4489">
        <v>2013</v>
      </c>
      <c r="L4489">
        <v>13</v>
      </c>
      <c r="M4489">
        <v>0.4</v>
      </c>
      <c r="N4489">
        <v>5.2</v>
      </c>
      <c r="O4489">
        <v>4</v>
      </c>
      <c r="P4489">
        <v>1.3</v>
      </c>
      <c r="Q4489">
        <v>3.25</v>
      </c>
      <c r="R4489" t="s">
        <v>42</v>
      </c>
    </row>
    <row r="4490" spans="1:18" x14ac:dyDescent="0.3">
      <c r="A4490" s="63">
        <v>4488</v>
      </c>
      <c r="B4490">
        <v>14813</v>
      </c>
      <c r="C4490" t="s">
        <v>878</v>
      </c>
      <c r="D4490" t="s">
        <v>585</v>
      </c>
      <c r="F4490">
        <v>78</v>
      </c>
      <c r="G4490" s="64">
        <v>42575</v>
      </c>
      <c r="H4490" s="64">
        <v>42578</v>
      </c>
      <c r="I4490">
        <v>10</v>
      </c>
      <c r="J4490">
        <v>2013</v>
      </c>
      <c r="K4490">
        <v>2013</v>
      </c>
      <c r="L4490">
        <v>13</v>
      </c>
      <c r="M4490">
        <v>0.4</v>
      </c>
      <c r="N4490">
        <v>5.2</v>
      </c>
      <c r="O4490">
        <v>4</v>
      </c>
      <c r="P4490">
        <v>1.3</v>
      </c>
      <c r="Q4490">
        <v>3.25</v>
      </c>
      <c r="R4490" t="s">
        <v>45</v>
      </c>
    </row>
    <row r="4491" spans="1:18" x14ac:dyDescent="0.3">
      <c r="A4491" s="63">
        <v>4489</v>
      </c>
      <c r="B4491">
        <v>14813</v>
      </c>
      <c r="C4491" t="s">
        <v>878</v>
      </c>
      <c r="D4491" t="s">
        <v>585</v>
      </c>
      <c r="F4491">
        <v>78</v>
      </c>
      <c r="G4491" s="64">
        <v>42575</v>
      </c>
      <c r="H4491" s="64">
        <v>42578</v>
      </c>
      <c r="I4491">
        <v>10</v>
      </c>
      <c r="J4491">
        <v>2013</v>
      </c>
      <c r="K4491">
        <v>2013</v>
      </c>
      <c r="L4491">
        <v>13</v>
      </c>
      <c r="M4491">
        <v>0.4</v>
      </c>
      <c r="N4491">
        <v>5.2</v>
      </c>
      <c r="O4491">
        <v>4</v>
      </c>
      <c r="P4491">
        <v>1.3</v>
      </c>
      <c r="Q4491">
        <v>3.25</v>
      </c>
      <c r="R4491" t="s">
        <v>695</v>
      </c>
    </row>
    <row r="4492" spans="1:18" x14ac:dyDescent="0.3">
      <c r="A4492" s="63">
        <v>4490</v>
      </c>
      <c r="B4492">
        <v>14813</v>
      </c>
      <c r="C4492" t="s">
        <v>878</v>
      </c>
      <c r="D4492" t="s">
        <v>585</v>
      </c>
      <c r="F4492">
        <v>78</v>
      </c>
      <c r="G4492" s="64">
        <v>42575</v>
      </c>
      <c r="H4492" s="64">
        <v>42578</v>
      </c>
      <c r="I4492">
        <v>10</v>
      </c>
      <c r="J4492">
        <v>2013</v>
      </c>
      <c r="K4492">
        <v>2013</v>
      </c>
      <c r="L4492">
        <v>13</v>
      </c>
      <c r="M4492">
        <v>0.4</v>
      </c>
      <c r="N4492">
        <v>5.2</v>
      </c>
      <c r="O4492">
        <v>4</v>
      </c>
      <c r="P4492">
        <v>1.3</v>
      </c>
      <c r="Q4492">
        <v>3.25</v>
      </c>
      <c r="R4492" t="s">
        <v>590</v>
      </c>
    </row>
    <row r="4493" spans="1:18" x14ac:dyDescent="0.3">
      <c r="A4493" s="63">
        <v>4491</v>
      </c>
      <c r="B4493">
        <v>14813</v>
      </c>
      <c r="C4493" t="s">
        <v>878</v>
      </c>
      <c r="D4493" t="s">
        <v>585</v>
      </c>
      <c r="F4493">
        <v>78</v>
      </c>
      <c r="G4493" s="64">
        <v>42575</v>
      </c>
      <c r="H4493" s="64">
        <v>42578</v>
      </c>
      <c r="I4493">
        <v>10</v>
      </c>
      <c r="J4493">
        <v>2013</v>
      </c>
      <c r="K4493">
        <v>2013</v>
      </c>
      <c r="L4493">
        <v>13</v>
      </c>
      <c r="M4493">
        <v>0.4</v>
      </c>
      <c r="N4493">
        <v>5.2</v>
      </c>
      <c r="O4493">
        <v>4</v>
      </c>
      <c r="P4493">
        <v>1.3</v>
      </c>
      <c r="Q4493">
        <v>3.25</v>
      </c>
      <c r="R4493" t="s">
        <v>784</v>
      </c>
    </row>
    <row r="4494" spans="1:18" x14ac:dyDescent="0.3">
      <c r="A4494" s="63">
        <v>4492</v>
      </c>
      <c r="B4494">
        <v>14813</v>
      </c>
      <c r="C4494" t="s">
        <v>878</v>
      </c>
      <c r="D4494" t="s">
        <v>585</v>
      </c>
      <c r="F4494">
        <v>78</v>
      </c>
      <c r="G4494" s="64">
        <v>42575</v>
      </c>
      <c r="H4494" s="64">
        <v>42578</v>
      </c>
      <c r="I4494">
        <v>10</v>
      </c>
      <c r="J4494">
        <v>2013</v>
      </c>
      <c r="K4494">
        <v>2013</v>
      </c>
      <c r="L4494">
        <v>13</v>
      </c>
      <c r="M4494">
        <v>0.4</v>
      </c>
      <c r="N4494">
        <v>5.2</v>
      </c>
      <c r="O4494">
        <v>4</v>
      </c>
      <c r="P4494">
        <v>1.3</v>
      </c>
      <c r="Q4494">
        <v>3.25</v>
      </c>
      <c r="R4494" t="s">
        <v>662</v>
      </c>
    </row>
    <row r="4495" spans="1:18" x14ac:dyDescent="0.3">
      <c r="A4495" s="63">
        <v>4493</v>
      </c>
      <c r="B4495">
        <v>14813</v>
      </c>
      <c r="C4495" t="s">
        <v>878</v>
      </c>
      <c r="D4495" t="s">
        <v>585</v>
      </c>
      <c r="F4495">
        <v>78</v>
      </c>
      <c r="G4495" s="64">
        <v>42575</v>
      </c>
      <c r="H4495" s="64">
        <v>42578</v>
      </c>
      <c r="I4495">
        <v>10</v>
      </c>
      <c r="J4495">
        <v>2013</v>
      </c>
      <c r="K4495">
        <v>2013</v>
      </c>
      <c r="L4495">
        <v>13</v>
      </c>
      <c r="M4495">
        <v>0.4</v>
      </c>
      <c r="N4495">
        <v>5.2</v>
      </c>
      <c r="O4495">
        <v>4</v>
      </c>
      <c r="P4495">
        <v>1.3</v>
      </c>
      <c r="Q4495">
        <v>3.25</v>
      </c>
      <c r="R4495" t="s">
        <v>696</v>
      </c>
    </row>
    <row r="4496" spans="1:18" x14ac:dyDescent="0.3">
      <c r="A4496" s="63">
        <v>4494</v>
      </c>
      <c r="B4496">
        <v>14813</v>
      </c>
      <c r="C4496" t="s">
        <v>878</v>
      </c>
      <c r="D4496" t="s">
        <v>585</v>
      </c>
      <c r="F4496">
        <v>78</v>
      </c>
      <c r="G4496" s="64">
        <v>42575</v>
      </c>
      <c r="H4496" s="64">
        <v>42578</v>
      </c>
      <c r="I4496">
        <v>10</v>
      </c>
      <c r="J4496">
        <v>2013</v>
      </c>
      <c r="K4496">
        <v>2013</v>
      </c>
      <c r="L4496">
        <v>13</v>
      </c>
      <c r="M4496">
        <v>0.4</v>
      </c>
      <c r="N4496">
        <v>5.2</v>
      </c>
      <c r="O4496">
        <v>4</v>
      </c>
      <c r="P4496">
        <v>1.3</v>
      </c>
      <c r="Q4496">
        <v>3.25</v>
      </c>
      <c r="R4496" t="s">
        <v>747</v>
      </c>
    </row>
    <row r="4497" spans="1:18" x14ac:dyDescent="0.3">
      <c r="A4497" s="63">
        <v>4495</v>
      </c>
      <c r="B4497">
        <v>14813</v>
      </c>
      <c r="C4497" t="s">
        <v>878</v>
      </c>
      <c r="D4497" t="s">
        <v>585</v>
      </c>
      <c r="F4497">
        <v>78</v>
      </c>
      <c r="G4497" s="64">
        <v>42575</v>
      </c>
      <c r="H4497" s="64">
        <v>42578</v>
      </c>
      <c r="I4497">
        <v>10</v>
      </c>
      <c r="J4497">
        <v>2013</v>
      </c>
      <c r="K4497">
        <v>2013</v>
      </c>
      <c r="L4497">
        <v>13</v>
      </c>
      <c r="M4497">
        <v>0.4</v>
      </c>
      <c r="N4497">
        <v>5.2</v>
      </c>
      <c r="O4497">
        <v>4</v>
      </c>
      <c r="P4497">
        <v>1.3</v>
      </c>
      <c r="Q4497">
        <v>3.25</v>
      </c>
      <c r="R4497" t="s">
        <v>599</v>
      </c>
    </row>
    <row r="4498" spans="1:18" x14ac:dyDescent="0.3">
      <c r="A4498" s="63">
        <v>4496</v>
      </c>
      <c r="B4498">
        <v>14813</v>
      </c>
      <c r="C4498" t="s">
        <v>878</v>
      </c>
      <c r="D4498" t="s">
        <v>585</v>
      </c>
      <c r="F4498">
        <v>78</v>
      </c>
      <c r="G4498" s="64">
        <v>42575</v>
      </c>
      <c r="H4498" s="64">
        <v>42578</v>
      </c>
      <c r="I4498">
        <v>10</v>
      </c>
      <c r="J4498">
        <v>2013</v>
      </c>
      <c r="K4498">
        <v>2013</v>
      </c>
      <c r="L4498">
        <v>13</v>
      </c>
      <c r="M4498">
        <v>0.4</v>
      </c>
      <c r="N4498">
        <v>5.2</v>
      </c>
      <c r="O4498">
        <v>4</v>
      </c>
      <c r="P4498">
        <v>1.3</v>
      </c>
      <c r="Q4498">
        <v>3.25</v>
      </c>
      <c r="R4498" t="s">
        <v>643</v>
      </c>
    </row>
    <row r="4499" spans="1:18" x14ac:dyDescent="0.3">
      <c r="A4499" s="63">
        <v>4497</v>
      </c>
      <c r="B4499">
        <v>14813</v>
      </c>
      <c r="C4499" t="s">
        <v>878</v>
      </c>
      <c r="D4499" t="s">
        <v>585</v>
      </c>
      <c r="F4499">
        <v>78</v>
      </c>
      <c r="G4499" s="64">
        <v>42575</v>
      </c>
      <c r="H4499" s="64">
        <v>42578</v>
      </c>
      <c r="I4499">
        <v>10</v>
      </c>
      <c r="J4499">
        <v>2013</v>
      </c>
      <c r="K4499">
        <v>2013</v>
      </c>
      <c r="L4499">
        <v>13</v>
      </c>
      <c r="M4499">
        <v>0.4</v>
      </c>
      <c r="N4499">
        <v>5.2</v>
      </c>
      <c r="O4499">
        <v>4</v>
      </c>
      <c r="P4499">
        <v>1.3</v>
      </c>
      <c r="Q4499">
        <v>3.25</v>
      </c>
      <c r="R4499" t="s">
        <v>875</v>
      </c>
    </row>
    <row r="4500" spans="1:18" x14ac:dyDescent="0.3">
      <c r="A4500" s="63">
        <v>4498</v>
      </c>
      <c r="B4500">
        <v>14813</v>
      </c>
      <c r="C4500" t="s">
        <v>878</v>
      </c>
      <c r="D4500" t="s">
        <v>585</v>
      </c>
      <c r="F4500">
        <v>78</v>
      </c>
      <c r="G4500" s="64">
        <v>42575</v>
      </c>
      <c r="H4500" s="64">
        <v>42578</v>
      </c>
      <c r="I4500">
        <v>10</v>
      </c>
      <c r="J4500">
        <v>2013</v>
      </c>
      <c r="K4500">
        <v>2013</v>
      </c>
      <c r="L4500">
        <v>13</v>
      </c>
      <c r="M4500">
        <v>0.4</v>
      </c>
      <c r="N4500">
        <v>5.2</v>
      </c>
      <c r="O4500">
        <v>4</v>
      </c>
      <c r="P4500">
        <v>1.3</v>
      </c>
      <c r="Q4500">
        <v>3.25</v>
      </c>
      <c r="R4500" t="s">
        <v>640</v>
      </c>
    </row>
    <row r="4501" spans="1:18" x14ac:dyDescent="0.3">
      <c r="A4501" s="63">
        <v>4499</v>
      </c>
      <c r="B4501">
        <v>14813</v>
      </c>
      <c r="C4501" t="s">
        <v>878</v>
      </c>
      <c r="D4501" t="s">
        <v>585</v>
      </c>
      <c r="F4501">
        <v>78</v>
      </c>
      <c r="G4501" s="64">
        <v>42575</v>
      </c>
      <c r="H4501" s="64">
        <v>42578</v>
      </c>
      <c r="I4501">
        <v>10</v>
      </c>
      <c r="J4501">
        <v>2013</v>
      </c>
      <c r="K4501">
        <v>2013</v>
      </c>
      <c r="L4501">
        <v>13</v>
      </c>
      <c r="M4501">
        <v>0.4</v>
      </c>
      <c r="N4501">
        <v>5.2</v>
      </c>
      <c r="O4501">
        <v>4</v>
      </c>
      <c r="P4501">
        <v>1.3</v>
      </c>
      <c r="Q4501">
        <v>3.25</v>
      </c>
      <c r="R4501" t="s">
        <v>626</v>
      </c>
    </row>
    <row r="4502" spans="1:18" x14ac:dyDescent="0.3">
      <c r="A4502" s="63">
        <v>4500</v>
      </c>
      <c r="B4502">
        <v>14813</v>
      </c>
      <c r="C4502" t="s">
        <v>878</v>
      </c>
      <c r="D4502" t="s">
        <v>585</v>
      </c>
      <c r="F4502">
        <v>78</v>
      </c>
      <c r="G4502" s="64">
        <v>42575</v>
      </c>
      <c r="H4502" s="64">
        <v>42578</v>
      </c>
      <c r="I4502">
        <v>10</v>
      </c>
      <c r="J4502">
        <v>2013</v>
      </c>
      <c r="K4502">
        <v>2013</v>
      </c>
      <c r="L4502">
        <v>13</v>
      </c>
      <c r="M4502">
        <v>0.4</v>
      </c>
      <c r="N4502">
        <v>5.2</v>
      </c>
      <c r="O4502">
        <v>4</v>
      </c>
      <c r="P4502">
        <v>1.3</v>
      </c>
      <c r="Q4502">
        <v>3.25</v>
      </c>
      <c r="R4502" t="s">
        <v>645</v>
      </c>
    </row>
    <row r="4503" spans="1:18" x14ac:dyDescent="0.3">
      <c r="A4503" s="63">
        <v>4501</v>
      </c>
      <c r="B4503">
        <v>14813</v>
      </c>
      <c r="C4503" t="s">
        <v>878</v>
      </c>
      <c r="D4503" t="s">
        <v>585</v>
      </c>
      <c r="F4503">
        <v>78</v>
      </c>
      <c r="G4503" s="64">
        <v>42575</v>
      </c>
      <c r="H4503" s="64">
        <v>42578</v>
      </c>
      <c r="I4503">
        <v>10</v>
      </c>
      <c r="J4503">
        <v>2013</v>
      </c>
      <c r="K4503">
        <v>2013</v>
      </c>
      <c r="L4503">
        <v>13</v>
      </c>
      <c r="M4503">
        <v>0.4</v>
      </c>
      <c r="N4503">
        <v>5.2</v>
      </c>
      <c r="O4503">
        <v>4</v>
      </c>
      <c r="P4503">
        <v>1.3</v>
      </c>
      <c r="Q4503">
        <v>3.25</v>
      </c>
      <c r="R4503" t="s">
        <v>694</v>
      </c>
    </row>
    <row r="4504" spans="1:18" x14ac:dyDescent="0.3">
      <c r="A4504" s="63">
        <v>4502</v>
      </c>
      <c r="B4504">
        <v>14813</v>
      </c>
      <c r="C4504" t="s">
        <v>878</v>
      </c>
      <c r="D4504" t="s">
        <v>585</v>
      </c>
      <c r="F4504">
        <v>78</v>
      </c>
      <c r="G4504" s="64">
        <v>42575</v>
      </c>
      <c r="H4504" s="64">
        <v>42578</v>
      </c>
      <c r="I4504">
        <v>10</v>
      </c>
      <c r="J4504">
        <v>2013</v>
      </c>
      <c r="K4504">
        <v>2013</v>
      </c>
      <c r="L4504">
        <v>13</v>
      </c>
      <c r="M4504">
        <v>0.4</v>
      </c>
      <c r="N4504">
        <v>5.2</v>
      </c>
      <c r="O4504">
        <v>4</v>
      </c>
      <c r="P4504">
        <v>1.3</v>
      </c>
      <c r="Q4504">
        <v>3.25</v>
      </c>
      <c r="R4504" t="s">
        <v>600</v>
      </c>
    </row>
    <row r="4505" spans="1:18" x14ac:dyDescent="0.3">
      <c r="A4505" s="63">
        <v>4503</v>
      </c>
      <c r="B4505">
        <v>14813</v>
      </c>
      <c r="C4505" t="s">
        <v>878</v>
      </c>
      <c r="D4505" t="s">
        <v>585</v>
      </c>
      <c r="F4505">
        <v>78</v>
      </c>
      <c r="G4505" s="64">
        <v>42575</v>
      </c>
      <c r="H4505" s="64">
        <v>42578</v>
      </c>
      <c r="I4505">
        <v>10</v>
      </c>
      <c r="J4505">
        <v>2013</v>
      </c>
      <c r="K4505">
        <v>2013</v>
      </c>
      <c r="L4505">
        <v>13</v>
      </c>
      <c r="M4505">
        <v>0.4</v>
      </c>
      <c r="N4505">
        <v>5.2</v>
      </c>
      <c r="O4505">
        <v>4</v>
      </c>
      <c r="P4505">
        <v>1.3</v>
      </c>
      <c r="Q4505">
        <v>3.25</v>
      </c>
      <c r="R4505" t="s">
        <v>648</v>
      </c>
    </row>
    <row r="4506" spans="1:18" x14ac:dyDescent="0.3">
      <c r="A4506" s="63">
        <v>4504</v>
      </c>
      <c r="B4506">
        <v>14813</v>
      </c>
      <c r="C4506" t="s">
        <v>878</v>
      </c>
      <c r="D4506" t="s">
        <v>585</v>
      </c>
      <c r="F4506">
        <v>78</v>
      </c>
      <c r="G4506" s="64">
        <v>42575</v>
      </c>
      <c r="H4506" s="64">
        <v>42578</v>
      </c>
      <c r="I4506">
        <v>10</v>
      </c>
      <c r="J4506">
        <v>2013</v>
      </c>
      <c r="K4506">
        <v>2013</v>
      </c>
      <c r="L4506">
        <v>13</v>
      </c>
      <c r="M4506">
        <v>0.4</v>
      </c>
      <c r="N4506">
        <v>5.2</v>
      </c>
      <c r="O4506">
        <v>4</v>
      </c>
      <c r="P4506">
        <v>1.3</v>
      </c>
      <c r="Q4506">
        <v>3.25</v>
      </c>
      <c r="R4506" t="s">
        <v>611</v>
      </c>
    </row>
    <row r="4507" spans="1:18" x14ac:dyDescent="0.3">
      <c r="A4507" s="63">
        <v>4505</v>
      </c>
      <c r="B4507">
        <v>18753</v>
      </c>
      <c r="C4507" t="s">
        <v>879</v>
      </c>
      <c r="D4507" t="s">
        <v>630</v>
      </c>
      <c r="F4507">
        <v>74</v>
      </c>
      <c r="G4507" s="64">
        <v>42564</v>
      </c>
      <c r="H4507" s="64">
        <v>42570</v>
      </c>
      <c r="I4507">
        <v>8</v>
      </c>
      <c r="J4507">
        <v>2013</v>
      </c>
      <c r="K4507">
        <v>2013</v>
      </c>
      <c r="L4507">
        <v>1</v>
      </c>
      <c r="M4507">
        <v>0.4</v>
      </c>
      <c r="N4507">
        <v>0.4</v>
      </c>
      <c r="O4507">
        <v>7</v>
      </c>
      <c r="P4507">
        <v>5.7142857142857148E-2</v>
      </c>
      <c r="Q4507">
        <v>0.14285714285714279</v>
      </c>
      <c r="R4507" t="s">
        <v>32</v>
      </c>
    </row>
    <row r="4508" spans="1:18" x14ac:dyDescent="0.3">
      <c r="A4508" s="63">
        <v>4506</v>
      </c>
      <c r="B4508">
        <v>18753</v>
      </c>
      <c r="C4508" t="s">
        <v>879</v>
      </c>
      <c r="D4508" t="s">
        <v>630</v>
      </c>
      <c r="F4508">
        <v>74</v>
      </c>
      <c r="G4508" s="64">
        <v>42564</v>
      </c>
      <c r="H4508" s="64">
        <v>42570</v>
      </c>
      <c r="I4508">
        <v>8</v>
      </c>
      <c r="J4508">
        <v>2013</v>
      </c>
      <c r="K4508">
        <v>2013</v>
      </c>
      <c r="L4508">
        <v>1</v>
      </c>
      <c r="M4508">
        <v>0.4</v>
      </c>
      <c r="N4508">
        <v>0.4</v>
      </c>
      <c r="O4508">
        <v>7</v>
      </c>
      <c r="P4508">
        <v>5.7142857142857148E-2</v>
      </c>
      <c r="Q4508">
        <v>0.14285714285714279</v>
      </c>
      <c r="R4508" t="s">
        <v>54</v>
      </c>
    </row>
    <row r="4509" spans="1:18" x14ac:dyDescent="0.3">
      <c r="A4509" s="63">
        <v>4507</v>
      </c>
      <c r="B4509">
        <v>18753</v>
      </c>
      <c r="C4509" t="s">
        <v>879</v>
      </c>
      <c r="D4509" t="s">
        <v>630</v>
      </c>
      <c r="F4509">
        <v>74</v>
      </c>
      <c r="G4509" s="64">
        <v>42564</v>
      </c>
      <c r="H4509" s="64">
        <v>42570</v>
      </c>
      <c r="I4509">
        <v>8</v>
      </c>
      <c r="J4509">
        <v>2013</v>
      </c>
      <c r="K4509">
        <v>2013</v>
      </c>
      <c r="L4509">
        <v>1</v>
      </c>
      <c r="M4509">
        <v>0.4</v>
      </c>
      <c r="N4509">
        <v>0.4</v>
      </c>
      <c r="O4509">
        <v>7</v>
      </c>
      <c r="P4509">
        <v>5.7142857142857148E-2</v>
      </c>
      <c r="Q4509">
        <v>0.14285714285714279</v>
      </c>
      <c r="R4509" t="s">
        <v>42</v>
      </c>
    </row>
    <row r="4510" spans="1:18" x14ac:dyDescent="0.3">
      <c r="A4510" s="63">
        <v>4508</v>
      </c>
      <c r="B4510">
        <v>18753</v>
      </c>
      <c r="C4510" t="s">
        <v>879</v>
      </c>
      <c r="D4510" t="s">
        <v>630</v>
      </c>
      <c r="F4510">
        <v>74</v>
      </c>
      <c r="G4510" s="64">
        <v>42564</v>
      </c>
      <c r="H4510" s="64">
        <v>42570</v>
      </c>
      <c r="I4510">
        <v>8</v>
      </c>
      <c r="J4510">
        <v>2013</v>
      </c>
      <c r="K4510">
        <v>2013</v>
      </c>
      <c r="L4510">
        <v>1</v>
      </c>
      <c r="M4510">
        <v>0.4</v>
      </c>
      <c r="N4510">
        <v>0.4</v>
      </c>
      <c r="O4510">
        <v>7</v>
      </c>
      <c r="P4510">
        <v>5.7142857142857148E-2</v>
      </c>
      <c r="Q4510">
        <v>0.14285714285714279</v>
      </c>
      <c r="R4510" t="s">
        <v>45</v>
      </c>
    </row>
    <row r="4511" spans="1:18" x14ac:dyDescent="0.3">
      <c r="A4511" s="63">
        <v>4509</v>
      </c>
      <c r="B4511">
        <v>18753</v>
      </c>
      <c r="C4511" t="s">
        <v>879</v>
      </c>
      <c r="D4511" t="s">
        <v>630</v>
      </c>
      <c r="F4511">
        <v>74</v>
      </c>
      <c r="G4511" s="64">
        <v>42564</v>
      </c>
      <c r="H4511" s="64">
        <v>42570</v>
      </c>
      <c r="I4511">
        <v>8</v>
      </c>
      <c r="J4511">
        <v>2013</v>
      </c>
      <c r="K4511">
        <v>2013</v>
      </c>
      <c r="L4511">
        <v>1</v>
      </c>
      <c r="M4511">
        <v>0.4</v>
      </c>
      <c r="N4511">
        <v>0.4</v>
      </c>
      <c r="O4511">
        <v>7</v>
      </c>
      <c r="P4511">
        <v>5.7142857142857148E-2</v>
      </c>
      <c r="Q4511">
        <v>0.14285714285714279</v>
      </c>
      <c r="R4511" t="s">
        <v>695</v>
      </c>
    </row>
    <row r="4512" spans="1:18" x14ac:dyDescent="0.3">
      <c r="A4512" s="63">
        <v>4510</v>
      </c>
      <c r="B4512">
        <v>18753</v>
      </c>
      <c r="C4512" t="s">
        <v>879</v>
      </c>
      <c r="D4512" t="s">
        <v>630</v>
      </c>
      <c r="F4512">
        <v>74</v>
      </c>
      <c r="G4512" s="64">
        <v>42564</v>
      </c>
      <c r="H4512" s="64">
        <v>42570</v>
      </c>
      <c r="I4512">
        <v>8</v>
      </c>
      <c r="J4512">
        <v>2013</v>
      </c>
      <c r="K4512">
        <v>2013</v>
      </c>
      <c r="L4512">
        <v>1</v>
      </c>
      <c r="M4512">
        <v>0.4</v>
      </c>
      <c r="N4512">
        <v>0.4</v>
      </c>
      <c r="O4512">
        <v>7</v>
      </c>
      <c r="P4512">
        <v>5.7142857142857148E-2</v>
      </c>
      <c r="Q4512">
        <v>0.14285714285714279</v>
      </c>
      <c r="R4512" t="s">
        <v>590</v>
      </c>
    </row>
    <row r="4513" spans="1:18" x14ac:dyDescent="0.3">
      <c r="A4513" s="63">
        <v>4511</v>
      </c>
      <c r="B4513">
        <v>18753</v>
      </c>
      <c r="C4513" t="s">
        <v>879</v>
      </c>
      <c r="D4513" t="s">
        <v>630</v>
      </c>
      <c r="F4513">
        <v>74</v>
      </c>
      <c r="G4513" s="64">
        <v>42564</v>
      </c>
      <c r="H4513" s="64">
        <v>42570</v>
      </c>
      <c r="I4513">
        <v>8</v>
      </c>
      <c r="J4513">
        <v>2013</v>
      </c>
      <c r="K4513">
        <v>2013</v>
      </c>
      <c r="L4513">
        <v>1</v>
      </c>
      <c r="M4513">
        <v>0.4</v>
      </c>
      <c r="N4513">
        <v>0.4</v>
      </c>
      <c r="O4513">
        <v>7</v>
      </c>
      <c r="P4513">
        <v>5.7142857142857148E-2</v>
      </c>
      <c r="Q4513">
        <v>0.14285714285714279</v>
      </c>
      <c r="R4513" t="s">
        <v>696</v>
      </c>
    </row>
    <row r="4514" spans="1:18" x14ac:dyDescent="0.3">
      <c r="A4514" s="63">
        <v>4512</v>
      </c>
      <c r="B4514">
        <v>18753</v>
      </c>
      <c r="C4514" t="s">
        <v>879</v>
      </c>
      <c r="D4514" t="s">
        <v>630</v>
      </c>
      <c r="F4514">
        <v>74</v>
      </c>
      <c r="G4514" s="64">
        <v>42564</v>
      </c>
      <c r="H4514" s="64">
        <v>42570</v>
      </c>
      <c r="I4514">
        <v>8</v>
      </c>
      <c r="J4514">
        <v>2013</v>
      </c>
      <c r="K4514">
        <v>2013</v>
      </c>
      <c r="L4514">
        <v>1</v>
      </c>
      <c r="M4514">
        <v>0.4</v>
      </c>
      <c r="N4514">
        <v>0.4</v>
      </c>
      <c r="O4514">
        <v>7</v>
      </c>
      <c r="P4514">
        <v>5.7142857142857148E-2</v>
      </c>
      <c r="Q4514">
        <v>0.14285714285714279</v>
      </c>
      <c r="R4514" t="s">
        <v>599</v>
      </c>
    </row>
    <row r="4515" spans="1:18" x14ac:dyDescent="0.3">
      <c r="A4515" s="63">
        <v>4513</v>
      </c>
      <c r="B4515">
        <v>20698</v>
      </c>
      <c r="C4515" t="s">
        <v>880</v>
      </c>
      <c r="D4515" t="s">
        <v>585</v>
      </c>
      <c r="F4515">
        <v>81</v>
      </c>
      <c r="G4515" s="64">
        <v>42552</v>
      </c>
      <c r="H4515" s="64">
        <v>42566</v>
      </c>
      <c r="I4515">
        <v>9</v>
      </c>
      <c r="J4515">
        <v>2015</v>
      </c>
      <c r="K4515">
        <v>2015</v>
      </c>
      <c r="L4515">
        <v>13</v>
      </c>
      <c r="M4515">
        <v>0.4</v>
      </c>
      <c r="N4515">
        <v>5.2</v>
      </c>
      <c r="O4515">
        <v>15</v>
      </c>
      <c r="P4515">
        <v>0.34666666666666668</v>
      </c>
      <c r="Q4515">
        <v>0.8666666666666667</v>
      </c>
      <c r="R4515" t="s">
        <v>32</v>
      </c>
    </row>
    <row r="4516" spans="1:18" x14ac:dyDescent="0.3">
      <c r="A4516" s="63">
        <v>4514</v>
      </c>
      <c r="B4516">
        <v>20698</v>
      </c>
      <c r="C4516" t="s">
        <v>880</v>
      </c>
      <c r="D4516" t="s">
        <v>585</v>
      </c>
      <c r="F4516">
        <v>81</v>
      </c>
      <c r="G4516" s="64">
        <v>42552</v>
      </c>
      <c r="H4516" s="64">
        <v>42566</v>
      </c>
      <c r="I4516">
        <v>9</v>
      </c>
      <c r="J4516">
        <v>2015</v>
      </c>
      <c r="K4516">
        <v>2015</v>
      </c>
      <c r="L4516">
        <v>13</v>
      </c>
      <c r="M4516">
        <v>0.4</v>
      </c>
      <c r="N4516">
        <v>5.2</v>
      </c>
      <c r="O4516">
        <v>15</v>
      </c>
      <c r="P4516">
        <v>0.34666666666666668</v>
      </c>
      <c r="Q4516">
        <v>0.8666666666666667</v>
      </c>
      <c r="R4516" t="s">
        <v>36</v>
      </c>
    </row>
    <row r="4517" spans="1:18" x14ac:dyDescent="0.3">
      <c r="A4517" s="63">
        <v>4515</v>
      </c>
      <c r="B4517">
        <v>20698</v>
      </c>
      <c r="C4517" t="s">
        <v>880</v>
      </c>
      <c r="D4517" t="s">
        <v>585</v>
      </c>
      <c r="F4517">
        <v>81</v>
      </c>
      <c r="G4517" s="64">
        <v>42552</v>
      </c>
      <c r="H4517" s="64">
        <v>42566</v>
      </c>
      <c r="I4517">
        <v>9</v>
      </c>
      <c r="J4517">
        <v>2015</v>
      </c>
      <c r="K4517">
        <v>2015</v>
      </c>
      <c r="L4517">
        <v>13</v>
      </c>
      <c r="M4517">
        <v>0.4</v>
      </c>
      <c r="N4517">
        <v>5.2</v>
      </c>
      <c r="O4517">
        <v>15</v>
      </c>
      <c r="P4517">
        <v>0.34666666666666668</v>
      </c>
      <c r="Q4517">
        <v>0.8666666666666667</v>
      </c>
      <c r="R4517" t="s">
        <v>54</v>
      </c>
    </row>
    <row r="4518" spans="1:18" x14ac:dyDescent="0.3">
      <c r="A4518" s="63">
        <v>4516</v>
      </c>
      <c r="B4518">
        <v>20698</v>
      </c>
      <c r="C4518" t="s">
        <v>880</v>
      </c>
      <c r="D4518" t="s">
        <v>585</v>
      </c>
      <c r="F4518">
        <v>81</v>
      </c>
      <c r="G4518" s="64">
        <v>42552</v>
      </c>
      <c r="H4518" s="64">
        <v>42566</v>
      </c>
      <c r="I4518">
        <v>9</v>
      </c>
      <c r="J4518">
        <v>2015</v>
      </c>
      <c r="K4518">
        <v>2015</v>
      </c>
      <c r="L4518">
        <v>13</v>
      </c>
      <c r="M4518">
        <v>0.4</v>
      </c>
      <c r="N4518">
        <v>5.2</v>
      </c>
      <c r="O4518">
        <v>15</v>
      </c>
      <c r="P4518">
        <v>0.34666666666666668</v>
      </c>
      <c r="Q4518">
        <v>0.8666666666666667</v>
      </c>
      <c r="R4518" t="s">
        <v>42</v>
      </c>
    </row>
    <row r="4519" spans="1:18" x14ac:dyDescent="0.3">
      <c r="A4519" s="63">
        <v>4517</v>
      </c>
      <c r="B4519">
        <v>20698</v>
      </c>
      <c r="C4519" t="s">
        <v>880</v>
      </c>
      <c r="D4519" t="s">
        <v>585</v>
      </c>
      <c r="F4519">
        <v>81</v>
      </c>
      <c r="G4519" s="64">
        <v>42552</v>
      </c>
      <c r="H4519" s="64">
        <v>42566</v>
      </c>
      <c r="I4519">
        <v>9</v>
      </c>
      <c r="J4519">
        <v>2015</v>
      </c>
      <c r="K4519">
        <v>2015</v>
      </c>
      <c r="L4519">
        <v>13</v>
      </c>
      <c r="M4519">
        <v>0.4</v>
      </c>
      <c r="N4519">
        <v>5.2</v>
      </c>
      <c r="O4519">
        <v>15</v>
      </c>
      <c r="P4519">
        <v>0.34666666666666668</v>
      </c>
      <c r="Q4519">
        <v>0.8666666666666667</v>
      </c>
      <c r="R4519" t="s">
        <v>45</v>
      </c>
    </row>
    <row r="4520" spans="1:18" x14ac:dyDescent="0.3">
      <c r="A4520" s="63">
        <v>4518</v>
      </c>
      <c r="B4520">
        <v>20698</v>
      </c>
      <c r="C4520" t="s">
        <v>880</v>
      </c>
      <c r="D4520" t="s">
        <v>585</v>
      </c>
      <c r="F4520">
        <v>81</v>
      </c>
      <c r="G4520" s="64">
        <v>42552</v>
      </c>
      <c r="H4520" s="64">
        <v>42566</v>
      </c>
      <c r="I4520">
        <v>9</v>
      </c>
      <c r="J4520">
        <v>2015</v>
      </c>
      <c r="K4520">
        <v>2015</v>
      </c>
      <c r="L4520">
        <v>13</v>
      </c>
      <c r="M4520">
        <v>0.4</v>
      </c>
      <c r="N4520">
        <v>5.2</v>
      </c>
      <c r="O4520">
        <v>15</v>
      </c>
      <c r="P4520">
        <v>0.34666666666666668</v>
      </c>
      <c r="Q4520">
        <v>0.8666666666666667</v>
      </c>
      <c r="R4520" t="s">
        <v>695</v>
      </c>
    </row>
    <row r="4521" spans="1:18" x14ac:dyDescent="0.3">
      <c r="A4521" s="63">
        <v>4519</v>
      </c>
      <c r="B4521">
        <v>20698</v>
      </c>
      <c r="C4521" t="s">
        <v>880</v>
      </c>
      <c r="D4521" t="s">
        <v>585</v>
      </c>
      <c r="F4521">
        <v>81</v>
      </c>
      <c r="G4521" s="64">
        <v>42552</v>
      </c>
      <c r="H4521" s="64">
        <v>42566</v>
      </c>
      <c r="I4521">
        <v>9</v>
      </c>
      <c r="J4521">
        <v>2015</v>
      </c>
      <c r="K4521">
        <v>2015</v>
      </c>
      <c r="L4521">
        <v>13</v>
      </c>
      <c r="M4521">
        <v>0.4</v>
      </c>
      <c r="N4521">
        <v>5.2</v>
      </c>
      <c r="O4521">
        <v>15</v>
      </c>
      <c r="P4521">
        <v>0.34666666666666668</v>
      </c>
      <c r="Q4521">
        <v>0.8666666666666667</v>
      </c>
      <c r="R4521" t="s">
        <v>662</v>
      </c>
    </row>
    <row r="4522" spans="1:18" x14ac:dyDescent="0.3">
      <c r="A4522" s="63">
        <v>4520</v>
      </c>
      <c r="B4522">
        <v>20698</v>
      </c>
      <c r="C4522" t="s">
        <v>880</v>
      </c>
      <c r="D4522" t="s">
        <v>585</v>
      </c>
      <c r="F4522">
        <v>81</v>
      </c>
      <c r="G4522" s="64">
        <v>42552</v>
      </c>
      <c r="H4522" s="64">
        <v>42566</v>
      </c>
      <c r="I4522">
        <v>9</v>
      </c>
      <c r="J4522">
        <v>2015</v>
      </c>
      <c r="K4522">
        <v>2015</v>
      </c>
      <c r="L4522">
        <v>13</v>
      </c>
      <c r="M4522">
        <v>0.4</v>
      </c>
      <c r="N4522">
        <v>5.2</v>
      </c>
      <c r="O4522">
        <v>15</v>
      </c>
      <c r="P4522">
        <v>0.34666666666666668</v>
      </c>
      <c r="Q4522">
        <v>0.8666666666666667</v>
      </c>
      <c r="R4522" t="s">
        <v>590</v>
      </c>
    </row>
    <row r="4523" spans="1:18" x14ac:dyDescent="0.3">
      <c r="A4523" s="63">
        <v>4521</v>
      </c>
      <c r="B4523">
        <v>20698</v>
      </c>
      <c r="C4523" t="s">
        <v>880</v>
      </c>
      <c r="D4523" t="s">
        <v>585</v>
      </c>
      <c r="F4523">
        <v>81</v>
      </c>
      <c r="G4523" s="64">
        <v>42552</v>
      </c>
      <c r="H4523" s="64">
        <v>42566</v>
      </c>
      <c r="I4523">
        <v>9</v>
      </c>
      <c r="J4523">
        <v>2015</v>
      </c>
      <c r="K4523">
        <v>2015</v>
      </c>
      <c r="L4523">
        <v>13</v>
      </c>
      <c r="M4523">
        <v>0.4</v>
      </c>
      <c r="N4523">
        <v>5.2</v>
      </c>
      <c r="O4523">
        <v>15</v>
      </c>
      <c r="P4523">
        <v>0.34666666666666668</v>
      </c>
      <c r="Q4523">
        <v>0.8666666666666667</v>
      </c>
      <c r="R4523" t="s">
        <v>747</v>
      </c>
    </row>
    <row r="4524" spans="1:18" x14ac:dyDescent="0.3">
      <c r="A4524" s="63">
        <v>4522</v>
      </c>
      <c r="B4524">
        <v>20698</v>
      </c>
      <c r="C4524" t="s">
        <v>880</v>
      </c>
      <c r="D4524" t="s">
        <v>585</v>
      </c>
      <c r="F4524">
        <v>81</v>
      </c>
      <c r="G4524" s="64">
        <v>42552</v>
      </c>
      <c r="H4524" s="64">
        <v>42566</v>
      </c>
      <c r="I4524">
        <v>9</v>
      </c>
      <c r="J4524">
        <v>2015</v>
      </c>
      <c r="K4524">
        <v>2015</v>
      </c>
      <c r="L4524">
        <v>13</v>
      </c>
      <c r="M4524">
        <v>0.4</v>
      </c>
      <c r="N4524">
        <v>5.2</v>
      </c>
      <c r="O4524">
        <v>15</v>
      </c>
      <c r="P4524">
        <v>0.34666666666666668</v>
      </c>
      <c r="Q4524">
        <v>0.8666666666666667</v>
      </c>
      <c r="R4524" t="s">
        <v>750</v>
      </c>
    </row>
    <row r="4525" spans="1:18" x14ac:dyDescent="0.3">
      <c r="A4525" s="63">
        <v>4523</v>
      </c>
      <c r="B4525">
        <v>20698</v>
      </c>
      <c r="C4525" t="s">
        <v>880</v>
      </c>
      <c r="D4525" t="s">
        <v>585</v>
      </c>
      <c r="F4525">
        <v>81</v>
      </c>
      <c r="G4525" s="64">
        <v>42552</v>
      </c>
      <c r="H4525" s="64">
        <v>42566</v>
      </c>
      <c r="I4525">
        <v>9</v>
      </c>
      <c r="J4525">
        <v>2015</v>
      </c>
      <c r="K4525">
        <v>2015</v>
      </c>
      <c r="L4525">
        <v>13</v>
      </c>
      <c r="M4525">
        <v>0.4</v>
      </c>
      <c r="N4525">
        <v>5.2</v>
      </c>
      <c r="O4525">
        <v>15</v>
      </c>
      <c r="P4525">
        <v>0.34666666666666668</v>
      </c>
      <c r="Q4525">
        <v>0.8666666666666667</v>
      </c>
      <c r="R4525" t="s">
        <v>684</v>
      </c>
    </row>
    <row r="4526" spans="1:18" x14ac:dyDescent="0.3">
      <c r="A4526" s="63">
        <v>4524</v>
      </c>
      <c r="B4526">
        <v>20698</v>
      </c>
      <c r="C4526" t="s">
        <v>880</v>
      </c>
      <c r="D4526" t="s">
        <v>585</v>
      </c>
      <c r="F4526">
        <v>81</v>
      </c>
      <c r="G4526" s="64">
        <v>42552</v>
      </c>
      <c r="H4526" s="64">
        <v>42566</v>
      </c>
      <c r="I4526">
        <v>9</v>
      </c>
      <c r="J4526">
        <v>2015</v>
      </c>
      <c r="K4526">
        <v>2015</v>
      </c>
      <c r="L4526">
        <v>13</v>
      </c>
      <c r="M4526">
        <v>0.4</v>
      </c>
      <c r="N4526">
        <v>5.2</v>
      </c>
      <c r="O4526">
        <v>15</v>
      </c>
      <c r="P4526">
        <v>0.34666666666666668</v>
      </c>
      <c r="Q4526">
        <v>0.8666666666666667</v>
      </c>
      <c r="R4526" t="s">
        <v>875</v>
      </c>
    </row>
    <row r="4527" spans="1:18" x14ac:dyDescent="0.3">
      <c r="A4527" s="63">
        <v>4525</v>
      </c>
      <c r="B4527">
        <v>20698</v>
      </c>
      <c r="C4527" t="s">
        <v>880</v>
      </c>
      <c r="D4527" t="s">
        <v>585</v>
      </c>
      <c r="F4527">
        <v>81</v>
      </c>
      <c r="G4527" s="64">
        <v>42552</v>
      </c>
      <c r="H4527" s="64">
        <v>42566</v>
      </c>
      <c r="I4527">
        <v>9</v>
      </c>
      <c r="J4527">
        <v>2015</v>
      </c>
      <c r="K4527">
        <v>2015</v>
      </c>
      <c r="L4527">
        <v>13</v>
      </c>
      <c r="M4527">
        <v>0.4</v>
      </c>
      <c r="N4527">
        <v>5.2</v>
      </c>
      <c r="O4527">
        <v>15</v>
      </c>
      <c r="P4527">
        <v>0.34666666666666668</v>
      </c>
      <c r="Q4527">
        <v>0.8666666666666667</v>
      </c>
      <c r="R4527" t="s">
        <v>599</v>
      </c>
    </row>
    <row r="4528" spans="1:18" x14ac:dyDescent="0.3">
      <c r="A4528" s="63">
        <v>4526</v>
      </c>
      <c r="B4528">
        <v>20698</v>
      </c>
      <c r="C4528" t="s">
        <v>880</v>
      </c>
      <c r="D4528" t="s">
        <v>585</v>
      </c>
      <c r="F4528">
        <v>81</v>
      </c>
      <c r="G4528" s="64">
        <v>42552</v>
      </c>
      <c r="H4528" s="64">
        <v>42566</v>
      </c>
      <c r="I4528">
        <v>9</v>
      </c>
      <c r="J4528">
        <v>2015</v>
      </c>
      <c r="K4528">
        <v>2015</v>
      </c>
      <c r="L4528">
        <v>13</v>
      </c>
      <c r="M4528">
        <v>0.4</v>
      </c>
      <c r="N4528">
        <v>5.2</v>
      </c>
      <c r="O4528">
        <v>15</v>
      </c>
      <c r="P4528">
        <v>0.34666666666666668</v>
      </c>
      <c r="Q4528">
        <v>0.8666666666666667</v>
      </c>
      <c r="R4528" t="s">
        <v>696</v>
      </c>
    </row>
    <row r="4529" spans="1:18" x14ac:dyDescent="0.3">
      <c r="A4529" s="63">
        <v>4527</v>
      </c>
      <c r="B4529">
        <v>20698</v>
      </c>
      <c r="C4529" t="s">
        <v>880</v>
      </c>
      <c r="D4529" t="s">
        <v>585</v>
      </c>
      <c r="F4529">
        <v>81</v>
      </c>
      <c r="G4529" s="64">
        <v>42552</v>
      </c>
      <c r="H4529" s="64">
        <v>42566</v>
      </c>
      <c r="I4529">
        <v>9</v>
      </c>
      <c r="J4529">
        <v>2015</v>
      </c>
      <c r="K4529">
        <v>2015</v>
      </c>
      <c r="L4529">
        <v>13</v>
      </c>
      <c r="M4529">
        <v>0.4</v>
      </c>
      <c r="N4529">
        <v>5.2</v>
      </c>
      <c r="O4529">
        <v>15</v>
      </c>
      <c r="P4529">
        <v>0.34666666666666668</v>
      </c>
      <c r="Q4529">
        <v>0.8666666666666667</v>
      </c>
      <c r="R4529" t="s">
        <v>621</v>
      </c>
    </row>
    <row r="4530" spans="1:18" x14ac:dyDescent="0.3">
      <c r="A4530" s="63">
        <v>4528</v>
      </c>
      <c r="B4530">
        <v>20698</v>
      </c>
      <c r="C4530" t="s">
        <v>880</v>
      </c>
      <c r="D4530" t="s">
        <v>585</v>
      </c>
      <c r="F4530">
        <v>81</v>
      </c>
      <c r="G4530" s="64">
        <v>42552</v>
      </c>
      <c r="H4530" s="64">
        <v>42566</v>
      </c>
      <c r="I4530">
        <v>9</v>
      </c>
      <c r="J4530">
        <v>2015</v>
      </c>
      <c r="K4530">
        <v>2015</v>
      </c>
      <c r="L4530">
        <v>13</v>
      </c>
      <c r="M4530">
        <v>0.4</v>
      </c>
      <c r="N4530">
        <v>5.2</v>
      </c>
      <c r="O4530">
        <v>15</v>
      </c>
      <c r="P4530">
        <v>0.34666666666666668</v>
      </c>
      <c r="Q4530">
        <v>0.8666666666666667</v>
      </c>
      <c r="R4530" t="s">
        <v>784</v>
      </c>
    </row>
    <row r="4531" spans="1:18" x14ac:dyDescent="0.3">
      <c r="A4531" s="63">
        <v>4529</v>
      </c>
      <c r="B4531">
        <v>20698</v>
      </c>
      <c r="C4531" t="s">
        <v>880</v>
      </c>
      <c r="D4531" t="s">
        <v>585</v>
      </c>
      <c r="F4531">
        <v>81</v>
      </c>
      <c r="G4531" s="64">
        <v>42552</v>
      </c>
      <c r="H4531" s="64">
        <v>42566</v>
      </c>
      <c r="I4531">
        <v>9</v>
      </c>
      <c r="J4531">
        <v>2015</v>
      </c>
      <c r="K4531">
        <v>2015</v>
      </c>
      <c r="L4531">
        <v>13</v>
      </c>
      <c r="M4531">
        <v>0.4</v>
      </c>
      <c r="N4531">
        <v>5.2</v>
      </c>
      <c r="O4531">
        <v>15</v>
      </c>
      <c r="P4531">
        <v>0.34666666666666668</v>
      </c>
      <c r="Q4531">
        <v>0.8666666666666667</v>
      </c>
      <c r="R4531" t="s">
        <v>615</v>
      </c>
    </row>
    <row r="4532" spans="1:18" x14ac:dyDescent="0.3">
      <c r="A4532" s="63">
        <v>4530</v>
      </c>
      <c r="B4532">
        <v>20698</v>
      </c>
      <c r="C4532" t="s">
        <v>880</v>
      </c>
      <c r="D4532" t="s">
        <v>585</v>
      </c>
      <c r="F4532">
        <v>81</v>
      </c>
      <c r="G4532" s="64">
        <v>42552</v>
      </c>
      <c r="H4532" s="64">
        <v>42566</v>
      </c>
      <c r="I4532">
        <v>9</v>
      </c>
      <c r="J4532">
        <v>2015</v>
      </c>
      <c r="K4532">
        <v>2015</v>
      </c>
      <c r="L4532">
        <v>13</v>
      </c>
      <c r="M4532">
        <v>0.4</v>
      </c>
      <c r="N4532">
        <v>5.2</v>
      </c>
      <c r="O4532">
        <v>15</v>
      </c>
      <c r="P4532">
        <v>0.34666666666666668</v>
      </c>
      <c r="Q4532">
        <v>0.8666666666666667</v>
      </c>
      <c r="R4532" t="s">
        <v>690</v>
      </c>
    </row>
    <row r="4533" spans="1:18" x14ac:dyDescent="0.3">
      <c r="A4533" s="63">
        <v>4531</v>
      </c>
      <c r="B4533">
        <v>21769</v>
      </c>
      <c r="C4533" t="s">
        <v>881</v>
      </c>
      <c r="D4533" t="s">
        <v>630</v>
      </c>
      <c r="F4533">
        <v>79</v>
      </c>
      <c r="G4533" s="64">
        <v>43009</v>
      </c>
      <c r="H4533" s="64">
        <v>43009</v>
      </c>
      <c r="I4533">
        <v>9</v>
      </c>
      <c r="J4533">
        <v>2016</v>
      </c>
      <c r="K4533">
        <v>2016</v>
      </c>
      <c r="L4533">
        <v>1</v>
      </c>
      <c r="M4533">
        <v>0.4</v>
      </c>
      <c r="N4533">
        <v>0.4</v>
      </c>
      <c r="O4533">
        <v>1</v>
      </c>
      <c r="P4533">
        <v>0.4</v>
      </c>
      <c r="Q4533">
        <v>1</v>
      </c>
      <c r="R4533" t="s">
        <v>32</v>
      </c>
    </row>
    <row r="4534" spans="1:18" x14ac:dyDescent="0.3">
      <c r="A4534" s="63">
        <v>4532</v>
      </c>
      <c r="B4534">
        <v>21769</v>
      </c>
      <c r="C4534" t="s">
        <v>881</v>
      </c>
      <c r="D4534" t="s">
        <v>630</v>
      </c>
      <c r="F4534">
        <v>79</v>
      </c>
      <c r="G4534" s="64">
        <v>43009</v>
      </c>
      <c r="H4534" s="64">
        <v>43009</v>
      </c>
      <c r="I4534">
        <v>9</v>
      </c>
      <c r="J4534">
        <v>2016</v>
      </c>
      <c r="K4534">
        <v>2016</v>
      </c>
      <c r="L4534">
        <v>1</v>
      </c>
      <c r="M4534">
        <v>0.4</v>
      </c>
      <c r="N4534">
        <v>0.4</v>
      </c>
      <c r="O4534">
        <v>1</v>
      </c>
      <c r="P4534">
        <v>0.4</v>
      </c>
      <c r="Q4534">
        <v>1</v>
      </c>
      <c r="R4534" t="s">
        <v>54</v>
      </c>
    </row>
    <row r="4535" spans="1:18" x14ac:dyDescent="0.3">
      <c r="A4535" s="63">
        <v>4533</v>
      </c>
      <c r="B4535">
        <v>21769</v>
      </c>
      <c r="C4535" t="s">
        <v>881</v>
      </c>
      <c r="D4535" t="s">
        <v>630</v>
      </c>
      <c r="F4535">
        <v>79</v>
      </c>
      <c r="G4535" s="64">
        <v>43009</v>
      </c>
      <c r="H4535" s="64">
        <v>43009</v>
      </c>
      <c r="I4535">
        <v>9</v>
      </c>
      <c r="J4535">
        <v>2016</v>
      </c>
      <c r="K4535">
        <v>2016</v>
      </c>
      <c r="L4535">
        <v>1</v>
      </c>
      <c r="M4535">
        <v>0.4</v>
      </c>
      <c r="N4535">
        <v>0.4</v>
      </c>
      <c r="O4535">
        <v>1</v>
      </c>
      <c r="P4535">
        <v>0.4</v>
      </c>
      <c r="Q4535">
        <v>1</v>
      </c>
      <c r="R4535" t="s">
        <v>42</v>
      </c>
    </row>
    <row r="4536" spans="1:18" x14ac:dyDescent="0.3">
      <c r="A4536" s="63">
        <v>4534</v>
      </c>
      <c r="B4536">
        <v>21769</v>
      </c>
      <c r="C4536" t="s">
        <v>881</v>
      </c>
      <c r="D4536" t="s">
        <v>630</v>
      </c>
      <c r="F4536">
        <v>79</v>
      </c>
      <c r="G4536" s="64">
        <v>43009</v>
      </c>
      <c r="H4536" s="64">
        <v>43009</v>
      </c>
      <c r="I4536">
        <v>9</v>
      </c>
      <c r="J4536">
        <v>2016</v>
      </c>
      <c r="K4536">
        <v>2016</v>
      </c>
      <c r="L4536">
        <v>1</v>
      </c>
      <c r="M4536">
        <v>0.4</v>
      </c>
      <c r="N4536">
        <v>0.4</v>
      </c>
      <c r="O4536">
        <v>1</v>
      </c>
      <c r="P4536">
        <v>0.4</v>
      </c>
      <c r="Q4536">
        <v>1</v>
      </c>
      <c r="R4536" t="s">
        <v>590</v>
      </c>
    </row>
    <row r="4537" spans="1:18" x14ac:dyDescent="0.3">
      <c r="A4537" s="63">
        <v>4535</v>
      </c>
      <c r="B4537">
        <v>21769</v>
      </c>
      <c r="C4537" t="s">
        <v>881</v>
      </c>
      <c r="D4537" t="s">
        <v>630</v>
      </c>
      <c r="F4537">
        <v>79</v>
      </c>
      <c r="G4537" s="64">
        <v>43009</v>
      </c>
      <c r="H4537" s="64">
        <v>43009</v>
      </c>
      <c r="I4537">
        <v>9</v>
      </c>
      <c r="J4537">
        <v>2016</v>
      </c>
      <c r="K4537">
        <v>2016</v>
      </c>
      <c r="L4537">
        <v>1</v>
      </c>
      <c r="M4537">
        <v>0.4</v>
      </c>
      <c r="N4537">
        <v>0.4</v>
      </c>
      <c r="O4537">
        <v>1</v>
      </c>
      <c r="P4537">
        <v>0.4</v>
      </c>
      <c r="Q4537">
        <v>1</v>
      </c>
      <c r="R4537" t="s">
        <v>45</v>
      </c>
    </row>
    <row r="4538" spans="1:18" x14ac:dyDescent="0.3">
      <c r="A4538" s="63">
        <v>4536</v>
      </c>
      <c r="B4538">
        <v>21769</v>
      </c>
      <c r="C4538" t="s">
        <v>881</v>
      </c>
      <c r="D4538" t="s">
        <v>630</v>
      </c>
      <c r="F4538">
        <v>79</v>
      </c>
      <c r="G4538" s="64">
        <v>43009</v>
      </c>
      <c r="H4538" s="64">
        <v>43009</v>
      </c>
      <c r="I4538">
        <v>9</v>
      </c>
      <c r="J4538">
        <v>2016</v>
      </c>
      <c r="K4538">
        <v>2016</v>
      </c>
      <c r="L4538">
        <v>1</v>
      </c>
      <c r="M4538">
        <v>0.4</v>
      </c>
      <c r="N4538">
        <v>0.4</v>
      </c>
      <c r="O4538">
        <v>1</v>
      </c>
      <c r="P4538">
        <v>0.4</v>
      </c>
      <c r="Q4538">
        <v>1</v>
      </c>
      <c r="R4538" t="s">
        <v>695</v>
      </c>
    </row>
    <row r="4539" spans="1:18" x14ac:dyDescent="0.3">
      <c r="A4539" s="63">
        <v>4537</v>
      </c>
      <c r="B4539">
        <v>21769</v>
      </c>
      <c r="C4539" t="s">
        <v>881</v>
      </c>
      <c r="D4539" t="s">
        <v>630</v>
      </c>
      <c r="F4539">
        <v>79</v>
      </c>
      <c r="G4539" s="64">
        <v>43009</v>
      </c>
      <c r="H4539" s="64">
        <v>43009</v>
      </c>
      <c r="I4539">
        <v>9</v>
      </c>
      <c r="J4539">
        <v>2016</v>
      </c>
      <c r="K4539">
        <v>2016</v>
      </c>
      <c r="L4539">
        <v>1</v>
      </c>
      <c r="M4539">
        <v>0.4</v>
      </c>
      <c r="N4539">
        <v>0.4</v>
      </c>
      <c r="O4539">
        <v>1</v>
      </c>
      <c r="P4539">
        <v>0.4</v>
      </c>
      <c r="Q4539">
        <v>1</v>
      </c>
      <c r="R4539" t="s">
        <v>882</v>
      </c>
    </row>
    <row r="4540" spans="1:18" x14ac:dyDescent="0.3">
      <c r="A4540" s="63">
        <v>4538</v>
      </c>
      <c r="B4540">
        <v>21769</v>
      </c>
      <c r="C4540" t="s">
        <v>881</v>
      </c>
      <c r="D4540" t="s">
        <v>630</v>
      </c>
      <c r="F4540">
        <v>79</v>
      </c>
      <c r="G4540" s="64">
        <v>43009</v>
      </c>
      <c r="H4540" s="64">
        <v>43009</v>
      </c>
      <c r="I4540">
        <v>9</v>
      </c>
      <c r="J4540">
        <v>2016</v>
      </c>
      <c r="K4540">
        <v>2016</v>
      </c>
      <c r="L4540">
        <v>1</v>
      </c>
      <c r="M4540">
        <v>0.4</v>
      </c>
      <c r="N4540">
        <v>0.4</v>
      </c>
      <c r="O4540">
        <v>1</v>
      </c>
      <c r="P4540">
        <v>0.4</v>
      </c>
      <c r="Q4540">
        <v>1</v>
      </c>
      <c r="R4540" t="s">
        <v>696</v>
      </c>
    </row>
    <row r="4541" spans="1:18" x14ac:dyDescent="0.3">
      <c r="A4541" s="63">
        <v>4539</v>
      </c>
      <c r="B4541">
        <v>21769</v>
      </c>
      <c r="C4541" t="s">
        <v>881</v>
      </c>
      <c r="D4541" t="s">
        <v>630</v>
      </c>
      <c r="F4541">
        <v>79</v>
      </c>
      <c r="G4541" s="64">
        <v>43009</v>
      </c>
      <c r="H4541" s="64">
        <v>43009</v>
      </c>
      <c r="I4541">
        <v>9</v>
      </c>
      <c r="J4541">
        <v>2016</v>
      </c>
      <c r="K4541">
        <v>2016</v>
      </c>
      <c r="L4541">
        <v>1</v>
      </c>
      <c r="M4541">
        <v>0.4</v>
      </c>
      <c r="N4541">
        <v>0.4</v>
      </c>
      <c r="O4541">
        <v>1</v>
      </c>
      <c r="P4541">
        <v>0.4</v>
      </c>
      <c r="Q4541">
        <v>1</v>
      </c>
      <c r="R4541" t="s">
        <v>599</v>
      </c>
    </row>
    <row r="4542" spans="1:18" x14ac:dyDescent="0.3">
      <c r="A4542" s="63">
        <v>4540</v>
      </c>
      <c r="B4542">
        <v>553</v>
      </c>
      <c r="C4542" t="s">
        <v>573</v>
      </c>
      <c r="D4542" t="s">
        <v>585</v>
      </c>
      <c r="F4542">
        <v>64</v>
      </c>
      <c r="G4542" s="64">
        <v>44002</v>
      </c>
      <c r="H4542" s="64">
        <v>44005</v>
      </c>
      <c r="I4542">
        <v>4</v>
      </c>
      <c r="J4542">
        <v>2000</v>
      </c>
      <c r="K4542">
        <v>2000</v>
      </c>
      <c r="L4542">
        <v>13</v>
      </c>
      <c r="M4542">
        <v>0.38333333333333341</v>
      </c>
      <c r="N4542">
        <v>4.9833333333333334</v>
      </c>
      <c r="O4542">
        <v>4</v>
      </c>
      <c r="P4542">
        <v>1.2458333333333329</v>
      </c>
      <c r="Q4542">
        <v>3.25</v>
      </c>
      <c r="R4542" t="s">
        <v>32</v>
      </c>
    </row>
    <row r="4543" spans="1:18" x14ac:dyDescent="0.3">
      <c r="A4543" s="63">
        <v>4541</v>
      </c>
      <c r="B4543">
        <v>553</v>
      </c>
      <c r="C4543" t="s">
        <v>573</v>
      </c>
      <c r="D4543" t="s">
        <v>585</v>
      </c>
      <c r="F4543">
        <v>64</v>
      </c>
      <c r="G4543" s="64">
        <v>44002</v>
      </c>
      <c r="H4543" s="64">
        <v>44005</v>
      </c>
      <c r="I4543">
        <v>4</v>
      </c>
      <c r="J4543">
        <v>2000</v>
      </c>
      <c r="K4543">
        <v>2000</v>
      </c>
      <c r="L4543">
        <v>13</v>
      </c>
      <c r="M4543">
        <v>0.38333333333333341</v>
      </c>
      <c r="N4543">
        <v>4.9833333333333334</v>
      </c>
      <c r="O4543">
        <v>4</v>
      </c>
      <c r="P4543">
        <v>1.2458333333333329</v>
      </c>
      <c r="Q4543">
        <v>3.25</v>
      </c>
      <c r="R4543" t="s">
        <v>36</v>
      </c>
    </row>
    <row r="4544" spans="1:18" x14ac:dyDescent="0.3">
      <c r="A4544" s="63">
        <v>4542</v>
      </c>
      <c r="B4544">
        <v>553</v>
      </c>
      <c r="C4544" t="s">
        <v>573</v>
      </c>
      <c r="D4544" t="s">
        <v>585</v>
      </c>
      <c r="F4544">
        <v>64</v>
      </c>
      <c r="G4544" s="64">
        <v>44002</v>
      </c>
      <c r="H4544" s="64">
        <v>44005</v>
      </c>
      <c r="I4544">
        <v>4</v>
      </c>
      <c r="J4544">
        <v>2000</v>
      </c>
      <c r="K4544">
        <v>2000</v>
      </c>
      <c r="L4544">
        <v>13</v>
      </c>
      <c r="M4544">
        <v>0.38333333333333341</v>
      </c>
      <c r="N4544">
        <v>4.9833333333333334</v>
      </c>
      <c r="O4544">
        <v>4</v>
      </c>
      <c r="P4544">
        <v>1.2458333333333329</v>
      </c>
      <c r="Q4544">
        <v>3.25</v>
      </c>
      <c r="R4544" t="s">
        <v>23</v>
      </c>
    </row>
    <row r="4545" spans="1:18" x14ac:dyDescent="0.3">
      <c r="A4545" s="63">
        <v>4543</v>
      </c>
      <c r="B4545">
        <v>553</v>
      </c>
      <c r="C4545" t="s">
        <v>573</v>
      </c>
      <c r="D4545" t="s">
        <v>585</v>
      </c>
      <c r="F4545">
        <v>64</v>
      </c>
      <c r="G4545" s="64">
        <v>44002</v>
      </c>
      <c r="H4545" s="64">
        <v>44005</v>
      </c>
      <c r="I4545">
        <v>4</v>
      </c>
      <c r="J4545">
        <v>2000</v>
      </c>
      <c r="K4545">
        <v>2000</v>
      </c>
      <c r="L4545">
        <v>13</v>
      </c>
      <c r="M4545">
        <v>0.38333333333333341</v>
      </c>
      <c r="N4545">
        <v>4.9833333333333334</v>
      </c>
      <c r="O4545">
        <v>4</v>
      </c>
      <c r="P4545">
        <v>1.2458333333333329</v>
      </c>
      <c r="Q4545">
        <v>3.25</v>
      </c>
      <c r="R4545" t="s">
        <v>87</v>
      </c>
    </row>
    <row r="4546" spans="1:18" x14ac:dyDescent="0.3">
      <c r="A4546" s="63">
        <v>4544</v>
      </c>
      <c r="B4546">
        <v>553</v>
      </c>
      <c r="C4546" t="s">
        <v>573</v>
      </c>
      <c r="D4546" t="s">
        <v>585</v>
      </c>
      <c r="F4546">
        <v>64</v>
      </c>
      <c r="G4546" s="64">
        <v>44002</v>
      </c>
      <c r="H4546" s="64">
        <v>44005</v>
      </c>
      <c r="I4546">
        <v>4</v>
      </c>
      <c r="J4546">
        <v>2000</v>
      </c>
      <c r="K4546">
        <v>2000</v>
      </c>
      <c r="L4546">
        <v>13</v>
      </c>
      <c r="M4546">
        <v>0.38333333333333341</v>
      </c>
      <c r="N4546">
        <v>4.9833333333333334</v>
      </c>
      <c r="O4546">
        <v>4</v>
      </c>
      <c r="P4546">
        <v>1.2458333333333329</v>
      </c>
      <c r="Q4546">
        <v>3.25</v>
      </c>
      <c r="R4546" t="s">
        <v>606</v>
      </c>
    </row>
    <row r="4547" spans="1:18" x14ac:dyDescent="0.3">
      <c r="A4547" s="63">
        <v>4545</v>
      </c>
      <c r="B4547">
        <v>553</v>
      </c>
      <c r="C4547" t="s">
        <v>573</v>
      </c>
      <c r="D4547" t="s">
        <v>585</v>
      </c>
      <c r="F4547">
        <v>64</v>
      </c>
      <c r="G4547" s="64">
        <v>44002</v>
      </c>
      <c r="H4547" s="64">
        <v>44005</v>
      </c>
      <c r="I4547">
        <v>4</v>
      </c>
      <c r="J4547">
        <v>2000</v>
      </c>
      <c r="K4547">
        <v>2000</v>
      </c>
      <c r="L4547">
        <v>13</v>
      </c>
      <c r="M4547">
        <v>0.38333333333333341</v>
      </c>
      <c r="N4547">
        <v>4.9833333333333334</v>
      </c>
      <c r="O4547">
        <v>4</v>
      </c>
      <c r="P4547">
        <v>1.2458333333333329</v>
      </c>
      <c r="Q4547">
        <v>3.25</v>
      </c>
      <c r="R4547" t="s">
        <v>644</v>
      </c>
    </row>
    <row r="4548" spans="1:18" x14ac:dyDescent="0.3">
      <c r="A4548" s="63">
        <v>4546</v>
      </c>
      <c r="B4548">
        <v>553</v>
      </c>
      <c r="C4548" t="s">
        <v>573</v>
      </c>
      <c r="D4548" t="s">
        <v>585</v>
      </c>
      <c r="F4548">
        <v>64</v>
      </c>
      <c r="G4548" s="64">
        <v>44002</v>
      </c>
      <c r="H4548" s="64">
        <v>44005</v>
      </c>
      <c r="I4548">
        <v>4</v>
      </c>
      <c r="J4548">
        <v>2000</v>
      </c>
      <c r="K4548">
        <v>2000</v>
      </c>
      <c r="L4548">
        <v>13</v>
      </c>
      <c r="M4548">
        <v>0.38333333333333341</v>
      </c>
      <c r="N4548">
        <v>4.9833333333333334</v>
      </c>
      <c r="O4548">
        <v>4</v>
      </c>
      <c r="P4548">
        <v>1.2458333333333329</v>
      </c>
      <c r="Q4548">
        <v>3.25</v>
      </c>
      <c r="R4548" t="s">
        <v>850</v>
      </c>
    </row>
    <row r="4549" spans="1:18" x14ac:dyDescent="0.3">
      <c r="A4549" s="63">
        <v>4547</v>
      </c>
      <c r="B4549">
        <v>553</v>
      </c>
      <c r="C4549" t="s">
        <v>573</v>
      </c>
      <c r="D4549" t="s">
        <v>585</v>
      </c>
      <c r="F4549">
        <v>64</v>
      </c>
      <c r="G4549" s="64">
        <v>44002</v>
      </c>
      <c r="H4549" s="64">
        <v>44005</v>
      </c>
      <c r="I4549">
        <v>4</v>
      </c>
      <c r="J4549">
        <v>2000</v>
      </c>
      <c r="K4549">
        <v>2000</v>
      </c>
      <c r="L4549">
        <v>13</v>
      </c>
      <c r="M4549">
        <v>0.38333333333333341</v>
      </c>
      <c r="N4549">
        <v>4.9833333333333334</v>
      </c>
      <c r="O4549">
        <v>4</v>
      </c>
      <c r="P4549">
        <v>1.2458333333333329</v>
      </c>
      <c r="Q4549">
        <v>3.25</v>
      </c>
      <c r="R4549" t="s">
        <v>55</v>
      </c>
    </row>
    <row r="4550" spans="1:18" x14ac:dyDescent="0.3">
      <c r="A4550" s="63">
        <v>4548</v>
      </c>
      <c r="B4550">
        <v>553</v>
      </c>
      <c r="C4550" t="s">
        <v>573</v>
      </c>
      <c r="D4550" t="s">
        <v>585</v>
      </c>
      <c r="F4550">
        <v>64</v>
      </c>
      <c r="G4550" s="64">
        <v>44002</v>
      </c>
      <c r="H4550" s="64">
        <v>44005</v>
      </c>
      <c r="I4550">
        <v>4</v>
      </c>
      <c r="J4550">
        <v>2000</v>
      </c>
      <c r="K4550">
        <v>2000</v>
      </c>
      <c r="L4550">
        <v>13</v>
      </c>
      <c r="M4550">
        <v>0.38333333333333341</v>
      </c>
      <c r="N4550">
        <v>4.9833333333333334</v>
      </c>
      <c r="O4550">
        <v>4</v>
      </c>
      <c r="P4550">
        <v>1.2458333333333329</v>
      </c>
      <c r="Q4550">
        <v>3.25</v>
      </c>
      <c r="R4550" t="s">
        <v>654</v>
      </c>
    </row>
    <row r="4551" spans="1:18" x14ac:dyDescent="0.3">
      <c r="A4551" s="63">
        <v>4549</v>
      </c>
      <c r="B4551">
        <v>110228</v>
      </c>
      <c r="C4551" t="s">
        <v>574</v>
      </c>
      <c r="D4551" t="s">
        <v>729</v>
      </c>
      <c r="F4551">
        <v>72</v>
      </c>
      <c r="G4551" s="64">
        <v>44120</v>
      </c>
      <c r="H4551" s="64">
        <v>44120</v>
      </c>
      <c r="I4551">
        <v>7</v>
      </c>
      <c r="J4551">
        <v>2019</v>
      </c>
      <c r="K4551" t="s">
        <v>883</v>
      </c>
      <c r="L4551">
        <v>1</v>
      </c>
      <c r="M4551">
        <v>6.6666666666666666E-2</v>
      </c>
      <c r="N4551">
        <v>6.6666666666666666E-2</v>
      </c>
      <c r="O4551">
        <v>1</v>
      </c>
      <c r="P4551">
        <v>6.6666666666666666E-2</v>
      </c>
      <c r="Q4551">
        <v>1</v>
      </c>
      <c r="R4551" t="s">
        <v>61</v>
      </c>
    </row>
    <row r="4552" spans="1:18" x14ac:dyDescent="0.3">
      <c r="A4552" s="63">
        <v>4550</v>
      </c>
      <c r="B4552">
        <v>110228</v>
      </c>
      <c r="C4552" t="s">
        <v>574</v>
      </c>
      <c r="D4552" t="s">
        <v>729</v>
      </c>
      <c r="F4552">
        <v>72</v>
      </c>
      <c r="G4552" s="64">
        <v>44120</v>
      </c>
      <c r="H4552" s="64">
        <v>44120</v>
      </c>
      <c r="I4552">
        <v>7</v>
      </c>
      <c r="J4552">
        <v>2019</v>
      </c>
      <c r="K4552" t="s">
        <v>883</v>
      </c>
      <c r="L4552">
        <v>1</v>
      </c>
      <c r="M4552">
        <v>6.6666666666666666E-2</v>
      </c>
      <c r="N4552">
        <v>6.6666666666666666E-2</v>
      </c>
      <c r="O4552">
        <v>1</v>
      </c>
      <c r="P4552">
        <v>6.6666666666666666E-2</v>
      </c>
      <c r="Q4552">
        <v>1</v>
      </c>
      <c r="R4552" t="s">
        <v>590</v>
      </c>
    </row>
    <row r="4553" spans="1:18" x14ac:dyDescent="0.3">
      <c r="A4553" s="63">
        <v>4551</v>
      </c>
      <c r="B4553">
        <v>102064</v>
      </c>
      <c r="C4553" t="s">
        <v>575</v>
      </c>
      <c r="D4553" t="s">
        <v>787</v>
      </c>
      <c r="F4553">
        <v>59</v>
      </c>
      <c r="G4553" s="64">
        <v>44054</v>
      </c>
      <c r="H4553" s="64">
        <v>44090</v>
      </c>
      <c r="I4553">
        <v>5</v>
      </c>
      <c r="J4553">
        <v>2019</v>
      </c>
      <c r="K4553">
        <v>2019</v>
      </c>
      <c r="L4553">
        <v>12</v>
      </c>
      <c r="M4553">
        <v>6.6666666666666666E-2</v>
      </c>
      <c r="N4553">
        <v>0.8</v>
      </c>
      <c r="O4553">
        <v>37</v>
      </c>
      <c r="P4553">
        <v>2.1621621621621619E-2</v>
      </c>
      <c r="Q4553">
        <v>0.32432432432432429</v>
      </c>
      <c r="R4553" t="s">
        <v>32</v>
      </c>
    </row>
    <row r="4554" spans="1:18" x14ac:dyDescent="0.3">
      <c r="A4554" s="63">
        <v>4552</v>
      </c>
      <c r="B4554">
        <v>102064</v>
      </c>
      <c r="C4554" t="s">
        <v>575</v>
      </c>
      <c r="D4554" t="s">
        <v>787</v>
      </c>
      <c r="F4554">
        <v>59</v>
      </c>
      <c r="G4554" s="64">
        <v>44054</v>
      </c>
      <c r="H4554" s="64">
        <v>44090</v>
      </c>
      <c r="I4554">
        <v>5</v>
      </c>
      <c r="J4554">
        <v>2019</v>
      </c>
      <c r="K4554">
        <v>2019</v>
      </c>
      <c r="L4554">
        <v>12</v>
      </c>
      <c r="M4554">
        <v>6.6666666666666666E-2</v>
      </c>
      <c r="N4554">
        <v>0.8</v>
      </c>
      <c r="O4554">
        <v>37</v>
      </c>
      <c r="P4554">
        <v>2.1621621621621619E-2</v>
      </c>
      <c r="Q4554">
        <v>0.32432432432432429</v>
      </c>
      <c r="R4554" t="s">
        <v>42</v>
      </c>
    </row>
    <row r="4555" spans="1:18" x14ac:dyDescent="0.3">
      <c r="A4555" s="63">
        <v>4553</v>
      </c>
      <c r="B4555">
        <v>102064</v>
      </c>
      <c r="C4555" t="s">
        <v>575</v>
      </c>
      <c r="D4555" t="s">
        <v>787</v>
      </c>
      <c r="F4555">
        <v>59</v>
      </c>
      <c r="G4555" s="64">
        <v>44054</v>
      </c>
      <c r="H4555" s="64">
        <v>44090</v>
      </c>
      <c r="I4555">
        <v>5</v>
      </c>
      <c r="J4555">
        <v>2019</v>
      </c>
      <c r="K4555">
        <v>2019</v>
      </c>
      <c r="L4555">
        <v>12</v>
      </c>
      <c r="M4555">
        <v>6.6666666666666666E-2</v>
      </c>
      <c r="N4555">
        <v>0.8</v>
      </c>
      <c r="O4555">
        <v>37</v>
      </c>
      <c r="P4555">
        <v>2.1621621621621619E-2</v>
      </c>
      <c r="Q4555">
        <v>0.32432432432432429</v>
      </c>
      <c r="R4555" t="s">
        <v>695</v>
      </c>
    </row>
    <row r="4556" spans="1:18" x14ac:dyDescent="0.3">
      <c r="A4556" s="63">
        <v>4554</v>
      </c>
      <c r="B4556">
        <v>102064</v>
      </c>
      <c r="C4556" t="s">
        <v>575</v>
      </c>
      <c r="D4556" t="s">
        <v>787</v>
      </c>
      <c r="F4556">
        <v>59</v>
      </c>
      <c r="G4556" s="64">
        <v>44054</v>
      </c>
      <c r="H4556" s="64">
        <v>44090</v>
      </c>
      <c r="I4556">
        <v>5</v>
      </c>
      <c r="J4556">
        <v>2019</v>
      </c>
      <c r="K4556">
        <v>2019</v>
      </c>
      <c r="L4556">
        <v>12</v>
      </c>
      <c r="M4556">
        <v>6.6666666666666666E-2</v>
      </c>
      <c r="N4556">
        <v>0.8</v>
      </c>
      <c r="O4556">
        <v>37</v>
      </c>
      <c r="P4556">
        <v>2.1621621621621619E-2</v>
      </c>
      <c r="Q4556">
        <v>0.32432432432432429</v>
      </c>
      <c r="R4556" t="s">
        <v>45</v>
      </c>
    </row>
    <row r="4557" spans="1:18" x14ac:dyDescent="0.3">
      <c r="A4557" s="63">
        <v>4555</v>
      </c>
      <c r="B4557">
        <v>102064</v>
      </c>
      <c r="C4557" t="s">
        <v>575</v>
      </c>
      <c r="D4557" t="s">
        <v>787</v>
      </c>
      <c r="F4557">
        <v>59</v>
      </c>
      <c r="G4557" s="64">
        <v>44054</v>
      </c>
      <c r="H4557" s="64">
        <v>44090</v>
      </c>
      <c r="I4557">
        <v>5</v>
      </c>
      <c r="J4557">
        <v>2019</v>
      </c>
      <c r="K4557">
        <v>2019</v>
      </c>
      <c r="L4557">
        <v>12</v>
      </c>
      <c r="M4557">
        <v>6.6666666666666666E-2</v>
      </c>
      <c r="N4557">
        <v>0.8</v>
      </c>
      <c r="O4557">
        <v>37</v>
      </c>
      <c r="P4557">
        <v>2.1621621621621619E-2</v>
      </c>
      <c r="Q4557">
        <v>0.32432432432432429</v>
      </c>
      <c r="R4557" t="s">
        <v>38</v>
      </c>
    </row>
    <row r="4558" spans="1:18" x14ac:dyDescent="0.3">
      <c r="A4558" s="63">
        <v>4556</v>
      </c>
      <c r="B4558">
        <v>102064</v>
      </c>
      <c r="C4558" t="s">
        <v>575</v>
      </c>
      <c r="D4558" t="s">
        <v>787</v>
      </c>
      <c r="F4558">
        <v>59</v>
      </c>
      <c r="G4558" s="64">
        <v>44054</v>
      </c>
      <c r="H4558" s="64">
        <v>44090</v>
      </c>
      <c r="I4558">
        <v>5</v>
      </c>
      <c r="J4558">
        <v>2019</v>
      </c>
      <c r="K4558">
        <v>2019</v>
      </c>
      <c r="L4558">
        <v>12</v>
      </c>
      <c r="M4558">
        <v>6.6666666666666666E-2</v>
      </c>
      <c r="N4558">
        <v>0.8</v>
      </c>
      <c r="O4558">
        <v>37</v>
      </c>
      <c r="P4558">
        <v>2.1621621621621619E-2</v>
      </c>
      <c r="Q4558">
        <v>0.32432432432432429</v>
      </c>
      <c r="R4558" t="s">
        <v>71</v>
      </c>
    </row>
    <row r="4559" spans="1:18" x14ac:dyDescent="0.3">
      <c r="A4559" s="63">
        <v>4557</v>
      </c>
      <c r="B4559">
        <v>102064</v>
      </c>
      <c r="C4559" t="s">
        <v>575</v>
      </c>
      <c r="D4559" t="s">
        <v>787</v>
      </c>
      <c r="F4559">
        <v>59</v>
      </c>
      <c r="G4559" s="64">
        <v>44054</v>
      </c>
      <c r="H4559" s="64">
        <v>44090</v>
      </c>
      <c r="I4559">
        <v>5</v>
      </c>
      <c r="J4559">
        <v>2019</v>
      </c>
      <c r="K4559">
        <v>2019</v>
      </c>
      <c r="L4559">
        <v>12</v>
      </c>
      <c r="M4559">
        <v>6.6666666666666666E-2</v>
      </c>
      <c r="N4559">
        <v>0.8</v>
      </c>
      <c r="O4559">
        <v>37</v>
      </c>
      <c r="P4559">
        <v>2.1621621621621619E-2</v>
      </c>
      <c r="Q4559">
        <v>0.32432432432432429</v>
      </c>
      <c r="R4559" t="s">
        <v>640</v>
      </c>
    </row>
    <row r="4560" spans="1:18" x14ac:dyDescent="0.3">
      <c r="A4560" s="63">
        <v>4558</v>
      </c>
      <c r="B4560">
        <v>102064</v>
      </c>
      <c r="C4560" t="s">
        <v>575</v>
      </c>
      <c r="D4560" t="s">
        <v>787</v>
      </c>
      <c r="F4560">
        <v>59</v>
      </c>
      <c r="G4560" s="64">
        <v>44054</v>
      </c>
      <c r="H4560" s="64">
        <v>44090</v>
      </c>
      <c r="I4560">
        <v>5</v>
      </c>
      <c r="J4560">
        <v>2019</v>
      </c>
      <c r="K4560">
        <v>2019</v>
      </c>
      <c r="L4560">
        <v>12</v>
      </c>
      <c r="M4560">
        <v>6.6666666666666666E-2</v>
      </c>
      <c r="N4560">
        <v>0.8</v>
      </c>
      <c r="O4560">
        <v>37</v>
      </c>
      <c r="P4560">
        <v>2.1621621621621619E-2</v>
      </c>
      <c r="Q4560">
        <v>0.32432432432432429</v>
      </c>
      <c r="R4560" t="s">
        <v>590</v>
      </c>
    </row>
    <row r="4561" spans="1:18" x14ac:dyDescent="0.3">
      <c r="A4561" s="63">
        <v>4559</v>
      </c>
      <c r="B4561">
        <v>102064</v>
      </c>
      <c r="C4561" t="s">
        <v>575</v>
      </c>
      <c r="D4561" t="s">
        <v>787</v>
      </c>
      <c r="F4561">
        <v>59</v>
      </c>
      <c r="G4561" s="64">
        <v>44054</v>
      </c>
      <c r="H4561" s="64">
        <v>44090</v>
      </c>
      <c r="I4561">
        <v>5</v>
      </c>
      <c r="J4561">
        <v>2019</v>
      </c>
      <c r="K4561">
        <v>2019</v>
      </c>
      <c r="L4561">
        <v>12</v>
      </c>
      <c r="M4561">
        <v>6.6666666666666666E-2</v>
      </c>
      <c r="N4561">
        <v>0.8</v>
      </c>
      <c r="O4561">
        <v>37</v>
      </c>
      <c r="P4561">
        <v>2.1621621621621619E-2</v>
      </c>
      <c r="Q4561">
        <v>0.32432432432432429</v>
      </c>
      <c r="R4561" t="s">
        <v>728</v>
      </c>
    </row>
    <row r="4562" spans="1:18" x14ac:dyDescent="0.3">
      <c r="A4562" s="63">
        <v>4560</v>
      </c>
      <c r="B4562">
        <v>102064</v>
      </c>
      <c r="C4562" t="s">
        <v>575</v>
      </c>
      <c r="D4562" t="s">
        <v>787</v>
      </c>
      <c r="F4562">
        <v>59</v>
      </c>
      <c r="G4562" s="64">
        <v>44054</v>
      </c>
      <c r="H4562" s="64">
        <v>44090</v>
      </c>
      <c r="I4562">
        <v>5</v>
      </c>
      <c r="J4562">
        <v>2019</v>
      </c>
      <c r="K4562">
        <v>2019</v>
      </c>
      <c r="L4562">
        <v>12</v>
      </c>
      <c r="M4562">
        <v>6.6666666666666666E-2</v>
      </c>
      <c r="N4562">
        <v>0.8</v>
      </c>
      <c r="O4562">
        <v>37</v>
      </c>
      <c r="P4562">
        <v>2.1621621621621619E-2</v>
      </c>
      <c r="Q4562">
        <v>0.32432432432432429</v>
      </c>
      <c r="R4562" t="s">
        <v>700</v>
      </c>
    </row>
    <row r="4563" spans="1:18" x14ac:dyDescent="0.3">
      <c r="A4563" s="63">
        <v>4561</v>
      </c>
      <c r="B4563">
        <v>102064</v>
      </c>
      <c r="C4563" t="s">
        <v>575</v>
      </c>
      <c r="D4563" t="s">
        <v>787</v>
      </c>
      <c r="F4563">
        <v>59</v>
      </c>
      <c r="G4563" s="64">
        <v>44054</v>
      </c>
      <c r="H4563" s="64">
        <v>44090</v>
      </c>
      <c r="I4563">
        <v>5</v>
      </c>
      <c r="J4563">
        <v>2019</v>
      </c>
      <c r="K4563">
        <v>2019</v>
      </c>
      <c r="L4563">
        <v>12</v>
      </c>
      <c r="M4563">
        <v>6.6666666666666666E-2</v>
      </c>
      <c r="N4563">
        <v>0.8</v>
      </c>
      <c r="O4563">
        <v>37</v>
      </c>
      <c r="P4563">
        <v>2.1621621621621619E-2</v>
      </c>
      <c r="Q4563">
        <v>0.32432432432432429</v>
      </c>
      <c r="R4563" t="s">
        <v>690</v>
      </c>
    </row>
    <row r="4564" spans="1:18" x14ac:dyDescent="0.3">
      <c r="A4564" s="63">
        <v>4562</v>
      </c>
      <c r="B4564">
        <v>102064</v>
      </c>
      <c r="C4564" t="s">
        <v>575</v>
      </c>
      <c r="D4564" t="s">
        <v>787</v>
      </c>
      <c r="F4564">
        <v>59</v>
      </c>
      <c r="G4564" s="64">
        <v>44054</v>
      </c>
      <c r="H4564" s="64">
        <v>44090</v>
      </c>
      <c r="I4564">
        <v>5</v>
      </c>
      <c r="J4564">
        <v>2019</v>
      </c>
      <c r="K4564">
        <v>2019</v>
      </c>
      <c r="L4564">
        <v>12</v>
      </c>
      <c r="M4564">
        <v>6.6666666666666666E-2</v>
      </c>
      <c r="N4564">
        <v>0.8</v>
      </c>
      <c r="O4564">
        <v>37</v>
      </c>
      <c r="P4564">
        <v>2.1621621621621619E-2</v>
      </c>
      <c r="Q4564">
        <v>0.32432432432432429</v>
      </c>
      <c r="R4564" t="s">
        <v>619</v>
      </c>
    </row>
    <row r="4565" spans="1:18" x14ac:dyDescent="0.3">
      <c r="A4565" s="63">
        <v>4563</v>
      </c>
      <c r="B4565">
        <v>110090</v>
      </c>
      <c r="C4565" t="s">
        <v>576</v>
      </c>
      <c r="D4565" t="s">
        <v>787</v>
      </c>
      <c r="F4565">
        <v>62</v>
      </c>
      <c r="G4565" s="64">
        <v>44106</v>
      </c>
      <c r="H4565" s="64">
        <v>44108</v>
      </c>
      <c r="I4565">
        <v>6</v>
      </c>
      <c r="J4565">
        <v>2020</v>
      </c>
      <c r="K4565">
        <v>2020</v>
      </c>
      <c r="L4565">
        <v>12</v>
      </c>
      <c r="M4565">
        <v>6.6666666666666666E-2</v>
      </c>
      <c r="N4565">
        <v>0.8</v>
      </c>
      <c r="O4565">
        <v>3</v>
      </c>
      <c r="P4565">
        <v>0.26666666666666672</v>
      </c>
      <c r="Q4565">
        <v>4</v>
      </c>
      <c r="R4565" t="s">
        <v>32</v>
      </c>
    </row>
    <row r="4566" spans="1:18" x14ac:dyDescent="0.3">
      <c r="A4566" s="63">
        <v>4564</v>
      </c>
      <c r="B4566">
        <v>110090</v>
      </c>
      <c r="C4566" t="s">
        <v>576</v>
      </c>
      <c r="D4566" t="s">
        <v>787</v>
      </c>
      <c r="F4566">
        <v>62</v>
      </c>
      <c r="G4566" s="64">
        <v>44106</v>
      </c>
      <c r="H4566" s="64">
        <v>44108</v>
      </c>
      <c r="I4566">
        <v>6</v>
      </c>
      <c r="J4566">
        <v>2020</v>
      </c>
      <c r="K4566">
        <v>2020</v>
      </c>
      <c r="L4566">
        <v>12</v>
      </c>
      <c r="M4566">
        <v>6.6666666666666666E-2</v>
      </c>
      <c r="N4566">
        <v>0.8</v>
      </c>
      <c r="O4566">
        <v>3</v>
      </c>
      <c r="P4566">
        <v>0.26666666666666672</v>
      </c>
      <c r="Q4566">
        <v>4</v>
      </c>
      <c r="R4566" t="s">
        <v>42</v>
      </c>
    </row>
    <row r="4567" spans="1:18" x14ac:dyDescent="0.3">
      <c r="A4567" s="63">
        <v>4565</v>
      </c>
      <c r="B4567">
        <v>110090</v>
      </c>
      <c r="C4567" t="s">
        <v>576</v>
      </c>
      <c r="D4567" t="s">
        <v>787</v>
      </c>
      <c r="F4567">
        <v>62</v>
      </c>
      <c r="G4567" s="64">
        <v>44106</v>
      </c>
      <c r="H4567" s="64">
        <v>44108</v>
      </c>
      <c r="I4567">
        <v>6</v>
      </c>
      <c r="J4567">
        <v>2020</v>
      </c>
      <c r="K4567">
        <v>2020</v>
      </c>
      <c r="L4567">
        <v>12</v>
      </c>
      <c r="M4567">
        <v>6.6666666666666666E-2</v>
      </c>
      <c r="N4567">
        <v>0.8</v>
      </c>
      <c r="O4567">
        <v>3</v>
      </c>
      <c r="P4567">
        <v>0.26666666666666672</v>
      </c>
      <c r="Q4567">
        <v>4</v>
      </c>
      <c r="R4567" t="s">
        <v>695</v>
      </c>
    </row>
    <row r="4568" spans="1:18" x14ac:dyDescent="0.3">
      <c r="A4568" s="63">
        <v>4566</v>
      </c>
      <c r="B4568">
        <v>110090</v>
      </c>
      <c r="C4568" t="s">
        <v>576</v>
      </c>
      <c r="D4568" t="s">
        <v>787</v>
      </c>
      <c r="F4568">
        <v>62</v>
      </c>
      <c r="G4568" s="64">
        <v>44106</v>
      </c>
      <c r="H4568" s="64">
        <v>44108</v>
      </c>
      <c r="I4568">
        <v>6</v>
      </c>
      <c r="J4568">
        <v>2020</v>
      </c>
      <c r="K4568">
        <v>2020</v>
      </c>
      <c r="L4568">
        <v>12</v>
      </c>
      <c r="M4568">
        <v>6.6666666666666666E-2</v>
      </c>
      <c r="N4568">
        <v>0.8</v>
      </c>
      <c r="O4568">
        <v>3</v>
      </c>
      <c r="P4568">
        <v>0.26666666666666672</v>
      </c>
      <c r="Q4568">
        <v>4</v>
      </c>
      <c r="R4568" t="s">
        <v>728</v>
      </c>
    </row>
    <row r="4569" spans="1:18" x14ac:dyDescent="0.3">
      <c r="A4569" s="63">
        <v>4567</v>
      </c>
      <c r="B4569">
        <v>110090</v>
      </c>
      <c r="C4569" t="s">
        <v>576</v>
      </c>
      <c r="D4569" t="s">
        <v>787</v>
      </c>
      <c r="F4569">
        <v>62</v>
      </c>
      <c r="G4569" s="64">
        <v>44106</v>
      </c>
      <c r="H4569" s="64">
        <v>44108</v>
      </c>
      <c r="I4569">
        <v>6</v>
      </c>
      <c r="J4569">
        <v>2020</v>
      </c>
      <c r="K4569">
        <v>2020</v>
      </c>
      <c r="L4569">
        <v>12</v>
      </c>
      <c r="M4569">
        <v>6.6666666666666666E-2</v>
      </c>
      <c r="N4569">
        <v>0.8</v>
      </c>
      <c r="O4569">
        <v>3</v>
      </c>
      <c r="P4569">
        <v>0.26666666666666672</v>
      </c>
      <c r="Q4569">
        <v>4</v>
      </c>
      <c r="R4569" t="s">
        <v>590</v>
      </c>
    </row>
    <row r="4570" spans="1:18" x14ac:dyDescent="0.3">
      <c r="A4570" s="63">
        <v>4568</v>
      </c>
      <c r="B4570">
        <v>110090</v>
      </c>
      <c r="C4570" t="s">
        <v>576</v>
      </c>
      <c r="D4570" t="s">
        <v>787</v>
      </c>
      <c r="F4570">
        <v>62</v>
      </c>
      <c r="G4570" s="64">
        <v>44106</v>
      </c>
      <c r="H4570" s="64">
        <v>44108</v>
      </c>
      <c r="I4570">
        <v>6</v>
      </c>
      <c r="J4570">
        <v>2020</v>
      </c>
      <c r="K4570">
        <v>2020</v>
      </c>
      <c r="L4570">
        <v>12</v>
      </c>
      <c r="M4570">
        <v>6.6666666666666666E-2</v>
      </c>
      <c r="N4570">
        <v>0.8</v>
      </c>
      <c r="O4570">
        <v>3</v>
      </c>
      <c r="P4570">
        <v>0.26666666666666672</v>
      </c>
      <c r="Q4570">
        <v>4</v>
      </c>
      <c r="R4570" t="s">
        <v>642</v>
      </c>
    </row>
    <row r="4571" spans="1:18" x14ac:dyDescent="0.3">
      <c r="A4571" s="63">
        <v>4569</v>
      </c>
      <c r="B4571">
        <v>110090</v>
      </c>
      <c r="C4571" t="s">
        <v>576</v>
      </c>
      <c r="D4571" t="s">
        <v>787</v>
      </c>
      <c r="F4571">
        <v>62</v>
      </c>
      <c r="G4571" s="64">
        <v>44106</v>
      </c>
      <c r="H4571" s="64">
        <v>44108</v>
      </c>
      <c r="I4571">
        <v>6</v>
      </c>
      <c r="J4571">
        <v>2020</v>
      </c>
      <c r="K4571">
        <v>2020</v>
      </c>
      <c r="L4571">
        <v>12</v>
      </c>
      <c r="M4571">
        <v>6.6666666666666666E-2</v>
      </c>
      <c r="N4571">
        <v>0.8</v>
      </c>
      <c r="O4571">
        <v>3</v>
      </c>
      <c r="P4571">
        <v>0.26666666666666672</v>
      </c>
      <c r="Q4571">
        <v>4</v>
      </c>
      <c r="R4571" t="s">
        <v>700</v>
      </c>
    </row>
    <row r="4572" spans="1:18" x14ac:dyDescent="0.3">
      <c r="A4572" s="63">
        <v>4570</v>
      </c>
      <c r="B4572">
        <v>110090</v>
      </c>
      <c r="C4572" t="s">
        <v>576</v>
      </c>
      <c r="D4572" t="s">
        <v>787</v>
      </c>
      <c r="F4572">
        <v>62</v>
      </c>
      <c r="G4572" s="64">
        <v>44106</v>
      </c>
      <c r="H4572" s="64">
        <v>44108</v>
      </c>
      <c r="I4572">
        <v>6</v>
      </c>
      <c r="J4572">
        <v>2020</v>
      </c>
      <c r="K4572">
        <v>2020</v>
      </c>
      <c r="L4572">
        <v>12</v>
      </c>
      <c r="M4572">
        <v>6.6666666666666666E-2</v>
      </c>
      <c r="N4572">
        <v>0.8</v>
      </c>
      <c r="O4572">
        <v>3</v>
      </c>
      <c r="P4572">
        <v>0.26666666666666672</v>
      </c>
      <c r="Q4572">
        <v>4</v>
      </c>
      <c r="R4572" t="s">
        <v>619</v>
      </c>
    </row>
    <row r="4573" spans="1:18" x14ac:dyDescent="0.3">
      <c r="A4573" s="63">
        <v>4571</v>
      </c>
      <c r="B4573">
        <v>110090</v>
      </c>
      <c r="C4573" t="s">
        <v>576</v>
      </c>
      <c r="D4573" t="s">
        <v>787</v>
      </c>
      <c r="F4573">
        <v>62</v>
      </c>
      <c r="G4573" s="64">
        <v>44106</v>
      </c>
      <c r="H4573" s="64">
        <v>44108</v>
      </c>
      <c r="I4573">
        <v>6</v>
      </c>
      <c r="J4573">
        <v>2020</v>
      </c>
      <c r="K4573">
        <v>2020</v>
      </c>
      <c r="L4573">
        <v>12</v>
      </c>
      <c r="M4573">
        <v>6.6666666666666666E-2</v>
      </c>
      <c r="N4573">
        <v>0.8</v>
      </c>
      <c r="O4573">
        <v>3</v>
      </c>
      <c r="P4573">
        <v>0.26666666666666672</v>
      </c>
      <c r="Q4573">
        <v>4</v>
      </c>
      <c r="R4573" t="s">
        <v>45</v>
      </c>
    </row>
    <row r="4574" spans="1:18" x14ac:dyDescent="0.3">
      <c r="A4574" s="63">
        <v>4572</v>
      </c>
      <c r="B4574">
        <v>110090</v>
      </c>
      <c r="C4574" t="s">
        <v>576</v>
      </c>
      <c r="D4574" t="s">
        <v>787</v>
      </c>
      <c r="F4574">
        <v>62</v>
      </c>
      <c r="G4574" s="64">
        <v>44106</v>
      </c>
      <c r="H4574" s="64">
        <v>44108</v>
      </c>
      <c r="I4574">
        <v>6</v>
      </c>
      <c r="J4574">
        <v>2020</v>
      </c>
      <c r="K4574">
        <v>2020</v>
      </c>
      <c r="L4574">
        <v>12</v>
      </c>
      <c r="M4574">
        <v>6.6666666666666666E-2</v>
      </c>
      <c r="N4574">
        <v>0.8</v>
      </c>
      <c r="O4574">
        <v>3</v>
      </c>
      <c r="P4574">
        <v>0.26666666666666672</v>
      </c>
      <c r="Q4574">
        <v>4</v>
      </c>
      <c r="R4574" t="s">
        <v>690</v>
      </c>
    </row>
    <row r="4575" spans="1:18" x14ac:dyDescent="0.3">
      <c r="A4575" s="63">
        <v>4573</v>
      </c>
      <c r="B4575">
        <v>109020</v>
      </c>
      <c r="C4575" t="s">
        <v>579</v>
      </c>
      <c r="D4575" t="s">
        <v>585</v>
      </c>
      <c r="F4575">
        <v>68</v>
      </c>
      <c r="G4575" s="64">
        <v>44307</v>
      </c>
      <c r="H4575" s="64">
        <v>44315</v>
      </c>
      <c r="I4575">
        <v>9</v>
      </c>
      <c r="J4575">
        <v>2020</v>
      </c>
      <c r="K4575">
        <v>2020</v>
      </c>
      <c r="L4575">
        <v>12</v>
      </c>
      <c r="M4575">
        <v>0.38333333333333341</v>
      </c>
      <c r="N4575">
        <v>4.6000000000000014</v>
      </c>
      <c r="O4575">
        <v>9</v>
      </c>
      <c r="P4575">
        <v>0.51111111111111118</v>
      </c>
      <c r="Q4575">
        <v>1.333333333333333</v>
      </c>
      <c r="R4575" t="s">
        <v>36</v>
      </c>
    </row>
    <row r="4576" spans="1:18" x14ac:dyDescent="0.3">
      <c r="A4576" s="63">
        <v>4574</v>
      </c>
      <c r="B4576">
        <v>109020</v>
      </c>
      <c r="C4576" t="s">
        <v>579</v>
      </c>
      <c r="D4576" t="s">
        <v>585</v>
      </c>
      <c r="F4576">
        <v>68</v>
      </c>
      <c r="G4576" s="64">
        <v>44307</v>
      </c>
      <c r="H4576" s="64">
        <v>44315</v>
      </c>
      <c r="I4576">
        <v>9</v>
      </c>
      <c r="J4576">
        <v>2020</v>
      </c>
      <c r="K4576">
        <v>2020</v>
      </c>
      <c r="L4576">
        <v>12</v>
      </c>
      <c r="M4576">
        <v>0.38333333333333341</v>
      </c>
      <c r="N4576">
        <v>4.6000000000000014</v>
      </c>
      <c r="O4576">
        <v>9</v>
      </c>
      <c r="P4576">
        <v>0.51111111111111118</v>
      </c>
      <c r="Q4576">
        <v>1.333333333333333</v>
      </c>
      <c r="R4576" t="s">
        <v>54</v>
      </c>
    </row>
    <row r="4577" spans="1:18" x14ac:dyDescent="0.3">
      <c r="A4577" s="63">
        <v>4575</v>
      </c>
      <c r="B4577">
        <v>109020</v>
      </c>
      <c r="C4577" t="s">
        <v>579</v>
      </c>
      <c r="D4577" t="s">
        <v>585</v>
      </c>
      <c r="F4577">
        <v>68</v>
      </c>
      <c r="G4577" s="64">
        <v>44307</v>
      </c>
      <c r="H4577" s="64">
        <v>44315</v>
      </c>
      <c r="I4577">
        <v>9</v>
      </c>
      <c r="J4577">
        <v>2020</v>
      </c>
      <c r="K4577">
        <v>2020</v>
      </c>
      <c r="L4577">
        <v>12</v>
      </c>
      <c r="M4577">
        <v>0.38333333333333341</v>
      </c>
      <c r="N4577">
        <v>4.6000000000000014</v>
      </c>
      <c r="O4577">
        <v>9</v>
      </c>
      <c r="P4577">
        <v>0.51111111111111118</v>
      </c>
      <c r="Q4577">
        <v>1.333333333333333</v>
      </c>
      <c r="R4577" t="s">
        <v>42</v>
      </c>
    </row>
    <row r="4578" spans="1:18" x14ac:dyDescent="0.3">
      <c r="A4578" s="63">
        <v>4576</v>
      </c>
      <c r="B4578">
        <v>109020</v>
      </c>
      <c r="C4578" t="s">
        <v>579</v>
      </c>
      <c r="D4578" t="s">
        <v>585</v>
      </c>
      <c r="F4578">
        <v>68</v>
      </c>
      <c r="G4578" s="64">
        <v>44307</v>
      </c>
      <c r="H4578" s="64">
        <v>44315</v>
      </c>
      <c r="I4578">
        <v>9</v>
      </c>
      <c r="J4578">
        <v>2020</v>
      </c>
      <c r="K4578">
        <v>2020</v>
      </c>
      <c r="L4578">
        <v>12</v>
      </c>
      <c r="M4578">
        <v>0.38333333333333341</v>
      </c>
      <c r="N4578">
        <v>4.6000000000000014</v>
      </c>
      <c r="O4578">
        <v>9</v>
      </c>
      <c r="P4578">
        <v>0.51111111111111118</v>
      </c>
      <c r="Q4578">
        <v>1.333333333333333</v>
      </c>
      <c r="R4578" t="s">
        <v>747</v>
      </c>
    </row>
    <row r="4579" spans="1:18" x14ac:dyDescent="0.3">
      <c r="A4579" s="63">
        <v>4577</v>
      </c>
      <c r="B4579">
        <v>109020</v>
      </c>
      <c r="C4579" t="s">
        <v>579</v>
      </c>
      <c r="D4579" t="s">
        <v>585</v>
      </c>
      <c r="F4579">
        <v>68</v>
      </c>
      <c r="G4579" s="64">
        <v>44307</v>
      </c>
      <c r="H4579" s="64">
        <v>44315</v>
      </c>
      <c r="I4579">
        <v>9</v>
      </c>
      <c r="J4579">
        <v>2020</v>
      </c>
      <c r="K4579">
        <v>2020</v>
      </c>
      <c r="L4579">
        <v>12</v>
      </c>
      <c r="M4579">
        <v>0.38333333333333341</v>
      </c>
      <c r="N4579">
        <v>4.6000000000000014</v>
      </c>
      <c r="O4579">
        <v>9</v>
      </c>
      <c r="P4579">
        <v>0.51111111111111118</v>
      </c>
      <c r="Q4579">
        <v>1.333333333333333</v>
      </c>
      <c r="R4579" t="s">
        <v>684</v>
      </c>
    </row>
    <row r="4580" spans="1:18" x14ac:dyDescent="0.3">
      <c r="A4580" s="63">
        <v>4578</v>
      </c>
      <c r="B4580">
        <v>109020</v>
      </c>
      <c r="C4580" t="s">
        <v>579</v>
      </c>
      <c r="D4580" t="s">
        <v>585</v>
      </c>
      <c r="F4580">
        <v>68</v>
      </c>
      <c r="G4580" s="64">
        <v>44307</v>
      </c>
      <c r="H4580" s="64">
        <v>44315</v>
      </c>
      <c r="I4580">
        <v>9</v>
      </c>
      <c r="J4580">
        <v>2020</v>
      </c>
      <c r="K4580">
        <v>2020</v>
      </c>
      <c r="L4580">
        <v>12</v>
      </c>
      <c r="M4580">
        <v>0.38333333333333341</v>
      </c>
      <c r="N4580">
        <v>4.6000000000000014</v>
      </c>
      <c r="O4580">
        <v>9</v>
      </c>
      <c r="P4580">
        <v>0.51111111111111118</v>
      </c>
      <c r="Q4580">
        <v>1.333333333333333</v>
      </c>
      <c r="R4580" t="s">
        <v>589</v>
      </c>
    </row>
    <row r="4581" spans="1:18" x14ac:dyDescent="0.3">
      <c r="A4581" s="63">
        <v>4579</v>
      </c>
      <c r="B4581">
        <v>109020</v>
      </c>
      <c r="C4581" t="s">
        <v>579</v>
      </c>
      <c r="D4581" t="s">
        <v>585</v>
      </c>
      <c r="F4581">
        <v>68</v>
      </c>
      <c r="G4581" s="64">
        <v>44307</v>
      </c>
      <c r="H4581" s="64">
        <v>44315</v>
      </c>
      <c r="I4581">
        <v>9</v>
      </c>
      <c r="J4581">
        <v>2020</v>
      </c>
      <c r="K4581">
        <v>2020</v>
      </c>
      <c r="L4581">
        <v>12</v>
      </c>
      <c r="M4581">
        <v>0.38333333333333341</v>
      </c>
      <c r="N4581">
        <v>4.6000000000000014</v>
      </c>
      <c r="O4581">
        <v>9</v>
      </c>
      <c r="P4581">
        <v>0.51111111111111118</v>
      </c>
      <c r="Q4581">
        <v>1.333333333333333</v>
      </c>
      <c r="R4581" t="s">
        <v>80</v>
      </c>
    </row>
    <row r="4582" spans="1:18" x14ac:dyDescent="0.3">
      <c r="A4582" s="63">
        <v>4580</v>
      </c>
      <c r="B4582">
        <v>109020</v>
      </c>
      <c r="C4582" t="s">
        <v>579</v>
      </c>
      <c r="D4582" t="s">
        <v>585</v>
      </c>
      <c r="F4582">
        <v>68</v>
      </c>
      <c r="G4582" s="64">
        <v>44307</v>
      </c>
      <c r="H4582" s="64">
        <v>44315</v>
      </c>
      <c r="I4582">
        <v>9</v>
      </c>
      <c r="J4582">
        <v>2020</v>
      </c>
      <c r="K4582">
        <v>2020</v>
      </c>
      <c r="L4582">
        <v>12</v>
      </c>
      <c r="M4582">
        <v>0.38333333333333341</v>
      </c>
      <c r="N4582">
        <v>4.6000000000000014</v>
      </c>
      <c r="O4582">
        <v>9</v>
      </c>
      <c r="P4582">
        <v>0.51111111111111118</v>
      </c>
      <c r="Q4582">
        <v>1.333333333333333</v>
      </c>
      <c r="R4582" t="s">
        <v>590</v>
      </c>
    </row>
    <row r="4583" spans="1:18" x14ac:dyDescent="0.3">
      <c r="A4583" s="63">
        <v>4581</v>
      </c>
      <c r="B4583">
        <v>109020</v>
      </c>
      <c r="C4583" t="s">
        <v>579</v>
      </c>
      <c r="D4583" t="s">
        <v>585</v>
      </c>
      <c r="F4583">
        <v>68</v>
      </c>
      <c r="G4583" s="64">
        <v>44307</v>
      </c>
      <c r="H4583" s="64">
        <v>44315</v>
      </c>
      <c r="I4583">
        <v>9</v>
      </c>
      <c r="J4583">
        <v>2020</v>
      </c>
      <c r="K4583">
        <v>2020</v>
      </c>
      <c r="L4583">
        <v>12</v>
      </c>
      <c r="M4583">
        <v>0.38333333333333341</v>
      </c>
      <c r="N4583">
        <v>4.6000000000000014</v>
      </c>
      <c r="O4583">
        <v>9</v>
      </c>
      <c r="P4583">
        <v>0.51111111111111118</v>
      </c>
      <c r="Q4583">
        <v>1.333333333333333</v>
      </c>
      <c r="R4583" t="s">
        <v>599</v>
      </c>
    </row>
    <row r="4584" spans="1:18" x14ac:dyDescent="0.3">
      <c r="A4584" s="63">
        <v>4582</v>
      </c>
      <c r="B4584">
        <v>109020</v>
      </c>
      <c r="C4584" t="s">
        <v>579</v>
      </c>
      <c r="D4584" t="s">
        <v>585</v>
      </c>
      <c r="F4584">
        <v>68</v>
      </c>
      <c r="G4584" s="64">
        <v>44307</v>
      </c>
      <c r="H4584" s="64">
        <v>44315</v>
      </c>
      <c r="I4584">
        <v>9</v>
      </c>
      <c r="J4584">
        <v>2020</v>
      </c>
      <c r="K4584">
        <v>2020</v>
      </c>
      <c r="L4584">
        <v>12</v>
      </c>
      <c r="M4584">
        <v>0.38333333333333341</v>
      </c>
      <c r="N4584">
        <v>4.6000000000000014</v>
      </c>
      <c r="O4584">
        <v>9</v>
      </c>
      <c r="P4584">
        <v>0.51111111111111118</v>
      </c>
      <c r="Q4584">
        <v>1.333333333333333</v>
      </c>
      <c r="R4584" t="s">
        <v>616</v>
      </c>
    </row>
    <row r="4585" spans="1:18" x14ac:dyDescent="0.3">
      <c r="A4585" s="63">
        <v>4583</v>
      </c>
      <c r="B4585">
        <v>109020</v>
      </c>
      <c r="C4585" t="s">
        <v>579</v>
      </c>
      <c r="D4585" t="s">
        <v>585</v>
      </c>
      <c r="F4585">
        <v>68</v>
      </c>
      <c r="G4585" s="64">
        <v>44307</v>
      </c>
      <c r="H4585" s="64">
        <v>44315</v>
      </c>
      <c r="I4585">
        <v>9</v>
      </c>
      <c r="J4585">
        <v>2020</v>
      </c>
      <c r="K4585">
        <v>2020</v>
      </c>
      <c r="L4585">
        <v>12</v>
      </c>
      <c r="M4585">
        <v>0.38333333333333341</v>
      </c>
      <c r="N4585">
        <v>4.6000000000000014</v>
      </c>
      <c r="O4585">
        <v>9</v>
      </c>
      <c r="P4585">
        <v>0.51111111111111118</v>
      </c>
      <c r="Q4585">
        <v>1.333333333333333</v>
      </c>
      <c r="R4585" t="s">
        <v>596</v>
      </c>
    </row>
    <row r="4586" spans="1:18" x14ac:dyDescent="0.3">
      <c r="A4586" s="63">
        <v>4584</v>
      </c>
      <c r="B4586">
        <v>109020</v>
      </c>
      <c r="C4586" t="s">
        <v>579</v>
      </c>
      <c r="D4586" t="s">
        <v>585</v>
      </c>
      <c r="F4586">
        <v>68</v>
      </c>
      <c r="G4586" s="64">
        <v>44307</v>
      </c>
      <c r="H4586" s="64">
        <v>44315</v>
      </c>
      <c r="I4586">
        <v>9</v>
      </c>
      <c r="J4586">
        <v>2020</v>
      </c>
      <c r="K4586">
        <v>2020</v>
      </c>
      <c r="L4586">
        <v>12</v>
      </c>
      <c r="M4586">
        <v>0.38333333333333341</v>
      </c>
      <c r="N4586">
        <v>4.6000000000000014</v>
      </c>
      <c r="O4586">
        <v>9</v>
      </c>
      <c r="P4586">
        <v>0.51111111111111118</v>
      </c>
      <c r="Q4586">
        <v>1.333333333333333</v>
      </c>
      <c r="R4586" t="s">
        <v>763</v>
      </c>
    </row>
    <row r="4587" spans="1:18" x14ac:dyDescent="0.3">
      <c r="A4587" s="63">
        <v>4585</v>
      </c>
      <c r="B4587">
        <v>109020</v>
      </c>
      <c r="C4587" t="s">
        <v>579</v>
      </c>
      <c r="D4587" t="s">
        <v>585</v>
      </c>
      <c r="F4587">
        <v>68</v>
      </c>
      <c r="G4587" s="64">
        <v>44307</v>
      </c>
      <c r="H4587" s="64">
        <v>44315</v>
      </c>
      <c r="I4587">
        <v>9</v>
      </c>
      <c r="J4587">
        <v>2020</v>
      </c>
      <c r="K4587">
        <v>2020</v>
      </c>
      <c r="L4587">
        <v>12</v>
      </c>
      <c r="M4587">
        <v>0.38333333333333341</v>
      </c>
      <c r="N4587">
        <v>4.6000000000000014</v>
      </c>
      <c r="O4587">
        <v>9</v>
      </c>
      <c r="P4587">
        <v>0.51111111111111118</v>
      </c>
      <c r="Q4587">
        <v>1.333333333333333</v>
      </c>
      <c r="R4587" t="s">
        <v>690</v>
      </c>
    </row>
    <row r="4588" spans="1:18" x14ac:dyDescent="0.3">
      <c r="A4588" s="63">
        <v>4586</v>
      </c>
      <c r="B4588">
        <v>109020</v>
      </c>
      <c r="C4588" t="s">
        <v>579</v>
      </c>
      <c r="D4588" t="s">
        <v>585</v>
      </c>
      <c r="F4588">
        <v>68</v>
      </c>
      <c r="G4588" s="64">
        <v>44307</v>
      </c>
      <c r="H4588" s="64">
        <v>44315</v>
      </c>
      <c r="I4588">
        <v>9</v>
      </c>
      <c r="J4588">
        <v>2020</v>
      </c>
      <c r="K4588">
        <v>2020</v>
      </c>
      <c r="L4588">
        <v>12</v>
      </c>
      <c r="M4588">
        <v>0.38333333333333341</v>
      </c>
      <c r="N4588">
        <v>4.6000000000000014</v>
      </c>
      <c r="O4588">
        <v>9</v>
      </c>
      <c r="P4588">
        <v>0.51111111111111118</v>
      </c>
      <c r="Q4588">
        <v>1.333333333333333</v>
      </c>
      <c r="R4588" t="s">
        <v>641</v>
      </c>
    </row>
    <row r="4589" spans="1:18" x14ac:dyDescent="0.3">
      <c r="A4589" s="63">
        <v>4587</v>
      </c>
      <c r="B4589">
        <v>109020</v>
      </c>
      <c r="C4589" t="s">
        <v>579</v>
      </c>
      <c r="D4589" t="s">
        <v>585</v>
      </c>
      <c r="F4589">
        <v>68</v>
      </c>
      <c r="G4589" s="64">
        <v>44307</v>
      </c>
      <c r="H4589" s="64">
        <v>44315</v>
      </c>
      <c r="I4589">
        <v>9</v>
      </c>
      <c r="J4589">
        <v>2020</v>
      </c>
      <c r="K4589">
        <v>2020</v>
      </c>
      <c r="L4589">
        <v>12</v>
      </c>
      <c r="M4589">
        <v>0.38333333333333341</v>
      </c>
      <c r="N4589">
        <v>4.6000000000000014</v>
      </c>
      <c r="O4589">
        <v>9</v>
      </c>
      <c r="P4589">
        <v>0.51111111111111118</v>
      </c>
      <c r="Q4589">
        <v>1.333333333333333</v>
      </c>
      <c r="R4589" t="s">
        <v>728</v>
      </c>
    </row>
    <row r="4590" spans="1:18" x14ac:dyDescent="0.3">
      <c r="A4590" s="63">
        <v>4588</v>
      </c>
      <c r="B4590">
        <v>109020</v>
      </c>
      <c r="C4590" t="s">
        <v>579</v>
      </c>
      <c r="D4590" t="s">
        <v>585</v>
      </c>
      <c r="F4590">
        <v>68</v>
      </c>
      <c r="G4590" s="64">
        <v>44307</v>
      </c>
      <c r="H4590" s="64">
        <v>44315</v>
      </c>
      <c r="I4590">
        <v>9</v>
      </c>
      <c r="J4590">
        <v>2020</v>
      </c>
      <c r="K4590">
        <v>2020</v>
      </c>
      <c r="L4590">
        <v>12</v>
      </c>
      <c r="M4590">
        <v>0.38333333333333341</v>
      </c>
      <c r="N4590">
        <v>4.6000000000000014</v>
      </c>
      <c r="O4590">
        <v>9</v>
      </c>
      <c r="P4590">
        <v>0.51111111111111118</v>
      </c>
      <c r="Q4590">
        <v>1.333333333333333</v>
      </c>
      <c r="R4590" t="s">
        <v>694</v>
      </c>
    </row>
    <row r="4591" spans="1:18" x14ac:dyDescent="0.3">
      <c r="A4591" s="63">
        <v>4589</v>
      </c>
      <c r="B4591">
        <v>109020</v>
      </c>
      <c r="C4591" t="s">
        <v>579</v>
      </c>
      <c r="D4591" t="s">
        <v>585</v>
      </c>
      <c r="F4591">
        <v>68</v>
      </c>
      <c r="G4591" s="64">
        <v>44307</v>
      </c>
      <c r="H4591" s="64">
        <v>44315</v>
      </c>
      <c r="I4591">
        <v>9</v>
      </c>
      <c r="J4591">
        <v>2020</v>
      </c>
      <c r="K4591">
        <v>2020</v>
      </c>
      <c r="L4591">
        <v>12</v>
      </c>
      <c r="M4591">
        <v>0.38333333333333341</v>
      </c>
      <c r="N4591">
        <v>4.6000000000000014</v>
      </c>
      <c r="O4591">
        <v>9</v>
      </c>
      <c r="P4591">
        <v>0.51111111111111118</v>
      </c>
      <c r="Q4591">
        <v>1.333333333333333</v>
      </c>
      <c r="R4591" t="s">
        <v>634</v>
      </c>
    </row>
    <row r="4592" spans="1:18" x14ac:dyDescent="0.3">
      <c r="A4592" s="63">
        <v>4590</v>
      </c>
      <c r="B4592">
        <v>481</v>
      </c>
      <c r="C4592" t="s">
        <v>582</v>
      </c>
      <c r="D4592" t="s">
        <v>585</v>
      </c>
      <c r="F4592">
        <v>72</v>
      </c>
      <c r="G4592" s="64">
        <v>42095</v>
      </c>
      <c r="H4592" s="64">
        <v>42178</v>
      </c>
      <c r="I4592">
        <v>7</v>
      </c>
      <c r="J4592">
        <v>2000</v>
      </c>
      <c r="K4592">
        <v>2000</v>
      </c>
      <c r="L4592">
        <v>224</v>
      </c>
      <c r="M4592">
        <v>0.38333333333333341</v>
      </c>
      <c r="N4592">
        <v>85.866666666666674</v>
      </c>
      <c r="O4592">
        <v>84</v>
      </c>
      <c r="P4592">
        <v>1.0222222222222219</v>
      </c>
      <c r="Q4592">
        <v>2.666666666666667</v>
      </c>
      <c r="R4592" t="s">
        <v>22</v>
      </c>
    </row>
    <row r="4593" spans="1:18" x14ac:dyDescent="0.3">
      <c r="A4593" s="63">
        <v>4591</v>
      </c>
      <c r="B4593">
        <v>481</v>
      </c>
      <c r="C4593" t="s">
        <v>582</v>
      </c>
      <c r="D4593" t="s">
        <v>585</v>
      </c>
      <c r="F4593">
        <v>72</v>
      </c>
      <c r="G4593" s="64">
        <v>42095</v>
      </c>
      <c r="H4593" s="64">
        <v>42178</v>
      </c>
      <c r="I4593">
        <v>7</v>
      </c>
      <c r="J4593">
        <v>2000</v>
      </c>
      <c r="K4593">
        <v>2000</v>
      </c>
      <c r="L4593">
        <v>224</v>
      </c>
      <c r="M4593">
        <v>0.38333333333333341</v>
      </c>
      <c r="N4593">
        <v>85.866666666666674</v>
      </c>
      <c r="O4593">
        <v>84</v>
      </c>
      <c r="P4593">
        <v>1.0222222222222219</v>
      </c>
      <c r="Q4593">
        <v>2.666666666666667</v>
      </c>
      <c r="R4593" t="s">
        <v>884</v>
      </c>
    </row>
    <row r="4594" spans="1:18" x14ac:dyDescent="0.3">
      <c r="A4594" s="63">
        <v>4592</v>
      </c>
      <c r="B4594">
        <v>481</v>
      </c>
      <c r="C4594" t="s">
        <v>582</v>
      </c>
      <c r="D4594" t="s">
        <v>585</v>
      </c>
      <c r="F4594">
        <v>72</v>
      </c>
      <c r="G4594" s="64">
        <v>42095</v>
      </c>
      <c r="H4594" s="64">
        <v>42178</v>
      </c>
      <c r="I4594">
        <v>7</v>
      </c>
      <c r="J4594">
        <v>2000</v>
      </c>
      <c r="K4594">
        <v>2000</v>
      </c>
      <c r="L4594">
        <v>224</v>
      </c>
      <c r="M4594">
        <v>0.38333333333333341</v>
      </c>
      <c r="N4594">
        <v>85.866666666666674</v>
      </c>
      <c r="O4594">
        <v>84</v>
      </c>
      <c r="P4594">
        <v>1.0222222222222219</v>
      </c>
      <c r="Q4594">
        <v>2.666666666666667</v>
      </c>
      <c r="R4594" t="s">
        <v>38</v>
      </c>
    </row>
    <row r="4595" spans="1:18" x14ac:dyDescent="0.3">
      <c r="A4595" s="63">
        <v>4593</v>
      </c>
      <c r="B4595">
        <v>481</v>
      </c>
      <c r="C4595" t="s">
        <v>582</v>
      </c>
      <c r="D4595" t="s">
        <v>585</v>
      </c>
      <c r="F4595">
        <v>72</v>
      </c>
      <c r="G4595" s="64">
        <v>42095</v>
      </c>
      <c r="H4595" s="64">
        <v>42178</v>
      </c>
      <c r="I4595">
        <v>7</v>
      </c>
      <c r="J4595">
        <v>2000</v>
      </c>
      <c r="K4595">
        <v>2000</v>
      </c>
      <c r="L4595">
        <v>224</v>
      </c>
      <c r="M4595">
        <v>0.38333333333333341</v>
      </c>
      <c r="N4595">
        <v>85.866666666666674</v>
      </c>
      <c r="O4595">
        <v>84</v>
      </c>
      <c r="P4595">
        <v>1.0222222222222219</v>
      </c>
      <c r="Q4595">
        <v>2.666666666666667</v>
      </c>
      <c r="R4595" t="s">
        <v>660</v>
      </c>
    </row>
    <row r="4596" spans="1:18" x14ac:dyDescent="0.3">
      <c r="A4596" s="63">
        <v>4594</v>
      </c>
      <c r="B4596">
        <v>481</v>
      </c>
      <c r="C4596" t="s">
        <v>582</v>
      </c>
      <c r="D4596" t="s">
        <v>585</v>
      </c>
      <c r="F4596">
        <v>72</v>
      </c>
      <c r="G4596" s="64">
        <v>42095</v>
      </c>
      <c r="H4596" s="64">
        <v>42178</v>
      </c>
      <c r="I4596">
        <v>7</v>
      </c>
      <c r="J4596">
        <v>2000</v>
      </c>
      <c r="K4596">
        <v>2000</v>
      </c>
      <c r="L4596">
        <v>224</v>
      </c>
      <c r="M4596">
        <v>0.38333333333333341</v>
      </c>
      <c r="N4596">
        <v>85.866666666666674</v>
      </c>
      <c r="O4596">
        <v>84</v>
      </c>
      <c r="P4596">
        <v>1.0222222222222219</v>
      </c>
      <c r="Q4596">
        <v>2.666666666666667</v>
      </c>
      <c r="R4596" t="s">
        <v>590</v>
      </c>
    </row>
    <row r="4597" spans="1:18" x14ac:dyDescent="0.3">
      <c r="A4597" s="63">
        <v>4595</v>
      </c>
      <c r="B4597">
        <v>481</v>
      </c>
      <c r="C4597" t="s">
        <v>582</v>
      </c>
      <c r="D4597" t="s">
        <v>585</v>
      </c>
      <c r="F4597">
        <v>72</v>
      </c>
      <c r="G4597" s="64">
        <v>42095</v>
      </c>
      <c r="H4597" s="64">
        <v>42178</v>
      </c>
      <c r="I4597">
        <v>7</v>
      </c>
      <c r="J4597">
        <v>2000</v>
      </c>
      <c r="K4597">
        <v>2000</v>
      </c>
      <c r="L4597">
        <v>224</v>
      </c>
      <c r="M4597">
        <v>0.38333333333333341</v>
      </c>
      <c r="N4597">
        <v>85.866666666666674</v>
      </c>
      <c r="O4597">
        <v>84</v>
      </c>
      <c r="P4597">
        <v>1.0222222222222219</v>
      </c>
      <c r="Q4597">
        <v>2.666666666666667</v>
      </c>
      <c r="R4597" t="s">
        <v>156</v>
      </c>
    </row>
    <row r="4598" spans="1:18" x14ac:dyDescent="0.3">
      <c r="A4598" s="63">
        <v>4596</v>
      </c>
      <c r="B4598">
        <v>481</v>
      </c>
      <c r="C4598" t="s">
        <v>582</v>
      </c>
      <c r="D4598" t="s">
        <v>585</v>
      </c>
      <c r="F4598">
        <v>72</v>
      </c>
      <c r="G4598" s="64">
        <v>42095</v>
      </c>
      <c r="H4598" s="64">
        <v>42178</v>
      </c>
      <c r="I4598">
        <v>7</v>
      </c>
      <c r="J4598">
        <v>2000</v>
      </c>
      <c r="K4598">
        <v>2000</v>
      </c>
      <c r="L4598">
        <v>224</v>
      </c>
      <c r="M4598">
        <v>0.38333333333333341</v>
      </c>
      <c r="N4598">
        <v>85.866666666666674</v>
      </c>
      <c r="O4598">
        <v>84</v>
      </c>
      <c r="P4598">
        <v>1.0222222222222219</v>
      </c>
      <c r="Q4598">
        <v>2.666666666666667</v>
      </c>
      <c r="R4598" t="s">
        <v>639</v>
      </c>
    </row>
    <row r="4599" spans="1:18" x14ac:dyDescent="0.3">
      <c r="A4599" s="63">
        <v>4597</v>
      </c>
      <c r="B4599">
        <v>481</v>
      </c>
      <c r="C4599" t="s">
        <v>582</v>
      </c>
      <c r="D4599" t="s">
        <v>585</v>
      </c>
      <c r="F4599">
        <v>72</v>
      </c>
      <c r="G4599" s="64">
        <v>42095</v>
      </c>
      <c r="H4599" s="64">
        <v>42178</v>
      </c>
      <c r="I4599">
        <v>7</v>
      </c>
      <c r="J4599">
        <v>2000</v>
      </c>
      <c r="K4599">
        <v>2000</v>
      </c>
      <c r="L4599">
        <v>224</v>
      </c>
      <c r="M4599">
        <v>0.38333333333333341</v>
      </c>
      <c r="N4599">
        <v>85.866666666666674</v>
      </c>
      <c r="O4599">
        <v>84</v>
      </c>
      <c r="P4599">
        <v>1.0222222222222219</v>
      </c>
      <c r="Q4599">
        <v>2.666666666666667</v>
      </c>
      <c r="R4599" t="s">
        <v>606</v>
      </c>
    </row>
    <row r="4600" spans="1:18" x14ac:dyDescent="0.3">
      <c r="A4600" s="63">
        <v>4598</v>
      </c>
      <c r="B4600">
        <v>481</v>
      </c>
      <c r="C4600" t="s">
        <v>582</v>
      </c>
      <c r="D4600" t="s">
        <v>585</v>
      </c>
      <c r="F4600">
        <v>72</v>
      </c>
      <c r="G4600" s="64">
        <v>42095</v>
      </c>
      <c r="H4600" s="64">
        <v>42178</v>
      </c>
      <c r="I4600">
        <v>7</v>
      </c>
      <c r="J4600">
        <v>2000</v>
      </c>
      <c r="K4600">
        <v>2000</v>
      </c>
      <c r="L4600">
        <v>224</v>
      </c>
      <c r="M4600">
        <v>0.38333333333333341</v>
      </c>
      <c r="N4600">
        <v>85.866666666666674</v>
      </c>
      <c r="O4600">
        <v>84</v>
      </c>
      <c r="P4600">
        <v>1.0222222222222219</v>
      </c>
      <c r="Q4600">
        <v>2.666666666666667</v>
      </c>
      <c r="R4600" t="s">
        <v>122</v>
      </c>
    </row>
    <row r="4601" spans="1:18" x14ac:dyDescent="0.3">
      <c r="A4601" s="63">
        <v>4599</v>
      </c>
      <c r="B4601">
        <v>481</v>
      </c>
      <c r="C4601" t="s">
        <v>582</v>
      </c>
      <c r="D4601" t="s">
        <v>585</v>
      </c>
      <c r="F4601">
        <v>72</v>
      </c>
      <c r="G4601" s="64">
        <v>42095</v>
      </c>
      <c r="H4601" s="64">
        <v>42178</v>
      </c>
      <c r="I4601">
        <v>7</v>
      </c>
      <c r="J4601">
        <v>2000</v>
      </c>
      <c r="K4601">
        <v>2000</v>
      </c>
      <c r="L4601">
        <v>224</v>
      </c>
      <c r="M4601">
        <v>0.38333333333333341</v>
      </c>
      <c r="N4601">
        <v>85.866666666666674</v>
      </c>
      <c r="O4601">
        <v>84</v>
      </c>
      <c r="P4601">
        <v>1.0222222222222219</v>
      </c>
      <c r="Q4601">
        <v>2.666666666666667</v>
      </c>
      <c r="R4601" t="s">
        <v>91</v>
      </c>
    </row>
    <row r="4602" spans="1:18" x14ac:dyDescent="0.3">
      <c r="A4602" s="63">
        <v>4600</v>
      </c>
      <c r="B4602">
        <v>481</v>
      </c>
      <c r="C4602" t="s">
        <v>582</v>
      </c>
      <c r="D4602" t="s">
        <v>585</v>
      </c>
      <c r="F4602">
        <v>72</v>
      </c>
      <c r="G4602" s="64">
        <v>42095</v>
      </c>
      <c r="H4602" s="64">
        <v>42178</v>
      </c>
      <c r="I4602">
        <v>7</v>
      </c>
      <c r="J4602">
        <v>2000</v>
      </c>
      <c r="K4602">
        <v>2000</v>
      </c>
      <c r="L4602">
        <v>224</v>
      </c>
      <c r="M4602">
        <v>0.38333333333333341</v>
      </c>
      <c r="N4602">
        <v>85.866666666666674</v>
      </c>
      <c r="O4602">
        <v>84</v>
      </c>
      <c r="P4602">
        <v>1.0222222222222219</v>
      </c>
      <c r="Q4602">
        <v>2.666666666666667</v>
      </c>
      <c r="R4602" t="s">
        <v>633</v>
      </c>
    </row>
    <row r="4603" spans="1:18" x14ac:dyDescent="0.3">
      <c r="A4603" s="63">
        <v>4601</v>
      </c>
      <c r="B4603">
        <v>481</v>
      </c>
      <c r="C4603" t="s">
        <v>582</v>
      </c>
      <c r="D4603" t="s">
        <v>585</v>
      </c>
      <c r="F4603">
        <v>72</v>
      </c>
      <c r="G4603" s="64">
        <v>42095</v>
      </c>
      <c r="H4603" s="64">
        <v>42178</v>
      </c>
      <c r="I4603">
        <v>7</v>
      </c>
      <c r="J4603">
        <v>2000</v>
      </c>
      <c r="K4603">
        <v>2000</v>
      </c>
      <c r="L4603">
        <v>224</v>
      </c>
      <c r="M4603">
        <v>0.38333333333333341</v>
      </c>
      <c r="N4603">
        <v>85.866666666666674</v>
      </c>
      <c r="O4603">
        <v>84</v>
      </c>
      <c r="P4603">
        <v>1.0222222222222219</v>
      </c>
      <c r="Q4603">
        <v>2.666666666666667</v>
      </c>
      <c r="R4603" t="s">
        <v>678</v>
      </c>
    </row>
    <row r="4604" spans="1:18" x14ac:dyDescent="0.3">
      <c r="A4604" s="63">
        <v>4602</v>
      </c>
      <c r="B4604">
        <v>481</v>
      </c>
      <c r="C4604" t="s">
        <v>582</v>
      </c>
      <c r="D4604" t="s">
        <v>585</v>
      </c>
      <c r="F4604">
        <v>72</v>
      </c>
      <c r="G4604" s="64">
        <v>42095</v>
      </c>
      <c r="H4604" s="64">
        <v>42178</v>
      </c>
      <c r="I4604">
        <v>7</v>
      </c>
      <c r="J4604">
        <v>2000</v>
      </c>
      <c r="K4604">
        <v>2000</v>
      </c>
      <c r="L4604">
        <v>224</v>
      </c>
      <c r="M4604">
        <v>0.38333333333333341</v>
      </c>
      <c r="N4604">
        <v>85.866666666666674</v>
      </c>
      <c r="O4604">
        <v>84</v>
      </c>
      <c r="P4604">
        <v>1.0222222222222219</v>
      </c>
      <c r="Q4604">
        <v>2.666666666666667</v>
      </c>
      <c r="R4604" t="s">
        <v>808</v>
      </c>
    </row>
    <row r="4605" spans="1:18" x14ac:dyDescent="0.3">
      <c r="A4605" s="63">
        <v>4603</v>
      </c>
      <c r="B4605">
        <v>482</v>
      </c>
      <c r="C4605" t="s">
        <v>885</v>
      </c>
      <c r="D4605" t="s">
        <v>585</v>
      </c>
      <c r="F4605">
        <v>69</v>
      </c>
      <c r="G4605" s="64">
        <v>42248</v>
      </c>
      <c r="H4605" s="64">
        <v>42491</v>
      </c>
      <c r="I4605">
        <v>7</v>
      </c>
      <c r="J4605">
        <v>2004</v>
      </c>
      <c r="K4605">
        <v>2004</v>
      </c>
      <c r="L4605">
        <v>180</v>
      </c>
      <c r="M4605">
        <v>0.4</v>
      </c>
      <c r="N4605">
        <v>72</v>
      </c>
      <c r="O4605">
        <v>244</v>
      </c>
      <c r="P4605">
        <v>0.29508196721311469</v>
      </c>
      <c r="Q4605">
        <v>0.73770491803278693</v>
      </c>
      <c r="R4605" t="s">
        <v>35</v>
      </c>
    </row>
    <row r="4606" spans="1:18" x14ac:dyDescent="0.3">
      <c r="A4606" s="63">
        <v>4604</v>
      </c>
      <c r="B4606">
        <v>482</v>
      </c>
      <c r="C4606" t="s">
        <v>885</v>
      </c>
      <c r="D4606" t="s">
        <v>585</v>
      </c>
      <c r="F4606">
        <v>69</v>
      </c>
      <c r="G4606" s="64">
        <v>42248</v>
      </c>
      <c r="H4606" s="64">
        <v>42491</v>
      </c>
      <c r="I4606">
        <v>7</v>
      </c>
      <c r="J4606">
        <v>2004</v>
      </c>
      <c r="K4606">
        <v>2004</v>
      </c>
      <c r="L4606">
        <v>180</v>
      </c>
      <c r="M4606">
        <v>0.4</v>
      </c>
      <c r="N4606">
        <v>72</v>
      </c>
      <c r="O4606">
        <v>244</v>
      </c>
      <c r="P4606">
        <v>0.29508196721311469</v>
      </c>
      <c r="Q4606">
        <v>0.73770491803278693</v>
      </c>
      <c r="R4606" t="s">
        <v>32</v>
      </c>
    </row>
    <row r="4607" spans="1:18" x14ac:dyDescent="0.3">
      <c r="A4607" s="63">
        <v>4605</v>
      </c>
      <c r="B4607">
        <v>482</v>
      </c>
      <c r="C4607" t="s">
        <v>885</v>
      </c>
      <c r="D4607" t="s">
        <v>585</v>
      </c>
      <c r="F4607">
        <v>69</v>
      </c>
      <c r="G4607" s="64">
        <v>42248</v>
      </c>
      <c r="H4607" s="64">
        <v>42491</v>
      </c>
      <c r="I4607">
        <v>7</v>
      </c>
      <c r="J4607">
        <v>2004</v>
      </c>
      <c r="K4607">
        <v>2004</v>
      </c>
      <c r="L4607">
        <v>180</v>
      </c>
      <c r="M4607">
        <v>0.4</v>
      </c>
      <c r="N4607">
        <v>72</v>
      </c>
      <c r="O4607">
        <v>244</v>
      </c>
      <c r="P4607">
        <v>0.29508196721311469</v>
      </c>
      <c r="Q4607">
        <v>0.73770491803278693</v>
      </c>
      <c r="R4607" t="s">
        <v>23</v>
      </c>
    </row>
    <row r="4608" spans="1:18" x14ac:dyDescent="0.3">
      <c r="A4608" s="63">
        <v>4606</v>
      </c>
      <c r="B4608">
        <v>482</v>
      </c>
      <c r="C4608" t="s">
        <v>885</v>
      </c>
      <c r="D4608" t="s">
        <v>585</v>
      </c>
      <c r="F4608">
        <v>69</v>
      </c>
      <c r="G4608" s="64">
        <v>42248</v>
      </c>
      <c r="H4608" s="64">
        <v>42491</v>
      </c>
      <c r="I4608">
        <v>7</v>
      </c>
      <c r="J4608">
        <v>2004</v>
      </c>
      <c r="K4608">
        <v>2004</v>
      </c>
      <c r="L4608">
        <v>180</v>
      </c>
      <c r="M4608">
        <v>0.4</v>
      </c>
      <c r="N4608">
        <v>72</v>
      </c>
      <c r="O4608">
        <v>244</v>
      </c>
      <c r="P4608">
        <v>0.29508196721311469</v>
      </c>
      <c r="Q4608">
        <v>0.73770491803278693</v>
      </c>
      <c r="R4608" t="s">
        <v>884</v>
      </c>
    </row>
    <row r="4609" spans="1:18" x14ac:dyDescent="0.3">
      <c r="A4609" s="63">
        <v>4607</v>
      </c>
      <c r="B4609">
        <v>482</v>
      </c>
      <c r="C4609" t="s">
        <v>885</v>
      </c>
      <c r="D4609" t="s">
        <v>585</v>
      </c>
      <c r="F4609">
        <v>69</v>
      </c>
      <c r="G4609" s="64">
        <v>42248</v>
      </c>
      <c r="H4609" s="64">
        <v>42491</v>
      </c>
      <c r="I4609">
        <v>7</v>
      </c>
      <c r="J4609">
        <v>2004</v>
      </c>
      <c r="K4609">
        <v>2004</v>
      </c>
      <c r="L4609">
        <v>180</v>
      </c>
      <c r="M4609">
        <v>0.4</v>
      </c>
      <c r="N4609">
        <v>72</v>
      </c>
      <c r="O4609">
        <v>244</v>
      </c>
      <c r="P4609">
        <v>0.29508196721311469</v>
      </c>
      <c r="Q4609">
        <v>0.73770491803278693</v>
      </c>
      <c r="R4609" t="s">
        <v>45</v>
      </c>
    </row>
    <row r="4610" spans="1:18" x14ac:dyDescent="0.3">
      <c r="A4610" s="63">
        <v>4608</v>
      </c>
      <c r="B4610">
        <v>482</v>
      </c>
      <c r="C4610" t="s">
        <v>885</v>
      </c>
      <c r="D4610" t="s">
        <v>585</v>
      </c>
      <c r="F4610">
        <v>69</v>
      </c>
      <c r="G4610" s="64">
        <v>42248</v>
      </c>
      <c r="H4610" s="64">
        <v>42491</v>
      </c>
      <c r="I4610">
        <v>7</v>
      </c>
      <c r="J4610">
        <v>2004</v>
      </c>
      <c r="K4610">
        <v>2004</v>
      </c>
      <c r="L4610">
        <v>180</v>
      </c>
      <c r="M4610">
        <v>0.4</v>
      </c>
      <c r="N4610">
        <v>72</v>
      </c>
      <c r="O4610">
        <v>244</v>
      </c>
      <c r="P4610">
        <v>0.29508196721311469</v>
      </c>
      <c r="Q4610">
        <v>0.73770491803278693</v>
      </c>
      <c r="R4610" t="s">
        <v>590</v>
      </c>
    </row>
    <row r="4611" spans="1:18" x14ac:dyDescent="0.3">
      <c r="A4611" s="63">
        <v>4609</v>
      </c>
      <c r="B4611">
        <v>482</v>
      </c>
      <c r="C4611" t="s">
        <v>885</v>
      </c>
      <c r="D4611" t="s">
        <v>585</v>
      </c>
      <c r="F4611">
        <v>69</v>
      </c>
      <c r="G4611" s="64">
        <v>42248</v>
      </c>
      <c r="H4611" s="64">
        <v>42491</v>
      </c>
      <c r="I4611">
        <v>7</v>
      </c>
      <c r="J4611">
        <v>2004</v>
      </c>
      <c r="K4611">
        <v>2004</v>
      </c>
      <c r="L4611">
        <v>180</v>
      </c>
      <c r="M4611">
        <v>0.4</v>
      </c>
      <c r="N4611">
        <v>72</v>
      </c>
      <c r="O4611">
        <v>244</v>
      </c>
      <c r="P4611">
        <v>0.29508196721311469</v>
      </c>
      <c r="Q4611">
        <v>0.73770491803278693</v>
      </c>
      <c r="R4611" t="s">
        <v>38</v>
      </c>
    </row>
    <row r="4612" spans="1:18" x14ac:dyDescent="0.3">
      <c r="A4612" s="63">
        <v>4610</v>
      </c>
      <c r="B4612">
        <v>482</v>
      </c>
      <c r="C4612" t="s">
        <v>885</v>
      </c>
      <c r="D4612" t="s">
        <v>585</v>
      </c>
      <c r="F4612">
        <v>69</v>
      </c>
      <c r="G4612" s="64">
        <v>42248</v>
      </c>
      <c r="H4612" s="64">
        <v>42491</v>
      </c>
      <c r="I4612">
        <v>7</v>
      </c>
      <c r="J4612">
        <v>2004</v>
      </c>
      <c r="K4612">
        <v>2004</v>
      </c>
      <c r="L4612">
        <v>180</v>
      </c>
      <c r="M4612">
        <v>0.4</v>
      </c>
      <c r="N4612">
        <v>72</v>
      </c>
      <c r="O4612">
        <v>244</v>
      </c>
      <c r="P4612">
        <v>0.29508196721311469</v>
      </c>
      <c r="Q4612">
        <v>0.73770491803278693</v>
      </c>
      <c r="R4612" t="s">
        <v>639</v>
      </c>
    </row>
    <row r="4613" spans="1:18" x14ac:dyDescent="0.3">
      <c r="A4613" s="63">
        <v>4611</v>
      </c>
      <c r="B4613">
        <v>482</v>
      </c>
      <c r="C4613" t="s">
        <v>885</v>
      </c>
      <c r="D4613" t="s">
        <v>585</v>
      </c>
      <c r="F4613">
        <v>69</v>
      </c>
      <c r="G4613" s="64">
        <v>42248</v>
      </c>
      <c r="H4613" s="64">
        <v>42491</v>
      </c>
      <c r="I4613">
        <v>7</v>
      </c>
      <c r="J4613">
        <v>2004</v>
      </c>
      <c r="K4613">
        <v>2004</v>
      </c>
      <c r="L4613">
        <v>180</v>
      </c>
      <c r="M4613">
        <v>0.4</v>
      </c>
      <c r="N4613">
        <v>72</v>
      </c>
      <c r="O4613">
        <v>244</v>
      </c>
      <c r="P4613">
        <v>0.29508196721311469</v>
      </c>
      <c r="Q4613">
        <v>0.73770491803278693</v>
      </c>
      <c r="R4613" t="s">
        <v>768</v>
      </c>
    </row>
    <row r="4614" spans="1:18" x14ac:dyDescent="0.3">
      <c r="A4614" s="63">
        <v>4612</v>
      </c>
      <c r="B4614">
        <v>482</v>
      </c>
      <c r="C4614" t="s">
        <v>885</v>
      </c>
      <c r="D4614" t="s">
        <v>585</v>
      </c>
      <c r="F4614">
        <v>69</v>
      </c>
      <c r="G4614" s="64">
        <v>42248</v>
      </c>
      <c r="H4614" s="64">
        <v>42491</v>
      </c>
      <c r="I4614">
        <v>7</v>
      </c>
      <c r="J4614">
        <v>2004</v>
      </c>
      <c r="K4614">
        <v>2004</v>
      </c>
      <c r="L4614">
        <v>180</v>
      </c>
      <c r="M4614">
        <v>0.4</v>
      </c>
      <c r="N4614">
        <v>72</v>
      </c>
      <c r="O4614">
        <v>244</v>
      </c>
      <c r="P4614">
        <v>0.29508196721311469</v>
      </c>
      <c r="Q4614">
        <v>0.73770491803278693</v>
      </c>
      <c r="R4614" t="s">
        <v>755</v>
      </c>
    </row>
    <row r="4615" spans="1:18" x14ac:dyDescent="0.3">
      <c r="A4615" s="63">
        <v>4613</v>
      </c>
      <c r="B4615">
        <v>119964</v>
      </c>
      <c r="C4615" t="s">
        <v>886</v>
      </c>
      <c r="D4615" t="s">
        <v>651</v>
      </c>
      <c r="F4615">
        <v>70</v>
      </c>
      <c r="G4615" s="64">
        <v>44209</v>
      </c>
      <c r="H4615" s="64">
        <v>44209</v>
      </c>
      <c r="I4615">
        <v>6</v>
      </c>
      <c r="J4615">
        <v>2020</v>
      </c>
      <c r="K4615">
        <v>2020</v>
      </c>
      <c r="M4615">
        <v>0.16666666666666671</v>
      </c>
      <c r="O4615">
        <v>1</v>
      </c>
      <c r="R4615" t="s">
        <v>32</v>
      </c>
    </row>
    <row r="4616" spans="1:18" x14ac:dyDescent="0.3">
      <c r="A4616" s="63">
        <v>4614</v>
      </c>
      <c r="B4616">
        <v>119964</v>
      </c>
      <c r="C4616" t="s">
        <v>886</v>
      </c>
      <c r="D4616" t="s">
        <v>651</v>
      </c>
      <c r="F4616">
        <v>70</v>
      </c>
      <c r="G4616" s="64">
        <v>44209</v>
      </c>
      <c r="H4616" s="64">
        <v>44209</v>
      </c>
      <c r="I4616">
        <v>6</v>
      </c>
      <c r="J4616">
        <v>2020</v>
      </c>
      <c r="K4616">
        <v>2020</v>
      </c>
      <c r="M4616">
        <v>0.16666666666666671</v>
      </c>
      <c r="O4616">
        <v>1</v>
      </c>
      <c r="R4616" t="s">
        <v>699</v>
      </c>
    </row>
    <row r="4617" spans="1:18" x14ac:dyDescent="0.3">
      <c r="A4617" s="63">
        <v>4615</v>
      </c>
      <c r="B4617">
        <v>119964</v>
      </c>
      <c r="C4617" t="s">
        <v>886</v>
      </c>
      <c r="D4617" t="s">
        <v>651</v>
      </c>
      <c r="F4617">
        <v>70</v>
      </c>
      <c r="G4617" s="64">
        <v>44209</v>
      </c>
      <c r="H4617" s="64">
        <v>44209</v>
      </c>
      <c r="I4617">
        <v>6</v>
      </c>
      <c r="J4617">
        <v>2020</v>
      </c>
      <c r="K4617">
        <v>2020</v>
      </c>
      <c r="M4617">
        <v>0.16666666666666671</v>
      </c>
      <c r="O4617">
        <v>1</v>
      </c>
      <c r="R4617" t="s">
        <v>600</v>
      </c>
    </row>
    <row r="4618" spans="1:18" x14ac:dyDescent="0.3">
      <c r="A4618" s="63">
        <v>4616</v>
      </c>
      <c r="B4618">
        <v>119964</v>
      </c>
      <c r="C4618" t="s">
        <v>886</v>
      </c>
      <c r="D4618" t="s">
        <v>651</v>
      </c>
      <c r="F4618">
        <v>70</v>
      </c>
      <c r="G4618" s="64">
        <v>44209</v>
      </c>
      <c r="H4618" s="64">
        <v>44209</v>
      </c>
      <c r="I4618">
        <v>6</v>
      </c>
      <c r="J4618">
        <v>2020</v>
      </c>
      <c r="K4618">
        <v>2020</v>
      </c>
      <c r="M4618">
        <v>0.16666666666666671</v>
      </c>
      <c r="O4618">
        <v>1</v>
      </c>
      <c r="R4618" t="s">
        <v>632</v>
      </c>
    </row>
    <row r="4619" spans="1:18" x14ac:dyDescent="0.3">
      <c r="A4619" s="63">
        <v>4617</v>
      </c>
      <c r="B4619">
        <v>119964</v>
      </c>
      <c r="C4619" t="s">
        <v>886</v>
      </c>
      <c r="D4619" t="s">
        <v>651</v>
      </c>
      <c r="F4619">
        <v>70</v>
      </c>
      <c r="G4619" s="64">
        <v>44209</v>
      </c>
      <c r="H4619" s="64">
        <v>44209</v>
      </c>
      <c r="I4619">
        <v>6</v>
      </c>
      <c r="J4619">
        <v>2020</v>
      </c>
      <c r="K4619">
        <v>2020</v>
      </c>
      <c r="M4619">
        <v>0.16666666666666671</v>
      </c>
      <c r="O4619">
        <v>1</v>
      </c>
      <c r="R4619" t="s">
        <v>179</v>
      </c>
    </row>
    <row r="4620" spans="1:18" x14ac:dyDescent="0.3">
      <c r="A4620" s="63">
        <v>4618</v>
      </c>
      <c r="B4620">
        <v>119964</v>
      </c>
      <c r="C4620" t="s">
        <v>886</v>
      </c>
      <c r="D4620" t="s">
        <v>651</v>
      </c>
      <c r="F4620">
        <v>70</v>
      </c>
      <c r="G4620" s="64">
        <v>44209</v>
      </c>
      <c r="H4620" s="64">
        <v>44209</v>
      </c>
      <c r="I4620">
        <v>6</v>
      </c>
      <c r="J4620">
        <v>2020</v>
      </c>
      <c r="K4620">
        <v>2020</v>
      </c>
      <c r="M4620">
        <v>0.16666666666666671</v>
      </c>
      <c r="O4620">
        <v>1</v>
      </c>
      <c r="R4620" t="s">
        <v>639</v>
      </c>
    </row>
    <row r="4621" spans="1:18" x14ac:dyDescent="0.3">
      <c r="A4621" s="63">
        <v>4619</v>
      </c>
      <c r="B4621">
        <v>119964</v>
      </c>
      <c r="C4621" t="s">
        <v>886</v>
      </c>
      <c r="D4621" t="s">
        <v>651</v>
      </c>
      <c r="F4621">
        <v>70</v>
      </c>
      <c r="G4621" s="64">
        <v>44209</v>
      </c>
      <c r="H4621" s="64">
        <v>44209</v>
      </c>
      <c r="I4621">
        <v>6</v>
      </c>
      <c r="J4621">
        <v>2020</v>
      </c>
      <c r="K4621">
        <v>2020</v>
      </c>
      <c r="M4621">
        <v>0.16666666666666671</v>
      </c>
      <c r="O4621">
        <v>1</v>
      </c>
      <c r="R4621" t="s">
        <v>717</v>
      </c>
    </row>
    <row r="4622" spans="1:18" x14ac:dyDescent="0.3">
      <c r="A4622" s="63">
        <v>4620</v>
      </c>
      <c r="B4622">
        <v>119964</v>
      </c>
      <c r="C4622" t="s">
        <v>886</v>
      </c>
      <c r="D4622" t="s">
        <v>651</v>
      </c>
      <c r="F4622">
        <v>70</v>
      </c>
      <c r="G4622" s="64">
        <v>44209</v>
      </c>
      <c r="H4622" s="64">
        <v>44209</v>
      </c>
      <c r="I4622">
        <v>6</v>
      </c>
      <c r="J4622">
        <v>2020</v>
      </c>
      <c r="K4622">
        <v>2020</v>
      </c>
      <c r="M4622">
        <v>0.16666666666666671</v>
      </c>
      <c r="O4622">
        <v>1</v>
      </c>
      <c r="R4622" t="s">
        <v>719</v>
      </c>
    </row>
    <row r="4623" spans="1:18" x14ac:dyDescent="0.3">
      <c r="A4623" s="63">
        <v>4621</v>
      </c>
      <c r="B4623">
        <v>119964</v>
      </c>
      <c r="C4623" t="s">
        <v>886</v>
      </c>
      <c r="D4623" t="s">
        <v>651</v>
      </c>
      <c r="F4623">
        <v>70</v>
      </c>
      <c r="G4623" s="64">
        <v>44209</v>
      </c>
      <c r="H4623" s="64">
        <v>44209</v>
      </c>
      <c r="I4623">
        <v>6</v>
      </c>
      <c r="J4623">
        <v>2020</v>
      </c>
      <c r="K4623">
        <v>2020</v>
      </c>
      <c r="M4623">
        <v>0.16666666666666671</v>
      </c>
      <c r="O4623">
        <v>1</v>
      </c>
      <c r="R4623" t="s">
        <v>71</v>
      </c>
    </row>
    <row r="4624" spans="1:18" x14ac:dyDescent="0.3">
      <c r="A4624" s="63">
        <v>4622</v>
      </c>
      <c r="B4624">
        <v>119964</v>
      </c>
      <c r="C4624" t="s">
        <v>886</v>
      </c>
      <c r="D4624" t="s">
        <v>651</v>
      </c>
      <c r="F4624">
        <v>70</v>
      </c>
      <c r="G4624" s="64">
        <v>44209</v>
      </c>
      <c r="H4624" s="64">
        <v>44209</v>
      </c>
      <c r="I4624">
        <v>6</v>
      </c>
      <c r="J4624">
        <v>2020</v>
      </c>
      <c r="K4624">
        <v>2020</v>
      </c>
      <c r="M4624">
        <v>0.16666666666666671</v>
      </c>
      <c r="O4624">
        <v>1</v>
      </c>
      <c r="R4624" t="s">
        <v>731</v>
      </c>
    </row>
    <row r="4625" spans="1:18" x14ac:dyDescent="0.3">
      <c r="A4625" s="63">
        <v>4623</v>
      </c>
      <c r="B4625">
        <v>119964</v>
      </c>
      <c r="C4625" t="s">
        <v>886</v>
      </c>
      <c r="D4625" t="s">
        <v>651</v>
      </c>
      <c r="F4625">
        <v>70</v>
      </c>
      <c r="G4625" s="64">
        <v>44209</v>
      </c>
      <c r="H4625" s="64">
        <v>44209</v>
      </c>
      <c r="I4625">
        <v>6</v>
      </c>
      <c r="J4625">
        <v>2020</v>
      </c>
      <c r="K4625">
        <v>2020</v>
      </c>
      <c r="M4625">
        <v>0.16666666666666671</v>
      </c>
      <c r="O4625">
        <v>1</v>
      </c>
      <c r="R4625" t="s">
        <v>626</v>
      </c>
    </row>
    <row r="4626" spans="1:18" x14ac:dyDescent="0.3">
      <c r="A4626" s="63">
        <v>4624</v>
      </c>
      <c r="B4626">
        <v>1996</v>
      </c>
      <c r="C4626" t="s">
        <v>217</v>
      </c>
      <c r="D4626" t="s">
        <v>656</v>
      </c>
      <c r="F4626">
        <v>61</v>
      </c>
      <c r="G4626" s="64">
        <v>44209</v>
      </c>
      <c r="H4626" s="64">
        <v>44311</v>
      </c>
      <c r="I4626">
        <v>3</v>
      </c>
      <c r="J4626">
        <v>2002</v>
      </c>
      <c r="K4626">
        <v>2002</v>
      </c>
      <c r="L4626">
        <v>1</v>
      </c>
      <c r="M4626">
        <v>0.16666666666666671</v>
      </c>
      <c r="N4626">
        <v>0.16666666666666671</v>
      </c>
      <c r="O4626">
        <v>103</v>
      </c>
      <c r="P4626">
        <v>1.618122977346278E-3</v>
      </c>
      <c r="Q4626">
        <v>9.7087378640776691E-3</v>
      </c>
      <c r="R4626" t="s">
        <v>32</v>
      </c>
    </row>
    <row r="4627" spans="1:18" x14ac:dyDescent="0.3">
      <c r="A4627" s="63">
        <v>4625</v>
      </c>
      <c r="B4627">
        <v>1996</v>
      </c>
      <c r="C4627" t="s">
        <v>217</v>
      </c>
      <c r="D4627" t="s">
        <v>656</v>
      </c>
      <c r="F4627">
        <v>61</v>
      </c>
      <c r="G4627" s="64">
        <v>44209</v>
      </c>
      <c r="H4627" s="64">
        <v>44311</v>
      </c>
      <c r="I4627">
        <v>3</v>
      </c>
      <c r="J4627">
        <v>2002</v>
      </c>
      <c r="K4627">
        <v>2002</v>
      </c>
      <c r="L4627">
        <v>1</v>
      </c>
      <c r="M4627">
        <v>0.16666666666666671</v>
      </c>
      <c r="N4627">
        <v>0.16666666666666671</v>
      </c>
      <c r="O4627">
        <v>103</v>
      </c>
      <c r="P4627">
        <v>1.618122977346278E-3</v>
      </c>
      <c r="Q4627">
        <v>9.7087378640776691E-3</v>
      </c>
      <c r="R4627" t="s">
        <v>23</v>
      </c>
    </row>
    <row r="4628" spans="1:18" x14ac:dyDescent="0.3">
      <c r="A4628" s="63">
        <v>4626</v>
      </c>
      <c r="B4628">
        <v>1996</v>
      </c>
      <c r="C4628" t="s">
        <v>217</v>
      </c>
      <c r="D4628" t="s">
        <v>656</v>
      </c>
      <c r="F4628">
        <v>61</v>
      </c>
      <c r="G4628" s="64">
        <v>44209</v>
      </c>
      <c r="H4628" s="64">
        <v>44311</v>
      </c>
      <c r="I4628">
        <v>3</v>
      </c>
      <c r="J4628">
        <v>2002</v>
      </c>
      <c r="K4628">
        <v>2002</v>
      </c>
      <c r="L4628">
        <v>1</v>
      </c>
      <c r="M4628">
        <v>0.16666666666666671</v>
      </c>
      <c r="N4628">
        <v>0.16666666666666671</v>
      </c>
      <c r="O4628">
        <v>103</v>
      </c>
      <c r="P4628">
        <v>1.618122977346278E-3</v>
      </c>
      <c r="Q4628">
        <v>9.7087378640776691E-3</v>
      </c>
      <c r="R4628" t="s">
        <v>359</v>
      </c>
    </row>
    <row r="4629" spans="1:18" x14ac:dyDescent="0.3">
      <c r="A4629" s="63">
        <v>4627</v>
      </c>
      <c r="B4629">
        <v>1996</v>
      </c>
      <c r="C4629" t="s">
        <v>217</v>
      </c>
      <c r="D4629" t="s">
        <v>656</v>
      </c>
      <c r="F4629">
        <v>61</v>
      </c>
      <c r="G4629" s="64">
        <v>44209</v>
      </c>
      <c r="H4629" s="64">
        <v>44311</v>
      </c>
      <c r="I4629">
        <v>3</v>
      </c>
      <c r="J4629">
        <v>2002</v>
      </c>
      <c r="K4629">
        <v>2002</v>
      </c>
      <c r="L4629">
        <v>1</v>
      </c>
      <c r="M4629">
        <v>0.16666666666666671</v>
      </c>
      <c r="N4629">
        <v>0.16666666666666671</v>
      </c>
      <c r="O4629">
        <v>103</v>
      </c>
      <c r="P4629">
        <v>1.618122977346278E-3</v>
      </c>
      <c r="Q4629">
        <v>9.7087378640776691E-3</v>
      </c>
      <c r="R4629" t="s">
        <v>51</v>
      </c>
    </row>
    <row r="4630" spans="1:18" x14ac:dyDescent="0.3">
      <c r="A4630" s="63">
        <v>4628</v>
      </c>
      <c r="B4630">
        <v>1996</v>
      </c>
      <c r="C4630" t="s">
        <v>217</v>
      </c>
      <c r="D4630" t="s">
        <v>656</v>
      </c>
      <c r="F4630">
        <v>61</v>
      </c>
      <c r="G4630" s="64">
        <v>44209</v>
      </c>
      <c r="H4630" s="64">
        <v>44311</v>
      </c>
      <c r="I4630">
        <v>3</v>
      </c>
      <c r="J4630">
        <v>2002</v>
      </c>
      <c r="K4630">
        <v>2002</v>
      </c>
      <c r="L4630">
        <v>1</v>
      </c>
      <c r="M4630">
        <v>0.16666666666666671</v>
      </c>
      <c r="N4630">
        <v>0.16666666666666671</v>
      </c>
      <c r="O4630">
        <v>103</v>
      </c>
      <c r="P4630">
        <v>1.618122977346278E-3</v>
      </c>
      <c r="Q4630">
        <v>9.7087378640776691E-3</v>
      </c>
      <c r="R4630" t="s">
        <v>108</v>
      </c>
    </row>
    <row r="4631" spans="1:18" x14ac:dyDescent="0.3">
      <c r="A4631" s="63">
        <v>4629</v>
      </c>
      <c r="B4631">
        <v>1996</v>
      </c>
      <c r="C4631" t="s">
        <v>217</v>
      </c>
      <c r="D4631" t="s">
        <v>656</v>
      </c>
      <c r="F4631">
        <v>61</v>
      </c>
      <c r="G4631" s="64">
        <v>44209</v>
      </c>
      <c r="H4631" s="64">
        <v>44311</v>
      </c>
      <c r="I4631">
        <v>3</v>
      </c>
      <c r="J4631">
        <v>2002</v>
      </c>
      <c r="K4631">
        <v>2002</v>
      </c>
      <c r="L4631">
        <v>1</v>
      </c>
      <c r="M4631">
        <v>0.16666666666666671</v>
      </c>
      <c r="N4631">
        <v>0.16666666666666671</v>
      </c>
      <c r="O4631">
        <v>103</v>
      </c>
      <c r="P4631">
        <v>1.618122977346278E-3</v>
      </c>
      <c r="Q4631">
        <v>9.7087378640776691E-3</v>
      </c>
      <c r="R4631" t="s">
        <v>638</v>
      </c>
    </row>
    <row r="4632" spans="1:18" x14ac:dyDescent="0.3">
      <c r="A4632" s="63">
        <v>4630</v>
      </c>
      <c r="B4632">
        <v>1996</v>
      </c>
      <c r="C4632" t="s">
        <v>217</v>
      </c>
      <c r="D4632" t="s">
        <v>656</v>
      </c>
      <c r="F4632">
        <v>61</v>
      </c>
      <c r="G4632" s="64">
        <v>44209</v>
      </c>
      <c r="H4632" s="64">
        <v>44311</v>
      </c>
      <c r="I4632">
        <v>3</v>
      </c>
      <c r="J4632">
        <v>2002</v>
      </c>
      <c r="K4632">
        <v>2002</v>
      </c>
      <c r="L4632">
        <v>1</v>
      </c>
      <c r="M4632">
        <v>0.16666666666666671</v>
      </c>
      <c r="N4632">
        <v>0.16666666666666671</v>
      </c>
      <c r="O4632">
        <v>103</v>
      </c>
      <c r="P4632">
        <v>1.618122977346278E-3</v>
      </c>
      <c r="Q4632">
        <v>9.7087378640776691E-3</v>
      </c>
      <c r="R4632" t="s">
        <v>55</v>
      </c>
    </row>
    <row r="4633" spans="1:18" x14ac:dyDescent="0.3">
      <c r="A4633" s="63">
        <v>4631</v>
      </c>
      <c r="B4633">
        <v>123474</v>
      </c>
      <c r="C4633" t="s">
        <v>537</v>
      </c>
      <c r="D4633" t="s">
        <v>651</v>
      </c>
      <c r="F4633">
        <v>61</v>
      </c>
      <c r="G4633" s="64">
        <v>44319</v>
      </c>
      <c r="H4633" s="64">
        <v>44328</v>
      </c>
      <c r="I4633">
        <v>6</v>
      </c>
      <c r="J4633">
        <v>2021</v>
      </c>
      <c r="K4633">
        <v>2021</v>
      </c>
      <c r="L4633">
        <v>10</v>
      </c>
      <c r="M4633">
        <v>8.3333333333333329E-2</v>
      </c>
      <c r="N4633">
        <v>0.83333333333333326</v>
      </c>
      <c r="O4633">
        <v>10</v>
      </c>
      <c r="P4633">
        <v>8.3333333333333329E-2</v>
      </c>
      <c r="Q4633">
        <v>1</v>
      </c>
      <c r="R4633" t="s">
        <v>32</v>
      </c>
    </row>
    <row r="4634" spans="1:18" x14ac:dyDescent="0.3">
      <c r="A4634" s="63">
        <v>4632</v>
      </c>
      <c r="B4634">
        <v>123474</v>
      </c>
      <c r="C4634" t="s">
        <v>537</v>
      </c>
      <c r="D4634" t="s">
        <v>651</v>
      </c>
      <c r="F4634">
        <v>61</v>
      </c>
      <c r="G4634" s="64">
        <v>44319</v>
      </c>
      <c r="H4634" s="64">
        <v>44328</v>
      </c>
      <c r="I4634">
        <v>6</v>
      </c>
      <c r="J4634">
        <v>2021</v>
      </c>
      <c r="K4634">
        <v>2021</v>
      </c>
      <c r="L4634">
        <v>10</v>
      </c>
      <c r="M4634">
        <v>8.3333333333333329E-2</v>
      </c>
      <c r="N4634">
        <v>0.83333333333333326</v>
      </c>
      <c r="O4634">
        <v>10</v>
      </c>
      <c r="P4634">
        <v>8.3333333333333329E-2</v>
      </c>
      <c r="Q4634">
        <v>1</v>
      </c>
      <c r="R4634" t="s">
        <v>23</v>
      </c>
    </row>
    <row r="4635" spans="1:18" x14ac:dyDescent="0.3">
      <c r="A4635" s="63">
        <v>4633</v>
      </c>
      <c r="B4635">
        <v>123474</v>
      </c>
      <c r="C4635" t="s">
        <v>537</v>
      </c>
      <c r="D4635" t="s">
        <v>651</v>
      </c>
      <c r="F4635">
        <v>61</v>
      </c>
      <c r="G4635" s="64">
        <v>44319</v>
      </c>
      <c r="H4635" s="64">
        <v>44328</v>
      </c>
      <c r="I4635">
        <v>6</v>
      </c>
      <c r="J4635">
        <v>2021</v>
      </c>
      <c r="K4635">
        <v>2021</v>
      </c>
      <c r="L4635">
        <v>10</v>
      </c>
      <c r="M4635">
        <v>8.3333333333333329E-2</v>
      </c>
      <c r="N4635">
        <v>0.83333333333333326</v>
      </c>
      <c r="O4635">
        <v>10</v>
      </c>
      <c r="P4635">
        <v>8.3333333333333329E-2</v>
      </c>
      <c r="Q4635">
        <v>1</v>
      </c>
      <c r="R4635" t="s">
        <v>644</v>
      </c>
    </row>
    <row r="4636" spans="1:18" x14ac:dyDescent="0.3">
      <c r="A4636" s="63">
        <v>4634</v>
      </c>
      <c r="B4636">
        <v>123474</v>
      </c>
      <c r="C4636" t="s">
        <v>537</v>
      </c>
      <c r="D4636" t="s">
        <v>651</v>
      </c>
      <c r="F4636">
        <v>61</v>
      </c>
      <c r="G4636" s="64">
        <v>44319</v>
      </c>
      <c r="H4636" s="64">
        <v>44328</v>
      </c>
      <c r="I4636">
        <v>6</v>
      </c>
      <c r="J4636">
        <v>2021</v>
      </c>
      <c r="K4636">
        <v>2021</v>
      </c>
      <c r="L4636">
        <v>10</v>
      </c>
      <c r="M4636">
        <v>8.3333333333333329E-2</v>
      </c>
      <c r="N4636">
        <v>0.83333333333333326</v>
      </c>
      <c r="O4636">
        <v>10</v>
      </c>
      <c r="P4636">
        <v>8.3333333333333329E-2</v>
      </c>
      <c r="Q4636">
        <v>1</v>
      </c>
      <c r="R4636" t="s">
        <v>716</v>
      </c>
    </row>
    <row r="4637" spans="1:18" x14ac:dyDescent="0.3">
      <c r="A4637" s="63">
        <v>4635</v>
      </c>
      <c r="B4637">
        <v>123474</v>
      </c>
      <c r="C4637" t="s">
        <v>537</v>
      </c>
      <c r="D4637" t="s">
        <v>651</v>
      </c>
      <c r="F4637">
        <v>61</v>
      </c>
      <c r="G4637" s="64">
        <v>44319</v>
      </c>
      <c r="H4637" s="64">
        <v>44328</v>
      </c>
      <c r="I4637">
        <v>6</v>
      </c>
      <c r="J4637">
        <v>2021</v>
      </c>
      <c r="K4637">
        <v>2021</v>
      </c>
      <c r="L4637">
        <v>10</v>
      </c>
      <c r="M4637">
        <v>8.3333333333333329E-2</v>
      </c>
      <c r="N4637">
        <v>0.83333333333333326</v>
      </c>
      <c r="O4637">
        <v>10</v>
      </c>
      <c r="P4637">
        <v>8.3333333333333329E-2</v>
      </c>
      <c r="Q4637">
        <v>1</v>
      </c>
      <c r="R4637" t="s">
        <v>646</v>
      </c>
    </row>
    <row r="4638" spans="1:18" x14ac:dyDescent="0.3">
      <c r="A4638" s="63">
        <v>4636</v>
      </c>
      <c r="B4638">
        <v>123474</v>
      </c>
      <c r="C4638" t="s">
        <v>537</v>
      </c>
      <c r="D4638" t="s">
        <v>651</v>
      </c>
      <c r="F4638">
        <v>61</v>
      </c>
      <c r="G4638" s="64">
        <v>44319</v>
      </c>
      <c r="H4638" s="64">
        <v>44328</v>
      </c>
      <c r="I4638">
        <v>6</v>
      </c>
      <c r="J4638">
        <v>2021</v>
      </c>
      <c r="K4638">
        <v>2021</v>
      </c>
      <c r="L4638">
        <v>10</v>
      </c>
      <c r="M4638">
        <v>8.3333333333333329E-2</v>
      </c>
      <c r="N4638">
        <v>0.83333333333333326</v>
      </c>
      <c r="O4638">
        <v>10</v>
      </c>
      <c r="P4638">
        <v>8.3333333333333329E-2</v>
      </c>
      <c r="Q4638">
        <v>1</v>
      </c>
      <c r="R4638" t="s">
        <v>122</v>
      </c>
    </row>
    <row r="4639" spans="1:18" x14ac:dyDescent="0.3">
      <c r="A4639" s="63">
        <v>4637</v>
      </c>
      <c r="B4639">
        <v>123474</v>
      </c>
      <c r="C4639" t="s">
        <v>537</v>
      </c>
      <c r="D4639" t="s">
        <v>651</v>
      </c>
      <c r="F4639">
        <v>61</v>
      </c>
      <c r="G4639" s="64">
        <v>44319</v>
      </c>
      <c r="H4639" s="64">
        <v>44328</v>
      </c>
      <c r="I4639">
        <v>6</v>
      </c>
      <c r="J4639">
        <v>2021</v>
      </c>
      <c r="K4639">
        <v>2021</v>
      </c>
      <c r="L4639">
        <v>10</v>
      </c>
      <c r="M4639">
        <v>8.3333333333333329E-2</v>
      </c>
      <c r="N4639">
        <v>0.83333333333333326</v>
      </c>
      <c r="O4639">
        <v>10</v>
      </c>
      <c r="P4639">
        <v>8.3333333333333329E-2</v>
      </c>
      <c r="Q4639">
        <v>1</v>
      </c>
      <c r="R4639" t="s">
        <v>723</v>
      </c>
    </row>
    <row r="4640" spans="1:18" x14ac:dyDescent="0.3">
      <c r="A4640" s="63">
        <v>4638</v>
      </c>
      <c r="B4640">
        <v>123474</v>
      </c>
      <c r="C4640" t="s">
        <v>537</v>
      </c>
      <c r="D4640" t="s">
        <v>651</v>
      </c>
      <c r="F4640">
        <v>61</v>
      </c>
      <c r="G4640" s="64">
        <v>44319</v>
      </c>
      <c r="H4640" s="64">
        <v>44328</v>
      </c>
      <c r="I4640">
        <v>6</v>
      </c>
      <c r="J4640">
        <v>2021</v>
      </c>
      <c r="K4640">
        <v>2021</v>
      </c>
      <c r="L4640">
        <v>10</v>
      </c>
      <c r="M4640">
        <v>8.3333333333333329E-2</v>
      </c>
      <c r="N4640">
        <v>0.83333333333333326</v>
      </c>
      <c r="O4640">
        <v>10</v>
      </c>
      <c r="P4640">
        <v>8.3333333333333329E-2</v>
      </c>
      <c r="Q4640">
        <v>1</v>
      </c>
      <c r="R4640" t="s">
        <v>632</v>
      </c>
    </row>
    <row r="4641" spans="1:18" x14ac:dyDescent="0.3">
      <c r="A4641" s="63">
        <v>4639</v>
      </c>
      <c r="B4641">
        <v>123474</v>
      </c>
      <c r="C4641" t="s">
        <v>537</v>
      </c>
      <c r="D4641" t="s">
        <v>651</v>
      </c>
      <c r="F4641">
        <v>61</v>
      </c>
      <c r="G4641" s="64">
        <v>44319</v>
      </c>
      <c r="H4641" s="64">
        <v>44328</v>
      </c>
      <c r="I4641">
        <v>6</v>
      </c>
      <c r="J4641">
        <v>2021</v>
      </c>
      <c r="K4641">
        <v>2021</v>
      </c>
      <c r="L4641">
        <v>10</v>
      </c>
      <c r="M4641">
        <v>8.3333333333333329E-2</v>
      </c>
      <c r="N4641">
        <v>0.83333333333333326</v>
      </c>
      <c r="O4641">
        <v>10</v>
      </c>
      <c r="P4641">
        <v>8.3333333333333329E-2</v>
      </c>
      <c r="Q4641">
        <v>1</v>
      </c>
      <c r="R4641" t="s">
        <v>91</v>
      </c>
    </row>
    <row r="4642" spans="1:18" x14ac:dyDescent="0.3">
      <c r="A4642" s="63">
        <v>4640</v>
      </c>
      <c r="B4642">
        <v>121684</v>
      </c>
      <c r="C4642" t="s">
        <v>350</v>
      </c>
      <c r="D4642" t="s">
        <v>651</v>
      </c>
      <c r="F4642">
        <v>53</v>
      </c>
      <c r="G4642" s="64">
        <v>44207</v>
      </c>
      <c r="H4642" s="64">
        <v>44207</v>
      </c>
      <c r="I4642">
        <v>5</v>
      </c>
      <c r="J4642">
        <v>2020</v>
      </c>
      <c r="K4642">
        <v>2020</v>
      </c>
      <c r="L4642">
        <v>4</v>
      </c>
      <c r="M4642">
        <v>1.666666666666667E-2</v>
      </c>
      <c r="N4642">
        <v>6.6666666666666666E-2</v>
      </c>
      <c r="O4642">
        <v>1</v>
      </c>
      <c r="P4642">
        <v>6.6666666666666666E-2</v>
      </c>
      <c r="Q4642">
        <v>4</v>
      </c>
      <c r="R4642" t="s">
        <v>36</v>
      </c>
    </row>
    <row r="4643" spans="1:18" x14ac:dyDescent="0.3">
      <c r="A4643" s="63">
        <v>4641</v>
      </c>
      <c r="B4643">
        <v>121684</v>
      </c>
      <c r="C4643" t="s">
        <v>350</v>
      </c>
      <c r="D4643" t="s">
        <v>651</v>
      </c>
      <c r="F4643">
        <v>53</v>
      </c>
      <c r="G4643" s="64">
        <v>44207</v>
      </c>
      <c r="H4643" s="64">
        <v>44207</v>
      </c>
      <c r="I4643">
        <v>5</v>
      </c>
      <c r="J4643">
        <v>2020</v>
      </c>
      <c r="K4643">
        <v>2020</v>
      </c>
      <c r="L4643">
        <v>4</v>
      </c>
      <c r="M4643">
        <v>1.666666666666667E-2</v>
      </c>
      <c r="N4643">
        <v>6.6666666666666666E-2</v>
      </c>
      <c r="O4643">
        <v>1</v>
      </c>
      <c r="P4643">
        <v>6.6666666666666666E-2</v>
      </c>
      <c r="Q4643">
        <v>4</v>
      </c>
      <c r="R4643" t="s">
        <v>24</v>
      </c>
    </row>
    <row r="4644" spans="1:18" x14ac:dyDescent="0.3">
      <c r="A4644" s="63">
        <v>4642</v>
      </c>
      <c r="B4644">
        <v>121684</v>
      </c>
      <c r="C4644" t="s">
        <v>350</v>
      </c>
      <c r="D4644" t="s">
        <v>651</v>
      </c>
      <c r="F4644">
        <v>53</v>
      </c>
      <c r="G4644" s="64">
        <v>44207</v>
      </c>
      <c r="H4644" s="64">
        <v>44207</v>
      </c>
      <c r="I4644">
        <v>5</v>
      </c>
      <c r="J4644">
        <v>2020</v>
      </c>
      <c r="K4644">
        <v>2020</v>
      </c>
      <c r="L4644">
        <v>4</v>
      </c>
      <c r="M4644">
        <v>1.666666666666667E-2</v>
      </c>
      <c r="N4644">
        <v>6.6666666666666666E-2</v>
      </c>
      <c r="O4644">
        <v>1</v>
      </c>
      <c r="P4644">
        <v>6.6666666666666666E-2</v>
      </c>
      <c r="Q4644">
        <v>4</v>
      </c>
      <c r="R4644" t="s">
        <v>108</v>
      </c>
    </row>
    <row r="4645" spans="1:18" x14ac:dyDescent="0.3">
      <c r="A4645" s="63">
        <v>4643</v>
      </c>
      <c r="B4645">
        <v>121684</v>
      </c>
      <c r="C4645" t="s">
        <v>350</v>
      </c>
      <c r="D4645" t="s">
        <v>651</v>
      </c>
      <c r="F4645">
        <v>53</v>
      </c>
      <c r="G4645" s="64">
        <v>44207</v>
      </c>
      <c r="H4645" s="64">
        <v>44207</v>
      </c>
      <c r="I4645">
        <v>5</v>
      </c>
      <c r="J4645">
        <v>2020</v>
      </c>
      <c r="K4645">
        <v>2020</v>
      </c>
      <c r="L4645">
        <v>4</v>
      </c>
      <c r="M4645">
        <v>1.666666666666667E-2</v>
      </c>
      <c r="N4645">
        <v>6.6666666666666666E-2</v>
      </c>
      <c r="O4645">
        <v>1</v>
      </c>
      <c r="P4645">
        <v>6.6666666666666666E-2</v>
      </c>
      <c r="Q4645">
        <v>4</v>
      </c>
      <c r="R4645" t="s">
        <v>639</v>
      </c>
    </row>
    <row r="4646" spans="1:18" x14ac:dyDescent="0.3">
      <c r="A4646" s="63">
        <v>4644</v>
      </c>
      <c r="B4646">
        <v>121684</v>
      </c>
      <c r="C4646" t="s">
        <v>350</v>
      </c>
      <c r="D4646" t="s">
        <v>651</v>
      </c>
      <c r="F4646">
        <v>53</v>
      </c>
      <c r="G4646" s="64">
        <v>44207</v>
      </c>
      <c r="H4646" s="64">
        <v>44207</v>
      </c>
      <c r="I4646">
        <v>5</v>
      </c>
      <c r="J4646">
        <v>2020</v>
      </c>
      <c r="K4646">
        <v>2020</v>
      </c>
      <c r="L4646">
        <v>4</v>
      </c>
      <c r="M4646">
        <v>1.666666666666667E-2</v>
      </c>
      <c r="N4646">
        <v>6.6666666666666666E-2</v>
      </c>
      <c r="O4646">
        <v>1</v>
      </c>
      <c r="P4646">
        <v>6.6666666666666666E-2</v>
      </c>
      <c r="Q4646">
        <v>4</v>
      </c>
      <c r="R4646" t="s">
        <v>590</v>
      </c>
    </row>
    <row r="4647" spans="1:18" x14ac:dyDescent="0.3">
      <c r="A4647" s="63">
        <v>4645</v>
      </c>
      <c r="B4647">
        <v>121684</v>
      </c>
      <c r="C4647" t="s">
        <v>350</v>
      </c>
      <c r="D4647" t="s">
        <v>651</v>
      </c>
      <c r="F4647">
        <v>53</v>
      </c>
      <c r="G4647" s="64">
        <v>44207</v>
      </c>
      <c r="H4647" s="64">
        <v>44207</v>
      </c>
      <c r="I4647">
        <v>5</v>
      </c>
      <c r="J4647">
        <v>2020</v>
      </c>
      <c r="K4647">
        <v>2020</v>
      </c>
      <c r="L4647">
        <v>4</v>
      </c>
      <c r="M4647">
        <v>1.666666666666667E-2</v>
      </c>
      <c r="N4647">
        <v>6.6666666666666666E-2</v>
      </c>
      <c r="O4647">
        <v>1</v>
      </c>
      <c r="P4647">
        <v>6.6666666666666666E-2</v>
      </c>
      <c r="Q4647">
        <v>4</v>
      </c>
      <c r="R4647" t="s">
        <v>705</v>
      </c>
    </row>
    <row r="4648" spans="1:18" x14ac:dyDescent="0.3">
      <c r="A4648" s="63">
        <v>4646</v>
      </c>
      <c r="B4648">
        <v>121684</v>
      </c>
      <c r="C4648" t="s">
        <v>350</v>
      </c>
      <c r="D4648" t="s">
        <v>651</v>
      </c>
      <c r="F4648">
        <v>53</v>
      </c>
      <c r="G4648" s="64">
        <v>44207</v>
      </c>
      <c r="H4648" s="64">
        <v>44207</v>
      </c>
      <c r="I4648">
        <v>5</v>
      </c>
      <c r="J4648">
        <v>2020</v>
      </c>
      <c r="K4648">
        <v>2020</v>
      </c>
      <c r="L4648">
        <v>4</v>
      </c>
      <c r="M4648">
        <v>1.666666666666667E-2</v>
      </c>
      <c r="N4648">
        <v>6.6666666666666666E-2</v>
      </c>
      <c r="O4648">
        <v>1</v>
      </c>
      <c r="P4648">
        <v>6.6666666666666666E-2</v>
      </c>
      <c r="Q4648">
        <v>4</v>
      </c>
      <c r="R4648" t="s">
        <v>45</v>
      </c>
    </row>
    <row r="4649" spans="1:18" x14ac:dyDescent="0.3">
      <c r="A4649" s="63">
        <v>4647</v>
      </c>
      <c r="B4649">
        <v>121684</v>
      </c>
      <c r="C4649" t="s">
        <v>350</v>
      </c>
      <c r="D4649" t="s">
        <v>651</v>
      </c>
      <c r="F4649">
        <v>53</v>
      </c>
      <c r="G4649" s="64">
        <v>44207</v>
      </c>
      <c r="H4649" s="64">
        <v>44207</v>
      </c>
      <c r="I4649">
        <v>5</v>
      </c>
      <c r="J4649">
        <v>2020</v>
      </c>
      <c r="K4649">
        <v>2020</v>
      </c>
      <c r="L4649">
        <v>4</v>
      </c>
      <c r="M4649">
        <v>1.666666666666667E-2</v>
      </c>
      <c r="N4649">
        <v>6.6666666666666666E-2</v>
      </c>
      <c r="O4649">
        <v>1</v>
      </c>
      <c r="P4649">
        <v>6.6666666666666666E-2</v>
      </c>
      <c r="Q4649">
        <v>4</v>
      </c>
      <c r="R4649" t="s">
        <v>738</v>
      </c>
    </row>
    <row r="4650" spans="1:18" x14ac:dyDescent="0.3">
      <c r="A4650" s="63">
        <v>4648</v>
      </c>
      <c r="B4650">
        <v>116006</v>
      </c>
      <c r="C4650" t="s">
        <v>887</v>
      </c>
      <c r="D4650" t="s">
        <v>585</v>
      </c>
      <c r="F4650">
        <v>70</v>
      </c>
      <c r="G4650" s="64">
        <v>44325</v>
      </c>
      <c r="H4650" s="64">
        <v>44328</v>
      </c>
      <c r="I4650">
        <v>7</v>
      </c>
      <c r="J4650">
        <v>2020</v>
      </c>
      <c r="K4650">
        <v>2020</v>
      </c>
      <c r="L4650">
        <v>13</v>
      </c>
      <c r="M4650">
        <v>0.4</v>
      </c>
      <c r="N4650">
        <v>5.2</v>
      </c>
      <c r="O4650">
        <v>4</v>
      </c>
      <c r="P4650">
        <v>1.3</v>
      </c>
      <c r="Q4650">
        <v>3.25</v>
      </c>
      <c r="R4650" t="s">
        <v>35</v>
      </c>
    </row>
    <row r="4651" spans="1:18" x14ac:dyDescent="0.3">
      <c r="A4651" s="63">
        <v>4649</v>
      </c>
      <c r="B4651">
        <v>116006</v>
      </c>
      <c r="C4651" t="s">
        <v>887</v>
      </c>
      <c r="D4651" t="s">
        <v>585</v>
      </c>
      <c r="F4651">
        <v>70</v>
      </c>
      <c r="G4651" s="64">
        <v>44325</v>
      </c>
      <c r="H4651" s="64">
        <v>44328</v>
      </c>
      <c r="I4651">
        <v>7</v>
      </c>
      <c r="J4651">
        <v>2020</v>
      </c>
      <c r="K4651">
        <v>2020</v>
      </c>
      <c r="L4651">
        <v>13</v>
      </c>
      <c r="M4651">
        <v>0.4</v>
      </c>
      <c r="N4651">
        <v>5.2</v>
      </c>
      <c r="O4651">
        <v>4</v>
      </c>
      <c r="P4651">
        <v>1.3</v>
      </c>
      <c r="Q4651">
        <v>3.25</v>
      </c>
      <c r="R4651" t="s">
        <v>32</v>
      </c>
    </row>
    <row r="4652" spans="1:18" x14ac:dyDescent="0.3">
      <c r="A4652" s="63">
        <v>4650</v>
      </c>
      <c r="B4652">
        <v>116006</v>
      </c>
      <c r="C4652" t="s">
        <v>887</v>
      </c>
      <c r="D4652" t="s">
        <v>585</v>
      </c>
      <c r="F4652">
        <v>70</v>
      </c>
      <c r="G4652" s="64">
        <v>44325</v>
      </c>
      <c r="H4652" s="64">
        <v>44328</v>
      </c>
      <c r="I4652">
        <v>7</v>
      </c>
      <c r="J4652">
        <v>2020</v>
      </c>
      <c r="K4652">
        <v>2020</v>
      </c>
      <c r="L4652">
        <v>13</v>
      </c>
      <c r="M4652">
        <v>0.4</v>
      </c>
      <c r="N4652">
        <v>5.2</v>
      </c>
      <c r="O4652">
        <v>4</v>
      </c>
      <c r="P4652">
        <v>1.3</v>
      </c>
      <c r="Q4652">
        <v>3.25</v>
      </c>
      <c r="R4652" t="s">
        <v>108</v>
      </c>
    </row>
    <row r="4653" spans="1:18" x14ac:dyDescent="0.3">
      <c r="A4653" s="63">
        <v>4651</v>
      </c>
      <c r="B4653">
        <v>116006</v>
      </c>
      <c r="C4653" t="s">
        <v>887</v>
      </c>
      <c r="D4653" t="s">
        <v>585</v>
      </c>
      <c r="F4653">
        <v>70</v>
      </c>
      <c r="G4653" s="64">
        <v>44325</v>
      </c>
      <c r="H4653" s="64">
        <v>44328</v>
      </c>
      <c r="I4653">
        <v>7</v>
      </c>
      <c r="J4653">
        <v>2020</v>
      </c>
      <c r="K4653">
        <v>2020</v>
      </c>
      <c r="L4653">
        <v>13</v>
      </c>
      <c r="M4653">
        <v>0.4</v>
      </c>
      <c r="N4653">
        <v>5.2</v>
      </c>
      <c r="O4653">
        <v>4</v>
      </c>
      <c r="P4653">
        <v>1.3</v>
      </c>
      <c r="Q4653">
        <v>3.25</v>
      </c>
      <c r="R4653" t="s">
        <v>197</v>
      </c>
    </row>
    <row r="4654" spans="1:18" x14ac:dyDescent="0.3">
      <c r="A4654" s="63">
        <v>4652</v>
      </c>
      <c r="B4654">
        <v>116006</v>
      </c>
      <c r="C4654" t="s">
        <v>887</v>
      </c>
      <c r="D4654" t="s">
        <v>585</v>
      </c>
      <c r="F4654">
        <v>70</v>
      </c>
      <c r="G4654" s="64">
        <v>44325</v>
      </c>
      <c r="H4654" s="64">
        <v>44328</v>
      </c>
      <c r="I4654">
        <v>7</v>
      </c>
      <c r="J4654">
        <v>2020</v>
      </c>
      <c r="K4654">
        <v>2020</v>
      </c>
      <c r="L4654">
        <v>13</v>
      </c>
      <c r="M4654">
        <v>0.4</v>
      </c>
      <c r="N4654">
        <v>5.2</v>
      </c>
      <c r="O4654">
        <v>4</v>
      </c>
      <c r="P4654">
        <v>1.3</v>
      </c>
      <c r="Q4654">
        <v>3.25</v>
      </c>
      <c r="R4654" t="s">
        <v>644</v>
      </c>
    </row>
    <row r="4655" spans="1:18" x14ac:dyDescent="0.3">
      <c r="A4655" s="63">
        <v>4653</v>
      </c>
      <c r="B4655">
        <v>116006</v>
      </c>
      <c r="C4655" t="s">
        <v>887</v>
      </c>
      <c r="D4655" t="s">
        <v>585</v>
      </c>
      <c r="F4655">
        <v>70</v>
      </c>
      <c r="G4655" s="64">
        <v>44325</v>
      </c>
      <c r="H4655" s="64">
        <v>44328</v>
      </c>
      <c r="I4655">
        <v>7</v>
      </c>
      <c r="J4655">
        <v>2020</v>
      </c>
      <c r="K4655">
        <v>2020</v>
      </c>
      <c r="L4655">
        <v>13</v>
      </c>
      <c r="M4655">
        <v>0.4</v>
      </c>
      <c r="N4655">
        <v>5.2</v>
      </c>
      <c r="O4655">
        <v>4</v>
      </c>
      <c r="P4655">
        <v>1.3</v>
      </c>
      <c r="Q4655">
        <v>3.25</v>
      </c>
      <c r="R4655" t="s">
        <v>133</v>
      </c>
    </row>
    <row r="4656" spans="1:18" x14ac:dyDescent="0.3">
      <c r="A4656" s="63">
        <v>4654</v>
      </c>
      <c r="B4656">
        <v>116006</v>
      </c>
      <c r="C4656" t="s">
        <v>887</v>
      </c>
      <c r="D4656" t="s">
        <v>585</v>
      </c>
      <c r="F4656">
        <v>70</v>
      </c>
      <c r="G4656" s="64">
        <v>44325</v>
      </c>
      <c r="H4656" s="64">
        <v>44328</v>
      </c>
      <c r="I4656">
        <v>7</v>
      </c>
      <c r="J4656">
        <v>2020</v>
      </c>
      <c r="K4656">
        <v>2020</v>
      </c>
      <c r="L4656">
        <v>13</v>
      </c>
      <c r="M4656">
        <v>0.4</v>
      </c>
      <c r="N4656">
        <v>5.2</v>
      </c>
      <c r="O4656">
        <v>4</v>
      </c>
      <c r="P4656">
        <v>1.3</v>
      </c>
      <c r="Q4656">
        <v>3.25</v>
      </c>
      <c r="R4656" t="s">
        <v>38</v>
      </c>
    </row>
    <row r="4657" spans="1:18" x14ac:dyDescent="0.3">
      <c r="A4657" s="63">
        <v>4655</v>
      </c>
      <c r="B4657">
        <v>116006</v>
      </c>
      <c r="C4657" t="s">
        <v>887</v>
      </c>
      <c r="D4657" t="s">
        <v>585</v>
      </c>
      <c r="F4657">
        <v>70</v>
      </c>
      <c r="G4657" s="64">
        <v>44325</v>
      </c>
      <c r="H4657" s="64">
        <v>44328</v>
      </c>
      <c r="I4657">
        <v>7</v>
      </c>
      <c r="J4657">
        <v>2020</v>
      </c>
      <c r="K4657">
        <v>2020</v>
      </c>
      <c r="L4657">
        <v>13</v>
      </c>
      <c r="M4657">
        <v>0.4</v>
      </c>
      <c r="N4657">
        <v>5.2</v>
      </c>
      <c r="O4657">
        <v>4</v>
      </c>
      <c r="P4657">
        <v>1.3</v>
      </c>
      <c r="Q4657">
        <v>3.25</v>
      </c>
      <c r="R4657" t="s">
        <v>590</v>
      </c>
    </row>
    <row r="4658" spans="1:18" x14ac:dyDescent="0.3">
      <c r="A4658" s="63">
        <v>4656</v>
      </c>
      <c r="B4658">
        <v>116006</v>
      </c>
      <c r="C4658" t="s">
        <v>887</v>
      </c>
      <c r="D4658" t="s">
        <v>585</v>
      </c>
      <c r="F4658">
        <v>70</v>
      </c>
      <c r="G4658" s="64">
        <v>44325</v>
      </c>
      <c r="H4658" s="64">
        <v>44328</v>
      </c>
      <c r="I4658">
        <v>7</v>
      </c>
      <c r="J4658">
        <v>2020</v>
      </c>
      <c r="K4658">
        <v>2020</v>
      </c>
      <c r="L4658">
        <v>13</v>
      </c>
      <c r="M4658">
        <v>0.4</v>
      </c>
      <c r="N4658">
        <v>5.2</v>
      </c>
      <c r="O4658">
        <v>4</v>
      </c>
      <c r="P4658">
        <v>1.3</v>
      </c>
      <c r="Q4658">
        <v>3.25</v>
      </c>
      <c r="R4658" t="s">
        <v>697</v>
      </c>
    </row>
    <row r="4659" spans="1:18" x14ac:dyDescent="0.3">
      <c r="A4659" s="63">
        <v>4657</v>
      </c>
      <c r="B4659">
        <v>116006</v>
      </c>
      <c r="C4659" t="s">
        <v>887</v>
      </c>
      <c r="D4659" t="s">
        <v>585</v>
      </c>
      <c r="F4659">
        <v>70</v>
      </c>
      <c r="G4659" s="64">
        <v>44325</v>
      </c>
      <c r="H4659" s="64">
        <v>44328</v>
      </c>
      <c r="I4659">
        <v>7</v>
      </c>
      <c r="J4659">
        <v>2020</v>
      </c>
      <c r="K4659">
        <v>2020</v>
      </c>
      <c r="L4659">
        <v>13</v>
      </c>
      <c r="M4659">
        <v>0.4</v>
      </c>
      <c r="N4659">
        <v>5.2</v>
      </c>
      <c r="O4659">
        <v>4</v>
      </c>
      <c r="P4659">
        <v>1.3</v>
      </c>
      <c r="Q4659">
        <v>3.25</v>
      </c>
      <c r="R4659" t="s">
        <v>723</v>
      </c>
    </row>
    <row r="4660" spans="1:18" x14ac:dyDescent="0.3">
      <c r="A4660" s="63">
        <v>4658</v>
      </c>
      <c r="B4660">
        <v>116006</v>
      </c>
      <c r="C4660" t="s">
        <v>887</v>
      </c>
      <c r="D4660" t="s">
        <v>585</v>
      </c>
      <c r="F4660">
        <v>70</v>
      </c>
      <c r="G4660" s="64">
        <v>44325</v>
      </c>
      <c r="H4660" s="64">
        <v>44328</v>
      </c>
      <c r="I4660">
        <v>7</v>
      </c>
      <c r="J4660">
        <v>2020</v>
      </c>
      <c r="K4660">
        <v>2020</v>
      </c>
      <c r="L4660">
        <v>13</v>
      </c>
      <c r="M4660">
        <v>0.4</v>
      </c>
      <c r="N4660">
        <v>5.2</v>
      </c>
      <c r="O4660">
        <v>4</v>
      </c>
      <c r="P4660">
        <v>1.3</v>
      </c>
      <c r="Q4660">
        <v>3.25</v>
      </c>
      <c r="R4660" t="s">
        <v>792</v>
      </c>
    </row>
    <row r="4661" spans="1:18" x14ac:dyDescent="0.3">
      <c r="A4661" s="63">
        <v>4659</v>
      </c>
      <c r="B4661">
        <v>116006</v>
      </c>
      <c r="C4661" t="s">
        <v>887</v>
      </c>
      <c r="D4661" t="s">
        <v>585</v>
      </c>
      <c r="F4661">
        <v>70</v>
      </c>
      <c r="G4661" s="64">
        <v>44325</v>
      </c>
      <c r="H4661" s="64">
        <v>44328</v>
      </c>
      <c r="I4661">
        <v>7</v>
      </c>
      <c r="J4661">
        <v>2020</v>
      </c>
      <c r="K4661">
        <v>2020</v>
      </c>
      <c r="L4661">
        <v>13</v>
      </c>
      <c r="M4661">
        <v>0.4</v>
      </c>
      <c r="N4661">
        <v>5.2</v>
      </c>
      <c r="O4661">
        <v>4</v>
      </c>
      <c r="P4661">
        <v>1.3</v>
      </c>
      <c r="Q4661">
        <v>3.25</v>
      </c>
      <c r="R4661" t="s">
        <v>670</v>
      </c>
    </row>
    <row r="4662" spans="1:18" x14ac:dyDescent="0.3">
      <c r="A4662" s="63">
        <v>4660</v>
      </c>
      <c r="B4662">
        <v>116006</v>
      </c>
      <c r="C4662" t="s">
        <v>887</v>
      </c>
      <c r="D4662" t="s">
        <v>585</v>
      </c>
      <c r="F4662">
        <v>70</v>
      </c>
      <c r="G4662" s="64">
        <v>44325</v>
      </c>
      <c r="H4662" s="64">
        <v>44328</v>
      </c>
      <c r="I4662">
        <v>7</v>
      </c>
      <c r="J4662">
        <v>2020</v>
      </c>
      <c r="K4662">
        <v>2020</v>
      </c>
      <c r="L4662">
        <v>13</v>
      </c>
      <c r="M4662">
        <v>0.4</v>
      </c>
      <c r="N4662">
        <v>5.2</v>
      </c>
      <c r="O4662">
        <v>4</v>
      </c>
      <c r="P4662">
        <v>1.3</v>
      </c>
      <c r="Q4662">
        <v>3.25</v>
      </c>
      <c r="R4662" t="s">
        <v>676</v>
      </c>
    </row>
    <row r="4663" spans="1:18" x14ac:dyDescent="0.3">
      <c r="A4663" s="63">
        <v>4661</v>
      </c>
      <c r="B4663">
        <v>116006</v>
      </c>
      <c r="C4663" t="s">
        <v>887</v>
      </c>
      <c r="D4663" t="s">
        <v>585</v>
      </c>
      <c r="F4663">
        <v>70</v>
      </c>
      <c r="G4663" s="64">
        <v>44325</v>
      </c>
      <c r="H4663" s="64">
        <v>44328</v>
      </c>
      <c r="I4663">
        <v>7</v>
      </c>
      <c r="J4663">
        <v>2020</v>
      </c>
      <c r="K4663">
        <v>2020</v>
      </c>
      <c r="L4663">
        <v>13</v>
      </c>
      <c r="M4663">
        <v>0.4</v>
      </c>
      <c r="N4663">
        <v>5.2</v>
      </c>
      <c r="O4663">
        <v>4</v>
      </c>
      <c r="P4663">
        <v>1.3</v>
      </c>
      <c r="Q4663">
        <v>3.25</v>
      </c>
      <c r="R4663" t="s">
        <v>706</v>
      </c>
    </row>
    <row r="4664" spans="1:18" x14ac:dyDescent="0.3">
      <c r="A4664" s="63">
        <v>4662</v>
      </c>
      <c r="B4664">
        <v>116006</v>
      </c>
      <c r="C4664" t="s">
        <v>887</v>
      </c>
      <c r="D4664" t="s">
        <v>585</v>
      </c>
      <c r="F4664">
        <v>70</v>
      </c>
      <c r="G4664" s="64">
        <v>44325</v>
      </c>
      <c r="H4664" s="64">
        <v>44328</v>
      </c>
      <c r="I4664">
        <v>7</v>
      </c>
      <c r="J4664">
        <v>2020</v>
      </c>
      <c r="K4664">
        <v>2020</v>
      </c>
      <c r="L4664">
        <v>13</v>
      </c>
      <c r="M4664">
        <v>0.4</v>
      </c>
      <c r="N4664">
        <v>5.2</v>
      </c>
      <c r="O4664">
        <v>4</v>
      </c>
      <c r="P4664">
        <v>1.3</v>
      </c>
      <c r="Q4664">
        <v>3.25</v>
      </c>
      <c r="R4664" t="s">
        <v>690</v>
      </c>
    </row>
    <row r="4665" spans="1:18" x14ac:dyDescent="0.3">
      <c r="A4665" s="63">
        <v>4663</v>
      </c>
      <c r="B4665">
        <v>116006</v>
      </c>
      <c r="C4665" t="s">
        <v>887</v>
      </c>
      <c r="D4665" t="s">
        <v>585</v>
      </c>
      <c r="F4665">
        <v>70</v>
      </c>
      <c r="G4665" s="64">
        <v>44325</v>
      </c>
      <c r="H4665" s="64">
        <v>44328</v>
      </c>
      <c r="I4665">
        <v>7</v>
      </c>
      <c r="J4665">
        <v>2020</v>
      </c>
      <c r="K4665">
        <v>2020</v>
      </c>
      <c r="L4665">
        <v>13</v>
      </c>
      <c r="M4665">
        <v>0.4</v>
      </c>
      <c r="N4665">
        <v>5.2</v>
      </c>
      <c r="O4665">
        <v>4</v>
      </c>
      <c r="P4665">
        <v>1.3</v>
      </c>
      <c r="Q4665">
        <v>3.25</v>
      </c>
      <c r="R4665" t="s">
        <v>721</v>
      </c>
    </row>
    <row r="4666" spans="1:18" x14ac:dyDescent="0.3">
      <c r="A4666" s="63">
        <v>4664</v>
      </c>
      <c r="B4666">
        <v>116006</v>
      </c>
      <c r="C4666" t="s">
        <v>887</v>
      </c>
      <c r="D4666" t="s">
        <v>585</v>
      </c>
      <c r="F4666">
        <v>70</v>
      </c>
      <c r="G4666" s="64">
        <v>44325</v>
      </c>
      <c r="H4666" s="64">
        <v>44328</v>
      </c>
      <c r="I4666">
        <v>7</v>
      </c>
      <c r="J4666">
        <v>2020</v>
      </c>
      <c r="K4666">
        <v>2020</v>
      </c>
      <c r="L4666">
        <v>13</v>
      </c>
      <c r="M4666">
        <v>0.4</v>
      </c>
      <c r="N4666">
        <v>5.2</v>
      </c>
      <c r="O4666">
        <v>4</v>
      </c>
      <c r="P4666">
        <v>1.3</v>
      </c>
      <c r="Q4666">
        <v>3.25</v>
      </c>
      <c r="R4666" t="s">
        <v>696</v>
      </c>
    </row>
    <row r="4667" spans="1:18" x14ac:dyDescent="0.3">
      <c r="A4667" s="63">
        <v>4665</v>
      </c>
      <c r="B4667">
        <v>116006</v>
      </c>
      <c r="C4667" t="s">
        <v>887</v>
      </c>
      <c r="D4667" t="s">
        <v>585</v>
      </c>
      <c r="F4667">
        <v>70</v>
      </c>
      <c r="G4667" s="64">
        <v>44325</v>
      </c>
      <c r="H4667" s="64">
        <v>44328</v>
      </c>
      <c r="I4667">
        <v>7</v>
      </c>
      <c r="J4667">
        <v>2020</v>
      </c>
      <c r="K4667">
        <v>2020</v>
      </c>
      <c r="L4667">
        <v>13</v>
      </c>
      <c r="M4667">
        <v>0.4</v>
      </c>
      <c r="N4667">
        <v>5.2</v>
      </c>
      <c r="O4667">
        <v>4</v>
      </c>
      <c r="P4667">
        <v>1.3</v>
      </c>
      <c r="Q4667">
        <v>3.25</v>
      </c>
      <c r="R4667" t="s">
        <v>888</v>
      </c>
    </row>
    <row r="4668" spans="1:18" x14ac:dyDescent="0.3">
      <c r="A4668" s="63">
        <v>4666</v>
      </c>
      <c r="B4668">
        <v>116006</v>
      </c>
      <c r="C4668" t="s">
        <v>887</v>
      </c>
      <c r="D4668" t="s">
        <v>585</v>
      </c>
      <c r="F4668">
        <v>70</v>
      </c>
      <c r="G4668" s="64">
        <v>44325</v>
      </c>
      <c r="H4668" s="64">
        <v>44328</v>
      </c>
      <c r="I4668">
        <v>7</v>
      </c>
      <c r="J4668">
        <v>2020</v>
      </c>
      <c r="K4668">
        <v>2020</v>
      </c>
      <c r="L4668">
        <v>13</v>
      </c>
      <c r="M4668">
        <v>0.4</v>
      </c>
      <c r="N4668">
        <v>5.2</v>
      </c>
      <c r="O4668">
        <v>4</v>
      </c>
      <c r="P4668">
        <v>1.3</v>
      </c>
      <c r="Q4668">
        <v>3.25</v>
      </c>
      <c r="R4668" t="s">
        <v>733</v>
      </c>
    </row>
    <row r="4669" spans="1:18" x14ac:dyDescent="0.3">
      <c r="A4669" s="63">
        <v>4667</v>
      </c>
      <c r="B4669">
        <v>116006</v>
      </c>
      <c r="C4669" t="s">
        <v>887</v>
      </c>
      <c r="D4669" t="s">
        <v>585</v>
      </c>
      <c r="F4669">
        <v>70</v>
      </c>
      <c r="G4669" s="64">
        <v>44325</v>
      </c>
      <c r="H4669" s="64">
        <v>44328</v>
      </c>
      <c r="I4669">
        <v>7</v>
      </c>
      <c r="J4669">
        <v>2020</v>
      </c>
      <c r="K4669">
        <v>2020</v>
      </c>
      <c r="L4669">
        <v>13</v>
      </c>
      <c r="M4669">
        <v>0.4</v>
      </c>
      <c r="N4669">
        <v>5.2</v>
      </c>
      <c r="O4669">
        <v>4</v>
      </c>
      <c r="P4669">
        <v>1.3</v>
      </c>
      <c r="Q4669">
        <v>3.25</v>
      </c>
      <c r="R4669" t="s">
        <v>595</v>
      </c>
    </row>
    <row r="4670" spans="1:18" x14ac:dyDescent="0.3">
      <c r="A4670" s="63">
        <v>4668</v>
      </c>
      <c r="B4670">
        <v>116006</v>
      </c>
      <c r="C4670" t="s">
        <v>887</v>
      </c>
      <c r="D4670" t="s">
        <v>585</v>
      </c>
      <c r="F4670">
        <v>70</v>
      </c>
      <c r="G4670" s="64">
        <v>44325</v>
      </c>
      <c r="H4670" s="64">
        <v>44328</v>
      </c>
      <c r="I4670">
        <v>7</v>
      </c>
      <c r="J4670">
        <v>2020</v>
      </c>
      <c r="K4670">
        <v>2020</v>
      </c>
      <c r="L4670">
        <v>13</v>
      </c>
      <c r="M4670">
        <v>0.4</v>
      </c>
      <c r="N4670">
        <v>5.2</v>
      </c>
      <c r="O4670">
        <v>4</v>
      </c>
      <c r="P4670">
        <v>1.3</v>
      </c>
      <c r="Q4670">
        <v>3.25</v>
      </c>
      <c r="R4670" t="s">
        <v>857</v>
      </c>
    </row>
    <row r="4671" spans="1:18" x14ac:dyDescent="0.3">
      <c r="A4671" s="63">
        <v>4669</v>
      </c>
      <c r="B4671">
        <v>117496</v>
      </c>
      <c r="C4671" t="s">
        <v>889</v>
      </c>
      <c r="D4671" t="s">
        <v>651</v>
      </c>
      <c r="F4671">
        <v>65</v>
      </c>
      <c r="G4671" s="64">
        <v>44329</v>
      </c>
      <c r="H4671" s="64">
        <v>44329</v>
      </c>
      <c r="I4671">
        <v>7</v>
      </c>
      <c r="J4671">
        <v>2020</v>
      </c>
      <c r="K4671">
        <v>2020</v>
      </c>
      <c r="L4671">
        <v>6</v>
      </c>
      <c r="M4671">
        <v>3.3333333333333333E-2</v>
      </c>
      <c r="N4671">
        <v>0.2</v>
      </c>
      <c r="O4671">
        <v>1</v>
      </c>
      <c r="P4671">
        <v>0.2</v>
      </c>
      <c r="Q4671">
        <v>6</v>
      </c>
      <c r="R4671" t="s">
        <v>36</v>
      </c>
    </row>
    <row r="4672" spans="1:18" x14ac:dyDescent="0.3">
      <c r="A4672" s="63">
        <v>4670</v>
      </c>
      <c r="B4672">
        <v>117496</v>
      </c>
      <c r="C4672" t="s">
        <v>889</v>
      </c>
      <c r="D4672" t="s">
        <v>651</v>
      </c>
      <c r="F4672">
        <v>65</v>
      </c>
      <c r="G4672" s="64">
        <v>44329</v>
      </c>
      <c r="H4672" s="64">
        <v>44329</v>
      </c>
      <c r="I4672">
        <v>7</v>
      </c>
      <c r="J4672">
        <v>2020</v>
      </c>
      <c r="K4672">
        <v>2020</v>
      </c>
      <c r="L4672">
        <v>6</v>
      </c>
      <c r="M4672">
        <v>3.3333333333333333E-2</v>
      </c>
      <c r="N4672">
        <v>0.2</v>
      </c>
      <c r="O4672">
        <v>1</v>
      </c>
      <c r="P4672">
        <v>0.2</v>
      </c>
      <c r="Q4672">
        <v>6</v>
      </c>
      <c r="R4672" t="s">
        <v>54</v>
      </c>
    </row>
    <row r="4673" spans="1:18" x14ac:dyDescent="0.3">
      <c r="A4673" s="63">
        <v>4671</v>
      </c>
      <c r="B4673">
        <v>117496</v>
      </c>
      <c r="C4673" t="s">
        <v>889</v>
      </c>
      <c r="D4673" t="s">
        <v>651</v>
      </c>
      <c r="F4673">
        <v>65</v>
      </c>
      <c r="G4673" s="64">
        <v>44329</v>
      </c>
      <c r="H4673" s="64">
        <v>44329</v>
      </c>
      <c r="I4673">
        <v>7</v>
      </c>
      <c r="J4673">
        <v>2020</v>
      </c>
      <c r="K4673">
        <v>2020</v>
      </c>
      <c r="L4673">
        <v>6</v>
      </c>
      <c r="M4673">
        <v>3.3333333333333333E-2</v>
      </c>
      <c r="N4673">
        <v>0.2</v>
      </c>
      <c r="O4673">
        <v>1</v>
      </c>
      <c r="P4673">
        <v>0.2</v>
      </c>
      <c r="Q4673">
        <v>6</v>
      </c>
      <c r="R4673" t="s">
        <v>42</v>
      </c>
    </row>
    <row r="4674" spans="1:18" x14ac:dyDescent="0.3">
      <c r="A4674" s="63">
        <v>4672</v>
      </c>
      <c r="B4674">
        <v>117496</v>
      </c>
      <c r="C4674" t="s">
        <v>889</v>
      </c>
      <c r="D4674" t="s">
        <v>651</v>
      </c>
      <c r="F4674">
        <v>65</v>
      </c>
      <c r="G4674" s="64">
        <v>44329</v>
      </c>
      <c r="H4674" s="64">
        <v>44329</v>
      </c>
      <c r="I4674">
        <v>7</v>
      </c>
      <c r="J4674">
        <v>2020</v>
      </c>
      <c r="K4674">
        <v>2020</v>
      </c>
      <c r="L4674">
        <v>6</v>
      </c>
      <c r="M4674">
        <v>3.3333333333333333E-2</v>
      </c>
      <c r="N4674">
        <v>0.2</v>
      </c>
      <c r="O4674">
        <v>1</v>
      </c>
      <c r="P4674">
        <v>0.2</v>
      </c>
      <c r="Q4674">
        <v>6</v>
      </c>
      <c r="R4674" t="s">
        <v>589</v>
      </c>
    </row>
    <row r="4675" spans="1:18" x14ac:dyDescent="0.3">
      <c r="A4675" s="63">
        <v>4673</v>
      </c>
      <c r="B4675">
        <v>118936</v>
      </c>
      <c r="C4675" t="s">
        <v>369</v>
      </c>
      <c r="D4675" t="s">
        <v>658</v>
      </c>
      <c r="F4675">
        <v>34</v>
      </c>
      <c r="G4675" s="64">
        <v>44329</v>
      </c>
      <c r="H4675" s="64">
        <v>44329</v>
      </c>
      <c r="I4675">
        <v>2</v>
      </c>
      <c r="J4675">
        <v>2020</v>
      </c>
      <c r="K4675">
        <v>2020</v>
      </c>
      <c r="L4675">
        <v>1</v>
      </c>
      <c r="M4675">
        <v>0.15</v>
      </c>
      <c r="N4675">
        <v>0.15</v>
      </c>
      <c r="O4675">
        <v>1</v>
      </c>
      <c r="P4675">
        <v>0.15</v>
      </c>
      <c r="Q4675">
        <v>1</v>
      </c>
      <c r="R4675" t="s">
        <v>35</v>
      </c>
    </row>
    <row r="4676" spans="1:18" x14ac:dyDescent="0.3">
      <c r="A4676" s="63">
        <v>4674</v>
      </c>
      <c r="B4676">
        <v>118936</v>
      </c>
      <c r="C4676" t="s">
        <v>369</v>
      </c>
      <c r="D4676" t="s">
        <v>658</v>
      </c>
      <c r="F4676">
        <v>34</v>
      </c>
      <c r="G4676" s="64">
        <v>44329</v>
      </c>
      <c r="H4676" s="64">
        <v>44329</v>
      </c>
      <c r="I4676">
        <v>2</v>
      </c>
      <c r="J4676">
        <v>2020</v>
      </c>
      <c r="K4676">
        <v>2020</v>
      </c>
      <c r="L4676">
        <v>1</v>
      </c>
      <c r="M4676">
        <v>0.15</v>
      </c>
      <c r="N4676">
        <v>0.15</v>
      </c>
      <c r="O4676">
        <v>1</v>
      </c>
      <c r="P4676">
        <v>0.15</v>
      </c>
      <c r="Q4676">
        <v>1</v>
      </c>
      <c r="R4676" t="s">
        <v>32</v>
      </c>
    </row>
    <row r="4677" spans="1:18" x14ac:dyDescent="0.3">
      <c r="A4677" s="63">
        <v>4675</v>
      </c>
      <c r="B4677">
        <v>118936</v>
      </c>
      <c r="C4677" t="s">
        <v>369</v>
      </c>
      <c r="D4677" t="s">
        <v>658</v>
      </c>
      <c r="F4677">
        <v>34</v>
      </c>
      <c r="G4677" s="64">
        <v>44329</v>
      </c>
      <c r="H4677" s="64">
        <v>44329</v>
      </c>
      <c r="I4677">
        <v>2</v>
      </c>
      <c r="J4677">
        <v>2020</v>
      </c>
      <c r="K4677">
        <v>2020</v>
      </c>
      <c r="L4677">
        <v>1</v>
      </c>
      <c r="M4677">
        <v>0.15</v>
      </c>
      <c r="N4677">
        <v>0.15</v>
      </c>
      <c r="O4677">
        <v>1</v>
      </c>
      <c r="P4677">
        <v>0.15</v>
      </c>
      <c r="Q4677">
        <v>1</v>
      </c>
      <c r="R4677" t="s">
        <v>70</v>
      </c>
    </row>
    <row r="4678" spans="1:18" x14ac:dyDescent="0.3">
      <c r="A4678" s="63">
        <v>4676</v>
      </c>
      <c r="B4678">
        <v>118936</v>
      </c>
      <c r="C4678" t="s">
        <v>369</v>
      </c>
      <c r="D4678" t="s">
        <v>658</v>
      </c>
      <c r="F4678">
        <v>34</v>
      </c>
      <c r="G4678" s="64">
        <v>44329</v>
      </c>
      <c r="H4678" s="64">
        <v>44329</v>
      </c>
      <c r="I4678">
        <v>2</v>
      </c>
      <c r="J4678">
        <v>2020</v>
      </c>
      <c r="K4678">
        <v>2020</v>
      </c>
      <c r="L4678">
        <v>1</v>
      </c>
      <c r="M4678">
        <v>0.15</v>
      </c>
      <c r="N4678">
        <v>0.15</v>
      </c>
      <c r="O4678">
        <v>1</v>
      </c>
      <c r="P4678">
        <v>0.15</v>
      </c>
      <c r="Q4678">
        <v>1</v>
      </c>
      <c r="R4678" t="s">
        <v>45</v>
      </c>
    </row>
    <row r="4679" spans="1:18" x14ac:dyDescent="0.3">
      <c r="A4679" s="63">
        <v>4677</v>
      </c>
      <c r="B4679">
        <v>118936</v>
      </c>
      <c r="C4679" t="s">
        <v>369</v>
      </c>
      <c r="D4679" t="s">
        <v>658</v>
      </c>
      <c r="F4679">
        <v>34</v>
      </c>
      <c r="G4679" s="64">
        <v>44329</v>
      </c>
      <c r="H4679" s="64">
        <v>44329</v>
      </c>
      <c r="I4679">
        <v>2</v>
      </c>
      <c r="J4679">
        <v>2020</v>
      </c>
      <c r="K4679">
        <v>2020</v>
      </c>
      <c r="L4679">
        <v>1</v>
      </c>
      <c r="M4679">
        <v>0.15</v>
      </c>
      <c r="N4679">
        <v>0.15</v>
      </c>
      <c r="O4679">
        <v>1</v>
      </c>
      <c r="P4679">
        <v>0.15</v>
      </c>
      <c r="Q4679">
        <v>1</v>
      </c>
      <c r="R4679" t="s">
        <v>590</v>
      </c>
    </row>
    <row r="4680" spans="1:18" x14ac:dyDescent="0.3">
      <c r="A4680" s="63">
        <v>4678</v>
      </c>
      <c r="B4680">
        <v>118936</v>
      </c>
      <c r="C4680" t="s">
        <v>369</v>
      </c>
      <c r="D4680" t="s">
        <v>658</v>
      </c>
      <c r="F4680">
        <v>34</v>
      </c>
      <c r="G4680" s="64">
        <v>44329</v>
      </c>
      <c r="H4680" s="64">
        <v>44329</v>
      </c>
      <c r="I4680">
        <v>2</v>
      </c>
      <c r="J4680">
        <v>2020</v>
      </c>
      <c r="K4680">
        <v>2020</v>
      </c>
      <c r="L4680">
        <v>1</v>
      </c>
      <c r="M4680">
        <v>0.15</v>
      </c>
      <c r="N4680">
        <v>0.15</v>
      </c>
      <c r="O4680">
        <v>1</v>
      </c>
      <c r="P4680">
        <v>0.15</v>
      </c>
      <c r="Q4680">
        <v>1</v>
      </c>
      <c r="R4680" t="s">
        <v>588</v>
      </c>
    </row>
    <row r="4681" spans="1:18" x14ac:dyDescent="0.3">
      <c r="A4681" s="63">
        <v>4679</v>
      </c>
      <c r="B4681">
        <v>118936</v>
      </c>
      <c r="C4681" t="s">
        <v>369</v>
      </c>
      <c r="D4681" t="s">
        <v>658</v>
      </c>
      <c r="F4681">
        <v>34</v>
      </c>
      <c r="G4681" s="64">
        <v>44329</v>
      </c>
      <c r="H4681" s="64">
        <v>44329</v>
      </c>
      <c r="I4681">
        <v>2</v>
      </c>
      <c r="J4681">
        <v>2020</v>
      </c>
      <c r="K4681">
        <v>2020</v>
      </c>
      <c r="L4681">
        <v>1</v>
      </c>
      <c r="M4681">
        <v>0.15</v>
      </c>
      <c r="N4681">
        <v>0.15</v>
      </c>
      <c r="O4681">
        <v>1</v>
      </c>
      <c r="P4681">
        <v>0.15</v>
      </c>
      <c r="Q4681">
        <v>1</v>
      </c>
      <c r="R4681" t="s">
        <v>734</v>
      </c>
    </row>
    <row r="4682" spans="1:18" x14ac:dyDescent="0.3">
      <c r="A4682" s="63">
        <v>4680</v>
      </c>
      <c r="B4682">
        <v>118936</v>
      </c>
      <c r="C4682" t="s">
        <v>369</v>
      </c>
      <c r="D4682" t="s">
        <v>658</v>
      </c>
      <c r="F4682">
        <v>34</v>
      </c>
      <c r="G4682" s="64">
        <v>44329</v>
      </c>
      <c r="H4682" s="64">
        <v>44329</v>
      </c>
      <c r="I4682">
        <v>2</v>
      </c>
      <c r="J4682">
        <v>2020</v>
      </c>
      <c r="K4682">
        <v>2020</v>
      </c>
      <c r="L4682">
        <v>1</v>
      </c>
      <c r="M4682">
        <v>0.15</v>
      </c>
      <c r="N4682">
        <v>0.15</v>
      </c>
      <c r="O4682">
        <v>1</v>
      </c>
      <c r="P4682">
        <v>0.15</v>
      </c>
      <c r="Q4682">
        <v>1</v>
      </c>
      <c r="R4682" t="s">
        <v>632</v>
      </c>
    </row>
    <row r="4683" spans="1:18" x14ac:dyDescent="0.3">
      <c r="A4683" s="63">
        <v>4681</v>
      </c>
      <c r="B4683">
        <v>118936</v>
      </c>
      <c r="C4683" t="s">
        <v>369</v>
      </c>
      <c r="D4683" t="s">
        <v>658</v>
      </c>
      <c r="F4683">
        <v>34</v>
      </c>
      <c r="G4683" s="64">
        <v>44329</v>
      </c>
      <c r="H4683" s="64">
        <v>44329</v>
      </c>
      <c r="I4683">
        <v>2</v>
      </c>
      <c r="J4683">
        <v>2020</v>
      </c>
      <c r="K4683">
        <v>2020</v>
      </c>
      <c r="L4683">
        <v>1</v>
      </c>
      <c r="M4683">
        <v>0.15</v>
      </c>
      <c r="N4683">
        <v>0.15</v>
      </c>
      <c r="O4683">
        <v>1</v>
      </c>
      <c r="P4683">
        <v>0.15</v>
      </c>
      <c r="Q4683">
        <v>1</v>
      </c>
      <c r="R4683" t="s">
        <v>742</v>
      </c>
    </row>
    <row r="4684" spans="1:18" x14ac:dyDescent="0.3">
      <c r="A4684" s="63">
        <v>4682</v>
      </c>
      <c r="B4684">
        <v>118936</v>
      </c>
      <c r="C4684" t="s">
        <v>369</v>
      </c>
      <c r="D4684" t="s">
        <v>658</v>
      </c>
      <c r="F4684">
        <v>34</v>
      </c>
      <c r="G4684" s="64">
        <v>44329</v>
      </c>
      <c r="H4684" s="64">
        <v>44329</v>
      </c>
      <c r="I4684">
        <v>2</v>
      </c>
      <c r="J4684">
        <v>2020</v>
      </c>
      <c r="K4684">
        <v>2020</v>
      </c>
      <c r="L4684">
        <v>1</v>
      </c>
      <c r="M4684">
        <v>0.15</v>
      </c>
      <c r="N4684">
        <v>0.15</v>
      </c>
      <c r="O4684">
        <v>1</v>
      </c>
      <c r="P4684">
        <v>0.15</v>
      </c>
      <c r="Q4684">
        <v>1</v>
      </c>
      <c r="R4684" t="s">
        <v>850</v>
      </c>
    </row>
    <row r="4685" spans="1:18" x14ac:dyDescent="0.3">
      <c r="A4685" s="63">
        <v>4683</v>
      </c>
      <c r="B4685">
        <v>97857</v>
      </c>
      <c r="C4685" t="s">
        <v>442</v>
      </c>
      <c r="D4685" t="s">
        <v>787</v>
      </c>
      <c r="F4685">
        <v>52</v>
      </c>
      <c r="G4685" s="64">
        <v>44335</v>
      </c>
      <c r="H4685" s="64">
        <v>44340</v>
      </c>
      <c r="I4685">
        <v>5</v>
      </c>
      <c r="J4685">
        <v>2017</v>
      </c>
      <c r="K4685">
        <v>2017</v>
      </c>
      <c r="L4685">
        <v>12</v>
      </c>
      <c r="M4685">
        <v>6.6666666666666666E-2</v>
      </c>
      <c r="N4685">
        <v>0.8</v>
      </c>
      <c r="O4685">
        <v>6</v>
      </c>
      <c r="P4685">
        <v>0.1333333333333333</v>
      </c>
      <c r="Q4685">
        <v>2</v>
      </c>
      <c r="R4685" t="s">
        <v>54</v>
      </c>
    </row>
    <row r="4686" spans="1:18" x14ac:dyDescent="0.3">
      <c r="A4686" s="63">
        <v>4684</v>
      </c>
      <c r="B4686">
        <v>97857</v>
      </c>
      <c r="C4686" t="s">
        <v>442</v>
      </c>
      <c r="D4686" t="s">
        <v>787</v>
      </c>
      <c r="F4686">
        <v>52</v>
      </c>
      <c r="G4686" s="64">
        <v>44335</v>
      </c>
      <c r="H4686" s="64">
        <v>44340</v>
      </c>
      <c r="I4686">
        <v>5</v>
      </c>
      <c r="J4686">
        <v>2017</v>
      </c>
      <c r="K4686">
        <v>2017</v>
      </c>
      <c r="L4686">
        <v>12</v>
      </c>
      <c r="M4686">
        <v>6.6666666666666666E-2</v>
      </c>
      <c r="N4686">
        <v>0.8</v>
      </c>
      <c r="O4686">
        <v>6</v>
      </c>
      <c r="P4686">
        <v>0.1333333333333333</v>
      </c>
      <c r="Q4686">
        <v>2</v>
      </c>
      <c r="R4686" t="s">
        <v>42</v>
      </c>
    </row>
    <row r="4687" spans="1:18" x14ac:dyDescent="0.3">
      <c r="A4687" s="63">
        <v>4685</v>
      </c>
      <c r="B4687">
        <v>97857</v>
      </c>
      <c r="C4687" t="s">
        <v>442</v>
      </c>
      <c r="D4687" t="s">
        <v>787</v>
      </c>
      <c r="F4687">
        <v>52</v>
      </c>
      <c r="G4687" s="64">
        <v>44335</v>
      </c>
      <c r="H4687" s="64">
        <v>44340</v>
      </c>
      <c r="I4687">
        <v>5</v>
      </c>
      <c r="J4687">
        <v>2017</v>
      </c>
      <c r="K4687">
        <v>2017</v>
      </c>
      <c r="L4687">
        <v>12</v>
      </c>
      <c r="M4687">
        <v>6.6666666666666666E-2</v>
      </c>
      <c r="N4687">
        <v>0.8</v>
      </c>
      <c r="O4687">
        <v>6</v>
      </c>
      <c r="P4687">
        <v>0.1333333333333333</v>
      </c>
      <c r="Q4687">
        <v>2</v>
      </c>
      <c r="R4687" t="s">
        <v>601</v>
      </c>
    </row>
    <row r="4688" spans="1:18" x14ac:dyDescent="0.3">
      <c r="A4688" s="63">
        <v>4686</v>
      </c>
      <c r="B4688">
        <v>97857</v>
      </c>
      <c r="C4688" t="s">
        <v>442</v>
      </c>
      <c r="D4688" t="s">
        <v>787</v>
      </c>
      <c r="F4688">
        <v>52</v>
      </c>
      <c r="G4688" s="64">
        <v>44335</v>
      </c>
      <c r="H4688" s="64">
        <v>44340</v>
      </c>
      <c r="I4688">
        <v>5</v>
      </c>
      <c r="J4688">
        <v>2017</v>
      </c>
      <c r="K4688">
        <v>2017</v>
      </c>
      <c r="L4688">
        <v>12</v>
      </c>
      <c r="M4688">
        <v>6.6666666666666666E-2</v>
      </c>
      <c r="N4688">
        <v>0.8</v>
      </c>
      <c r="O4688">
        <v>6</v>
      </c>
      <c r="P4688">
        <v>0.1333333333333333</v>
      </c>
      <c r="Q4688">
        <v>2</v>
      </c>
      <c r="R4688" t="s">
        <v>635</v>
      </c>
    </row>
    <row r="4689" spans="1:18" x14ac:dyDescent="0.3">
      <c r="A4689" s="63">
        <v>4687</v>
      </c>
      <c r="B4689">
        <v>97857</v>
      </c>
      <c r="C4689" t="s">
        <v>442</v>
      </c>
      <c r="D4689" t="s">
        <v>787</v>
      </c>
      <c r="F4689">
        <v>52</v>
      </c>
      <c r="G4689" s="64">
        <v>44335</v>
      </c>
      <c r="H4689" s="64">
        <v>44340</v>
      </c>
      <c r="I4689">
        <v>5</v>
      </c>
      <c r="J4689">
        <v>2017</v>
      </c>
      <c r="K4689">
        <v>2017</v>
      </c>
      <c r="L4689">
        <v>12</v>
      </c>
      <c r="M4689">
        <v>6.6666666666666666E-2</v>
      </c>
      <c r="N4689">
        <v>0.8</v>
      </c>
      <c r="O4689">
        <v>6</v>
      </c>
      <c r="P4689">
        <v>0.1333333333333333</v>
      </c>
      <c r="Q4689">
        <v>2</v>
      </c>
      <c r="R4689" t="s">
        <v>857</v>
      </c>
    </row>
    <row r="4690" spans="1:18" x14ac:dyDescent="0.3">
      <c r="A4690" s="63">
        <v>4688</v>
      </c>
      <c r="B4690">
        <v>97857</v>
      </c>
      <c r="C4690" t="s">
        <v>442</v>
      </c>
      <c r="D4690" t="s">
        <v>787</v>
      </c>
      <c r="F4690">
        <v>52</v>
      </c>
      <c r="G4690" s="64">
        <v>44335</v>
      </c>
      <c r="H4690" s="64">
        <v>44340</v>
      </c>
      <c r="I4690">
        <v>5</v>
      </c>
      <c r="J4690">
        <v>2017</v>
      </c>
      <c r="K4690">
        <v>2017</v>
      </c>
      <c r="L4690">
        <v>12</v>
      </c>
      <c r="M4690">
        <v>6.6666666666666666E-2</v>
      </c>
      <c r="N4690">
        <v>0.8</v>
      </c>
      <c r="O4690">
        <v>6</v>
      </c>
      <c r="P4690">
        <v>0.1333333333333333</v>
      </c>
      <c r="Q4690">
        <v>2</v>
      </c>
      <c r="R4690" t="s">
        <v>888</v>
      </c>
    </row>
    <row r="4691" spans="1:18" x14ac:dyDescent="0.3">
      <c r="A4691" s="63">
        <v>4689</v>
      </c>
      <c r="B4691">
        <v>97857</v>
      </c>
      <c r="C4691" t="s">
        <v>442</v>
      </c>
      <c r="D4691" t="s">
        <v>787</v>
      </c>
      <c r="F4691">
        <v>52</v>
      </c>
      <c r="G4691" s="64">
        <v>44335</v>
      </c>
      <c r="H4691" s="64">
        <v>44340</v>
      </c>
      <c r="I4691">
        <v>5</v>
      </c>
      <c r="J4691">
        <v>2017</v>
      </c>
      <c r="K4691">
        <v>2017</v>
      </c>
      <c r="L4691">
        <v>12</v>
      </c>
      <c r="M4691">
        <v>6.6666666666666666E-2</v>
      </c>
      <c r="N4691">
        <v>0.8</v>
      </c>
      <c r="O4691">
        <v>6</v>
      </c>
      <c r="P4691">
        <v>0.1333333333333333</v>
      </c>
      <c r="Q4691">
        <v>2</v>
      </c>
      <c r="R4691" t="s">
        <v>662</v>
      </c>
    </row>
    <row r="4692" spans="1:18" x14ac:dyDescent="0.3">
      <c r="A4692" s="63">
        <v>4690</v>
      </c>
      <c r="B4692">
        <v>97857</v>
      </c>
      <c r="C4692" t="s">
        <v>442</v>
      </c>
      <c r="D4692" t="s">
        <v>787</v>
      </c>
      <c r="F4692">
        <v>52</v>
      </c>
      <c r="G4692" s="64">
        <v>44335</v>
      </c>
      <c r="H4692" s="64">
        <v>44340</v>
      </c>
      <c r="I4692">
        <v>5</v>
      </c>
      <c r="J4692">
        <v>2017</v>
      </c>
      <c r="K4692">
        <v>2017</v>
      </c>
      <c r="L4692">
        <v>12</v>
      </c>
      <c r="M4692">
        <v>6.6666666666666666E-2</v>
      </c>
      <c r="N4692">
        <v>0.8</v>
      </c>
      <c r="O4692">
        <v>6</v>
      </c>
      <c r="P4692">
        <v>0.1333333333333333</v>
      </c>
      <c r="Q4692">
        <v>2</v>
      </c>
      <c r="R4692" t="s">
        <v>642</v>
      </c>
    </row>
    <row r="4693" spans="1:18" x14ac:dyDescent="0.3">
      <c r="A4693" s="63">
        <v>4691</v>
      </c>
      <c r="B4693">
        <v>97857</v>
      </c>
      <c r="C4693" t="s">
        <v>442</v>
      </c>
      <c r="D4693" t="s">
        <v>787</v>
      </c>
      <c r="F4693">
        <v>52</v>
      </c>
      <c r="G4693" s="64">
        <v>44335</v>
      </c>
      <c r="H4693" s="64">
        <v>44340</v>
      </c>
      <c r="I4693">
        <v>5</v>
      </c>
      <c r="J4693">
        <v>2017</v>
      </c>
      <c r="K4693">
        <v>2017</v>
      </c>
      <c r="L4693">
        <v>12</v>
      </c>
      <c r="M4693">
        <v>6.6666666666666666E-2</v>
      </c>
      <c r="N4693">
        <v>0.8</v>
      </c>
      <c r="O4693">
        <v>6</v>
      </c>
      <c r="P4693">
        <v>0.1333333333333333</v>
      </c>
      <c r="Q4693">
        <v>2</v>
      </c>
      <c r="R4693" t="s">
        <v>615</v>
      </c>
    </row>
    <row r="4694" spans="1:18" x14ac:dyDescent="0.3">
      <c r="A4694" s="63">
        <v>4692</v>
      </c>
      <c r="B4694">
        <v>97857</v>
      </c>
      <c r="C4694" t="s">
        <v>442</v>
      </c>
      <c r="D4694" t="s">
        <v>787</v>
      </c>
      <c r="F4694">
        <v>52</v>
      </c>
      <c r="G4694" s="64">
        <v>44335</v>
      </c>
      <c r="H4694" s="64">
        <v>44340</v>
      </c>
      <c r="I4694">
        <v>5</v>
      </c>
      <c r="J4694">
        <v>2017</v>
      </c>
      <c r="K4694">
        <v>2017</v>
      </c>
      <c r="L4694">
        <v>12</v>
      </c>
      <c r="M4694">
        <v>6.6666666666666666E-2</v>
      </c>
      <c r="N4694">
        <v>0.8</v>
      </c>
      <c r="O4694">
        <v>6</v>
      </c>
      <c r="P4694">
        <v>0.1333333333333333</v>
      </c>
      <c r="Q4694">
        <v>2</v>
      </c>
      <c r="R4694" t="s">
        <v>694</v>
      </c>
    </row>
    <row r="4695" spans="1:18" x14ac:dyDescent="0.3">
      <c r="A4695" s="63">
        <v>4693</v>
      </c>
      <c r="B4695">
        <v>97857</v>
      </c>
      <c r="C4695" t="s">
        <v>442</v>
      </c>
      <c r="D4695" t="s">
        <v>787</v>
      </c>
      <c r="F4695">
        <v>52</v>
      </c>
      <c r="G4695" s="64">
        <v>44335</v>
      </c>
      <c r="H4695" s="64">
        <v>44340</v>
      </c>
      <c r="I4695">
        <v>5</v>
      </c>
      <c r="J4695">
        <v>2017</v>
      </c>
      <c r="K4695">
        <v>2017</v>
      </c>
      <c r="L4695">
        <v>12</v>
      </c>
      <c r="M4695">
        <v>6.6666666666666666E-2</v>
      </c>
      <c r="N4695">
        <v>0.8</v>
      </c>
      <c r="O4695">
        <v>6</v>
      </c>
      <c r="P4695">
        <v>0.1333333333333333</v>
      </c>
      <c r="Q4695">
        <v>2</v>
      </c>
      <c r="R4695" t="s">
        <v>590</v>
      </c>
    </row>
    <row r="4696" spans="1:18" x14ac:dyDescent="0.3">
      <c r="A4696" s="63">
        <v>4694</v>
      </c>
      <c r="B4696">
        <v>116173</v>
      </c>
      <c r="C4696" t="s">
        <v>501</v>
      </c>
      <c r="D4696" t="s">
        <v>585</v>
      </c>
      <c r="F4696">
        <v>60</v>
      </c>
      <c r="G4696" s="64">
        <v>44337</v>
      </c>
      <c r="H4696" s="64">
        <v>44340</v>
      </c>
      <c r="I4696">
        <v>4</v>
      </c>
      <c r="J4696">
        <v>2020</v>
      </c>
      <c r="K4696">
        <v>2020</v>
      </c>
      <c r="L4696">
        <v>12</v>
      </c>
      <c r="M4696">
        <v>0.4</v>
      </c>
      <c r="N4696">
        <v>4.8000000000000007</v>
      </c>
      <c r="O4696">
        <v>4</v>
      </c>
      <c r="P4696">
        <v>1.2</v>
      </c>
      <c r="Q4696">
        <v>3</v>
      </c>
      <c r="R4696" t="s">
        <v>35</v>
      </c>
    </row>
    <row r="4697" spans="1:18" x14ac:dyDescent="0.3">
      <c r="A4697" s="63">
        <v>4695</v>
      </c>
      <c r="B4697">
        <v>116173</v>
      </c>
      <c r="C4697" t="s">
        <v>501</v>
      </c>
      <c r="D4697" t="s">
        <v>585</v>
      </c>
      <c r="F4697">
        <v>60</v>
      </c>
      <c r="G4697" s="64">
        <v>44337</v>
      </c>
      <c r="H4697" s="64">
        <v>44340</v>
      </c>
      <c r="I4697">
        <v>4</v>
      </c>
      <c r="J4697">
        <v>2020</v>
      </c>
      <c r="K4697">
        <v>2020</v>
      </c>
      <c r="L4697">
        <v>12</v>
      </c>
      <c r="M4697">
        <v>0.4</v>
      </c>
      <c r="N4697">
        <v>4.8000000000000007</v>
      </c>
      <c r="O4697">
        <v>4</v>
      </c>
      <c r="P4697">
        <v>1.2</v>
      </c>
      <c r="Q4697">
        <v>3</v>
      </c>
      <c r="R4697" t="s">
        <v>23</v>
      </c>
    </row>
    <row r="4698" spans="1:18" x14ac:dyDescent="0.3">
      <c r="A4698" s="63">
        <v>4696</v>
      </c>
      <c r="B4698">
        <v>116173</v>
      </c>
      <c r="C4698" t="s">
        <v>501</v>
      </c>
      <c r="D4698" t="s">
        <v>585</v>
      </c>
      <c r="F4698">
        <v>60</v>
      </c>
      <c r="G4698" s="64">
        <v>44337</v>
      </c>
      <c r="H4698" s="64">
        <v>44340</v>
      </c>
      <c r="I4698">
        <v>4</v>
      </c>
      <c r="J4698">
        <v>2020</v>
      </c>
      <c r="K4698">
        <v>2020</v>
      </c>
      <c r="L4698">
        <v>12</v>
      </c>
      <c r="M4698">
        <v>0.4</v>
      </c>
      <c r="N4698">
        <v>4.8000000000000007</v>
      </c>
      <c r="O4698">
        <v>4</v>
      </c>
      <c r="P4698">
        <v>1.2</v>
      </c>
      <c r="Q4698">
        <v>3</v>
      </c>
      <c r="R4698" t="s">
        <v>641</v>
      </c>
    </row>
    <row r="4699" spans="1:18" x14ac:dyDescent="0.3">
      <c r="A4699" s="63">
        <v>4697</v>
      </c>
      <c r="B4699">
        <v>116173</v>
      </c>
      <c r="C4699" t="s">
        <v>501</v>
      </c>
      <c r="D4699" t="s">
        <v>585</v>
      </c>
      <c r="F4699">
        <v>60</v>
      </c>
      <c r="G4699" s="64">
        <v>44337</v>
      </c>
      <c r="H4699" s="64">
        <v>44340</v>
      </c>
      <c r="I4699">
        <v>4</v>
      </c>
      <c r="J4699">
        <v>2020</v>
      </c>
      <c r="K4699">
        <v>2020</v>
      </c>
      <c r="L4699">
        <v>12</v>
      </c>
      <c r="M4699">
        <v>0.4</v>
      </c>
      <c r="N4699">
        <v>4.8000000000000007</v>
      </c>
      <c r="O4699">
        <v>4</v>
      </c>
      <c r="P4699">
        <v>1.2</v>
      </c>
      <c r="Q4699">
        <v>3</v>
      </c>
      <c r="R4699" t="s">
        <v>774</v>
      </c>
    </row>
    <row r="4700" spans="1:18" x14ac:dyDescent="0.3">
      <c r="A4700" s="63">
        <v>4698</v>
      </c>
      <c r="B4700">
        <v>116173</v>
      </c>
      <c r="C4700" t="s">
        <v>501</v>
      </c>
      <c r="D4700" t="s">
        <v>585</v>
      </c>
      <c r="F4700">
        <v>60</v>
      </c>
      <c r="G4700" s="64">
        <v>44337</v>
      </c>
      <c r="H4700" s="64">
        <v>44340</v>
      </c>
      <c r="I4700">
        <v>4</v>
      </c>
      <c r="J4700">
        <v>2020</v>
      </c>
      <c r="K4700">
        <v>2020</v>
      </c>
      <c r="L4700">
        <v>12</v>
      </c>
      <c r="M4700">
        <v>0.4</v>
      </c>
      <c r="N4700">
        <v>4.8000000000000007</v>
      </c>
      <c r="O4700">
        <v>4</v>
      </c>
      <c r="P4700">
        <v>1.2</v>
      </c>
      <c r="Q4700">
        <v>3</v>
      </c>
      <c r="R4700" t="s">
        <v>98</v>
      </c>
    </row>
    <row r="4701" spans="1:18" x14ac:dyDescent="0.3">
      <c r="A4701" s="63">
        <v>4699</v>
      </c>
      <c r="B4701">
        <v>116173</v>
      </c>
      <c r="C4701" t="s">
        <v>501</v>
      </c>
      <c r="D4701" t="s">
        <v>585</v>
      </c>
      <c r="F4701">
        <v>60</v>
      </c>
      <c r="G4701" s="64">
        <v>44337</v>
      </c>
      <c r="H4701" s="64">
        <v>44340</v>
      </c>
      <c r="I4701">
        <v>4</v>
      </c>
      <c r="J4701">
        <v>2020</v>
      </c>
      <c r="K4701">
        <v>2020</v>
      </c>
      <c r="L4701">
        <v>12</v>
      </c>
      <c r="M4701">
        <v>0.4</v>
      </c>
      <c r="N4701">
        <v>4.8000000000000007</v>
      </c>
      <c r="O4701">
        <v>4</v>
      </c>
      <c r="P4701">
        <v>1.2</v>
      </c>
      <c r="Q4701">
        <v>3</v>
      </c>
      <c r="R4701" t="s">
        <v>601</v>
      </c>
    </row>
    <row r="4702" spans="1:18" x14ac:dyDescent="0.3">
      <c r="A4702" s="63">
        <v>4700</v>
      </c>
      <c r="B4702">
        <v>116173</v>
      </c>
      <c r="C4702" t="s">
        <v>501</v>
      </c>
      <c r="D4702" t="s">
        <v>585</v>
      </c>
      <c r="F4702">
        <v>60</v>
      </c>
      <c r="G4702" s="64">
        <v>44337</v>
      </c>
      <c r="H4702" s="64">
        <v>44340</v>
      </c>
      <c r="I4702">
        <v>4</v>
      </c>
      <c r="J4702">
        <v>2020</v>
      </c>
      <c r="K4702">
        <v>2020</v>
      </c>
      <c r="L4702">
        <v>12</v>
      </c>
      <c r="M4702">
        <v>0.4</v>
      </c>
      <c r="N4702">
        <v>4.8000000000000007</v>
      </c>
      <c r="O4702">
        <v>4</v>
      </c>
      <c r="P4702">
        <v>1.2</v>
      </c>
      <c r="Q4702">
        <v>3</v>
      </c>
      <c r="R4702" t="s">
        <v>642</v>
      </c>
    </row>
    <row r="4703" spans="1:18" x14ac:dyDescent="0.3">
      <c r="A4703" s="63">
        <v>4701</v>
      </c>
      <c r="B4703">
        <v>116173</v>
      </c>
      <c r="C4703" t="s">
        <v>501</v>
      </c>
      <c r="D4703" t="s">
        <v>585</v>
      </c>
      <c r="F4703">
        <v>60</v>
      </c>
      <c r="G4703" s="64">
        <v>44337</v>
      </c>
      <c r="H4703" s="64">
        <v>44340</v>
      </c>
      <c r="I4703">
        <v>4</v>
      </c>
      <c r="J4703">
        <v>2020</v>
      </c>
      <c r="K4703">
        <v>2020</v>
      </c>
      <c r="L4703">
        <v>12</v>
      </c>
      <c r="M4703">
        <v>0.4</v>
      </c>
      <c r="N4703">
        <v>4.8000000000000007</v>
      </c>
      <c r="O4703">
        <v>4</v>
      </c>
      <c r="P4703">
        <v>1.2</v>
      </c>
      <c r="Q4703">
        <v>3</v>
      </c>
      <c r="R4703" t="s">
        <v>644</v>
      </c>
    </row>
    <row r="4704" spans="1:18" x14ac:dyDescent="0.3">
      <c r="A4704" s="63">
        <v>4702</v>
      </c>
      <c r="B4704">
        <v>116173</v>
      </c>
      <c r="C4704" t="s">
        <v>501</v>
      </c>
      <c r="D4704" t="s">
        <v>585</v>
      </c>
      <c r="F4704">
        <v>60</v>
      </c>
      <c r="G4704" s="64">
        <v>44337</v>
      </c>
      <c r="H4704" s="64">
        <v>44340</v>
      </c>
      <c r="I4704">
        <v>4</v>
      </c>
      <c r="J4704">
        <v>2020</v>
      </c>
      <c r="K4704">
        <v>2020</v>
      </c>
      <c r="L4704">
        <v>12</v>
      </c>
      <c r="M4704">
        <v>0.4</v>
      </c>
      <c r="N4704">
        <v>4.8000000000000007</v>
      </c>
      <c r="O4704">
        <v>4</v>
      </c>
      <c r="P4704">
        <v>1.2</v>
      </c>
      <c r="Q4704">
        <v>3</v>
      </c>
      <c r="R4704" t="s">
        <v>122</v>
      </c>
    </row>
    <row r="4705" spans="1:18" x14ac:dyDescent="0.3">
      <c r="A4705" s="63">
        <v>4703</v>
      </c>
      <c r="B4705">
        <v>116173</v>
      </c>
      <c r="C4705" t="s">
        <v>501</v>
      </c>
      <c r="D4705" t="s">
        <v>585</v>
      </c>
      <c r="F4705">
        <v>60</v>
      </c>
      <c r="G4705" s="64">
        <v>44337</v>
      </c>
      <c r="H4705" s="64">
        <v>44340</v>
      </c>
      <c r="I4705">
        <v>4</v>
      </c>
      <c r="J4705">
        <v>2020</v>
      </c>
      <c r="K4705">
        <v>2020</v>
      </c>
      <c r="L4705">
        <v>12</v>
      </c>
      <c r="M4705">
        <v>0.4</v>
      </c>
      <c r="N4705">
        <v>4.8000000000000007</v>
      </c>
      <c r="O4705">
        <v>4</v>
      </c>
      <c r="P4705">
        <v>1.2</v>
      </c>
      <c r="Q4705">
        <v>3</v>
      </c>
      <c r="R4705" t="s">
        <v>661</v>
      </c>
    </row>
    <row r="4706" spans="1:18" x14ac:dyDescent="0.3">
      <c r="A4706" s="63">
        <v>4704</v>
      </c>
      <c r="B4706">
        <v>116173</v>
      </c>
      <c r="C4706" t="s">
        <v>501</v>
      </c>
      <c r="D4706" t="s">
        <v>585</v>
      </c>
      <c r="F4706">
        <v>60</v>
      </c>
      <c r="G4706" s="64">
        <v>44337</v>
      </c>
      <c r="H4706" s="64">
        <v>44340</v>
      </c>
      <c r="I4706">
        <v>4</v>
      </c>
      <c r="J4706">
        <v>2020</v>
      </c>
      <c r="K4706">
        <v>2020</v>
      </c>
      <c r="L4706">
        <v>12</v>
      </c>
      <c r="M4706">
        <v>0.4</v>
      </c>
      <c r="N4706">
        <v>4.8000000000000007</v>
      </c>
      <c r="O4706">
        <v>4</v>
      </c>
      <c r="P4706">
        <v>1.2</v>
      </c>
      <c r="Q4706">
        <v>3</v>
      </c>
      <c r="R4706" t="s">
        <v>606</v>
      </c>
    </row>
    <row r="4707" spans="1:18" x14ac:dyDescent="0.3">
      <c r="A4707" s="63">
        <v>4705</v>
      </c>
      <c r="B4707">
        <v>116173</v>
      </c>
      <c r="C4707" t="s">
        <v>501</v>
      </c>
      <c r="D4707" t="s">
        <v>585</v>
      </c>
      <c r="F4707">
        <v>60</v>
      </c>
      <c r="G4707" s="64">
        <v>44337</v>
      </c>
      <c r="H4707" s="64">
        <v>44340</v>
      </c>
      <c r="I4707">
        <v>4</v>
      </c>
      <c r="J4707">
        <v>2020</v>
      </c>
      <c r="K4707">
        <v>2020</v>
      </c>
      <c r="L4707">
        <v>12</v>
      </c>
      <c r="M4707">
        <v>0.4</v>
      </c>
      <c r="N4707">
        <v>4.8000000000000007</v>
      </c>
      <c r="O4707">
        <v>4</v>
      </c>
      <c r="P4707">
        <v>1.2</v>
      </c>
      <c r="Q4707">
        <v>3</v>
      </c>
      <c r="R4707" t="s">
        <v>620</v>
      </c>
    </row>
    <row r="4708" spans="1:18" x14ac:dyDescent="0.3">
      <c r="A4708" s="63">
        <v>4706</v>
      </c>
      <c r="B4708">
        <v>110354</v>
      </c>
      <c r="C4708" t="s">
        <v>132</v>
      </c>
      <c r="D4708" t="s">
        <v>651</v>
      </c>
      <c r="F4708">
        <v>73</v>
      </c>
      <c r="G4708" s="64">
        <v>44348</v>
      </c>
      <c r="H4708" s="64">
        <v>44349</v>
      </c>
      <c r="I4708">
        <v>7</v>
      </c>
      <c r="J4708">
        <v>2020</v>
      </c>
      <c r="K4708">
        <v>2020</v>
      </c>
      <c r="L4708">
        <v>12</v>
      </c>
      <c r="M4708">
        <v>0.38333333333333341</v>
      </c>
      <c r="N4708">
        <v>4.6000000000000014</v>
      </c>
      <c r="O4708">
        <v>2</v>
      </c>
      <c r="P4708">
        <v>2.2999999999999998</v>
      </c>
      <c r="Q4708">
        <v>6</v>
      </c>
      <c r="R4708" t="s">
        <v>35</v>
      </c>
    </row>
    <row r="4709" spans="1:18" x14ac:dyDescent="0.3">
      <c r="A4709" s="63">
        <v>4707</v>
      </c>
      <c r="B4709">
        <v>110354</v>
      </c>
      <c r="C4709" t="s">
        <v>132</v>
      </c>
      <c r="D4709" t="s">
        <v>651</v>
      </c>
      <c r="F4709">
        <v>73</v>
      </c>
      <c r="G4709" s="64">
        <v>44348</v>
      </c>
      <c r="H4709" s="64">
        <v>44349</v>
      </c>
      <c r="I4709">
        <v>7</v>
      </c>
      <c r="J4709">
        <v>2020</v>
      </c>
      <c r="K4709">
        <v>2020</v>
      </c>
      <c r="L4709">
        <v>12</v>
      </c>
      <c r="M4709">
        <v>0.38333333333333341</v>
      </c>
      <c r="N4709">
        <v>4.6000000000000014</v>
      </c>
      <c r="O4709">
        <v>2</v>
      </c>
      <c r="P4709">
        <v>2.2999999999999998</v>
      </c>
      <c r="Q4709">
        <v>6</v>
      </c>
      <c r="R4709" t="s">
        <v>32</v>
      </c>
    </row>
    <row r="4710" spans="1:18" x14ac:dyDescent="0.3">
      <c r="A4710" s="63">
        <v>4708</v>
      </c>
      <c r="B4710">
        <v>110354</v>
      </c>
      <c r="C4710" t="s">
        <v>132</v>
      </c>
      <c r="D4710" t="s">
        <v>651</v>
      </c>
      <c r="F4710">
        <v>73</v>
      </c>
      <c r="G4710" s="64">
        <v>44348</v>
      </c>
      <c r="H4710" s="64">
        <v>44349</v>
      </c>
      <c r="I4710">
        <v>7</v>
      </c>
      <c r="J4710">
        <v>2020</v>
      </c>
      <c r="K4710">
        <v>2020</v>
      </c>
      <c r="L4710">
        <v>12</v>
      </c>
      <c r="M4710">
        <v>0.38333333333333341</v>
      </c>
      <c r="N4710">
        <v>4.6000000000000014</v>
      </c>
      <c r="O4710">
        <v>2</v>
      </c>
      <c r="P4710">
        <v>2.2999999999999998</v>
      </c>
      <c r="Q4710">
        <v>6</v>
      </c>
      <c r="R4710" t="s">
        <v>23</v>
      </c>
    </row>
    <row r="4711" spans="1:18" x14ac:dyDescent="0.3">
      <c r="A4711" s="63">
        <v>4709</v>
      </c>
      <c r="B4711">
        <v>110354</v>
      </c>
      <c r="C4711" t="s">
        <v>132</v>
      </c>
      <c r="D4711" t="s">
        <v>651</v>
      </c>
      <c r="F4711">
        <v>73</v>
      </c>
      <c r="G4711" s="64">
        <v>44348</v>
      </c>
      <c r="H4711" s="64">
        <v>44349</v>
      </c>
      <c r="I4711">
        <v>7</v>
      </c>
      <c r="J4711">
        <v>2020</v>
      </c>
      <c r="K4711">
        <v>2020</v>
      </c>
      <c r="L4711">
        <v>12</v>
      </c>
      <c r="M4711">
        <v>0.38333333333333341</v>
      </c>
      <c r="N4711">
        <v>4.6000000000000014</v>
      </c>
      <c r="O4711">
        <v>2</v>
      </c>
      <c r="P4711">
        <v>2.2999999999999998</v>
      </c>
      <c r="Q4711">
        <v>6</v>
      </c>
      <c r="R4711" t="s">
        <v>699</v>
      </c>
    </row>
    <row r="4712" spans="1:18" x14ac:dyDescent="0.3">
      <c r="A4712" s="63">
        <v>4710</v>
      </c>
      <c r="B4712">
        <v>110354</v>
      </c>
      <c r="C4712" t="s">
        <v>132</v>
      </c>
      <c r="D4712" t="s">
        <v>651</v>
      </c>
      <c r="F4712">
        <v>73</v>
      </c>
      <c r="G4712" s="64">
        <v>44348</v>
      </c>
      <c r="H4712" s="64">
        <v>44349</v>
      </c>
      <c r="I4712">
        <v>7</v>
      </c>
      <c r="J4712">
        <v>2020</v>
      </c>
      <c r="K4712">
        <v>2020</v>
      </c>
      <c r="L4712">
        <v>12</v>
      </c>
      <c r="M4712">
        <v>0.38333333333333341</v>
      </c>
      <c r="N4712">
        <v>4.6000000000000014</v>
      </c>
      <c r="O4712">
        <v>2</v>
      </c>
      <c r="P4712">
        <v>2.2999999999999998</v>
      </c>
      <c r="Q4712">
        <v>6</v>
      </c>
      <c r="R4712" t="s">
        <v>688</v>
      </c>
    </row>
    <row r="4713" spans="1:18" x14ac:dyDescent="0.3">
      <c r="A4713" s="63">
        <v>4711</v>
      </c>
      <c r="B4713">
        <v>110354</v>
      </c>
      <c r="C4713" t="s">
        <v>132</v>
      </c>
      <c r="D4713" t="s">
        <v>651</v>
      </c>
      <c r="F4713">
        <v>73</v>
      </c>
      <c r="G4713" s="64">
        <v>44348</v>
      </c>
      <c r="H4713" s="64">
        <v>44349</v>
      </c>
      <c r="I4713">
        <v>7</v>
      </c>
      <c r="J4713">
        <v>2020</v>
      </c>
      <c r="K4713">
        <v>2020</v>
      </c>
      <c r="L4713">
        <v>12</v>
      </c>
      <c r="M4713">
        <v>0.38333333333333341</v>
      </c>
      <c r="N4713">
        <v>4.6000000000000014</v>
      </c>
      <c r="O4713">
        <v>2</v>
      </c>
      <c r="P4713">
        <v>2.2999999999999998</v>
      </c>
      <c r="Q4713">
        <v>6</v>
      </c>
      <c r="R4713" t="s">
        <v>595</v>
      </c>
    </row>
    <row r="4714" spans="1:18" x14ac:dyDescent="0.3">
      <c r="A4714" s="63">
        <v>4712</v>
      </c>
      <c r="B4714">
        <v>110354</v>
      </c>
      <c r="C4714" t="s">
        <v>132</v>
      </c>
      <c r="D4714" t="s">
        <v>651</v>
      </c>
      <c r="F4714">
        <v>73</v>
      </c>
      <c r="G4714" s="64">
        <v>44348</v>
      </c>
      <c r="H4714" s="64">
        <v>44349</v>
      </c>
      <c r="I4714">
        <v>7</v>
      </c>
      <c r="J4714">
        <v>2020</v>
      </c>
      <c r="K4714">
        <v>2020</v>
      </c>
      <c r="L4714">
        <v>12</v>
      </c>
      <c r="M4714">
        <v>0.38333333333333341</v>
      </c>
      <c r="N4714">
        <v>4.6000000000000014</v>
      </c>
      <c r="O4714">
        <v>2</v>
      </c>
      <c r="P4714">
        <v>2.2999999999999998</v>
      </c>
      <c r="Q4714">
        <v>6</v>
      </c>
      <c r="R4714" t="s">
        <v>663</v>
      </c>
    </row>
    <row r="4715" spans="1:18" x14ac:dyDescent="0.3">
      <c r="A4715" s="63">
        <v>4713</v>
      </c>
      <c r="B4715">
        <v>110354</v>
      </c>
      <c r="C4715" t="s">
        <v>132</v>
      </c>
      <c r="D4715" t="s">
        <v>651</v>
      </c>
      <c r="F4715">
        <v>73</v>
      </c>
      <c r="G4715" s="64">
        <v>44348</v>
      </c>
      <c r="H4715" s="64">
        <v>44349</v>
      </c>
      <c r="I4715">
        <v>7</v>
      </c>
      <c r="J4715">
        <v>2020</v>
      </c>
      <c r="K4715">
        <v>2020</v>
      </c>
      <c r="L4715">
        <v>12</v>
      </c>
      <c r="M4715">
        <v>0.38333333333333341</v>
      </c>
      <c r="N4715">
        <v>4.6000000000000014</v>
      </c>
      <c r="O4715">
        <v>2</v>
      </c>
      <c r="P4715">
        <v>2.2999999999999998</v>
      </c>
      <c r="Q4715">
        <v>6</v>
      </c>
      <c r="R4715" t="s">
        <v>641</v>
      </c>
    </row>
    <row r="4716" spans="1:18" x14ac:dyDescent="0.3">
      <c r="A4716" s="63">
        <v>4714</v>
      </c>
      <c r="B4716">
        <v>110354</v>
      </c>
      <c r="C4716" t="s">
        <v>132</v>
      </c>
      <c r="D4716" t="s">
        <v>651</v>
      </c>
      <c r="F4716">
        <v>73</v>
      </c>
      <c r="G4716" s="64">
        <v>44348</v>
      </c>
      <c r="H4716" s="64">
        <v>44349</v>
      </c>
      <c r="I4716">
        <v>7</v>
      </c>
      <c r="J4716">
        <v>2020</v>
      </c>
      <c r="K4716">
        <v>2020</v>
      </c>
      <c r="L4716">
        <v>12</v>
      </c>
      <c r="M4716">
        <v>0.38333333333333341</v>
      </c>
      <c r="N4716">
        <v>4.6000000000000014</v>
      </c>
      <c r="O4716">
        <v>2</v>
      </c>
      <c r="P4716">
        <v>2.2999999999999998</v>
      </c>
      <c r="Q4716">
        <v>6</v>
      </c>
      <c r="R4716" t="s">
        <v>639</v>
      </c>
    </row>
    <row r="4717" spans="1:18" x14ac:dyDescent="0.3">
      <c r="A4717" s="63">
        <v>4715</v>
      </c>
      <c r="B4717">
        <v>110354</v>
      </c>
      <c r="C4717" t="s">
        <v>132</v>
      </c>
      <c r="D4717" t="s">
        <v>651</v>
      </c>
      <c r="F4717">
        <v>73</v>
      </c>
      <c r="G4717" s="64">
        <v>44348</v>
      </c>
      <c r="H4717" s="64">
        <v>44349</v>
      </c>
      <c r="I4717">
        <v>7</v>
      </c>
      <c r="J4717">
        <v>2020</v>
      </c>
      <c r="K4717">
        <v>2020</v>
      </c>
      <c r="L4717">
        <v>12</v>
      </c>
      <c r="M4717">
        <v>0.38333333333333341</v>
      </c>
      <c r="N4717">
        <v>4.6000000000000014</v>
      </c>
      <c r="O4717">
        <v>2</v>
      </c>
      <c r="P4717">
        <v>2.2999999999999998</v>
      </c>
      <c r="Q4717">
        <v>6</v>
      </c>
      <c r="R4717" t="s">
        <v>621</v>
      </c>
    </row>
    <row r="4718" spans="1:18" x14ac:dyDescent="0.3">
      <c r="A4718" s="63">
        <v>4716</v>
      </c>
      <c r="B4718">
        <v>110354</v>
      </c>
      <c r="C4718" t="s">
        <v>132</v>
      </c>
      <c r="D4718" t="s">
        <v>651</v>
      </c>
      <c r="F4718">
        <v>73</v>
      </c>
      <c r="G4718" s="64">
        <v>44348</v>
      </c>
      <c r="H4718" s="64">
        <v>44349</v>
      </c>
      <c r="I4718">
        <v>7</v>
      </c>
      <c r="J4718">
        <v>2020</v>
      </c>
      <c r="K4718">
        <v>2020</v>
      </c>
      <c r="L4718">
        <v>12</v>
      </c>
      <c r="M4718">
        <v>0.38333333333333341</v>
      </c>
      <c r="N4718">
        <v>4.6000000000000014</v>
      </c>
      <c r="O4718">
        <v>2</v>
      </c>
      <c r="P4718">
        <v>2.2999999999999998</v>
      </c>
      <c r="Q4718">
        <v>6</v>
      </c>
      <c r="R4718" t="s">
        <v>66</v>
      </c>
    </row>
    <row r="4719" spans="1:18" x14ac:dyDescent="0.3">
      <c r="A4719" s="63">
        <v>4717</v>
      </c>
      <c r="B4719">
        <v>110354</v>
      </c>
      <c r="C4719" t="s">
        <v>132</v>
      </c>
      <c r="D4719" t="s">
        <v>651</v>
      </c>
      <c r="F4719">
        <v>73</v>
      </c>
      <c r="G4719" s="64">
        <v>44348</v>
      </c>
      <c r="H4719" s="64">
        <v>44349</v>
      </c>
      <c r="I4719">
        <v>7</v>
      </c>
      <c r="J4719">
        <v>2020</v>
      </c>
      <c r="K4719">
        <v>2020</v>
      </c>
      <c r="L4719">
        <v>12</v>
      </c>
      <c r="M4719">
        <v>0.38333333333333341</v>
      </c>
      <c r="N4719">
        <v>4.6000000000000014</v>
      </c>
      <c r="O4719">
        <v>2</v>
      </c>
      <c r="P4719">
        <v>2.2999999999999998</v>
      </c>
      <c r="Q4719">
        <v>6</v>
      </c>
      <c r="R4719" t="s">
        <v>792</v>
      </c>
    </row>
    <row r="4720" spans="1:18" x14ac:dyDescent="0.3">
      <c r="A4720" s="63">
        <v>4718</v>
      </c>
      <c r="B4720">
        <v>110354</v>
      </c>
      <c r="C4720" t="s">
        <v>132</v>
      </c>
      <c r="D4720" t="s">
        <v>651</v>
      </c>
      <c r="F4720">
        <v>73</v>
      </c>
      <c r="G4720" s="64">
        <v>44348</v>
      </c>
      <c r="H4720" s="64">
        <v>44349</v>
      </c>
      <c r="I4720">
        <v>7</v>
      </c>
      <c r="J4720">
        <v>2020</v>
      </c>
      <c r="K4720">
        <v>2020</v>
      </c>
      <c r="L4720">
        <v>12</v>
      </c>
      <c r="M4720">
        <v>0.38333333333333341</v>
      </c>
      <c r="N4720">
        <v>4.6000000000000014</v>
      </c>
      <c r="O4720">
        <v>2</v>
      </c>
      <c r="P4720">
        <v>2.2999999999999998</v>
      </c>
      <c r="Q4720">
        <v>6</v>
      </c>
      <c r="R4720" t="s">
        <v>649</v>
      </c>
    </row>
    <row r="4721" spans="1:18" x14ac:dyDescent="0.3">
      <c r="A4721" s="63">
        <v>4719</v>
      </c>
      <c r="B4721">
        <v>110354</v>
      </c>
      <c r="C4721" t="s">
        <v>132</v>
      </c>
      <c r="D4721" t="s">
        <v>651</v>
      </c>
      <c r="F4721">
        <v>73</v>
      </c>
      <c r="G4721" s="64">
        <v>44348</v>
      </c>
      <c r="H4721" s="64">
        <v>44349</v>
      </c>
      <c r="I4721">
        <v>7</v>
      </c>
      <c r="J4721">
        <v>2020</v>
      </c>
      <c r="K4721">
        <v>2020</v>
      </c>
      <c r="L4721">
        <v>12</v>
      </c>
      <c r="M4721">
        <v>0.38333333333333341</v>
      </c>
      <c r="N4721">
        <v>4.6000000000000014</v>
      </c>
      <c r="O4721">
        <v>2</v>
      </c>
      <c r="P4721">
        <v>2.2999999999999998</v>
      </c>
      <c r="Q4721">
        <v>6</v>
      </c>
      <c r="R4721" t="s">
        <v>665</v>
      </c>
    </row>
    <row r="4722" spans="1:18" x14ac:dyDescent="0.3">
      <c r="A4722" s="63">
        <v>4720</v>
      </c>
      <c r="B4722">
        <v>110354</v>
      </c>
      <c r="C4722" t="s">
        <v>132</v>
      </c>
      <c r="D4722" t="s">
        <v>651</v>
      </c>
      <c r="F4722">
        <v>73</v>
      </c>
      <c r="G4722" s="64">
        <v>44348</v>
      </c>
      <c r="H4722" s="64">
        <v>44349</v>
      </c>
      <c r="I4722">
        <v>7</v>
      </c>
      <c r="J4722">
        <v>2020</v>
      </c>
      <c r="K4722">
        <v>2020</v>
      </c>
      <c r="L4722">
        <v>12</v>
      </c>
      <c r="M4722">
        <v>0.38333333333333341</v>
      </c>
      <c r="N4722">
        <v>4.6000000000000014</v>
      </c>
      <c r="O4722">
        <v>2</v>
      </c>
      <c r="P4722">
        <v>2.2999999999999998</v>
      </c>
      <c r="Q4722">
        <v>6</v>
      </c>
      <c r="R4722" t="s">
        <v>737</v>
      </c>
    </row>
    <row r="4723" spans="1:18" x14ac:dyDescent="0.3">
      <c r="A4723" s="63">
        <v>4721</v>
      </c>
      <c r="B4723">
        <v>110354</v>
      </c>
      <c r="C4723" t="s">
        <v>132</v>
      </c>
      <c r="D4723" t="s">
        <v>651</v>
      </c>
      <c r="F4723">
        <v>73</v>
      </c>
      <c r="G4723" s="64">
        <v>44348</v>
      </c>
      <c r="H4723" s="64">
        <v>44349</v>
      </c>
      <c r="I4723">
        <v>7</v>
      </c>
      <c r="J4723">
        <v>2020</v>
      </c>
      <c r="K4723">
        <v>2020</v>
      </c>
      <c r="L4723">
        <v>12</v>
      </c>
      <c r="M4723">
        <v>0.38333333333333341</v>
      </c>
      <c r="N4723">
        <v>4.6000000000000014</v>
      </c>
      <c r="O4723">
        <v>2</v>
      </c>
      <c r="P4723">
        <v>2.2999999999999998</v>
      </c>
      <c r="Q4723">
        <v>6</v>
      </c>
      <c r="R4723" t="s">
        <v>660</v>
      </c>
    </row>
    <row r="4724" spans="1:18" x14ac:dyDescent="0.3">
      <c r="A4724" s="63">
        <v>4722</v>
      </c>
      <c r="B4724">
        <v>110354</v>
      </c>
      <c r="C4724" t="s">
        <v>132</v>
      </c>
      <c r="D4724" t="s">
        <v>651</v>
      </c>
      <c r="F4724">
        <v>73</v>
      </c>
      <c r="G4724" s="64">
        <v>44348</v>
      </c>
      <c r="H4724" s="64">
        <v>44349</v>
      </c>
      <c r="I4724">
        <v>7</v>
      </c>
      <c r="J4724">
        <v>2020</v>
      </c>
      <c r="K4724">
        <v>2020</v>
      </c>
      <c r="L4724">
        <v>12</v>
      </c>
      <c r="M4724">
        <v>0.38333333333333341</v>
      </c>
      <c r="N4724">
        <v>4.6000000000000014</v>
      </c>
      <c r="O4724">
        <v>2</v>
      </c>
      <c r="P4724">
        <v>2.2999999999999998</v>
      </c>
      <c r="Q4724">
        <v>6</v>
      </c>
      <c r="R4724" t="s">
        <v>834</v>
      </c>
    </row>
    <row r="4725" spans="1:18" x14ac:dyDescent="0.3">
      <c r="A4725" s="63">
        <v>4723</v>
      </c>
      <c r="B4725">
        <v>110354</v>
      </c>
      <c r="C4725" t="s">
        <v>132</v>
      </c>
      <c r="D4725" t="s">
        <v>651</v>
      </c>
      <c r="F4725">
        <v>73</v>
      </c>
      <c r="G4725" s="64">
        <v>44348</v>
      </c>
      <c r="H4725" s="64">
        <v>44349</v>
      </c>
      <c r="I4725">
        <v>7</v>
      </c>
      <c r="J4725">
        <v>2020</v>
      </c>
      <c r="K4725">
        <v>2020</v>
      </c>
      <c r="L4725">
        <v>12</v>
      </c>
      <c r="M4725">
        <v>0.38333333333333341</v>
      </c>
      <c r="N4725">
        <v>4.6000000000000014</v>
      </c>
      <c r="O4725">
        <v>2</v>
      </c>
      <c r="P4725">
        <v>2.2999999999999998</v>
      </c>
      <c r="Q4725">
        <v>6</v>
      </c>
      <c r="R4725" t="s">
        <v>684</v>
      </c>
    </row>
    <row r="4726" spans="1:18" x14ac:dyDescent="0.3">
      <c r="A4726" s="63">
        <v>4724</v>
      </c>
      <c r="B4726">
        <v>110354</v>
      </c>
      <c r="C4726" t="s">
        <v>132</v>
      </c>
      <c r="D4726" t="s">
        <v>651</v>
      </c>
      <c r="F4726">
        <v>73</v>
      </c>
      <c r="G4726" s="64">
        <v>44348</v>
      </c>
      <c r="H4726" s="64">
        <v>44349</v>
      </c>
      <c r="I4726">
        <v>7</v>
      </c>
      <c r="J4726">
        <v>2020</v>
      </c>
      <c r="K4726">
        <v>2020</v>
      </c>
      <c r="L4726">
        <v>12</v>
      </c>
      <c r="M4726">
        <v>0.38333333333333341</v>
      </c>
      <c r="N4726">
        <v>4.6000000000000014</v>
      </c>
      <c r="O4726">
        <v>2</v>
      </c>
      <c r="P4726">
        <v>2.2999999999999998</v>
      </c>
      <c r="Q4726">
        <v>6</v>
      </c>
      <c r="R4726" t="s">
        <v>645</v>
      </c>
    </row>
    <row r="4727" spans="1:18" x14ac:dyDescent="0.3">
      <c r="A4727" s="63">
        <v>4725</v>
      </c>
      <c r="B4727">
        <v>110354</v>
      </c>
      <c r="C4727" t="s">
        <v>132</v>
      </c>
      <c r="D4727" t="s">
        <v>651</v>
      </c>
      <c r="F4727">
        <v>73</v>
      </c>
      <c r="G4727" s="64">
        <v>44348</v>
      </c>
      <c r="H4727" s="64">
        <v>44349</v>
      </c>
      <c r="I4727">
        <v>7</v>
      </c>
      <c r="J4727">
        <v>2020</v>
      </c>
      <c r="K4727">
        <v>2020</v>
      </c>
      <c r="L4727">
        <v>12</v>
      </c>
      <c r="M4727">
        <v>0.38333333333333341</v>
      </c>
      <c r="N4727">
        <v>4.6000000000000014</v>
      </c>
      <c r="O4727">
        <v>2</v>
      </c>
      <c r="P4727">
        <v>2.2999999999999998</v>
      </c>
      <c r="Q4727">
        <v>6</v>
      </c>
      <c r="R4727" t="s">
        <v>638</v>
      </c>
    </row>
    <row r="4728" spans="1:18" x14ac:dyDescent="0.3">
      <c r="A4728" s="63">
        <v>4726</v>
      </c>
      <c r="B4728">
        <v>101340</v>
      </c>
      <c r="C4728" t="s">
        <v>398</v>
      </c>
      <c r="D4728" t="s">
        <v>585</v>
      </c>
      <c r="F4728">
        <v>63</v>
      </c>
      <c r="G4728" s="64">
        <v>44350</v>
      </c>
      <c r="H4728" s="64">
        <v>44352</v>
      </c>
      <c r="I4728">
        <v>5</v>
      </c>
      <c r="J4728">
        <v>2018</v>
      </c>
      <c r="K4728">
        <v>2018</v>
      </c>
      <c r="L4728">
        <v>12</v>
      </c>
      <c r="M4728">
        <v>0.4</v>
      </c>
      <c r="N4728">
        <v>4.8000000000000007</v>
      </c>
      <c r="O4728">
        <v>3</v>
      </c>
      <c r="P4728">
        <v>1.6</v>
      </c>
      <c r="Q4728">
        <v>4</v>
      </c>
      <c r="R4728" t="s">
        <v>35</v>
      </c>
    </row>
    <row r="4729" spans="1:18" x14ac:dyDescent="0.3">
      <c r="A4729" s="63">
        <v>4727</v>
      </c>
      <c r="B4729">
        <v>101340</v>
      </c>
      <c r="C4729" t="s">
        <v>398</v>
      </c>
      <c r="D4729" t="s">
        <v>585</v>
      </c>
      <c r="F4729">
        <v>63</v>
      </c>
      <c r="G4729" s="64">
        <v>44350</v>
      </c>
      <c r="H4729" s="64">
        <v>44352</v>
      </c>
      <c r="I4729">
        <v>5</v>
      </c>
      <c r="J4729">
        <v>2018</v>
      </c>
      <c r="K4729">
        <v>2018</v>
      </c>
      <c r="L4729">
        <v>12</v>
      </c>
      <c r="M4729">
        <v>0.4</v>
      </c>
      <c r="N4729">
        <v>4.8000000000000007</v>
      </c>
      <c r="O4729">
        <v>3</v>
      </c>
      <c r="P4729">
        <v>1.6</v>
      </c>
      <c r="Q4729">
        <v>4</v>
      </c>
      <c r="R4729" t="s">
        <v>32</v>
      </c>
    </row>
    <row r="4730" spans="1:18" x14ac:dyDescent="0.3">
      <c r="A4730" s="63">
        <v>4728</v>
      </c>
      <c r="B4730">
        <v>101340</v>
      </c>
      <c r="C4730" t="s">
        <v>398</v>
      </c>
      <c r="D4730" t="s">
        <v>585</v>
      </c>
      <c r="F4730">
        <v>63</v>
      </c>
      <c r="G4730" s="64">
        <v>44350</v>
      </c>
      <c r="H4730" s="64">
        <v>44352</v>
      </c>
      <c r="I4730">
        <v>5</v>
      </c>
      <c r="J4730">
        <v>2018</v>
      </c>
      <c r="K4730">
        <v>2018</v>
      </c>
      <c r="L4730">
        <v>12</v>
      </c>
      <c r="M4730">
        <v>0.4</v>
      </c>
      <c r="N4730">
        <v>4.8000000000000007</v>
      </c>
      <c r="O4730">
        <v>3</v>
      </c>
      <c r="P4730">
        <v>1.6</v>
      </c>
      <c r="Q4730">
        <v>4</v>
      </c>
      <c r="R4730" t="s">
        <v>24</v>
      </c>
    </row>
    <row r="4731" spans="1:18" x14ac:dyDescent="0.3">
      <c r="A4731" s="63">
        <v>4729</v>
      </c>
      <c r="B4731">
        <v>101340</v>
      </c>
      <c r="C4731" t="s">
        <v>398</v>
      </c>
      <c r="D4731" t="s">
        <v>585</v>
      </c>
      <c r="F4731">
        <v>63</v>
      </c>
      <c r="G4731" s="64">
        <v>44350</v>
      </c>
      <c r="H4731" s="64">
        <v>44352</v>
      </c>
      <c r="I4731">
        <v>5</v>
      </c>
      <c r="J4731">
        <v>2018</v>
      </c>
      <c r="K4731">
        <v>2018</v>
      </c>
      <c r="L4731">
        <v>12</v>
      </c>
      <c r="M4731">
        <v>0.4</v>
      </c>
      <c r="N4731">
        <v>4.8000000000000007</v>
      </c>
      <c r="O4731">
        <v>3</v>
      </c>
      <c r="P4731">
        <v>1.6</v>
      </c>
      <c r="Q4731">
        <v>4</v>
      </c>
      <c r="R4731" t="s">
        <v>108</v>
      </c>
    </row>
    <row r="4732" spans="1:18" x14ac:dyDescent="0.3">
      <c r="A4732" s="63">
        <v>4730</v>
      </c>
      <c r="B4732">
        <v>101340</v>
      </c>
      <c r="C4732" t="s">
        <v>398</v>
      </c>
      <c r="D4732" t="s">
        <v>585</v>
      </c>
      <c r="F4732">
        <v>63</v>
      </c>
      <c r="G4732" s="64">
        <v>44350</v>
      </c>
      <c r="H4732" s="64">
        <v>44352</v>
      </c>
      <c r="I4732">
        <v>5</v>
      </c>
      <c r="J4732">
        <v>2018</v>
      </c>
      <c r="K4732">
        <v>2018</v>
      </c>
      <c r="L4732">
        <v>12</v>
      </c>
      <c r="M4732">
        <v>0.4</v>
      </c>
      <c r="N4732">
        <v>4.8000000000000007</v>
      </c>
      <c r="O4732">
        <v>3</v>
      </c>
      <c r="P4732">
        <v>1.6</v>
      </c>
      <c r="Q4732">
        <v>4</v>
      </c>
      <c r="R4732" t="s">
        <v>38</v>
      </c>
    </row>
    <row r="4733" spans="1:18" x14ac:dyDescent="0.3">
      <c r="A4733" s="63">
        <v>4731</v>
      </c>
      <c r="B4733">
        <v>101340</v>
      </c>
      <c r="C4733" t="s">
        <v>398</v>
      </c>
      <c r="D4733" t="s">
        <v>585</v>
      </c>
      <c r="F4733">
        <v>63</v>
      </c>
      <c r="G4733" s="64">
        <v>44350</v>
      </c>
      <c r="H4733" s="64">
        <v>44352</v>
      </c>
      <c r="I4733">
        <v>5</v>
      </c>
      <c r="J4733">
        <v>2018</v>
      </c>
      <c r="K4733">
        <v>2018</v>
      </c>
      <c r="L4733">
        <v>12</v>
      </c>
      <c r="M4733">
        <v>0.4</v>
      </c>
      <c r="N4733">
        <v>4.8000000000000007</v>
      </c>
      <c r="O4733">
        <v>3</v>
      </c>
      <c r="P4733">
        <v>1.6</v>
      </c>
      <c r="Q4733">
        <v>4</v>
      </c>
      <c r="R4733" t="s">
        <v>744</v>
      </c>
    </row>
    <row r="4734" spans="1:18" x14ac:dyDescent="0.3">
      <c r="A4734" s="63">
        <v>4732</v>
      </c>
      <c r="B4734">
        <v>101340</v>
      </c>
      <c r="C4734" t="s">
        <v>398</v>
      </c>
      <c r="D4734" t="s">
        <v>585</v>
      </c>
      <c r="F4734">
        <v>63</v>
      </c>
      <c r="G4734" s="64">
        <v>44350</v>
      </c>
      <c r="H4734" s="64">
        <v>44352</v>
      </c>
      <c r="I4734">
        <v>5</v>
      </c>
      <c r="J4734">
        <v>2018</v>
      </c>
      <c r="K4734">
        <v>2018</v>
      </c>
      <c r="L4734">
        <v>12</v>
      </c>
      <c r="M4734">
        <v>0.4</v>
      </c>
      <c r="N4734">
        <v>4.8000000000000007</v>
      </c>
      <c r="O4734">
        <v>3</v>
      </c>
      <c r="P4734">
        <v>1.6</v>
      </c>
      <c r="Q4734">
        <v>4</v>
      </c>
      <c r="R4734" t="s">
        <v>590</v>
      </c>
    </row>
    <row r="4735" spans="1:18" x14ac:dyDescent="0.3">
      <c r="A4735" s="63">
        <v>4733</v>
      </c>
      <c r="B4735">
        <v>101340</v>
      </c>
      <c r="C4735" t="s">
        <v>398</v>
      </c>
      <c r="D4735" t="s">
        <v>585</v>
      </c>
      <c r="F4735">
        <v>63</v>
      </c>
      <c r="G4735" s="64">
        <v>44350</v>
      </c>
      <c r="H4735" s="64">
        <v>44352</v>
      </c>
      <c r="I4735">
        <v>5</v>
      </c>
      <c r="J4735">
        <v>2018</v>
      </c>
      <c r="K4735">
        <v>2018</v>
      </c>
      <c r="L4735">
        <v>12</v>
      </c>
      <c r="M4735">
        <v>0.4</v>
      </c>
      <c r="N4735">
        <v>4.8000000000000007</v>
      </c>
      <c r="O4735">
        <v>3</v>
      </c>
      <c r="P4735">
        <v>1.6</v>
      </c>
      <c r="Q4735">
        <v>4</v>
      </c>
      <c r="R4735" t="s">
        <v>607</v>
      </c>
    </row>
    <row r="4736" spans="1:18" x14ac:dyDescent="0.3">
      <c r="A4736" s="63">
        <v>4734</v>
      </c>
      <c r="B4736">
        <v>101340</v>
      </c>
      <c r="C4736" t="s">
        <v>398</v>
      </c>
      <c r="D4736" t="s">
        <v>585</v>
      </c>
      <c r="F4736">
        <v>63</v>
      </c>
      <c r="G4736" s="64">
        <v>44350</v>
      </c>
      <c r="H4736" s="64">
        <v>44352</v>
      </c>
      <c r="I4736">
        <v>5</v>
      </c>
      <c r="J4736">
        <v>2018</v>
      </c>
      <c r="K4736">
        <v>2018</v>
      </c>
      <c r="L4736">
        <v>12</v>
      </c>
      <c r="M4736">
        <v>0.4</v>
      </c>
      <c r="N4736">
        <v>4.8000000000000007</v>
      </c>
      <c r="O4736">
        <v>3</v>
      </c>
      <c r="P4736">
        <v>1.6</v>
      </c>
      <c r="Q4736">
        <v>4</v>
      </c>
      <c r="R4736" t="s">
        <v>734</v>
      </c>
    </row>
    <row r="4737" spans="1:18" x14ac:dyDescent="0.3">
      <c r="A4737" s="63">
        <v>4735</v>
      </c>
      <c r="B4737">
        <v>101340</v>
      </c>
      <c r="C4737" t="s">
        <v>398</v>
      </c>
      <c r="D4737" t="s">
        <v>585</v>
      </c>
      <c r="F4737">
        <v>63</v>
      </c>
      <c r="G4737" s="64">
        <v>44350</v>
      </c>
      <c r="H4737" s="64">
        <v>44352</v>
      </c>
      <c r="I4737">
        <v>5</v>
      </c>
      <c r="J4737">
        <v>2018</v>
      </c>
      <c r="K4737">
        <v>2018</v>
      </c>
      <c r="L4737">
        <v>12</v>
      </c>
      <c r="M4737">
        <v>0.4</v>
      </c>
      <c r="N4737">
        <v>4.8000000000000007</v>
      </c>
      <c r="O4737">
        <v>3</v>
      </c>
      <c r="P4737">
        <v>1.6</v>
      </c>
      <c r="Q4737">
        <v>4</v>
      </c>
      <c r="R4737" t="s">
        <v>771</v>
      </c>
    </row>
    <row r="4738" spans="1:18" x14ac:dyDescent="0.3">
      <c r="A4738" s="63">
        <v>4736</v>
      </c>
      <c r="B4738">
        <v>112127</v>
      </c>
      <c r="C4738" t="s">
        <v>260</v>
      </c>
      <c r="D4738" t="s">
        <v>729</v>
      </c>
      <c r="F4738">
        <v>59</v>
      </c>
      <c r="G4738" s="64">
        <v>44353</v>
      </c>
      <c r="H4738" s="64">
        <v>44353</v>
      </c>
      <c r="I4738">
        <v>0</v>
      </c>
      <c r="J4738">
        <v>2018</v>
      </c>
      <c r="K4738" t="s">
        <v>805</v>
      </c>
      <c r="L4738">
        <v>1</v>
      </c>
      <c r="M4738">
        <v>6.6666666666666666E-2</v>
      </c>
      <c r="N4738">
        <v>6.6666666666666666E-2</v>
      </c>
      <c r="O4738">
        <v>1</v>
      </c>
      <c r="P4738">
        <v>6.6666666666666666E-2</v>
      </c>
      <c r="Q4738">
        <v>1</v>
      </c>
      <c r="R4738" t="s">
        <v>890</v>
      </c>
    </row>
    <row r="4739" spans="1:18" x14ac:dyDescent="0.3">
      <c r="A4739" s="63">
        <v>4737</v>
      </c>
      <c r="B4739">
        <v>110445</v>
      </c>
      <c r="C4739" t="s">
        <v>891</v>
      </c>
      <c r="D4739" t="s">
        <v>630</v>
      </c>
      <c r="F4739">
        <v>58</v>
      </c>
      <c r="G4739" s="64">
        <v>44357</v>
      </c>
      <c r="H4739" s="64">
        <v>44357</v>
      </c>
      <c r="I4739">
        <v>3</v>
      </c>
      <c r="J4739">
        <v>2020</v>
      </c>
      <c r="K4739">
        <v>2020</v>
      </c>
      <c r="L4739">
        <v>1</v>
      </c>
      <c r="M4739">
        <v>0.4</v>
      </c>
      <c r="N4739">
        <v>0.4</v>
      </c>
      <c r="O4739">
        <v>1</v>
      </c>
      <c r="P4739">
        <v>0.4</v>
      </c>
      <c r="Q4739">
        <v>1</v>
      </c>
      <c r="R4739" t="s">
        <v>35</v>
      </c>
    </row>
    <row r="4740" spans="1:18" x14ac:dyDescent="0.3">
      <c r="A4740" s="63">
        <v>4738</v>
      </c>
      <c r="B4740">
        <v>110445</v>
      </c>
      <c r="C4740" t="s">
        <v>891</v>
      </c>
      <c r="D4740" t="s">
        <v>630</v>
      </c>
      <c r="F4740">
        <v>58</v>
      </c>
      <c r="G4740" s="64">
        <v>44357</v>
      </c>
      <c r="H4740" s="64">
        <v>44357</v>
      </c>
      <c r="I4740">
        <v>3</v>
      </c>
      <c r="J4740">
        <v>2020</v>
      </c>
      <c r="K4740">
        <v>2020</v>
      </c>
      <c r="L4740">
        <v>1</v>
      </c>
      <c r="M4740">
        <v>0.4</v>
      </c>
      <c r="N4740">
        <v>0.4</v>
      </c>
      <c r="O4740">
        <v>1</v>
      </c>
      <c r="P4740">
        <v>0.4</v>
      </c>
      <c r="Q4740">
        <v>1</v>
      </c>
      <c r="R4740" t="s">
        <v>32</v>
      </c>
    </row>
    <row r="4741" spans="1:18" x14ac:dyDescent="0.3">
      <c r="A4741" s="63">
        <v>4739</v>
      </c>
      <c r="B4741">
        <v>110445</v>
      </c>
      <c r="C4741" t="s">
        <v>891</v>
      </c>
      <c r="D4741" t="s">
        <v>630</v>
      </c>
      <c r="F4741">
        <v>58</v>
      </c>
      <c r="G4741" s="64">
        <v>44357</v>
      </c>
      <c r="H4741" s="64">
        <v>44357</v>
      </c>
      <c r="I4741">
        <v>3</v>
      </c>
      <c r="J4741">
        <v>2020</v>
      </c>
      <c r="K4741">
        <v>2020</v>
      </c>
      <c r="L4741">
        <v>1</v>
      </c>
      <c r="M4741">
        <v>0.4</v>
      </c>
      <c r="N4741">
        <v>0.4</v>
      </c>
      <c r="O4741">
        <v>1</v>
      </c>
      <c r="P4741">
        <v>0.4</v>
      </c>
      <c r="Q4741">
        <v>1</v>
      </c>
      <c r="R4741" t="s">
        <v>70</v>
      </c>
    </row>
    <row r="4742" spans="1:18" x14ac:dyDescent="0.3">
      <c r="A4742" s="63">
        <v>4740</v>
      </c>
      <c r="B4742">
        <v>110445</v>
      </c>
      <c r="C4742" t="s">
        <v>891</v>
      </c>
      <c r="D4742" t="s">
        <v>630</v>
      </c>
      <c r="F4742">
        <v>58</v>
      </c>
      <c r="G4742" s="64">
        <v>44357</v>
      </c>
      <c r="H4742" s="64">
        <v>44357</v>
      </c>
      <c r="I4742">
        <v>3</v>
      </c>
      <c r="J4742">
        <v>2020</v>
      </c>
      <c r="K4742">
        <v>2020</v>
      </c>
      <c r="L4742">
        <v>1</v>
      </c>
      <c r="M4742">
        <v>0.4</v>
      </c>
      <c r="N4742">
        <v>0.4</v>
      </c>
      <c r="O4742">
        <v>1</v>
      </c>
      <c r="P4742">
        <v>0.4</v>
      </c>
      <c r="Q4742">
        <v>1</v>
      </c>
      <c r="R4742" t="s">
        <v>23</v>
      </c>
    </row>
    <row r="4743" spans="1:18" x14ac:dyDescent="0.3">
      <c r="A4743" s="63">
        <v>4741</v>
      </c>
      <c r="B4743">
        <v>110445</v>
      </c>
      <c r="C4743" t="s">
        <v>891</v>
      </c>
      <c r="D4743" t="s">
        <v>630</v>
      </c>
      <c r="F4743">
        <v>58</v>
      </c>
      <c r="G4743" s="64">
        <v>44357</v>
      </c>
      <c r="H4743" s="64">
        <v>44357</v>
      </c>
      <c r="I4743">
        <v>3</v>
      </c>
      <c r="J4743">
        <v>2020</v>
      </c>
      <c r="K4743">
        <v>2020</v>
      </c>
      <c r="L4743">
        <v>1</v>
      </c>
      <c r="M4743">
        <v>0.4</v>
      </c>
      <c r="N4743">
        <v>0.4</v>
      </c>
      <c r="O4743">
        <v>1</v>
      </c>
      <c r="P4743">
        <v>0.4</v>
      </c>
      <c r="Q4743">
        <v>1</v>
      </c>
      <c r="R4743" t="s">
        <v>724</v>
      </c>
    </row>
    <row r="4744" spans="1:18" x14ac:dyDescent="0.3">
      <c r="A4744" s="63">
        <v>4742</v>
      </c>
      <c r="B4744">
        <v>110445</v>
      </c>
      <c r="C4744" t="s">
        <v>891</v>
      </c>
      <c r="D4744" t="s">
        <v>630</v>
      </c>
      <c r="F4744">
        <v>58</v>
      </c>
      <c r="G4744" s="64">
        <v>44357</v>
      </c>
      <c r="H4744" s="64">
        <v>44357</v>
      </c>
      <c r="I4744">
        <v>3</v>
      </c>
      <c r="J4744">
        <v>2020</v>
      </c>
      <c r="K4744">
        <v>2020</v>
      </c>
      <c r="L4744">
        <v>1</v>
      </c>
      <c r="M4744">
        <v>0.4</v>
      </c>
      <c r="N4744">
        <v>0.4</v>
      </c>
      <c r="O4744">
        <v>1</v>
      </c>
      <c r="P4744">
        <v>0.4</v>
      </c>
      <c r="Q4744">
        <v>1</v>
      </c>
      <c r="R4744" t="s">
        <v>709</v>
      </c>
    </row>
    <row r="4745" spans="1:18" x14ac:dyDescent="0.3">
      <c r="A4745" s="63">
        <v>4743</v>
      </c>
      <c r="B4745">
        <v>110445</v>
      </c>
      <c r="C4745" t="s">
        <v>891</v>
      </c>
      <c r="D4745" t="s">
        <v>630</v>
      </c>
      <c r="F4745">
        <v>58</v>
      </c>
      <c r="G4745" s="64">
        <v>44357</v>
      </c>
      <c r="H4745" s="64">
        <v>44357</v>
      </c>
      <c r="I4745">
        <v>3</v>
      </c>
      <c r="J4745">
        <v>2020</v>
      </c>
      <c r="K4745">
        <v>2020</v>
      </c>
      <c r="L4745">
        <v>1</v>
      </c>
      <c r="M4745">
        <v>0.4</v>
      </c>
      <c r="N4745">
        <v>0.4</v>
      </c>
      <c r="O4745">
        <v>1</v>
      </c>
      <c r="P4745">
        <v>0.4</v>
      </c>
      <c r="Q4745">
        <v>1</v>
      </c>
      <c r="R4745" t="s">
        <v>37</v>
      </c>
    </row>
    <row r="4746" spans="1:18" x14ac:dyDescent="0.3">
      <c r="A4746" s="63">
        <v>4744</v>
      </c>
      <c r="B4746">
        <v>110445</v>
      </c>
      <c r="C4746" t="s">
        <v>891</v>
      </c>
      <c r="D4746" t="s">
        <v>630</v>
      </c>
      <c r="F4746">
        <v>58</v>
      </c>
      <c r="G4746" s="64">
        <v>44357</v>
      </c>
      <c r="H4746" s="64">
        <v>44357</v>
      </c>
      <c r="I4746">
        <v>3</v>
      </c>
      <c r="J4746">
        <v>2020</v>
      </c>
      <c r="K4746">
        <v>2020</v>
      </c>
      <c r="L4746">
        <v>1</v>
      </c>
      <c r="M4746">
        <v>0.4</v>
      </c>
      <c r="N4746">
        <v>0.4</v>
      </c>
      <c r="O4746">
        <v>1</v>
      </c>
      <c r="P4746">
        <v>0.4</v>
      </c>
      <c r="Q4746">
        <v>1</v>
      </c>
      <c r="R4746" t="s">
        <v>615</v>
      </c>
    </row>
    <row r="4747" spans="1:18" x14ac:dyDescent="0.3">
      <c r="A4747" s="63">
        <v>4745</v>
      </c>
      <c r="B4747">
        <v>110445</v>
      </c>
      <c r="C4747" t="s">
        <v>891</v>
      </c>
      <c r="D4747" t="s">
        <v>630</v>
      </c>
      <c r="F4747">
        <v>58</v>
      </c>
      <c r="G4747" s="64">
        <v>44357</v>
      </c>
      <c r="H4747" s="64">
        <v>44357</v>
      </c>
      <c r="I4747">
        <v>3</v>
      </c>
      <c r="J4747">
        <v>2020</v>
      </c>
      <c r="K4747">
        <v>2020</v>
      </c>
      <c r="L4747">
        <v>1</v>
      </c>
      <c r="M4747">
        <v>0.4</v>
      </c>
      <c r="N4747">
        <v>0.4</v>
      </c>
      <c r="O4747">
        <v>1</v>
      </c>
      <c r="P4747">
        <v>0.4</v>
      </c>
      <c r="Q4747">
        <v>1</v>
      </c>
      <c r="R4747" t="s">
        <v>671</v>
      </c>
    </row>
    <row r="4748" spans="1:18" x14ac:dyDescent="0.3">
      <c r="A4748" s="63">
        <v>4746</v>
      </c>
      <c r="B4748">
        <v>110445</v>
      </c>
      <c r="C4748" t="s">
        <v>891</v>
      </c>
      <c r="D4748" t="s">
        <v>630</v>
      </c>
      <c r="F4748">
        <v>58</v>
      </c>
      <c r="G4748" s="64">
        <v>44357</v>
      </c>
      <c r="H4748" s="64">
        <v>44357</v>
      </c>
      <c r="I4748">
        <v>3</v>
      </c>
      <c r="J4748">
        <v>2020</v>
      </c>
      <c r="K4748">
        <v>2020</v>
      </c>
      <c r="L4748">
        <v>1</v>
      </c>
      <c r="M4748">
        <v>0.4</v>
      </c>
      <c r="N4748">
        <v>0.4</v>
      </c>
      <c r="O4748">
        <v>1</v>
      </c>
      <c r="P4748">
        <v>0.4</v>
      </c>
      <c r="Q4748">
        <v>1</v>
      </c>
      <c r="R4748" t="s">
        <v>770</v>
      </c>
    </row>
    <row r="4749" spans="1:18" x14ac:dyDescent="0.3">
      <c r="A4749" s="63">
        <v>4747</v>
      </c>
      <c r="B4749">
        <v>110445</v>
      </c>
      <c r="C4749" t="s">
        <v>891</v>
      </c>
      <c r="D4749" t="s">
        <v>630</v>
      </c>
      <c r="F4749">
        <v>58</v>
      </c>
      <c r="G4749" s="64">
        <v>44357</v>
      </c>
      <c r="H4749" s="64">
        <v>44357</v>
      </c>
      <c r="I4749">
        <v>3</v>
      </c>
      <c r="J4749">
        <v>2020</v>
      </c>
      <c r="K4749">
        <v>2020</v>
      </c>
      <c r="L4749">
        <v>1</v>
      </c>
      <c r="M4749">
        <v>0.4</v>
      </c>
      <c r="N4749">
        <v>0.4</v>
      </c>
      <c r="O4749">
        <v>1</v>
      </c>
      <c r="P4749">
        <v>0.4</v>
      </c>
      <c r="Q4749">
        <v>1</v>
      </c>
      <c r="R4749" t="s">
        <v>807</v>
      </c>
    </row>
    <row r="4750" spans="1:18" x14ac:dyDescent="0.3">
      <c r="A4750" s="63">
        <v>4748</v>
      </c>
      <c r="B4750">
        <v>110445</v>
      </c>
      <c r="C4750" t="s">
        <v>891</v>
      </c>
      <c r="D4750" t="s">
        <v>630</v>
      </c>
      <c r="F4750">
        <v>58</v>
      </c>
      <c r="G4750" s="64">
        <v>44357</v>
      </c>
      <c r="H4750" s="64">
        <v>44357</v>
      </c>
      <c r="I4750">
        <v>3</v>
      </c>
      <c r="J4750">
        <v>2020</v>
      </c>
      <c r="K4750">
        <v>2020</v>
      </c>
      <c r="L4750">
        <v>1</v>
      </c>
      <c r="M4750">
        <v>0.4</v>
      </c>
      <c r="N4750">
        <v>0.4</v>
      </c>
      <c r="O4750">
        <v>1</v>
      </c>
      <c r="P4750">
        <v>0.4</v>
      </c>
      <c r="Q4750">
        <v>1</v>
      </c>
      <c r="R4750" t="s">
        <v>747</v>
      </c>
    </row>
    <row r="4751" spans="1:18" x14ac:dyDescent="0.3">
      <c r="A4751" s="63">
        <v>4749</v>
      </c>
      <c r="B4751">
        <v>110445</v>
      </c>
      <c r="C4751" t="s">
        <v>891</v>
      </c>
      <c r="D4751" t="s">
        <v>630</v>
      </c>
      <c r="F4751">
        <v>58</v>
      </c>
      <c r="G4751" s="64">
        <v>44357</v>
      </c>
      <c r="H4751" s="64">
        <v>44357</v>
      </c>
      <c r="I4751">
        <v>3</v>
      </c>
      <c r="J4751">
        <v>2020</v>
      </c>
      <c r="K4751">
        <v>2020</v>
      </c>
      <c r="L4751">
        <v>1</v>
      </c>
      <c r="M4751">
        <v>0.4</v>
      </c>
      <c r="N4751">
        <v>0.4</v>
      </c>
      <c r="O4751">
        <v>1</v>
      </c>
      <c r="P4751">
        <v>0.4</v>
      </c>
      <c r="Q4751">
        <v>1</v>
      </c>
      <c r="R4751" t="s">
        <v>71</v>
      </c>
    </row>
    <row r="4752" spans="1:18" x14ac:dyDescent="0.3">
      <c r="A4752" s="63">
        <v>4750</v>
      </c>
      <c r="B4752">
        <v>110445</v>
      </c>
      <c r="C4752" t="s">
        <v>891</v>
      </c>
      <c r="D4752" t="s">
        <v>630</v>
      </c>
      <c r="F4752">
        <v>58</v>
      </c>
      <c r="G4752" s="64">
        <v>44357</v>
      </c>
      <c r="H4752" s="64">
        <v>44357</v>
      </c>
      <c r="I4752">
        <v>3</v>
      </c>
      <c r="J4752">
        <v>2020</v>
      </c>
      <c r="K4752">
        <v>2020</v>
      </c>
      <c r="L4752">
        <v>1</v>
      </c>
      <c r="M4752">
        <v>0.4</v>
      </c>
      <c r="N4752">
        <v>0.4</v>
      </c>
      <c r="O4752">
        <v>1</v>
      </c>
      <c r="P4752">
        <v>0.4</v>
      </c>
      <c r="Q4752">
        <v>1</v>
      </c>
      <c r="R4752" t="s">
        <v>694</v>
      </c>
    </row>
    <row r="4753" spans="1:18" x14ac:dyDescent="0.3">
      <c r="A4753" s="63">
        <v>4751</v>
      </c>
      <c r="B4753">
        <v>110445</v>
      </c>
      <c r="C4753" t="s">
        <v>891</v>
      </c>
      <c r="D4753" t="s">
        <v>630</v>
      </c>
      <c r="F4753">
        <v>58</v>
      </c>
      <c r="G4753" s="64">
        <v>44357</v>
      </c>
      <c r="H4753" s="64">
        <v>44357</v>
      </c>
      <c r="I4753">
        <v>3</v>
      </c>
      <c r="J4753">
        <v>2020</v>
      </c>
      <c r="K4753">
        <v>2020</v>
      </c>
      <c r="L4753">
        <v>1</v>
      </c>
      <c r="M4753">
        <v>0.4</v>
      </c>
      <c r="N4753">
        <v>0.4</v>
      </c>
      <c r="O4753">
        <v>1</v>
      </c>
      <c r="P4753">
        <v>0.4</v>
      </c>
      <c r="Q4753">
        <v>1</v>
      </c>
      <c r="R4753" t="s">
        <v>797</v>
      </c>
    </row>
    <row r="4754" spans="1:18" x14ac:dyDescent="0.3">
      <c r="A4754" s="63">
        <v>4752</v>
      </c>
      <c r="B4754">
        <v>111324</v>
      </c>
      <c r="C4754" t="s">
        <v>273</v>
      </c>
      <c r="D4754" t="s">
        <v>585</v>
      </c>
      <c r="F4754">
        <v>65</v>
      </c>
      <c r="G4754" s="64">
        <v>44357</v>
      </c>
      <c r="H4754" s="64">
        <v>44364</v>
      </c>
      <c r="I4754">
        <v>7</v>
      </c>
      <c r="J4754">
        <v>2020</v>
      </c>
      <c r="K4754">
        <v>2020</v>
      </c>
      <c r="L4754">
        <v>12</v>
      </c>
      <c r="M4754">
        <v>0.4</v>
      </c>
      <c r="N4754">
        <v>4.8000000000000007</v>
      </c>
      <c r="O4754">
        <v>8</v>
      </c>
      <c r="P4754">
        <v>0.60000000000000009</v>
      </c>
      <c r="Q4754">
        <v>1.5</v>
      </c>
      <c r="R4754" t="s">
        <v>36</v>
      </c>
    </row>
    <row r="4755" spans="1:18" x14ac:dyDescent="0.3">
      <c r="A4755" s="63">
        <v>4753</v>
      </c>
      <c r="B4755">
        <v>111324</v>
      </c>
      <c r="C4755" t="s">
        <v>273</v>
      </c>
      <c r="D4755" t="s">
        <v>585</v>
      </c>
      <c r="F4755">
        <v>65</v>
      </c>
      <c r="G4755" s="64">
        <v>44357</v>
      </c>
      <c r="H4755" s="64">
        <v>44364</v>
      </c>
      <c r="I4755">
        <v>7</v>
      </c>
      <c r="J4755">
        <v>2020</v>
      </c>
      <c r="K4755">
        <v>2020</v>
      </c>
      <c r="L4755">
        <v>12</v>
      </c>
      <c r="M4755">
        <v>0.4</v>
      </c>
      <c r="N4755">
        <v>4.8000000000000007</v>
      </c>
      <c r="O4755">
        <v>8</v>
      </c>
      <c r="P4755">
        <v>0.60000000000000009</v>
      </c>
      <c r="Q4755">
        <v>1.5</v>
      </c>
      <c r="R4755" t="s">
        <v>24</v>
      </c>
    </row>
    <row r="4756" spans="1:18" x14ac:dyDescent="0.3">
      <c r="A4756" s="63">
        <v>4754</v>
      </c>
      <c r="B4756">
        <v>111324</v>
      </c>
      <c r="C4756" t="s">
        <v>273</v>
      </c>
      <c r="D4756" t="s">
        <v>585</v>
      </c>
      <c r="F4756">
        <v>65</v>
      </c>
      <c r="G4756" s="64">
        <v>44357</v>
      </c>
      <c r="H4756" s="64">
        <v>44364</v>
      </c>
      <c r="I4756">
        <v>7</v>
      </c>
      <c r="J4756">
        <v>2020</v>
      </c>
      <c r="K4756">
        <v>2020</v>
      </c>
      <c r="L4756">
        <v>12</v>
      </c>
      <c r="M4756">
        <v>0.4</v>
      </c>
      <c r="N4756">
        <v>4.8000000000000007</v>
      </c>
      <c r="O4756">
        <v>8</v>
      </c>
      <c r="P4756">
        <v>0.60000000000000009</v>
      </c>
      <c r="Q4756">
        <v>1.5</v>
      </c>
      <c r="R4756" t="s">
        <v>711</v>
      </c>
    </row>
    <row r="4757" spans="1:18" x14ac:dyDescent="0.3">
      <c r="A4757" s="63">
        <v>4755</v>
      </c>
      <c r="B4757">
        <v>111324</v>
      </c>
      <c r="C4757" t="s">
        <v>273</v>
      </c>
      <c r="D4757" t="s">
        <v>585</v>
      </c>
      <c r="F4757">
        <v>65</v>
      </c>
      <c r="G4757" s="64">
        <v>44357</v>
      </c>
      <c r="H4757" s="64">
        <v>44364</v>
      </c>
      <c r="I4757">
        <v>7</v>
      </c>
      <c r="J4757">
        <v>2020</v>
      </c>
      <c r="K4757">
        <v>2020</v>
      </c>
      <c r="L4757">
        <v>12</v>
      </c>
      <c r="M4757">
        <v>0.4</v>
      </c>
      <c r="N4757">
        <v>4.8000000000000007</v>
      </c>
      <c r="O4757">
        <v>8</v>
      </c>
      <c r="P4757">
        <v>0.60000000000000009</v>
      </c>
      <c r="Q4757">
        <v>1.5</v>
      </c>
      <c r="R4757" t="s">
        <v>791</v>
      </c>
    </row>
    <row r="4758" spans="1:18" x14ac:dyDescent="0.3">
      <c r="A4758" s="63">
        <v>4756</v>
      </c>
      <c r="B4758">
        <v>111324</v>
      </c>
      <c r="C4758" t="s">
        <v>273</v>
      </c>
      <c r="D4758" t="s">
        <v>585</v>
      </c>
      <c r="F4758">
        <v>65</v>
      </c>
      <c r="G4758" s="64">
        <v>44357</v>
      </c>
      <c r="H4758" s="64">
        <v>44364</v>
      </c>
      <c r="I4758">
        <v>7</v>
      </c>
      <c r="J4758">
        <v>2020</v>
      </c>
      <c r="K4758">
        <v>2020</v>
      </c>
      <c r="L4758">
        <v>12</v>
      </c>
      <c r="M4758">
        <v>0.4</v>
      </c>
      <c r="N4758">
        <v>4.8000000000000007</v>
      </c>
      <c r="O4758">
        <v>8</v>
      </c>
      <c r="P4758">
        <v>0.60000000000000009</v>
      </c>
      <c r="Q4758">
        <v>1.5</v>
      </c>
      <c r="R4758" t="s">
        <v>600</v>
      </c>
    </row>
    <row r="4759" spans="1:18" x14ac:dyDescent="0.3">
      <c r="A4759" s="63">
        <v>4757</v>
      </c>
      <c r="B4759">
        <v>111324</v>
      </c>
      <c r="C4759" t="s">
        <v>273</v>
      </c>
      <c r="D4759" t="s">
        <v>585</v>
      </c>
      <c r="F4759">
        <v>65</v>
      </c>
      <c r="G4759" s="64">
        <v>44357</v>
      </c>
      <c r="H4759" s="64">
        <v>44364</v>
      </c>
      <c r="I4759">
        <v>7</v>
      </c>
      <c r="J4759">
        <v>2020</v>
      </c>
      <c r="K4759">
        <v>2020</v>
      </c>
      <c r="L4759">
        <v>12</v>
      </c>
      <c r="M4759">
        <v>0.4</v>
      </c>
      <c r="N4759">
        <v>4.8000000000000007</v>
      </c>
      <c r="O4759">
        <v>8</v>
      </c>
      <c r="P4759">
        <v>0.60000000000000009</v>
      </c>
      <c r="Q4759">
        <v>1.5</v>
      </c>
      <c r="R4759" t="s">
        <v>589</v>
      </c>
    </row>
    <row r="4760" spans="1:18" x14ac:dyDescent="0.3">
      <c r="A4760" s="63">
        <v>4758</v>
      </c>
      <c r="B4760">
        <v>111324</v>
      </c>
      <c r="C4760" t="s">
        <v>273</v>
      </c>
      <c r="D4760" t="s">
        <v>585</v>
      </c>
      <c r="F4760">
        <v>65</v>
      </c>
      <c r="G4760" s="64">
        <v>44357</v>
      </c>
      <c r="H4760" s="64">
        <v>44364</v>
      </c>
      <c r="I4760">
        <v>7</v>
      </c>
      <c r="J4760">
        <v>2020</v>
      </c>
      <c r="K4760">
        <v>2020</v>
      </c>
      <c r="L4760">
        <v>12</v>
      </c>
      <c r="M4760">
        <v>0.4</v>
      </c>
      <c r="N4760">
        <v>4.8000000000000007</v>
      </c>
      <c r="O4760">
        <v>8</v>
      </c>
      <c r="P4760">
        <v>0.60000000000000009</v>
      </c>
      <c r="Q4760">
        <v>1.5</v>
      </c>
      <c r="R4760" t="s">
        <v>690</v>
      </c>
    </row>
    <row r="4761" spans="1:18" x14ac:dyDescent="0.3">
      <c r="A4761" s="63">
        <v>4759</v>
      </c>
      <c r="B4761">
        <v>111324</v>
      </c>
      <c r="C4761" t="s">
        <v>273</v>
      </c>
      <c r="D4761" t="s">
        <v>585</v>
      </c>
      <c r="F4761">
        <v>65</v>
      </c>
      <c r="G4761" s="64">
        <v>44357</v>
      </c>
      <c r="H4761" s="64">
        <v>44364</v>
      </c>
      <c r="I4761">
        <v>7</v>
      </c>
      <c r="J4761">
        <v>2020</v>
      </c>
      <c r="K4761">
        <v>2020</v>
      </c>
      <c r="L4761">
        <v>12</v>
      </c>
      <c r="M4761">
        <v>0.4</v>
      </c>
      <c r="N4761">
        <v>4.8000000000000007</v>
      </c>
      <c r="O4761">
        <v>8</v>
      </c>
      <c r="P4761">
        <v>0.60000000000000009</v>
      </c>
      <c r="Q4761">
        <v>1.5</v>
      </c>
      <c r="R4761" t="s">
        <v>734</v>
      </c>
    </row>
    <row r="4762" spans="1:18" x14ac:dyDescent="0.3">
      <c r="A4762" s="63">
        <v>4760</v>
      </c>
      <c r="B4762">
        <v>111324</v>
      </c>
      <c r="C4762" t="s">
        <v>273</v>
      </c>
      <c r="D4762" t="s">
        <v>585</v>
      </c>
      <c r="F4762">
        <v>65</v>
      </c>
      <c r="G4762" s="64">
        <v>44357</v>
      </c>
      <c r="H4762" s="64">
        <v>44364</v>
      </c>
      <c r="I4762">
        <v>7</v>
      </c>
      <c r="J4762">
        <v>2020</v>
      </c>
      <c r="K4762">
        <v>2020</v>
      </c>
      <c r="L4762">
        <v>12</v>
      </c>
      <c r="M4762">
        <v>0.4</v>
      </c>
      <c r="N4762">
        <v>4.8000000000000007</v>
      </c>
      <c r="O4762">
        <v>8</v>
      </c>
      <c r="P4762">
        <v>0.60000000000000009</v>
      </c>
      <c r="Q4762">
        <v>1.5</v>
      </c>
      <c r="R4762" t="s">
        <v>830</v>
      </c>
    </row>
    <row r="4763" spans="1:18" x14ac:dyDescent="0.3">
      <c r="A4763" s="63">
        <v>4761</v>
      </c>
      <c r="B4763">
        <v>111324</v>
      </c>
      <c r="C4763" t="s">
        <v>273</v>
      </c>
      <c r="D4763" t="s">
        <v>585</v>
      </c>
      <c r="F4763">
        <v>65</v>
      </c>
      <c r="G4763" s="64">
        <v>44357</v>
      </c>
      <c r="H4763" s="64">
        <v>44364</v>
      </c>
      <c r="I4763">
        <v>7</v>
      </c>
      <c r="J4763">
        <v>2020</v>
      </c>
      <c r="K4763">
        <v>2020</v>
      </c>
      <c r="L4763">
        <v>12</v>
      </c>
      <c r="M4763">
        <v>0.4</v>
      </c>
      <c r="N4763">
        <v>4.8000000000000007</v>
      </c>
      <c r="O4763">
        <v>8</v>
      </c>
      <c r="P4763">
        <v>0.60000000000000009</v>
      </c>
      <c r="Q4763">
        <v>1.5</v>
      </c>
      <c r="R4763" t="s">
        <v>816</v>
      </c>
    </row>
    <row r="4764" spans="1:18" x14ac:dyDescent="0.3">
      <c r="A4764" s="63">
        <v>4762</v>
      </c>
      <c r="B4764">
        <v>111324</v>
      </c>
      <c r="C4764" t="s">
        <v>273</v>
      </c>
      <c r="D4764" t="s">
        <v>585</v>
      </c>
      <c r="F4764">
        <v>65</v>
      </c>
      <c r="G4764" s="64">
        <v>44357</v>
      </c>
      <c r="H4764" s="64">
        <v>44364</v>
      </c>
      <c r="I4764">
        <v>7</v>
      </c>
      <c r="J4764">
        <v>2020</v>
      </c>
      <c r="K4764">
        <v>2020</v>
      </c>
      <c r="L4764">
        <v>12</v>
      </c>
      <c r="M4764">
        <v>0.4</v>
      </c>
      <c r="N4764">
        <v>4.8000000000000007</v>
      </c>
      <c r="O4764">
        <v>8</v>
      </c>
      <c r="P4764">
        <v>0.60000000000000009</v>
      </c>
      <c r="Q4764">
        <v>1.5</v>
      </c>
      <c r="R4764" t="s">
        <v>670</v>
      </c>
    </row>
    <row r="4765" spans="1:18" x14ac:dyDescent="0.3">
      <c r="A4765" s="63">
        <v>4763</v>
      </c>
      <c r="B4765">
        <v>111324</v>
      </c>
      <c r="C4765" t="s">
        <v>273</v>
      </c>
      <c r="D4765" t="s">
        <v>585</v>
      </c>
      <c r="F4765">
        <v>65</v>
      </c>
      <c r="G4765" s="64">
        <v>44357</v>
      </c>
      <c r="H4765" s="64">
        <v>44364</v>
      </c>
      <c r="I4765">
        <v>7</v>
      </c>
      <c r="J4765">
        <v>2020</v>
      </c>
      <c r="K4765">
        <v>2020</v>
      </c>
      <c r="L4765">
        <v>12</v>
      </c>
      <c r="M4765">
        <v>0.4</v>
      </c>
      <c r="N4765">
        <v>4.8000000000000007</v>
      </c>
      <c r="O4765">
        <v>8</v>
      </c>
      <c r="P4765">
        <v>0.60000000000000009</v>
      </c>
      <c r="Q4765">
        <v>1.5</v>
      </c>
      <c r="R4765" t="s">
        <v>71</v>
      </c>
    </row>
    <row r="4766" spans="1:18" x14ac:dyDescent="0.3">
      <c r="A4766" s="63">
        <v>4764</v>
      </c>
      <c r="B4766">
        <v>124612</v>
      </c>
      <c r="C4766" t="s">
        <v>185</v>
      </c>
      <c r="D4766" t="s">
        <v>656</v>
      </c>
      <c r="F4766">
        <v>55</v>
      </c>
      <c r="G4766" s="64">
        <v>44363</v>
      </c>
      <c r="H4766" s="64">
        <v>44363</v>
      </c>
      <c r="I4766">
        <v>5</v>
      </c>
      <c r="J4766">
        <v>2021</v>
      </c>
      <c r="K4766">
        <v>2021</v>
      </c>
      <c r="L4766">
        <v>1</v>
      </c>
      <c r="M4766">
        <v>6.6666666666666666E-2</v>
      </c>
      <c r="N4766">
        <v>6.6666666666666666E-2</v>
      </c>
      <c r="O4766">
        <v>1</v>
      </c>
      <c r="P4766">
        <v>6.6666666666666666E-2</v>
      </c>
      <c r="Q4766">
        <v>1</v>
      </c>
      <c r="R4766" t="s">
        <v>32</v>
      </c>
    </row>
    <row r="4767" spans="1:18" x14ac:dyDescent="0.3">
      <c r="A4767" s="63">
        <v>4765</v>
      </c>
      <c r="B4767">
        <v>124612</v>
      </c>
      <c r="C4767" t="s">
        <v>185</v>
      </c>
      <c r="D4767" t="s">
        <v>656</v>
      </c>
      <c r="F4767">
        <v>55</v>
      </c>
      <c r="G4767" s="64">
        <v>44363</v>
      </c>
      <c r="H4767" s="64">
        <v>44363</v>
      </c>
      <c r="I4767">
        <v>5</v>
      </c>
      <c r="J4767">
        <v>2021</v>
      </c>
      <c r="K4767">
        <v>2021</v>
      </c>
      <c r="L4767">
        <v>1</v>
      </c>
      <c r="M4767">
        <v>6.6666666666666666E-2</v>
      </c>
      <c r="N4767">
        <v>6.6666666666666666E-2</v>
      </c>
      <c r="O4767">
        <v>1</v>
      </c>
      <c r="P4767">
        <v>6.6666666666666666E-2</v>
      </c>
      <c r="Q4767">
        <v>1</v>
      </c>
      <c r="R4767" t="s">
        <v>70</v>
      </c>
    </row>
    <row r="4768" spans="1:18" x14ac:dyDescent="0.3">
      <c r="A4768" s="63">
        <v>4766</v>
      </c>
      <c r="B4768">
        <v>124612</v>
      </c>
      <c r="C4768" t="s">
        <v>185</v>
      </c>
      <c r="D4768" t="s">
        <v>656</v>
      </c>
      <c r="F4768">
        <v>55</v>
      </c>
      <c r="G4768" s="64">
        <v>44363</v>
      </c>
      <c r="H4768" s="64">
        <v>44363</v>
      </c>
      <c r="I4768">
        <v>5</v>
      </c>
      <c r="J4768">
        <v>2021</v>
      </c>
      <c r="K4768">
        <v>2021</v>
      </c>
      <c r="L4768">
        <v>1</v>
      </c>
      <c r="M4768">
        <v>6.6666666666666666E-2</v>
      </c>
      <c r="N4768">
        <v>6.6666666666666666E-2</v>
      </c>
      <c r="O4768">
        <v>1</v>
      </c>
      <c r="P4768">
        <v>6.6666666666666666E-2</v>
      </c>
      <c r="Q4768">
        <v>1</v>
      </c>
      <c r="R4768" t="s">
        <v>23</v>
      </c>
    </row>
    <row r="4769" spans="1:18" x14ac:dyDescent="0.3">
      <c r="A4769" s="63">
        <v>4767</v>
      </c>
      <c r="B4769">
        <v>124612</v>
      </c>
      <c r="C4769" t="s">
        <v>185</v>
      </c>
      <c r="D4769" t="s">
        <v>656</v>
      </c>
      <c r="F4769">
        <v>55</v>
      </c>
      <c r="G4769" s="64">
        <v>44363</v>
      </c>
      <c r="H4769" s="64">
        <v>44363</v>
      </c>
      <c r="I4769">
        <v>5</v>
      </c>
      <c r="J4769">
        <v>2021</v>
      </c>
      <c r="K4769">
        <v>2021</v>
      </c>
      <c r="L4769">
        <v>1</v>
      </c>
      <c r="M4769">
        <v>6.6666666666666666E-2</v>
      </c>
      <c r="N4769">
        <v>6.6666666666666666E-2</v>
      </c>
      <c r="O4769">
        <v>1</v>
      </c>
      <c r="P4769">
        <v>6.6666666666666666E-2</v>
      </c>
      <c r="Q4769">
        <v>1</v>
      </c>
      <c r="R4769" t="s">
        <v>37</v>
      </c>
    </row>
    <row r="4770" spans="1:18" x14ac:dyDescent="0.3">
      <c r="A4770" s="63">
        <v>4768</v>
      </c>
      <c r="B4770">
        <v>124612</v>
      </c>
      <c r="C4770" t="s">
        <v>185</v>
      </c>
      <c r="D4770" t="s">
        <v>656</v>
      </c>
      <c r="F4770">
        <v>55</v>
      </c>
      <c r="G4770" s="64">
        <v>44363</v>
      </c>
      <c r="H4770" s="64">
        <v>44363</v>
      </c>
      <c r="I4770">
        <v>5</v>
      </c>
      <c r="J4770">
        <v>2021</v>
      </c>
      <c r="K4770">
        <v>2021</v>
      </c>
      <c r="L4770">
        <v>1</v>
      </c>
      <c r="M4770">
        <v>6.6666666666666666E-2</v>
      </c>
      <c r="N4770">
        <v>6.6666666666666666E-2</v>
      </c>
      <c r="O4770">
        <v>1</v>
      </c>
      <c r="P4770">
        <v>6.6666666666666666E-2</v>
      </c>
      <c r="Q4770">
        <v>1</v>
      </c>
      <c r="R4770" t="s">
        <v>635</v>
      </c>
    </row>
    <row r="4771" spans="1:18" x14ac:dyDescent="0.3">
      <c r="A4771" s="63">
        <v>4769</v>
      </c>
      <c r="B4771">
        <v>124612</v>
      </c>
      <c r="C4771" t="s">
        <v>185</v>
      </c>
      <c r="D4771" t="s">
        <v>656</v>
      </c>
      <c r="F4771">
        <v>55</v>
      </c>
      <c r="G4771" s="64">
        <v>44363</v>
      </c>
      <c r="H4771" s="64">
        <v>44363</v>
      </c>
      <c r="I4771">
        <v>5</v>
      </c>
      <c r="J4771">
        <v>2021</v>
      </c>
      <c r="K4771">
        <v>2021</v>
      </c>
      <c r="L4771">
        <v>1</v>
      </c>
      <c r="M4771">
        <v>6.6666666666666666E-2</v>
      </c>
      <c r="N4771">
        <v>6.6666666666666666E-2</v>
      </c>
      <c r="O4771">
        <v>1</v>
      </c>
      <c r="P4771">
        <v>6.6666666666666666E-2</v>
      </c>
      <c r="Q4771">
        <v>1</v>
      </c>
      <c r="R4771" t="s">
        <v>588</v>
      </c>
    </row>
    <row r="4772" spans="1:18" x14ac:dyDescent="0.3">
      <c r="A4772" s="63">
        <v>4770</v>
      </c>
      <c r="B4772">
        <v>124612</v>
      </c>
      <c r="C4772" t="s">
        <v>185</v>
      </c>
      <c r="D4772" t="s">
        <v>656</v>
      </c>
      <c r="F4772">
        <v>55</v>
      </c>
      <c r="G4772" s="64">
        <v>44363</v>
      </c>
      <c r="H4772" s="64">
        <v>44363</v>
      </c>
      <c r="I4772">
        <v>5</v>
      </c>
      <c r="J4772">
        <v>2021</v>
      </c>
      <c r="K4772">
        <v>2021</v>
      </c>
      <c r="L4772">
        <v>1</v>
      </c>
      <c r="M4772">
        <v>6.6666666666666666E-2</v>
      </c>
      <c r="N4772">
        <v>6.6666666666666666E-2</v>
      </c>
      <c r="O4772">
        <v>1</v>
      </c>
      <c r="P4772">
        <v>6.6666666666666666E-2</v>
      </c>
      <c r="Q4772">
        <v>1</v>
      </c>
      <c r="R4772" t="s">
        <v>80</v>
      </c>
    </row>
    <row r="4773" spans="1:18" x14ac:dyDescent="0.3">
      <c r="A4773" s="63">
        <v>4771</v>
      </c>
      <c r="B4773">
        <v>124612</v>
      </c>
      <c r="C4773" t="s">
        <v>185</v>
      </c>
      <c r="D4773" t="s">
        <v>656</v>
      </c>
      <c r="F4773">
        <v>55</v>
      </c>
      <c r="G4773" s="64">
        <v>44363</v>
      </c>
      <c r="H4773" s="64">
        <v>44363</v>
      </c>
      <c r="I4773">
        <v>5</v>
      </c>
      <c r="J4773">
        <v>2021</v>
      </c>
      <c r="K4773">
        <v>2021</v>
      </c>
      <c r="L4773">
        <v>1</v>
      </c>
      <c r="M4773">
        <v>6.6666666666666666E-2</v>
      </c>
      <c r="N4773">
        <v>6.6666666666666666E-2</v>
      </c>
      <c r="O4773">
        <v>1</v>
      </c>
      <c r="P4773">
        <v>6.6666666666666666E-2</v>
      </c>
      <c r="Q4773">
        <v>1</v>
      </c>
      <c r="R4773" t="s">
        <v>597</v>
      </c>
    </row>
    <row r="4774" spans="1:18" x14ac:dyDescent="0.3">
      <c r="A4774" s="63">
        <v>4772</v>
      </c>
      <c r="B4774">
        <v>124612</v>
      </c>
      <c r="C4774" t="s">
        <v>185</v>
      </c>
      <c r="D4774" t="s">
        <v>656</v>
      </c>
      <c r="F4774">
        <v>55</v>
      </c>
      <c r="G4774" s="64">
        <v>44363</v>
      </c>
      <c r="H4774" s="64">
        <v>44363</v>
      </c>
      <c r="I4774">
        <v>5</v>
      </c>
      <c r="J4774">
        <v>2021</v>
      </c>
      <c r="K4774">
        <v>2021</v>
      </c>
      <c r="L4774">
        <v>1</v>
      </c>
      <c r="M4774">
        <v>6.6666666666666666E-2</v>
      </c>
      <c r="N4774">
        <v>6.6666666666666666E-2</v>
      </c>
      <c r="O4774">
        <v>1</v>
      </c>
      <c r="P4774">
        <v>6.6666666666666666E-2</v>
      </c>
      <c r="Q4774">
        <v>1</v>
      </c>
      <c r="R4774" t="s">
        <v>590</v>
      </c>
    </row>
    <row r="4775" spans="1:18" x14ac:dyDescent="0.3">
      <c r="A4775" s="63">
        <v>4773</v>
      </c>
      <c r="B4775">
        <v>99054</v>
      </c>
      <c r="C4775" t="s">
        <v>892</v>
      </c>
      <c r="D4775" t="s">
        <v>630</v>
      </c>
      <c r="F4775">
        <v>51</v>
      </c>
      <c r="G4775" s="64">
        <v>44365</v>
      </c>
      <c r="H4775" s="64">
        <v>44365</v>
      </c>
      <c r="I4775">
        <v>4</v>
      </c>
      <c r="J4775">
        <v>2017</v>
      </c>
      <c r="K4775">
        <v>2017</v>
      </c>
      <c r="L4775">
        <v>1</v>
      </c>
      <c r="M4775">
        <v>8.3333333333333329E-2</v>
      </c>
      <c r="N4775">
        <v>8.3333333333333329E-2</v>
      </c>
      <c r="O4775">
        <v>1</v>
      </c>
      <c r="P4775">
        <v>8.3333333333333329E-2</v>
      </c>
      <c r="Q4775">
        <v>1</v>
      </c>
      <c r="R4775" t="s">
        <v>70</v>
      </c>
    </row>
    <row r="4776" spans="1:18" x14ac:dyDescent="0.3">
      <c r="A4776" s="63">
        <v>4774</v>
      </c>
      <c r="B4776">
        <v>99054</v>
      </c>
      <c r="C4776" t="s">
        <v>892</v>
      </c>
      <c r="D4776" t="s">
        <v>630</v>
      </c>
      <c r="F4776">
        <v>51</v>
      </c>
      <c r="G4776" s="64">
        <v>44365</v>
      </c>
      <c r="H4776" s="64">
        <v>44365</v>
      </c>
      <c r="I4776">
        <v>4</v>
      </c>
      <c r="J4776">
        <v>2017</v>
      </c>
      <c r="K4776">
        <v>2017</v>
      </c>
      <c r="L4776">
        <v>1</v>
      </c>
      <c r="M4776">
        <v>8.3333333333333329E-2</v>
      </c>
      <c r="N4776">
        <v>8.3333333333333329E-2</v>
      </c>
      <c r="O4776">
        <v>1</v>
      </c>
      <c r="P4776">
        <v>8.3333333333333329E-2</v>
      </c>
      <c r="Q4776">
        <v>1</v>
      </c>
      <c r="R4776" t="s">
        <v>42</v>
      </c>
    </row>
    <row r="4777" spans="1:18" x14ac:dyDescent="0.3">
      <c r="A4777" s="63">
        <v>4775</v>
      </c>
      <c r="B4777">
        <v>99054</v>
      </c>
      <c r="C4777" t="s">
        <v>892</v>
      </c>
      <c r="D4777" t="s">
        <v>630</v>
      </c>
      <c r="F4777">
        <v>51</v>
      </c>
      <c r="G4777" s="64">
        <v>44365</v>
      </c>
      <c r="H4777" s="64">
        <v>44365</v>
      </c>
      <c r="I4777">
        <v>4</v>
      </c>
      <c r="J4777">
        <v>2017</v>
      </c>
      <c r="K4777">
        <v>2017</v>
      </c>
      <c r="L4777">
        <v>1</v>
      </c>
      <c r="M4777">
        <v>8.3333333333333329E-2</v>
      </c>
      <c r="N4777">
        <v>8.3333333333333329E-2</v>
      </c>
      <c r="O4777">
        <v>1</v>
      </c>
      <c r="P4777">
        <v>8.3333333333333329E-2</v>
      </c>
      <c r="Q4777">
        <v>1</v>
      </c>
      <c r="R4777" t="s">
        <v>635</v>
      </c>
    </row>
    <row r="4778" spans="1:18" x14ac:dyDescent="0.3">
      <c r="A4778" s="63">
        <v>4776</v>
      </c>
      <c r="B4778">
        <v>99054</v>
      </c>
      <c r="C4778" t="s">
        <v>892</v>
      </c>
      <c r="D4778" t="s">
        <v>630</v>
      </c>
      <c r="F4778">
        <v>51</v>
      </c>
      <c r="G4778" s="64">
        <v>44365</v>
      </c>
      <c r="H4778" s="64">
        <v>44365</v>
      </c>
      <c r="I4778">
        <v>4</v>
      </c>
      <c r="J4778">
        <v>2017</v>
      </c>
      <c r="K4778">
        <v>2017</v>
      </c>
      <c r="L4778">
        <v>1</v>
      </c>
      <c r="M4778">
        <v>8.3333333333333329E-2</v>
      </c>
      <c r="N4778">
        <v>8.3333333333333329E-2</v>
      </c>
      <c r="O4778">
        <v>1</v>
      </c>
      <c r="P4778">
        <v>8.3333333333333329E-2</v>
      </c>
      <c r="Q4778">
        <v>1</v>
      </c>
      <c r="R4778" t="s">
        <v>642</v>
      </c>
    </row>
    <row r="4779" spans="1:18" x14ac:dyDescent="0.3">
      <c r="A4779" s="63">
        <v>4777</v>
      </c>
      <c r="B4779">
        <v>99054</v>
      </c>
      <c r="C4779" t="s">
        <v>892</v>
      </c>
      <c r="D4779" t="s">
        <v>630</v>
      </c>
      <c r="F4779">
        <v>51</v>
      </c>
      <c r="G4779" s="64">
        <v>44365</v>
      </c>
      <c r="H4779" s="64">
        <v>44365</v>
      </c>
      <c r="I4779">
        <v>4</v>
      </c>
      <c r="J4779">
        <v>2017</v>
      </c>
      <c r="K4779">
        <v>2017</v>
      </c>
      <c r="L4779">
        <v>1</v>
      </c>
      <c r="M4779">
        <v>8.3333333333333329E-2</v>
      </c>
      <c r="N4779">
        <v>8.3333333333333329E-2</v>
      </c>
      <c r="O4779">
        <v>1</v>
      </c>
      <c r="P4779">
        <v>8.3333333333333329E-2</v>
      </c>
      <c r="Q4779">
        <v>1</v>
      </c>
      <c r="R4779" t="s">
        <v>601</v>
      </c>
    </row>
    <row r="4780" spans="1:18" x14ac:dyDescent="0.3">
      <c r="A4780" s="63">
        <v>4778</v>
      </c>
      <c r="B4780">
        <v>99054</v>
      </c>
      <c r="C4780" t="s">
        <v>892</v>
      </c>
      <c r="D4780" t="s">
        <v>630</v>
      </c>
      <c r="F4780">
        <v>51</v>
      </c>
      <c r="G4780" s="64">
        <v>44365</v>
      </c>
      <c r="H4780" s="64">
        <v>44365</v>
      </c>
      <c r="I4780">
        <v>4</v>
      </c>
      <c r="J4780">
        <v>2017</v>
      </c>
      <c r="K4780">
        <v>2017</v>
      </c>
      <c r="L4780">
        <v>1</v>
      </c>
      <c r="M4780">
        <v>8.3333333333333329E-2</v>
      </c>
      <c r="N4780">
        <v>8.3333333333333329E-2</v>
      </c>
      <c r="O4780">
        <v>1</v>
      </c>
      <c r="P4780">
        <v>8.3333333333333329E-2</v>
      </c>
      <c r="Q4780">
        <v>1</v>
      </c>
      <c r="R4780" t="s">
        <v>643</v>
      </c>
    </row>
    <row r="4781" spans="1:18" x14ac:dyDescent="0.3">
      <c r="A4781" s="63">
        <v>4779</v>
      </c>
      <c r="B4781">
        <v>100133</v>
      </c>
      <c r="C4781" t="s">
        <v>893</v>
      </c>
      <c r="D4781" t="s">
        <v>787</v>
      </c>
      <c r="F4781">
        <v>58</v>
      </c>
      <c r="G4781" s="64">
        <v>44365</v>
      </c>
      <c r="H4781" s="64">
        <v>44381</v>
      </c>
      <c r="I4781">
        <v>6</v>
      </c>
      <c r="J4781">
        <v>2018</v>
      </c>
      <c r="K4781">
        <v>2018</v>
      </c>
      <c r="L4781">
        <v>12</v>
      </c>
      <c r="M4781">
        <v>6.6666666666666666E-2</v>
      </c>
      <c r="N4781">
        <v>0.8</v>
      </c>
      <c r="O4781">
        <v>17</v>
      </c>
      <c r="P4781">
        <v>4.7058823529411757E-2</v>
      </c>
      <c r="Q4781">
        <v>0.70588235294117652</v>
      </c>
      <c r="R4781" t="s">
        <v>54</v>
      </c>
    </row>
    <row r="4782" spans="1:18" x14ac:dyDescent="0.3">
      <c r="A4782" s="63">
        <v>4780</v>
      </c>
      <c r="B4782">
        <v>100133</v>
      </c>
      <c r="C4782" t="s">
        <v>893</v>
      </c>
      <c r="D4782" t="s">
        <v>787</v>
      </c>
      <c r="F4782">
        <v>58</v>
      </c>
      <c r="G4782" s="64">
        <v>44365</v>
      </c>
      <c r="H4782" s="64">
        <v>44381</v>
      </c>
      <c r="I4782">
        <v>6</v>
      </c>
      <c r="J4782">
        <v>2018</v>
      </c>
      <c r="K4782">
        <v>2018</v>
      </c>
      <c r="L4782">
        <v>12</v>
      </c>
      <c r="M4782">
        <v>6.6666666666666666E-2</v>
      </c>
      <c r="N4782">
        <v>0.8</v>
      </c>
      <c r="O4782">
        <v>17</v>
      </c>
      <c r="P4782">
        <v>4.7058823529411757E-2</v>
      </c>
      <c r="Q4782">
        <v>0.70588235294117652</v>
      </c>
      <c r="R4782" t="s">
        <v>42</v>
      </c>
    </row>
    <row r="4783" spans="1:18" x14ac:dyDescent="0.3">
      <c r="A4783" s="63">
        <v>4781</v>
      </c>
      <c r="B4783">
        <v>100133</v>
      </c>
      <c r="C4783" t="s">
        <v>893</v>
      </c>
      <c r="D4783" t="s">
        <v>787</v>
      </c>
      <c r="F4783">
        <v>58</v>
      </c>
      <c r="G4783" s="64">
        <v>44365</v>
      </c>
      <c r="H4783" s="64">
        <v>44381</v>
      </c>
      <c r="I4783">
        <v>6</v>
      </c>
      <c r="J4783">
        <v>2018</v>
      </c>
      <c r="K4783">
        <v>2018</v>
      </c>
      <c r="L4783">
        <v>12</v>
      </c>
      <c r="M4783">
        <v>6.6666666666666666E-2</v>
      </c>
      <c r="N4783">
        <v>0.8</v>
      </c>
      <c r="O4783">
        <v>17</v>
      </c>
      <c r="P4783">
        <v>4.7058823529411757E-2</v>
      </c>
      <c r="Q4783">
        <v>0.70588235294117652</v>
      </c>
      <c r="R4783" t="s">
        <v>601</v>
      </c>
    </row>
    <row r="4784" spans="1:18" x14ac:dyDescent="0.3">
      <c r="A4784" s="63">
        <v>4782</v>
      </c>
      <c r="B4784">
        <v>100133</v>
      </c>
      <c r="C4784" t="s">
        <v>893</v>
      </c>
      <c r="D4784" t="s">
        <v>787</v>
      </c>
      <c r="F4784">
        <v>58</v>
      </c>
      <c r="G4784" s="64">
        <v>44365</v>
      </c>
      <c r="H4784" s="64">
        <v>44381</v>
      </c>
      <c r="I4784">
        <v>6</v>
      </c>
      <c r="J4784">
        <v>2018</v>
      </c>
      <c r="K4784">
        <v>2018</v>
      </c>
      <c r="L4784">
        <v>12</v>
      </c>
      <c r="M4784">
        <v>6.6666666666666666E-2</v>
      </c>
      <c r="N4784">
        <v>0.8</v>
      </c>
      <c r="O4784">
        <v>17</v>
      </c>
      <c r="P4784">
        <v>4.7058823529411757E-2</v>
      </c>
      <c r="Q4784">
        <v>0.70588235294117652</v>
      </c>
      <c r="R4784" t="s">
        <v>635</v>
      </c>
    </row>
    <row r="4785" spans="1:18" x14ac:dyDescent="0.3">
      <c r="A4785" s="63">
        <v>4783</v>
      </c>
      <c r="B4785">
        <v>100133</v>
      </c>
      <c r="C4785" t="s">
        <v>893</v>
      </c>
      <c r="D4785" t="s">
        <v>787</v>
      </c>
      <c r="F4785">
        <v>58</v>
      </c>
      <c r="G4785" s="64">
        <v>44365</v>
      </c>
      <c r="H4785" s="64">
        <v>44381</v>
      </c>
      <c r="I4785">
        <v>6</v>
      </c>
      <c r="J4785">
        <v>2018</v>
      </c>
      <c r="K4785">
        <v>2018</v>
      </c>
      <c r="L4785">
        <v>12</v>
      </c>
      <c r="M4785">
        <v>6.6666666666666666E-2</v>
      </c>
      <c r="N4785">
        <v>0.8</v>
      </c>
      <c r="O4785">
        <v>17</v>
      </c>
      <c r="P4785">
        <v>4.7058823529411757E-2</v>
      </c>
      <c r="Q4785">
        <v>0.70588235294117652</v>
      </c>
      <c r="R4785" t="s">
        <v>642</v>
      </c>
    </row>
    <row r="4786" spans="1:18" x14ac:dyDescent="0.3">
      <c r="A4786" s="63">
        <v>4784</v>
      </c>
      <c r="B4786">
        <v>100133</v>
      </c>
      <c r="C4786" t="s">
        <v>893</v>
      </c>
      <c r="D4786" t="s">
        <v>787</v>
      </c>
      <c r="F4786">
        <v>58</v>
      </c>
      <c r="G4786" s="64">
        <v>44365</v>
      </c>
      <c r="H4786" s="64">
        <v>44381</v>
      </c>
      <c r="I4786">
        <v>6</v>
      </c>
      <c r="J4786">
        <v>2018</v>
      </c>
      <c r="K4786">
        <v>2018</v>
      </c>
      <c r="L4786">
        <v>12</v>
      </c>
      <c r="M4786">
        <v>6.6666666666666666E-2</v>
      </c>
      <c r="N4786">
        <v>0.8</v>
      </c>
      <c r="O4786">
        <v>17</v>
      </c>
      <c r="P4786">
        <v>4.7058823529411757E-2</v>
      </c>
      <c r="Q4786">
        <v>0.70588235294117652</v>
      </c>
      <c r="R4786" t="s">
        <v>615</v>
      </c>
    </row>
    <row r="4787" spans="1:18" x14ac:dyDescent="0.3">
      <c r="A4787" s="63">
        <v>4785</v>
      </c>
      <c r="B4787">
        <v>100133</v>
      </c>
      <c r="C4787" t="s">
        <v>893</v>
      </c>
      <c r="D4787" t="s">
        <v>787</v>
      </c>
      <c r="F4787">
        <v>58</v>
      </c>
      <c r="G4787" s="64">
        <v>44365</v>
      </c>
      <c r="H4787" s="64">
        <v>44381</v>
      </c>
      <c r="I4787">
        <v>6</v>
      </c>
      <c r="J4787">
        <v>2018</v>
      </c>
      <c r="K4787">
        <v>2018</v>
      </c>
      <c r="L4787">
        <v>12</v>
      </c>
      <c r="M4787">
        <v>6.6666666666666666E-2</v>
      </c>
      <c r="N4787">
        <v>0.8</v>
      </c>
      <c r="O4787">
        <v>17</v>
      </c>
      <c r="P4787">
        <v>4.7058823529411757E-2</v>
      </c>
      <c r="Q4787">
        <v>0.70588235294117652</v>
      </c>
      <c r="R4787" t="s">
        <v>590</v>
      </c>
    </row>
    <row r="4788" spans="1:18" x14ac:dyDescent="0.3">
      <c r="A4788" s="63">
        <v>4786</v>
      </c>
      <c r="B4788">
        <v>100133</v>
      </c>
      <c r="C4788" t="s">
        <v>893</v>
      </c>
      <c r="D4788" t="s">
        <v>787</v>
      </c>
      <c r="F4788">
        <v>58</v>
      </c>
      <c r="G4788" s="64">
        <v>44365</v>
      </c>
      <c r="H4788" s="64">
        <v>44381</v>
      </c>
      <c r="I4788">
        <v>6</v>
      </c>
      <c r="J4788">
        <v>2018</v>
      </c>
      <c r="K4788">
        <v>2018</v>
      </c>
      <c r="L4788">
        <v>12</v>
      </c>
      <c r="M4788">
        <v>6.6666666666666666E-2</v>
      </c>
      <c r="N4788">
        <v>0.8</v>
      </c>
      <c r="O4788">
        <v>17</v>
      </c>
      <c r="P4788">
        <v>4.7058823529411757E-2</v>
      </c>
      <c r="Q4788">
        <v>0.70588235294117652</v>
      </c>
      <c r="R4788" t="s">
        <v>718</v>
      </c>
    </row>
    <row r="4789" spans="1:18" x14ac:dyDescent="0.3">
      <c r="A4789" s="63">
        <v>4787</v>
      </c>
      <c r="B4789">
        <v>120771</v>
      </c>
      <c r="C4789" t="s">
        <v>386</v>
      </c>
      <c r="D4789" t="s">
        <v>651</v>
      </c>
      <c r="F4789">
        <v>59</v>
      </c>
      <c r="G4789" s="64">
        <v>44366</v>
      </c>
      <c r="H4789" s="64">
        <v>44366</v>
      </c>
      <c r="I4789">
        <v>4</v>
      </c>
      <c r="J4789">
        <v>2020</v>
      </c>
      <c r="K4789">
        <v>2020</v>
      </c>
      <c r="L4789">
        <v>4</v>
      </c>
      <c r="M4789">
        <v>3.3333333333333333E-2</v>
      </c>
      <c r="N4789">
        <v>0.1333333333333333</v>
      </c>
      <c r="O4789">
        <v>1</v>
      </c>
      <c r="P4789">
        <v>0.1333333333333333</v>
      </c>
      <c r="Q4789">
        <v>4</v>
      </c>
      <c r="R4789" t="s">
        <v>32</v>
      </c>
    </row>
    <row r="4790" spans="1:18" x14ac:dyDescent="0.3">
      <c r="A4790" s="63">
        <v>4788</v>
      </c>
      <c r="B4790">
        <v>120771</v>
      </c>
      <c r="C4790" t="s">
        <v>386</v>
      </c>
      <c r="D4790" t="s">
        <v>651</v>
      </c>
      <c r="F4790">
        <v>59</v>
      </c>
      <c r="G4790" s="64">
        <v>44366</v>
      </c>
      <c r="H4790" s="64">
        <v>44366</v>
      </c>
      <c r="I4790">
        <v>4</v>
      </c>
      <c r="J4790">
        <v>2020</v>
      </c>
      <c r="K4790">
        <v>2020</v>
      </c>
      <c r="L4790">
        <v>4</v>
      </c>
      <c r="M4790">
        <v>3.3333333333333333E-2</v>
      </c>
      <c r="N4790">
        <v>0.1333333333333333</v>
      </c>
      <c r="O4790">
        <v>1</v>
      </c>
      <c r="P4790">
        <v>0.1333333333333333</v>
      </c>
      <c r="Q4790">
        <v>4</v>
      </c>
      <c r="R4790" t="s">
        <v>54</v>
      </c>
    </row>
    <row r="4791" spans="1:18" x14ac:dyDescent="0.3">
      <c r="A4791" s="63">
        <v>4789</v>
      </c>
      <c r="B4791">
        <v>120771</v>
      </c>
      <c r="C4791" t="s">
        <v>386</v>
      </c>
      <c r="D4791" t="s">
        <v>651</v>
      </c>
      <c r="F4791">
        <v>59</v>
      </c>
      <c r="G4791" s="64">
        <v>44366</v>
      </c>
      <c r="H4791" s="64">
        <v>44366</v>
      </c>
      <c r="I4791">
        <v>4</v>
      </c>
      <c r="J4791">
        <v>2020</v>
      </c>
      <c r="K4791">
        <v>2020</v>
      </c>
      <c r="L4791">
        <v>4</v>
      </c>
      <c r="M4791">
        <v>3.3333333333333333E-2</v>
      </c>
      <c r="N4791">
        <v>0.1333333333333333</v>
      </c>
      <c r="O4791">
        <v>1</v>
      </c>
      <c r="P4791">
        <v>0.1333333333333333</v>
      </c>
      <c r="Q4791">
        <v>4</v>
      </c>
      <c r="R4791" t="s">
        <v>42</v>
      </c>
    </row>
    <row r="4792" spans="1:18" x14ac:dyDescent="0.3">
      <c r="A4792" s="63">
        <v>4790</v>
      </c>
      <c r="B4792">
        <v>120771</v>
      </c>
      <c r="C4792" t="s">
        <v>386</v>
      </c>
      <c r="D4792" t="s">
        <v>651</v>
      </c>
      <c r="F4792">
        <v>59</v>
      </c>
      <c r="G4792" s="64">
        <v>44366</v>
      </c>
      <c r="H4792" s="64">
        <v>44366</v>
      </c>
      <c r="I4792">
        <v>4</v>
      </c>
      <c r="J4792">
        <v>2020</v>
      </c>
      <c r="K4792">
        <v>2020</v>
      </c>
      <c r="L4792">
        <v>4</v>
      </c>
      <c r="M4792">
        <v>3.3333333333333333E-2</v>
      </c>
      <c r="N4792">
        <v>0.1333333333333333</v>
      </c>
      <c r="O4792">
        <v>1</v>
      </c>
      <c r="P4792">
        <v>0.1333333333333333</v>
      </c>
      <c r="Q4792">
        <v>4</v>
      </c>
      <c r="R4792" t="s">
        <v>716</v>
      </c>
    </row>
    <row r="4793" spans="1:18" x14ac:dyDescent="0.3">
      <c r="A4793" s="63">
        <v>4791</v>
      </c>
      <c r="B4793">
        <v>120771</v>
      </c>
      <c r="C4793" t="s">
        <v>386</v>
      </c>
      <c r="D4793" t="s">
        <v>651</v>
      </c>
      <c r="F4793">
        <v>59</v>
      </c>
      <c r="G4793" s="64">
        <v>44366</v>
      </c>
      <c r="H4793" s="64">
        <v>44366</v>
      </c>
      <c r="I4793">
        <v>4</v>
      </c>
      <c r="J4793">
        <v>2020</v>
      </c>
      <c r="K4793">
        <v>2020</v>
      </c>
      <c r="L4793">
        <v>4</v>
      </c>
      <c r="M4793">
        <v>3.3333333333333333E-2</v>
      </c>
      <c r="N4793">
        <v>0.1333333333333333</v>
      </c>
      <c r="O4793">
        <v>1</v>
      </c>
      <c r="P4793">
        <v>0.1333333333333333</v>
      </c>
      <c r="Q4793">
        <v>4</v>
      </c>
      <c r="R4793" t="s">
        <v>850</v>
      </c>
    </row>
    <row r="4794" spans="1:18" x14ac:dyDescent="0.3">
      <c r="A4794" s="63">
        <v>4792</v>
      </c>
      <c r="B4794">
        <v>120771</v>
      </c>
      <c r="C4794" t="s">
        <v>386</v>
      </c>
      <c r="D4794" t="s">
        <v>651</v>
      </c>
      <c r="F4794">
        <v>59</v>
      </c>
      <c r="G4794" s="64">
        <v>44366</v>
      </c>
      <c r="H4794" s="64">
        <v>44366</v>
      </c>
      <c r="I4794">
        <v>4</v>
      </c>
      <c r="J4794">
        <v>2020</v>
      </c>
      <c r="K4794">
        <v>2020</v>
      </c>
      <c r="L4794">
        <v>4</v>
      </c>
      <c r="M4794">
        <v>3.3333333333333333E-2</v>
      </c>
      <c r="N4794">
        <v>0.1333333333333333</v>
      </c>
      <c r="O4794">
        <v>1</v>
      </c>
      <c r="P4794">
        <v>0.1333333333333333</v>
      </c>
      <c r="Q4794">
        <v>4</v>
      </c>
      <c r="R4794" t="s">
        <v>596</v>
      </c>
    </row>
    <row r="4795" spans="1:18" x14ac:dyDescent="0.3">
      <c r="A4795" s="63">
        <v>4793</v>
      </c>
      <c r="B4795">
        <v>123769</v>
      </c>
      <c r="C4795" t="s">
        <v>187</v>
      </c>
      <c r="D4795" t="s">
        <v>630</v>
      </c>
      <c r="F4795">
        <v>60</v>
      </c>
      <c r="G4795" s="64">
        <v>44369</v>
      </c>
      <c r="H4795" s="64">
        <v>44370</v>
      </c>
      <c r="I4795">
        <v>0</v>
      </c>
      <c r="J4795">
        <v>2020</v>
      </c>
      <c r="K4795">
        <v>2020</v>
      </c>
      <c r="L4795">
        <v>2</v>
      </c>
      <c r="M4795">
        <v>0.41666666666666669</v>
      </c>
      <c r="N4795">
        <v>0.83333333333333337</v>
      </c>
      <c r="O4795">
        <v>2</v>
      </c>
      <c r="P4795">
        <v>0.41666666666666669</v>
      </c>
      <c r="Q4795">
        <v>1</v>
      </c>
      <c r="R4795" t="s">
        <v>35</v>
      </c>
    </row>
    <row r="4796" spans="1:18" x14ac:dyDescent="0.3">
      <c r="A4796" s="63">
        <v>4794</v>
      </c>
      <c r="B4796">
        <v>123769</v>
      </c>
      <c r="C4796" t="s">
        <v>187</v>
      </c>
      <c r="D4796" t="s">
        <v>630</v>
      </c>
      <c r="F4796">
        <v>60</v>
      </c>
      <c r="G4796" s="64">
        <v>44369</v>
      </c>
      <c r="H4796" s="64">
        <v>44370</v>
      </c>
      <c r="I4796">
        <v>0</v>
      </c>
      <c r="J4796">
        <v>2020</v>
      </c>
      <c r="K4796">
        <v>2020</v>
      </c>
      <c r="L4796">
        <v>2</v>
      </c>
      <c r="M4796">
        <v>0.41666666666666669</v>
      </c>
      <c r="N4796">
        <v>0.83333333333333337</v>
      </c>
      <c r="O4796">
        <v>2</v>
      </c>
      <c r="P4796">
        <v>0.41666666666666669</v>
      </c>
      <c r="Q4796">
        <v>1</v>
      </c>
      <c r="R4796" t="s">
        <v>32</v>
      </c>
    </row>
    <row r="4797" spans="1:18" x14ac:dyDescent="0.3">
      <c r="A4797" s="63">
        <v>4795</v>
      </c>
      <c r="B4797">
        <v>123769</v>
      </c>
      <c r="C4797" t="s">
        <v>187</v>
      </c>
      <c r="D4797" t="s">
        <v>630</v>
      </c>
      <c r="F4797">
        <v>60</v>
      </c>
      <c r="G4797" s="64">
        <v>44369</v>
      </c>
      <c r="H4797" s="64">
        <v>44370</v>
      </c>
      <c r="I4797">
        <v>0</v>
      </c>
      <c r="J4797">
        <v>2020</v>
      </c>
      <c r="K4797">
        <v>2020</v>
      </c>
      <c r="L4797">
        <v>2</v>
      </c>
      <c r="M4797">
        <v>0.41666666666666669</v>
      </c>
      <c r="N4797">
        <v>0.83333333333333337</v>
      </c>
      <c r="O4797">
        <v>2</v>
      </c>
      <c r="P4797">
        <v>0.41666666666666669</v>
      </c>
      <c r="Q4797">
        <v>1</v>
      </c>
      <c r="R4797" t="s">
        <v>70</v>
      </c>
    </row>
    <row r="4798" spans="1:18" x14ac:dyDescent="0.3">
      <c r="A4798" s="63">
        <v>4796</v>
      </c>
      <c r="B4798">
        <v>123769</v>
      </c>
      <c r="C4798" t="s">
        <v>187</v>
      </c>
      <c r="D4798" t="s">
        <v>630</v>
      </c>
      <c r="F4798">
        <v>60</v>
      </c>
      <c r="G4798" s="64">
        <v>44369</v>
      </c>
      <c r="H4798" s="64">
        <v>44370</v>
      </c>
      <c r="I4798">
        <v>0</v>
      </c>
      <c r="J4798">
        <v>2020</v>
      </c>
      <c r="K4798">
        <v>2020</v>
      </c>
      <c r="L4798">
        <v>2</v>
      </c>
      <c r="M4798">
        <v>0.41666666666666669</v>
      </c>
      <c r="N4798">
        <v>0.83333333333333337</v>
      </c>
      <c r="O4798">
        <v>2</v>
      </c>
      <c r="P4798">
        <v>0.41666666666666669</v>
      </c>
      <c r="Q4798">
        <v>1</v>
      </c>
      <c r="R4798" t="s">
        <v>54</v>
      </c>
    </row>
    <row r="4799" spans="1:18" x14ac:dyDescent="0.3">
      <c r="A4799" s="63">
        <v>4797</v>
      </c>
      <c r="B4799">
        <v>123769</v>
      </c>
      <c r="C4799" t="s">
        <v>187</v>
      </c>
      <c r="D4799" t="s">
        <v>630</v>
      </c>
      <c r="F4799">
        <v>60</v>
      </c>
      <c r="G4799" s="64">
        <v>44369</v>
      </c>
      <c r="H4799" s="64">
        <v>44370</v>
      </c>
      <c r="I4799">
        <v>0</v>
      </c>
      <c r="J4799">
        <v>2020</v>
      </c>
      <c r="K4799">
        <v>2020</v>
      </c>
      <c r="L4799">
        <v>2</v>
      </c>
      <c r="M4799">
        <v>0.41666666666666669</v>
      </c>
      <c r="N4799">
        <v>0.83333333333333337</v>
      </c>
      <c r="O4799">
        <v>2</v>
      </c>
      <c r="P4799">
        <v>0.41666666666666669</v>
      </c>
      <c r="Q4799">
        <v>1</v>
      </c>
      <c r="R4799" t="s">
        <v>108</v>
      </c>
    </row>
    <row r="4800" spans="1:18" x14ac:dyDescent="0.3">
      <c r="A4800" s="63">
        <v>4798</v>
      </c>
      <c r="B4800">
        <v>123769</v>
      </c>
      <c r="C4800" t="s">
        <v>187</v>
      </c>
      <c r="D4800" t="s">
        <v>630</v>
      </c>
      <c r="F4800">
        <v>60</v>
      </c>
      <c r="G4800" s="64">
        <v>44369</v>
      </c>
      <c r="H4800" s="64">
        <v>44370</v>
      </c>
      <c r="I4800">
        <v>0</v>
      </c>
      <c r="J4800">
        <v>2020</v>
      </c>
      <c r="K4800">
        <v>2020</v>
      </c>
      <c r="L4800">
        <v>2</v>
      </c>
      <c r="M4800">
        <v>0.41666666666666669</v>
      </c>
      <c r="N4800">
        <v>0.83333333333333337</v>
      </c>
      <c r="O4800">
        <v>2</v>
      </c>
      <c r="P4800">
        <v>0.41666666666666669</v>
      </c>
      <c r="Q4800">
        <v>1</v>
      </c>
      <c r="R4800" t="s">
        <v>601</v>
      </c>
    </row>
    <row r="4801" spans="1:18" x14ac:dyDescent="0.3">
      <c r="A4801" s="63">
        <v>4799</v>
      </c>
      <c r="B4801">
        <v>123769</v>
      </c>
      <c r="C4801" t="s">
        <v>187</v>
      </c>
      <c r="D4801" t="s">
        <v>630</v>
      </c>
      <c r="F4801">
        <v>60</v>
      </c>
      <c r="G4801" s="64">
        <v>44369</v>
      </c>
      <c r="H4801" s="64">
        <v>44370</v>
      </c>
      <c r="I4801">
        <v>0</v>
      </c>
      <c r="J4801">
        <v>2020</v>
      </c>
      <c r="K4801">
        <v>2020</v>
      </c>
      <c r="L4801">
        <v>2</v>
      </c>
      <c r="M4801">
        <v>0.41666666666666669</v>
      </c>
      <c r="N4801">
        <v>0.83333333333333337</v>
      </c>
      <c r="O4801">
        <v>2</v>
      </c>
      <c r="P4801">
        <v>0.41666666666666669</v>
      </c>
      <c r="Q4801">
        <v>1</v>
      </c>
      <c r="R4801" t="s">
        <v>615</v>
      </c>
    </row>
    <row r="4802" spans="1:18" x14ac:dyDescent="0.3">
      <c r="A4802" s="63">
        <v>4800</v>
      </c>
      <c r="B4802">
        <v>123769</v>
      </c>
      <c r="C4802" t="s">
        <v>187</v>
      </c>
      <c r="D4802" t="s">
        <v>630</v>
      </c>
      <c r="F4802">
        <v>60</v>
      </c>
      <c r="G4802" s="64">
        <v>44369</v>
      </c>
      <c r="H4802" s="64">
        <v>44370</v>
      </c>
      <c r="I4802">
        <v>0</v>
      </c>
      <c r="J4802">
        <v>2020</v>
      </c>
      <c r="K4802">
        <v>2020</v>
      </c>
      <c r="L4802">
        <v>2</v>
      </c>
      <c r="M4802">
        <v>0.41666666666666669</v>
      </c>
      <c r="N4802">
        <v>0.83333333333333337</v>
      </c>
      <c r="O4802">
        <v>2</v>
      </c>
      <c r="P4802">
        <v>0.41666666666666669</v>
      </c>
      <c r="Q4802">
        <v>1</v>
      </c>
      <c r="R4802" t="s">
        <v>824</v>
      </c>
    </row>
    <row r="4803" spans="1:18" x14ac:dyDescent="0.3">
      <c r="A4803" s="63">
        <v>4801</v>
      </c>
      <c r="B4803">
        <v>123769</v>
      </c>
      <c r="C4803" t="s">
        <v>187</v>
      </c>
      <c r="D4803" t="s">
        <v>630</v>
      </c>
      <c r="F4803">
        <v>60</v>
      </c>
      <c r="G4803" s="64">
        <v>44369</v>
      </c>
      <c r="H4803" s="64">
        <v>44370</v>
      </c>
      <c r="I4803">
        <v>0</v>
      </c>
      <c r="J4803">
        <v>2020</v>
      </c>
      <c r="K4803">
        <v>2020</v>
      </c>
      <c r="L4803">
        <v>2</v>
      </c>
      <c r="M4803">
        <v>0.41666666666666669</v>
      </c>
      <c r="N4803">
        <v>0.83333333333333337</v>
      </c>
      <c r="O4803">
        <v>2</v>
      </c>
      <c r="P4803">
        <v>0.41666666666666669</v>
      </c>
      <c r="Q4803">
        <v>1</v>
      </c>
      <c r="R4803" t="s">
        <v>588</v>
      </c>
    </row>
    <row r="4804" spans="1:18" x14ac:dyDescent="0.3">
      <c r="A4804" s="63">
        <v>4802</v>
      </c>
      <c r="B4804">
        <v>123769</v>
      </c>
      <c r="C4804" t="s">
        <v>187</v>
      </c>
      <c r="D4804" t="s">
        <v>630</v>
      </c>
      <c r="F4804">
        <v>60</v>
      </c>
      <c r="G4804" s="64">
        <v>44369</v>
      </c>
      <c r="H4804" s="64">
        <v>44370</v>
      </c>
      <c r="I4804">
        <v>0</v>
      </c>
      <c r="J4804">
        <v>2020</v>
      </c>
      <c r="K4804">
        <v>2020</v>
      </c>
      <c r="L4804">
        <v>2</v>
      </c>
      <c r="M4804">
        <v>0.41666666666666669</v>
      </c>
      <c r="N4804">
        <v>0.83333333333333337</v>
      </c>
      <c r="O4804">
        <v>2</v>
      </c>
      <c r="P4804">
        <v>0.41666666666666669</v>
      </c>
      <c r="Q4804">
        <v>1</v>
      </c>
      <c r="R4804" t="s">
        <v>133</v>
      </c>
    </row>
    <row r="4805" spans="1:18" x14ac:dyDescent="0.3">
      <c r="A4805" s="63">
        <v>4803</v>
      </c>
      <c r="B4805">
        <v>115740</v>
      </c>
      <c r="C4805" t="s">
        <v>894</v>
      </c>
      <c r="D4805" t="s">
        <v>585</v>
      </c>
      <c r="F4805">
        <v>67</v>
      </c>
      <c r="G4805" s="64">
        <v>44370</v>
      </c>
      <c r="H4805" s="64">
        <v>44379</v>
      </c>
      <c r="I4805">
        <v>3</v>
      </c>
      <c r="J4805">
        <v>2020</v>
      </c>
      <c r="K4805">
        <v>2020</v>
      </c>
      <c r="L4805">
        <v>12</v>
      </c>
      <c r="M4805">
        <v>0.4</v>
      </c>
      <c r="N4805">
        <v>4.8000000000000007</v>
      </c>
      <c r="O4805">
        <v>10</v>
      </c>
      <c r="P4805">
        <v>0.48000000000000009</v>
      </c>
      <c r="Q4805">
        <v>1.2</v>
      </c>
      <c r="R4805" t="s">
        <v>22</v>
      </c>
    </row>
    <row r="4806" spans="1:18" x14ac:dyDescent="0.3">
      <c r="A4806" s="63">
        <v>4804</v>
      </c>
      <c r="B4806">
        <v>115740</v>
      </c>
      <c r="C4806" t="s">
        <v>894</v>
      </c>
      <c r="D4806" t="s">
        <v>585</v>
      </c>
      <c r="F4806">
        <v>67</v>
      </c>
      <c r="G4806" s="64">
        <v>44370</v>
      </c>
      <c r="H4806" s="64">
        <v>44379</v>
      </c>
      <c r="I4806">
        <v>3</v>
      </c>
      <c r="J4806">
        <v>2020</v>
      </c>
      <c r="K4806">
        <v>2020</v>
      </c>
      <c r="L4806">
        <v>12</v>
      </c>
      <c r="M4806">
        <v>0.4</v>
      </c>
      <c r="N4806">
        <v>4.8000000000000007</v>
      </c>
      <c r="O4806">
        <v>10</v>
      </c>
      <c r="P4806">
        <v>0.48000000000000009</v>
      </c>
      <c r="Q4806">
        <v>1.2</v>
      </c>
      <c r="R4806" t="s">
        <v>23</v>
      </c>
    </row>
    <row r="4807" spans="1:18" x14ac:dyDescent="0.3">
      <c r="A4807" s="63">
        <v>4805</v>
      </c>
      <c r="B4807">
        <v>115740</v>
      </c>
      <c r="C4807" t="s">
        <v>894</v>
      </c>
      <c r="D4807" t="s">
        <v>585</v>
      </c>
      <c r="F4807">
        <v>67</v>
      </c>
      <c r="G4807" s="64">
        <v>44370</v>
      </c>
      <c r="H4807" s="64">
        <v>44379</v>
      </c>
      <c r="I4807">
        <v>3</v>
      </c>
      <c r="J4807">
        <v>2020</v>
      </c>
      <c r="K4807">
        <v>2020</v>
      </c>
      <c r="L4807">
        <v>12</v>
      </c>
      <c r="M4807">
        <v>0.4</v>
      </c>
      <c r="N4807">
        <v>4.8000000000000007</v>
      </c>
      <c r="O4807">
        <v>10</v>
      </c>
      <c r="P4807">
        <v>0.48000000000000009</v>
      </c>
      <c r="Q4807">
        <v>1.2</v>
      </c>
      <c r="R4807" t="s">
        <v>42</v>
      </c>
    </row>
    <row r="4808" spans="1:18" x14ac:dyDescent="0.3">
      <c r="A4808" s="63">
        <v>4806</v>
      </c>
      <c r="B4808">
        <v>115740</v>
      </c>
      <c r="C4808" t="s">
        <v>894</v>
      </c>
      <c r="D4808" t="s">
        <v>585</v>
      </c>
      <c r="F4808">
        <v>67</v>
      </c>
      <c r="G4808" s="64">
        <v>44370</v>
      </c>
      <c r="H4808" s="64">
        <v>44379</v>
      </c>
      <c r="I4808">
        <v>3</v>
      </c>
      <c r="J4808">
        <v>2020</v>
      </c>
      <c r="K4808">
        <v>2020</v>
      </c>
      <c r="L4808">
        <v>12</v>
      </c>
      <c r="M4808">
        <v>0.4</v>
      </c>
      <c r="N4808">
        <v>4.8000000000000007</v>
      </c>
      <c r="O4808">
        <v>10</v>
      </c>
      <c r="P4808">
        <v>0.48000000000000009</v>
      </c>
      <c r="Q4808">
        <v>1.2</v>
      </c>
      <c r="R4808" t="s">
        <v>606</v>
      </c>
    </row>
    <row r="4809" spans="1:18" x14ac:dyDescent="0.3">
      <c r="A4809" s="63">
        <v>4807</v>
      </c>
      <c r="B4809">
        <v>115740</v>
      </c>
      <c r="C4809" t="s">
        <v>894</v>
      </c>
      <c r="D4809" t="s">
        <v>585</v>
      </c>
      <c r="F4809">
        <v>67</v>
      </c>
      <c r="G4809" s="64">
        <v>44370</v>
      </c>
      <c r="H4809" s="64">
        <v>44379</v>
      </c>
      <c r="I4809">
        <v>3</v>
      </c>
      <c r="J4809">
        <v>2020</v>
      </c>
      <c r="K4809">
        <v>2020</v>
      </c>
      <c r="L4809">
        <v>12</v>
      </c>
      <c r="M4809">
        <v>0.4</v>
      </c>
      <c r="N4809">
        <v>4.8000000000000007</v>
      </c>
      <c r="O4809">
        <v>10</v>
      </c>
      <c r="P4809">
        <v>0.48000000000000009</v>
      </c>
      <c r="Q4809">
        <v>1.2</v>
      </c>
      <c r="R4809" t="s">
        <v>37</v>
      </c>
    </row>
    <row r="4810" spans="1:18" x14ac:dyDescent="0.3">
      <c r="A4810" s="63">
        <v>4808</v>
      </c>
      <c r="B4810">
        <v>115740</v>
      </c>
      <c r="C4810" t="s">
        <v>894</v>
      </c>
      <c r="D4810" t="s">
        <v>585</v>
      </c>
      <c r="F4810">
        <v>67</v>
      </c>
      <c r="G4810" s="64">
        <v>44370</v>
      </c>
      <c r="H4810" s="64">
        <v>44379</v>
      </c>
      <c r="I4810">
        <v>3</v>
      </c>
      <c r="J4810">
        <v>2020</v>
      </c>
      <c r="K4810">
        <v>2020</v>
      </c>
      <c r="L4810">
        <v>12</v>
      </c>
      <c r="M4810">
        <v>0.4</v>
      </c>
      <c r="N4810">
        <v>4.8000000000000007</v>
      </c>
      <c r="O4810">
        <v>10</v>
      </c>
      <c r="P4810">
        <v>0.48000000000000009</v>
      </c>
      <c r="Q4810">
        <v>1.2</v>
      </c>
      <c r="R4810" t="s">
        <v>156</v>
      </c>
    </row>
    <row r="4811" spans="1:18" x14ac:dyDescent="0.3">
      <c r="A4811" s="63">
        <v>4809</v>
      </c>
      <c r="B4811">
        <v>115740</v>
      </c>
      <c r="C4811" t="s">
        <v>894</v>
      </c>
      <c r="D4811" t="s">
        <v>585</v>
      </c>
      <c r="F4811">
        <v>67</v>
      </c>
      <c r="G4811" s="64">
        <v>44370</v>
      </c>
      <c r="H4811" s="64">
        <v>44379</v>
      </c>
      <c r="I4811">
        <v>3</v>
      </c>
      <c r="J4811">
        <v>2020</v>
      </c>
      <c r="K4811">
        <v>2020</v>
      </c>
      <c r="L4811">
        <v>12</v>
      </c>
      <c r="M4811">
        <v>0.4</v>
      </c>
      <c r="N4811">
        <v>4.8000000000000007</v>
      </c>
      <c r="O4811">
        <v>10</v>
      </c>
      <c r="P4811">
        <v>0.48000000000000009</v>
      </c>
      <c r="Q4811">
        <v>1.2</v>
      </c>
      <c r="R4811" t="s">
        <v>596</v>
      </c>
    </row>
    <row r="4812" spans="1:18" x14ac:dyDescent="0.3">
      <c r="A4812" s="63">
        <v>4810</v>
      </c>
      <c r="B4812">
        <v>115740</v>
      </c>
      <c r="C4812" t="s">
        <v>894</v>
      </c>
      <c r="D4812" t="s">
        <v>585</v>
      </c>
      <c r="F4812">
        <v>67</v>
      </c>
      <c r="G4812" s="64">
        <v>44370</v>
      </c>
      <c r="H4812" s="64">
        <v>44379</v>
      </c>
      <c r="I4812">
        <v>3</v>
      </c>
      <c r="J4812">
        <v>2020</v>
      </c>
      <c r="K4812">
        <v>2020</v>
      </c>
      <c r="L4812">
        <v>12</v>
      </c>
      <c r="M4812">
        <v>0.4</v>
      </c>
      <c r="N4812">
        <v>4.8000000000000007</v>
      </c>
      <c r="O4812">
        <v>10</v>
      </c>
      <c r="P4812">
        <v>0.48000000000000009</v>
      </c>
      <c r="Q4812">
        <v>1.2</v>
      </c>
      <c r="R4812" t="s">
        <v>590</v>
      </c>
    </row>
    <row r="4813" spans="1:18" x14ac:dyDescent="0.3">
      <c r="A4813" s="63">
        <v>4811</v>
      </c>
      <c r="B4813">
        <v>115740</v>
      </c>
      <c r="C4813" t="s">
        <v>894</v>
      </c>
      <c r="D4813" t="s">
        <v>585</v>
      </c>
      <c r="F4813">
        <v>67</v>
      </c>
      <c r="G4813" s="64">
        <v>44370</v>
      </c>
      <c r="H4813" s="64">
        <v>44379</v>
      </c>
      <c r="I4813">
        <v>3</v>
      </c>
      <c r="J4813">
        <v>2020</v>
      </c>
      <c r="K4813">
        <v>2020</v>
      </c>
      <c r="L4813">
        <v>12</v>
      </c>
      <c r="M4813">
        <v>0.4</v>
      </c>
      <c r="N4813">
        <v>4.8000000000000007</v>
      </c>
      <c r="O4813">
        <v>10</v>
      </c>
      <c r="P4813">
        <v>0.48000000000000009</v>
      </c>
      <c r="Q4813">
        <v>1.2</v>
      </c>
      <c r="R4813" t="s">
        <v>644</v>
      </c>
    </row>
    <row r="4814" spans="1:18" x14ac:dyDescent="0.3">
      <c r="A4814" s="63">
        <v>4812</v>
      </c>
      <c r="B4814">
        <v>115740</v>
      </c>
      <c r="C4814" t="s">
        <v>894</v>
      </c>
      <c r="D4814" t="s">
        <v>585</v>
      </c>
      <c r="F4814">
        <v>67</v>
      </c>
      <c r="G4814" s="64">
        <v>44370</v>
      </c>
      <c r="H4814" s="64">
        <v>44379</v>
      </c>
      <c r="I4814">
        <v>3</v>
      </c>
      <c r="J4814">
        <v>2020</v>
      </c>
      <c r="K4814">
        <v>2020</v>
      </c>
      <c r="L4814">
        <v>12</v>
      </c>
      <c r="M4814">
        <v>0.4</v>
      </c>
      <c r="N4814">
        <v>4.8000000000000007</v>
      </c>
      <c r="O4814">
        <v>10</v>
      </c>
      <c r="P4814">
        <v>0.48000000000000009</v>
      </c>
      <c r="Q4814">
        <v>1.2</v>
      </c>
      <c r="R4814" t="s">
        <v>718</v>
      </c>
    </row>
    <row r="4815" spans="1:18" x14ac:dyDescent="0.3">
      <c r="A4815" s="63">
        <v>4813</v>
      </c>
      <c r="B4815">
        <v>115740</v>
      </c>
      <c r="C4815" t="s">
        <v>894</v>
      </c>
      <c r="D4815" t="s">
        <v>585</v>
      </c>
      <c r="F4815">
        <v>67</v>
      </c>
      <c r="G4815" s="64">
        <v>44370</v>
      </c>
      <c r="H4815" s="64">
        <v>44379</v>
      </c>
      <c r="I4815">
        <v>3</v>
      </c>
      <c r="J4815">
        <v>2020</v>
      </c>
      <c r="K4815">
        <v>2020</v>
      </c>
      <c r="L4815">
        <v>12</v>
      </c>
      <c r="M4815">
        <v>0.4</v>
      </c>
      <c r="N4815">
        <v>4.8000000000000007</v>
      </c>
      <c r="O4815">
        <v>10</v>
      </c>
      <c r="P4815">
        <v>0.48000000000000009</v>
      </c>
      <c r="Q4815">
        <v>1.2</v>
      </c>
      <c r="R4815" t="s">
        <v>619</v>
      </c>
    </row>
    <row r="4816" spans="1:18" x14ac:dyDescent="0.3">
      <c r="A4816" s="63">
        <v>4814</v>
      </c>
      <c r="B4816">
        <v>112667</v>
      </c>
      <c r="C4816" t="s">
        <v>331</v>
      </c>
      <c r="D4816" t="s">
        <v>585</v>
      </c>
      <c r="F4816">
        <v>64</v>
      </c>
      <c r="G4816" s="64">
        <v>44374</v>
      </c>
      <c r="H4816" s="64">
        <v>44401</v>
      </c>
      <c r="I4816">
        <v>5</v>
      </c>
      <c r="J4816">
        <v>2020</v>
      </c>
      <c r="K4816">
        <v>2020</v>
      </c>
      <c r="L4816">
        <v>12</v>
      </c>
      <c r="M4816">
        <v>0.4</v>
      </c>
      <c r="N4816">
        <v>4.8000000000000007</v>
      </c>
      <c r="O4816">
        <v>28</v>
      </c>
      <c r="P4816">
        <v>0.17142857142857151</v>
      </c>
      <c r="Q4816">
        <v>0.42857142857142849</v>
      </c>
      <c r="R4816" t="s">
        <v>35</v>
      </c>
    </row>
    <row r="4817" spans="1:18" x14ac:dyDescent="0.3">
      <c r="A4817" s="63">
        <v>4815</v>
      </c>
      <c r="B4817">
        <v>112667</v>
      </c>
      <c r="C4817" t="s">
        <v>331</v>
      </c>
      <c r="D4817" t="s">
        <v>585</v>
      </c>
      <c r="F4817">
        <v>64</v>
      </c>
      <c r="G4817" s="64">
        <v>44374</v>
      </c>
      <c r="H4817" s="64">
        <v>44401</v>
      </c>
      <c r="I4817">
        <v>5</v>
      </c>
      <c r="J4817">
        <v>2020</v>
      </c>
      <c r="K4817">
        <v>2020</v>
      </c>
      <c r="L4817">
        <v>12</v>
      </c>
      <c r="M4817">
        <v>0.4</v>
      </c>
      <c r="N4817">
        <v>4.8000000000000007</v>
      </c>
      <c r="O4817">
        <v>28</v>
      </c>
      <c r="P4817">
        <v>0.17142857142857151</v>
      </c>
      <c r="Q4817">
        <v>0.42857142857142849</v>
      </c>
      <c r="R4817" t="s">
        <v>70</v>
      </c>
    </row>
    <row r="4818" spans="1:18" x14ac:dyDescent="0.3">
      <c r="A4818" s="63">
        <v>4816</v>
      </c>
      <c r="B4818">
        <v>112667</v>
      </c>
      <c r="C4818" t="s">
        <v>331</v>
      </c>
      <c r="D4818" t="s">
        <v>585</v>
      </c>
      <c r="F4818">
        <v>64</v>
      </c>
      <c r="G4818" s="64">
        <v>44374</v>
      </c>
      <c r="H4818" s="64">
        <v>44401</v>
      </c>
      <c r="I4818">
        <v>5</v>
      </c>
      <c r="J4818">
        <v>2020</v>
      </c>
      <c r="K4818">
        <v>2020</v>
      </c>
      <c r="L4818">
        <v>12</v>
      </c>
      <c r="M4818">
        <v>0.4</v>
      </c>
      <c r="N4818">
        <v>4.8000000000000007</v>
      </c>
      <c r="O4818">
        <v>28</v>
      </c>
      <c r="P4818">
        <v>0.17142857142857151</v>
      </c>
      <c r="Q4818">
        <v>0.42857142857142849</v>
      </c>
      <c r="R4818" t="s">
        <v>23</v>
      </c>
    </row>
    <row r="4819" spans="1:18" x14ac:dyDescent="0.3">
      <c r="A4819" s="63">
        <v>4817</v>
      </c>
      <c r="B4819">
        <v>112667</v>
      </c>
      <c r="C4819" t="s">
        <v>331</v>
      </c>
      <c r="D4819" t="s">
        <v>585</v>
      </c>
      <c r="F4819">
        <v>64</v>
      </c>
      <c r="G4819" s="64">
        <v>44374</v>
      </c>
      <c r="H4819" s="64">
        <v>44401</v>
      </c>
      <c r="I4819">
        <v>5</v>
      </c>
      <c r="J4819">
        <v>2020</v>
      </c>
      <c r="K4819">
        <v>2020</v>
      </c>
      <c r="L4819">
        <v>12</v>
      </c>
      <c r="M4819">
        <v>0.4</v>
      </c>
      <c r="N4819">
        <v>4.8000000000000007</v>
      </c>
      <c r="O4819">
        <v>28</v>
      </c>
      <c r="P4819">
        <v>0.17142857142857151</v>
      </c>
      <c r="Q4819">
        <v>0.42857142857142849</v>
      </c>
      <c r="R4819" t="s">
        <v>54</v>
      </c>
    </row>
    <row r="4820" spans="1:18" x14ac:dyDescent="0.3">
      <c r="A4820" s="63">
        <v>4818</v>
      </c>
      <c r="B4820">
        <v>112667</v>
      </c>
      <c r="C4820" t="s">
        <v>331</v>
      </c>
      <c r="D4820" t="s">
        <v>585</v>
      </c>
      <c r="F4820">
        <v>64</v>
      </c>
      <c r="G4820" s="64">
        <v>44374</v>
      </c>
      <c r="H4820" s="64">
        <v>44401</v>
      </c>
      <c r="I4820">
        <v>5</v>
      </c>
      <c r="J4820">
        <v>2020</v>
      </c>
      <c r="K4820">
        <v>2020</v>
      </c>
      <c r="L4820">
        <v>12</v>
      </c>
      <c r="M4820">
        <v>0.4</v>
      </c>
      <c r="N4820">
        <v>4.8000000000000007</v>
      </c>
      <c r="O4820">
        <v>28</v>
      </c>
      <c r="P4820">
        <v>0.17142857142857151</v>
      </c>
      <c r="Q4820">
        <v>0.42857142857142849</v>
      </c>
      <c r="R4820" t="s">
        <v>687</v>
      </c>
    </row>
    <row r="4821" spans="1:18" x14ac:dyDescent="0.3">
      <c r="A4821" s="63">
        <v>4819</v>
      </c>
      <c r="B4821">
        <v>112667</v>
      </c>
      <c r="C4821" t="s">
        <v>331</v>
      </c>
      <c r="D4821" t="s">
        <v>585</v>
      </c>
      <c r="F4821">
        <v>64</v>
      </c>
      <c r="G4821" s="64">
        <v>44374</v>
      </c>
      <c r="H4821" s="64">
        <v>44401</v>
      </c>
      <c r="I4821">
        <v>5</v>
      </c>
      <c r="J4821">
        <v>2020</v>
      </c>
      <c r="K4821">
        <v>2020</v>
      </c>
      <c r="L4821">
        <v>12</v>
      </c>
      <c r="M4821">
        <v>0.4</v>
      </c>
      <c r="N4821">
        <v>4.8000000000000007</v>
      </c>
      <c r="O4821">
        <v>28</v>
      </c>
      <c r="P4821">
        <v>0.17142857142857151</v>
      </c>
      <c r="Q4821">
        <v>0.42857142857142849</v>
      </c>
      <c r="R4821" t="s">
        <v>606</v>
      </c>
    </row>
    <row r="4822" spans="1:18" x14ac:dyDescent="0.3">
      <c r="A4822" s="63">
        <v>4820</v>
      </c>
      <c r="B4822">
        <v>112667</v>
      </c>
      <c r="C4822" t="s">
        <v>331</v>
      </c>
      <c r="D4822" t="s">
        <v>585</v>
      </c>
      <c r="F4822">
        <v>64</v>
      </c>
      <c r="G4822" s="64">
        <v>44374</v>
      </c>
      <c r="H4822" s="64">
        <v>44401</v>
      </c>
      <c r="I4822">
        <v>5</v>
      </c>
      <c r="J4822">
        <v>2020</v>
      </c>
      <c r="K4822">
        <v>2020</v>
      </c>
      <c r="L4822">
        <v>12</v>
      </c>
      <c r="M4822">
        <v>0.4</v>
      </c>
      <c r="N4822">
        <v>4.8000000000000007</v>
      </c>
      <c r="O4822">
        <v>28</v>
      </c>
      <c r="P4822">
        <v>0.17142857142857151</v>
      </c>
      <c r="Q4822">
        <v>0.42857142857142849</v>
      </c>
      <c r="R4822" t="s">
        <v>613</v>
      </c>
    </row>
    <row r="4823" spans="1:18" x14ac:dyDescent="0.3">
      <c r="A4823" s="63">
        <v>4821</v>
      </c>
      <c r="B4823">
        <v>112667</v>
      </c>
      <c r="C4823" t="s">
        <v>331</v>
      </c>
      <c r="D4823" t="s">
        <v>585</v>
      </c>
      <c r="F4823">
        <v>64</v>
      </c>
      <c r="G4823" s="64">
        <v>44374</v>
      </c>
      <c r="H4823" s="64">
        <v>44401</v>
      </c>
      <c r="I4823">
        <v>5</v>
      </c>
      <c r="J4823">
        <v>2020</v>
      </c>
      <c r="K4823">
        <v>2020</v>
      </c>
      <c r="L4823">
        <v>12</v>
      </c>
      <c r="M4823">
        <v>0.4</v>
      </c>
      <c r="N4823">
        <v>4.8000000000000007</v>
      </c>
      <c r="O4823">
        <v>28</v>
      </c>
      <c r="P4823">
        <v>0.17142857142857151</v>
      </c>
      <c r="Q4823">
        <v>0.42857142857142849</v>
      </c>
      <c r="R4823" t="s">
        <v>590</v>
      </c>
    </row>
    <row r="4824" spans="1:18" x14ac:dyDescent="0.3">
      <c r="A4824" s="63">
        <v>4822</v>
      </c>
      <c r="B4824">
        <v>112667</v>
      </c>
      <c r="C4824" t="s">
        <v>331</v>
      </c>
      <c r="D4824" t="s">
        <v>585</v>
      </c>
      <c r="F4824">
        <v>64</v>
      </c>
      <c r="G4824" s="64">
        <v>44374</v>
      </c>
      <c r="H4824" s="64">
        <v>44401</v>
      </c>
      <c r="I4824">
        <v>5</v>
      </c>
      <c r="J4824">
        <v>2020</v>
      </c>
      <c r="K4824">
        <v>2020</v>
      </c>
      <c r="L4824">
        <v>12</v>
      </c>
      <c r="M4824">
        <v>0.4</v>
      </c>
      <c r="N4824">
        <v>4.8000000000000007</v>
      </c>
      <c r="O4824">
        <v>28</v>
      </c>
      <c r="P4824">
        <v>0.17142857142857151</v>
      </c>
      <c r="Q4824">
        <v>0.42857142857142849</v>
      </c>
      <c r="R4824" t="s">
        <v>641</v>
      </c>
    </row>
    <row r="4825" spans="1:18" x14ac:dyDescent="0.3">
      <c r="A4825" s="63">
        <v>4823</v>
      </c>
      <c r="B4825">
        <v>112667</v>
      </c>
      <c r="C4825" t="s">
        <v>331</v>
      </c>
      <c r="D4825" t="s">
        <v>585</v>
      </c>
      <c r="F4825">
        <v>64</v>
      </c>
      <c r="G4825" s="64">
        <v>44374</v>
      </c>
      <c r="H4825" s="64">
        <v>44401</v>
      </c>
      <c r="I4825">
        <v>5</v>
      </c>
      <c r="J4825">
        <v>2020</v>
      </c>
      <c r="K4825">
        <v>2020</v>
      </c>
      <c r="L4825">
        <v>12</v>
      </c>
      <c r="M4825">
        <v>0.4</v>
      </c>
      <c r="N4825">
        <v>4.8000000000000007</v>
      </c>
      <c r="O4825">
        <v>28</v>
      </c>
      <c r="P4825">
        <v>0.17142857142857151</v>
      </c>
      <c r="Q4825">
        <v>0.42857142857142849</v>
      </c>
      <c r="R4825" t="s">
        <v>676</v>
      </c>
    </row>
    <row r="4826" spans="1:18" x14ac:dyDescent="0.3">
      <c r="A4826" s="63">
        <v>4824</v>
      </c>
      <c r="B4826">
        <v>112667</v>
      </c>
      <c r="C4826" t="s">
        <v>331</v>
      </c>
      <c r="D4826" t="s">
        <v>585</v>
      </c>
      <c r="F4826">
        <v>64</v>
      </c>
      <c r="G4826" s="64">
        <v>44374</v>
      </c>
      <c r="H4826" s="64">
        <v>44401</v>
      </c>
      <c r="I4826">
        <v>5</v>
      </c>
      <c r="J4826">
        <v>2020</v>
      </c>
      <c r="K4826">
        <v>2020</v>
      </c>
      <c r="L4826">
        <v>12</v>
      </c>
      <c r="M4826">
        <v>0.4</v>
      </c>
      <c r="N4826">
        <v>4.8000000000000007</v>
      </c>
      <c r="O4826">
        <v>28</v>
      </c>
      <c r="P4826">
        <v>0.17142857142857151</v>
      </c>
      <c r="Q4826">
        <v>0.42857142857142849</v>
      </c>
      <c r="R4826" t="s">
        <v>621</v>
      </c>
    </row>
    <row r="4827" spans="1:18" x14ac:dyDescent="0.3">
      <c r="A4827" s="63">
        <v>4825</v>
      </c>
      <c r="B4827">
        <v>112667</v>
      </c>
      <c r="C4827" t="s">
        <v>331</v>
      </c>
      <c r="D4827" t="s">
        <v>585</v>
      </c>
      <c r="F4827">
        <v>64</v>
      </c>
      <c r="G4827" s="64">
        <v>44374</v>
      </c>
      <c r="H4827" s="64">
        <v>44401</v>
      </c>
      <c r="I4827">
        <v>5</v>
      </c>
      <c r="J4827">
        <v>2020</v>
      </c>
      <c r="K4827">
        <v>2020</v>
      </c>
      <c r="L4827">
        <v>12</v>
      </c>
      <c r="M4827">
        <v>0.4</v>
      </c>
      <c r="N4827">
        <v>4.8000000000000007</v>
      </c>
      <c r="O4827">
        <v>28</v>
      </c>
      <c r="P4827">
        <v>0.17142857142857151</v>
      </c>
      <c r="Q4827">
        <v>0.42857142857142849</v>
      </c>
      <c r="R4827" t="s">
        <v>98</v>
      </c>
    </row>
    <row r="4828" spans="1:18" x14ac:dyDescent="0.3">
      <c r="A4828" s="63">
        <v>4826</v>
      </c>
      <c r="B4828">
        <v>112667</v>
      </c>
      <c r="C4828" t="s">
        <v>331</v>
      </c>
      <c r="D4828" t="s">
        <v>585</v>
      </c>
      <c r="F4828">
        <v>64</v>
      </c>
      <c r="G4828" s="64">
        <v>44374</v>
      </c>
      <c r="H4828" s="64">
        <v>44401</v>
      </c>
      <c r="I4828">
        <v>5</v>
      </c>
      <c r="J4828">
        <v>2020</v>
      </c>
      <c r="K4828">
        <v>2020</v>
      </c>
      <c r="L4828">
        <v>12</v>
      </c>
      <c r="M4828">
        <v>0.4</v>
      </c>
      <c r="N4828">
        <v>4.8000000000000007</v>
      </c>
      <c r="O4828">
        <v>28</v>
      </c>
      <c r="P4828">
        <v>0.17142857142857151</v>
      </c>
      <c r="Q4828">
        <v>0.42857142857142849</v>
      </c>
      <c r="R4828" t="s">
        <v>694</v>
      </c>
    </row>
    <row r="4829" spans="1:18" x14ac:dyDescent="0.3">
      <c r="A4829" s="63">
        <v>4827</v>
      </c>
      <c r="B4829">
        <v>112667</v>
      </c>
      <c r="C4829" t="s">
        <v>331</v>
      </c>
      <c r="D4829" t="s">
        <v>585</v>
      </c>
      <c r="F4829">
        <v>64</v>
      </c>
      <c r="G4829" s="64">
        <v>44374</v>
      </c>
      <c r="H4829" s="64">
        <v>44401</v>
      </c>
      <c r="I4829">
        <v>5</v>
      </c>
      <c r="J4829">
        <v>2020</v>
      </c>
      <c r="K4829">
        <v>2020</v>
      </c>
      <c r="L4829">
        <v>12</v>
      </c>
      <c r="M4829">
        <v>0.4</v>
      </c>
      <c r="N4829">
        <v>4.8000000000000007</v>
      </c>
      <c r="O4829">
        <v>28</v>
      </c>
      <c r="P4829">
        <v>0.17142857142857151</v>
      </c>
      <c r="Q4829">
        <v>0.42857142857142849</v>
      </c>
      <c r="R4829" t="s">
        <v>197</v>
      </c>
    </row>
    <row r="4830" spans="1:18" x14ac:dyDescent="0.3">
      <c r="A4830" s="63">
        <v>4828</v>
      </c>
      <c r="B4830">
        <v>112667</v>
      </c>
      <c r="C4830" t="s">
        <v>331</v>
      </c>
      <c r="D4830" t="s">
        <v>585</v>
      </c>
      <c r="F4830">
        <v>64</v>
      </c>
      <c r="G4830" s="64">
        <v>44374</v>
      </c>
      <c r="H4830" s="64">
        <v>44401</v>
      </c>
      <c r="I4830">
        <v>5</v>
      </c>
      <c r="J4830">
        <v>2020</v>
      </c>
      <c r="K4830">
        <v>2020</v>
      </c>
      <c r="L4830">
        <v>12</v>
      </c>
      <c r="M4830">
        <v>0.4</v>
      </c>
      <c r="N4830">
        <v>4.8000000000000007</v>
      </c>
      <c r="O4830">
        <v>28</v>
      </c>
      <c r="P4830">
        <v>0.17142857142857151</v>
      </c>
      <c r="Q4830">
        <v>0.42857142857142849</v>
      </c>
      <c r="R4830" t="s">
        <v>668</v>
      </c>
    </row>
    <row r="4831" spans="1:18" x14ac:dyDescent="0.3">
      <c r="A4831" s="63">
        <v>4829</v>
      </c>
      <c r="B4831">
        <v>112667</v>
      </c>
      <c r="C4831" t="s">
        <v>331</v>
      </c>
      <c r="D4831" t="s">
        <v>585</v>
      </c>
      <c r="F4831">
        <v>64</v>
      </c>
      <c r="G4831" s="64">
        <v>44374</v>
      </c>
      <c r="H4831" s="64">
        <v>44401</v>
      </c>
      <c r="I4831">
        <v>5</v>
      </c>
      <c r="J4831">
        <v>2020</v>
      </c>
      <c r="K4831">
        <v>2020</v>
      </c>
      <c r="L4831">
        <v>12</v>
      </c>
      <c r="M4831">
        <v>0.4</v>
      </c>
      <c r="N4831">
        <v>4.8000000000000007</v>
      </c>
      <c r="O4831">
        <v>28</v>
      </c>
      <c r="P4831">
        <v>0.17142857142857151</v>
      </c>
      <c r="Q4831">
        <v>0.42857142857142849</v>
      </c>
      <c r="R4831" t="s">
        <v>607</v>
      </c>
    </row>
    <row r="4832" spans="1:18" x14ac:dyDescent="0.3">
      <c r="A4832" s="63">
        <v>4830</v>
      </c>
      <c r="B4832">
        <v>112667</v>
      </c>
      <c r="C4832" t="s">
        <v>331</v>
      </c>
      <c r="D4832" t="s">
        <v>585</v>
      </c>
      <c r="F4832">
        <v>64</v>
      </c>
      <c r="G4832" s="64">
        <v>44374</v>
      </c>
      <c r="H4832" s="64">
        <v>44401</v>
      </c>
      <c r="I4832">
        <v>5</v>
      </c>
      <c r="J4832">
        <v>2020</v>
      </c>
      <c r="K4832">
        <v>2020</v>
      </c>
      <c r="L4832">
        <v>12</v>
      </c>
      <c r="M4832">
        <v>0.4</v>
      </c>
      <c r="N4832">
        <v>4.8000000000000007</v>
      </c>
      <c r="O4832">
        <v>28</v>
      </c>
      <c r="P4832">
        <v>0.17142857142857151</v>
      </c>
      <c r="Q4832">
        <v>0.42857142857142849</v>
      </c>
      <c r="R4832" t="s">
        <v>654</v>
      </c>
    </row>
    <row r="4833" spans="1:18" x14ac:dyDescent="0.3">
      <c r="A4833" s="63">
        <v>4831</v>
      </c>
      <c r="B4833">
        <v>1028</v>
      </c>
      <c r="C4833" t="s">
        <v>895</v>
      </c>
      <c r="D4833" t="s">
        <v>658</v>
      </c>
      <c r="F4833">
        <v>67</v>
      </c>
      <c r="G4833" s="64">
        <v>44376</v>
      </c>
      <c r="H4833" s="64">
        <v>44377</v>
      </c>
      <c r="I4833">
        <v>6</v>
      </c>
      <c r="J4833">
        <v>2001</v>
      </c>
      <c r="K4833">
        <v>2001</v>
      </c>
      <c r="L4833">
        <v>1</v>
      </c>
      <c r="M4833">
        <v>1.75</v>
      </c>
      <c r="N4833">
        <v>1.75</v>
      </c>
      <c r="O4833">
        <v>2</v>
      </c>
      <c r="P4833">
        <v>0.875</v>
      </c>
      <c r="Q4833">
        <v>0.5</v>
      </c>
      <c r="R4833" t="s">
        <v>22</v>
      </c>
    </row>
    <row r="4834" spans="1:18" x14ac:dyDescent="0.3">
      <c r="A4834" s="63">
        <v>4832</v>
      </c>
      <c r="B4834">
        <v>1028</v>
      </c>
      <c r="C4834" t="s">
        <v>895</v>
      </c>
      <c r="D4834" t="s">
        <v>658</v>
      </c>
      <c r="F4834">
        <v>67</v>
      </c>
      <c r="G4834" s="64">
        <v>44376</v>
      </c>
      <c r="H4834" s="64">
        <v>44377</v>
      </c>
      <c r="I4834">
        <v>6</v>
      </c>
      <c r="J4834">
        <v>2001</v>
      </c>
      <c r="K4834">
        <v>2001</v>
      </c>
      <c r="L4834">
        <v>1</v>
      </c>
      <c r="M4834">
        <v>1.75</v>
      </c>
      <c r="N4834">
        <v>1.75</v>
      </c>
      <c r="O4834">
        <v>2</v>
      </c>
      <c r="P4834">
        <v>0.875</v>
      </c>
      <c r="Q4834">
        <v>0.5</v>
      </c>
      <c r="R4834" t="s">
        <v>23</v>
      </c>
    </row>
    <row r="4835" spans="1:18" x14ac:dyDescent="0.3">
      <c r="A4835" s="63">
        <v>4833</v>
      </c>
      <c r="B4835">
        <v>1028</v>
      </c>
      <c r="C4835" t="s">
        <v>895</v>
      </c>
      <c r="D4835" t="s">
        <v>658</v>
      </c>
      <c r="F4835">
        <v>67</v>
      </c>
      <c r="G4835" s="64">
        <v>44376</v>
      </c>
      <c r="H4835" s="64">
        <v>44377</v>
      </c>
      <c r="I4835">
        <v>6</v>
      </c>
      <c r="J4835">
        <v>2001</v>
      </c>
      <c r="K4835">
        <v>2001</v>
      </c>
      <c r="L4835">
        <v>1</v>
      </c>
      <c r="M4835">
        <v>1.75</v>
      </c>
      <c r="N4835">
        <v>1.75</v>
      </c>
      <c r="O4835">
        <v>2</v>
      </c>
      <c r="P4835">
        <v>0.875</v>
      </c>
      <c r="Q4835">
        <v>0.5</v>
      </c>
      <c r="R4835" t="s">
        <v>641</v>
      </c>
    </row>
    <row r="4836" spans="1:18" x14ac:dyDescent="0.3">
      <c r="A4836" s="63">
        <v>4834</v>
      </c>
      <c r="B4836">
        <v>1028</v>
      </c>
      <c r="C4836" t="s">
        <v>895</v>
      </c>
      <c r="D4836" t="s">
        <v>658</v>
      </c>
      <c r="F4836">
        <v>67</v>
      </c>
      <c r="G4836" s="64">
        <v>44376</v>
      </c>
      <c r="H4836" s="64">
        <v>44377</v>
      </c>
      <c r="I4836">
        <v>6</v>
      </c>
      <c r="J4836">
        <v>2001</v>
      </c>
      <c r="K4836">
        <v>2001</v>
      </c>
      <c r="L4836">
        <v>1</v>
      </c>
      <c r="M4836">
        <v>1.75</v>
      </c>
      <c r="N4836">
        <v>1.75</v>
      </c>
      <c r="O4836">
        <v>2</v>
      </c>
      <c r="P4836">
        <v>0.875</v>
      </c>
      <c r="Q4836">
        <v>0.5</v>
      </c>
      <c r="R4836" t="s">
        <v>606</v>
      </c>
    </row>
    <row r="4837" spans="1:18" x14ac:dyDescent="0.3">
      <c r="A4837" s="63">
        <v>4835</v>
      </c>
      <c r="B4837">
        <v>1028</v>
      </c>
      <c r="C4837" t="s">
        <v>895</v>
      </c>
      <c r="D4837" t="s">
        <v>658</v>
      </c>
      <c r="F4837">
        <v>67</v>
      </c>
      <c r="G4837" s="64">
        <v>44376</v>
      </c>
      <c r="H4837" s="64">
        <v>44377</v>
      </c>
      <c r="I4837">
        <v>6</v>
      </c>
      <c r="J4837">
        <v>2001</v>
      </c>
      <c r="K4837">
        <v>2001</v>
      </c>
      <c r="L4837">
        <v>1</v>
      </c>
      <c r="M4837">
        <v>1.75</v>
      </c>
      <c r="N4837">
        <v>1.75</v>
      </c>
      <c r="O4837">
        <v>2</v>
      </c>
      <c r="P4837">
        <v>0.875</v>
      </c>
      <c r="Q4837">
        <v>0.5</v>
      </c>
      <c r="R4837" t="s">
        <v>684</v>
      </c>
    </row>
    <row r="4838" spans="1:18" x14ac:dyDescent="0.3">
      <c r="A4838" s="63">
        <v>4836</v>
      </c>
      <c r="B4838">
        <v>1028</v>
      </c>
      <c r="C4838" t="s">
        <v>895</v>
      </c>
      <c r="D4838" t="s">
        <v>658</v>
      </c>
      <c r="F4838">
        <v>67</v>
      </c>
      <c r="G4838" s="64">
        <v>44376</v>
      </c>
      <c r="H4838" s="64">
        <v>44377</v>
      </c>
      <c r="I4838">
        <v>6</v>
      </c>
      <c r="J4838">
        <v>2001</v>
      </c>
      <c r="K4838">
        <v>2001</v>
      </c>
      <c r="L4838">
        <v>1</v>
      </c>
      <c r="M4838">
        <v>1.75</v>
      </c>
      <c r="N4838">
        <v>1.75</v>
      </c>
      <c r="O4838">
        <v>2</v>
      </c>
      <c r="P4838">
        <v>0.875</v>
      </c>
      <c r="Q4838">
        <v>0.5</v>
      </c>
      <c r="R4838" t="s">
        <v>666</v>
      </c>
    </row>
    <row r="4839" spans="1:18" x14ac:dyDescent="0.3">
      <c r="A4839" s="63">
        <v>4837</v>
      </c>
      <c r="B4839">
        <v>1028</v>
      </c>
      <c r="C4839" t="s">
        <v>895</v>
      </c>
      <c r="D4839" t="s">
        <v>658</v>
      </c>
      <c r="F4839">
        <v>67</v>
      </c>
      <c r="G4839" s="64">
        <v>44376</v>
      </c>
      <c r="H4839" s="64">
        <v>44377</v>
      </c>
      <c r="I4839">
        <v>6</v>
      </c>
      <c r="J4839">
        <v>2001</v>
      </c>
      <c r="K4839">
        <v>2001</v>
      </c>
      <c r="L4839">
        <v>1</v>
      </c>
      <c r="M4839">
        <v>1.75</v>
      </c>
      <c r="N4839">
        <v>1.75</v>
      </c>
      <c r="O4839">
        <v>2</v>
      </c>
      <c r="P4839">
        <v>0.875</v>
      </c>
      <c r="Q4839">
        <v>0.5</v>
      </c>
      <c r="R4839" t="s">
        <v>737</v>
      </c>
    </row>
    <row r="4840" spans="1:18" x14ac:dyDescent="0.3">
      <c r="A4840" s="63">
        <v>4838</v>
      </c>
      <c r="B4840">
        <v>1028</v>
      </c>
      <c r="C4840" t="s">
        <v>895</v>
      </c>
      <c r="D4840" t="s">
        <v>658</v>
      </c>
      <c r="F4840">
        <v>67</v>
      </c>
      <c r="G4840" s="64">
        <v>44376</v>
      </c>
      <c r="H4840" s="64">
        <v>44377</v>
      </c>
      <c r="I4840">
        <v>6</v>
      </c>
      <c r="J4840">
        <v>2001</v>
      </c>
      <c r="K4840">
        <v>2001</v>
      </c>
      <c r="L4840">
        <v>1</v>
      </c>
      <c r="M4840">
        <v>1.75</v>
      </c>
      <c r="N4840">
        <v>1.75</v>
      </c>
      <c r="O4840">
        <v>2</v>
      </c>
      <c r="P4840">
        <v>0.875</v>
      </c>
      <c r="Q4840">
        <v>0.5</v>
      </c>
      <c r="R4840" t="s">
        <v>662</v>
      </c>
    </row>
    <row r="4841" spans="1:18" x14ac:dyDescent="0.3">
      <c r="A4841" s="63">
        <v>4839</v>
      </c>
      <c r="B4841">
        <v>1028</v>
      </c>
      <c r="C4841" t="s">
        <v>895</v>
      </c>
      <c r="D4841" t="s">
        <v>658</v>
      </c>
      <c r="F4841">
        <v>67</v>
      </c>
      <c r="G4841" s="64">
        <v>44376</v>
      </c>
      <c r="H4841" s="64">
        <v>44377</v>
      </c>
      <c r="I4841">
        <v>6</v>
      </c>
      <c r="J4841">
        <v>2001</v>
      </c>
      <c r="K4841">
        <v>2001</v>
      </c>
      <c r="L4841">
        <v>1</v>
      </c>
      <c r="M4841">
        <v>1.75</v>
      </c>
      <c r="N4841">
        <v>1.75</v>
      </c>
      <c r="O4841">
        <v>2</v>
      </c>
      <c r="P4841">
        <v>0.875</v>
      </c>
      <c r="Q4841">
        <v>0.5</v>
      </c>
      <c r="R4841" t="s">
        <v>621</v>
      </c>
    </row>
    <row r="4842" spans="1:18" x14ac:dyDescent="0.3">
      <c r="A4842" s="63">
        <v>4840</v>
      </c>
      <c r="B4842">
        <v>1028</v>
      </c>
      <c r="C4842" t="s">
        <v>895</v>
      </c>
      <c r="D4842" t="s">
        <v>658</v>
      </c>
      <c r="F4842">
        <v>67</v>
      </c>
      <c r="G4842" s="64">
        <v>44376</v>
      </c>
      <c r="H4842" s="64">
        <v>44377</v>
      </c>
      <c r="I4842">
        <v>6</v>
      </c>
      <c r="J4842">
        <v>2001</v>
      </c>
      <c r="K4842">
        <v>2001</v>
      </c>
      <c r="L4842">
        <v>1</v>
      </c>
      <c r="M4842">
        <v>1.75</v>
      </c>
      <c r="N4842">
        <v>1.75</v>
      </c>
      <c r="O4842">
        <v>2</v>
      </c>
      <c r="P4842">
        <v>0.875</v>
      </c>
      <c r="Q4842">
        <v>0.5</v>
      </c>
      <c r="R4842" t="s">
        <v>675</v>
      </c>
    </row>
    <row r="4843" spans="1:18" x14ac:dyDescent="0.3">
      <c r="A4843" s="63">
        <v>4841</v>
      </c>
      <c r="B4843">
        <v>1028</v>
      </c>
      <c r="C4843" t="s">
        <v>895</v>
      </c>
      <c r="D4843" t="s">
        <v>658</v>
      </c>
      <c r="F4843">
        <v>67</v>
      </c>
      <c r="G4843" s="64">
        <v>44376</v>
      </c>
      <c r="H4843" s="64">
        <v>44377</v>
      </c>
      <c r="I4843">
        <v>6</v>
      </c>
      <c r="J4843">
        <v>2001</v>
      </c>
      <c r="K4843">
        <v>2001</v>
      </c>
      <c r="L4843">
        <v>1</v>
      </c>
      <c r="M4843">
        <v>1.75</v>
      </c>
      <c r="N4843">
        <v>1.75</v>
      </c>
      <c r="O4843">
        <v>2</v>
      </c>
      <c r="P4843">
        <v>0.875</v>
      </c>
      <c r="Q4843">
        <v>0.5</v>
      </c>
      <c r="R4843" t="s">
        <v>774</v>
      </c>
    </row>
    <row r="4844" spans="1:18" x14ac:dyDescent="0.3">
      <c r="A4844" s="63">
        <v>4842</v>
      </c>
      <c r="B4844">
        <v>1028</v>
      </c>
      <c r="C4844" t="s">
        <v>895</v>
      </c>
      <c r="D4844" t="s">
        <v>658</v>
      </c>
      <c r="F4844">
        <v>67</v>
      </c>
      <c r="G4844" s="64">
        <v>44376</v>
      </c>
      <c r="H4844" s="64">
        <v>44377</v>
      </c>
      <c r="I4844">
        <v>6</v>
      </c>
      <c r="J4844">
        <v>2001</v>
      </c>
      <c r="K4844">
        <v>2001</v>
      </c>
      <c r="L4844">
        <v>1</v>
      </c>
      <c r="M4844">
        <v>1.75</v>
      </c>
      <c r="N4844">
        <v>1.75</v>
      </c>
      <c r="O4844">
        <v>2</v>
      </c>
      <c r="P4844">
        <v>0.875</v>
      </c>
      <c r="Q4844">
        <v>0.5</v>
      </c>
      <c r="R4844" t="s">
        <v>688</v>
      </c>
    </row>
    <row r="4845" spans="1:18" x14ac:dyDescent="0.3">
      <c r="A4845" s="63">
        <v>4843</v>
      </c>
      <c r="B4845">
        <v>110200</v>
      </c>
      <c r="C4845" t="s">
        <v>556</v>
      </c>
      <c r="D4845" t="s">
        <v>651</v>
      </c>
      <c r="F4845">
        <v>55</v>
      </c>
      <c r="G4845" s="64">
        <v>44375</v>
      </c>
      <c r="H4845" s="64">
        <v>44392</v>
      </c>
      <c r="I4845">
        <v>6</v>
      </c>
      <c r="J4845">
        <v>2021</v>
      </c>
      <c r="K4845">
        <v>2021</v>
      </c>
      <c r="L4845">
        <v>12</v>
      </c>
      <c r="M4845">
        <v>0.4</v>
      </c>
      <c r="N4845">
        <v>4.8000000000000007</v>
      </c>
      <c r="O4845">
        <v>18</v>
      </c>
      <c r="P4845">
        <v>0.26666666666666672</v>
      </c>
      <c r="Q4845">
        <v>0.66666666666666663</v>
      </c>
      <c r="R4845" t="s">
        <v>32</v>
      </c>
    </row>
    <row r="4846" spans="1:18" x14ac:dyDescent="0.3">
      <c r="A4846" s="63">
        <v>4844</v>
      </c>
      <c r="B4846">
        <v>110200</v>
      </c>
      <c r="C4846" t="s">
        <v>556</v>
      </c>
      <c r="D4846" t="s">
        <v>651</v>
      </c>
      <c r="F4846">
        <v>55</v>
      </c>
      <c r="G4846" s="64">
        <v>44375</v>
      </c>
      <c r="H4846" s="64">
        <v>44392</v>
      </c>
      <c r="I4846">
        <v>6</v>
      </c>
      <c r="J4846">
        <v>2021</v>
      </c>
      <c r="K4846">
        <v>2021</v>
      </c>
      <c r="L4846">
        <v>12</v>
      </c>
      <c r="M4846">
        <v>0.4</v>
      </c>
      <c r="N4846">
        <v>4.8000000000000007</v>
      </c>
      <c r="O4846">
        <v>18</v>
      </c>
      <c r="P4846">
        <v>0.26666666666666672</v>
      </c>
      <c r="Q4846">
        <v>0.66666666666666663</v>
      </c>
      <c r="R4846" t="s">
        <v>108</v>
      </c>
    </row>
    <row r="4847" spans="1:18" x14ac:dyDescent="0.3">
      <c r="A4847" s="63">
        <v>4845</v>
      </c>
      <c r="B4847">
        <v>110200</v>
      </c>
      <c r="C4847" t="s">
        <v>556</v>
      </c>
      <c r="D4847" t="s">
        <v>651</v>
      </c>
      <c r="F4847">
        <v>55</v>
      </c>
      <c r="G4847" s="64">
        <v>44375</v>
      </c>
      <c r="H4847" s="64">
        <v>44392</v>
      </c>
      <c r="I4847">
        <v>6</v>
      </c>
      <c r="J4847">
        <v>2021</v>
      </c>
      <c r="K4847">
        <v>2021</v>
      </c>
      <c r="L4847">
        <v>12</v>
      </c>
      <c r="M4847">
        <v>0.4</v>
      </c>
      <c r="N4847">
        <v>4.8000000000000007</v>
      </c>
      <c r="O4847">
        <v>18</v>
      </c>
      <c r="P4847">
        <v>0.26666666666666672</v>
      </c>
      <c r="Q4847">
        <v>0.66666666666666663</v>
      </c>
      <c r="R4847" t="s">
        <v>119</v>
      </c>
    </row>
    <row r="4848" spans="1:18" x14ac:dyDescent="0.3">
      <c r="A4848" s="63">
        <v>4846</v>
      </c>
      <c r="B4848">
        <v>110200</v>
      </c>
      <c r="C4848" t="s">
        <v>556</v>
      </c>
      <c r="D4848" t="s">
        <v>651</v>
      </c>
      <c r="F4848">
        <v>55</v>
      </c>
      <c r="G4848" s="64">
        <v>44375</v>
      </c>
      <c r="H4848" s="64">
        <v>44392</v>
      </c>
      <c r="I4848">
        <v>6</v>
      </c>
      <c r="J4848">
        <v>2021</v>
      </c>
      <c r="K4848">
        <v>2021</v>
      </c>
      <c r="L4848">
        <v>12</v>
      </c>
      <c r="M4848">
        <v>0.4</v>
      </c>
      <c r="N4848">
        <v>4.8000000000000007</v>
      </c>
      <c r="O4848">
        <v>18</v>
      </c>
      <c r="P4848">
        <v>0.26666666666666672</v>
      </c>
      <c r="Q4848">
        <v>0.66666666666666663</v>
      </c>
      <c r="R4848" t="s">
        <v>632</v>
      </c>
    </row>
    <row r="4849" spans="1:18" x14ac:dyDescent="0.3">
      <c r="A4849" s="63">
        <v>4847</v>
      </c>
      <c r="B4849">
        <v>110200</v>
      </c>
      <c r="C4849" t="s">
        <v>556</v>
      </c>
      <c r="D4849" t="s">
        <v>651</v>
      </c>
      <c r="F4849">
        <v>55</v>
      </c>
      <c r="G4849" s="64">
        <v>44375</v>
      </c>
      <c r="H4849" s="64">
        <v>44392</v>
      </c>
      <c r="I4849">
        <v>6</v>
      </c>
      <c r="J4849">
        <v>2021</v>
      </c>
      <c r="K4849">
        <v>2021</v>
      </c>
      <c r="L4849">
        <v>12</v>
      </c>
      <c r="M4849">
        <v>0.4</v>
      </c>
      <c r="N4849">
        <v>4.8000000000000007</v>
      </c>
      <c r="O4849">
        <v>18</v>
      </c>
      <c r="P4849">
        <v>0.26666666666666672</v>
      </c>
      <c r="Q4849">
        <v>0.66666666666666663</v>
      </c>
      <c r="R4849" t="s">
        <v>626</v>
      </c>
    </row>
    <row r="4850" spans="1:18" x14ac:dyDescent="0.3">
      <c r="A4850" s="63">
        <v>4848</v>
      </c>
      <c r="B4850">
        <v>110200</v>
      </c>
      <c r="C4850" t="s">
        <v>556</v>
      </c>
      <c r="D4850" t="s">
        <v>651</v>
      </c>
      <c r="F4850">
        <v>55</v>
      </c>
      <c r="G4850" s="64">
        <v>44375</v>
      </c>
      <c r="H4850" s="64">
        <v>44392</v>
      </c>
      <c r="I4850">
        <v>6</v>
      </c>
      <c r="J4850">
        <v>2021</v>
      </c>
      <c r="K4850">
        <v>2021</v>
      </c>
      <c r="L4850">
        <v>12</v>
      </c>
      <c r="M4850">
        <v>0.4</v>
      </c>
      <c r="N4850">
        <v>4.8000000000000007</v>
      </c>
      <c r="O4850">
        <v>18</v>
      </c>
      <c r="P4850">
        <v>0.26666666666666672</v>
      </c>
      <c r="Q4850">
        <v>0.66666666666666663</v>
      </c>
      <c r="R4850" t="s">
        <v>641</v>
      </c>
    </row>
    <row r="4851" spans="1:18" x14ac:dyDescent="0.3">
      <c r="A4851" s="63">
        <v>4849</v>
      </c>
      <c r="B4851">
        <v>110200</v>
      </c>
      <c r="C4851" t="s">
        <v>556</v>
      </c>
      <c r="D4851" t="s">
        <v>651</v>
      </c>
      <c r="F4851">
        <v>55</v>
      </c>
      <c r="G4851" s="64">
        <v>44375</v>
      </c>
      <c r="H4851" s="64">
        <v>44392</v>
      </c>
      <c r="I4851">
        <v>6</v>
      </c>
      <c r="J4851">
        <v>2021</v>
      </c>
      <c r="K4851">
        <v>2021</v>
      </c>
      <c r="L4851">
        <v>12</v>
      </c>
      <c r="M4851">
        <v>0.4</v>
      </c>
      <c r="N4851">
        <v>4.8000000000000007</v>
      </c>
      <c r="O4851">
        <v>18</v>
      </c>
      <c r="P4851">
        <v>0.26666666666666672</v>
      </c>
      <c r="Q4851">
        <v>0.66666666666666663</v>
      </c>
      <c r="R4851" t="s">
        <v>646</v>
      </c>
    </row>
    <row r="4852" spans="1:18" x14ac:dyDescent="0.3">
      <c r="A4852" s="63">
        <v>4850</v>
      </c>
      <c r="B4852">
        <v>110200</v>
      </c>
      <c r="C4852" t="s">
        <v>556</v>
      </c>
      <c r="D4852" t="s">
        <v>651</v>
      </c>
      <c r="F4852">
        <v>55</v>
      </c>
      <c r="G4852" s="64">
        <v>44375</v>
      </c>
      <c r="H4852" s="64">
        <v>44392</v>
      </c>
      <c r="I4852">
        <v>6</v>
      </c>
      <c r="J4852">
        <v>2021</v>
      </c>
      <c r="K4852">
        <v>2021</v>
      </c>
      <c r="L4852">
        <v>12</v>
      </c>
      <c r="M4852">
        <v>0.4</v>
      </c>
      <c r="N4852">
        <v>4.8000000000000007</v>
      </c>
      <c r="O4852">
        <v>18</v>
      </c>
      <c r="P4852">
        <v>0.26666666666666672</v>
      </c>
      <c r="Q4852">
        <v>0.66666666666666663</v>
      </c>
      <c r="R4852" t="s">
        <v>71</v>
      </c>
    </row>
    <row r="4853" spans="1:18" x14ac:dyDescent="0.3">
      <c r="A4853" s="63">
        <v>4851</v>
      </c>
      <c r="B4853">
        <v>110200</v>
      </c>
      <c r="C4853" t="s">
        <v>556</v>
      </c>
      <c r="D4853" t="s">
        <v>651</v>
      </c>
      <c r="F4853">
        <v>55</v>
      </c>
      <c r="G4853" s="64">
        <v>44375</v>
      </c>
      <c r="H4853" s="64">
        <v>44392</v>
      </c>
      <c r="I4853">
        <v>6</v>
      </c>
      <c r="J4853">
        <v>2021</v>
      </c>
      <c r="K4853">
        <v>2021</v>
      </c>
      <c r="L4853">
        <v>12</v>
      </c>
      <c r="M4853">
        <v>0.4</v>
      </c>
      <c r="N4853">
        <v>4.8000000000000007</v>
      </c>
      <c r="O4853">
        <v>18</v>
      </c>
      <c r="P4853">
        <v>0.26666666666666672</v>
      </c>
      <c r="Q4853">
        <v>0.66666666666666663</v>
      </c>
      <c r="R4853" t="s">
        <v>640</v>
      </c>
    </row>
    <row r="4854" spans="1:18" x14ac:dyDescent="0.3">
      <c r="A4854" s="63">
        <v>4852</v>
      </c>
      <c r="B4854">
        <v>110200</v>
      </c>
      <c r="C4854" t="s">
        <v>556</v>
      </c>
      <c r="D4854" t="s">
        <v>651</v>
      </c>
      <c r="F4854">
        <v>55</v>
      </c>
      <c r="G4854" s="64">
        <v>44375</v>
      </c>
      <c r="H4854" s="64">
        <v>44392</v>
      </c>
      <c r="I4854">
        <v>6</v>
      </c>
      <c r="J4854">
        <v>2021</v>
      </c>
      <c r="K4854">
        <v>2021</v>
      </c>
      <c r="L4854">
        <v>12</v>
      </c>
      <c r="M4854">
        <v>0.4</v>
      </c>
      <c r="N4854">
        <v>4.8000000000000007</v>
      </c>
      <c r="O4854">
        <v>18</v>
      </c>
      <c r="P4854">
        <v>0.26666666666666672</v>
      </c>
      <c r="Q4854">
        <v>0.66666666666666663</v>
      </c>
      <c r="R4854" t="s">
        <v>601</v>
      </c>
    </row>
    <row r="4855" spans="1:18" x14ac:dyDescent="0.3">
      <c r="A4855" s="63">
        <v>4853</v>
      </c>
      <c r="B4855">
        <v>110200</v>
      </c>
      <c r="C4855" t="s">
        <v>556</v>
      </c>
      <c r="D4855" t="s">
        <v>651</v>
      </c>
      <c r="F4855">
        <v>55</v>
      </c>
      <c r="G4855" s="64">
        <v>44375</v>
      </c>
      <c r="H4855" s="64">
        <v>44392</v>
      </c>
      <c r="I4855">
        <v>6</v>
      </c>
      <c r="J4855">
        <v>2021</v>
      </c>
      <c r="K4855">
        <v>2021</v>
      </c>
      <c r="L4855">
        <v>12</v>
      </c>
      <c r="M4855">
        <v>0.4</v>
      </c>
      <c r="N4855">
        <v>4.8000000000000007</v>
      </c>
      <c r="O4855">
        <v>18</v>
      </c>
      <c r="P4855">
        <v>0.26666666666666672</v>
      </c>
      <c r="Q4855">
        <v>0.66666666666666663</v>
      </c>
      <c r="R4855" t="s">
        <v>695</v>
      </c>
    </row>
    <row r="4856" spans="1:18" x14ac:dyDescent="0.3">
      <c r="A4856" s="63">
        <v>4854</v>
      </c>
      <c r="B4856">
        <v>110200</v>
      </c>
      <c r="C4856" t="s">
        <v>556</v>
      </c>
      <c r="D4856" t="s">
        <v>651</v>
      </c>
      <c r="F4856">
        <v>55</v>
      </c>
      <c r="G4856" s="64">
        <v>44375</v>
      </c>
      <c r="H4856" s="64">
        <v>44392</v>
      </c>
      <c r="I4856">
        <v>6</v>
      </c>
      <c r="J4856">
        <v>2021</v>
      </c>
      <c r="K4856">
        <v>2021</v>
      </c>
      <c r="L4856">
        <v>12</v>
      </c>
      <c r="M4856">
        <v>0.4</v>
      </c>
      <c r="N4856">
        <v>4.8000000000000007</v>
      </c>
      <c r="O4856">
        <v>18</v>
      </c>
      <c r="P4856">
        <v>0.26666666666666672</v>
      </c>
      <c r="Q4856">
        <v>0.66666666666666663</v>
      </c>
      <c r="R4856" t="s">
        <v>849</v>
      </c>
    </row>
    <row r="4857" spans="1:18" x14ac:dyDescent="0.3">
      <c r="A4857" s="63">
        <v>4855</v>
      </c>
      <c r="B4857">
        <v>110200</v>
      </c>
      <c r="C4857" t="s">
        <v>556</v>
      </c>
      <c r="D4857" t="s">
        <v>651</v>
      </c>
      <c r="F4857">
        <v>55</v>
      </c>
      <c r="G4857" s="64">
        <v>44375</v>
      </c>
      <c r="H4857" s="64">
        <v>44392</v>
      </c>
      <c r="I4857">
        <v>6</v>
      </c>
      <c r="J4857">
        <v>2021</v>
      </c>
      <c r="K4857">
        <v>2021</v>
      </c>
      <c r="L4857">
        <v>12</v>
      </c>
      <c r="M4857">
        <v>0.4</v>
      </c>
      <c r="N4857">
        <v>4.8000000000000007</v>
      </c>
      <c r="O4857">
        <v>18</v>
      </c>
      <c r="P4857">
        <v>0.26666666666666672</v>
      </c>
      <c r="Q4857">
        <v>0.66666666666666663</v>
      </c>
      <c r="R4857" t="s">
        <v>649</v>
      </c>
    </row>
    <row r="4858" spans="1:18" x14ac:dyDescent="0.3">
      <c r="A4858" s="63">
        <v>4856</v>
      </c>
      <c r="B4858">
        <v>110200</v>
      </c>
      <c r="C4858" t="s">
        <v>556</v>
      </c>
      <c r="D4858" t="s">
        <v>651</v>
      </c>
      <c r="F4858">
        <v>55</v>
      </c>
      <c r="G4858" s="64">
        <v>44375</v>
      </c>
      <c r="H4858" s="64">
        <v>44392</v>
      </c>
      <c r="I4858">
        <v>6</v>
      </c>
      <c r="J4858">
        <v>2021</v>
      </c>
      <c r="K4858">
        <v>2021</v>
      </c>
      <c r="L4858">
        <v>12</v>
      </c>
      <c r="M4858">
        <v>0.4</v>
      </c>
      <c r="N4858">
        <v>4.8000000000000007</v>
      </c>
      <c r="O4858">
        <v>18</v>
      </c>
      <c r="P4858">
        <v>0.26666666666666672</v>
      </c>
      <c r="Q4858">
        <v>0.66666666666666663</v>
      </c>
      <c r="R4858" t="s">
        <v>45</v>
      </c>
    </row>
    <row r="4859" spans="1:18" x14ac:dyDescent="0.3">
      <c r="A4859" s="63">
        <v>4857</v>
      </c>
      <c r="B4859">
        <v>110200</v>
      </c>
      <c r="C4859" t="s">
        <v>556</v>
      </c>
      <c r="D4859" t="s">
        <v>651</v>
      </c>
      <c r="F4859">
        <v>55</v>
      </c>
      <c r="G4859" s="64">
        <v>44375</v>
      </c>
      <c r="H4859" s="64">
        <v>44392</v>
      </c>
      <c r="I4859">
        <v>6</v>
      </c>
      <c r="J4859">
        <v>2021</v>
      </c>
      <c r="K4859">
        <v>2021</v>
      </c>
      <c r="L4859">
        <v>12</v>
      </c>
      <c r="M4859">
        <v>0.4</v>
      </c>
      <c r="N4859">
        <v>4.8000000000000007</v>
      </c>
      <c r="O4859">
        <v>18</v>
      </c>
      <c r="P4859">
        <v>0.26666666666666672</v>
      </c>
      <c r="Q4859">
        <v>0.66666666666666663</v>
      </c>
      <c r="R4859" t="s">
        <v>690</v>
      </c>
    </row>
    <row r="4860" spans="1:18" x14ac:dyDescent="0.3">
      <c r="A4860" s="63">
        <v>4858</v>
      </c>
      <c r="B4860">
        <v>110200</v>
      </c>
      <c r="C4860" t="s">
        <v>556</v>
      </c>
      <c r="D4860" t="s">
        <v>651</v>
      </c>
      <c r="F4860">
        <v>55</v>
      </c>
      <c r="G4860" s="64">
        <v>44375</v>
      </c>
      <c r="H4860" s="64">
        <v>44392</v>
      </c>
      <c r="I4860">
        <v>6</v>
      </c>
      <c r="J4860">
        <v>2021</v>
      </c>
      <c r="K4860">
        <v>2021</v>
      </c>
      <c r="L4860">
        <v>12</v>
      </c>
      <c r="M4860">
        <v>0.4</v>
      </c>
      <c r="N4860">
        <v>4.8000000000000007</v>
      </c>
      <c r="O4860">
        <v>18</v>
      </c>
      <c r="P4860">
        <v>0.26666666666666672</v>
      </c>
      <c r="Q4860">
        <v>0.66666666666666663</v>
      </c>
      <c r="R4860" t="s">
        <v>755</v>
      </c>
    </row>
    <row r="4861" spans="1:18" x14ac:dyDescent="0.3">
      <c r="A4861" s="63">
        <v>4859</v>
      </c>
      <c r="B4861">
        <v>110200</v>
      </c>
      <c r="C4861" t="s">
        <v>556</v>
      </c>
      <c r="D4861" t="s">
        <v>651</v>
      </c>
      <c r="F4861">
        <v>55</v>
      </c>
      <c r="G4861" s="64">
        <v>44375</v>
      </c>
      <c r="H4861" s="64">
        <v>44392</v>
      </c>
      <c r="I4861">
        <v>6</v>
      </c>
      <c r="J4861">
        <v>2021</v>
      </c>
      <c r="K4861">
        <v>2021</v>
      </c>
      <c r="L4861">
        <v>12</v>
      </c>
      <c r="M4861">
        <v>0.4</v>
      </c>
      <c r="N4861">
        <v>4.8000000000000007</v>
      </c>
      <c r="O4861">
        <v>18</v>
      </c>
      <c r="P4861">
        <v>0.26666666666666672</v>
      </c>
      <c r="Q4861">
        <v>0.66666666666666663</v>
      </c>
      <c r="R4861" t="s">
        <v>874</v>
      </c>
    </row>
    <row r="4862" spans="1:18" x14ac:dyDescent="0.3">
      <c r="A4862" s="63">
        <v>4860</v>
      </c>
      <c r="B4862">
        <v>110200</v>
      </c>
      <c r="C4862" t="s">
        <v>556</v>
      </c>
      <c r="D4862" t="s">
        <v>651</v>
      </c>
      <c r="F4862">
        <v>55</v>
      </c>
      <c r="G4862" s="64">
        <v>44375</v>
      </c>
      <c r="H4862" s="64">
        <v>44392</v>
      </c>
      <c r="I4862">
        <v>6</v>
      </c>
      <c r="J4862">
        <v>2021</v>
      </c>
      <c r="K4862">
        <v>2021</v>
      </c>
      <c r="L4862">
        <v>12</v>
      </c>
      <c r="M4862">
        <v>0.4</v>
      </c>
      <c r="N4862">
        <v>4.8000000000000007</v>
      </c>
      <c r="O4862">
        <v>18</v>
      </c>
      <c r="P4862">
        <v>0.26666666666666672</v>
      </c>
      <c r="Q4862">
        <v>0.66666666666666663</v>
      </c>
      <c r="R4862" t="s">
        <v>639</v>
      </c>
    </row>
    <row r="4863" spans="1:18" x14ac:dyDescent="0.3">
      <c r="A4863" s="63">
        <v>4861</v>
      </c>
      <c r="B4863">
        <v>110200</v>
      </c>
      <c r="C4863" t="s">
        <v>556</v>
      </c>
      <c r="D4863" t="s">
        <v>651</v>
      </c>
      <c r="F4863">
        <v>55</v>
      </c>
      <c r="G4863" s="64">
        <v>44375</v>
      </c>
      <c r="H4863" s="64">
        <v>44392</v>
      </c>
      <c r="I4863">
        <v>6</v>
      </c>
      <c r="J4863">
        <v>2021</v>
      </c>
      <c r="K4863">
        <v>2021</v>
      </c>
      <c r="L4863">
        <v>12</v>
      </c>
      <c r="M4863">
        <v>0.4</v>
      </c>
      <c r="N4863">
        <v>4.8000000000000007</v>
      </c>
      <c r="O4863">
        <v>18</v>
      </c>
      <c r="P4863">
        <v>0.26666666666666672</v>
      </c>
      <c r="Q4863">
        <v>0.66666666666666663</v>
      </c>
      <c r="R4863" t="s">
        <v>671</v>
      </c>
    </row>
    <row r="4864" spans="1:18" x14ac:dyDescent="0.3">
      <c r="A4864" s="63">
        <v>4862</v>
      </c>
      <c r="B4864">
        <v>110200</v>
      </c>
      <c r="C4864" t="s">
        <v>556</v>
      </c>
      <c r="D4864" t="s">
        <v>651</v>
      </c>
      <c r="F4864">
        <v>55</v>
      </c>
      <c r="G4864" s="64">
        <v>44375</v>
      </c>
      <c r="H4864" s="64">
        <v>44392</v>
      </c>
      <c r="I4864">
        <v>6</v>
      </c>
      <c r="J4864">
        <v>2021</v>
      </c>
      <c r="K4864">
        <v>2021</v>
      </c>
      <c r="L4864">
        <v>12</v>
      </c>
      <c r="M4864">
        <v>0.4</v>
      </c>
      <c r="N4864">
        <v>4.8000000000000007</v>
      </c>
      <c r="O4864">
        <v>18</v>
      </c>
      <c r="P4864">
        <v>0.26666666666666672</v>
      </c>
      <c r="Q4864">
        <v>0.66666666666666663</v>
      </c>
      <c r="R4864" t="s">
        <v>766</v>
      </c>
    </row>
    <row r="4865" spans="1:18" x14ac:dyDescent="0.3">
      <c r="A4865" s="63">
        <v>4863</v>
      </c>
      <c r="B4865">
        <v>110200</v>
      </c>
      <c r="C4865" t="s">
        <v>556</v>
      </c>
      <c r="D4865" t="s">
        <v>651</v>
      </c>
      <c r="F4865">
        <v>55</v>
      </c>
      <c r="G4865" s="64">
        <v>44375</v>
      </c>
      <c r="H4865" s="64">
        <v>44392</v>
      </c>
      <c r="I4865">
        <v>6</v>
      </c>
      <c r="J4865">
        <v>2021</v>
      </c>
      <c r="K4865">
        <v>2021</v>
      </c>
      <c r="L4865">
        <v>12</v>
      </c>
      <c r="M4865">
        <v>0.4</v>
      </c>
      <c r="N4865">
        <v>4.8000000000000007</v>
      </c>
      <c r="O4865">
        <v>18</v>
      </c>
      <c r="P4865">
        <v>0.26666666666666672</v>
      </c>
      <c r="Q4865">
        <v>0.66666666666666663</v>
      </c>
      <c r="R4865" t="s">
        <v>633</v>
      </c>
    </row>
    <row r="4866" spans="1:18" x14ac:dyDescent="0.3">
      <c r="A4866" s="63">
        <v>4864</v>
      </c>
      <c r="B4866">
        <v>114411</v>
      </c>
      <c r="C4866" t="s">
        <v>149</v>
      </c>
      <c r="D4866" t="s">
        <v>585</v>
      </c>
      <c r="F4866">
        <v>58</v>
      </c>
      <c r="G4866" s="64">
        <v>44383</v>
      </c>
      <c r="H4866" s="64">
        <v>44390</v>
      </c>
      <c r="I4866">
        <v>5</v>
      </c>
      <c r="J4866">
        <v>2020</v>
      </c>
      <c r="K4866">
        <v>2020</v>
      </c>
      <c r="L4866">
        <v>13</v>
      </c>
      <c r="M4866">
        <v>0.4</v>
      </c>
      <c r="N4866">
        <v>5.2</v>
      </c>
      <c r="O4866">
        <v>8</v>
      </c>
      <c r="P4866">
        <v>0.65</v>
      </c>
      <c r="Q4866">
        <v>1.625</v>
      </c>
      <c r="R4866" t="s">
        <v>35</v>
      </c>
    </row>
    <row r="4867" spans="1:18" x14ac:dyDescent="0.3">
      <c r="A4867" s="63">
        <v>4865</v>
      </c>
      <c r="B4867">
        <v>114411</v>
      </c>
      <c r="C4867" t="s">
        <v>149</v>
      </c>
      <c r="D4867" t="s">
        <v>585</v>
      </c>
      <c r="F4867">
        <v>58</v>
      </c>
      <c r="G4867" s="64">
        <v>44383</v>
      </c>
      <c r="H4867" s="64">
        <v>44390</v>
      </c>
      <c r="I4867">
        <v>5</v>
      </c>
      <c r="J4867">
        <v>2020</v>
      </c>
      <c r="K4867">
        <v>2020</v>
      </c>
      <c r="L4867">
        <v>13</v>
      </c>
      <c r="M4867">
        <v>0.4</v>
      </c>
      <c r="N4867">
        <v>5.2</v>
      </c>
      <c r="O4867">
        <v>8</v>
      </c>
      <c r="P4867">
        <v>0.65</v>
      </c>
      <c r="Q4867">
        <v>1.625</v>
      </c>
      <c r="R4867" t="s">
        <v>22</v>
      </c>
    </row>
    <row r="4868" spans="1:18" x14ac:dyDescent="0.3">
      <c r="A4868" s="63">
        <v>4866</v>
      </c>
      <c r="B4868">
        <v>114411</v>
      </c>
      <c r="C4868" t="s">
        <v>149</v>
      </c>
      <c r="D4868" t="s">
        <v>585</v>
      </c>
      <c r="F4868">
        <v>58</v>
      </c>
      <c r="G4868" s="64">
        <v>44383</v>
      </c>
      <c r="H4868" s="64">
        <v>44390</v>
      </c>
      <c r="I4868">
        <v>5</v>
      </c>
      <c r="J4868">
        <v>2020</v>
      </c>
      <c r="K4868">
        <v>2020</v>
      </c>
      <c r="L4868">
        <v>13</v>
      </c>
      <c r="M4868">
        <v>0.4</v>
      </c>
      <c r="N4868">
        <v>5.2</v>
      </c>
      <c r="O4868">
        <v>8</v>
      </c>
      <c r="P4868">
        <v>0.65</v>
      </c>
      <c r="Q4868">
        <v>1.625</v>
      </c>
      <c r="R4868" t="s">
        <v>23</v>
      </c>
    </row>
    <row r="4869" spans="1:18" x14ac:dyDescent="0.3">
      <c r="A4869" s="63">
        <v>4867</v>
      </c>
      <c r="B4869">
        <v>114411</v>
      </c>
      <c r="C4869" t="s">
        <v>149</v>
      </c>
      <c r="D4869" t="s">
        <v>585</v>
      </c>
      <c r="F4869">
        <v>58</v>
      </c>
      <c r="G4869" s="64">
        <v>44383</v>
      </c>
      <c r="H4869" s="64">
        <v>44390</v>
      </c>
      <c r="I4869">
        <v>5</v>
      </c>
      <c r="J4869">
        <v>2020</v>
      </c>
      <c r="K4869">
        <v>2020</v>
      </c>
      <c r="L4869">
        <v>13</v>
      </c>
      <c r="M4869">
        <v>0.4</v>
      </c>
      <c r="N4869">
        <v>5.2</v>
      </c>
      <c r="O4869">
        <v>8</v>
      </c>
      <c r="P4869">
        <v>0.65</v>
      </c>
      <c r="Q4869">
        <v>1.625</v>
      </c>
      <c r="R4869" t="s">
        <v>692</v>
      </c>
    </row>
    <row r="4870" spans="1:18" x14ac:dyDescent="0.3">
      <c r="A4870" s="63">
        <v>4868</v>
      </c>
      <c r="B4870">
        <v>114411</v>
      </c>
      <c r="C4870" t="s">
        <v>149</v>
      </c>
      <c r="D4870" t="s">
        <v>585</v>
      </c>
      <c r="F4870">
        <v>58</v>
      </c>
      <c r="G4870" s="64">
        <v>44383</v>
      </c>
      <c r="H4870" s="64">
        <v>44390</v>
      </c>
      <c r="I4870">
        <v>5</v>
      </c>
      <c r="J4870">
        <v>2020</v>
      </c>
      <c r="K4870">
        <v>2020</v>
      </c>
      <c r="L4870">
        <v>13</v>
      </c>
      <c r="M4870">
        <v>0.4</v>
      </c>
      <c r="N4870">
        <v>5.2</v>
      </c>
      <c r="O4870">
        <v>8</v>
      </c>
      <c r="P4870">
        <v>0.65</v>
      </c>
      <c r="Q4870">
        <v>1.625</v>
      </c>
      <c r="R4870" t="s">
        <v>734</v>
      </c>
    </row>
    <row r="4871" spans="1:18" x14ac:dyDescent="0.3">
      <c r="A4871" s="63">
        <v>4869</v>
      </c>
      <c r="B4871">
        <v>114411</v>
      </c>
      <c r="C4871" t="s">
        <v>149</v>
      </c>
      <c r="D4871" t="s">
        <v>585</v>
      </c>
      <c r="F4871">
        <v>58</v>
      </c>
      <c r="G4871" s="64">
        <v>44383</v>
      </c>
      <c r="H4871" s="64">
        <v>44390</v>
      </c>
      <c r="I4871">
        <v>5</v>
      </c>
      <c r="J4871">
        <v>2020</v>
      </c>
      <c r="K4871">
        <v>2020</v>
      </c>
      <c r="L4871">
        <v>13</v>
      </c>
      <c r="M4871">
        <v>0.4</v>
      </c>
      <c r="N4871">
        <v>5.2</v>
      </c>
      <c r="O4871">
        <v>8</v>
      </c>
      <c r="P4871">
        <v>0.65</v>
      </c>
      <c r="Q4871">
        <v>1.625</v>
      </c>
      <c r="R4871" t="s">
        <v>600</v>
      </c>
    </row>
    <row r="4872" spans="1:18" x14ac:dyDescent="0.3">
      <c r="A4872" s="63">
        <v>4870</v>
      </c>
      <c r="B4872">
        <v>114411</v>
      </c>
      <c r="C4872" t="s">
        <v>149</v>
      </c>
      <c r="D4872" t="s">
        <v>585</v>
      </c>
      <c r="F4872">
        <v>58</v>
      </c>
      <c r="G4872" s="64">
        <v>44383</v>
      </c>
      <c r="H4872" s="64">
        <v>44390</v>
      </c>
      <c r="I4872">
        <v>5</v>
      </c>
      <c r="J4872">
        <v>2020</v>
      </c>
      <c r="K4872">
        <v>2020</v>
      </c>
      <c r="L4872">
        <v>13</v>
      </c>
      <c r="M4872">
        <v>0.4</v>
      </c>
      <c r="N4872">
        <v>5.2</v>
      </c>
      <c r="O4872">
        <v>8</v>
      </c>
      <c r="P4872">
        <v>0.65</v>
      </c>
      <c r="Q4872">
        <v>1.625</v>
      </c>
      <c r="R4872" t="s">
        <v>589</v>
      </c>
    </row>
    <row r="4873" spans="1:18" x14ac:dyDescent="0.3">
      <c r="A4873" s="63">
        <v>4871</v>
      </c>
      <c r="B4873">
        <v>114411</v>
      </c>
      <c r="C4873" t="s">
        <v>149</v>
      </c>
      <c r="D4873" t="s">
        <v>585</v>
      </c>
      <c r="F4873">
        <v>58</v>
      </c>
      <c r="G4873" s="64">
        <v>44383</v>
      </c>
      <c r="H4873" s="64">
        <v>44390</v>
      </c>
      <c r="I4873">
        <v>5</v>
      </c>
      <c r="J4873">
        <v>2020</v>
      </c>
      <c r="K4873">
        <v>2020</v>
      </c>
      <c r="L4873">
        <v>13</v>
      </c>
      <c r="M4873">
        <v>0.4</v>
      </c>
      <c r="N4873">
        <v>5.2</v>
      </c>
      <c r="O4873">
        <v>8</v>
      </c>
      <c r="P4873">
        <v>0.65</v>
      </c>
      <c r="Q4873">
        <v>1.625</v>
      </c>
      <c r="R4873" t="s">
        <v>156</v>
      </c>
    </row>
    <row r="4874" spans="1:18" x14ac:dyDescent="0.3">
      <c r="A4874" s="63">
        <v>4872</v>
      </c>
      <c r="B4874">
        <v>114411</v>
      </c>
      <c r="C4874" t="s">
        <v>149</v>
      </c>
      <c r="D4874" t="s">
        <v>585</v>
      </c>
      <c r="F4874">
        <v>58</v>
      </c>
      <c r="G4874" s="64">
        <v>44383</v>
      </c>
      <c r="H4874" s="64">
        <v>44390</v>
      </c>
      <c r="I4874">
        <v>5</v>
      </c>
      <c r="J4874">
        <v>2020</v>
      </c>
      <c r="K4874">
        <v>2020</v>
      </c>
      <c r="L4874">
        <v>13</v>
      </c>
      <c r="M4874">
        <v>0.4</v>
      </c>
      <c r="N4874">
        <v>5.2</v>
      </c>
      <c r="O4874">
        <v>8</v>
      </c>
      <c r="P4874">
        <v>0.65</v>
      </c>
      <c r="Q4874">
        <v>1.625</v>
      </c>
      <c r="R4874" t="s">
        <v>590</v>
      </c>
    </row>
    <row r="4875" spans="1:18" x14ac:dyDescent="0.3">
      <c r="A4875" s="63">
        <v>4873</v>
      </c>
      <c r="B4875">
        <v>114411</v>
      </c>
      <c r="C4875" t="s">
        <v>149</v>
      </c>
      <c r="D4875" t="s">
        <v>585</v>
      </c>
      <c r="F4875">
        <v>58</v>
      </c>
      <c r="G4875" s="64">
        <v>44383</v>
      </c>
      <c r="H4875" s="64">
        <v>44390</v>
      </c>
      <c r="I4875">
        <v>5</v>
      </c>
      <c r="J4875">
        <v>2020</v>
      </c>
      <c r="K4875">
        <v>2020</v>
      </c>
      <c r="L4875">
        <v>13</v>
      </c>
      <c r="M4875">
        <v>0.4</v>
      </c>
      <c r="N4875">
        <v>5.2</v>
      </c>
      <c r="O4875">
        <v>8</v>
      </c>
      <c r="P4875">
        <v>0.65</v>
      </c>
      <c r="Q4875">
        <v>1.625</v>
      </c>
      <c r="R4875" t="s">
        <v>606</v>
      </c>
    </row>
    <row r="4876" spans="1:18" x14ac:dyDescent="0.3">
      <c r="A4876" s="63">
        <v>4874</v>
      </c>
      <c r="B4876">
        <v>114411</v>
      </c>
      <c r="C4876" t="s">
        <v>149</v>
      </c>
      <c r="D4876" t="s">
        <v>585</v>
      </c>
      <c r="F4876">
        <v>58</v>
      </c>
      <c r="G4876" s="64">
        <v>44383</v>
      </c>
      <c r="H4876" s="64">
        <v>44390</v>
      </c>
      <c r="I4876">
        <v>5</v>
      </c>
      <c r="J4876">
        <v>2020</v>
      </c>
      <c r="K4876">
        <v>2020</v>
      </c>
      <c r="L4876">
        <v>13</v>
      </c>
      <c r="M4876">
        <v>0.4</v>
      </c>
      <c r="N4876">
        <v>5.2</v>
      </c>
      <c r="O4876">
        <v>8</v>
      </c>
      <c r="P4876">
        <v>0.65</v>
      </c>
      <c r="Q4876">
        <v>1.625</v>
      </c>
      <c r="R4876" t="s">
        <v>676</v>
      </c>
    </row>
    <row r="4877" spans="1:18" x14ac:dyDescent="0.3">
      <c r="A4877" s="63">
        <v>4875</v>
      </c>
      <c r="B4877">
        <v>117757</v>
      </c>
      <c r="C4877" t="s">
        <v>280</v>
      </c>
      <c r="D4877" t="s">
        <v>585</v>
      </c>
      <c r="F4877">
        <v>61</v>
      </c>
      <c r="G4877" s="64">
        <v>44393</v>
      </c>
      <c r="H4877" s="64">
        <v>44397</v>
      </c>
      <c r="I4877">
        <v>4</v>
      </c>
      <c r="J4877">
        <v>2020</v>
      </c>
      <c r="K4877">
        <v>2020</v>
      </c>
      <c r="L4877">
        <v>12</v>
      </c>
      <c r="M4877">
        <v>0.4</v>
      </c>
      <c r="N4877">
        <v>4.8000000000000007</v>
      </c>
      <c r="O4877">
        <v>5</v>
      </c>
      <c r="P4877">
        <v>0.96000000000000019</v>
      </c>
      <c r="Q4877">
        <v>2.4</v>
      </c>
      <c r="R4877" t="s">
        <v>32</v>
      </c>
    </row>
    <row r="4878" spans="1:18" x14ac:dyDescent="0.3">
      <c r="A4878" s="63">
        <v>4876</v>
      </c>
      <c r="B4878">
        <v>117757</v>
      </c>
      <c r="C4878" t="s">
        <v>280</v>
      </c>
      <c r="D4878" t="s">
        <v>585</v>
      </c>
      <c r="F4878">
        <v>61</v>
      </c>
      <c r="G4878" s="64">
        <v>44393</v>
      </c>
      <c r="H4878" s="64">
        <v>44397</v>
      </c>
      <c r="I4878">
        <v>4</v>
      </c>
      <c r="J4878">
        <v>2020</v>
      </c>
      <c r="K4878">
        <v>2020</v>
      </c>
      <c r="L4878">
        <v>12</v>
      </c>
      <c r="M4878">
        <v>0.4</v>
      </c>
      <c r="N4878">
        <v>4.8000000000000007</v>
      </c>
      <c r="O4878">
        <v>5</v>
      </c>
      <c r="P4878">
        <v>0.96000000000000019</v>
      </c>
      <c r="Q4878">
        <v>2.4</v>
      </c>
      <c r="R4878" t="s">
        <v>36</v>
      </c>
    </row>
    <row r="4879" spans="1:18" x14ac:dyDescent="0.3">
      <c r="A4879" s="63">
        <v>4877</v>
      </c>
      <c r="B4879">
        <v>117757</v>
      </c>
      <c r="C4879" t="s">
        <v>280</v>
      </c>
      <c r="D4879" t="s">
        <v>585</v>
      </c>
      <c r="F4879">
        <v>61</v>
      </c>
      <c r="G4879" s="64">
        <v>44393</v>
      </c>
      <c r="H4879" s="64">
        <v>44397</v>
      </c>
      <c r="I4879">
        <v>4</v>
      </c>
      <c r="J4879">
        <v>2020</v>
      </c>
      <c r="K4879">
        <v>2020</v>
      </c>
      <c r="L4879">
        <v>12</v>
      </c>
      <c r="M4879">
        <v>0.4</v>
      </c>
      <c r="N4879">
        <v>4.8000000000000007</v>
      </c>
      <c r="O4879">
        <v>5</v>
      </c>
      <c r="P4879">
        <v>0.96000000000000019</v>
      </c>
      <c r="Q4879">
        <v>2.4</v>
      </c>
      <c r="R4879" t="s">
        <v>46</v>
      </c>
    </row>
    <row r="4880" spans="1:18" x14ac:dyDescent="0.3">
      <c r="A4880" s="63">
        <v>4878</v>
      </c>
      <c r="B4880">
        <v>117757</v>
      </c>
      <c r="C4880" t="s">
        <v>280</v>
      </c>
      <c r="D4880" t="s">
        <v>585</v>
      </c>
      <c r="F4880">
        <v>61</v>
      </c>
      <c r="G4880" s="64">
        <v>44393</v>
      </c>
      <c r="H4880" s="64">
        <v>44397</v>
      </c>
      <c r="I4880">
        <v>4</v>
      </c>
      <c r="J4880">
        <v>2020</v>
      </c>
      <c r="K4880">
        <v>2020</v>
      </c>
      <c r="L4880">
        <v>12</v>
      </c>
      <c r="M4880">
        <v>0.4</v>
      </c>
      <c r="N4880">
        <v>4.8000000000000007</v>
      </c>
      <c r="O4880">
        <v>5</v>
      </c>
      <c r="P4880">
        <v>0.96000000000000019</v>
      </c>
      <c r="Q4880">
        <v>2.4</v>
      </c>
      <c r="R4880" t="s">
        <v>695</v>
      </c>
    </row>
    <row r="4881" spans="1:18" x14ac:dyDescent="0.3">
      <c r="A4881" s="63">
        <v>4879</v>
      </c>
      <c r="B4881">
        <v>117757</v>
      </c>
      <c r="C4881" t="s">
        <v>280</v>
      </c>
      <c r="D4881" t="s">
        <v>585</v>
      </c>
      <c r="F4881">
        <v>61</v>
      </c>
      <c r="G4881" s="64">
        <v>44393</v>
      </c>
      <c r="H4881" s="64">
        <v>44397</v>
      </c>
      <c r="I4881">
        <v>4</v>
      </c>
      <c r="J4881">
        <v>2020</v>
      </c>
      <c r="K4881">
        <v>2020</v>
      </c>
      <c r="L4881">
        <v>12</v>
      </c>
      <c r="M4881">
        <v>0.4</v>
      </c>
      <c r="N4881">
        <v>4.8000000000000007</v>
      </c>
      <c r="O4881">
        <v>5</v>
      </c>
      <c r="P4881">
        <v>0.96000000000000019</v>
      </c>
      <c r="Q4881">
        <v>2.4</v>
      </c>
      <c r="R4881" t="s">
        <v>777</v>
      </c>
    </row>
    <row r="4882" spans="1:18" x14ac:dyDescent="0.3">
      <c r="A4882" s="63">
        <v>4880</v>
      </c>
      <c r="B4882">
        <v>117757</v>
      </c>
      <c r="C4882" t="s">
        <v>280</v>
      </c>
      <c r="D4882" t="s">
        <v>585</v>
      </c>
      <c r="F4882">
        <v>61</v>
      </c>
      <c r="G4882" s="64">
        <v>44393</v>
      </c>
      <c r="H4882" s="64">
        <v>44397</v>
      </c>
      <c r="I4882">
        <v>4</v>
      </c>
      <c r="J4882">
        <v>2020</v>
      </c>
      <c r="K4882">
        <v>2020</v>
      </c>
      <c r="L4882">
        <v>12</v>
      </c>
      <c r="M4882">
        <v>0.4</v>
      </c>
      <c r="N4882">
        <v>4.8000000000000007</v>
      </c>
      <c r="O4882">
        <v>5</v>
      </c>
      <c r="P4882">
        <v>0.96000000000000019</v>
      </c>
      <c r="Q4882">
        <v>2.4</v>
      </c>
      <c r="R4882" t="s">
        <v>641</v>
      </c>
    </row>
    <row r="4883" spans="1:18" x14ac:dyDescent="0.3">
      <c r="A4883" s="63">
        <v>4881</v>
      </c>
      <c r="B4883">
        <v>117757</v>
      </c>
      <c r="C4883" t="s">
        <v>280</v>
      </c>
      <c r="D4883" t="s">
        <v>585</v>
      </c>
      <c r="F4883">
        <v>61</v>
      </c>
      <c r="G4883" s="64">
        <v>44393</v>
      </c>
      <c r="H4883" s="64">
        <v>44397</v>
      </c>
      <c r="I4883">
        <v>4</v>
      </c>
      <c r="J4883">
        <v>2020</v>
      </c>
      <c r="K4883">
        <v>2020</v>
      </c>
      <c r="L4883">
        <v>12</v>
      </c>
      <c r="M4883">
        <v>0.4</v>
      </c>
      <c r="N4883">
        <v>4.8000000000000007</v>
      </c>
      <c r="O4883">
        <v>5</v>
      </c>
      <c r="P4883">
        <v>0.96000000000000019</v>
      </c>
      <c r="Q4883">
        <v>2.4</v>
      </c>
      <c r="R4883" t="s">
        <v>790</v>
      </c>
    </row>
    <row r="4884" spans="1:18" x14ac:dyDescent="0.3">
      <c r="A4884" s="63">
        <v>4882</v>
      </c>
      <c r="B4884">
        <v>117757</v>
      </c>
      <c r="C4884" t="s">
        <v>280</v>
      </c>
      <c r="D4884" t="s">
        <v>585</v>
      </c>
      <c r="F4884">
        <v>61</v>
      </c>
      <c r="G4884" s="64">
        <v>44393</v>
      </c>
      <c r="H4884" s="64">
        <v>44397</v>
      </c>
      <c r="I4884">
        <v>4</v>
      </c>
      <c r="J4884">
        <v>2020</v>
      </c>
      <c r="K4884">
        <v>2020</v>
      </c>
      <c r="L4884">
        <v>12</v>
      </c>
      <c r="M4884">
        <v>0.4</v>
      </c>
      <c r="N4884">
        <v>4.8000000000000007</v>
      </c>
      <c r="O4884">
        <v>5</v>
      </c>
      <c r="P4884">
        <v>0.96000000000000019</v>
      </c>
      <c r="Q4884">
        <v>2.4</v>
      </c>
      <c r="R4884" t="s">
        <v>601</v>
      </c>
    </row>
    <row r="4885" spans="1:18" x14ac:dyDescent="0.3">
      <c r="A4885" s="63">
        <v>4883</v>
      </c>
      <c r="B4885">
        <v>117757</v>
      </c>
      <c r="C4885" t="s">
        <v>280</v>
      </c>
      <c r="D4885" t="s">
        <v>585</v>
      </c>
      <c r="F4885">
        <v>61</v>
      </c>
      <c r="G4885" s="64">
        <v>44393</v>
      </c>
      <c r="H4885" s="64">
        <v>44397</v>
      </c>
      <c r="I4885">
        <v>4</v>
      </c>
      <c r="J4885">
        <v>2020</v>
      </c>
      <c r="K4885">
        <v>2020</v>
      </c>
      <c r="L4885">
        <v>12</v>
      </c>
      <c r="M4885">
        <v>0.4</v>
      </c>
      <c r="N4885">
        <v>4.8000000000000007</v>
      </c>
      <c r="O4885">
        <v>5</v>
      </c>
      <c r="P4885">
        <v>0.96000000000000019</v>
      </c>
      <c r="Q4885">
        <v>2.4</v>
      </c>
      <c r="R4885" t="s">
        <v>642</v>
      </c>
    </row>
    <row r="4886" spans="1:18" x14ac:dyDescent="0.3">
      <c r="A4886" s="63">
        <v>4884</v>
      </c>
      <c r="B4886">
        <v>117757</v>
      </c>
      <c r="C4886" t="s">
        <v>280</v>
      </c>
      <c r="D4886" t="s">
        <v>585</v>
      </c>
      <c r="F4886">
        <v>61</v>
      </c>
      <c r="G4886" s="64">
        <v>44393</v>
      </c>
      <c r="H4886" s="64">
        <v>44397</v>
      </c>
      <c r="I4886">
        <v>4</v>
      </c>
      <c r="J4886">
        <v>2020</v>
      </c>
      <c r="K4886">
        <v>2020</v>
      </c>
      <c r="L4886">
        <v>12</v>
      </c>
      <c r="M4886">
        <v>0.4</v>
      </c>
      <c r="N4886">
        <v>4.8000000000000007</v>
      </c>
      <c r="O4886">
        <v>5</v>
      </c>
      <c r="P4886">
        <v>0.96000000000000019</v>
      </c>
      <c r="Q4886">
        <v>2.4</v>
      </c>
      <c r="R4886" t="s">
        <v>694</v>
      </c>
    </row>
    <row r="4887" spans="1:18" x14ac:dyDescent="0.3">
      <c r="A4887" s="63">
        <v>4885</v>
      </c>
      <c r="B4887">
        <v>117757</v>
      </c>
      <c r="C4887" t="s">
        <v>280</v>
      </c>
      <c r="D4887" t="s">
        <v>585</v>
      </c>
      <c r="F4887">
        <v>61</v>
      </c>
      <c r="G4887" s="64">
        <v>44393</v>
      </c>
      <c r="H4887" s="64">
        <v>44397</v>
      </c>
      <c r="I4887">
        <v>4</v>
      </c>
      <c r="J4887">
        <v>2020</v>
      </c>
      <c r="K4887">
        <v>2020</v>
      </c>
      <c r="L4887">
        <v>12</v>
      </c>
      <c r="M4887">
        <v>0.4</v>
      </c>
      <c r="N4887">
        <v>4.8000000000000007</v>
      </c>
      <c r="O4887">
        <v>5</v>
      </c>
      <c r="P4887">
        <v>0.96000000000000019</v>
      </c>
      <c r="Q4887">
        <v>2.4</v>
      </c>
      <c r="R4887" t="s">
        <v>45</v>
      </c>
    </row>
    <row r="4888" spans="1:18" x14ac:dyDescent="0.3">
      <c r="A4888" s="63">
        <v>4886</v>
      </c>
      <c r="B4888">
        <v>117757</v>
      </c>
      <c r="C4888" t="s">
        <v>280</v>
      </c>
      <c r="D4888" t="s">
        <v>585</v>
      </c>
      <c r="F4888">
        <v>61</v>
      </c>
      <c r="G4888" s="64">
        <v>44393</v>
      </c>
      <c r="H4888" s="64">
        <v>44397</v>
      </c>
      <c r="I4888">
        <v>4</v>
      </c>
      <c r="J4888">
        <v>2020</v>
      </c>
      <c r="K4888">
        <v>2020</v>
      </c>
      <c r="L4888">
        <v>12</v>
      </c>
      <c r="M4888">
        <v>0.4</v>
      </c>
      <c r="N4888">
        <v>4.8000000000000007</v>
      </c>
      <c r="O4888">
        <v>5</v>
      </c>
      <c r="P4888">
        <v>0.96000000000000019</v>
      </c>
      <c r="Q4888">
        <v>2.4</v>
      </c>
      <c r="R4888" t="s">
        <v>649</v>
      </c>
    </row>
    <row r="4889" spans="1:18" x14ac:dyDescent="0.3">
      <c r="A4889" s="63">
        <v>4887</v>
      </c>
      <c r="B4889">
        <v>117757</v>
      </c>
      <c r="C4889" t="s">
        <v>280</v>
      </c>
      <c r="D4889" t="s">
        <v>585</v>
      </c>
      <c r="F4889">
        <v>61</v>
      </c>
      <c r="G4889" s="64">
        <v>44393</v>
      </c>
      <c r="H4889" s="64">
        <v>44397</v>
      </c>
      <c r="I4889">
        <v>4</v>
      </c>
      <c r="J4889">
        <v>2020</v>
      </c>
      <c r="K4889">
        <v>2020</v>
      </c>
      <c r="L4889">
        <v>12</v>
      </c>
      <c r="M4889">
        <v>0.4</v>
      </c>
      <c r="N4889">
        <v>4.8000000000000007</v>
      </c>
      <c r="O4889">
        <v>5</v>
      </c>
      <c r="P4889">
        <v>0.96000000000000019</v>
      </c>
      <c r="Q4889">
        <v>2.4</v>
      </c>
      <c r="R4889" t="s">
        <v>766</v>
      </c>
    </row>
    <row r="4890" spans="1:18" x14ac:dyDescent="0.3">
      <c r="A4890" s="63">
        <v>4888</v>
      </c>
      <c r="B4890">
        <v>117757</v>
      </c>
      <c r="C4890" t="s">
        <v>280</v>
      </c>
      <c r="D4890" t="s">
        <v>585</v>
      </c>
      <c r="F4890">
        <v>61</v>
      </c>
      <c r="G4890" s="64">
        <v>44393</v>
      </c>
      <c r="H4890" s="64">
        <v>44397</v>
      </c>
      <c r="I4890">
        <v>4</v>
      </c>
      <c r="J4890">
        <v>2020</v>
      </c>
      <c r="K4890">
        <v>2020</v>
      </c>
      <c r="L4890">
        <v>12</v>
      </c>
      <c r="M4890">
        <v>0.4</v>
      </c>
      <c r="N4890">
        <v>4.8000000000000007</v>
      </c>
      <c r="O4890">
        <v>5</v>
      </c>
      <c r="P4890">
        <v>0.96000000000000019</v>
      </c>
      <c r="Q4890">
        <v>2.4</v>
      </c>
      <c r="R4890" t="s">
        <v>80</v>
      </c>
    </row>
    <row r="4891" spans="1:18" x14ac:dyDescent="0.3">
      <c r="A4891" s="63">
        <v>4889</v>
      </c>
      <c r="B4891">
        <v>114891</v>
      </c>
      <c r="C4891" t="s">
        <v>896</v>
      </c>
      <c r="D4891" t="s">
        <v>651</v>
      </c>
      <c r="F4891">
        <v>45</v>
      </c>
      <c r="G4891" s="64">
        <v>44393</v>
      </c>
      <c r="H4891" s="64">
        <v>44399</v>
      </c>
      <c r="I4891">
        <v>5</v>
      </c>
      <c r="J4891">
        <v>2020</v>
      </c>
      <c r="K4891">
        <v>2020</v>
      </c>
      <c r="L4891">
        <v>12</v>
      </c>
      <c r="M4891">
        <v>6.6666666666666666E-2</v>
      </c>
      <c r="N4891">
        <v>0.8</v>
      </c>
      <c r="O4891">
        <v>7</v>
      </c>
      <c r="P4891">
        <v>0.1142857142857143</v>
      </c>
      <c r="Q4891">
        <v>1.714285714285714</v>
      </c>
      <c r="R4891" t="s">
        <v>32</v>
      </c>
    </row>
    <row r="4892" spans="1:18" x14ac:dyDescent="0.3">
      <c r="A4892" s="63">
        <v>4890</v>
      </c>
      <c r="B4892">
        <v>114891</v>
      </c>
      <c r="C4892" t="s">
        <v>896</v>
      </c>
      <c r="D4892" t="s">
        <v>651</v>
      </c>
      <c r="F4892">
        <v>45</v>
      </c>
      <c r="G4892" s="64">
        <v>44393</v>
      </c>
      <c r="H4892" s="64">
        <v>44399</v>
      </c>
      <c r="I4892">
        <v>5</v>
      </c>
      <c r="J4892">
        <v>2020</v>
      </c>
      <c r="K4892">
        <v>2020</v>
      </c>
      <c r="L4892">
        <v>12</v>
      </c>
      <c r="M4892">
        <v>6.6666666666666666E-2</v>
      </c>
      <c r="N4892">
        <v>0.8</v>
      </c>
      <c r="O4892">
        <v>7</v>
      </c>
      <c r="P4892">
        <v>0.1142857142857143</v>
      </c>
      <c r="Q4892">
        <v>1.714285714285714</v>
      </c>
      <c r="R4892" t="s">
        <v>108</v>
      </c>
    </row>
    <row r="4893" spans="1:18" x14ac:dyDescent="0.3">
      <c r="A4893" s="63">
        <v>4891</v>
      </c>
      <c r="B4893">
        <v>114891</v>
      </c>
      <c r="C4893" t="s">
        <v>896</v>
      </c>
      <c r="D4893" t="s">
        <v>651</v>
      </c>
      <c r="F4893">
        <v>45</v>
      </c>
      <c r="G4893" s="64">
        <v>44393</v>
      </c>
      <c r="H4893" s="64">
        <v>44399</v>
      </c>
      <c r="I4893">
        <v>5</v>
      </c>
      <c r="J4893">
        <v>2020</v>
      </c>
      <c r="K4893">
        <v>2020</v>
      </c>
      <c r="L4893">
        <v>12</v>
      </c>
      <c r="M4893">
        <v>6.6666666666666666E-2</v>
      </c>
      <c r="N4893">
        <v>0.8</v>
      </c>
      <c r="O4893">
        <v>7</v>
      </c>
      <c r="P4893">
        <v>0.1142857142857143</v>
      </c>
      <c r="Q4893">
        <v>1.714285714285714</v>
      </c>
      <c r="R4893" t="s">
        <v>600</v>
      </c>
    </row>
    <row r="4894" spans="1:18" x14ac:dyDescent="0.3">
      <c r="A4894" s="63">
        <v>4892</v>
      </c>
      <c r="B4894">
        <v>114891</v>
      </c>
      <c r="C4894" t="s">
        <v>896</v>
      </c>
      <c r="D4894" t="s">
        <v>651</v>
      </c>
      <c r="F4894">
        <v>45</v>
      </c>
      <c r="G4894" s="64">
        <v>44393</v>
      </c>
      <c r="H4894" s="64">
        <v>44399</v>
      </c>
      <c r="I4894">
        <v>5</v>
      </c>
      <c r="J4894">
        <v>2020</v>
      </c>
      <c r="K4894">
        <v>2020</v>
      </c>
      <c r="L4894">
        <v>12</v>
      </c>
      <c r="M4894">
        <v>6.6666666666666666E-2</v>
      </c>
      <c r="N4894">
        <v>0.8</v>
      </c>
      <c r="O4894">
        <v>7</v>
      </c>
      <c r="P4894">
        <v>0.1142857142857143</v>
      </c>
      <c r="Q4894">
        <v>1.714285714285714</v>
      </c>
      <c r="R4894" t="s">
        <v>71</v>
      </c>
    </row>
    <row r="4895" spans="1:18" x14ac:dyDescent="0.3">
      <c r="A4895" s="63">
        <v>4893</v>
      </c>
      <c r="B4895">
        <v>114891</v>
      </c>
      <c r="C4895" t="s">
        <v>896</v>
      </c>
      <c r="D4895" t="s">
        <v>651</v>
      </c>
      <c r="F4895">
        <v>45</v>
      </c>
      <c r="G4895" s="64">
        <v>44393</v>
      </c>
      <c r="H4895" s="64">
        <v>44399</v>
      </c>
      <c r="I4895">
        <v>5</v>
      </c>
      <c r="J4895">
        <v>2020</v>
      </c>
      <c r="K4895">
        <v>2020</v>
      </c>
      <c r="L4895">
        <v>12</v>
      </c>
      <c r="M4895">
        <v>6.6666666666666666E-2</v>
      </c>
      <c r="N4895">
        <v>0.8</v>
      </c>
      <c r="O4895">
        <v>7</v>
      </c>
      <c r="P4895">
        <v>0.1142857142857143</v>
      </c>
      <c r="Q4895">
        <v>1.714285714285714</v>
      </c>
      <c r="R4895" t="s">
        <v>607</v>
      </c>
    </row>
    <row r="4896" spans="1:18" x14ac:dyDescent="0.3">
      <c r="A4896" s="63">
        <v>4894</v>
      </c>
      <c r="B4896">
        <v>114891</v>
      </c>
      <c r="C4896" t="s">
        <v>896</v>
      </c>
      <c r="D4896" t="s">
        <v>651</v>
      </c>
      <c r="F4896">
        <v>45</v>
      </c>
      <c r="G4896" s="64">
        <v>44393</v>
      </c>
      <c r="H4896" s="64">
        <v>44399</v>
      </c>
      <c r="I4896">
        <v>5</v>
      </c>
      <c r="J4896">
        <v>2020</v>
      </c>
      <c r="K4896">
        <v>2020</v>
      </c>
      <c r="L4896">
        <v>12</v>
      </c>
      <c r="M4896">
        <v>6.6666666666666666E-2</v>
      </c>
      <c r="N4896">
        <v>0.8</v>
      </c>
      <c r="O4896">
        <v>7</v>
      </c>
      <c r="P4896">
        <v>0.1142857142857143</v>
      </c>
      <c r="Q4896">
        <v>1.714285714285714</v>
      </c>
      <c r="R4896" t="s">
        <v>636</v>
      </c>
    </row>
    <row r="4897" spans="1:18" x14ac:dyDescent="0.3">
      <c r="A4897" s="63">
        <v>4895</v>
      </c>
      <c r="B4897">
        <v>114891</v>
      </c>
      <c r="C4897" t="s">
        <v>896</v>
      </c>
      <c r="D4897" t="s">
        <v>651</v>
      </c>
      <c r="F4897">
        <v>45</v>
      </c>
      <c r="G4897" s="64">
        <v>44393</v>
      </c>
      <c r="H4897" s="64">
        <v>44399</v>
      </c>
      <c r="I4897">
        <v>5</v>
      </c>
      <c r="J4897">
        <v>2020</v>
      </c>
      <c r="K4897">
        <v>2020</v>
      </c>
      <c r="L4897">
        <v>12</v>
      </c>
      <c r="M4897">
        <v>6.6666666666666666E-2</v>
      </c>
      <c r="N4897">
        <v>0.8</v>
      </c>
      <c r="O4897">
        <v>7</v>
      </c>
      <c r="P4897">
        <v>0.1142857142857143</v>
      </c>
      <c r="Q4897">
        <v>1.714285714285714</v>
      </c>
      <c r="R4897" t="s">
        <v>744</v>
      </c>
    </row>
    <row r="4898" spans="1:18" x14ac:dyDescent="0.3">
      <c r="A4898" s="63">
        <v>4896</v>
      </c>
      <c r="B4898">
        <v>109287</v>
      </c>
      <c r="C4898" t="s">
        <v>72</v>
      </c>
      <c r="D4898" t="s">
        <v>585</v>
      </c>
      <c r="F4898">
        <v>70</v>
      </c>
      <c r="G4898" s="64">
        <v>44398</v>
      </c>
      <c r="H4898" s="64">
        <v>44415</v>
      </c>
      <c r="I4898">
        <v>6</v>
      </c>
      <c r="J4898">
        <v>2020</v>
      </c>
      <c r="K4898">
        <v>2020</v>
      </c>
      <c r="L4898">
        <v>12</v>
      </c>
      <c r="M4898">
        <v>0.4</v>
      </c>
      <c r="N4898">
        <v>4.8000000000000007</v>
      </c>
      <c r="O4898">
        <v>18</v>
      </c>
      <c r="P4898">
        <v>0.26666666666666672</v>
      </c>
      <c r="Q4898">
        <v>0.66666666666666663</v>
      </c>
      <c r="R4898" t="s">
        <v>54</v>
      </c>
    </row>
    <row r="4899" spans="1:18" x14ac:dyDescent="0.3">
      <c r="A4899" s="63">
        <v>4897</v>
      </c>
      <c r="B4899">
        <v>109287</v>
      </c>
      <c r="C4899" t="s">
        <v>72</v>
      </c>
      <c r="D4899" t="s">
        <v>585</v>
      </c>
      <c r="F4899">
        <v>70</v>
      </c>
      <c r="G4899" s="64">
        <v>44398</v>
      </c>
      <c r="H4899" s="64">
        <v>44415</v>
      </c>
      <c r="I4899">
        <v>6</v>
      </c>
      <c r="J4899">
        <v>2020</v>
      </c>
      <c r="K4899">
        <v>2020</v>
      </c>
      <c r="L4899">
        <v>12</v>
      </c>
      <c r="M4899">
        <v>0.4</v>
      </c>
      <c r="N4899">
        <v>4.8000000000000007</v>
      </c>
      <c r="O4899">
        <v>18</v>
      </c>
      <c r="P4899">
        <v>0.26666666666666672</v>
      </c>
      <c r="Q4899">
        <v>0.66666666666666663</v>
      </c>
      <c r="R4899" t="s">
        <v>42</v>
      </c>
    </row>
    <row r="4900" spans="1:18" x14ac:dyDescent="0.3">
      <c r="A4900" s="63">
        <v>4898</v>
      </c>
      <c r="B4900">
        <v>109287</v>
      </c>
      <c r="C4900" t="s">
        <v>72</v>
      </c>
      <c r="D4900" t="s">
        <v>585</v>
      </c>
      <c r="F4900">
        <v>70</v>
      </c>
      <c r="G4900" s="64">
        <v>44398</v>
      </c>
      <c r="H4900" s="64">
        <v>44415</v>
      </c>
      <c r="I4900">
        <v>6</v>
      </c>
      <c r="J4900">
        <v>2020</v>
      </c>
      <c r="K4900">
        <v>2020</v>
      </c>
      <c r="L4900">
        <v>12</v>
      </c>
      <c r="M4900">
        <v>0.4</v>
      </c>
      <c r="N4900">
        <v>4.8000000000000007</v>
      </c>
      <c r="O4900">
        <v>18</v>
      </c>
      <c r="P4900">
        <v>0.26666666666666672</v>
      </c>
      <c r="Q4900">
        <v>0.66666666666666663</v>
      </c>
      <c r="R4900" t="s">
        <v>601</v>
      </c>
    </row>
    <row r="4901" spans="1:18" x14ac:dyDescent="0.3">
      <c r="A4901" s="63">
        <v>4899</v>
      </c>
      <c r="B4901">
        <v>109287</v>
      </c>
      <c r="C4901" t="s">
        <v>72</v>
      </c>
      <c r="D4901" t="s">
        <v>585</v>
      </c>
      <c r="F4901">
        <v>70</v>
      </c>
      <c r="G4901" s="64">
        <v>44398</v>
      </c>
      <c r="H4901" s="64">
        <v>44415</v>
      </c>
      <c r="I4901">
        <v>6</v>
      </c>
      <c r="J4901">
        <v>2020</v>
      </c>
      <c r="K4901">
        <v>2020</v>
      </c>
      <c r="L4901">
        <v>12</v>
      </c>
      <c r="M4901">
        <v>0.4</v>
      </c>
      <c r="N4901">
        <v>4.8000000000000007</v>
      </c>
      <c r="O4901">
        <v>18</v>
      </c>
      <c r="P4901">
        <v>0.26666666666666672</v>
      </c>
      <c r="Q4901">
        <v>0.66666666666666663</v>
      </c>
      <c r="R4901" t="s">
        <v>641</v>
      </c>
    </row>
    <row r="4902" spans="1:18" x14ac:dyDescent="0.3">
      <c r="A4902" s="63">
        <v>4900</v>
      </c>
      <c r="B4902">
        <v>109287</v>
      </c>
      <c r="C4902" t="s">
        <v>72</v>
      </c>
      <c r="D4902" t="s">
        <v>585</v>
      </c>
      <c r="F4902">
        <v>70</v>
      </c>
      <c r="G4902" s="64">
        <v>44398</v>
      </c>
      <c r="H4902" s="64">
        <v>44415</v>
      </c>
      <c r="I4902">
        <v>6</v>
      </c>
      <c r="J4902">
        <v>2020</v>
      </c>
      <c r="K4902">
        <v>2020</v>
      </c>
      <c r="L4902">
        <v>12</v>
      </c>
      <c r="M4902">
        <v>0.4</v>
      </c>
      <c r="N4902">
        <v>4.8000000000000007</v>
      </c>
      <c r="O4902">
        <v>18</v>
      </c>
      <c r="P4902">
        <v>0.26666666666666672</v>
      </c>
      <c r="Q4902">
        <v>0.66666666666666663</v>
      </c>
      <c r="R4902" t="s">
        <v>620</v>
      </c>
    </row>
    <row r="4903" spans="1:18" x14ac:dyDescent="0.3">
      <c r="A4903" s="63">
        <v>4901</v>
      </c>
      <c r="B4903">
        <v>109287</v>
      </c>
      <c r="C4903" t="s">
        <v>72</v>
      </c>
      <c r="D4903" t="s">
        <v>585</v>
      </c>
      <c r="F4903">
        <v>70</v>
      </c>
      <c r="G4903" s="64">
        <v>44398</v>
      </c>
      <c r="H4903" s="64">
        <v>44415</v>
      </c>
      <c r="I4903">
        <v>6</v>
      </c>
      <c r="J4903">
        <v>2020</v>
      </c>
      <c r="K4903">
        <v>2020</v>
      </c>
      <c r="L4903">
        <v>12</v>
      </c>
      <c r="M4903">
        <v>0.4</v>
      </c>
      <c r="N4903">
        <v>4.8000000000000007</v>
      </c>
      <c r="O4903">
        <v>18</v>
      </c>
      <c r="P4903">
        <v>0.26666666666666672</v>
      </c>
      <c r="Q4903">
        <v>0.66666666666666663</v>
      </c>
      <c r="R4903" t="s">
        <v>684</v>
      </c>
    </row>
    <row r="4904" spans="1:18" x14ac:dyDescent="0.3">
      <c r="A4904" s="63">
        <v>4902</v>
      </c>
      <c r="B4904">
        <v>109287</v>
      </c>
      <c r="C4904" t="s">
        <v>72</v>
      </c>
      <c r="D4904" t="s">
        <v>585</v>
      </c>
      <c r="F4904">
        <v>70</v>
      </c>
      <c r="G4904" s="64">
        <v>44398</v>
      </c>
      <c r="H4904" s="64">
        <v>44415</v>
      </c>
      <c r="I4904">
        <v>6</v>
      </c>
      <c r="J4904">
        <v>2020</v>
      </c>
      <c r="K4904">
        <v>2020</v>
      </c>
      <c r="L4904">
        <v>12</v>
      </c>
      <c r="M4904">
        <v>0.4</v>
      </c>
      <c r="N4904">
        <v>4.8000000000000007</v>
      </c>
      <c r="O4904">
        <v>18</v>
      </c>
      <c r="P4904">
        <v>0.26666666666666672</v>
      </c>
      <c r="Q4904">
        <v>0.66666666666666663</v>
      </c>
      <c r="R4904" t="s">
        <v>755</v>
      </c>
    </row>
    <row r="4905" spans="1:18" x14ac:dyDescent="0.3">
      <c r="A4905" s="63">
        <v>4903</v>
      </c>
      <c r="B4905">
        <v>109287</v>
      </c>
      <c r="C4905" t="s">
        <v>72</v>
      </c>
      <c r="D4905" t="s">
        <v>585</v>
      </c>
      <c r="F4905">
        <v>70</v>
      </c>
      <c r="G4905" s="64">
        <v>44398</v>
      </c>
      <c r="H4905" s="64">
        <v>44415</v>
      </c>
      <c r="I4905">
        <v>6</v>
      </c>
      <c r="J4905">
        <v>2020</v>
      </c>
      <c r="K4905">
        <v>2020</v>
      </c>
      <c r="L4905">
        <v>12</v>
      </c>
      <c r="M4905">
        <v>0.4</v>
      </c>
      <c r="N4905">
        <v>4.8000000000000007</v>
      </c>
      <c r="O4905">
        <v>18</v>
      </c>
      <c r="P4905">
        <v>0.26666666666666672</v>
      </c>
      <c r="Q4905">
        <v>0.66666666666666663</v>
      </c>
      <c r="R4905" t="s">
        <v>45</v>
      </c>
    </row>
    <row r="4906" spans="1:18" x14ac:dyDescent="0.3">
      <c r="A4906" s="63">
        <v>4904</v>
      </c>
      <c r="B4906">
        <v>109287</v>
      </c>
      <c r="C4906" t="s">
        <v>72</v>
      </c>
      <c r="D4906" t="s">
        <v>585</v>
      </c>
      <c r="F4906">
        <v>70</v>
      </c>
      <c r="G4906" s="64">
        <v>44398</v>
      </c>
      <c r="H4906" s="64">
        <v>44415</v>
      </c>
      <c r="I4906">
        <v>6</v>
      </c>
      <c r="J4906">
        <v>2020</v>
      </c>
      <c r="K4906">
        <v>2020</v>
      </c>
      <c r="L4906">
        <v>12</v>
      </c>
      <c r="M4906">
        <v>0.4</v>
      </c>
      <c r="N4906">
        <v>4.8000000000000007</v>
      </c>
      <c r="O4906">
        <v>18</v>
      </c>
      <c r="P4906">
        <v>0.26666666666666672</v>
      </c>
      <c r="Q4906">
        <v>0.66666666666666663</v>
      </c>
      <c r="R4906" t="s">
        <v>696</v>
      </c>
    </row>
    <row r="4907" spans="1:18" x14ac:dyDescent="0.3">
      <c r="A4907" s="63">
        <v>4905</v>
      </c>
      <c r="B4907">
        <v>109287</v>
      </c>
      <c r="C4907" t="s">
        <v>72</v>
      </c>
      <c r="D4907" t="s">
        <v>585</v>
      </c>
      <c r="F4907">
        <v>70</v>
      </c>
      <c r="G4907" s="64">
        <v>44398</v>
      </c>
      <c r="H4907" s="64">
        <v>44415</v>
      </c>
      <c r="I4907">
        <v>6</v>
      </c>
      <c r="J4907">
        <v>2020</v>
      </c>
      <c r="K4907">
        <v>2020</v>
      </c>
      <c r="L4907">
        <v>12</v>
      </c>
      <c r="M4907">
        <v>0.4</v>
      </c>
      <c r="N4907">
        <v>4.8000000000000007</v>
      </c>
      <c r="O4907">
        <v>18</v>
      </c>
      <c r="P4907">
        <v>0.26666666666666672</v>
      </c>
      <c r="Q4907">
        <v>0.66666666666666663</v>
      </c>
      <c r="R4907" t="s">
        <v>642</v>
      </c>
    </row>
    <row r="4908" spans="1:18" x14ac:dyDescent="0.3">
      <c r="A4908" s="63">
        <v>4906</v>
      </c>
      <c r="B4908">
        <v>109287</v>
      </c>
      <c r="C4908" t="s">
        <v>72</v>
      </c>
      <c r="D4908" t="s">
        <v>585</v>
      </c>
      <c r="F4908">
        <v>70</v>
      </c>
      <c r="G4908" s="64">
        <v>44398</v>
      </c>
      <c r="H4908" s="64">
        <v>44415</v>
      </c>
      <c r="I4908">
        <v>6</v>
      </c>
      <c r="J4908">
        <v>2020</v>
      </c>
      <c r="K4908">
        <v>2020</v>
      </c>
      <c r="L4908">
        <v>12</v>
      </c>
      <c r="M4908">
        <v>0.4</v>
      </c>
      <c r="N4908">
        <v>4.8000000000000007</v>
      </c>
      <c r="O4908">
        <v>18</v>
      </c>
      <c r="P4908">
        <v>0.26666666666666672</v>
      </c>
      <c r="Q4908">
        <v>0.66666666666666663</v>
      </c>
      <c r="R4908" t="s">
        <v>155</v>
      </c>
    </row>
    <row r="4909" spans="1:18" x14ac:dyDescent="0.3">
      <c r="A4909" s="63">
        <v>4907</v>
      </c>
      <c r="B4909">
        <v>109287</v>
      </c>
      <c r="C4909" t="s">
        <v>72</v>
      </c>
      <c r="D4909" t="s">
        <v>585</v>
      </c>
      <c r="F4909">
        <v>70</v>
      </c>
      <c r="G4909" s="64">
        <v>44398</v>
      </c>
      <c r="H4909" s="64">
        <v>44415</v>
      </c>
      <c r="I4909">
        <v>6</v>
      </c>
      <c r="J4909">
        <v>2020</v>
      </c>
      <c r="K4909">
        <v>2020</v>
      </c>
      <c r="L4909">
        <v>12</v>
      </c>
      <c r="M4909">
        <v>0.4</v>
      </c>
      <c r="N4909">
        <v>4.8000000000000007</v>
      </c>
      <c r="O4909">
        <v>18</v>
      </c>
      <c r="P4909">
        <v>0.26666666666666672</v>
      </c>
      <c r="Q4909">
        <v>0.66666666666666663</v>
      </c>
      <c r="R4909" t="s">
        <v>274</v>
      </c>
    </row>
    <row r="4910" spans="1:18" x14ac:dyDescent="0.3">
      <c r="A4910" s="63">
        <v>4908</v>
      </c>
      <c r="B4910">
        <v>109287</v>
      </c>
      <c r="C4910" t="s">
        <v>72</v>
      </c>
      <c r="D4910" t="s">
        <v>585</v>
      </c>
      <c r="F4910">
        <v>70</v>
      </c>
      <c r="G4910" s="64">
        <v>44398</v>
      </c>
      <c r="H4910" s="64">
        <v>44415</v>
      </c>
      <c r="I4910">
        <v>6</v>
      </c>
      <c r="J4910">
        <v>2020</v>
      </c>
      <c r="K4910">
        <v>2020</v>
      </c>
      <c r="L4910">
        <v>12</v>
      </c>
      <c r="M4910">
        <v>0.4</v>
      </c>
      <c r="N4910">
        <v>4.8000000000000007</v>
      </c>
      <c r="O4910">
        <v>18</v>
      </c>
      <c r="P4910">
        <v>0.26666666666666672</v>
      </c>
      <c r="Q4910">
        <v>0.66666666666666663</v>
      </c>
      <c r="R4910" t="s">
        <v>740</v>
      </c>
    </row>
    <row r="4911" spans="1:18" x14ac:dyDescent="0.3">
      <c r="A4911" s="63">
        <v>4909</v>
      </c>
      <c r="B4911">
        <v>109287</v>
      </c>
      <c r="C4911" t="s">
        <v>72</v>
      </c>
      <c r="D4911" t="s">
        <v>585</v>
      </c>
      <c r="F4911">
        <v>70</v>
      </c>
      <c r="G4911" s="64">
        <v>44398</v>
      </c>
      <c r="H4911" s="64">
        <v>44415</v>
      </c>
      <c r="I4911">
        <v>6</v>
      </c>
      <c r="J4911">
        <v>2020</v>
      </c>
      <c r="K4911">
        <v>2020</v>
      </c>
      <c r="L4911">
        <v>12</v>
      </c>
      <c r="M4911">
        <v>0.4</v>
      </c>
      <c r="N4911">
        <v>4.8000000000000007</v>
      </c>
      <c r="O4911">
        <v>18</v>
      </c>
      <c r="P4911">
        <v>0.26666666666666672</v>
      </c>
      <c r="Q4911">
        <v>0.66666666666666663</v>
      </c>
      <c r="R4911" t="s">
        <v>882</v>
      </c>
    </row>
    <row r="4912" spans="1:18" x14ac:dyDescent="0.3">
      <c r="A4912" s="63">
        <v>4910</v>
      </c>
      <c r="B4912">
        <v>113416</v>
      </c>
      <c r="C4912" t="s">
        <v>194</v>
      </c>
      <c r="D4912" t="s">
        <v>658</v>
      </c>
      <c r="F4912">
        <v>51</v>
      </c>
      <c r="G4912" s="64">
        <v>44398</v>
      </c>
      <c r="H4912" s="64">
        <v>44398</v>
      </c>
      <c r="I4912">
        <v>6</v>
      </c>
      <c r="J4912">
        <v>2020</v>
      </c>
      <c r="K4912">
        <v>2020</v>
      </c>
      <c r="L4912">
        <v>1</v>
      </c>
      <c r="M4912">
        <v>0.9</v>
      </c>
      <c r="N4912">
        <v>0.9</v>
      </c>
      <c r="O4912">
        <v>1</v>
      </c>
      <c r="P4912">
        <v>0.9</v>
      </c>
      <c r="Q4912">
        <v>1</v>
      </c>
      <c r="R4912" t="s">
        <v>36</v>
      </c>
    </row>
    <row r="4913" spans="1:18" x14ac:dyDescent="0.3">
      <c r="A4913" s="63">
        <v>4911</v>
      </c>
      <c r="B4913">
        <v>113416</v>
      </c>
      <c r="C4913" t="s">
        <v>194</v>
      </c>
      <c r="D4913" t="s">
        <v>658</v>
      </c>
      <c r="F4913">
        <v>51</v>
      </c>
      <c r="G4913" s="64">
        <v>44398</v>
      </c>
      <c r="H4913" s="64">
        <v>44398</v>
      </c>
      <c r="I4913">
        <v>6</v>
      </c>
      <c r="J4913">
        <v>2020</v>
      </c>
      <c r="K4913">
        <v>2020</v>
      </c>
      <c r="L4913">
        <v>1</v>
      </c>
      <c r="M4913">
        <v>0.9</v>
      </c>
      <c r="N4913">
        <v>0.9</v>
      </c>
      <c r="O4913">
        <v>1</v>
      </c>
      <c r="P4913">
        <v>0.9</v>
      </c>
      <c r="Q4913">
        <v>1</v>
      </c>
      <c r="R4913" t="s">
        <v>54</v>
      </c>
    </row>
    <row r="4914" spans="1:18" x14ac:dyDescent="0.3">
      <c r="A4914" s="63">
        <v>4912</v>
      </c>
      <c r="B4914">
        <v>113416</v>
      </c>
      <c r="C4914" t="s">
        <v>194</v>
      </c>
      <c r="D4914" t="s">
        <v>658</v>
      </c>
      <c r="F4914">
        <v>51</v>
      </c>
      <c r="G4914" s="64">
        <v>44398</v>
      </c>
      <c r="H4914" s="64">
        <v>44398</v>
      </c>
      <c r="I4914">
        <v>6</v>
      </c>
      <c r="J4914">
        <v>2020</v>
      </c>
      <c r="K4914">
        <v>2020</v>
      </c>
      <c r="L4914">
        <v>1</v>
      </c>
      <c r="M4914">
        <v>0.9</v>
      </c>
      <c r="N4914">
        <v>0.9</v>
      </c>
      <c r="O4914">
        <v>1</v>
      </c>
      <c r="P4914">
        <v>0.9</v>
      </c>
      <c r="Q4914">
        <v>1</v>
      </c>
      <c r="R4914" t="s">
        <v>42</v>
      </c>
    </row>
    <row r="4915" spans="1:18" x14ac:dyDescent="0.3">
      <c r="A4915" s="63">
        <v>4913</v>
      </c>
      <c r="B4915">
        <v>113416</v>
      </c>
      <c r="C4915" t="s">
        <v>194</v>
      </c>
      <c r="D4915" t="s">
        <v>658</v>
      </c>
      <c r="F4915">
        <v>51</v>
      </c>
      <c r="G4915" s="64">
        <v>44398</v>
      </c>
      <c r="H4915" s="64">
        <v>44398</v>
      </c>
      <c r="I4915">
        <v>6</v>
      </c>
      <c r="J4915">
        <v>2020</v>
      </c>
      <c r="K4915">
        <v>2020</v>
      </c>
      <c r="L4915">
        <v>1</v>
      </c>
      <c r="M4915">
        <v>0.9</v>
      </c>
      <c r="N4915">
        <v>0.9</v>
      </c>
      <c r="O4915">
        <v>1</v>
      </c>
      <c r="P4915">
        <v>0.9</v>
      </c>
      <c r="Q4915">
        <v>1</v>
      </c>
      <c r="R4915" t="s">
        <v>755</v>
      </c>
    </row>
    <row r="4916" spans="1:18" x14ac:dyDescent="0.3">
      <c r="A4916" s="63">
        <v>4914</v>
      </c>
      <c r="B4916">
        <v>113416</v>
      </c>
      <c r="C4916" t="s">
        <v>194</v>
      </c>
      <c r="D4916" t="s">
        <v>658</v>
      </c>
      <c r="F4916">
        <v>51</v>
      </c>
      <c r="G4916" s="64">
        <v>44398</v>
      </c>
      <c r="H4916" s="64">
        <v>44398</v>
      </c>
      <c r="I4916">
        <v>6</v>
      </c>
      <c r="J4916">
        <v>2020</v>
      </c>
      <c r="K4916">
        <v>2020</v>
      </c>
      <c r="L4916">
        <v>1</v>
      </c>
      <c r="M4916">
        <v>0.9</v>
      </c>
      <c r="N4916">
        <v>0.9</v>
      </c>
      <c r="O4916">
        <v>1</v>
      </c>
      <c r="P4916">
        <v>0.9</v>
      </c>
      <c r="Q4916">
        <v>1</v>
      </c>
      <c r="R4916" t="s">
        <v>700</v>
      </c>
    </row>
    <row r="4917" spans="1:18" x14ac:dyDescent="0.3">
      <c r="A4917" s="63">
        <v>4915</v>
      </c>
      <c r="B4917">
        <v>113416</v>
      </c>
      <c r="C4917" t="s">
        <v>194</v>
      </c>
      <c r="D4917" t="s">
        <v>658</v>
      </c>
      <c r="F4917">
        <v>51</v>
      </c>
      <c r="G4917" s="64">
        <v>44398</v>
      </c>
      <c r="H4917" s="64">
        <v>44398</v>
      </c>
      <c r="I4917">
        <v>6</v>
      </c>
      <c r="J4917">
        <v>2020</v>
      </c>
      <c r="K4917">
        <v>2020</v>
      </c>
      <c r="L4917">
        <v>1</v>
      </c>
      <c r="M4917">
        <v>0.9</v>
      </c>
      <c r="N4917">
        <v>0.9</v>
      </c>
      <c r="O4917">
        <v>1</v>
      </c>
      <c r="P4917">
        <v>0.9</v>
      </c>
      <c r="Q4917">
        <v>1</v>
      </c>
      <c r="R4917" t="s">
        <v>897</v>
      </c>
    </row>
    <row r="4918" spans="1:18" x14ac:dyDescent="0.3">
      <c r="A4918" s="63">
        <v>4916</v>
      </c>
      <c r="B4918">
        <v>113416</v>
      </c>
      <c r="C4918" t="s">
        <v>194</v>
      </c>
      <c r="D4918" t="s">
        <v>658</v>
      </c>
      <c r="F4918">
        <v>51</v>
      </c>
      <c r="G4918" s="64">
        <v>44398</v>
      </c>
      <c r="H4918" s="64">
        <v>44398</v>
      </c>
      <c r="I4918">
        <v>6</v>
      </c>
      <c r="J4918">
        <v>2020</v>
      </c>
      <c r="K4918">
        <v>2020</v>
      </c>
      <c r="L4918">
        <v>1</v>
      </c>
      <c r="M4918">
        <v>0.9</v>
      </c>
      <c r="N4918">
        <v>0.9</v>
      </c>
      <c r="O4918">
        <v>1</v>
      </c>
      <c r="P4918">
        <v>0.9</v>
      </c>
      <c r="Q4918">
        <v>1</v>
      </c>
      <c r="R4918" t="s">
        <v>684</v>
      </c>
    </row>
    <row r="4919" spans="1:18" x14ac:dyDescent="0.3">
      <c r="A4919" s="63">
        <v>4917</v>
      </c>
      <c r="B4919">
        <v>113416</v>
      </c>
      <c r="C4919" t="s">
        <v>194</v>
      </c>
      <c r="D4919" t="s">
        <v>658</v>
      </c>
      <c r="F4919">
        <v>51</v>
      </c>
      <c r="G4919" s="64">
        <v>44398</v>
      </c>
      <c r="H4919" s="64">
        <v>44398</v>
      </c>
      <c r="I4919">
        <v>6</v>
      </c>
      <c r="J4919">
        <v>2020</v>
      </c>
      <c r="K4919">
        <v>2020</v>
      </c>
      <c r="L4919">
        <v>1</v>
      </c>
      <c r="M4919">
        <v>0.9</v>
      </c>
      <c r="N4919">
        <v>0.9</v>
      </c>
      <c r="O4919">
        <v>1</v>
      </c>
      <c r="P4919">
        <v>0.9</v>
      </c>
      <c r="Q4919">
        <v>1</v>
      </c>
      <c r="R4919" t="s">
        <v>620</v>
      </c>
    </row>
    <row r="4920" spans="1:18" x14ac:dyDescent="0.3">
      <c r="A4920" s="63">
        <v>4918</v>
      </c>
      <c r="B4920">
        <v>113416</v>
      </c>
      <c r="C4920" t="s">
        <v>194</v>
      </c>
      <c r="D4920" t="s">
        <v>658</v>
      </c>
      <c r="F4920">
        <v>51</v>
      </c>
      <c r="G4920" s="64">
        <v>44398</v>
      </c>
      <c r="H4920" s="64">
        <v>44398</v>
      </c>
      <c r="I4920">
        <v>6</v>
      </c>
      <c r="J4920">
        <v>2020</v>
      </c>
      <c r="K4920">
        <v>2020</v>
      </c>
      <c r="L4920">
        <v>1</v>
      </c>
      <c r="M4920">
        <v>0.9</v>
      </c>
      <c r="N4920">
        <v>0.9</v>
      </c>
      <c r="O4920">
        <v>1</v>
      </c>
      <c r="P4920">
        <v>0.9</v>
      </c>
      <c r="Q4920">
        <v>1</v>
      </c>
      <c r="R4920" t="s">
        <v>850</v>
      </c>
    </row>
    <row r="4921" spans="1:18" x14ac:dyDescent="0.3">
      <c r="A4921" s="63">
        <v>4919</v>
      </c>
      <c r="B4921">
        <v>113416</v>
      </c>
      <c r="C4921" t="s">
        <v>194</v>
      </c>
      <c r="D4921" t="s">
        <v>658</v>
      </c>
      <c r="F4921">
        <v>51</v>
      </c>
      <c r="G4921" s="64">
        <v>44398</v>
      </c>
      <c r="H4921" s="64">
        <v>44398</v>
      </c>
      <c r="I4921">
        <v>6</v>
      </c>
      <c r="J4921">
        <v>2020</v>
      </c>
      <c r="K4921">
        <v>2020</v>
      </c>
      <c r="L4921">
        <v>1</v>
      </c>
      <c r="M4921">
        <v>0.9</v>
      </c>
      <c r="N4921">
        <v>0.9</v>
      </c>
      <c r="O4921">
        <v>1</v>
      </c>
      <c r="P4921">
        <v>0.9</v>
      </c>
      <c r="Q4921">
        <v>1</v>
      </c>
      <c r="R4921" t="s">
        <v>616</v>
      </c>
    </row>
    <row r="4922" spans="1:18" x14ac:dyDescent="0.3">
      <c r="A4922" s="63">
        <v>4920</v>
      </c>
      <c r="B4922">
        <v>113416</v>
      </c>
      <c r="C4922" t="s">
        <v>194</v>
      </c>
      <c r="D4922" t="s">
        <v>658</v>
      </c>
      <c r="F4922">
        <v>51</v>
      </c>
      <c r="G4922" s="64">
        <v>44398</v>
      </c>
      <c r="H4922" s="64">
        <v>44398</v>
      </c>
      <c r="I4922">
        <v>6</v>
      </c>
      <c r="J4922">
        <v>2020</v>
      </c>
      <c r="K4922">
        <v>2020</v>
      </c>
      <c r="L4922">
        <v>1</v>
      </c>
      <c r="M4922">
        <v>0.9</v>
      </c>
      <c r="N4922">
        <v>0.9</v>
      </c>
      <c r="O4922">
        <v>1</v>
      </c>
      <c r="P4922">
        <v>0.9</v>
      </c>
      <c r="Q4922">
        <v>1</v>
      </c>
      <c r="R4922" t="s">
        <v>611</v>
      </c>
    </row>
    <row r="4923" spans="1:18" x14ac:dyDescent="0.3">
      <c r="A4923" s="63">
        <v>4921</v>
      </c>
      <c r="B4923">
        <v>113416</v>
      </c>
      <c r="C4923" t="s">
        <v>194</v>
      </c>
      <c r="D4923" t="s">
        <v>658</v>
      </c>
      <c r="F4923">
        <v>51</v>
      </c>
      <c r="G4923" s="64">
        <v>44398</v>
      </c>
      <c r="H4923" s="64">
        <v>44398</v>
      </c>
      <c r="I4923">
        <v>6</v>
      </c>
      <c r="J4923">
        <v>2020</v>
      </c>
      <c r="K4923">
        <v>2020</v>
      </c>
      <c r="L4923">
        <v>1</v>
      </c>
      <c r="M4923">
        <v>0.9</v>
      </c>
      <c r="N4923">
        <v>0.9</v>
      </c>
      <c r="O4923">
        <v>1</v>
      </c>
      <c r="P4923">
        <v>0.9</v>
      </c>
      <c r="Q4923">
        <v>1</v>
      </c>
      <c r="R4923" t="s">
        <v>747</v>
      </c>
    </row>
    <row r="4924" spans="1:18" x14ac:dyDescent="0.3">
      <c r="A4924" s="63">
        <v>4922</v>
      </c>
      <c r="B4924">
        <v>116226</v>
      </c>
      <c r="C4924" t="s">
        <v>333</v>
      </c>
      <c r="D4924" t="s">
        <v>658</v>
      </c>
      <c r="F4924">
        <v>58</v>
      </c>
      <c r="G4924" s="64">
        <v>44499</v>
      </c>
      <c r="H4924" s="64">
        <v>44499</v>
      </c>
      <c r="I4924">
        <v>5</v>
      </c>
      <c r="J4924">
        <v>2020</v>
      </c>
      <c r="K4924">
        <v>2020</v>
      </c>
      <c r="L4924">
        <v>1</v>
      </c>
      <c r="M4924">
        <v>1.583333333333333</v>
      </c>
      <c r="N4924">
        <v>1.583333333333333</v>
      </c>
      <c r="O4924">
        <v>1</v>
      </c>
      <c r="P4924">
        <v>1.583333333333333</v>
      </c>
      <c r="Q4924">
        <v>1</v>
      </c>
      <c r="R4924" t="s">
        <v>23</v>
      </c>
    </row>
    <row r="4925" spans="1:18" x14ac:dyDescent="0.3">
      <c r="A4925" s="63">
        <v>4923</v>
      </c>
      <c r="B4925">
        <v>116226</v>
      </c>
      <c r="C4925" t="s">
        <v>333</v>
      </c>
      <c r="D4925" t="s">
        <v>658</v>
      </c>
      <c r="F4925">
        <v>58</v>
      </c>
      <c r="G4925" s="64">
        <v>44499</v>
      </c>
      <c r="H4925" s="64">
        <v>44499</v>
      </c>
      <c r="I4925">
        <v>5</v>
      </c>
      <c r="J4925">
        <v>2020</v>
      </c>
      <c r="K4925">
        <v>2020</v>
      </c>
      <c r="L4925">
        <v>1</v>
      </c>
      <c r="M4925">
        <v>1.583333333333333</v>
      </c>
      <c r="N4925">
        <v>1.583333333333333</v>
      </c>
      <c r="O4925">
        <v>1</v>
      </c>
      <c r="P4925">
        <v>1.583333333333333</v>
      </c>
      <c r="Q4925">
        <v>1</v>
      </c>
      <c r="R4925" t="s">
        <v>639</v>
      </c>
    </row>
    <row r="4926" spans="1:18" x14ac:dyDescent="0.3">
      <c r="A4926" s="63">
        <v>4924</v>
      </c>
      <c r="B4926">
        <v>116226</v>
      </c>
      <c r="C4926" t="s">
        <v>333</v>
      </c>
      <c r="D4926" t="s">
        <v>658</v>
      </c>
      <c r="F4926">
        <v>58</v>
      </c>
      <c r="G4926" s="64">
        <v>44499</v>
      </c>
      <c r="H4926" s="64">
        <v>44499</v>
      </c>
      <c r="I4926">
        <v>5</v>
      </c>
      <c r="J4926">
        <v>2020</v>
      </c>
      <c r="K4926">
        <v>2020</v>
      </c>
      <c r="L4926">
        <v>1</v>
      </c>
      <c r="M4926">
        <v>1.583333333333333</v>
      </c>
      <c r="N4926">
        <v>1.583333333333333</v>
      </c>
      <c r="O4926">
        <v>1</v>
      </c>
      <c r="P4926">
        <v>1.583333333333333</v>
      </c>
      <c r="Q4926">
        <v>1</v>
      </c>
      <c r="R4926" t="s">
        <v>747</v>
      </c>
    </row>
    <row r="4927" spans="1:18" x14ac:dyDescent="0.3">
      <c r="A4927" s="63">
        <v>4925</v>
      </c>
      <c r="B4927">
        <v>116226</v>
      </c>
      <c r="C4927" t="s">
        <v>333</v>
      </c>
      <c r="D4927" t="s">
        <v>658</v>
      </c>
      <c r="F4927">
        <v>58</v>
      </c>
      <c r="G4927" s="64">
        <v>44499</v>
      </c>
      <c r="H4927" s="64">
        <v>44499</v>
      </c>
      <c r="I4927">
        <v>5</v>
      </c>
      <c r="J4927">
        <v>2020</v>
      </c>
      <c r="K4927">
        <v>2020</v>
      </c>
      <c r="L4927">
        <v>1</v>
      </c>
      <c r="M4927">
        <v>1.583333333333333</v>
      </c>
      <c r="N4927">
        <v>1.583333333333333</v>
      </c>
      <c r="O4927">
        <v>1</v>
      </c>
      <c r="P4927">
        <v>1.583333333333333</v>
      </c>
      <c r="Q4927">
        <v>1</v>
      </c>
      <c r="R4927" t="s">
        <v>37</v>
      </c>
    </row>
    <row r="4928" spans="1:18" x14ac:dyDescent="0.3">
      <c r="A4928" s="63">
        <v>4926</v>
      </c>
      <c r="B4928">
        <v>124394</v>
      </c>
      <c r="C4928" t="s">
        <v>577</v>
      </c>
      <c r="D4928" t="s">
        <v>787</v>
      </c>
      <c r="F4928">
        <v>63</v>
      </c>
      <c r="G4928" s="64">
        <v>44410</v>
      </c>
      <c r="H4928" s="64">
        <v>44509</v>
      </c>
      <c r="I4928">
        <v>6</v>
      </c>
      <c r="J4928">
        <v>2021</v>
      </c>
      <c r="K4928">
        <v>2021</v>
      </c>
      <c r="L4928">
        <v>12</v>
      </c>
      <c r="M4928">
        <v>6.6666666666666666E-2</v>
      </c>
      <c r="N4928">
        <v>0.8</v>
      </c>
      <c r="O4928">
        <v>100</v>
      </c>
      <c r="P4928">
        <v>8.0000000000000002E-3</v>
      </c>
      <c r="Q4928">
        <v>0.12</v>
      </c>
      <c r="R4928" t="s">
        <v>32</v>
      </c>
    </row>
    <row r="4929" spans="1:18" x14ac:dyDescent="0.3">
      <c r="A4929" s="63">
        <v>4927</v>
      </c>
      <c r="B4929">
        <v>124394</v>
      </c>
      <c r="C4929" t="s">
        <v>577</v>
      </c>
      <c r="D4929" t="s">
        <v>787</v>
      </c>
      <c r="F4929">
        <v>63</v>
      </c>
      <c r="G4929" s="64">
        <v>44410</v>
      </c>
      <c r="H4929" s="64">
        <v>44509</v>
      </c>
      <c r="I4929">
        <v>6</v>
      </c>
      <c r="J4929">
        <v>2021</v>
      </c>
      <c r="K4929">
        <v>2021</v>
      </c>
      <c r="L4929">
        <v>12</v>
      </c>
      <c r="M4929">
        <v>6.6666666666666666E-2</v>
      </c>
      <c r="N4929">
        <v>0.8</v>
      </c>
      <c r="O4929">
        <v>100</v>
      </c>
      <c r="P4929">
        <v>8.0000000000000002E-3</v>
      </c>
      <c r="Q4929">
        <v>0.12</v>
      </c>
      <c r="R4929" t="s">
        <v>42</v>
      </c>
    </row>
    <row r="4930" spans="1:18" x14ac:dyDescent="0.3">
      <c r="A4930" s="63">
        <v>4928</v>
      </c>
      <c r="B4930">
        <v>124394</v>
      </c>
      <c r="C4930" t="s">
        <v>577</v>
      </c>
      <c r="D4930" t="s">
        <v>787</v>
      </c>
      <c r="F4930">
        <v>63</v>
      </c>
      <c r="G4930" s="64">
        <v>44410</v>
      </c>
      <c r="H4930" s="64">
        <v>44509</v>
      </c>
      <c r="I4930">
        <v>6</v>
      </c>
      <c r="J4930">
        <v>2021</v>
      </c>
      <c r="K4930">
        <v>2021</v>
      </c>
      <c r="L4930">
        <v>12</v>
      </c>
      <c r="M4930">
        <v>6.6666666666666666E-2</v>
      </c>
      <c r="N4930">
        <v>0.8</v>
      </c>
      <c r="O4930">
        <v>100</v>
      </c>
      <c r="P4930">
        <v>8.0000000000000002E-3</v>
      </c>
      <c r="Q4930">
        <v>0.12</v>
      </c>
      <c r="R4930" t="s">
        <v>38</v>
      </c>
    </row>
    <row r="4931" spans="1:18" x14ac:dyDescent="0.3">
      <c r="A4931" s="63">
        <v>4929</v>
      </c>
      <c r="B4931">
        <v>124394</v>
      </c>
      <c r="C4931" t="s">
        <v>577</v>
      </c>
      <c r="D4931" t="s">
        <v>787</v>
      </c>
      <c r="F4931">
        <v>63</v>
      </c>
      <c r="G4931" s="64">
        <v>44410</v>
      </c>
      <c r="H4931" s="64">
        <v>44509</v>
      </c>
      <c r="I4931">
        <v>6</v>
      </c>
      <c r="J4931">
        <v>2021</v>
      </c>
      <c r="K4931">
        <v>2021</v>
      </c>
      <c r="L4931">
        <v>12</v>
      </c>
      <c r="M4931">
        <v>6.6666666666666666E-2</v>
      </c>
      <c r="N4931">
        <v>0.8</v>
      </c>
      <c r="O4931">
        <v>100</v>
      </c>
      <c r="P4931">
        <v>8.0000000000000002E-3</v>
      </c>
      <c r="Q4931">
        <v>0.12</v>
      </c>
      <c r="R4931" t="s">
        <v>45</v>
      </c>
    </row>
    <row r="4932" spans="1:18" x14ac:dyDescent="0.3">
      <c r="A4932" s="63">
        <v>4930</v>
      </c>
      <c r="B4932">
        <v>124394</v>
      </c>
      <c r="C4932" t="s">
        <v>577</v>
      </c>
      <c r="D4932" t="s">
        <v>787</v>
      </c>
      <c r="F4932">
        <v>63</v>
      </c>
      <c r="G4932" s="64">
        <v>44410</v>
      </c>
      <c r="H4932" s="64">
        <v>44509</v>
      </c>
      <c r="I4932">
        <v>6</v>
      </c>
      <c r="J4932">
        <v>2021</v>
      </c>
      <c r="K4932">
        <v>2021</v>
      </c>
      <c r="L4932">
        <v>12</v>
      </c>
      <c r="M4932">
        <v>6.6666666666666666E-2</v>
      </c>
      <c r="N4932">
        <v>0.8</v>
      </c>
      <c r="O4932">
        <v>100</v>
      </c>
      <c r="P4932">
        <v>8.0000000000000002E-3</v>
      </c>
      <c r="Q4932">
        <v>0.12</v>
      </c>
      <c r="R4932" t="s">
        <v>695</v>
      </c>
    </row>
    <row r="4933" spans="1:18" x14ac:dyDescent="0.3">
      <c r="A4933" s="63">
        <v>4931</v>
      </c>
      <c r="B4933">
        <v>124394</v>
      </c>
      <c r="C4933" t="s">
        <v>577</v>
      </c>
      <c r="D4933" t="s">
        <v>787</v>
      </c>
      <c r="F4933">
        <v>63</v>
      </c>
      <c r="G4933" s="64">
        <v>44410</v>
      </c>
      <c r="H4933" s="64">
        <v>44509</v>
      </c>
      <c r="I4933">
        <v>6</v>
      </c>
      <c r="J4933">
        <v>2021</v>
      </c>
      <c r="K4933">
        <v>2021</v>
      </c>
      <c r="L4933">
        <v>12</v>
      </c>
      <c r="M4933">
        <v>6.6666666666666666E-2</v>
      </c>
      <c r="N4933">
        <v>0.8</v>
      </c>
      <c r="O4933">
        <v>100</v>
      </c>
      <c r="P4933">
        <v>8.0000000000000002E-3</v>
      </c>
      <c r="Q4933">
        <v>0.12</v>
      </c>
      <c r="R4933" t="s">
        <v>685</v>
      </c>
    </row>
    <row r="4934" spans="1:18" x14ac:dyDescent="0.3">
      <c r="A4934" s="63">
        <v>4932</v>
      </c>
      <c r="B4934">
        <v>124394</v>
      </c>
      <c r="C4934" t="s">
        <v>577</v>
      </c>
      <c r="D4934" t="s">
        <v>787</v>
      </c>
      <c r="F4934">
        <v>63</v>
      </c>
      <c r="G4934" s="64">
        <v>44410</v>
      </c>
      <c r="H4934" s="64">
        <v>44509</v>
      </c>
      <c r="I4934">
        <v>6</v>
      </c>
      <c r="J4934">
        <v>2021</v>
      </c>
      <c r="K4934">
        <v>2021</v>
      </c>
      <c r="L4934">
        <v>12</v>
      </c>
      <c r="M4934">
        <v>6.6666666666666666E-2</v>
      </c>
      <c r="N4934">
        <v>0.8</v>
      </c>
      <c r="O4934">
        <v>100</v>
      </c>
      <c r="P4934">
        <v>8.0000000000000002E-3</v>
      </c>
      <c r="Q4934">
        <v>0.12</v>
      </c>
      <c r="R4934" t="s">
        <v>600</v>
      </c>
    </row>
    <row r="4935" spans="1:18" x14ac:dyDescent="0.3">
      <c r="A4935" s="63">
        <v>4933</v>
      </c>
      <c r="B4935">
        <v>124394</v>
      </c>
      <c r="C4935" t="s">
        <v>577</v>
      </c>
      <c r="D4935" t="s">
        <v>787</v>
      </c>
      <c r="F4935">
        <v>63</v>
      </c>
      <c r="G4935" s="64">
        <v>44410</v>
      </c>
      <c r="H4935" s="64">
        <v>44509</v>
      </c>
      <c r="I4935">
        <v>6</v>
      </c>
      <c r="J4935">
        <v>2021</v>
      </c>
      <c r="K4935">
        <v>2021</v>
      </c>
      <c r="L4935">
        <v>12</v>
      </c>
      <c r="M4935">
        <v>6.6666666666666666E-2</v>
      </c>
      <c r="N4935">
        <v>0.8</v>
      </c>
      <c r="O4935">
        <v>100</v>
      </c>
      <c r="P4935">
        <v>8.0000000000000002E-3</v>
      </c>
      <c r="Q4935">
        <v>0.12</v>
      </c>
      <c r="R4935" t="s">
        <v>766</v>
      </c>
    </row>
    <row r="4936" spans="1:18" x14ac:dyDescent="0.3">
      <c r="A4936" s="63">
        <v>4934</v>
      </c>
      <c r="B4936">
        <v>623</v>
      </c>
      <c r="C4936" t="s">
        <v>505</v>
      </c>
      <c r="D4936" t="s">
        <v>585</v>
      </c>
      <c r="F4936">
        <v>61</v>
      </c>
      <c r="G4936" s="64">
        <v>44416</v>
      </c>
      <c r="H4936" s="64">
        <v>44445</v>
      </c>
      <c r="I4936">
        <v>5</v>
      </c>
      <c r="J4936">
        <v>2002</v>
      </c>
      <c r="K4936">
        <v>2002</v>
      </c>
      <c r="L4936">
        <v>25</v>
      </c>
      <c r="M4936">
        <v>0.4</v>
      </c>
      <c r="N4936">
        <v>10</v>
      </c>
      <c r="O4936">
        <v>30</v>
      </c>
      <c r="P4936">
        <v>0.33333333333333331</v>
      </c>
      <c r="Q4936">
        <v>0.83333333333333337</v>
      </c>
      <c r="R4936" t="s">
        <v>22</v>
      </c>
    </row>
    <row r="4937" spans="1:18" x14ac:dyDescent="0.3">
      <c r="A4937" s="63">
        <v>4935</v>
      </c>
      <c r="B4937">
        <v>623</v>
      </c>
      <c r="C4937" t="s">
        <v>505</v>
      </c>
      <c r="D4937" t="s">
        <v>585</v>
      </c>
      <c r="F4937">
        <v>61</v>
      </c>
      <c r="G4937" s="64">
        <v>44416</v>
      </c>
      <c r="H4937" s="64">
        <v>44445</v>
      </c>
      <c r="I4937">
        <v>5</v>
      </c>
      <c r="J4937">
        <v>2002</v>
      </c>
      <c r="K4937">
        <v>2002</v>
      </c>
      <c r="L4937">
        <v>25</v>
      </c>
      <c r="M4937">
        <v>0.4</v>
      </c>
      <c r="N4937">
        <v>10</v>
      </c>
      <c r="O4937">
        <v>30</v>
      </c>
      <c r="P4937">
        <v>0.33333333333333331</v>
      </c>
      <c r="Q4937">
        <v>0.83333333333333337</v>
      </c>
      <c r="R4937" t="s">
        <v>32</v>
      </c>
    </row>
    <row r="4938" spans="1:18" x14ac:dyDescent="0.3">
      <c r="A4938" s="63">
        <v>4936</v>
      </c>
      <c r="B4938">
        <v>623</v>
      </c>
      <c r="C4938" t="s">
        <v>505</v>
      </c>
      <c r="D4938" t="s">
        <v>585</v>
      </c>
      <c r="F4938">
        <v>61</v>
      </c>
      <c r="G4938" s="64">
        <v>44416</v>
      </c>
      <c r="H4938" s="64">
        <v>44445</v>
      </c>
      <c r="I4938">
        <v>5</v>
      </c>
      <c r="J4938">
        <v>2002</v>
      </c>
      <c r="K4938">
        <v>2002</v>
      </c>
      <c r="L4938">
        <v>25</v>
      </c>
      <c r="M4938">
        <v>0.4</v>
      </c>
      <c r="N4938">
        <v>10</v>
      </c>
      <c r="O4938">
        <v>30</v>
      </c>
      <c r="P4938">
        <v>0.33333333333333331</v>
      </c>
      <c r="Q4938">
        <v>0.83333333333333337</v>
      </c>
      <c r="R4938" t="s">
        <v>54</v>
      </c>
    </row>
    <row r="4939" spans="1:18" x14ac:dyDescent="0.3">
      <c r="A4939" s="63">
        <v>4937</v>
      </c>
      <c r="B4939">
        <v>623</v>
      </c>
      <c r="C4939" t="s">
        <v>505</v>
      </c>
      <c r="D4939" t="s">
        <v>585</v>
      </c>
      <c r="F4939">
        <v>61</v>
      </c>
      <c r="G4939" s="64">
        <v>44416</v>
      </c>
      <c r="H4939" s="64">
        <v>44445</v>
      </c>
      <c r="I4939">
        <v>5</v>
      </c>
      <c r="J4939">
        <v>2002</v>
      </c>
      <c r="K4939">
        <v>2002</v>
      </c>
      <c r="L4939">
        <v>25</v>
      </c>
      <c r="M4939">
        <v>0.4</v>
      </c>
      <c r="N4939">
        <v>10</v>
      </c>
      <c r="O4939">
        <v>30</v>
      </c>
      <c r="P4939">
        <v>0.33333333333333331</v>
      </c>
      <c r="Q4939">
        <v>0.83333333333333337</v>
      </c>
      <c r="R4939" t="s">
        <v>678</v>
      </c>
    </row>
    <row r="4940" spans="1:18" x14ac:dyDescent="0.3">
      <c r="A4940" s="63">
        <v>4938</v>
      </c>
      <c r="B4940">
        <v>623</v>
      </c>
      <c r="C4940" t="s">
        <v>505</v>
      </c>
      <c r="D4940" t="s">
        <v>585</v>
      </c>
      <c r="F4940">
        <v>61</v>
      </c>
      <c r="G4940" s="64">
        <v>44416</v>
      </c>
      <c r="H4940" s="64">
        <v>44445</v>
      </c>
      <c r="I4940">
        <v>5</v>
      </c>
      <c r="J4940">
        <v>2002</v>
      </c>
      <c r="K4940">
        <v>2002</v>
      </c>
      <c r="L4940">
        <v>25</v>
      </c>
      <c r="M4940">
        <v>0.4</v>
      </c>
      <c r="N4940">
        <v>10</v>
      </c>
      <c r="O4940">
        <v>30</v>
      </c>
      <c r="P4940">
        <v>0.33333333333333331</v>
      </c>
      <c r="Q4940">
        <v>0.83333333333333337</v>
      </c>
      <c r="R4940" t="s">
        <v>606</v>
      </c>
    </row>
    <row r="4941" spans="1:18" x14ac:dyDescent="0.3">
      <c r="A4941" s="63">
        <v>4939</v>
      </c>
      <c r="B4941">
        <v>623</v>
      </c>
      <c r="C4941" t="s">
        <v>505</v>
      </c>
      <c r="D4941" t="s">
        <v>585</v>
      </c>
      <c r="F4941">
        <v>61</v>
      </c>
      <c r="G4941" s="64">
        <v>44416</v>
      </c>
      <c r="H4941" s="64">
        <v>44445</v>
      </c>
      <c r="I4941">
        <v>5</v>
      </c>
      <c r="J4941">
        <v>2002</v>
      </c>
      <c r="K4941">
        <v>2002</v>
      </c>
      <c r="L4941">
        <v>25</v>
      </c>
      <c r="M4941">
        <v>0.4</v>
      </c>
      <c r="N4941">
        <v>10</v>
      </c>
      <c r="O4941">
        <v>30</v>
      </c>
      <c r="P4941">
        <v>0.33333333333333331</v>
      </c>
      <c r="Q4941">
        <v>0.83333333333333337</v>
      </c>
      <c r="R4941" t="s">
        <v>45</v>
      </c>
    </row>
    <row r="4942" spans="1:18" x14ac:dyDescent="0.3">
      <c r="A4942" s="63">
        <v>4940</v>
      </c>
      <c r="B4942">
        <v>623</v>
      </c>
      <c r="C4942" t="s">
        <v>505</v>
      </c>
      <c r="D4942" t="s">
        <v>585</v>
      </c>
      <c r="F4942">
        <v>61</v>
      </c>
      <c r="G4942" s="64">
        <v>44416</v>
      </c>
      <c r="H4942" s="64">
        <v>44445</v>
      </c>
      <c r="I4942">
        <v>5</v>
      </c>
      <c r="J4942">
        <v>2002</v>
      </c>
      <c r="K4942">
        <v>2002</v>
      </c>
      <c r="L4942">
        <v>25</v>
      </c>
      <c r="M4942">
        <v>0.4</v>
      </c>
      <c r="N4942">
        <v>10</v>
      </c>
      <c r="O4942">
        <v>30</v>
      </c>
      <c r="P4942">
        <v>0.33333333333333331</v>
      </c>
      <c r="Q4942">
        <v>0.83333333333333337</v>
      </c>
      <c r="R4942" t="s">
        <v>641</v>
      </c>
    </row>
    <row r="4943" spans="1:18" x14ac:dyDescent="0.3">
      <c r="A4943" s="63">
        <v>4941</v>
      </c>
      <c r="B4943">
        <v>623</v>
      </c>
      <c r="C4943" t="s">
        <v>505</v>
      </c>
      <c r="D4943" t="s">
        <v>585</v>
      </c>
      <c r="F4943">
        <v>61</v>
      </c>
      <c r="G4943" s="64">
        <v>44416</v>
      </c>
      <c r="H4943" s="64">
        <v>44445</v>
      </c>
      <c r="I4943">
        <v>5</v>
      </c>
      <c r="J4943">
        <v>2002</v>
      </c>
      <c r="K4943">
        <v>2002</v>
      </c>
      <c r="L4943">
        <v>25</v>
      </c>
      <c r="M4943">
        <v>0.4</v>
      </c>
      <c r="N4943">
        <v>10</v>
      </c>
      <c r="O4943">
        <v>30</v>
      </c>
      <c r="P4943">
        <v>0.33333333333333331</v>
      </c>
      <c r="Q4943">
        <v>0.83333333333333337</v>
      </c>
      <c r="R4943" t="s">
        <v>643</v>
      </c>
    </row>
    <row r="4944" spans="1:18" x14ac:dyDescent="0.3">
      <c r="A4944" s="63">
        <v>4942</v>
      </c>
      <c r="B4944">
        <v>108628</v>
      </c>
      <c r="C4944" t="s">
        <v>428</v>
      </c>
      <c r="D4944" t="s">
        <v>585</v>
      </c>
      <c r="F4944">
        <v>64</v>
      </c>
      <c r="G4944" s="64">
        <v>44417</v>
      </c>
      <c r="H4944" s="64">
        <v>44440</v>
      </c>
      <c r="I4944">
        <v>6</v>
      </c>
      <c r="J4944">
        <v>2020</v>
      </c>
      <c r="K4944">
        <v>2020</v>
      </c>
      <c r="L4944">
        <v>12</v>
      </c>
      <c r="M4944">
        <v>0.4</v>
      </c>
      <c r="N4944">
        <v>4.8000000000000007</v>
      </c>
      <c r="O4944">
        <v>24</v>
      </c>
      <c r="P4944">
        <v>0.2</v>
      </c>
      <c r="Q4944">
        <v>0.5</v>
      </c>
      <c r="R4944" t="s">
        <v>46</v>
      </c>
    </row>
    <row r="4945" spans="1:18" x14ac:dyDescent="0.3">
      <c r="A4945" s="63">
        <v>4943</v>
      </c>
      <c r="B4945">
        <v>108628</v>
      </c>
      <c r="C4945" t="s">
        <v>428</v>
      </c>
      <c r="D4945" t="s">
        <v>585</v>
      </c>
      <c r="F4945">
        <v>64</v>
      </c>
      <c r="G4945" s="64">
        <v>44417</v>
      </c>
      <c r="H4945" s="64">
        <v>44440</v>
      </c>
      <c r="I4945">
        <v>6</v>
      </c>
      <c r="J4945">
        <v>2020</v>
      </c>
      <c r="K4945">
        <v>2020</v>
      </c>
      <c r="L4945">
        <v>12</v>
      </c>
      <c r="M4945">
        <v>0.4</v>
      </c>
      <c r="N4945">
        <v>4.8000000000000007</v>
      </c>
      <c r="O4945">
        <v>24</v>
      </c>
      <c r="P4945">
        <v>0.2</v>
      </c>
      <c r="Q4945">
        <v>0.5</v>
      </c>
      <c r="R4945" t="s">
        <v>734</v>
      </c>
    </row>
    <row r="4946" spans="1:18" x14ac:dyDescent="0.3">
      <c r="A4946" s="63">
        <v>4944</v>
      </c>
      <c r="B4946">
        <v>108628</v>
      </c>
      <c r="C4946" t="s">
        <v>428</v>
      </c>
      <c r="D4946" t="s">
        <v>585</v>
      </c>
      <c r="F4946">
        <v>64</v>
      </c>
      <c r="G4946" s="64">
        <v>44417</v>
      </c>
      <c r="H4946" s="64">
        <v>44440</v>
      </c>
      <c r="I4946">
        <v>6</v>
      </c>
      <c r="J4946">
        <v>2020</v>
      </c>
      <c r="K4946">
        <v>2020</v>
      </c>
      <c r="L4946">
        <v>12</v>
      </c>
      <c r="M4946">
        <v>0.4</v>
      </c>
      <c r="N4946">
        <v>4.8000000000000007</v>
      </c>
      <c r="O4946">
        <v>24</v>
      </c>
      <c r="P4946">
        <v>0.2</v>
      </c>
      <c r="Q4946">
        <v>0.5</v>
      </c>
      <c r="R4946" t="s">
        <v>898</v>
      </c>
    </row>
    <row r="4947" spans="1:18" x14ac:dyDescent="0.3">
      <c r="A4947" s="63">
        <v>4945</v>
      </c>
      <c r="B4947">
        <v>108628</v>
      </c>
      <c r="C4947" t="s">
        <v>428</v>
      </c>
      <c r="D4947" t="s">
        <v>585</v>
      </c>
      <c r="F4947">
        <v>64</v>
      </c>
      <c r="G4947" s="64">
        <v>44417</v>
      </c>
      <c r="H4947" s="64">
        <v>44440</v>
      </c>
      <c r="I4947">
        <v>6</v>
      </c>
      <c r="J4947">
        <v>2020</v>
      </c>
      <c r="K4947">
        <v>2020</v>
      </c>
      <c r="L4947">
        <v>12</v>
      </c>
      <c r="M4947">
        <v>0.4</v>
      </c>
      <c r="N4947">
        <v>4.8000000000000007</v>
      </c>
      <c r="O4947">
        <v>24</v>
      </c>
      <c r="P4947">
        <v>0.2</v>
      </c>
      <c r="Q4947">
        <v>0.5</v>
      </c>
      <c r="R4947" t="s">
        <v>746</v>
      </c>
    </row>
    <row r="4948" spans="1:18" x14ac:dyDescent="0.3">
      <c r="A4948" s="63">
        <v>4946</v>
      </c>
      <c r="B4948">
        <v>108628</v>
      </c>
      <c r="C4948" t="s">
        <v>428</v>
      </c>
      <c r="D4948" t="s">
        <v>585</v>
      </c>
      <c r="F4948">
        <v>64</v>
      </c>
      <c r="G4948" s="64">
        <v>44417</v>
      </c>
      <c r="H4948" s="64">
        <v>44440</v>
      </c>
      <c r="I4948">
        <v>6</v>
      </c>
      <c r="J4948">
        <v>2020</v>
      </c>
      <c r="K4948">
        <v>2020</v>
      </c>
      <c r="L4948">
        <v>12</v>
      </c>
      <c r="M4948">
        <v>0.4</v>
      </c>
      <c r="N4948">
        <v>4.8000000000000007</v>
      </c>
      <c r="O4948">
        <v>24</v>
      </c>
      <c r="P4948">
        <v>0.2</v>
      </c>
      <c r="Q4948">
        <v>0.5</v>
      </c>
      <c r="R4948" t="s">
        <v>661</v>
      </c>
    </row>
    <row r="4949" spans="1:18" x14ac:dyDescent="0.3">
      <c r="A4949" s="63">
        <v>4947</v>
      </c>
      <c r="B4949">
        <v>108628</v>
      </c>
      <c r="C4949" t="s">
        <v>428</v>
      </c>
      <c r="D4949" t="s">
        <v>585</v>
      </c>
      <c r="F4949">
        <v>64</v>
      </c>
      <c r="G4949" s="64">
        <v>44417</v>
      </c>
      <c r="H4949" s="64">
        <v>44440</v>
      </c>
      <c r="I4949">
        <v>6</v>
      </c>
      <c r="J4949">
        <v>2020</v>
      </c>
      <c r="K4949">
        <v>2020</v>
      </c>
      <c r="L4949">
        <v>12</v>
      </c>
      <c r="M4949">
        <v>0.4</v>
      </c>
      <c r="N4949">
        <v>4.8000000000000007</v>
      </c>
      <c r="O4949">
        <v>24</v>
      </c>
      <c r="P4949">
        <v>0.2</v>
      </c>
      <c r="Q4949">
        <v>0.5</v>
      </c>
      <c r="R4949" t="s">
        <v>852</v>
      </c>
    </row>
    <row r="4950" spans="1:18" x14ac:dyDescent="0.3">
      <c r="A4950" s="63">
        <v>4948</v>
      </c>
      <c r="B4950">
        <v>108628</v>
      </c>
      <c r="C4950" t="s">
        <v>428</v>
      </c>
      <c r="D4950" t="s">
        <v>585</v>
      </c>
      <c r="F4950">
        <v>64</v>
      </c>
      <c r="G4950" s="64">
        <v>44417</v>
      </c>
      <c r="H4950" s="64">
        <v>44440</v>
      </c>
      <c r="I4950">
        <v>6</v>
      </c>
      <c r="J4950">
        <v>2020</v>
      </c>
      <c r="K4950">
        <v>2020</v>
      </c>
      <c r="L4950">
        <v>12</v>
      </c>
      <c r="M4950">
        <v>0.4</v>
      </c>
      <c r="N4950">
        <v>4.8000000000000007</v>
      </c>
      <c r="O4950">
        <v>24</v>
      </c>
      <c r="P4950">
        <v>0.2</v>
      </c>
      <c r="Q4950">
        <v>0.5</v>
      </c>
      <c r="R4950" t="s">
        <v>762</v>
      </c>
    </row>
    <row r="4951" spans="1:18" x14ac:dyDescent="0.3">
      <c r="A4951" s="63">
        <v>4949</v>
      </c>
      <c r="B4951">
        <v>112649</v>
      </c>
      <c r="C4951" t="s">
        <v>528</v>
      </c>
      <c r="D4951" t="s">
        <v>585</v>
      </c>
      <c r="F4951">
        <v>62</v>
      </c>
      <c r="G4951" s="64">
        <v>44426</v>
      </c>
      <c r="H4951" s="64">
        <v>44437</v>
      </c>
      <c r="I4951">
        <v>5</v>
      </c>
      <c r="J4951">
        <v>2021</v>
      </c>
      <c r="K4951">
        <v>2021</v>
      </c>
      <c r="L4951">
        <v>12</v>
      </c>
      <c r="M4951">
        <v>0.4</v>
      </c>
      <c r="N4951">
        <v>4.8000000000000007</v>
      </c>
      <c r="O4951">
        <v>12</v>
      </c>
      <c r="P4951">
        <v>0.40000000000000008</v>
      </c>
      <c r="Q4951">
        <v>1</v>
      </c>
      <c r="R4951" t="s">
        <v>22</v>
      </c>
    </row>
    <row r="4952" spans="1:18" x14ac:dyDescent="0.3">
      <c r="A4952" s="63">
        <v>4950</v>
      </c>
      <c r="B4952">
        <v>112649</v>
      </c>
      <c r="C4952" t="s">
        <v>528</v>
      </c>
      <c r="D4952" t="s">
        <v>585</v>
      </c>
      <c r="F4952">
        <v>62</v>
      </c>
      <c r="G4952" s="64">
        <v>44426</v>
      </c>
      <c r="H4952" s="64">
        <v>44437</v>
      </c>
      <c r="I4952">
        <v>5</v>
      </c>
      <c r="J4952">
        <v>2021</v>
      </c>
      <c r="K4952">
        <v>2021</v>
      </c>
      <c r="L4952">
        <v>12</v>
      </c>
      <c r="M4952">
        <v>0.4</v>
      </c>
      <c r="N4952">
        <v>4.8000000000000007</v>
      </c>
      <c r="O4952">
        <v>12</v>
      </c>
      <c r="P4952">
        <v>0.40000000000000008</v>
      </c>
      <c r="Q4952">
        <v>1</v>
      </c>
      <c r="R4952" t="s">
        <v>32</v>
      </c>
    </row>
    <row r="4953" spans="1:18" x14ac:dyDescent="0.3">
      <c r="A4953" s="63">
        <v>4951</v>
      </c>
      <c r="B4953">
        <v>112649</v>
      </c>
      <c r="C4953" t="s">
        <v>528</v>
      </c>
      <c r="D4953" t="s">
        <v>585</v>
      </c>
      <c r="F4953">
        <v>62</v>
      </c>
      <c r="G4953" s="64">
        <v>44426</v>
      </c>
      <c r="H4953" s="64">
        <v>44437</v>
      </c>
      <c r="I4953">
        <v>5</v>
      </c>
      <c r="J4953">
        <v>2021</v>
      </c>
      <c r="K4953">
        <v>2021</v>
      </c>
      <c r="L4953">
        <v>12</v>
      </c>
      <c r="M4953">
        <v>0.4</v>
      </c>
      <c r="N4953">
        <v>4.8000000000000007</v>
      </c>
      <c r="O4953">
        <v>12</v>
      </c>
      <c r="P4953">
        <v>0.40000000000000008</v>
      </c>
      <c r="Q4953">
        <v>1</v>
      </c>
      <c r="R4953" t="s">
        <v>23</v>
      </c>
    </row>
    <row r="4954" spans="1:18" x14ac:dyDescent="0.3">
      <c r="A4954" s="63">
        <v>4952</v>
      </c>
      <c r="B4954">
        <v>112649</v>
      </c>
      <c r="C4954" t="s">
        <v>528</v>
      </c>
      <c r="D4954" t="s">
        <v>585</v>
      </c>
      <c r="F4954">
        <v>62</v>
      </c>
      <c r="G4954" s="64">
        <v>44426</v>
      </c>
      <c r="H4954" s="64">
        <v>44437</v>
      </c>
      <c r="I4954">
        <v>5</v>
      </c>
      <c r="J4954">
        <v>2021</v>
      </c>
      <c r="K4954">
        <v>2021</v>
      </c>
      <c r="L4954">
        <v>12</v>
      </c>
      <c r="M4954">
        <v>0.4</v>
      </c>
      <c r="N4954">
        <v>4.8000000000000007</v>
      </c>
      <c r="O4954">
        <v>12</v>
      </c>
      <c r="P4954">
        <v>0.40000000000000008</v>
      </c>
      <c r="Q4954">
        <v>1</v>
      </c>
      <c r="R4954" t="s">
        <v>632</v>
      </c>
    </row>
    <row r="4955" spans="1:18" x14ac:dyDescent="0.3">
      <c r="A4955" s="63">
        <v>4953</v>
      </c>
      <c r="B4955">
        <v>112649</v>
      </c>
      <c r="C4955" t="s">
        <v>528</v>
      </c>
      <c r="D4955" t="s">
        <v>585</v>
      </c>
      <c r="F4955">
        <v>62</v>
      </c>
      <c r="G4955" s="64">
        <v>44426</v>
      </c>
      <c r="H4955" s="64">
        <v>44437</v>
      </c>
      <c r="I4955">
        <v>5</v>
      </c>
      <c r="J4955">
        <v>2021</v>
      </c>
      <c r="K4955">
        <v>2021</v>
      </c>
      <c r="L4955">
        <v>12</v>
      </c>
      <c r="M4955">
        <v>0.4</v>
      </c>
      <c r="N4955">
        <v>4.8000000000000007</v>
      </c>
      <c r="O4955">
        <v>12</v>
      </c>
      <c r="P4955">
        <v>0.40000000000000008</v>
      </c>
      <c r="Q4955">
        <v>1</v>
      </c>
      <c r="R4955" t="s">
        <v>670</v>
      </c>
    </row>
    <row r="4956" spans="1:18" x14ac:dyDescent="0.3">
      <c r="A4956" s="63">
        <v>4954</v>
      </c>
      <c r="B4956">
        <v>112649</v>
      </c>
      <c r="C4956" t="s">
        <v>528</v>
      </c>
      <c r="D4956" t="s">
        <v>585</v>
      </c>
      <c r="F4956">
        <v>62</v>
      </c>
      <c r="G4956" s="64">
        <v>44426</v>
      </c>
      <c r="H4956" s="64">
        <v>44437</v>
      </c>
      <c r="I4956">
        <v>5</v>
      </c>
      <c r="J4956">
        <v>2021</v>
      </c>
      <c r="K4956">
        <v>2021</v>
      </c>
      <c r="L4956">
        <v>12</v>
      </c>
      <c r="M4956">
        <v>0.4</v>
      </c>
      <c r="N4956">
        <v>4.8000000000000007</v>
      </c>
      <c r="O4956">
        <v>12</v>
      </c>
      <c r="P4956">
        <v>0.40000000000000008</v>
      </c>
      <c r="Q4956">
        <v>1</v>
      </c>
      <c r="R4956" t="s">
        <v>590</v>
      </c>
    </row>
    <row r="4957" spans="1:18" x14ac:dyDescent="0.3">
      <c r="A4957" s="63">
        <v>4955</v>
      </c>
      <c r="B4957">
        <v>112649</v>
      </c>
      <c r="C4957" t="s">
        <v>528</v>
      </c>
      <c r="D4957" t="s">
        <v>585</v>
      </c>
      <c r="F4957">
        <v>62</v>
      </c>
      <c r="G4957" s="64">
        <v>44426</v>
      </c>
      <c r="H4957" s="64">
        <v>44437</v>
      </c>
      <c r="I4957">
        <v>5</v>
      </c>
      <c r="J4957">
        <v>2021</v>
      </c>
      <c r="K4957">
        <v>2021</v>
      </c>
      <c r="L4957">
        <v>12</v>
      </c>
      <c r="M4957">
        <v>0.4</v>
      </c>
      <c r="N4957">
        <v>4.8000000000000007</v>
      </c>
      <c r="O4957">
        <v>12</v>
      </c>
      <c r="P4957">
        <v>0.40000000000000008</v>
      </c>
      <c r="Q4957">
        <v>1</v>
      </c>
      <c r="R4957" t="s">
        <v>71</v>
      </c>
    </row>
    <row r="4958" spans="1:18" x14ac:dyDescent="0.3">
      <c r="A4958" s="63">
        <v>4956</v>
      </c>
      <c r="B4958">
        <v>112649</v>
      </c>
      <c r="C4958" t="s">
        <v>528</v>
      </c>
      <c r="D4958" t="s">
        <v>585</v>
      </c>
      <c r="F4958">
        <v>62</v>
      </c>
      <c r="G4958" s="64">
        <v>44426</v>
      </c>
      <c r="H4958" s="64">
        <v>44437</v>
      </c>
      <c r="I4958">
        <v>5</v>
      </c>
      <c r="J4958">
        <v>2021</v>
      </c>
      <c r="K4958">
        <v>2021</v>
      </c>
      <c r="L4958">
        <v>12</v>
      </c>
      <c r="M4958">
        <v>0.4</v>
      </c>
      <c r="N4958">
        <v>4.8000000000000007</v>
      </c>
      <c r="O4958">
        <v>12</v>
      </c>
      <c r="P4958">
        <v>0.40000000000000008</v>
      </c>
      <c r="Q4958">
        <v>1</v>
      </c>
      <c r="R4958" t="s">
        <v>606</v>
      </c>
    </row>
    <row r="4959" spans="1:18" x14ac:dyDescent="0.3">
      <c r="A4959" s="63">
        <v>4957</v>
      </c>
      <c r="B4959">
        <v>112649</v>
      </c>
      <c r="C4959" t="s">
        <v>528</v>
      </c>
      <c r="D4959" t="s">
        <v>585</v>
      </c>
      <c r="F4959">
        <v>62</v>
      </c>
      <c r="G4959" s="64">
        <v>44426</v>
      </c>
      <c r="H4959" s="64">
        <v>44437</v>
      </c>
      <c r="I4959">
        <v>5</v>
      </c>
      <c r="J4959">
        <v>2021</v>
      </c>
      <c r="K4959">
        <v>2021</v>
      </c>
      <c r="L4959">
        <v>12</v>
      </c>
      <c r="M4959">
        <v>0.4</v>
      </c>
      <c r="N4959">
        <v>4.8000000000000007</v>
      </c>
      <c r="O4959">
        <v>12</v>
      </c>
      <c r="P4959">
        <v>0.40000000000000008</v>
      </c>
      <c r="Q4959">
        <v>1</v>
      </c>
      <c r="R4959" t="s">
        <v>640</v>
      </c>
    </row>
    <row r="4960" spans="1:18" x14ac:dyDescent="0.3">
      <c r="A4960" s="63">
        <v>4958</v>
      </c>
      <c r="B4960">
        <v>112649</v>
      </c>
      <c r="C4960" t="s">
        <v>528</v>
      </c>
      <c r="D4960" t="s">
        <v>585</v>
      </c>
      <c r="F4960">
        <v>62</v>
      </c>
      <c r="G4960" s="64">
        <v>44426</v>
      </c>
      <c r="H4960" s="64">
        <v>44437</v>
      </c>
      <c r="I4960">
        <v>5</v>
      </c>
      <c r="J4960">
        <v>2021</v>
      </c>
      <c r="K4960">
        <v>2021</v>
      </c>
      <c r="L4960">
        <v>12</v>
      </c>
      <c r="M4960">
        <v>0.4</v>
      </c>
      <c r="N4960">
        <v>4.8000000000000007</v>
      </c>
      <c r="O4960">
        <v>12</v>
      </c>
      <c r="P4960">
        <v>0.40000000000000008</v>
      </c>
      <c r="Q4960">
        <v>1</v>
      </c>
      <c r="R4960" t="s">
        <v>133</v>
      </c>
    </row>
    <row r="4961" spans="1:18" x14ac:dyDescent="0.3">
      <c r="A4961" s="63">
        <v>4959</v>
      </c>
      <c r="B4961">
        <v>112649</v>
      </c>
      <c r="C4961" t="s">
        <v>528</v>
      </c>
      <c r="D4961" t="s">
        <v>585</v>
      </c>
      <c r="F4961">
        <v>62</v>
      </c>
      <c r="G4961" s="64">
        <v>44426</v>
      </c>
      <c r="H4961" s="64">
        <v>44437</v>
      </c>
      <c r="I4961">
        <v>5</v>
      </c>
      <c r="J4961">
        <v>2021</v>
      </c>
      <c r="K4961">
        <v>2021</v>
      </c>
      <c r="L4961">
        <v>12</v>
      </c>
      <c r="M4961">
        <v>0.4</v>
      </c>
      <c r="N4961">
        <v>4.8000000000000007</v>
      </c>
      <c r="O4961">
        <v>12</v>
      </c>
      <c r="P4961">
        <v>0.40000000000000008</v>
      </c>
      <c r="Q4961">
        <v>1</v>
      </c>
      <c r="R4961" t="s">
        <v>797</v>
      </c>
    </row>
    <row r="4962" spans="1:18" x14ac:dyDescent="0.3">
      <c r="A4962" s="63">
        <v>4960</v>
      </c>
      <c r="B4962">
        <v>112649</v>
      </c>
      <c r="C4962" t="s">
        <v>528</v>
      </c>
      <c r="D4962" t="s">
        <v>585</v>
      </c>
      <c r="F4962">
        <v>62</v>
      </c>
      <c r="G4962" s="64">
        <v>44426</v>
      </c>
      <c r="H4962" s="64">
        <v>44437</v>
      </c>
      <c r="I4962">
        <v>5</v>
      </c>
      <c r="J4962">
        <v>2021</v>
      </c>
      <c r="K4962">
        <v>2021</v>
      </c>
      <c r="L4962">
        <v>12</v>
      </c>
      <c r="M4962">
        <v>0.4</v>
      </c>
      <c r="N4962">
        <v>4.8000000000000007</v>
      </c>
      <c r="O4962">
        <v>12</v>
      </c>
      <c r="P4962">
        <v>0.40000000000000008</v>
      </c>
      <c r="Q4962">
        <v>1</v>
      </c>
      <c r="R4962" t="s">
        <v>615</v>
      </c>
    </row>
    <row r="4963" spans="1:18" x14ac:dyDescent="0.3">
      <c r="A4963" s="63">
        <v>4961</v>
      </c>
      <c r="B4963">
        <v>112649</v>
      </c>
      <c r="C4963" t="s">
        <v>528</v>
      </c>
      <c r="D4963" t="s">
        <v>585</v>
      </c>
      <c r="F4963">
        <v>62</v>
      </c>
      <c r="G4963" s="64">
        <v>44426</v>
      </c>
      <c r="H4963" s="64">
        <v>44437</v>
      </c>
      <c r="I4963">
        <v>5</v>
      </c>
      <c r="J4963">
        <v>2021</v>
      </c>
      <c r="K4963">
        <v>2021</v>
      </c>
      <c r="L4963">
        <v>12</v>
      </c>
      <c r="M4963">
        <v>0.4</v>
      </c>
      <c r="N4963">
        <v>4.8000000000000007</v>
      </c>
      <c r="O4963">
        <v>12</v>
      </c>
      <c r="P4963">
        <v>0.40000000000000008</v>
      </c>
      <c r="Q4963">
        <v>1</v>
      </c>
      <c r="R4963" t="s">
        <v>723</v>
      </c>
    </row>
    <row r="4964" spans="1:18" x14ac:dyDescent="0.3">
      <c r="A4964" s="63">
        <v>4962</v>
      </c>
      <c r="B4964">
        <v>112649</v>
      </c>
      <c r="C4964" t="s">
        <v>528</v>
      </c>
      <c r="D4964" t="s">
        <v>585</v>
      </c>
      <c r="F4964">
        <v>62</v>
      </c>
      <c r="G4964" s="64">
        <v>44426</v>
      </c>
      <c r="H4964" s="64">
        <v>44437</v>
      </c>
      <c r="I4964">
        <v>5</v>
      </c>
      <c r="J4964">
        <v>2021</v>
      </c>
      <c r="K4964">
        <v>2021</v>
      </c>
      <c r="L4964">
        <v>12</v>
      </c>
      <c r="M4964">
        <v>0.4</v>
      </c>
      <c r="N4964">
        <v>4.8000000000000007</v>
      </c>
      <c r="O4964">
        <v>12</v>
      </c>
      <c r="P4964">
        <v>0.40000000000000008</v>
      </c>
      <c r="Q4964">
        <v>1</v>
      </c>
      <c r="R4964" t="s">
        <v>673</v>
      </c>
    </row>
    <row r="4965" spans="1:18" x14ac:dyDescent="0.3">
      <c r="A4965" s="63">
        <v>4963</v>
      </c>
      <c r="B4965">
        <v>112649</v>
      </c>
      <c r="C4965" t="s">
        <v>528</v>
      </c>
      <c r="D4965" t="s">
        <v>585</v>
      </c>
      <c r="F4965">
        <v>62</v>
      </c>
      <c r="G4965" s="64">
        <v>44426</v>
      </c>
      <c r="H4965" s="64">
        <v>44437</v>
      </c>
      <c r="I4965">
        <v>5</v>
      </c>
      <c r="J4965">
        <v>2021</v>
      </c>
      <c r="K4965">
        <v>2021</v>
      </c>
      <c r="L4965">
        <v>12</v>
      </c>
      <c r="M4965">
        <v>0.4</v>
      </c>
      <c r="N4965">
        <v>4.8000000000000007</v>
      </c>
      <c r="O4965">
        <v>12</v>
      </c>
      <c r="P4965">
        <v>0.40000000000000008</v>
      </c>
      <c r="Q4965">
        <v>1</v>
      </c>
      <c r="R4965" t="s">
        <v>613</v>
      </c>
    </row>
    <row r="4966" spans="1:18" x14ac:dyDescent="0.3">
      <c r="A4966" s="63">
        <v>4964</v>
      </c>
      <c r="B4966">
        <v>112649</v>
      </c>
      <c r="C4966" t="s">
        <v>528</v>
      </c>
      <c r="D4966" t="s">
        <v>585</v>
      </c>
      <c r="F4966">
        <v>62</v>
      </c>
      <c r="G4966" s="64">
        <v>44426</v>
      </c>
      <c r="H4966" s="64">
        <v>44437</v>
      </c>
      <c r="I4966">
        <v>5</v>
      </c>
      <c r="J4966">
        <v>2021</v>
      </c>
      <c r="K4966">
        <v>2021</v>
      </c>
      <c r="L4966">
        <v>12</v>
      </c>
      <c r="M4966">
        <v>0.4</v>
      </c>
      <c r="N4966">
        <v>4.8000000000000007</v>
      </c>
      <c r="O4966">
        <v>12</v>
      </c>
      <c r="P4966">
        <v>0.40000000000000008</v>
      </c>
      <c r="Q4966">
        <v>1</v>
      </c>
      <c r="R4966" t="s">
        <v>899</v>
      </c>
    </row>
    <row r="4967" spans="1:18" x14ac:dyDescent="0.3">
      <c r="A4967" s="63">
        <v>4965</v>
      </c>
      <c r="B4967">
        <v>118419</v>
      </c>
      <c r="C4967" t="s">
        <v>305</v>
      </c>
      <c r="D4967" t="s">
        <v>585</v>
      </c>
      <c r="F4967">
        <v>66</v>
      </c>
      <c r="G4967" s="64">
        <v>44440</v>
      </c>
      <c r="H4967" s="64">
        <v>44482</v>
      </c>
      <c r="I4967">
        <v>6</v>
      </c>
      <c r="J4967">
        <v>2020</v>
      </c>
      <c r="K4967">
        <v>2020</v>
      </c>
      <c r="L4967">
        <v>12</v>
      </c>
      <c r="M4967">
        <v>0.4</v>
      </c>
      <c r="N4967">
        <v>4.8000000000000007</v>
      </c>
      <c r="O4967">
        <v>43</v>
      </c>
      <c r="P4967">
        <v>0.1116279069767442</v>
      </c>
      <c r="Q4967">
        <v>0.27906976744186052</v>
      </c>
      <c r="R4967" t="s">
        <v>32</v>
      </c>
    </row>
    <row r="4968" spans="1:18" x14ac:dyDescent="0.3">
      <c r="A4968" s="63">
        <v>4966</v>
      </c>
      <c r="B4968">
        <v>118419</v>
      </c>
      <c r="C4968" t="s">
        <v>305</v>
      </c>
      <c r="D4968" t="s">
        <v>585</v>
      </c>
      <c r="F4968">
        <v>66</v>
      </c>
      <c r="G4968" s="64">
        <v>44440</v>
      </c>
      <c r="H4968" s="64">
        <v>44482</v>
      </c>
      <c r="I4968">
        <v>6</v>
      </c>
      <c r="J4968">
        <v>2020</v>
      </c>
      <c r="K4968">
        <v>2020</v>
      </c>
      <c r="L4968">
        <v>12</v>
      </c>
      <c r="M4968">
        <v>0.4</v>
      </c>
      <c r="N4968">
        <v>4.8000000000000007</v>
      </c>
      <c r="O4968">
        <v>43</v>
      </c>
      <c r="P4968">
        <v>0.1116279069767442</v>
      </c>
      <c r="Q4968">
        <v>0.27906976744186052</v>
      </c>
      <c r="R4968" t="s">
        <v>36</v>
      </c>
    </row>
    <row r="4969" spans="1:18" x14ac:dyDescent="0.3">
      <c r="A4969" s="63">
        <v>4967</v>
      </c>
      <c r="B4969">
        <v>118419</v>
      </c>
      <c r="C4969" t="s">
        <v>305</v>
      </c>
      <c r="D4969" t="s">
        <v>585</v>
      </c>
      <c r="F4969">
        <v>66</v>
      </c>
      <c r="G4969" s="64">
        <v>44440</v>
      </c>
      <c r="H4969" s="64">
        <v>44482</v>
      </c>
      <c r="I4969">
        <v>6</v>
      </c>
      <c r="J4969">
        <v>2020</v>
      </c>
      <c r="K4969">
        <v>2020</v>
      </c>
      <c r="L4969">
        <v>12</v>
      </c>
      <c r="M4969">
        <v>0.4</v>
      </c>
      <c r="N4969">
        <v>4.8000000000000007</v>
      </c>
      <c r="O4969">
        <v>43</v>
      </c>
      <c r="P4969">
        <v>0.1116279069767442</v>
      </c>
      <c r="Q4969">
        <v>0.27906976744186052</v>
      </c>
      <c r="R4969" t="s">
        <v>54</v>
      </c>
    </row>
    <row r="4970" spans="1:18" x14ac:dyDescent="0.3">
      <c r="A4970" s="63">
        <v>4968</v>
      </c>
      <c r="B4970">
        <v>118419</v>
      </c>
      <c r="C4970" t="s">
        <v>305</v>
      </c>
      <c r="D4970" t="s">
        <v>585</v>
      </c>
      <c r="F4970">
        <v>66</v>
      </c>
      <c r="G4970" s="64">
        <v>44440</v>
      </c>
      <c r="H4970" s="64">
        <v>44482</v>
      </c>
      <c r="I4970">
        <v>6</v>
      </c>
      <c r="J4970">
        <v>2020</v>
      </c>
      <c r="K4970">
        <v>2020</v>
      </c>
      <c r="L4970">
        <v>12</v>
      </c>
      <c r="M4970">
        <v>0.4</v>
      </c>
      <c r="N4970">
        <v>4.8000000000000007</v>
      </c>
      <c r="O4970">
        <v>43</v>
      </c>
      <c r="P4970">
        <v>0.1116279069767442</v>
      </c>
      <c r="Q4970">
        <v>0.27906976744186052</v>
      </c>
      <c r="R4970" t="s">
        <v>25</v>
      </c>
    </row>
    <row r="4971" spans="1:18" x14ac:dyDescent="0.3">
      <c r="A4971" s="63">
        <v>4969</v>
      </c>
      <c r="B4971">
        <v>118419</v>
      </c>
      <c r="C4971" t="s">
        <v>305</v>
      </c>
      <c r="D4971" t="s">
        <v>585</v>
      </c>
      <c r="F4971">
        <v>66</v>
      </c>
      <c r="G4971" s="64">
        <v>44440</v>
      </c>
      <c r="H4971" s="64">
        <v>44482</v>
      </c>
      <c r="I4971">
        <v>6</v>
      </c>
      <c r="J4971">
        <v>2020</v>
      </c>
      <c r="K4971">
        <v>2020</v>
      </c>
      <c r="L4971">
        <v>12</v>
      </c>
      <c r="M4971">
        <v>0.4</v>
      </c>
      <c r="N4971">
        <v>4.8000000000000007</v>
      </c>
      <c r="O4971">
        <v>43</v>
      </c>
      <c r="P4971">
        <v>0.1116279069767442</v>
      </c>
      <c r="Q4971">
        <v>0.27906976744186052</v>
      </c>
      <c r="R4971" t="s">
        <v>42</v>
      </c>
    </row>
    <row r="4972" spans="1:18" x14ac:dyDescent="0.3">
      <c r="A4972" s="63">
        <v>4970</v>
      </c>
      <c r="B4972">
        <v>118419</v>
      </c>
      <c r="C4972" t="s">
        <v>305</v>
      </c>
      <c r="D4972" t="s">
        <v>585</v>
      </c>
      <c r="F4972">
        <v>66</v>
      </c>
      <c r="G4972" s="64">
        <v>44440</v>
      </c>
      <c r="H4972" s="64">
        <v>44482</v>
      </c>
      <c r="I4972">
        <v>6</v>
      </c>
      <c r="J4972">
        <v>2020</v>
      </c>
      <c r="K4972">
        <v>2020</v>
      </c>
      <c r="L4972">
        <v>12</v>
      </c>
      <c r="M4972">
        <v>0.4</v>
      </c>
      <c r="N4972">
        <v>4.8000000000000007</v>
      </c>
      <c r="O4972">
        <v>43</v>
      </c>
      <c r="P4972">
        <v>0.1116279069767442</v>
      </c>
      <c r="Q4972">
        <v>0.27906976744186052</v>
      </c>
      <c r="R4972" t="s">
        <v>644</v>
      </c>
    </row>
    <row r="4973" spans="1:18" x14ac:dyDescent="0.3">
      <c r="A4973" s="63">
        <v>4971</v>
      </c>
      <c r="B4973">
        <v>118419</v>
      </c>
      <c r="C4973" t="s">
        <v>305</v>
      </c>
      <c r="D4973" t="s">
        <v>585</v>
      </c>
      <c r="F4973">
        <v>66</v>
      </c>
      <c r="G4973" s="64">
        <v>44440</v>
      </c>
      <c r="H4973" s="64">
        <v>44482</v>
      </c>
      <c r="I4973">
        <v>6</v>
      </c>
      <c r="J4973">
        <v>2020</v>
      </c>
      <c r="K4973">
        <v>2020</v>
      </c>
      <c r="L4973">
        <v>12</v>
      </c>
      <c r="M4973">
        <v>0.4</v>
      </c>
      <c r="N4973">
        <v>4.8000000000000007</v>
      </c>
      <c r="O4973">
        <v>43</v>
      </c>
      <c r="P4973">
        <v>0.1116279069767442</v>
      </c>
      <c r="Q4973">
        <v>0.27906976744186052</v>
      </c>
      <c r="R4973" t="s">
        <v>641</v>
      </c>
    </row>
    <row r="4974" spans="1:18" x14ac:dyDescent="0.3">
      <c r="A4974" s="63">
        <v>4972</v>
      </c>
      <c r="B4974">
        <v>118419</v>
      </c>
      <c r="C4974" t="s">
        <v>305</v>
      </c>
      <c r="D4974" t="s">
        <v>585</v>
      </c>
      <c r="F4974">
        <v>66</v>
      </c>
      <c r="G4974" s="64">
        <v>44440</v>
      </c>
      <c r="H4974" s="64">
        <v>44482</v>
      </c>
      <c r="I4974">
        <v>6</v>
      </c>
      <c r="J4974">
        <v>2020</v>
      </c>
      <c r="K4974">
        <v>2020</v>
      </c>
      <c r="L4974">
        <v>12</v>
      </c>
      <c r="M4974">
        <v>0.4</v>
      </c>
      <c r="N4974">
        <v>4.8000000000000007</v>
      </c>
      <c r="O4974">
        <v>43</v>
      </c>
      <c r="P4974">
        <v>0.1116279069767442</v>
      </c>
      <c r="Q4974">
        <v>0.27906976744186052</v>
      </c>
      <c r="R4974" t="s">
        <v>661</v>
      </c>
    </row>
    <row r="4975" spans="1:18" x14ac:dyDescent="0.3">
      <c r="A4975" s="63">
        <v>4973</v>
      </c>
      <c r="B4975">
        <v>118419</v>
      </c>
      <c r="C4975" t="s">
        <v>305</v>
      </c>
      <c r="D4975" t="s">
        <v>585</v>
      </c>
      <c r="F4975">
        <v>66</v>
      </c>
      <c r="G4975" s="64">
        <v>44440</v>
      </c>
      <c r="H4975" s="64">
        <v>44482</v>
      </c>
      <c r="I4975">
        <v>6</v>
      </c>
      <c r="J4975">
        <v>2020</v>
      </c>
      <c r="K4975">
        <v>2020</v>
      </c>
      <c r="L4975">
        <v>12</v>
      </c>
      <c r="M4975">
        <v>0.4</v>
      </c>
      <c r="N4975">
        <v>4.8000000000000007</v>
      </c>
      <c r="O4975">
        <v>43</v>
      </c>
      <c r="P4975">
        <v>0.1116279069767442</v>
      </c>
      <c r="Q4975">
        <v>0.27906976744186052</v>
      </c>
      <c r="R4975" t="s">
        <v>632</v>
      </c>
    </row>
    <row r="4976" spans="1:18" x14ac:dyDescent="0.3">
      <c r="A4976" s="63">
        <v>4974</v>
      </c>
      <c r="B4976">
        <v>118419</v>
      </c>
      <c r="C4976" t="s">
        <v>305</v>
      </c>
      <c r="D4976" t="s">
        <v>585</v>
      </c>
      <c r="F4976">
        <v>66</v>
      </c>
      <c r="G4976" s="64">
        <v>44440</v>
      </c>
      <c r="H4976" s="64">
        <v>44482</v>
      </c>
      <c r="I4976">
        <v>6</v>
      </c>
      <c r="J4976">
        <v>2020</v>
      </c>
      <c r="K4976">
        <v>2020</v>
      </c>
      <c r="L4976">
        <v>12</v>
      </c>
      <c r="M4976">
        <v>0.4</v>
      </c>
      <c r="N4976">
        <v>4.8000000000000007</v>
      </c>
      <c r="O4976">
        <v>43</v>
      </c>
      <c r="P4976">
        <v>0.1116279069767442</v>
      </c>
      <c r="Q4976">
        <v>0.27906976744186052</v>
      </c>
      <c r="R4976" t="s">
        <v>590</v>
      </c>
    </row>
    <row r="4977" spans="1:18" x14ac:dyDescent="0.3">
      <c r="A4977" s="63">
        <v>4975</v>
      </c>
      <c r="B4977">
        <v>118419</v>
      </c>
      <c r="C4977" t="s">
        <v>305</v>
      </c>
      <c r="D4977" t="s">
        <v>585</v>
      </c>
      <c r="F4977">
        <v>66</v>
      </c>
      <c r="G4977" s="64">
        <v>44440</v>
      </c>
      <c r="H4977" s="64">
        <v>44482</v>
      </c>
      <c r="I4977">
        <v>6</v>
      </c>
      <c r="J4977">
        <v>2020</v>
      </c>
      <c r="K4977">
        <v>2020</v>
      </c>
      <c r="L4977">
        <v>12</v>
      </c>
      <c r="M4977">
        <v>0.4</v>
      </c>
      <c r="N4977">
        <v>4.8000000000000007</v>
      </c>
      <c r="O4977">
        <v>43</v>
      </c>
      <c r="P4977">
        <v>0.1116279069767442</v>
      </c>
      <c r="Q4977">
        <v>0.27906976744186052</v>
      </c>
      <c r="R4977" t="s">
        <v>762</v>
      </c>
    </row>
    <row r="4978" spans="1:18" x14ac:dyDescent="0.3">
      <c r="A4978" s="63">
        <v>4976</v>
      </c>
      <c r="B4978">
        <v>118419</v>
      </c>
      <c r="C4978" t="s">
        <v>305</v>
      </c>
      <c r="D4978" t="s">
        <v>585</v>
      </c>
      <c r="F4978">
        <v>66</v>
      </c>
      <c r="G4978" s="64">
        <v>44440</v>
      </c>
      <c r="H4978" s="64">
        <v>44482</v>
      </c>
      <c r="I4978">
        <v>6</v>
      </c>
      <c r="J4978">
        <v>2020</v>
      </c>
      <c r="K4978">
        <v>2020</v>
      </c>
      <c r="L4978">
        <v>12</v>
      </c>
      <c r="M4978">
        <v>0.4</v>
      </c>
      <c r="N4978">
        <v>4.8000000000000007</v>
      </c>
      <c r="O4978">
        <v>43</v>
      </c>
      <c r="P4978">
        <v>0.1116279069767442</v>
      </c>
      <c r="Q4978">
        <v>0.27906976744186052</v>
      </c>
      <c r="R4978" t="s">
        <v>639</v>
      </c>
    </row>
    <row r="4979" spans="1:18" x14ac:dyDescent="0.3">
      <c r="A4979" s="63">
        <v>4977</v>
      </c>
      <c r="B4979">
        <v>118419</v>
      </c>
      <c r="C4979" t="s">
        <v>305</v>
      </c>
      <c r="D4979" t="s">
        <v>585</v>
      </c>
      <c r="F4979">
        <v>66</v>
      </c>
      <c r="G4979" s="64">
        <v>44440</v>
      </c>
      <c r="H4979" s="64">
        <v>44482</v>
      </c>
      <c r="I4979">
        <v>6</v>
      </c>
      <c r="J4979">
        <v>2020</v>
      </c>
      <c r="K4979">
        <v>2020</v>
      </c>
      <c r="L4979">
        <v>12</v>
      </c>
      <c r="M4979">
        <v>0.4</v>
      </c>
      <c r="N4979">
        <v>4.8000000000000007</v>
      </c>
      <c r="O4979">
        <v>43</v>
      </c>
      <c r="P4979">
        <v>0.1116279069767442</v>
      </c>
      <c r="Q4979">
        <v>0.27906976744186052</v>
      </c>
      <c r="R4979" t="s">
        <v>684</v>
      </c>
    </row>
    <row r="4980" spans="1:18" x14ac:dyDescent="0.3">
      <c r="A4980" s="63">
        <v>4978</v>
      </c>
      <c r="B4980">
        <v>118419</v>
      </c>
      <c r="C4980" t="s">
        <v>305</v>
      </c>
      <c r="D4980" t="s">
        <v>585</v>
      </c>
      <c r="F4980">
        <v>66</v>
      </c>
      <c r="G4980" s="64">
        <v>44440</v>
      </c>
      <c r="H4980" s="64">
        <v>44482</v>
      </c>
      <c r="I4980">
        <v>6</v>
      </c>
      <c r="J4980">
        <v>2020</v>
      </c>
      <c r="K4980">
        <v>2020</v>
      </c>
      <c r="L4980">
        <v>12</v>
      </c>
      <c r="M4980">
        <v>0.4</v>
      </c>
      <c r="N4980">
        <v>4.8000000000000007</v>
      </c>
      <c r="O4980">
        <v>43</v>
      </c>
      <c r="P4980">
        <v>0.1116279069767442</v>
      </c>
      <c r="Q4980">
        <v>0.27906976744186052</v>
      </c>
      <c r="R4980" t="s">
        <v>747</v>
      </c>
    </row>
    <row r="4981" spans="1:18" x14ac:dyDescent="0.3">
      <c r="A4981" s="63">
        <v>4979</v>
      </c>
      <c r="B4981">
        <v>118419</v>
      </c>
      <c r="C4981" t="s">
        <v>305</v>
      </c>
      <c r="D4981" t="s">
        <v>585</v>
      </c>
      <c r="F4981">
        <v>66</v>
      </c>
      <c r="G4981" s="64">
        <v>44440</v>
      </c>
      <c r="H4981" s="64">
        <v>44482</v>
      </c>
      <c r="I4981">
        <v>6</v>
      </c>
      <c r="J4981">
        <v>2020</v>
      </c>
      <c r="K4981">
        <v>2020</v>
      </c>
      <c r="L4981">
        <v>12</v>
      </c>
      <c r="M4981">
        <v>0.4</v>
      </c>
      <c r="N4981">
        <v>4.8000000000000007</v>
      </c>
      <c r="O4981">
        <v>43</v>
      </c>
      <c r="P4981">
        <v>0.1116279069767442</v>
      </c>
      <c r="Q4981">
        <v>0.27906976744186052</v>
      </c>
      <c r="R4981" t="s">
        <v>849</v>
      </c>
    </row>
    <row r="4982" spans="1:18" x14ac:dyDescent="0.3">
      <c r="A4982" s="63">
        <v>4980</v>
      </c>
      <c r="B4982">
        <v>118419</v>
      </c>
      <c r="C4982" t="s">
        <v>305</v>
      </c>
      <c r="D4982" t="s">
        <v>585</v>
      </c>
      <c r="F4982">
        <v>66</v>
      </c>
      <c r="G4982" s="64">
        <v>44440</v>
      </c>
      <c r="H4982" s="64">
        <v>44482</v>
      </c>
      <c r="I4982">
        <v>6</v>
      </c>
      <c r="J4982">
        <v>2020</v>
      </c>
      <c r="K4982">
        <v>2020</v>
      </c>
      <c r="L4982">
        <v>12</v>
      </c>
      <c r="M4982">
        <v>0.4</v>
      </c>
      <c r="N4982">
        <v>4.8000000000000007</v>
      </c>
      <c r="O4982">
        <v>43</v>
      </c>
      <c r="P4982">
        <v>0.1116279069767442</v>
      </c>
      <c r="Q4982">
        <v>0.27906976744186052</v>
      </c>
      <c r="R4982" t="s">
        <v>643</v>
      </c>
    </row>
    <row r="4983" spans="1:18" x14ac:dyDescent="0.3">
      <c r="A4983" s="63">
        <v>4981</v>
      </c>
      <c r="B4983">
        <v>118419</v>
      </c>
      <c r="C4983" t="s">
        <v>305</v>
      </c>
      <c r="D4983" t="s">
        <v>585</v>
      </c>
      <c r="F4983">
        <v>66</v>
      </c>
      <c r="G4983" s="64">
        <v>44440</v>
      </c>
      <c r="H4983" s="64">
        <v>44482</v>
      </c>
      <c r="I4983">
        <v>6</v>
      </c>
      <c r="J4983">
        <v>2020</v>
      </c>
      <c r="K4983">
        <v>2020</v>
      </c>
      <c r="L4983">
        <v>12</v>
      </c>
      <c r="M4983">
        <v>0.4</v>
      </c>
      <c r="N4983">
        <v>4.8000000000000007</v>
      </c>
      <c r="O4983">
        <v>43</v>
      </c>
      <c r="P4983">
        <v>0.1116279069767442</v>
      </c>
      <c r="Q4983">
        <v>0.27906976744186052</v>
      </c>
      <c r="R4983" t="s">
        <v>653</v>
      </c>
    </row>
    <row r="4984" spans="1:18" x14ac:dyDescent="0.3">
      <c r="A4984" s="63">
        <v>4982</v>
      </c>
      <c r="B4984">
        <v>118419</v>
      </c>
      <c r="C4984" t="s">
        <v>305</v>
      </c>
      <c r="D4984" t="s">
        <v>585</v>
      </c>
      <c r="F4984">
        <v>66</v>
      </c>
      <c r="G4984" s="64">
        <v>44440</v>
      </c>
      <c r="H4984" s="64">
        <v>44482</v>
      </c>
      <c r="I4984">
        <v>6</v>
      </c>
      <c r="J4984">
        <v>2020</v>
      </c>
      <c r="K4984">
        <v>2020</v>
      </c>
      <c r="L4984">
        <v>12</v>
      </c>
      <c r="M4984">
        <v>0.4</v>
      </c>
      <c r="N4984">
        <v>4.8000000000000007</v>
      </c>
      <c r="O4984">
        <v>43</v>
      </c>
      <c r="P4984">
        <v>0.1116279069767442</v>
      </c>
      <c r="Q4984">
        <v>0.27906976744186052</v>
      </c>
      <c r="R4984" t="s">
        <v>763</v>
      </c>
    </row>
    <row r="4985" spans="1:18" x14ac:dyDescent="0.3">
      <c r="A4985" s="63">
        <v>4983</v>
      </c>
      <c r="B4985">
        <v>118419</v>
      </c>
      <c r="C4985" t="s">
        <v>305</v>
      </c>
      <c r="D4985" t="s">
        <v>585</v>
      </c>
      <c r="F4985">
        <v>66</v>
      </c>
      <c r="G4985" s="64">
        <v>44440</v>
      </c>
      <c r="H4985" s="64">
        <v>44482</v>
      </c>
      <c r="I4985">
        <v>6</v>
      </c>
      <c r="J4985">
        <v>2020</v>
      </c>
      <c r="K4985">
        <v>2020</v>
      </c>
      <c r="L4985">
        <v>12</v>
      </c>
      <c r="M4985">
        <v>0.4</v>
      </c>
      <c r="N4985">
        <v>4.8000000000000007</v>
      </c>
      <c r="O4985">
        <v>43</v>
      </c>
      <c r="P4985">
        <v>0.1116279069767442</v>
      </c>
      <c r="Q4985">
        <v>0.27906976744186052</v>
      </c>
      <c r="R4985" t="s">
        <v>600</v>
      </c>
    </row>
    <row r="4986" spans="1:18" x14ac:dyDescent="0.3">
      <c r="A4986" s="63">
        <v>4984</v>
      </c>
      <c r="B4986">
        <v>118419</v>
      </c>
      <c r="C4986" t="s">
        <v>305</v>
      </c>
      <c r="D4986" t="s">
        <v>585</v>
      </c>
      <c r="F4986">
        <v>66</v>
      </c>
      <c r="G4986" s="64">
        <v>44440</v>
      </c>
      <c r="H4986" s="64">
        <v>44482</v>
      </c>
      <c r="I4986">
        <v>6</v>
      </c>
      <c r="J4986">
        <v>2020</v>
      </c>
      <c r="K4986">
        <v>2020</v>
      </c>
      <c r="L4986">
        <v>12</v>
      </c>
      <c r="M4986">
        <v>0.4</v>
      </c>
      <c r="N4986">
        <v>4.8000000000000007</v>
      </c>
      <c r="O4986">
        <v>43</v>
      </c>
      <c r="P4986">
        <v>0.1116279069767442</v>
      </c>
      <c r="Q4986">
        <v>0.27906976744186052</v>
      </c>
      <c r="R4986" t="s">
        <v>789</v>
      </c>
    </row>
    <row r="4987" spans="1:18" x14ac:dyDescent="0.3">
      <c r="A4987" s="63">
        <v>4985</v>
      </c>
      <c r="B4987">
        <v>118419</v>
      </c>
      <c r="C4987" t="s">
        <v>305</v>
      </c>
      <c r="D4987" t="s">
        <v>585</v>
      </c>
      <c r="F4987">
        <v>66</v>
      </c>
      <c r="G4987" s="64">
        <v>44440</v>
      </c>
      <c r="H4987" s="64">
        <v>44482</v>
      </c>
      <c r="I4987">
        <v>6</v>
      </c>
      <c r="J4987">
        <v>2020</v>
      </c>
      <c r="K4987">
        <v>2020</v>
      </c>
      <c r="L4987">
        <v>12</v>
      </c>
      <c r="M4987">
        <v>0.4</v>
      </c>
      <c r="N4987">
        <v>4.8000000000000007</v>
      </c>
      <c r="O4987">
        <v>43</v>
      </c>
      <c r="P4987">
        <v>0.1116279069767442</v>
      </c>
      <c r="Q4987">
        <v>0.27906976744186052</v>
      </c>
      <c r="R4987" t="s">
        <v>671</v>
      </c>
    </row>
    <row r="4988" spans="1:18" x14ac:dyDescent="0.3">
      <c r="A4988" s="63">
        <v>4986</v>
      </c>
      <c r="B4988">
        <v>118419</v>
      </c>
      <c r="C4988" t="s">
        <v>305</v>
      </c>
      <c r="D4988" t="s">
        <v>585</v>
      </c>
      <c r="F4988">
        <v>66</v>
      </c>
      <c r="G4988" s="64">
        <v>44440</v>
      </c>
      <c r="H4988" s="64">
        <v>44482</v>
      </c>
      <c r="I4988">
        <v>6</v>
      </c>
      <c r="J4988">
        <v>2020</v>
      </c>
      <c r="K4988">
        <v>2020</v>
      </c>
      <c r="L4988">
        <v>12</v>
      </c>
      <c r="M4988">
        <v>0.4</v>
      </c>
      <c r="N4988">
        <v>4.8000000000000007</v>
      </c>
      <c r="O4988">
        <v>43</v>
      </c>
      <c r="P4988">
        <v>0.1116279069767442</v>
      </c>
      <c r="Q4988">
        <v>0.27906976744186052</v>
      </c>
      <c r="R4988" t="s">
        <v>900</v>
      </c>
    </row>
    <row r="4989" spans="1:18" x14ac:dyDescent="0.3">
      <c r="A4989" s="63">
        <v>4987</v>
      </c>
      <c r="B4989">
        <v>118419</v>
      </c>
      <c r="C4989" t="s">
        <v>305</v>
      </c>
      <c r="D4989" t="s">
        <v>585</v>
      </c>
      <c r="F4989">
        <v>66</v>
      </c>
      <c r="G4989" s="64">
        <v>44440</v>
      </c>
      <c r="H4989" s="64">
        <v>44482</v>
      </c>
      <c r="I4989">
        <v>6</v>
      </c>
      <c r="J4989">
        <v>2020</v>
      </c>
      <c r="K4989">
        <v>2020</v>
      </c>
      <c r="L4989">
        <v>12</v>
      </c>
      <c r="M4989">
        <v>0.4</v>
      </c>
      <c r="N4989">
        <v>4.8000000000000007</v>
      </c>
      <c r="O4989">
        <v>43</v>
      </c>
      <c r="P4989">
        <v>0.1116279069767442</v>
      </c>
      <c r="Q4989">
        <v>0.27906976744186052</v>
      </c>
      <c r="R4989" t="s">
        <v>760</v>
      </c>
    </row>
    <row r="4990" spans="1:18" x14ac:dyDescent="0.3">
      <c r="A4990" s="63">
        <v>4988</v>
      </c>
      <c r="B4990">
        <v>117019</v>
      </c>
      <c r="C4990" t="s">
        <v>901</v>
      </c>
      <c r="D4990" t="s">
        <v>630</v>
      </c>
      <c r="F4990">
        <v>58</v>
      </c>
      <c r="G4990" s="64">
        <v>44445</v>
      </c>
      <c r="H4990" s="64">
        <v>44445</v>
      </c>
      <c r="I4990">
        <v>5</v>
      </c>
      <c r="J4990">
        <v>2002</v>
      </c>
      <c r="K4990">
        <v>2002</v>
      </c>
      <c r="L4990">
        <v>1</v>
      </c>
      <c r="M4990">
        <v>0.38333333333333341</v>
      </c>
      <c r="N4990">
        <v>0.38333333333333341</v>
      </c>
      <c r="O4990">
        <v>1</v>
      </c>
      <c r="P4990">
        <v>0.38333333333333341</v>
      </c>
      <c r="Q4990">
        <v>1</v>
      </c>
      <c r="R4990" t="s">
        <v>32</v>
      </c>
    </row>
    <row r="4991" spans="1:18" x14ac:dyDescent="0.3">
      <c r="A4991" s="63">
        <v>4989</v>
      </c>
      <c r="B4991">
        <v>117019</v>
      </c>
      <c r="C4991" t="s">
        <v>901</v>
      </c>
      <c r="D4991" t="s">
        <v>630</v>
      </c>
      <c r="F4991">
        <v>58</v>
      </c>
      <c r="G4991" s="64">
        <v>44445</v>
      </c>
      <c r="H4991" s="64">
        <v>44445</v>
      </c>
      <c r="I4991">
        <v>5</v>
      </c>
      <c r="J4991">
        <v>2002</v>
      </c>
      <c r="K4991">
        <v>2002</v>
      </c>
      <c r="L4991">
        <v>1</v>
      </c>
      <c r="M4991">
        <v>0.38333333333333341</v>
      </c>
      <c r="N4991">
        <v>0.38333333333333341</v>
      </c>
      <c r="O4991">
        <v>1</v>
      </c>
      <c r="P4991">
        <v>0.38333333333333341</v>
      </c>
      <c r="Q4991">
        <v>1</v>
      </c>
      <c r="R4991" t="s">
        <v>601</v>
      </c>
    </row>
    <row r="4992" spans="1:18" x14ac:dyDescent="0.3">
      <c r="A4992" s="63">
        <v>4990</v>
      </c>
      <c r="B4992">
        <v>117019</v>
      </c>
      <c r="C4992" t="s">
        <v>901</v>
      </c>
      <c r="D4992" t="s">
        <v>630</v>
      </c>
      <c r="F4992">
        <v>58</v>
      </c>
      <c r="G4992" s="64">
        <v>44445</v>
      </c>
      <c r="H4992" s="64">
        <v>44445</v>
      </c>
      <c r="I4992">
        <v>5</v>
      </c>
      <c r="J4992">
        <v>2002</v>
      </c>
      <c r="K4992">
        <v>2002</v>
      </c>
      <c r="L4992">
        <v>1</v>
      </c>
      <c r="M4992">
        <v>0.38333333333333341</v>
      </c>
      <c r="N4992">
        <v>0.38333333333333341</v>
      </c>
      <c r="O4992">
        <v>1</v>
      </c>
      <c r="P4992">
        <v>0.38333333333333341</v>
      </c>
      <c r="Q4992">
        <v>1</v>
      </c>
      <c r="R4992" t="s">
        <v>641</v>
      </c>
    </row>
    <row r="4993" spans="1:18" x14ac:dyDescent="0.3">
      <c r="A4993" s="63">
        <v>4991</v>
      </c>
      <c r="B4993">
        <v>115437</v>
      </c>
      <c r="C4993" t="s">
        <v>323</v>
      </c>
      <c r="D4993" t="s">
        <v>651</v>
      </c>
      <c r="F4993">
        <v>58</v>
      </c>
      <c r="G4993" s="64">
        <v>44445</v>
      </c>
      <c r="H4993" s="64">
        <v>44445</v>
      </c>
      <c r="I4993">
        <v>7</v>
      </c>
      <c r="J4993">
        <v>2017</v>
      </c>
      <c r="K4993">
        <v>2017</v>
      </c>
      <c r="L4993">
        <v>1</v>
      </c>
      <c r="M4993">
        <v>0.1</v>
      </c>
      <c r="N4993">
        <v>0.1</v>
      </c>
      <c r="O4993">
        <v>1</v>
      </c>
      <c r="P4993">
        <v>0.1</v>
      </c>
      <c r="Q4993">
        <v>1</v>
      </c>
      <c r="R4993" t="s">
        <v>659</v>
      </c>
    </row>
    <row r="4994" spans="1:18" x14ac:dyDescent="0.3">
      <c r="A4994" s="63">
        <v>4992</v>
      </c>
      <c r="B4994">
        <v>115437</v>
      </c>
      <c r="C4994" t="s">
        <v>323</v>
      </c>
      <c r="D4994" t="s">
        <v>651</v>
      </c>
      <c r="F4994">
        <v>58</v>
      </c>
      <c r="G4994" s="64">
        <v>44445</v>
      </c>
      <c r="H4994" s="64">
        <v>44445</v>
      </c>
      <c r="I4994">
        <v>7</v>
      </c>
      <c r="J4994">
        <v>2017</v>
      </c>
      <c r="K4994">
        <v>2017</v>
      </c>
      <c r="L4994">
        <v>1</v>
      </c>
      <c r="M4994">
        <v>0.1</v>
      </c>
      <c r="N4994">
        <v>0.1</v>
      </c>
      <c r="O4994">
        <v>1</v>
      </c>
      <c r="P4994">
        <v>0.1</v>
      </c>
      <c r="Q4994">
        <v>1</v>
      </c>
      <c r="R4994" t="s">
        <v>596</v>
      </c>
    </row>
    <row r="4995" spans="1:18" x14ac:dyDescent="0.3">
      <c r="A4995" s="63">
        <v>4993</v>
      </c>
      <c r="B4995">
        <v>115437</v>
      </c>
      <c r="C4995" t="s">
        <v>323</v>
      </c>
      <c r="D4995" t="s">
        <v>651</v>
      </c>
      <c r="F4995">
        <v>58</v>
      </c>
      <c r="G4995" s="64">
        <v>44445</v>
      </c>
      <c r="H4995" s="64">
        <v>44445</v>
      </c>
      <c r="I4995">
        <v>7</v>
      </c>
      <c r="J4995">
        <v>2017</v>
      </c>
      <c r="K4995">
        <v>2017</v>
      </c>
      <c r="L4995">
        <v>1</v>
      </c>
      <c r="M4995">
        <v>0.1</v>
      </c>
      <c r="N4995">
        <v>0.1</v>
      </c>
      <c r="O4995">
        <v>1</v>
      </c>
      <c r="P4995">
        <v>0.1</v>
      </c>
      <c r="Q4995">
        <v>1</v>
      </c>
      <c r="R4995" t="s">
        <v>590</v>
      </c>
    </row>
    <row r="4996" spans="1:18" x14ac:dyDescent="0.3">
      <c r="A4996" s="63">
        <v>4994</v>
      </c>
      <c r="B4996">
        <v>115437</v>
      </c>
      <c r="C4996" t="s">
        <v>323</v>
      </c>
      <c r="D4996" t="s">
        <v>651</v>
      </c>
      <c r="F4996">
        <v>58</v>
      </c>
      <c r="G4996" s="64">
        <v>44445</v>
      </c>
      <c r="H4996" s="64">
        <v>44445</v>
      </c>
      <c r="I4996">
        <v>7</v>
      </c>
      <c r="J4996">
        <v>2017</v>
      </c>
      <c r="K4996">
        <v>2017</v>
      </c>
      <c r="L4996">
        <v>1</v>
      </c>
      <c r="M4996">
        <v>0.1</v>
      </c>
      <c r="N4996">
        <v>0.1</v>
      </c>
      <c r="O4996">
        <v>1</v>
      </c>
      <c r="P4996">
        <v>0.1</v>
      </c>
      <c r="Q4996">
        <v>1</v>
      </c>
      <c r="R4996" t="s">
        <v>734</v>
      </c>
    </row>
    <row r="4997" spans="1:18" x14ac:dyDescent="0.3">
      <c r="A4997" s="63">
        <v>4995</v>
      </c>
      <c r="B4997">
        <v>115437</v>
      </c>
      <c r="C4997" t="s">
        <v>323</v>
      </c>
      <c r="D4997" t="s">
        <v>651</v>
      </c>
      <c r="F4997">
        <v>58</v>
      </c>
      <c r="G4997" s="64">
        <v>44445</v>
      </c>
      <c r="H4997" s="64">
        <v>44445</v>
      </c>
      <c r="I4997">
        <v>7</v>
      </c>
      <c r="J4997">
        <v>2017</v>
      </c>
      <c r="K4997">
        <v>2017</v>
      </c>
      <c r="L4997">
        <v>1</v>
      </c>
      <c r="M4997">
        <v>0.1</v>
      </c>
      <c r="N4997">
        <v>0.1</v>
      </c>
      <c r="O4997">
        <v>1</v>
      </c>
      <c r="P4997">
        <v>0.1</v>
      </c>
      <c r="Q4997">
        <v>1</v>
      </c>
      <c r="R4997" t="s">
        <v>660</v>
      </c>
    </row>
    <row r="4998" spans="1:18" x14ac:dyDescent="0.3">
      <c r="A4998" s="63">
        <v>4996</v>
      </c>
      <c r="B4998">
        <v>115437</v>
      </c>
      <c r="C4998" t="s">
        <v>323</v>
      </c>
      <c r="D4998" t="s">
        <v>651</v>
      </c>
      <c r="F4998">
        <v>58</v>
      </c>
      <c r="G4998" s="64">
        <v>44445</v>
      </c>
      <c r="H4998" s="64">
        <v>44445</v>
      </c>
      <c r="I4998">
        <v>7</v>
      </c>
      <c r="J4998">
        <v>2017</v>
      </c>
      <c r="K4998">
        <v>2017</v>
      </c>
      <c r="L4998">
        <v>1</v>
      </c>
      <c r="M4998">
        <v>0.1</v>
      </c>
      <c r="N4998">
        <v>0.1</v>
      </c>
      <c r="O4998">
        <v>1</v>
      </c>
      <c r="P4998">
        <v>0.1</v>
      </c>
      <c r="Q4998">
        <v>1</v>
      </c>
      <c r="R4998" t="s">
        <v>643</v>
      </c>
    </row>
    <row r="4999" spans="1:18" x14ac:dyDescent="0.3">
      <c r="A4999" s="63">
        <v>4997</v>
      </c>
      <c r="B4999">
        <v>101367</v>
      </c>
      <c r="C4999" t="s">
        <v>363</v>
      </c>
      <c r="D4999" t="s">
        <v>585</v>
      </c>
      <c r="F4999">
        <v>54</v>
      </c>
      <c r="G4999" s="64">
        <v>44446</v>
      </c>
      <c r="H4999" s="64">
        <v>44466</v>
      </c>
      <c r="I4999">
        <v>5</v>
      </c>
      <c r="J4999">
        <v>2020</v>
      </c>
      <c r="K4999">
        <v>2020</v>
      </c>
      <c r="L4999">
        <v>13</v>
      </c>
      <c r="M4999">
        <v>0.4</v>
      </c>
      <c r="N4999">
        <v>5.2</v>
      </c>
      <c r="O4999">
        <v>21</v>
      </c>
      <c r="P4999">
        <v>0.2476190476190476</v>
      </c>
      <c r="Q4999">
        <v>0.61904761904761907</v>
      </c>
      <c r="R4999" t="s">
        <v>35</v>
      </c>
    </row>
    <row r="5000" spans="1:18" x14ac:dyDescent="0.3">
      <c r="A5000" s="63">
        <v>4998</v>
      </c>
      <c r="B5000">
        <v>101367</v>
      </c>
      <c r="C5000" t="s">
        <v>363</v>
      </c>
      <c r="D5000" t="s">
        <v>585</v>
      </c>
      <c r="F5000">
        <v>54</v>
      </c>
      <c r="G5000" s="64">
        <v>44446</v>
      </c>
      <c r="H5000" s="64">
        <v>44466</v>
      </c>
      <c r="I5000">
        <v>5</v>
      </c>
      <c r="J5000">
        <v>2020</v>
      </c>
      <c r="K5000">
        <v>2020</v>
      </c>
      <c r="L5000">
        <v>13</v>
      </c>
      <c r="M5000">
        <v>0.4</v>
      </c>
      <c r="N5000">
        <v>5.2</v>
      </c>
      <c r="O5000">
        <v>21</v>
      </c>
      <c r="P5000">
        <v>0.2476190476190476</v>
      </c>
      <c r="Q5000">
        <v>0.61904761904761907</v>
      </c>
      <c r="R5000" t="s">
        <v>22</v>
      </c>
    </row>
    <row r="5001" spans="1:18" x14ac:dyDescent="0.3">
      <c r="A5001" s="63">
        <v>4999</v>
      </c>
      <c r="B5001">
        <v>101367</v>
      </c>
      <c r="C5001" t="s">
        <v>363</v>
      </c>
      <c r="D5001" t="s">
        <v>585</v>
      </c>
      <c r="F5001">
        <v>54</v>
      </c>
      <c r="G5001" s="64">
        <v>44446</v>
      </c>
      <c r="H5001" s="64">
        <v>44466</v>
      </c>
      <c r="I5001">
        <v>5</v>
      </c>
      <c r="J5001">
        <v>2020</v>
      </c>
      <c r="K5001">
        <v>2020</v>
      </c>
      <c r="L5001">
        <v>13</v>
      </c>
      <c r="M5001">
        <v>0.4</v>
      </c>
      <c r="N5001">
        <v>5.2</v>
      </c>
      <c r="O5001">
        <v>21</v>
      </c>
      <c r="P5001">
        <v>0.2476190476190476</v>
      </c>
      <c r="Q5001">
        <v>0.61904761904761907</v>
      </c>
      <c r="R5001" t="s">
        <v>23</v>
      </c>
    </row>
    <row r="5002" spans="1:18" x14ac:dyDescent="0.3">
      <c r="A5002" s="63">
        <v>5000</v>
      </c>
      <c r="B5002">
        <v>101367</v>
      </c>
      <c r="C5002" t="s">
        <v>363</v>
      </c>
      <c r="D5002" t="s">
        <v>585</v>
      </c>
      <c r="F5002">
        <v>54</v>
      </c>
      <c r="G5002" s="64">
        <v>44446</v>
      </c>
      <c r="H5002" s="64">
        <v>44466</v>
      </c>
      <c r="I5002">
        <v>5</v>
      </c>
      <c r="J5002">
        <v>2020</v>
      </c>
      <c r="K5002">
        <v>2020</v>
      </c>
      <c r="L5002">
        <v>13</v>
      </c>
      <c r="M5002">
        <v>0.4</v>
      </c>
      <c r="N5002">
        <v>5.2</v>
      </c>
      <c r="O5002">
        <v>21</v>
      </c>
      <c r="P5002">
        <v>0.2476190476190476</v>
      </c>
      <c r="Q5002">
        <v>0.61904761904761907</v>
      </c>
      <c r="R5002" t="s">
        <v>590</v>
      </c>
    </row>
    <row r="5003" spans="1:18" x14ac:dyDescent="0.3">
      <c r="A5003" s="63">
        <v>5001</v>
      </c>
      <c r="B5003">
        <v>101367</v>
      </c>
      <c r="C5003" t="s">
        <v>363</v>
      </c>
      <c r="D5003" t="s">
        <v>585</v>
      </c>
      <c r="F5003">
        <v>54</v>
      </c>
      <c r="G5003" s="64">
        <v>44446</v>
      </c>
      <c r="H5003" s="64">
        <v>44466</v>
      </c>
      <c r="I5003">
        <v>5</v>
      </c>
      <c r="J5003">
        <v>2020</v>
      </c>
      <c r="K5003">
        <v>2020</v>
      </c>
      <c r="L5003">
        <v>13</v>
      </c>
      <c r="M5003">
        <v>0.4</v>
      </c>
      <c r="N5003">
        <v>5.2</v>
      </c>
      <c r="O5003">
        <v>21</v>
      </c>
      <c r="P5003">
        <v>0.2476190476190476</v>
      </c>
      <c r="Q5003">
        <v>0.61904761904761907</v>
      </c>
      <c r="R5003" t="s">
        <v>606</v>
      </c>
    </row>
    <row r="5004" spans="1:18" x14ac:dyDescent="0.3">
      <c r="A5004" s="63">
        <v>5002</v>
      </c>
      <c r="B5004">
        <v>101367</v>
      </c>
      <c r="C5004" t="s">
        <v>363</v>
      </c>
      <c r="D5004" t="s">
        <v>585</v>
      </c>
      <c r="F5004">
        <v>54</v>
      </c>
      <c r="G5004" s="64">
        <v>44446</v>
      </c>
      <c r="H5004" s="64">
        <v>44466</v>
      </c>
      <c r="I5004">
        <v>5</v>
      </c>
      <c r="J5004">
        <v>2020</v>
      </c>
      <c r="K5004">
        <v>2020</v>
      </c>
      <c r="L5004">
        <v>13</v>
      </c>
      <c r="M5004">
        <v>0.4</v>
      </c>
      <c r="N5004">
        <v>5.2</v>
      </c>
      <c r="O5004">
        <v>21</v>
      </c>
      <c r="P5004">
        <v>0.2476190476190476</v>
      </c>
      <c r="Q5004">
        <v>0.61904761904761907</v>
      </c>
      <c r="R5004" t="s">
        <v>633</v>
      </c>
    </row>
    <row r="5005" spans="1:18" x14ac:dyDescent="0.3">
      <c r="A5005" s="63">
        <v>5003</v>
      </c>
      <c r="B5005">
        <v>101367</v>
      </c>
      <c r="C5005" t="s">
        <v>363</v>
      </c>
      <c r="D5005" t="s">
        <v>585</v>
      </c>
      <c r="F5005">
        <v>54</v>
      </c>
      <c r="G5005" s="64">
        <v>44446</v>
      </c>
      <c r="H5005" s="64">
        <v>44466</v>
      </c>
      <c r="I5005">
        <v>5</v>
      </c>
      <c r="J5005">
        <v>2020</v>
      </c>
      <c r="K5005">
        <v>2020</v>
      </c>
      <c r="L5005">
        <v>13</v>
      </c>
      <c r="M5005">
        <v>0.4</v>
      </c>
      <c r="N5005">
        <v>5.2</v>
      </c>
      <c r="O5005">
        <v>21</v>
      </c>
      <c r="P5005">
        <v>0.2476190476190476</v>
      </c>
      <c r="Q5005">
        <v>0.61904761904761907</v>
      </c>
      <c r="R5005" t="s">
        <v>706</v>
      </c>
    </row>
    <row r="5006" spans="1:18" x14ac:dyDescent="0.3">
      <c r="A5006" s="63">
        <v>5004</v>
      </c>
      <c r="B5006">
        <v>114307</v>
      </c>
      <c r="C5006" t="s">
        <v>117</v>
      </c>
      <c r="D5006" t="s">
        <v>585</v>
      </c>
      <c r="F5006">
        <v>57</v>
      </c>
      <c r="G5006" s="64">
        <v>44474</v>
      </c>
      <c r="H5006" s="64">
        <v>44488</v>
      </c>
      <c r="I5006">
        <v>6</v>
      </c>
      <c r="J5006">
        <v>2021</v>
      </c>
      <c r="K5006">
        <v>2021</v>
      </c>
      <c r="L5006">
        <v>24</v>
      </c>
      <c r="M5006">
        <v>0.4</v>
      </c>
      <c r="N5006">
        <v>9.6000000000000014</v>
      </c>
      <c r="O5006">
        <v>15</v>
      </c>
      <c r="P5006">
        <v>0.64000000000000012</v>
      </c>
      <c r="Q5006">
        <v>1.6</v>
      </c>
      <c r="R5006" t="s">
        <v>35</v>
      </c>
    </row>
    <row r="5007" spans="1:18" x14ac:dyDescent="0.3">
      <c r="A5007" s="63">
        <v>5005</v>
      </c>
      <c r="B5007">
        <v>114307</v>
      </c>
      <c r="C5007" t="s">
        <v>117</v>
      </c>
      <c r="D5007" t="s">
        <v>585</v>
      </c>
      <c r="F5007">
        <v>57</v>
      </c>
      <c r="G5007" s="64">
        <v>44474</v>
      </c>
      <c r="H5007" s="64">
        <v>44488</v>
      </c>
      <c r="I5007">
        <v>6</v>
      </c>
      <c r="J5007">
        <v>2021</v>
      </c>
      <c r="K5007">
        <v>2021</v>
      </c>
      <c r="L5007">
        <v>24</v>
      </c>
      <c r="M5007">
        <v>0.4</v>
      </c>
      <c r="N5007">
        <v>9.6000000000000014</v>
      </c>
      <c r="O5007">
        <v>15</v>
      </c>
      <c r="P5007">
        <v>0.64000000000000012</v>
      </c>
      <c r="Q5007">
        <v>1.6</v>
      </c>
      <c r="R5007" t="s">
        <v>22</v>
      </c>
    </row>
    <row r="5008" spans="1:18" x14ac:dyDescent="0.3">
      <c r="A5008" s="63">
        <v>5006</v>
      </c>
      <c r="B5008">
        <v>114307</v>
      </c>
      <c r="C5008" t="s">
        <v>117</v>
      </c>
      <c r="D5008" t="s">
        <v>585</v>
      </c>
      <c r="F5008">
        <v>57</v>
      </c>
      <c r="G5008" s="64">
        <v>44474</v>
      </c>
      <c r="H5008" s="64">
        <v>44488</v>
      </c>
      <c r="I5008">
        <v>6</v>
      </c>
      <c r="J5008">
        <v>2021</v>
      </c>
      <c r="K5008">
        <v>2021</v>
      </c>
      <c r="L5008">
        <v>24</v>
      </c>
      <c r="M5008">
        <v>0.4</v>
      </c>
      <c r="N5008">
        <v>9.6000000000000014</v>
      </c>
      <c r="O5008">
        <v>15</v>
      </c>
      <c r="P5008">
        <v>0.64000000000000012</v>
      </c>
      <c r="Q5008">
        <v>1.6</v>
      </c>
      <c r="R5008" t="s">
        <v>23</v>
      </c>
    </row>
    <row r="5009" spans="1:18" x14ac:dyDescent="0.3">
      <c r="A5009" s="63">
        <v>5007</v>
      </c>
      <c r="B5009">
        <v>114307</v>
      </c>
      <c r="C5009" t="s">
        <v>117</v>
      </c>
      <c r="D5009" t="s">
        <v>585</v>
      </c>
      <c r="F5009">
        <v>57</v>
      </c>
      <c r="G5009" s="64">
        <v>44474</v>
      </c>
      <c r="H5009" s="64">
        <v>44488</v>
      </c>
      <c r="I5009">
        <v>6</v>
      </c>
      <c r="J5009">
        <v>2021</v>
      </c>
      <c r="K5009">
        <v>2021</v>
      </c>
      <c r="L5009">
        <v>24</v>
      </c>
      <c r="M5009">
        <v>0.4</v>
      </c>
      <c r="N5009">
        <v>9.6000000000000014</v>
      </c>
      <c r="O5009">
        <v>15</v>
      </c>
      <c r="P5009">
        <v>0.64000000000000012</v>
      </c>
      <c r="Q5009">
        <v>1.6</v>
      </c>
      <c r="R5009" t="s">
        <v>97</v>
      </c>
    </row>
    <row r="5010" spans="1:18" x14ac:dyDescent="0.3">
      <c r="A5010" s="63">
        <v>5008</v>
      </c>
      <c r="B5010">
        <v>114307</v>
      </c>
      <c r="C5010" t="s">
        <v>117</v>
      </c>
      <c r="D5010" t="s">
        <v>585</v>
      </c>
      <c r="F5010">
        <v>57</v>
      </c>
      <c r="G5010" s="64">
        <v>44474</v>
      </c>
      <c r="H5010" s="64">
        <v>44488</v>
      </c>
      <c r="I5010">
        <v>6</v>
      </c>
      <c r="J5010">
        <v>2021</v>
      </c>
      <c r="K5010">
        <v>2021</v>
      </c>
      <c r="L5010">
        <v>24</v>
      </c>
      <c r="M5010">
        <v>0.4</v>
      </c>
      <c r="N5010">
        <v>9.6000000000000014</v>
      </c>
      <c r="O5010">
        <v>15</v>
      </c>
      <c r="P5010">
        <v>0.64000000000000012</v>
      </c>
      <c r="Q5010">
        <v>1.6</v>
      </c>
      <c r="R5010" t="s">
        <v>25</v>
      </c>
    </row>
    <row r="5011" spans="1:18" x14ac:dyDescent="0.3">
      <c r="A5011" s="63">
        <v>5009</v>
      </c>
      <c r="B5011">
        <v>114307</v>
      </c>
      <c r="C5011" t="s">
        <v>117</v>
      </c>
      <c r="D5011" t="s">
        <v>585</v>
      </c>
      <c r="F5011">
        <v>57</v>
      </c>
      <c r="G5011" s="64">
        <v>44474</v>
      </c>
      <c r="H5011" s="64">
        <v>44488</v>
      </c>
      <c r="I5011">
        <v>6</v>
      </c>
      <c r="J5011">
        <v>2021</v>
      </c>
      <c r="K5011">
        <v>2021</v>
      </c>
      <c r="L5011">
        <v>24</v>
      </c>
      <c r="M5011">
        <v>0.4</v>
      </c>
      <c r="N5011">
        <v>9.6000000000000014</v>
      </c>
      <c r="O5011">
        <v>15</v>
      </c>
      <c r="P5011">
        <v>0.64000000000000012</v>
      </c>
      <c r="Q5011">
        <v>1.6</v>
      </c>
      <c r="R5011" t="s">
        <v>840</v>
      </c>
    </row>
    <row r="5012" spans="1:18" x14ac:dyDescent="0.3">
      <c r="A5012" s="63">
        <v>5010</v>
      </c>
      <c r="B5012">
        <v>114307</v>
      </c>
      <c r="C5012" t="s">
        <v>117</v>
      </c>
      <c r="D5012" t="s">
        <v>585</v>
      </c>
      <c r="F5012">
        <v>57</v>
      </c>
      <c r="G5012" s="64">
        <v>44474</v>
      </c>
      <c r="H5012" s="64">
        <v>44488</v>
      </c>
      <c r="I5012">
        <v>6</v>
      </c>
      <c r="J5012">
        <v>2021</v>
      </c>
      <c r="K5012">
        <v>2021</v>
      </c>
      <c r="L5012">
        <v>24</v>
      </c>
      <c r="M5012">
        <v>0.4</v>
      </c>
      <c r="N5012">
        <v>9.6000000000000014</v>
      </c>
      <c r="O5012">
        <v>15</v>
      </c>
      <c r="P5012">
        <v>0.64000000000000012</v>
      </c>
      <c r="Q5012">
        <v>1.6</v>
      </c>
      <c r="R5012" t="s">
        <v>590</v>
      </c>
    </row>
    <row r="5013" spans="1:18" x14ac:dyDescent="0.3">
      <c r="A5013" s="63">
        <v>5011</v>
      </c>
      <c r="B5013">
        <v>114307</v>
      </c>
      <c r="C5013" t="s">
        <v>117</v>
      </c>
      <c r="D5013" t="s">
        <v>585</v>
      </c>
      <c r="F5013">
        <v>57</v>
      </c>
      <c r="G5013" s="64">
        <v>44474</v>
      </c>
      <c r="H5013" s="64">
        <v>44488</v>
      </c>
      <c r="I5013">
        <v>6</v>
      </c>
      <c r="J5013">
        <v>2021</v>
      </c>
      <c r="K5013">
        <v>2021</v>
      </c>
      <c r="L5013">
        <v>24</v>
      </c>
      <c r="M5013">
        <v>0.4</v>
      </c>
      <c r="N5013">
        <v>9.6000000000000014</v>
      </c>
      <c r="O5013">
        <v>15</v>
      </c>
      <c r="P5013">
        <v>0.64000000000000012</v>
      </c>
      <c r="Q5013">
        <v>1.6</v>
      </c>
      <c r="R5013" t="s">
        <v>706</v>
      </c>
    </row>
    <row r="5014" spans="1:18" x14ac:dyDescent="0.3">
      <c r="A5014" s="63">
        <v>5012</v>
      </c>
      <c r="B5014">
        <v>114307</v>
      </c>
      <c r="C5014" t="s">
        <v>117</v>
      </c>
      <c r="D5014" t="s">
        <v>585</v>
      </c>
      <c r="F5014">
        <v>57</v>
      </c>
      <c r="G5014" s="64">
        <v>44474</v>
      </c>
      <c r="H5014" s="64">
        <v>44488</v>
      </c>
      <c r="I5014">
        <v>6</v>
      </c>
      <c r="J5014">
        <v>2021</v>
      </c>
      <c r="K5014">
        <v>2021</v>
      </c>
      <c r="L5014">
        <v>24</v>
      </c>
      <c r="M5014">
        <v>0.4</v>
      </c>
      <c r="N5014">
        <v>9.6000000000000014</v>
      </c>
      <c r="O5014">
        <v>15</v>
      </c>
      <c r="P5014">
        <v>0.64000000000000012</v>
      </c>
      <c r="Q5014">
        <v>1.6</v>
      </c>
      <c r="R5014" t="s">
        <v>687</v>
      </c>
    </row>
    <row r="5015" spans="1:18" x14ac:dyDescent="0.3">
      <c r="A5015" s="63">
        <v>5013</v>
      </c>
      <c r="B5015">
        <v>114307</v>
      </c>
      <c r="C5015" t="s">
        <v>117</v>
      </c>
      <c r="D5015" t="s">
        <v>585</v>
      </c>
      <c r="F5015">
        <v>57</v>
      </c>
      <c r="G5015" s="64">
        <v>44474</v>
      </c>
      <c r="H5015" s="64">
        <v>44488</v>
      </c>
      <c r="I5015">
        <v>6</v>
      </c>
      <c r="J5015">
        <v>2021</v>
      </c>
      <c r="K5015">
        <v>2021</v>
      </c>
      <c r="L5015">
        <v>24</v>
      </c>
      <c r="M5015">
        <v>0.4</v>
      </c>
      <c r="N5015">
        <v>9.6000000000000014</v>
      </c>
      <c r="O5015">
        <v>15</v>
      </c>
      <c r="P5015">
        <v>0.64000000000000012</v>
      </c>
      <c r="Q5015">
        <v>1.6</v>
      </c>
      <c r="R5015" t="s">
        <v>868</v>
      </c>
    </row>
    <row r="5016" spans="1:18" x14ac:dyDescent="0.3">
      <c r="A5016" s="63">
        <v>5014</v>
      </c>
      <c r="B5016">
        <v>114307</v>
      </c>
      <c r="C5016" t="s">
        <v>117</v>
      </c>
      <c r="D5016" t="s">
        <v>585</v>
      </c>
      <c r="F5016">
        <v>57</v>
      </c>
      <c r="G5016" s="64">
        <v>44474</v>
      </c>
      <c r="H5016" s="64">
        <v>44488</v>
      </c>
      <c r="I5016">
        <v>6</v>
      </c>
      <c r="J5016">
        <v>2021</v>
      </c>
      <c r="K5016">
        <v>2021</v>
      </c>
      <c r="L5016">
        <v>24</v>
      </c>
      <c r="M5016">
        <v>0.4</v>
      </c>
      <c r="N5016">
        <v>9.6000000000000014</v>
      </c>
      <c r="O5016">
        <v>15</v>
      </c>
      <c r="P5016">
        <v>0.64000000000000012</v>
      </c>
      <c r="Q5016">
        <v>1.6</v>
      </c>
      <c r="R5016" t="s">
        <v>661</v>
      </c>
    </row>
    <row r="5017" spans="1:18" x14ac:dyDescent="0.3">
      <c r="A5017" s="63">
        <v>5015</v>
      </c>
      <c r="B5017">
        <v>114307</v>
      </c>
      <c r="C5017" t="s">
        <v>117</v>
      </c>
      <c r="D5017" t="s">
        <v>585</v>
      </c>
      <c r="F5017">
        <v>57</v>
      </c>
      <c r="G5017" s="64">
        <v>44474</v>
      </c>
      <c r="H5017" s="64">
        <v>44488</v>
      </c>
      <c r="I5017">
        <v>6</v>
      </c>
      <c r="J5017">
        <v>2021</v>
      </c>
      <c r="K5017">
        <v>2021</v>
      </c>
      <c r="L5017">
        <v>24</v>
      </c>
      <c r="M5017">
        <v>0.4</v>
      </c>
      <c r="N5017">
        <v>9.6000000000000014</v>
      </c>
      <c r="O5017">
        <v>15</v>
      </c>
      <c r="P5017">
        <v>0.64000000000000012</v>
      </c>
      <c r="Q5017">
        <v>1.6</v>
      </c>
      <c r="R5017" t="s">
        <v>674</v>
      </c>
    </row>
    <row r="5018" spans="1:18" x14ac:dyDescent="0.3">
      <c r="A5018" s="63">
        <v>5016</v>
      </c>
      <c r="B5018">
        <v>114307</v>
      </c>
      <c r="C5018" t="s">
        <v>117</v>
      </c>
      <c r="D5018" t="s">
        <v>585</v>
      </c>
      <c r="F5018">
        <v>57</v>
      </c>
      <c r="G5018" s="64">
        <v>44474</v>
      </c>
      <c r="H5018" s="64">
        <v>44488</v>
      </c>
      <c r="I5018">
        <v>6</v>
      </c>
      <c r="J5018">
        <v>2021</v>
      </c>
      <c r="K5018">
        <v>2021</v>
      </c>
      <c r="L5018">
        <v>24</v>
      </c>
      <c r="M5018">
        <v>0.4</v>
      </c>
      <c r="N5018">
        <v>9.6000000000000014</v>
      </c>
      <c r="O5018">
        <v>15</v>
      </c>
      <c r="P5018">
        <v>0.64000000000000012</v>
      </c>
      <c r="Q5018">
        <v>1.6</v>
      </c>
      <c r="R5018" t="s">
        <v>632</v>
      </c>
    </row>
    <row r="5019" spans="1:18" x14ac:dyDescent="0.3">
      <c r="A5019" s="63">
        <v>5017</v>
      </c>
      <c r="B5019">
        <v>114307</v>
      </c>
      <c r="C5019" t="s">
        <v>117</v>
      </c>
      <c r="D5019" t="s">
        <v>585</v>
      </c>
      <c r="F5019">
        <v>57</v>
      </c>
      <c r="G5019" s="64">
        <v>44474</v>
      </c>
      <c r="H5019" s="64">
        <v>44488</v>
      </c>
      <c r="I5019">
        <v>6</v>
      </c>
      <c r="J5019">
        <v>2021</v>
      </c>
      <c r="K5019">
        <v>2021</v>
      </c>
      <c r="L5019">
        <v>24</v>
      </c>
      <c r="M5019">
        <v>0.4</v>
      </c>
      <c r="N5019">
        <v>9.6000000000000014</v>
      </c>
      <c r="O5019">
        <v>15</v>
      </c>
      <c r="P5019">
        <v>0.64000000000000012</v>
      </c>
      <c r="Q5019">
        <v>1.6</v>
      </c>
      <c r="R5019" t="s">
        <v>678</v>
      </c>
    </row>
    <row r="5020" spans="1:18" x14ac:dyDescent="0.3">
      <c r="A5020" s="63">
        <v>5018</v>
      </c>
      <c r="B5020">
        <v>114307</v>
      </c>
      <c r="C5020" t="s">
        <v>117</v>
      </c>
      <c r="D5020" t="s">
        <v>585</v>
      </c>
      <c r="F5020">
        <v>57</v>
      </c>
      <c r="G5020" s="64">
        <v>44474</v>
      </c>
      <c r="H5020" s="64">
        <v>44488</v>
      </c>
      <c r="I5020">
        <v>6</v>
      </c>
      <c r="J5020">
        <v>2021</v>
      </c>
      <c r="K5020">
        <v>2021</v>
      </c>
      <c r="L5020">
        <v>24</v>
      </c>
      <c r="M5020">
        <v>0.4</v>
      </c>
      <c r="N5020">
        <v>9.6000000000000014</v>
      </c>
      <c r="O5020">
        <v>15</v>
      </c>
      <c r="P5020">
        <v>0.64000000000000012</v>
      </c>
      <c r="Q5020">
        <v>1.6</v>
      </c>
      <c r="R5020" t="s">
        <v>588</v>
      </c>
    </row>
    <row r="5021" spans="1:18" x14ac:dyDescent="0.3">
      <c r="A5021" s="63">
        <v>5019</v>
      </c>
      <c r="B5021">
        <v>114307</v>
      </c>
      <c r="C5021" t="s">
        <v>117</v>
      </c>
      <c r="D5021" t="s">
        <v>585</v>
      </c>
      <c r="F5021">
        <v>57</v>
      </c>
      <c r="G5021" s="64">
        <v>44474</v>
      </c>
      <c r="H5021" s="64">
        <v>44488</v>
      </c>
      <c r="I5021">
        <v>6</v>
      </c>
      <c r="J5021">
        <v>2021</v>
      </c>
      <c r="K5021">
        <v>2021</v>
      </c>
      <c r="L5021">
        <v>24</v>
      </c>
      <c r="M5021">
        <v>0.4</v>
      </c>
      <c r="N5021">
        <v>9.6000000000000014</v>
      </c>
      <c r="O5021">
        <v>15</v>
      </c>
      <c r="P5021">
        <v>0.64000000000000012</v>
      </c>
      <c r="Q5021">
        <v>1.6</v>
      </c>
      <c r="R5021" t="s">
        <v>670</v>
      </c>
    </row>
    <row r="5022" spans="1:18" x14ac:dyDescent="0.3">
      <c r="A5022" s="63">
        <v>5020</v>
      </c>
      <c r="B5022">
        <v>115651</v>
      </c>
      <c r="C5022" t="s">
        <v>902</v>
      </c>
      <c r="D5022" t="s">
        <v>630</v>
      </c>
      <c r="F5022">
        <v>58</v>
      </c>
      <c r="G5022" s="64">
        <v>44488</v>
      </c>
      <c r="H5022" s="64">
        <v>44488</v>
      </c>
      <c r="I5022">
        <v>5</v>
      </c>
      <c r="J5022">
        <v>2020</v>
      </c>
      <c r="K5022">
        <v>2020</v>
      </c>
      <c r="L5022">
        <v>1</v>
      </c>
      <c r="M5022">
        <v>0.4</v>
      </c>
      <c r="N5022">
        <v>0.4</v>
      </c>
      <c r="O5022">
        <v>1</v>
      </c>
      <c r="P5022">
        <v>0.4</v>
      </c>
      <c r="Q5022">
        <v>1</v>
      </c>
      <c r="R5022" t="s">
        <v>35</v>
      </c>
    </row>
    <row r="5023" spans="1:18" x14ac:dyDescent="0.3">
      <c r="A5023" s="63">
        <v>5021</v>
      </c>
      <c r="B5023">
        <v>115651</v>
      </c>
      <c r="C5023" t="s">
        <v>902</v>
      </c>
      <c r="D5023" t="s">
        <v>630</v>
      </c>
      <c r="F5023">
        <v>58</v>
      </c>
      <c r="G5023" s="64">
        <v>44488</v>
      </c>
      <c r="H5023" s="64">
        <v>44488</v>
      </c>
      <c r="I5023">
        <v>5</v>
      </c>
      <c r="J5023">
        <v>2020</v>
      </c>
      <c r="K5023">
        <v>2020</v>
      </c>
      <c r="L5023">
        <v>1</v>
      </c>
      <c r="M5023">
        <v>0.4</v>
      </c>
      <c r="N5023">
        <v>0.4</v>
      </c>
      <c r="O5023">
        <v>1</v>
      </c>
      <c r="P5023">
        <v>0.4</v>
      </c>
      <c r="Q5023">
        <v>1</v>
      </c>
      <c r="R5023" t="s">
        <v>22</v>
      </c>
    </row>
    <row r="5024" spans="1:18" x14ac:dyDescent="0.3">
      <c r="A5024" s="63">
        <v>5022</v>
      </c>
      <c r="B5024">
        <v>115651</v>
      </c>
      <c r="C5024" t="s">
        <v>902</v>
      </c>
      <c r="D5024" t="s">
        <v>630</v>
      </c>
      <c r="F5024">
        <v>58</v>
      </c>
      <c r="G5024" s="64">
        <v>44488</v>
      </c>
      <c r="H5024" s="64">
        <v>44488</v>
      </c>
      <c r="I5024">
        <v>5</v>
      </c>
      <c r="J5024">
        <v>2020</v>
      </c>
      <c r="K5024">
        <v>2020</v>
      </c>
      <c r="L5024">
        <v>1</v>
      </c>
      <c r="M5024">
        <v>0.4</v>
      </c>
      <c r="N5024">
        <v>0.4</v>
      </c>
      <c r="O5024">
        <v>1</v>
      </c>
      <c r="P5024">
        <v>0.4</v>
      </c>
      <c r="Q5024">
        <v>1</v>
      </c>
      <c r="R5024" t="s">
        <v>23</v>
      </c>
    </row>
    <row r="5025" spans="1:18" x14ac:dyDescent="0.3">
      <c r="A5025" s="63">
        <v>5023</v>
      </c>
      <c r="B5025">
        <v>117085</v>
      </c>
      <c r="C5025" t="s">
        <v>364</v>
      </c>
      <c r="D5025" t="s">
        <v>585</v>
      </c>
      <c r="F5025">
        <v>58</v>
      </c>
      <c r="G5025" s="64">
        <v>44490</v>
      </c>
      <c r="H5025" s="64">
        <v>44494</v>
      </c>
      <c r="I5025">
        <v>4</v>
      </c>
      <c r="J5025">
        <v>2021</v>
      </c>
      <c r="K5025">
        <v>2021</v>
      </c>
      <c r="L5025">
        <v>11</v>
      </c>
      <c r="M5025">
        <v>0.4</v>
      </c>
      <c r="N5025">
        <v>4.4000000000000004</v>
      </c>
      <c r="O5025">
        <v>5</v>
      </c>
      <c r="P5025">
        <v>0.88000000000000012</v>
      </c>
      <c r="Q5025">
        <v>2.2000000000000002</v>
      </c>
      <c r="R5025" t="s">
        <v>35</v>
      </c>
    </row>
    <row r="5026" spans="1:18" x14ac:dyDescent="0.3">
      <c r="A5026" s="63">
        <v>5024</v>
      </c>
      <c r="B5026">
        <v>117085</v>
      </c>
      <c r="C5026" t="s">
        <v>364</v>
      </c>
      <c r="D5026" t="s">
        <v>585</v>
      </c>
      <c r="F5026">
        <v>58</v>
      </c>
      <c r="G5026" s="64">
        <v>44490</v>
      </c>
      <c r="H5026" s="64">
        <v>44494</v>
      </c>
      <c r="I5026">
        <v>4</v>
      </c>
      <c r="J5026">
        <v>2021</v>
      </c>
      <c r="K5026">
        <v>2021</v>
      </c>
      <c r="L5026">
        <v>11</v>
      </c>
      <c r="M5026">
        <v>0.4</v>
      </c>
      <c r="N5026">
        <v>4.4000000000000004</v>
      </c>
      <c r="O5026">
        <v>5</v>
      </c>
      <c r="P5026">
        <v>0.88000000000000012</v>
      </c>
      <c r="Q5026">
        <v>2.2000000000000002</v>
      </c>
      <c r="R5026" t="s">
        <v>22</v>
      </c>
    </row>
    <row r="5027" spans="1:18" x14ac:dyDescent="0.3">
      <c r="A5027" s="63">
        <v>5025</v>
      </c>
      <c r="B5027">
        <v>117085</v>
      </c>
      <c r="C5027" t="s">
        <v>364</v>
      </c>
      <c r="D5027" t="s">
        <v>585</v>
      </c>
      <c r="F5027">
        <v>58</v>
      </c>
      <c r="G5027" s="64">
        <v>44490</v>
      </c>
      <c r="H5027" s="64">
        <v>44494</v>
      </c>
      <c r="I5027">
        <v>4</v>
      </c>
      <c r="J5027">
        <v>2021</v>
      </c>
      <c r="K5027">
        <v>2021</v>
      </c>
      <c r="L5027">
        <v>11</v>
      </c>
      <c r="M5027">
        <v>0.4</v>
      </c>
      <c r="N5027">
        <v>4.4000000000000004</v>
      </c>
      <c r="O5027">
        <v>5</v>
      </c>
      <c r="P5027">
        <v>0.88000000000000012</v>
      </c>
      <c r="Q5027">
        <v>2.2000000000000002</v>
      </c>
      <c r="R5027" t="s">
        <v>23</v>
      </c>
    </row>
    <row r="5028" spans="1:18" x14ac:dyDescent="0.3">
      <c r="A5028" s="63">
        <v>5026</v>
      </c>
      <c r="B5028">
        <v>117085</v>
      </c>
      <c r="C5028" t="s">
        <v>364</v>
      </c>
      <c r="D5028" t="s">
        <v>585</v>
      </c>
      <c r="F5028">
        <v>58</v>
      </c>
      <c r="G5028" s="64">
        <v>44490</v>
      </c>
      <c r="H5028" s="64">
        <v>44494</v>
      </c>
      <c r="I5028">
        <v>4</v>
      </c>
      <c r="J5028">
        <v>2021</v>
      </c>
      <c r="K5028">
        <v>2021</v>
      </c>
      <c r="L5028">
        <v>11</v>
      </c>
      <c r="M5028">
        <v>0.4</v>
      </c>
      <c r="N5028">
        <v>4.4000000000000004</v>
      </c>
      <c r="O5028">
        <v>5</v>
      </c>
      <c r="P5028">
        <v>0.88000000000000012</v>
      </c>
      <c r="Q5028">
        <v>2.2000000000000002</v>
      </c>
      <c r="R5028" t="s">
        <v>606</v>
      </c>
    </row>
    <row r="5029" spans="1:18" x14ac:dyDescent="0.3">
      <c r="A5029" s="63">
        <v>5027</v>
      </c>
      <c r="B5029">
        <v>117085</v>
      </c>
      <c r="C5029" t="s">
        <v>364</v>
      </c>
      <c r="D5029" t="s">
        <v>585</v>
      </c>
      <c r="F5029">
        <v>58</v>
      </c>
      <c r="G5029" s="64">
        <v>44490</v>
      </c>
      <c r="H5029" s="64">
        <v>44494</v>
      </c>
      <c r="I5029">
        <v>4</v>
      </c>
      <c r="J5029">
        <v>2021</v>
      </c>
      <c r="K5029">
        <v>2021</v>
      </c>
      <c r="L5029">
        <v>11</v>
      </c>
      <c r="M5029">
        <v>0.4</v>
      </c>
      <c r="N5029">
        <v>4.4000000000000004</v>
      </c>
      <c r="O5029">
        <v>5</v>
      </c>
      <c r="P5029">
        <v>0.88000000000000012</v>
      </c>
      <c r="Q5029">
        <v>2.2000000000000002</v>
      </c>
      <c r="R5029" t="s">
        <v>633</v>
      </c>
    </row>
    <row r="5030" spans="1:18" x14ac:dyDescent="0.3">
      <c r="A5030" s="63">
        <v>5028</v>
      </c>
      <c r="B5030">
        <v>109298</v>
      </c>
      <c r="C5030" t="s">
        <v>202</v>
      </c>
      <c r="D5030" t="s">
        <v>585</v>
      </c>
      <c r="F5030">
        <v>80</v>
      </c>
      <c r="G5030" s="64">
        <v>44495</v>
      </c>
      <c r="H5030" s="64">
        <v>44515</v>
      </c>
      <c r="I5030">
        <v>8</v>
      </c>
      <c r="J5030">
        <v>2020</v>
      </c>
      <c r="K5030">
        <v>2020</v>
      </c>
      <c r="L5030">
        <v>12</v>
      </c>
      <c r="M5030">
        <v>0.41666666666666669</v>
      </c>
      <c r="N5030">
        <v>5</v>
      </c>
      <c r="O5030">
        <v>21</v>
      </c>
      <c r="P5030">
        <v>0.23809523809523811</v>
      </c>
      <c r="Q5030">
        <v>0.5714285714285714</v>
      </c>
      <c r="R5030" t="s">
        <v>22</v>
      </c>
    </row>
    <row r="5031" spans="1:18" x14ac:dyDescent="0.3">
      <c r="A5031" s="63">
        <v>5029</v>
      </c>
      <c r="B5031">
        <v>109298</v>
      </c>
      <c r="C5031" t="s">
        <v>202</v>
      </c>
      <c r="D5031" t="s">
        <v>585</v>
      </c>
      <c r="F5031">
        <v>80</v>
      </c>
      <c r="G5031" s="64">
        <v>44495</v>
      </c>
      <c r="H5031" s="64">
        <v>44515</v>
      </c>
      <c r="I5031">
        <v>8</v>
      </c>
      <c r="J5031">
        <v>2020</v>
      </c>
      <c r="K5031">
        <v>2020</v>
      </c>
      <c r="L5031">
        <v>12</v>
      </c>
      <c r="M5031">
        <v>0.41666666666666669</v>
      </c>
      <c r="N5031">
        <v>5</v>
      </c>
      <c r="O5031">
        <v>21</v>
      </c>
      <c r="P5031">
        <v>0.23809523809523811</v>
      </c>
      <c r="Q5031">
        <v>0.5714285714285714</v>
      </c>
      <c r="R5031" t="s">
        <v>32</v>
      </c>
    </row>
    <row r="5032" spans="1:18" x14ac:dyDescent="0.3">
      <c r="A5032" s="63">
        <v>5030</v>
      </c>
      <c r="B5032">
        <v>109298</v>
      </c>
      <c r="C5032" t="s">
        <v>202</v>
      </c>
      <c r="D5032" t="s">
        <v>585</v>
      </c>
      <c r="F5032">
        <v>80</v>
      </c>
      <c r="G5032" s="64">
        <v>44495</v>
      </c>
      <c r="H5032" s="64">
        <v>44515</v>
      </c>
      <c r="I5032">
        <v>8</v>
      </c>
      <c r="J5032">
        <v>2020</v>
      </c>
      <c r="K5032">
        <v>2020</v>
      </c>
      <c r="L5032">
        <v>12</v>
      </c>
      <c r="M5032">
        <v>0.41666666666666669</v>
      </c>
      <c r="N5032">
        <v>5</v>
      </c>
      <c r="O5032">
        <v>21</v>
      </c>
      <c r="P5032">
        <v>0.23809523809523811</v>
      </c>
      <c r="Q5032">
        <v>0.5714285714285714</v>
      </c>
      <c r="R5032" t="s">
        <v>42</v>
      </c>
    </row>
    <row r="5033" spans="1:18" x14ac:dyDescent="0.3">
      <c r="A5033" s="63">
        <v>5031</v>
      </c>
      <c r="B5033">
        <v>109298</v>
      </c>
      <c r="C5033" t="s">
        <v>202</v>
      </c>
      <c r="D5033" t="s">
        <v>585</v>
      </c>
      <c r="F5033">
        <v>80</v>
      </c>
      <c r="G5033" s="64">
        <v>44495</v>
      </c>
      <c r="H5033" s="64">
        <v>44515</v>
      </c>
      <c r="I5033">
        <v>8</v>
      </c>
      <c r="J5033">
        <v>2020</v>
      </c>
      <c r="K5033">
        <v>2020</v>
      </c>
      <c r="L5033">
        <v>12</v>
      </c>
      <c r="M5033">
        <v>0.41666666666666669</v>
      </c>
      <c r="N5033">
        <v>5</v>
      </c>
      <c r="O5033">
        <v>21</v>
      </c>
      <c r="P5033">
        <v>0.23809523809523811</v>
      </c>
      <c r="Q5033">
        <v>0.5714285714285714</v>
      </c>
      <c r="R5033" t="s">
        <v>634</v>
      </c>
    </row>
    <row r="5034" spans="1:18" x14ac:dyDescent="0.3">
      <c r="A5034" s="63">
        <v>5032</v>
      </c>
      <c r="B5034">
        <v>109298</v>
      </c>
      <c r="C5034" t="s">
        <v>202</v>
      </c>
      <c r="D5034" t="s">
        <v>585</v>
      </c>
      <c r="F5034">
        <v>80</v>
      </c>
      <c r="G5034" s="64">
        <v>44495</v>
      </c>
      <c r="H5034" s="64">
        <v>44515</v>
      </c>
      <c r="I5034">
        <v>8</v>
      </c>
      <c r="J5034">
        <v>2020</v>
      </c>
      <c r="K5034">
        <v>2020</v>
      </c>
      <c r="L5034">
        <v>12</v>
      </c>
      <c r="M5034">
        <v>0.41666666666666669</v>
      </c>
      <c r="N5034">
        <v>5</v>
      </c>
      <c r="O5034">
        <v>21</v>
      </c>
      <c r="P5034">
        <v>0.23809523809523811</v>
      </c>
      <c r="Q5034">
        <v>0.5714285714285714</v>
      </c>
      <c r="R5034" t="s">
        <v>695</v>
      </c>
    </row>
    <row r="5035" spans="1:18" x14ac:dyDescent="0.3">
      <c r="A5035" s="63">
        <v>5033</v>
      </c>
      <c r="B5035">
        <v>109298</v>
      </c>
      <c r="C5035" t="s">
        <v>202</v>
      </c>
      <c r="D5035" t="s">
        <v>585</v>
      </c>
      <c r="F5035">
        <v>80</v>
      </c>
      <c r="G5035" s="64">
        <v>44495</v>
      </c>
      <c r="H5035" s="64">
        <v>44515</v>
      </c>
      <c r="I5035">
        <v>8</v>
      </c>
      <c r="J5035">
        <v>2020</v>
      </c>
      <c r="K5035">
        <v>2020</v>
      </c>
      <c r="L5035">
        <v>12</v>
      </c>
      <c r="M5035">
        <v>0.41666666666666669</v>
      </c>
      <c r="N5035">
        <v>5</v>
      </c>
      <c r="O5035">
        <v>21</v>
      </c>
      <c r="P5035">
        <v>0.23809523809523811</v>
      </c>
      <c r="Q5035">
        <v>0.5714285714285714</v>
      </c>
      <c r="R5035" t="s">
        <v>696</v>
      </c>
    </row>
    <row r="5036" spans="1:18" x14ac:dyDescent="0.3">
      <c r="A5036" s="63">
        <v>5034</v>
      </c>
      <c r="B5036">
        <v>109298</v>
      </c>
      <c r="C5036" t="s">
        <v>202</v>
      </c>
      <c r="D5036" t="s">
        <v>585</v>
      </c>
      <c r="F5036">
        <v>80</v>
      </c>
      <c r="G5036" s="64">
        <v>44495</v>
      </c>
      <c r="H5036" s="64">
        <v>44515</v>
      </c>
      <c r="I5036">
        <v>8</v>
      </c>
      <c r="J5036">
        <v>2020</v>
      </c>
      <c r="K5036">
        <v>2020</v>
      </c>
      <c r="L5036">
        <v>12</v>
      </c>
      <c r="M5036">
        <v>0.41666666666666669</v>
      </c>
      <c r="N5036">
        <v>5</v>
      </c>
      <c r="O5036">
        <v>21</v>
      </c>
      <c r="P5036">
        <v>0.23809523809523811</v>
      </c>
      <c r="Q5036">
        <v>0.5714285714285714</v>
      </c>
      <c r="R5036" t="s">
        <v>601</v>
      </c>
    </row>
    <row r="5037" spans="1:18" x14ac:dyDescent="0.3">
      <c r="A5037" s="63">
        <v>5035</v>
      </c>
      <c r="B5037">
        <v>109298</v>
      </c>
      <c r="C5037" t="s">
        <v>202</v>
      </c>
      <c r="D5037" t="s">
        <v>585</v>
      </c>
      <c r="F5037">
        <v>80</v>
      </c>
      <c r="G5037" s="64">
        <v>44495</v>
      </c>
      <c r="H5037" s="64">
        <v>44515</v>
      </c>
      <c r="I5037">
        <v>8</v>
      </c>
      <c r="J5037">
        <v>2020</v>
      </c>
      <c r="K5037">
        <v>2020</v>
      </c>
      <c r="L5037">
        <v>12</v>
      </c>
      <c r="M5037">
        <v>0.41666666666666669</v>
      </c>
      <c r="N5037">
        <v>5</v>
      </c>
      <c r="O5037">
        <v>21</v>
      </c>
      <c r="P5037">
        <v>0.23809523809523811</v>
      </c>
      <c r="Q5037">
        <v>0.5714285714285714</v>
      </c>
      <c r="R5037" t="s">
        <v>641</v>
      </c>
    </row>
    <row r="5038" spans="1:18" x14ac:dyDescent="0.3">
      <c r="A5038" s="63">
        <v>5036</v>
      </c>
      <c r="B5038">
        <v>109298</v>
      </c>
      <c r="C5038" t="s">
        <v>202</v>
      </c>
      <c r="D5038" t="s">
        <v>585</v>
      </c>
      <c r="F5038">
        <v>80</v>
      </c>
      <c r="G5038" s="64">
        <v>44495</v>
      </c>
      <c r="H5038" s="64">
        <v>44515</v>
      </c>
      <c r="I5038">
        <v>8</v>
      </c>
      <c r="J5038">
        <v>2020</v>
      </c>
      <c r="K5038">
        <v>2020</v>
      </c>
      <c r="L5038">
        <v>12</v>
      </c>
      <c r="M5038">
        <v>0.41666666666666669</v>
      </c>
      <c r="N5038">
        <v>5</v>
      </c>
      <c r="O5038">
        <v>21</v>
      </c>
      <c r="P5038">
        <v>0.23809523809523811</v>
      </c>
      <c r="Q5038">
        <v>0.5714285714285714</v>
      </c>
      <c r="R5038" t="s">
        <v>203</v>
      </c>
    </row>
    <row r="5039" spans="1:18" x14ac:dyDescent="0.3">
      <c r="A5039" s="63">
        <v>5037</v>
      </c>
      <c r="B5039">
        <v>109298</v>
      </c>
      <c r="C5039" t="s">
        <v>202</v>
      </c>
      <c r="D5039" t="s">
        <v>585</v>
      </c>
      <c r="F5039">
        <v>80</v>
      </c>
      <c r="G5039" s="64">
        <v>44495</v>
      </c>
      <c r="H5039" s="64">
        <v>44515</v>
      </c>
      <c r="I5039">
        <v>8</v>
      </c>
      <c r="J5039">
        <v>2020</v>
      </c>
      <c r="K5039">
        <v>2020</v>
      </c>
      <c r="L5039">
        <v>12</v>
      </c>
      <c r="M5039">
        <v>0.41666666666666669</v>
      </c>
      <c r="N5039">
        <v>5</v>
      </c>
      <c r="O5039">
        <v>21</v>
      </c>
      <c r="P5039">
        <v>0.23809523809523811</v>
      </c>
      <c r="Q5039">
        <v>0.5714285714285714</v>
      </c>
      <c r="R5039" t="s">
        <v>690</v>
      </c>
    </row>
    <row r="5040" spans="1:18" x14ac:dyDescent="0.3">
      <c r="A5040" s="63">
        <v>5038</v>
      </c>
      <c r="B5040">
        <v>109298</v>
      </c>
      <c r="C5040" t="s">
        <v>202</v>
      </c>
      <c r="D5040" t="s">
        <v>585</v>
      </c>
      <c r="F5040">
        <v>80</v>
      </c>
      <c r="G5040" s="64">
        <v>44495</v>
      </c>
      <c r="H5040" s="64">
        <v>44515</v>
      </c>
      <c r="I5040">
        <v>8</v>
      </c>
      <c r="J5040">
        <v>2020</v>
      </c>
      <c r="K5040">
        <v>2020</v>
      </c>
      <c r="L5040">
        <v>12</v>
      </c>
      <c r="M5040">
        <v>0.41666666666666669</v>
      </c>
      <c r="N5040">
        <v>5</v>
      </c>
      <c r="O5040">
        <v>21</v>
      </c>
      <c r="P5040">
        <v>0.23809523809523811</v>
      </c>
      <c r="Q5040">
        <v>0.5714285714285714</v>
      </c>
      <c r="R5040" t="s">
        <v>684</v>
      </c>
    </row>
    <row r="5041" spans="1:18" x14ac:dyDescent="0.3">
      <c r="A5041" s="63">
        <v>5039</v>
      </c>
      <c r="B5041">
        <v>109298</v>
      </c>
      <c r="C5041" t="s">
        <v>202</v>
      </c>
      <c r="D5041" t="s">
        <v>585</v>
      </c>
      <c r="F5041">
        <v>80</v>
      </c>
      <c r="G5041" s="64">
        <v>44495</v>
      </c>
      <c r="H5041" s="64">
        <v>44515</v>
      </c>
      <c r="I5041">
        <v>8</v>
      </c>
      <c r="J5041">
        <v>2020</v>
      </c>
      <c r="K5041">
        <v>2020</v>
      </c>
      <c r="L5041">
        <v>12</v>
      </c>
      <c r="M5041">
        <v>0.41666666666666669</v>
      </c>
      <c r="N5041">
        <v>5</v>
      </c>
      <c r="O5041">
        <v>21</v>
      </c>
      <c r="P5041">
        <v>0.23809523809523811</v>
      </c>
      <c r="Q5041">
        <v>0.5714285714285714</v>
      </c>
      <c r="R5041" t="s">
        <v>646</v>
      </c>
    </row>
    <row r="5042" spans="1:18" x14ac:dyDescent="0.3">
      <c r="A5042" s="63">
        <v>5040</v>
      </c>
      <c r="B5042">
        <v>109298</v>
      </c>
      <c r="C5042" t="s">
        <v>202</v>
      </c>
      <c r="D5042" t="s">
        <v>585</v>
      </c>
      <c r="F5042">
        <v>80</v>
      </c>
      <c r="G5042" s="64">
        <v>44495</v>
      </c>
      <c r="H5042" s="64">
        <v>44515</v>
      </c>
      <c r="I5042">
        <v>8</v>
      </c>
      <c r="J5042">
        <v>2020</v>
      </c>
      <c r="K5042">
        <v>2020</v>
      </c>
      <c r="L5042">
        <v>12</v>
      </c>
      <c r="M5042">
        <v>0.41666666666666669</v>
      </c>
      <c r="N5042">
        <v>5</v>
      </c>
      <c r="O5042">
        <v>21</v>
      </c>
      <c r="P5042">
        <v>0.23809523809523811</v>
      </c>
      <c r="Q5042">
        <v>0.5714285714285714</v>
      </c>
      <c r="R5042" t="s">
        <v>766</v>
      </c>
    </row>
    <row r="5043" spans="1:18" x14ac:dyDescent="0.3">
      <c r="A5043" s="63">
        <v>5041</v>
      </c>
      <c r="B5043">
        <v>109298</v>
      </c>
      <c r="C5043" t="s">
        <v>202</v>
      </c>
      <c r="D5043" t="s">
        <v>585</v>
      </c>
      <c r="F5043">
        <v>80</v>
      </c>
      <c r="G5043" s="64">
        <v>44495</v>
      </c>
      <c r="H5043" s="64">
        <v>44515</v>
      </c>
      <c r="I5043">
        <v>8</v>
      </c>
      <c r="J5043">
        <v>2020</v>
      </c>
      <c r="K5043">
        <v>2020</v>
      </c>
      <c r="L5043">
        <v>12</v>
      </c>
      <c r="M5043">
        <v>0.41666666666666669</v>
      </c>
      <c r="N5043">
        <v>5</v>
      </c>
      <c r="O5043">
        <v>21</v>
      </c>
      <c r="P5043">
        <v>0.23809523809523811</v>
      </c>
      <c r="Q5043">
        <v>0.5714285714285714</v>
      </c>
      <c r="R5043" t="s">
        <v>639</v>
      </c>
    </row>
    <row r="5044" spans="1:18" x14ac:dyDescent="0.3">
      <c r="A5044" s="63">
        <v>5042</v>
      </c>
      <c r="B5044">
        <v>109298</v>
      </c>
      <c r="C5044" t="s">
        <v>202</v>
      </c>
      <c r="D5044" t="s">
        <v>585</v>
      </c>
      <c r="F5044">
        <v>80</v>
      </c>
      <c r="G5044" s="64">
        <v>44495</v>
      </c>
      <c r="H5044" s="64">
        <v>44515</v>
      </c>
      <c r="I5044">
        <v>8</v>
      </c>
      <c r="J5044">
        <v>2020</v>
      </c>
      <c r="K5044">
        <v>2020</v>
      </c>
      <c r="L5044">
        <v>12</v>
      </c>
      <c r="M5044">
        <v>0.41666666666666669</v>
      </c>
      <c r="N5044">
        <v>5</v>
      </c>
      <c r="O5044">
        <v>21</v>
      </c>
      <c r="P5044">
        <v>0.23809523809523811</v>
      </c>
      <c r="Q5044">
        <v>0.5714285714285714</v>
      </c>
      <c r="R5044" t="s">
        <v>670</v>
      </c>
    </row>
    <row r="5045" spans="1:18" x14ac:dyDescent="0.3">
      <c r="A5045" s="63">
        <v>5043</v>
      </c>
      <c r="B5045">
        <v>109298</v>
      </c>
      <c r="C5045" t="s">
        <v>202</v>
      </c>
      <c r="D5045" t="s">
        <v>585</v>
      </c>
      <c r="F5045">
        <v>80</v>
      </c>
      <c r="G5045" s="64">
        <v>44495</v>
      </c>
      <c r="H5045" s="64">
        <v>44515</v>
      </c>
      <c r="I5045">
        <v>8</v>
      </c>
      <c r="J5045">
        <v>2020</v>
      </c>
      <c r="K5045">
        <v>2020</v>
      </c>
      <c r="L5045">
        <v>12</v>
      </c>
      <c r="M5045">
        <v>0.41666666666666669</v>
      </c>
      <c r="N5045">
        <v>5</v>
      </c>
      <c r="O5045">
        <v>21</v>
      </c>
      <c r="P5045">
        <v>0.23809523809523811</v>
      </c>
      <c r="Q5045">
        <v>0.5714285714285714</v>
      </c>
      <c r="R5045" t="s">
        <v>649</v>
      </c>
    </row>
    <row r="5046" spans="1:18" x14ac:dyDescent="0.3">
      <c r="A5046" s="63">
        <v>5044</v>
      </c>
      <c r="B5046">
        <v>109298</v>
      </c>
      <c r="C5046" t="s">
        <v>202</v>
      </c>
      <c r="D5046" t="s">
        <v>585</v>
      </c>
      <c r="F5046">
        <v>80</v>
      </c>
      <c r="G5046" s="64">
        <v>44495</v>
      </c>
      <c r="H5046" s="64">
        <v>44515</v>
      </c>
      <c r="I5046">
        <v>8</v>
      </c>
      <c r="J5046">
        <v>2020</v>
      </c>
      <c r="K5046">
        <v>2020</v>
      </c>
      <c r="L5046">
        <v>12</v>
      </c>
      <c r="M5046">
        <v>0.41666666666666669</v>
      </c>
      <c r="N5046">
        <v>5</v>
      </c>
      <c r="O5046">
        <v>21</v>
      </c>
      <c r="P5046">
        <v>0.23809523809523811</v>
      </c>
      <c r="Q5046">
        <v>0.5714285714285714</v>
      </c>
      <c r="R5046" t="s">
        <v>80</v>
      </c>
    </row>
    <row r="5047" spans="1:18" x14ac:dyDescent="0.3">
      <c r="A5047" s="63">
        <v>5045</v>
      </c>
      <c r="B5047">
        <v>126192</v>
      </c>
      <c r="C5047" t="s">
        <v>307</v>
      </c>
      <c r="D5047" t="s">
        <v>585</v>
      </c>
      <c r="F5047">
        <v>63</v>
      </c>
      <c r="G5047" s="64">
        <v>44498</v>
      </c>
      <c r="H5047" s="64">
        <v>44501</v>
      </c>
      <c r="I5047">
        <v>6</v>
      </c>
      <c r="J5047">
        <v>2021</v>
      </c>
      <c r="K5047">
        <v>2021</v>
      </c>
      <c r="L5047">
        <v>12</v>
      </c>
      <c r="M5047">
        <v>0.4</v>
      </c>
      <c r="N5047">
        <v>4.8000000000000007</v>
      </c>
      <c r="O5047">
        <v>4</v>
      </c>
      <c r="P5047">
        <v>1.2</v>
      </c>
      <c r="Q5047">
        <v>3</v>
      </c>
      <c r="R5047" t="s">
        <v>32</v>
      </c>
    </row>
    <row r="5048" spans="1:18" x14ac:dyDescent="0.3">
      <c r="A5048" s="63">
        <v>5046</v>
      </c>
      <c r="B5048">
        <v>126192</v>
      </c>
      <c r="C5048" t="s">
        <v>307</v>
      </c>
      <c r="D5048" t="s">
        <v>585</v>
      </c>
      <c r="F5048">
        <v>63</v>
      </c>
      <c r="G5048" s="64">
        <v>44498</v>
      </c>
      <c r="H5048" s="64">
        <v>44501</v>
      </c>
      <c r="I5048">
        <v>6</v>
      </c>
      <c r="J5048">
        <v>2021</v>
      </c>
      <c r="K5048">
        <v>2021</v>
      </c>
      <c r="L5048">
        <v>12</v>
      </c>
      <c r="M5048">
        <v>0.4</v>
      </c>
      <c r="N5048">
        <v>4.8000000000000007</v>
      </c>
      <c r="O5048">
        <v>4</v>
      </c>
      <c r="P5048">
        <v>1.2</v>
      </c>
      <c r="Q5048">
        <v>3</v>
      </c>
      <c r="R5048" t="s">
        <v>54</v>
      </c>
    </row>
    <row r="5049" spans="1:18" x14ac:dyDescent="0.3">
      <c r="A5049" s="63">
        <v>5047</v>
      </c>
      <c r="B5049">
        <v>126192</v>
      </c>
      <c r="C5049" t="s">
        <v>307</v>
      </c>
      <c r="D5049" t="s">
        <v>585</v>
      </c>
      <c r="F5049">
        <v>63</v>
      </c>
      <c r="G5049" s="64">
        <v>44498</v>
      </c>
      <c r="H5049" s="64">
        <v>44501</v>
      </c>
      <c r="I5049">
        <v>6</v>
      </c>
      <c r="J5049">
        <v>2021</v>
      </c>
      <c r="K5049">
        <v>2021</v>
      </c>
      <c r="L5049">
        <v>12</v>
      </c>
      <c r="M5049">
        <v>0.4</v>
      </c>
      <c r="N5049">
        <v>4.8000000000000007</v>
      </c>
      <c r="O5049">
        <v>4</v>
      </c>
      <c r="P5049">
        <v>1.2</v>
      </c>
      <c r="Q5049">
        <v>3</v>
      </c>
      <c r="R5049" t="s">
        <v>42</v>
      </c>
    </row>
    <row r="5050" spans="1:18" x14ac:dyDescent="0.3">
      <c r="A5050" s="63">
        <v>5048</v>
      </c>
      <c r="B5050">
        <v>126192</v>
      </c>
      <c r="C5050" t="s">
        <v>307</v>
      </c>
      <c r="D5050" t="s">
        <v>585</v>
      </c>
      <c r="F5050">
        <v>63</v>
      </c>
      <c r="G5050" s="64">
        <v>44498</v>
      </c>
      <c r="H5050" s="64">
        <v>44501</v>
      </c>
      <c r="I5050">
        <v>6</v>
      </c>
      <c r="J5050">
        <v>2021</v>
      </c>
      <c r="K5050">
        <v>2021</v>
      </c>
      <c r="L5050">
        <v>12</v>
      </c>
      <c r="M5050">
        <v>0.4</v>
      </c>
      <c r="N5050">
        <v>4.8000000000000007</v>
      </c>
      <c r="O5050">
        <v>4</v>
      </c>
      <c r="P5050">
        <v>1.2</v>
      </c>
      <c r="Q5050">
        <v>3</v>
      </c>
      <c r="R5050" t="s">
        <v>615</v>
      </c>
    </row>
    <row r="5051" spans="1:18" x14ac:dyDescent="0.3">
      <c r="A5051" s="63">
        <v>5049</v>
      </c>
      <c r="B5051">
        <v>126192</v>
      </c>
      <c r="C5051" t="s">
        <v>307</v>
      </c>
      <c r="D5051" t="s">
        <v>585</v>
      </c>
      <c r="F5051">
        <v>63</v>
      </c>
      <c r="G5051" s="64">
        <v>44498</v>
      </c>
      <c r="H5051" s="64">
        <v>44501</v>
      </c>
      <c r="I5051">
        <v>6</v>
      </c>
      <c r="J5051">
        <v>2021</v>
      </c>
      <c r="K5051">
        <v>2021</v>
      </c>
      <c r="L5051">
        <v>12</v>
      </c>
      <c r="M5051">
        <v>0.4</v>
      </c>
      <c r="N5051">
        <v>4.8000000000000007</v>
      </c>
      <c r="O5051">
        <v>4</v>
      </c>
      <c r="P5051">
        <v>1.2</v>
      </c>
      <c r="Q5051">
        <v>3</v>
      </c>
      <c r="R5051" t="s">
        <v>747</v>
      </c>
    </row>
    <row r="5052" spans="1:18" x14ac:dyDescent="0.3">
      <c r="A5052" s="63">
        <v>5050</v>
      </c>
      <c r="B5052">
        <v>126192</v>
      </c>
      <c r="C5052" t="s">
        <v>307</v>
      </c>
      <c r="D5052" t="s">
        <v>585</v>
      </c>
      <c r="F5052">
        <v>63</v>
      </c>
      <c r="G5052" s="64">
        <v>44498</v>
      </c>
      <c r="H5052" s="64">
        <v>44501</v>
      </c>
      <c r="I5052">
        <v>6</v>
      </c>
      <c r="J5052">
        <v>2021</v>
      </c>
      <c r="K5052">
        <v>2021</v>
      </c>
      <c r="L5052">
        <v>12</v>
      </c>
      <c r="M5052">
        <v>0.4</v>
      </c>
      <c r="N5052">
        <v>4.8000000000000007</v>
      </c>
      <c r="O5052">
        <v>4</v>
      </c>
      <c r="P5052">
        <v>1.2</v>
      </c>
      <c r="Q5052">
        <v>3</v>
      </c>
      <c r="R5052" t="s">
        <v>590</v>
      </c>
    </row>
    <row r="5053" spans="1:18" x14ac:dyDescent="0.3">
      <c r="A5053" s="63">
        <v>5051</v>
      </c>
      <c r="B5053">
        <v>126192</v>
      </c>
      <c r="C5053" t="s">
        <v>307</v>
      </c>
      <c r="D5053" t="s">
        <v>585</v>
      </c>
      <c r="F5053">
        <v>63</v>
      </c>
      <c r="G5053" s="64">
        <v>44498</v>
      </c>
      <c r="H5053" s="64">
        <v>44501</v>
      </c>
      <c r="I5053">
        <v>6</v>
      </c>
      <c r="J5053">
        <v>2021</v>
      </c>
      <c r="K5053">
        <v>2021</v>
      </c>
      <c r="L5053">
        <v>12</v>
      </c>
      <c r="M5053">
        <v>0.4</v>
      </c>
      <c r="N5053">
        <v>4.8000000000000007</v>
      </c>
      <c r="O5053">
        <v>4</v>
      </c>
      <c r="P5053">
        <v>1.2</v>
      </c>
      <c r="Q5053">
        <v>3</v>
      </c>
      <c r="R5053" t="s">
        <v>599</v>
      </c>
    </row>
    <row r="5054" spans="1:18" x14ac:dyDescent="0.3">
      <c r="A5054" s="63">
        <v>5052</v>
      </c>
      <c r="B5054">
        <v>126192</v>
      </c>
      <c r="C5054" t="s">
        <v>307</v>
      </c>
      <c r="D5054" t="s">
        <v>585</v>
      </c>
      <c r="F5054">
        <v>63</v>
      </c>
      <c r="G5054" s="64">
        <v>44498</v>
      </c>
      <c r="H5054" s="64">
        <v>44501</v>
      </c>
      <c r="I5054">
        <v>6</v>
      </c>
      <c r="J5054">
        <v>2021</v>
      </c>
      <c r="K5054">
        <v>2021</v>
      </c>
      <c r="L5054">
        <v>12</v>
      </c>
      <c r="M5054">
        <v>0.4</v>
      </c>
      <c r="N5054">
        <v>4.8000000000000007</v>
      </c>
      <c r="O5054">
        <v>4</v>
      </c>
      <c r="P5054">
        <v>1.2</v>
      </c>
      <c r="Q5054">
        <v>3</v>
      </c>
      <c r="R5054" t="s">
        <v>632</v>
      </c>
    </row>
    <row r="5055" spans="1:18" x14ac:dyDescent="0.3">
      <c r="A5055" s="63">
        <v>5053</v>
      </c>
      <c r="B5055">
        <v>126192</v>
      </c>
      <c r="C5055" t="s">
        <v>307</v>
      </c>
      <c r="D5055" t="s">
        <v>585</v>
      </c>
      <c r="F5055">
        <v>63</v>
      </c>
      <c r="G5055" s="64">
        <v>44498</v>
      </c>
      <c r="H5055" s="64">
        <v>44501</v>
      </c>
      <c r="I5055">
        <v>6</v>
      </c>
      <c r="J5055">
        <v>2021</v>
      </c>
      <c r="K5055">
        <v>2021</v>
      </c>
      <c r="L5055">
        <v>12</v>
      </c>
      <c r="M5055">
        <v>0.4</v>
      </c>
      <c r="N5055">
        <v>4.8000000000000007</v>
      </c>
      <c r="O5055">
        <v>4</v>
      </c>
      <c r="P5055">
        <v>1.2</v>
      </c>
      <c r="Q5055">
        <v>3</v>
      </c>
      <c r="R5055" t="s">
        <v>646</v>
      </c>
    </row>
    <row r="5056" spans="1:18" x14ac:dyDescent="0.3">
      <c r="A5056" s="63">
        <v>5054</v>
      </c>
      <c r="B5056">
        <v>126192</v>
      </c>
      <c r="C5056" t="s">
        <v>307</v>
      </c>
      <c r="D5056" t="s">
        <v>585</v>
      </c>
      <c r="F5056">
        <v>63</v>
      </c>
      <c r="G5056" s="64">
        <v>44498</v>
      </c>
      <c r="H5056" s="64">
        <v>44501</v>
      </c>
      <c r="I5056">
        <v>6</v>
      </c>
      <c r="J5056">
        <v>2021</v>
      </c>
      <c r="K5056">
        <v>2021</v>
      </c>
      <c r="L5056">
        <v>12</v>
      </c>
      <c r="M5056">
        <v>0.4</v>
      </c>
      <c r="N5056">
        <v>4.8000000000000007</v>
      </c>
      <c r="O5056">
        <v>4</v>
      </c>
      <c r="P5056">
        <v>1.2</v>
      </c>
      <c r="Q5056">
        <v>3</v>
      </c>
      <c r="R5056" t="s">
        <v>71</v>
      </c>
    </row>
    <row r="5057" spans="1:18" x14ac:dyDescent="0.3">
      <c r="A5057" s="63">
        <v>5055</v>
      </c>
      <c r="B5057">
        <v>126192</v>
      </c>
      <c r="C5057" t="s">
        <v>307</v>
      </c>
      <c r="D5057" t="s">
        <v>585</v>
      </c>
      <c r="F5057">
        <v>63</v>
      </c>
      <c r="G5057" s="64">
        <v>44498</v>
      </c>
      <c r="H5057" s="64">
        <v>44501</v>
      </c>
      <c r="I5057">
        <v>6</v>
      </c>
      <c r="J5057">
        <v>2021</v>
      </c>
      <c r="K5057">
        <v>2021</v>
      </c>
      <c r="L5057">
        <v>12</v>
      </c>
      <c r="M5057">
        <v>0.4</v>
      </c>
      <c r="N5057">
        <v>4.8000000000000007</v>
      </c>
      <c r="O5057">
        <v>4</v>
      </c>
      <c r="P5057">
        <v>1.2</v>
      </c>
      <c r="Q5057">
        <v>3</v>
      </c>
      <c r="R5057" t="s">
        <v>694</v>
      </c>
    </row>
    <row r="5058" spans="1:18" x14ac:dyDescent="0.3">
      <c r="A5058" s="63">
        <v>5056</v>
      </c>
      <c r="B5058">
        <v>126192</v>
      </c>
      <c r="C5058" t="s">
        <v>307</v>
      </c>
      <c r="D5058" t="s">
        <v>585</v>
      </c>
      <c r="F5058">
        <v>63</v>
      </c>
      <c r="G5058" s="64">
        <v>44498</v>
      </c>
      <c r="H5058" s="64">
        <v>44501</v>
      </c>
      <c r="I5058">
        <v>6</v>
      </c>
      <c r="J5058">
        <v>2021</v>
      </c>
      <c r="K5058">
        <v>2021</v>
      </c>
      <c r="L5058">
        <v>12</v>
      </c>
      <c r="M5058">
        <v>0.4</v>
      </c>
      <c r="N5058">
        <v>4.8000000000000007</v>
      </c>
      <c r="O5058">
        <v>4</v>
      </c>
      <c r="P5058">
        <v>1.2</v>
      </c>
      <c r="Q5058">
        <v>3</v>
      </c>
      <c r="R5058" t="s">
        <v>38</v>
      </c>
    </row>
    <row r="5059" spans="1:18" x14ac:dyDescent="0.3">
      <c r="A5059" s="63">
        <v>5057</v>
      </c>
      <c r="B5059">
        <v>126192</v>
      </c>
      <c r="C5059" t="s">
        <v>307</v>
      </c>
      <c r="D5059" t="s">
        <v>585</v>
      </c>
      <c r="F5059">
        <v>63</v>
      </c>
      <c r="G5059" s="64">
        <v>44498</v>
      </c>
      <c r="H5059" s="64">
        <v>44501</v>
      </c>
      <c r="I5059">
        <v>6</v>
      </c>
      <c r="J5059">
        <v>2021</v>
      </c>
      <c r="K5059">
        <v>2021</v>
      </c>
      <c r="L5059">
        <v>12</v>
      </c>
      <c r="M5059">
        <v>0.4</v>
      </c>
      <c r="N5059">
        <v>4.8000000000000007</v>
      </c>
      <c r="O5059">
        <v>4</v>
      </c>
      <c r="P5059">
        <v>1.2</v>
      </c>
      <c r="Q5059">
        <v>3</v>
      </c>
      <c r="R5059" t="s">
        <v>45</v>
      </c>
    </row>
    <row r="5060" spans="1:18" x14ac:dyDescent="0.3">
      <c r="A5060" s="63">
        <v>5058</v>
      </c>
      <c r="B5060">
        <v>126192</v>
      </c>
      <c r="C5060" t="s">
        <v>307</v>
      </c>
      <c r="D5060" t="s">
        <v>585</v>
      </c>
      <c r="F5060">
        <v>63</v>
      </c>
      <c r="G5060" s="64">
        <v>44498</v>
      </c>
      <c r="H5060" s="64">
        <v>44501</v>
      </c>
      <c r="I5060">
        <v>6</v>
      </c>
      <c r="J5060">
        <v>2021</v>
      </c>
      <c r="K5060">
        <v>2021</v>
      </c>
      <c r="L5060">
        <v>12</v>
      </c>
      <c r="M5060">
        <v>0.4</v>
      </c>
      <c r="N5060">
        <v>4.8000000000000007</v>
      </c>
      <c r="O5060">
        <v>4</v>
      </c>
      <c r="P5060">
        <v>1.2</v>
      </c>
      <c r="Q5060">
        <v>3</v>
      </c>
      <c r="R5060" t="s">
        <v>797</v>
      </c>
    </row>
    <row r="5061" spans="1:18" x14ac:dyDescent="0.3">
      <c r="A5061" s="63">
        <v>5059</v>
      </c>
      <c r="B5061">
        <v>126192</v>
      </c>
      <c r="C5061" t="s">
        <v>307</v>
      </c>
      <c r="D5061" t="s">
        <v>585</v>
      </c>
      <c r="F5061">
        <v>63</v>
      </c>
      <c r="G5061" s="64">
        <v>44498</v>
      </c>
      <c r="H5061" s="64">
        <v>44501</v>
      </c>
      <c r="I5061">
        <v>6</v>
      </c>
      <c r="J5061">
        <v>2021</v>
      </c>
      <c r="K5061">
        <v>2021</v>
      </c>
      <c r="L5061">
        <v>12</v>
      </c>
      <c r="M5061">
        <v>0.4</v>
      </c>
      <c r="N5061">
        <v>4.8000000000000007</v>
      </c>
      <c r="O5061">
        <v>4</v>
      </c>
      <c r="P5061">
        <v>1.2</v>
      </c>
      <c r="Q5061">
        <v>3</v>
      </c>
      <c r="R5061" t="s">
        <v>588</v>
      </c>
    </row>
    <row r="5062" spans="1:18" x14ac:dyDescent="0.3">
      <c r="A5062" s="63">
        <v>5060</v>
      </c>
      <c r="B5062">
        <v>126192</v>
      </c>
      <c r="C5062" t="s">
        <v>307</v>
      </c>
      <c r="D5062" t="s">
        <v>585</v>
      </c>
      <c r="F5062">
        <v>63</v>
      </c>
      <c r="G5062" s="64">
        <v>44498</v>
      </c>
      <c r="H5062" s="64">
        <v>44501</v>
      </c>
      <c r="I5062">
        <v>6</v>
      </c>
      <c r="J5062">
        <v>2021</v>
      </c>
      <c r="K5062">
        <v>2021</v>
      </c>
      <c r="L5062">
        <v>12</v>
      </c>
      <c r="M5062">
        <v>0.4</v>
      </c>
      <c r="N5062">
        <v>4.8000000000000007</v>
      </c>
      <c r="O5062">
        <v>4</v>
      </c>
      <c r="P5062">
        <v>1.2</v>
      </c>
      <c r="Q5062">
        <v>3</v>
      </c>
      <c r="R5062" t="s">
        <v>874</v>
      </c>
    </row>
    <row r="5063" spans="1:18" x14ac:dyDescent="0.3">
      <c r="A5063" s="63">
        <v>5061</v>
      </c>
      <c r="B5063">
        <v>126192</v>
      </c>
      <c r="C5063" t="s">
        <v>307</v>
      </c>
      <c r="D5063" t="s">
        <v>585</v>
      </c>
      <c r="F5063">
        <v>63</v>
      </c>
      <c r="G5063" s="64">
        <v>44498</v>
      </c>
      <c r="H5063" s="64">
        <v>44501</v>
      </c>
      <c r="I5063">
        <v>6</v>
      </c>
      <c r="J5063">
        <v>2021</v>
      </c>
      <c r="K5063">
        <v>2021</v>
      </c>
      <c r="L5063">
        <v>12</v>
      </c>
      <c r="M5063">
        <v>0.4</v>
      </c>
      <c r="N5063">
        <v>4.8000000000000007</v>
      </c>
      <c r="O5063">
        <v>4</v>
      </c>
      <c r="P5063">
        <v>1.2</v>
      </c>
      <c r="Q5063">
        <v>3</v>
      </c>
      <c r="R5063" t="s">
        <v>611</v>
      </c>
    </row>
    <row r="5064" spans="1:18" x14ac:dyDescent="0.3">
      <c r="A5064" s="63">
        <v>5062</v>
      </c>
      <c r="B5064">
        <v>126192</v>
      </c>
      <c r="C5064" t="s">
        <v>307</v>
      </c>
      <c r="D5064" t="s">
        <v>585</v>
      </c>
      <c r="F5064">
        <v>63</v>
      </c>
      <c r="G5064" s="64">
        <v>44498</v>
      </c>
      <c r="H5064" s="64">
        <v>44501</v>
      </c>
      <c r="I5064">
        <v>6</v>
      </c>
      <c r="J5064">
        <v>2021</v>
      </c>
      <c r="K5064">
        <v>2021</v>
      </c>
      <c r="L5064">
        <v>12</v>
      </c>
      <c r="M5064">
        <v>0.4</v>
      </c>
      <c r="N5064">
        <v>4.8000000000000007</v>
      </c>
      <c r="O5064">
        <v>4</v>
      </c>
      <c r="P5064">
        <v>1.2</v>
      </c>
      <c r="Q5064">
        <v>3</v>
      </c>
      <c r="R5064" t="s">
        <v>671</v>
      </c>
    </row>
    <row r="5065" spans="1:18" x14ac:dyDescent="0.3">
      <c r="A5065" s="63">
        <v>5063</v>
      </c>
      <c r="B5065">
        <v>126192</v>
      </c>
      <c r="C5065" t="s">
        <v>307</v>
      </c>
      <c r="D5065" t="s">
        <v>585</v>
      </c>
      <c r="F5065">
        <v>63</v>
      </c>
      <c r="G5065" s="64">
        <v>44498</v>
      </c>
      <c r="H5065" s="64">
        <v>44501</v>
      </c>
      <c r="I5065">
        <v>6</v>
      </c>
      <c r="J5065">
        <v>2021</v>
      </c>
      <c r="K5065">
        <v>2021</v>
      </c>
      <c r="L5065">
        <v>12</v>
      </c>
      <c r="M5065">
        <v>0.4</v>
      </c>
      <c r="N5065">
        <v>4.8000000000000007</v>
      </c>
      <c r="O5065">
        <v>4</v>
      </c>
      <c r="P5065">
        <v>1.2</v>
      </c>
      <c r="Q5065">
        <v>3</v>
      </c>
      <c r="R5065" t="s">
        <v>696</v>
      </c>
    </row>
    <row r="5066" spans="1:18" x14ac:dyDescent="0.3">
      <c r="A5066" s="63">
        <v>5064</v>
      </c>
      <c r="B5066">
        <v>126192</v>
      </c>
      <c r="C5066" t="s">
        <v>307</v>
      </c>
      <c r="D5066" t="s">
        <v>585</v>
      </c>
      <c r="F5066">
        <v>63</v>
      </c>
      <c r="G5066" s="64">
        <v>44498</v>
      </c>
      <c r="H5066" s="64">
        <v>44501</v>
      </c>
      <c r="I5066">
        <v>6</v>
      </c>
      <c r="J5066">
        <v>2021</v>
      </c>
      <c r="K5066">
        <v>2021</v>
      </c>
      <c r="L5066">
        <v>12</v>
      </c>
      <c r="M5066">
        <v>0.4</v>
      </c>
      <c r="N5066">
        <v>4.8000000000000007</v>
      </c>
      <c r="O5066">
        <v>4</v>
      </c>
      <c r="P5066">
        <v>1.2</v>
      </c>
      <c r="Q5066">
        <v>3</v>
      </c>
      <c r="R5066" t="s">
        <v>755</v>
      </c>
    </row>
    <row r="5067" spans="1:18" x14ac:dyDescent="0.3">
      <c r="A5067" s="63">
        <v>5065</v>
      </c>
      <c r="B5067">
        <v>113231</v>
      </c>
      <c r="C5067" t="s">
        <v>43</v>
      </c>
      <c r="D5067" t="s">
        <v>585</v>
      </c>
      <c r="F5067">
        <v>60</v>
      </c>
      <c r="G5067" s="64">
        <v>44499</v>
      </c>
      <c r="H5067" s="64">
        <v>44504</v>
      </c>
      <c r="I5067">
        <v>7</v>
      </c>
      <c r="J5067">
        <v>2021</v>
      </c>
      <c r="K5067">
        <v>2021</v>
      </c>
      <c r="L5067">
        <v>12</v>
      </c>
      <c r="M5067">
        <v>0.38333333333333341</v>
      </c>
      <c r="N5067">
        <v>4.6000000000000014</v>
      </c>
      <c r="O5067">
        <v>6</v>
      </c>
      <c r="P5067">
        <v>0.76666666666666672</v>
      </c>
      <c r="Q5067">
        <v>2</v>
      </c>
      <c r="R5067" t="s">
        <v>36</v>
      </c>
    </row>
    <row r="5068" spans="1:18" x14ac:dyDescent="0.3">
      <c r="A5068" s="63">
        <v>5066</v>
      </c>
      <c r="B5068">
        <v>113231</v>
      </c>
      <c r="C5068" t="s">
        <v>43</v>
      </c>
      <c r="D5068" t="s">
        <v>585</v>
      </c>
      <c r="F5068">
        <v>60</v>
      </c>
      <c r="G5068" s="64">
        <v>44499</v>
      </c>
      <c r="H5068" s="64">
        <v>44504</v>
      </c>
      <c r="I5068">
        <v>7</v>
      </c>
      <c r="J5068">
        <v>2021</v>
      </c>
      <c r="K5068">
        <v>2021</v>
      </c>
      <c r="L5068">
        <v>12</v>
      </c>
      <c r="M5068">
        <v>0.38333333333333341</v>
      </c>
      <c r="N5068">
        <v>4.6000000000000014</v>
      </c>
      <c r="O5068">
        <v>6</v>
      </c>
      <c r="P5068">
        <v>0.76666666666666672</v>
      </c>
      <c r="Q5068">
        <v>2</v>
      </c>
      <c r="R5068" t="s">
        <v>42</v>
      </c>
    </row>
    <row r="5069" spans="1:18" x14ac:dyDescent="0.3">
      <c r="A5069" s="63">
        <v>5067</v>
      </c>
      <c r="B5069">
        <v>113231</v>
      </c>
      <c r="C5069" t="s">
        <v>43</v>
      </c>
      <c r="D5069" t="s">
        <v>585</v>
      </c>
      <c r="F5069">
        <v>60</v>
      </c>
      <c r="G5069" s="64">
        <v>44499</v>
      </c>
      <c r="H5069" s="64">
        <v>44504</v>
      </c>
      <c r="I5069">
        <v>7</v>
      </c>
      <c r="J5069">
        <v>2021</v>
      </c>
      <c r="K5069">
        <v>2021</v>
      </c>
      <c r="L5069">
        <v>12</v>
      </c>
      <c r="M5069">
        <v>0.38333333333333341</v>
      </c>
      <c r="N5069">
        <v>4.6000000000000014</v>
      </c>
      <c r="O5069">
        <v>6</v>
      </c>
      <c r="P5069">
        <v>0.76666666666666672</v>
      </c>
      <c r="Q5069">
        <v>2</v>
      </c>
      <c r="R5069" t="s">
        <v>46</v>
      </c>
    </row>
    <row r="5070" spans="1:18" x14ac:dyDescent="0.3">
      <c r="A5070" s="63">
        <v>5068</v>
      </c>
      <c r="B5070">
        <v>113231</v>
      </c>
      <c r="C5070" t="s">
        <v>43</v>
      </c>
      <c r="D5070" t="s">
        <v>585</v>
      </c>
      <c r="F5070">
        <v>60</v>
      </c>
      <c r="G5070" s="64">
        <v>44499</v>
      </c>
      <c r="H5070" s="64">
        <v>44504</v>
      </c>
      <c r="I5070">
        <v>7</v>
      </c>
      <c r="J5070">
        <v>2021</v>
      </c>
      <c r="K5070">
        <v>2021</v>
      </c>
      <c r="L5070">
        <v>12</v>
      </c>
      <c r="M5070">
        <v>0.38333333333333341</v>
      </c>
      <c r="N5070">
        <v>4.6000000000000014</v>
      </c>
      <c r="O5070">
        <v>6</v>
      </c>
      <c r="P5070">
        <v>0.76666666666666672</v>
      </c>
      <c r="Q5070">
        <v>2</v>
      </c>
      <c r="R5070" t="s">
        <v>684</v>
      </c>
    </row>
    <row r="5071" spans="1:18" x14ac:dyDescent="0.3">
      <c r="A5071" s="63">
        <v>5069</v>
      </c>
      <c r="B5071">
        <v>113231</v>
      </c>
      <c r="C5071" t="s">
        <v>43</v>
      </c>
      <c r="D5071" t="s">
        <v>585</v>
      </c>
      <c r="F5071">
        <v>60</v>
      </c>
      <c r="G5071" s="64">
        <v>44499</v>
      </c>
      <c r="H5071" s="64">
        <v>44504</v>
      </c>
      <c r="I5071">
        <v>7</v>
      </c>
      <c r="J5071">
        <v>2021</v>
      </c>
      <c r="K5071">
        <v>2021</v>
      </c>
      <c r="L5071">
        <v>12</v>
      </c>
      <c r="M5071">
        <v>0.38333333333333341</v>
      </c>
      <c r="N5071">
        <v>4.6000000000000014</v>
      </c>
      <c r="O5071">
        <v>6</v>
      </c>
      <c r="P5071">
        <v>0.76666666666666672</v>
      </c>
      <c r="Q5071">
        <v>2</v>
      </c>
      <c r="R5071" t="s">
        <v>903</v>
      </c>
    </row>
    <row r="5072" spans="1:18" x14ac:dyDescent="0.3">
      <c r="A5072" s="63">
        <v>5070</v>
      </c>
      <c r="B5072">
        <v>113231</v>
      </c>
      <c r="C5072" t="s">
        <v>43</v>
      </c>
      <c r="D5072" t="s">
        <v>585</v>
      </c>
      <c r="F5072">
        <v>60</v>
      </c>
      <c r="G5072" s="64">
        <v>44499</v>
      </c>
      <c r="H5072" s="64">
        <v>44504</v>
      </c>
      <c r="I5072">
        <v>7</v>
      </c>
      <c r="J5072">
        <v>2021</v>
      </c>
      <c r="K5072">
        <v>2021</v>
      </c>
      <c r="L5072">
        <v>12</v>
      </c>
      <c r="M5072">
        <v>0.38333333333333341</v>
      </c>
      <c r="N5072">
        <v>4.6000000000000014</v>
      </c>
      <c r="O5072">
        <v>6</v>
      </c>
      <c r="P5072">
        <v>0.76666666666666672</v>
      </c>
      <c r="Q5072">
        <v>2</v>
      </c>
      <c r="R5072" t="s">
        <v>734</v>
      </c>
    </row>
    <row r="5073" spans="1:18" x14ac:dyDescent="0.3">
      <c r="A5073" s="63">
        <v>5071</v>
      </c>
      <c r="B5073">
        <v>113231</v>
      </c>
      <c r="C5073" t="s">
        <v>43</v>
      </c>
      <c r="D5073" t="s">
        <v>585</v>
      </c>
      <c r="F5073">
        <v>60</v>
      </c>
      <c r="G5073" s="64">
        <v>44499</v>
      </c>
      <c r="H5073" s="64">
        <v>44504</v>
      </c>
      <c r="I5073">
        <v>7</v>
      </c>
      <c r="J5073">
        <v>2021</v>
      </c>
      <c r="K5073">
        <v>2021</v>
      </c>
      <c r="L5073">
        <v>12</v>
      </c>
      <c r="M5073">
        <v>0.38333333333333341</v>
      </c>
      <c r="N5073">
        <v>4.6000000000000014</v>
      </c>
      <c r="O5073">
        <v>6</v>
      </c>
      <c r="P5073">
        <v>0.76666666666666672</v>
      </c>
      <c r="Q5073">
        <v>2</v>
      </c>
      <c r="R5073" t="s">
        <v>590</v>
      </c>
    </row>
    <row r="5074" spans="1:18" x14ac:dyDescent="0.3">
      <c r="A5074" s="63">
        <v>5072</v>
      </c>
      <c r="B5074">
        <v>113231</v>
      </c>
      <c r="C5074" t="s">
        <v>43</v>
      </c>
      <c r="D5074" t="s">
        <v>585</v>
      </c>
      <c r="F5074">
        <v>60</v>
      </c>
      <c r="G5074" s="64">
        <v>44499</v>
      </c>
      <c r="H5074" s="64">
        <v>44504</v>
      </c>
      <c r="I5074">
        <v>7</v>
      </c>
      <c r="J5074">
        <v>2021</v>
      </c>
      <c r="K5074">
        <v>2021</v>
      </c>
      <c r="L5074">
        <v>12</v>
      </c>
      <c r="M5074">
        <v>0.38333333333333341</v>
      </c>
      <c r="N5074">
        <v>4.6000000000000014</v>
      </c>
      <c r="O5074">
        <v>6</v>
      </c>
      <c r="P5074">
        <v>0.76666666666666672</v>
      </c>
      <c r="Q5074">
        <v>2</v>
      </c>
      <c r="R5074" t="s">
        <v>760</v>
      </c>
    </row>
    <row r="5075" spans="1:18" x14ac:dyDescent="0.3">
      <c r="A5075" s="63">
        <v>5073</v>
      </c>
      <c r="B5075">
        <v>113231</v>
      </c>
      <c r="C5075" t="s">
        <v>43</v>
      </c>
      <c r="D5075" t="s">
        <v>585</v>
      </c>
      <c r="F5075">
        <v>60</v>
      </c>
      <c r="G5075" s="64">
        <v>44499</v>
      </c>
      <c r="H5075" s="64">
        <v>44504</v>
      </c>
      <c r="I5075">
        <v>7</v>
      </c>
      <c r="J5075">
        <v>2021</v>
      </c>
      <c r="K5075">
        <v>2021</v>
      </c>
      <c r="L5075">
        <v>12</v>
      </c>
      <c r="M5075">
        <v>0.38333333333333341</v>
      </c>
      <c r="N5075">
        <v>4.6000000000000014</v>
      </c>
      <c r="O5075">
        <v>6</v>
      </c>
      <c r="P5075">
        <v>0.76666666666666672</v>
      </c>
      <c r="Q5075">
        <v>2</v>
      </c>
      <c r="R5075" t="s">
        <v>695</v>
      </c>
    </row>
    <row r="5076" spans="1:18" x14ac:dyDescent="0.3">
      <c r="A5076" s="63">
        <v>5074</v>
      </c>
      <c r="B5076">
        <v>113231</v>
      </c>
      <c r="C5076" t="s">
        <v>43</v>
      </c>
      <c r="D5076" t="s">
        <v>585</v>
      </c>
      <c r="F5076">
        <v>60</v>
      </c>
      <c r="G5076" s="64">
        <v>44499</v>
      </c>
      <c r="H5076" s="64">
        <v>44504</v>
      </c>
      <c r="I5076">
        <v>7</v>
      </c>
      <c r="J5076">
        <v>2021</v>
      </c>
      <c r="K5076">
        <v>2021</v>
      </c>
      <c r="L5076">
        <v>12</v>
      </c>
      <c r="M5076">
        <v>0.38333333333333341</v>
      </c>
      <c r="N5076">
        <v>4.6000000000000014</v>
      </c>
      <c r="O5076">
        <v>6</v>
      </c>
      <c r="P5076">
        <v>0.76666666666666672</v>
      </c>
      <c r="Q5076">
        <v>2</v>
      </c>
      <c r="R5076" t="s">
        <v>670</v>
      </c>
    </row>
    <row r="5077" spans="1:18" x14ac:dyDescent="0.3">
      <c r="A5077" s="63">
        <v>5075</v>
      </c>
      <c r="B5077">
        <v>113231</v>
      </c>
      <c r="C5077" t="s">
        <v>43</v>
      </c>
      <c r="D5077" t="s">
        <v>585</v>
      </c>
      <c r="F5077">
        <v>60</v>
      </c>
      <c r="G5077" s="64">
        <v>44499</v>
      </c>
      <c r="H5077" s="64">
        <v>44504</v>
      </c>
      <c r="I5077">
        <v>7</v>
      </c>
      <c r="J5077">
        <v>2021</v>
      </c>
      <c r="K5077">
        <v>2021</v>
      </c>
      <c r="L5077">
        <v>12</v>
      </c>
      <c r="M5077">
        <v>0.38333333333333341</v>
      </c>
      <c r="N5077">
        <v>4.6000000000000014</v>
      </c>
      <c r="O5077">
        <v>6</v>
      </c>
      <c r="P5077">
        <v>0.76666666666666672</v>
      </c>
      <c r="Q5077">
        <v>2</v>
      </c>
      <c r="R5077" t="s">
        <v>696</v>
      </c>
    </row>
    <row r="5078" spans="1:18" x14ac:dyDescent="0.3">
      <c r="A5078" s="63">
        <v>5076</v>
      </c>
      <c r="B5078">
        <v>127040</v>
      </c>
      <c r="C5078" t="s">
        <v>904</v>
      </c>
      <c r="D5078" t="s">
        <v>658</v>
      </c>
      <c r="F5078">
        <v>62</v>
      </c>
      <c r="G5078" s="64">
        <v>44500</v>
      </c>
      <c r="H5078" s="64">
        <v>44500</v>
      </c>
      <c r="I5078">
        <v>6</v>
      </c>
      <c r="J5078">
        <v>2020</v>
      </c>
      <c r="K5078">
        <v>2020</v>
      </c>
      <c r="L5078">
        <v>1</v>
      </c>
      <c r="M5078">
        <v>3.3333333333333333E-2</v>
      </c>
      <c r="N5078">
        <v>3.3333333333333333E-2</v>
      </c>
      <c r="O5078">
        <v>1</v>
      </c>
      <c r="P5078">
        <v>3.3333333333333333E-2</v>
      </c>
      <c r="Q5078">
        <v>1</v>
      </c>
      <c r="R5078" t="s">
        <v>36</v>
      </c>
    </row>
    <row r="5079" spans="1:18" x14ac:dyDescent="0.3">
      <c r="A5079" s="63">
        <v>5077</v>
      </c>
      <c r="B5079">
        <v>127040</v>
      </c>
      <c r="C5079" t="s">
        <v>904</v>
      </c>
      <c r="D5079" t="s">
        <v>658</v>
      </c>
      <c r="F5079">
        <v>62</v>
      </c>
      <c r="G5079" s="64">
        <v>44500</v>
      </c>
      <c r="H5079" s="64">
        <v>44500</v>
      </c>
      <c r="I5079">
        <v>6</v>
      </c>
      <c r="J5079">
        <v>2020</v>
      </c>
      <c r="K5079">
        <v>2020</v>
      </c>
      <c r="L5079">
        <v>1</v>
      </c>
      <c r="M5079">
        <v>3.3333333333333333E-2</v>
      </c>
      <c r="N5079">
        <v>3.3333333333333333E-2</v>
      </c>
      <c r="O5079">
        <v>1</v>
      </c>
      <c r="P5079">
        <v>3.3333333333333333E-2</v>
      </c>
      <c r="Q5079">
        <v>1</v>
      </c>
      <c r="R5079" t="s">
        <v>684</v>
      </c>
    </row>
    <row r="5080" spans="1:18" x14ac:dyDescent="0.3">
      <c r="A5080" s="63">
        <v>5078</v>
      </c>
      <c r="B5080">
        <v>127040</v>
      </c>
      <c r="C5080" t="s">
        <v>904</v>
      </c>
      <c r="D5080" t="s">
        <v>658</v>
      </c>
      <c r="F5080">
        <v>62</v>
      </c>
      <c r="G5080" s="64">
        <v>44500</v>
      </c>
      <c r="H5080" s="64">
        <v>44500</v>
      </c>
      <c r="I5080">
        <v>6</v>
      </c>
      <c r="J5080">
        <v>2020</v>
      </c>
      <c r="K5080">
        <v>2020</v>
      </c>
      <c r="L5080">
        <v>1</v>
      </c>
      <c r="M5080">
        <v>3.3333333333333333E-2</v>
      </c>
      <c r="N5080">
        <v>3.3333333333333333E-2</v>
      </c>
      <c r="O5080">
        <v>1</v>
      </c>
      <c r="P5080">
        <v>3.3333333333333333E-2</v>
      </c>
      <c r="Q5080">
        <v>1</v>
      </c>
      <c r="R5080" t="s">
        <v>601</v>
      </c>
    </row>
    <row r="5081" spans="1:18" x14ac:dyDescent="0.3">
      <c r="A5081" s="63">
        <v>5079</v>
      </c>
      <c r="B5081">
        <v>109125</v>
      </c>
      <c r="C5081" t="s">
        <v>436</v>
      </c>
      <c r="D5081" t="s">
        <v>658</v>
      </c>
      <c r="F5081">
        <v>72</v>
      </c>
      <c r="G5081" s="64">
        <v>44500</v>
      </c>
      <c r="H5081" s="64">
        <v>44501</v>
      </c>
      <c r="I5081">
        <v>7</v>
      </c>
      <c r="J5081">
        <v>2020</v>
      </c>
      <c r="K5081">
        <v>2020</v>
      </c>
      <c r="L5081">
        <v>1</v>
      </c>
      <c r="M5081">
        <v>1.716666666666667</v>
      </c>
      <c r="N5081">
        <v>1.716666666666667</v>
      </c>
      <c r="O5081">
        <v>2</v>
      </c>
      <c r="P5081">
        <v>0.85833333333333328</v>
      </c>
      <c r="Q5081">
        <v>0.5</v>
      </c>
      <c r="R5081" t="s">
        <v>36</v>
      </c>
    </row>
    <row r="5082" spans="1:18" x14ac:dyDescent="0.3">
      <c r="A5082" s="63">
        <v>5080</v>
      </c>
      <c r="B5082">
        <v>109125</v>
      </c>
      <c r="C5082" t="s">
        <v>436</v>
      </c>
      <c r="D5082" t="s">
        <v>658</v>
      </c>
      <c r="F5082">
        <v>72</v>
      </c>
      <c r="G5082" s="64">
        <v>44500</v>
      </c>
      <c r="H5082" s="64">
        <v>44501</v>
      </c>
      <c r="I5082">
        <v>7</v>
      </c>
      <c r="J5082">
        <v>2020</v>
      </c>
      <c r="K5082">
        <v>2020</v>
      </c>
      <c r="L5082">
        <v>1</v>
      </c>
      <c r="M5082">
        <v>1.716666666666667</v>
      </c>
      <c r="N5082">
        <v>1.716666666666667</v>
      </c>
      <c r="O5082">
        <v>2</v>
      </c>
      <c r="P5082">
        <v>0.85833333333333328</v>
      </c>
      <c r="Q5082">
        <v>0.5</v>
      </c>
      <c r="R5082" t="s">
        <v>54</v>
      </c>
    </row>
    <row r="5083" spans="1:18" x14ac:dyDescent="0.3">
      <c r="A5083" s="63">
        <v>5081</v>
      </c>
      <c r="B5083">
        <v>109125</v>
      </c>
      <c r="C5083" t="s">
        <v>436</v>
      </c>
      <c r="D5083" t="s">
        <v>658</v>
      </c>
      <c r="F5083">
        <v>72</v>
      </c>
      <c r="G5083" s="64">
        <v>44500</v>
      </c>
      <c r="H5083" s="64">
        <v>44501</v>
      </c>
      <c r="I5083">
        <v>7</v>
      </c>
      <c r="J5083">
        <v>2020</v>
      </c>
      <c r="K5083">
        <v>2020</v>
      </c>
      <c r="L5083">
        <v>1</v>
      </c>
      <c r="M5083">
        <v>1.716666666666667</v>
      </c>
      <c r="N5083">
        <v>1.716666666666667</v>
      </c>
      <c r="O5083">
        <v>2</v>
      </c>
      <c r="P5083">
        <v>0.85833333333333328</v>
      </c>
      <c r="Q5083">
        <v>0.5</v>
      </c>
      <c r="R5083" t="s">
        <v>55</v>
      </c>
    </row>
    <row r="5084" spans="1:18" x14ac:dyDescent="0.3">
      <c r="A5084" s="63">
        <v>5082</v>
      </c>
      <c r="B5084">
        <v>109125</v>
      </c>
      <c r="C5084" t="s">
        <v>436</v>
      </c>
      <c r="D5084" t="s">
        <v>658</v>
      </c>
      <c r="F5084">
        <v>72</v>
      </c>
      <c r="G5084" s="64">
        <v>44500</v>
      </c>
      <c r="H5084" s="64">
        <v>44501</v>
      </c>
      <c r="I5084">
        <v>7</v>
      </c>
      <c r="J5084">
        <v>2020</v>
      </c>
      <c r="K5084">
        <v>2020</v>
      </c>
      <c r="L5084">
        <v>1</v>
      </c>
      <c r="M5084">
        <v>1.716666666666667</v>
      </c>
      <c r="N5084">
        <v>1.716666666666667</v>
      </c>
      <c r="O5084">
        <v>2</v>
      </c>
      <c r="P5084">
        <v>0.85833333333333328</v>
      </c>
      <c r="Q5084">
        <v>0.5</v>
      </c>
      <c r="R5084" t="s">
        <v>747</v>
      </c>
    </row>
    <row r="5085" spans="1:18" x14ac:dyDescent="0.3">
      <c r="A5085" s="63">
        <v>5083</v>
      </c>
      <c r="B5085">
        <v>109125</v>
      </c>
      <c r="C5085" t="s">
        <v>436</v>
      </c>
      <c r="D5085" t="s">
        <v>658</v>
      </c>
      <c r="F5085">
        <v>72</v>
      </c>
      <c r="G5085" s="64">
        <v>44500</v>
      </c>
      <c r="H5085" s="64">
        <v>44501</v>
      </c>
      <c r="I5085">
        <v>7</v>
      </c>
      <c r="J5085">
        <v>2020</v>
      </c>
      <c r="K5085">
        <v>2020</v>
      </c>
      <c r="L5085">
        <v>1</v>
      </c>
      <c r="M5085">
        <v>1.716666666666667</v>
      </c>
      <c r="N5085">
        <v>1.716666666666667</v>
      </c>
      <c r="O5085">
        <v>2</v>
      </c>
      <c r="P5085">
        <v>0.85833333333333328</v>
      </c>
      <c r="Q5085">
        <v>0.5</v>
      </c>
      <c r="R5085" t="s">
        <v>684</v>
      </c>
    </row>
    <row r="5086" spans="1:18" x14ac:dyDescent="0.3">
      <c r="A5086" s="63">
        <v>5084</v>
      </c>
      <c r="B5086">
        <v>109125</v>
      </c>
      <c r="C5086" t="s">
        <v>436</v>
      </c>
      <c r="D5086" t="s">
        <v>658</v>
      </c>
      <c r="F5086">
        <v>72</v>
      </c>
      <c r="G5086" s="64">
        <v>44500</v>
      </c>
      <c r="H5086" s="64">
        <v>44501</v>
      </c>
      <c r="I5086">
        <v>7</v>
      </c>
      <c r="J5086">
        <v>2020</v>
      </c>
      <c r="K5086">
        <v>2020</v>
      </c>
      <c r="L5086">
        <v>1</v>
      </c>
      <c r="M5086">
        <v>1.716666666666667</v>
      </c>
      <c r="N5086">
        <v>1.716666666666667</v>
      </c>
      <c r="O5086">
        <v>2</v>
      </c>
      <c r="P5086">
        <v>0.85833333333333328</v>
      </c>
      <c r="Q5086">
        <v>0.5</v>
      </c>
      <c r="R5086" t="s">
        <v>45</v>
      </c>
    </row>
    <row r="5087" spans="1:18" x14ac:dyDescent="0.3">
      <c r="A5087" s="63">
        <v>5085</v>
      </c>
      <c r="B5087">
        <v>109125</v>
      </c>
      <c r="C5087" t="s">
        <v>436</v>
      </c>
      <c r="D5087" t="s">
        <v>658</v>
      </c>
      <c r="F5087">
        <v>72</v>
      </c>
      <c r="G5087" s="64">
        <v>44500</v>
      </c>
      <c r="H5087" s="64">
        <v>44501</v>
      </c>
      <c r="I5087">
        <v>7</v>
      </c>
      <c r="J5087">
        <v>2020</v>
      </c>
      <c r="K5087">
        <v>2020</v>
      </c>
      <c r="L5087">
        <v>1</v>
      </c>
      <c r="M5087">
        <v>1.716666666666667</v>
      </c>
      <c r="N5087">
        <v>1.716666666666667</v>
      </c>
      <c r="O5087">
        <v>2</v>
      </c>
      <c r="P5087">
        <v>0.85833333333333328</v>
      </c>
      <c r="Q5087">
        <v>0.5</v>
      </c>
      <c r="R5087" t="s">
        <v>641</v>
      </c>
    </row>
    <row r="5088" spans="1:18" x14ac:dyDescent="0.3">
      <c r="A5088" s="63">
        <v>5086</v>
      </c>
      <c r="B5088">
        <v>109125</v>
      </c>
      <c r="C5088" t="s">
        <v>436</v>
      </c>
      <c r="D5088" t="s">
        <v>658</v>
      </c>
      <c r="F5088">
        <v>72</v>
      </c>
      <c r="G5088" s="64">
        <v>44500</v>
      </c>
      <c r="H5088" s="64">
        <v>44501</v>
      </c>
      <c r="I5088">
        <v>7</v>
      </c>
      <c r="J5088">
        <v>2020</v>
      </c>
      <c r="K5088">
        <v>2020</v>
      </c>
      <c r="L5088">
        <v>1</v>
      </c>
      <c r="M5088">
        <v>1.716666666666667</v>
      </c>
      <c r="N5088">
        <v>1.716666666666667</v>
      </c>
      <c r="O5088">
        <v>2</v>
      </c>
      <c r="P5088">
        <v>0.85833333333333328</v>
      </c>
      <c r="Q5088">
        <v>0.5</v>
      </c>
      <c r="R5088" t="s">
        <v>670</v>
      </c>
    </row>
    <row r="5089" spans="1:18" x14ac:dyDescent="0.3">
      <c r="A5089" s="63">
        <v>5087</v>
      </c>
      <c r="B5089">
        <v>109125</v>
      </c>
      <c r="C5089" t="s">
        <v>436</v>
      </c>
      <c r="D5089" t="s">
        <v>658</v>
      </c>
      <c r="F5089">
        <v>72</v>
      </c>
      <c r="G5089" s="64">
        <v>44500</v>
      </c>
      <c r="H5089" s="64">
        <v>44501</v>
      </c>
      <c r="I5089">
        <v>7</v>
      </c>
      <c r="J5089">
        <v>2020</v>
      </c>
      <c r="K5089">
        <v>2020</v>
      </c>
      <c r="L5089">
        <v>1</v>
      </c>
      <c r="M5089">
        <v>1.716666666666667</v>
      </c>
      <c r="N5089">
        <v>1.716666666666667</v>
      </c>
      <c r="O5089">
        <v>2</v>
      </c>
      <c r="P5089">
        <v>0.85833333333333328</v>
      </c>
      <c r="Q5089">
        <v>0.5</v>
      </c>
      <c r="R5089" t="s">
        <v>697</v>
      </c>
    </row>
    <row r="5090" spans="1:18" x14ac:dyDescent="0.3">
      <c r="A5090" s="63">
        <v>5088</v>
      </c>
      <c r="B5090">
        <v>109125</v>
      </c>
      <c r="C5090" t="s">
        <v>436</v>
      </c>
      <c r="D5090" t="s">
        <v>658</v>
      </c>
      <c r="F5090">
        <v>72</v>
      </c>
      <c r="G5090" s="64">
        <v>44500</v>
      </c>
      <c r="H5090" s="64">
        <v>44501</v>
      </c>
      <c r="I5090">
        <v>7</v>
      </c>
      <c r="J5090">
        <v>2020</v>
      </c>
      <c r="K5090">
        <v>2020</v>
      </c>
      <c r="L5090">
        <v>1</v>
      </c>
      <c r="M5090">
        <v>1.716666666666667</v>
      </c>
      <c r="N5090">
        <v>1.716666666666667</v>
      </c>
      <c r="O5090">
        <v>2</v>
      </c>
      <c r="P5090">
        <v>0.85833333333333328</v>
      </c>
      <c r="Q5090">
        <v>0.5</v>
      </c>
      <c r="R5090" t="s">
        <v>696</v>
      </c>
    </row>
    <row r="5091" spans="1:18" x14ac:dyDescent="0.3">
      <c r="A5091" s="63">
        <v>5089</v>
      </c>
      <c r="B5091">
        <v>109125</v>
      </c>
      <c r="C5091" t="s">
        <v>436</v>
      </c>
      <c r="D5091" t="s">
        <v>658</v>
      </c>
      <c r="F5091">
        <v>72</v>
      </c>
      <c r="G5091" s="64">
        <v>44500</v>
      </c>
      <c r="H5091" s="64">
        <v>44501</v>
      </c>
      <c r="I5091">
        <v>7</v>
      </c>
      <c r="J5091">
        <v>2020</v>
      </c>
      <c r="K5091">
        <v>2020</v>
      </c>
      <c r="L5091">
        <v>1</v>
      </c>
      <c r="M5091">
        <v>1.716666666666667</v>
      </c>
      <c r="N5091">
        <v>1.716666666666667</v>
      </c>
      <c r="O5091">
        <v>2</v>
      </c>
      <c r="P5091">
        <v>0.85833333333333328</v>
      </c>
      <c r="Q5091">
        <v>0.5</v>
      </c>
      <c r="R5091" t="s">
        <v>874</v>
      </c>
    </row>
    <row r="5092" spans="1:18" x14ac:dyDescent="0.3">
      <c r="A5092" s="63">
        <v>5090</v>
      </c>
      <c r="B5092">
        <v>116287</v>
      </c>
      <c r="C5092" t="s">
        <v>905</v>
      </c>
      <c r="D5092" t="s">
        <v>585</v>
      </c>
      <c r="F5092">
        <v>63</v>
      </c>
      <c r="G5092" s="64">
        <v>44504</v>
      </c>
      <c r="H5092" s="64">
        <v>44521</v>
      </c>
      <c r="I5092">
        <v>6</v>
      </c>
      <c r="J5092">
        <v>2021</v>
      </c>
      <c r="K5092">
        <v>2021</v>
      </c>
      <c r="L5092">
        <v>12</v>
      </c>
      <c r="M5092">
        <v>0.4</v>
      </c>
      <c r="N5092">
        <v>4.8000000000000007</v>
      </c>
      <c r="O5092">
        <v>18</v>
      </c>
      <c r="P5092">
        <v>0.26666666666666672</v>
      </c>
      <c r="Q5092">
        <v>0.66666666666666663</v>
      </c>
      <c r="R5092" t="s">
        <v>22</v>
      </c>
    </row>
    <row r="5093" spans="1:18" x14ac:dyDescent="0.3">
      <c r="A5093" s="63">
        <v>5091</v>
      </c>
      <c r="B5093">
        <v>116287</v>
      </c>
      <c r="C5093" t="s">
        <v>905</v>
      </c>
      <c r="D5093" t="s">
        <v>585</v>
      </c>
      <c r="F5093">
        <v>63</v>
      </c>
      <c r="G5093" s="64">
        <v>44504</v>
      </c>
      <c r="H5093" s="64">
        <v>44521</v>
      </c>
      <c r="I5093">
        <v>6</v>
      </c>
      <c r="J5093">
        <v>2021</v>
      </c>
      <c r="K5093">
        <v>2021</v>
      </c>
      <c r="L5093">
        <v>12</v>
      </c>
      <c r="M5093">
        <v>0.4</v>
      </c>
      <c r="N5093">
        <v>4.8000000000000007</v>
      </c>
      <c r="O5093">
        <v>18</v>
      </c>
      <c r="P5093">
        <v>0.26666666666666672</v>
      </c>
      <c r="Q5093">
        <v>0.66666666666666663</v>
      </c>
      <c r="R5093" t="s">
        <v>23</v>
      </c>
    </row>
    <row r="5094" spans="1:18" x14ac:dyDescent="0.3">
      <c r="A5094" s="63">
        <v>5092</v>
      </c>
      <c r="B5094">
        <v>116287</v>
      </c>
      <c r="C5094" t="s">
        <v>905</v>
      </c>
      <c r="D5094" t="s">
        <v>585</v>
      </c>
      <c r="F5094">
        <v>63</v>
      </c>
      <c r="G5094" s="64">
        <v>44504</v>
      </c>
      <c r="H5094" s="64">
        <v>44521</v>
      </c>
      <c r="I5094">
        <v>6</v>
      </c>
      <c r="J5094">
        <v>2021</v>
      </c>
      <c r="K5094">
        <v>2021</v>
      </c>
      <c r="L5094">
        <v>12</v>
      </c>
      <c r="M5094">
        <v>0.4</v>
      </c>
      <c r="N5094">
        <v>4.8000000000000007</v>
      </c>
      <c r="O5094">
        <v>18</v>
      </c>
      <c r="P5094">
        <v>0.26666666666666672</v>
      </c>
      <c r="Q5094">
        <v>0.66666666666666663</v>
      </c>
      <c r="R5094" t="s">
        <v>24</v>
      </c>
    </row>
    <row r="5095" spans="1:18" x14ac:dyDescent="0.3">
      <c r="A5095" s="63">
        <v>5093</v>
      </c>
      <c r="B5095">
        <v>116287</v>
      </c>
      <c r="C5095" t="s">
        <v>905</v>
      </c>
      <c r="D5095" t="s">
        <v>585</v>
      </c>
      <c r="F5095">
        <v>63</v>
      </c>
      <c r="G5095" s="64">
        <v>44504</v>
      </c>
      <c r="H5095" s="64">
        <v>44521</v>
      </c>
      <c r="I5095">
        <v>6</v>
      </c>
      <c r="J5095">
        <v>2021</v>
      </c>
      <c r="K5095">
        <v>2021</v>
      </c>
      <c r="L5095">
        <v>12</v>
      </c>
      <c r="M5095">
        <v>0.4</v>
      </c>
      <c r="N5095">
        <v>4.8000000000000007</v>
      </c>
      <c r="O5095">
        <v>18</v>
      </c>
      <c r="P5095">
        <v>0.26666666666666672</v>
      </c>
      <c r="Q5095">
        <v>0.66666666666666663</v>
      </c>
      <c r="R5095" t="s">
        <v>25</v>
      </c>
    </row>
    <row r="5096" spans="1:18" x14ac:dyDescent="0.3">
      <c r="A5096" s="63">
        <v>5094</v>
      </c>
      <c r="B5096">
        <v>116287</v>
      </c>
      <c r="C5096" t="s">
        <v>905</v>
      </c>
      <c r="D5096" t="s">
        <v>585</v>
      </c>
      <c r="F5096">
        <v>63</v>
      </c>
      <c r="G5096" s="64">
        <v>44504</v>
      </c>
      <c r="H5096" s="64">
        <v>44521</v>
      </c>
      <c r="I5096">
        <v>6</v>
      </c>
      <c r="J5096">
        <v>2021</v>
      </c>
      <c r="K5096">
        <v>2021</v>
      </c>
      <c r="L5096">
        <v>12</v>
      </c>
      <c r="M5096">
        <v>0.4</v>
      </c>
      <c r="N5096">
        <v>4.8000000000000007</v>
      </c>
      <c r="O5096">
        <v>18</v>
      </c>
      <c r="P5096">
        <v>0.26666666666666672</v>
      </c>
      <c r="Q5096">
        <v>0.66666666666666663</v>
      </c>
      <c r="R5096" t="s">
        <v>108</v>
      </c>
    </row>
    <row r="5097" spans="1:18" x14ac:dyDescent="0.3">
      <c r="A5097" s="63">
        <v>5095</v>
      </c>
      <c r="B5097">
        <v>116287</v>
      </c>
      <c r="C5097" t="s">
        <v>905</v>
      </c>
      <c r="D5097" t="s">
        <v>585</v>
      </c>
      <c r="F5097">
        <v>63</v>
      </c>
      <c r="G5097" s="64">
        <v>44504</v>
      </c>
      <c r="H5097" s="64">
        <v>44521</v>
      </c>
      <c r="I5097">
        <v>6</v>
      </c>
      <c r="J5097">
        <v>2021</v>
      </c>
      <c r="K5097">
        <v>2021</v>
      </c>
      <c r="L5097">
        <v>12</v>
      </c>
      <c r="M5097">
        <v>0.4</v>
      </c>
      <c r="N5097">
        <v>4.8000000000000007</v>
      </c>
      <c r="O5097">
        <v>18</v>
      </c>
      <c r="P5097">
        <v>0.26666666666666672</v>
      </c>
      <c r="Q5097">
        <v>0.66666666666666663</v>
      </c>
      <c r="R5097" t="s">
        <v>639</v>
      </c>
    </row>
    <row r="5098" spans="1:18" x14ac:dyDescent="0.3">
      <c r="A5098" s="63">
        <v>5096</v>
      </c>
      <c r="B5098">
        <v>116287</v>
      </c>
      <c r="C5098" t="s">
        <v>905</v>
      </c>
      <c r="D5098" t="s">
        <v>585</v>
      </c>
      <c r="F5098">
        <v>63</v>
      </c>
      <c r="G5098" s="64">
        <v>44504</v>
      </c>
      <c r="H5098" s="64">
        <v>44521</v>
      </c>
      <c r="I5098">
        <v>6</v>
      </c>
      <c r="J5098">
        <v>2021</v>
      </c>
      <c r="K5098">
        <v>2021</v>
      </c>
      <c r="L5098">
        <v>12</v>
      </c>
      <c r="M5098">
        <v>0.4</v>
      </c>
      <c r="N5098">
        <v>4.8000000000000007</v>
      </c>
      <c r="O5098">
        <v>18</v>
      </c>
      <c r="P5098">
        <v>0.26666666666666672</v>
      </c>
      <c r="Q5098">
        <v>0.66666666666666663</v>
      </c>
      <c r="R5098" t="s">
        <v>641</v>
      </c>
    </row>
    <row r="5099" spans="1:18" x14ac:dyDescent="0.3">
      <c r="A5099" s="63">
        <v>5097</v>
      </c>
      <c r="B5099">
        <v>116287</v>
      </c>
      <c r="C5099" t="s">
        <v>905</v>
      </c>
      <c r="D5099" t="s">
        <v>585</v>
      </c>
      <c r="F5099">
        <v>63</v>
      </c>
      <c r="G5099" s="64">
        <v>44504</v>
      </c>
      <c r="H5099" s="64">
        <v>44521</v>
      </c>
      <c r="I5099">
        <v>6</v>
      </c>
      <c r="J5099">
        <v>2021</v>
      </c>
      <c r="K5099">
        <v>2021</v>
      </c>
      <c r="L5099">
        <v>12</v>
      </c>
      <c r="M5099">
        <v>0.4</v>
      </c>
      <c r="N5099">
        <v>4.8000000000000007</v>
      </c>
      <c r="O5099">
        <v>18</v>
      </c>
      <c r="P5099">
        <v>0.26666666666666672</v>
      </c>
      <c r="Q5099">
        <v>0.66666666666666663</v>
      </c>
      <c r="R5099" t="s">
        <v>768</v>
      </c>
    </row>
    <row r="5100" spans="1:18" x14ac:dyDescent="0.3">
      <c r="A5100" s="63">
        <v>5098</v>
      </c>
      <c r="B5100">
        <v>116287</v>
      </c>
      <c r="C5100" t="s">
        <v>905</v>
      </c>
      <c r="D5100" t="s">
        <v>585</v>
      </c>
      <c r="F5100">
        <v>63</v>
      </c>
      <c r="G5100" s="64">
        <v>44504</v>
      </c>
      <c r="H5100" s="64">
        <v>44521</v>
      </c>
      <c r="I5100">
        <v>6</v>
      </c>
      <c r="J5100">
        <v>2021</v>
      </c>
      <c r="K5100">
        <v>2021</v>
      </c>
      <c r="L5100">
        <v>12</v>
      </c>
      <c r="M5100">
        <v>0.4</v>
      </c>
      <c r="N5100">
        <v>4.8000000000000007</v>
      </c>
      <c r="O5100">
        <v>18</v>
      </c>
      <c r="P5100">
        <v>0.26666666666666672</v>
      </c>
      <c r="Q5100">
        <v>0.66666666666666663</v>
      </c>
      <c r="R5100" t="s">
        <v>601</v>
      </c>
    </row>
    <row r="5101" spans="1:18" x14ac:dyDescent="0.3">
      <c r="A5101" s="63">
        <v>5099</v>
      </c>
      <c r="B5101">
        <v>116287</v>
      </c>
      <c r="C5101" t="s">
        <v>905</v>
      </c>
      <c r="D5101" t="s">
        <v>585</v>
      </c>
      <c r="F5101">
        <v>63</v>
      </c>
      <c r="G5101" s="64">
        <v>44504</v>
      </c>
      <c r="H5101" s="64">
        <v>44521</v>
      </c>
      <c r="I5101">
        <v>6</v>
      </c>
      <c r="J5101">
        <v>2021</v>
      </c>
      <c r="K5101">
        <v>2021</v>
      </c>
      <c r="L5101">
        <v>12</v>
      </c>
      <c r="M5101">
        <v>0.4</v>
      </c>
      <c r="N5101">
        <v>4.8000000000000007</v>
      </c>
      <c r="O5101">
        <v>18</v>
      </c>
      <c r="P5101">
        <v>0.26666666666666672</v>
      </c>
      <c r="Q5101">
        <v>0.66666666666666663</v>
      </c>
      <c r="R5101" t="s">
        <v>62</v>
      </c>
    </row>
    <row r="5102" spans="1:18" x14ac:dyDescent="0.3">
      <c r="A5102" s="63">
        <v>5100</v>
      </c>
      <c r="B5102">
        <v>116287</v>
      </c>
      <c r="C5102" t="s">
        <v>905</v>
      </c>
      <c r="D5102" t="s">
        <v>585</v>
      </c>
      <c r="F5102">
        <v>63</v>
      </c>
      <c r="G5102" s="64">
        <v>44504</v>
      </c>
      <c r="H5102" s="64">
        <v>44521</v>
      </c>
      <c r="I5102">
        <v>6</v>
      </c>
      <c r="J5102">
        <v>2021</v>
      </c>
      <c r="K5102">
        <v>2021</v>
      </c>
      <c r="L5102">
        <v>12</v>
      </c>
      <c r="M5102">
        <v>0.4</v>
      </c>
      <c r="N5102">
        <v>4.8000000000000007</v>
      </c>
      <c r="O5102">
        <v>18</v>
      </c>
      <c r="P5102">
        <v>0.26666666666666672</v>
      </c>
      <c r="Q5102">
        <v>0.66666666666666663</v>
      </c>
      <c r="R5102" t="s">
        <v>703</v>
      </c>
    </row>
    <row r="5103" spans="1:18" x14ac:dyDescent="0.3">
      <c r="A5103" s="63">
        <v>5101</v>
      </c>
      <c r="B5103">
        <v>116287</v>
      </c>
      <c r="C5103" t="s">
        <v>905</v>
      </c>
      <c r="D5103" t="s">
        <v>585</v>
      </c>
      <c r="F5103">
        <v>63</v>
      </c>
      <c r="G5103" s="64">
        <v>44504</v>
      </c>
      <c r="H5103" s="64">
        <v>44521</v>
      </c>
      <c r="I5103">
        <v>6</v>
      </c>
      <c r="J5103">
        <v>2021</v>
      </c>
      <c r="K5103">
        <v>2021</v>
      </c>
      <c r="L5103">
        <v>12</v>
      </c>
      <c r="M5103">
        <v>0.4</v>
      </c>
      <c r="N5103">
        <v>4.8000000000000007</v>
      </c>
      <c r="O5103">
        <v>18</v>
      </c>
      <c r="P5103">
        <v>0.26666666666666672</v>
      </c>
      <c r="Q5103">
        <v>0.66666666666666663</v>
      </c>
      <c r="R5103" t="s">
        <v>600</v>
      </c>
    </row>
    <row r="5104" spans="1:18" x14ac:dyDescent="0.3">
      <c r="A5104" s="63">
        <v>5102</v>
      </c>
      <c r="B5104">
        <v>116287</v>
      </c>
      <c r="C5104" t="s">
        <v>905</v>
      </c>
      <c r="D5104" t="s">
        <v>585</v>
      </c>
      <c r="F5104">
        <v>63</v>
      </c>
      <c r="G5104" s="64">
        <v>44504</v>
      </c>
      <c r="H5104" s="64">
        <v>44521</v>
      </c>
      <c r="I5104">
        <v>6</v>
      </c>
      <c r="J5104">
        <v>2021</v>
      </c>
      <c r="K5104">
        <v>2021</v>
      </c>
      <c r="L5104">
        <v>12</v>
      </c>
      <c r="M5104">
        <v>0.4</v>
      </c>
      <c r="N5104">
        <v>4.8000000000000007</v>
      </c>
      <c r="O5104">
        <v>18</v>
      </c>
      <c r="P5104">
        <v>0.26666666666666672</v>
      </c>
      <c r="Q5104">
        <v>0.66666666666666663</v>
      </c>
      <c r="R5104" t="s">
        <v>589</v>
      </c>
    </row>
    <row r="5105" spans="1:18" x14ac:dyDescent="0.3">
      <c r="A5105" s="63">
        <v>5103</v>
      </c>
      <c r="B5105">
        <v>116287</v>
      </c>
      <c r="C5105" t="s">
        <v>905</v>
      </c>
      <c r="D5105" t="s">
        <v>585</v>
      </c>
      <c r="F5105">
        <v>63</v>
      </c>
      <c r="G5105" s="64">
        <v>44504</v>
      </c>
      <c r="H5105" s="64">
        <v>44521</v>
      </c>
      <c r="I5105">
        <v>6</v>
      </c>
      <c r="J5105">
        <v>2021</v>
      </c>
      <c r="K5105">
        <v>2021</v>
      </c>
      <c r="L5105">
        <v>12</v>
      </c>
      <c r="M5105">
        <v>0.4</v>
      </c>
      <c r="N5105">
        <v>4.8000000000000007</v>
      </c>
      <c r="O5105">
        <v>18</v>
      </c>
      <c r="P5105">
        <v>0.26666666666666672</v>
      </c>
      <c r="Q5105">
        <v>0.66666666666666663</v>
      </c>
      <c r="R5105" t="s">
        <v>122</v>
      </c>
    </row>
    <row r="5106" spans="1:18" x14ac:dyDescent="0.3">
      <c r="A5106" s="63">
        <v>5104</v>
      </c>
      <c r="B5106">
        <v>116287</v>
      </c>
      <c r="C5106" t="s">
        <v>905</v>
      </c>
      <c r="D5106" t="s">
        <v>585</v>
      </c>
      <c r="F5106">
        <v>63</v>
      </c>
      <c r="G5106" s="64">
        <v>44504</v>
      </c>
      <c r="H5106" s="64">
        <v>44521</v>
      </c>
      <c r="I5106">
        <v>6</v>
      </c>
      <c r="J5106">
        <v>2021</v>
      </c>
      <c r="K5106">
        <v>2021</v>
      </c>
      <c r="L5106">
        <v>12</v>
      </c>
      <c r="M5106">
        <v>0.4</v>
      </c>
      <c r="N5106">
        <v>4.8000000000000007</v>
      </c>
      <c r="O5106">
        <v>18</v>
      </c>
      <c r="P5106">
        <v>0.26666666666666672</v>
      </c>
      <c r="Q5106">
        <v>0.66666666666666663</v>
      </c>
      <c r="R5106" t="s">
        <v>667</v>
      </c>
    </row>
    <row r="5107" spans="1:18" x14ac:dyDescent="0.3">
      <c r="A5107" s="63">
        <v>5105</v>
      </c>
      <c r="B5107">
        <v>116287</v>
      </c>
      <c r="C5107" t="s">
        <v>905</v>
      </c>
      <c r="D5107" t="s">
        <v>585</v>
      </c>
      <c r="F5107">
        <v>63</v>
      </c>
      <c r="G5107" s="64">
        <v>44504</v>
      </c>
      <c r="H5107" s="64">
        <v>44521</v>
      </c>
      <c r="I5107">
        <v>6</v>
      </c>
      <c r="J5107">
        <v>2021</v>
      </c>
      <c r="K5107">
        <v>2021</v>
      </c>
      <c r="L5107">
        <v>12</v>
      </c>
      <c r="M5107">
        <v>0.4</v>
      </c>
      <c r="N5107">
        <v>4.8000000000000007</v>
      </c>
      <c r="O5107">
        <v>18</v>
      </c>
      <c r="P5107">
        <v>0.26666666666666672</v>
      </c>
      <c r="Q5107">
        <v>0.66666666666666663</v>
      </c>
      <c r="R5107" t="s">
        <v>37</v>
      </c>
    </row>
    <row r="5108" spans="1:18" x14ac:dyDescent="0.3">
      <c r="A5108" s="63">
        <v>5106</v>
      </c>
      <c r="B5108">
        <v>116287</v>
      </c>
      <c r="C5108" t="s">
        <v>905</v>
      </c>
      <c r="D5108" t="s">
        <v>585</v>
      </c>
      <c r="F5108">
        <v>63</v>
      </c>
      <c r="G5108" s="64">
        <v>44504</v>
      </c>
      <c r="H5108" s="64">
        <v>44521</v>
      </c>
      <c r="I5108">
        <v>6</v>
      </c>
      <c r="J5108">
        <v>2021</v>
      </c>
      <c r="K5108">
        <v>2021</v>
      </c>
      <c r="L5108">
        <v>12</v>
      </c>
      <c r="M5108">
        <v>0.4</v>
      </c>
      <c r="N5108">
        <v>4.8000000000000007</v>
      </c>
      <c r="O5108">
        <v>18</v>
      </c>
      <c r="P5108">
        <v>0.26666666666666672</v>
      </c>
      <c r="Q5108">
        <v>0.66666666666666663</v>
      </c>
      <c r="R5108" t="s">
        <v>706</v>
      </c>
    </row>
    <row r="5109" spans="1:18" x14ac:dyDescent="0.3">
      <c r="A5109" s="63">
        <v>5107</v>
      </c>
      <c r="B5109">
        <v>116287</v>
      </c>
      <c r="C5109" t="s">
        <v>905</v>
      </c>
      <c r="D5109" t="s">
        <v>585</v>
      </c>
      <c r="F5109">
        <v>63</v>
      </c>
      <c r="G5109" s="64">
        <v>44504</v>
      </c>
      <c r="H5109" s="64">
        <v>44521</v>
      </c>
      <c r="I5109">
        <v>6</v>
      </c>
      <c r="J5109">
        <v>2021</v>
      </c>
      <c r="K5109">
        <v>2021</v>
      </c>
      <c r="L5109">
        <v>12</v>
      </c>
      <c r="M5109">
        <v>0.4</v>
      </c>
      <c r="N5109">
        <v>4.8000000000000007</v>
      </c>
      <c r="O5109">
        <v>18</v>
      </c>
      <c r="P5109">
        <v>0.26666666666666672</v>
      </c>
      <c r="Q5109">
        <v>0.66666666666666663</v>
      </c>
      <c r="R5109" t="s">
        <v>98</v>
      </c>
    </row>
    <row r="5110" spans="1:18" x14ac:dyDescent="0.3">
      <c r="A5110" s="63">
        <v>5108</v>
      </c>
      <c r="B5110">
        <v>116287</v>
      </c>
      <c r="C5110" t="s">
        <v>905</v>
      </c>
      <c r="D5110" t="s">
        <v>585</v>
      </c>
      <c r="F5110">
        <v>63</v>
      </c>
      <c r="G5110" s="64">
        <v>44504</v>
      </c>
      <c r="H5110" s="64">
        <v>44521</v>
      </c>
      <c r="I5110">
        <v>6</v>
      </c>
      <c r="J5110">
        <v>2021</v>
      </c>
      <c r="K5110">
        <v>2021</v>
      </c>
      <c r="L5110">
        <v>12</v>
      </c>
      <c r="M5110">
        <v>0.4</v>
      </c>
      <c r="N5110">
        <v>4.8000000000000007</v>
      </c>
      <c r="O5110">
        <v>18</v>
      </c>
      <c r="P5110">
        <v>0.26666666666666672</v>
      </c>
      <c r="Q5110">
        <v>0.66666666666666663</v>
      </c>
      <c r="R5110" t="s">
        <v>642</v>
      </c>
    </row>
    <row r="5111" spans="1:18" x14ac:dyDescent="0.3">
      <c r="A5111" s="63">
        <v>5109</v>
      </c>
      <c r="B5111">
        <v>116287</v>
      </c>
      <c r="C5111" t="s">
        <v>905</v>
      </c>
      <c r="D5111" t="s">
        <v>585</v>
      </c>
      <c r="F5111">
        <v>63</v>
      </c>
      <c r="G5111" s="64">
        <v>44504</v>
      </c>
      <c r="H5111" s="64">
        <v>44521</v>
      </c>
      <c r="I5111">
        <v>6</v>
      </c>
      <c r="J5111">
        <v>2021</v>
      </c>
      <c r="K5111">
        <v>2021</v>
      </c>
      <c r="L5111">
        <v>12</v>
      </c>
      <c r="M5111">
        <v>0.4</v>
      </c>
      <c r="N5111">
        <v>4.8000000000000007</v>
      </c>
      <c r="O5111">
        <v>18</v>
      </c>
      <c r="P5111">
        <v>0.26666666666666672</v>
      </c>
      <c r="Q5111">
        <v>0.66666666666666663</v>
      </c>
      <c r="R5111" t="s">
        <v>746</v>
      </c>
    </row>
    <row r="5112" spans="1:18" x14ac:dyDescent="0.3">
      <c r="A5112" s="63">
        <v>5110</v>
      </c>
      <c r="B5112">
        <v>116287</v>
      </c>
      <c r="C5112" t="s">
        <v>905</v>
      </c>
      <c r="D5112" t="s">
        <v>585</v>
      </c>
      <c r="F5112">
        <v>63</v>
      </c>
      <c r="G5112" s="64">
        <v>44504</v>
      </c>
      <c r="H5112" s="64">
        <v>44521</v>
      </c>
      <c r="I5112">
        <v>6</v>
      </c>
      <c r="J5112">
        <v>2021</v>
      </c>
      <c r="K5112">
        <v>2021</v>
      </c>
      <c r="L5112">
        <v>12</v>
      </c>
      <c r="M5112">
        <v>0.4</v>
      </c>
      <c r="N5112">
        <v>4.8000000000000007</v>
      </c>
      <c r="O5112">
        <v>18</v>
      </c>
      <c r="P5112">
        <v>0.26666666666666672</v>
      </c>
      <c r="Q5112">
        <v>0.66666666666666663</v>
      </c>
      <c r="R5112" t="s">
        <v>775</v>
      </c>
    </row>
    <row r="5113" spans="1:18" x14ac:dyDescent="0.3">
      <c r="A5113" s="63">
        <v>5111</v>
      </c>
      <c r="B5113">
        <v>116287</v>
      </c>
      <c r="C5113" t="s">
        <v>905</v>
      </c>
      <c r="D5113" t="s">
        <v>585</v>
      </c>
      <c r="F5113">
        <v>63</v>
      </c>
      <c r="G5113" s="64">
        <v>44504</v>
      </c>
      <c r="H5113" s="64">
        <v>44521</v>
      </c>
      <c r="I5113">
        <v>6</v>
      </c>
      <c r="J5113">
        <v>2021</v>
      </c>
      <c r="K5113">
        <v>2021</v>
      </c>
      <c r="L5113">
        <v>12</v>
      </c>
      <c r="M5113">
        <v>0.4</v>
      </c>
      <c r="N5113">
        <v>4.8000000000000007</v>
      </c>
      <c r="O5113">
        <v>18</v>
      </c>
      <c r="P5113">
        <v>0.26666666666666672</v>
      </c>
      <c r="Q5113">
        <v>0.66666666666666663</v>
      </c>
      <c r="R5113" t="s">
        <v>711</v>
      </c>
    </row>
    <row r="5114" spans="1:18" x14ac:dyDescent="0.3">
      <c r="A5114" s="63">
        <v>5112</v>
      </c>
      <c r="B5114">
        <v>116287</v>
      </c>
      <c r="C5114" t="s">
        <v>905</v>
      </c>
      <c r="D5114" t="s">
        <v>585</v>
      </c>
      <c r="F5114">
        <v>63</v>
      </c>
      <c r="G5114" s="64">
        <v>44504</v>
      </c>
      <c r="H5114" s="64">
        <v>44521</v>
      </c>
      <c r="I5114">
        <v>6</v>
      </c>
      <c r="J5114">
        <v>2021</v>
      </c>
      <c r="K5114">
        <v>2021</v>
      </c>
      <c r="L5114">
        <v>12</v>
      </c>
      <c r="M5114">
        <v>0.4</v>
      </c>
      <c r="N5114">
        <v>4.8000000000000007</v>
      </c>
      <c r="O5114">
        <v>18</v>
      </c>
      <c r="P5114">
        <v>0.26666666666666672</v>
      </c>
      <c r="Q5114">
        <v>0.66666666666666663</v>
      </c>
      <c r="R5114" t="s">
        <v>763</v>
      </c>
    </row>
    <row r="5115" spans="1:18" x14ac:dyDescent="0.3">
      <c r="A5115" s="63">
        <v>5113</v>
      </c>
      <c r="B5115">
        <v>123779</v>
      </c>
      <c r="C5115" t="s">
        <v>299</v>
      </c>
      <c r="D5115" t="s">
        <v>585</v>
      </c>
      <c r="F5115">
        <v>69</v>
      </c>
      <c r="G5115" s="64">
        <v>44515</v>
      </c>
      <c r="H5115" s="64">
        <v>44524</v>
      </c>
      <c r="I5115">
        <v>6</v>
      </c>
      <c r="J5115">
        <v>2021</v>
      </c>
      <c r="K5115">
        <v>2021</v>
      </c>
      <c r="L5115">
        <v>12</v>
      </c>
      <c r="M5115">
        <v>0.4</v>
      </c>
      <c r="N5115">
        <v>4.8000000000000007</v>
      </c>
      <c r="O5115">
        <v>10</v>
      </c>
      <c r="P5115">
        <v>0.48000000000000009</v>
      </c>
      <c r="Q5115">
        <v>1.2</v>
      </c>
      <c r="R5115" t="s">
        <v>36</v>
      </c>
    </row>
    <row r="5116" spans="1:18" x14ac:dyDescent="0.3">
      <c r="A5116" s="63">
        <v>5114</v>
      </c>
      <c r="B5116">
        <v>123779</v>
      </c>
      <c r="C5116" t="s">
        <v>299</v>
      </c>
      <c r="D5116" t="s">
        <v>585</v>
      </c>
      <c r="F5116">
        <v>69</v>
      </c>
      <c r="G5116" s="64">
        <v>44515</v>
      </c>
      <c r="H5116" s="64">
        <v>44524</v>
      </c>
      <c r="I5116">
        <v>6</v>
      </c>
      <c r="J5116">
        <v>2021</v>
      </c>
      <c r="K5116">
        <v>2021</v>
      </c>
      <c r="L5116">
        <v>12</v>
      </c>
      <c r="M5116">
        <v>0.4</v>
      </c>
      <c r="N5116">
        <v>4.8000000000000007</v>
      </c>
      <c r="O5116">
        <v>10</v>
      </c>
      <c r="P5116">
        <v>0.48000000000000009</v>
      </c>
      <c r="Q5116">
        <v>1.2</v>
      </c>
      <c r="R5116" t="s">
        <v>61</v>
      </c>
    </row>
    <row r="5117" spans="1:18" x14ac:dyDescent="0.3">
      <c r="A5117" s="63">
        <v>5115</v>
      </c>
      <c r="B5117">
        <v>123779</v>
      </c>
      <c r="C5117" t="s">
        <v>299</v>
      </c>
      <c r="D5117" t="s">
        <v>585</v>
      </c>
      <c r="F5117">
        <v>69</v>
      </c>
      <c r="G5117" s="64">
        <v>44515</v>
      </c>
      <c r="H5117" s="64">
        <v>44524</v>
      </c>
      <c r="I5117">
        <v>6</v>
      </c>
      <c r="J5117">
        <v>2021</v>
      </c>
      <c r="K5117">
        <v>2021</v>
      </c>
      <c r="L5117">
        <v>12</v>
      </c>
      <c r="M5117">
        <v>0.4</v>
      </c>
      <c r="N5117">
        <v>4.8000000000000007</v>
      </c>
      <c r="O5117">
        <v>10</v>
      </c>
      <c r="P5117">
        <v>0.48000000000000009</v>
      </c>
      <c r="Q5117">
        <v>1.2</v>
      </c>
      <c r="R5117" t="s">
        <v>108</v>
      </c>
    </row>
    <row r="5118" spans="1:18" x14ac:dyDescent="0.3">
      <c r="A5118" s="63">
        <v>5116</v>
      </c>
      <c r="B5118">
        <v>123779</v>
      </c>
      <c r="C5118" t="s">
        <v>299</v>
      </c>
      <c r="D5118" t="s">
        <v>585</v>
      </c>
      <c r="F5118">
        <v>69</v>
      </c>
      <c r="G5118" s="64">
        <v>44515</v>
      </c>
      <c r="H5118" s="64">
        <v>44524</v>
      </c>
      <c r="I5118">
        <v>6</v>
      </c>
      <c r="J5118">
        <v>2021</v>
      </c>
      <c r="K5118">
        <v>2021</v>
      </c>
      <c r="L5118">
        <v>12</v>
      </c>
      <c r="M5118">
        <v>0.4</v>
      </c>
      <c r="N5118">
        <v>4.8000000000000007</v>
      </c>
      <c r="O5118">
        <v>10</v>
      </c>
      <c r="P5118">
        <v>0.48000000000000009</v>
      </c>
      <c r="Q5118">
        <v>1.2</v>
      </c>
      <c r="R5118" t="s">
        <v>639</v>
      </c>
    </row>
    <row r="5119" spans="1:18" x14ac:dyDescent="0.3">
      <c r="A5119" s="63">
        <v>5117</v>
      </c>
      <c r="B5119">
        <v>123779</v>
      </c>
      <c r="C5119" t="s">
        <v>299</v>
      </c>
      <c r="D5119" t="s">
        <v>585</v>
      </c>
      <c r="F5119">
        <v>69</v>
      </c>
      <c r="G5119" s="64">
        <v>44515</v>
      </c>
      <c r="H5119" s="64">
        <v>44524</v>
      </c>
      <c r="I5119">
        <v>6</v>
      </c>
      <c r="J5119">
        <v>2021</v>
      </c>
      <c r="K5119">
        <v>2021</v>
      </c>
      <c r="L5119">
        <v>12</v>
      </c>
      <c r="M5119">
        <v>0.4</v>
      </c>
      <c r="N5119">
        <v>4.8000000000000007</v>
      </c>
      <c r="O5119">
        <v>10</v>
      </c>
      <c r="P5119">
        <v>0.48000000000000009</v>
      </c>
      <c r="Q5119">
        <v>1.2</v>
      </c>
      <c r="R5119" t="s">
        <v>590</v>
      </c>
    </row>
    <row r="5120" spans="1:18" x14ac:dyDescent="0.3">
      <c r="A5120" s="63">
        <v>5118</v>
      </c>
      <c r="B5120">
        <v>123779</v>
      </c>
      <c r="C5120" t="s">
        <v>299</v>
      </c>
      <c r="D5120" t="s">
        <v>585</v>
      </c>
      <c r="F5120">
        <v>69</v>
      </c>
      <c r="G5120" s="64">
        <v>44515</v>
      </c>
      <c r="H5120" s="64">
        <v>44524</v>
      </c>
      <c r="I5120">
        <v>6</v>
      </c>
      <c r="J5120">
        <v>2021</v>
      </c>
      <c r="K5120">
        <v>2021</v>
      </c>
      <c r="L5120">
        <v>12</v>
      </c>
      <c r="M5120">
        <v>0.4</v>
      </c>
      <c r="N5120">
        <v>4.8000000000000007</v>
      </c>
      <c r="O5120">
        <v>10</v>
      </c>
      <c r="P5120">
        <v>0.48000000000000009</v>
      </c>
      <c r="Q5120">
        <v>1.2</v>
      </c>
      <c r="R5120" t="s">
        <v>606</v>
      </c>
    </row>
    <row r="5121" spans="1:18" x14ac:dyDescent="0.3">
      <c r="A5121" s="63">
        <v>5119</v>
      </c>
      <c r="B5121">
        <v>123779</v>
      </c>
      <c r="C5121" t="s">
        <v>299</v>
      </c>
      <c r="D5121" t="s">
        <v>585</v>
      </c>
      <c r="F5121">
        <v>69</v>
      </c>
      <c r="G5121" s="64">
        <v>44515</v>
      </c>
      <c r="H5121" s="64">
        <v>44524</v>
      </c>
      <c r="I5121">
        <v>6</v>
      </c>
      <c r="J5121">
        <v>2021</v>
      </c>
      <c r="K5121">
        <v>2021</v>
      </c>
      <c r="L5121">
        <v>12</v>
      </c>
      <c r="M5121">
        <v>0.4</v>
      </c>
      <c r="N5121">
        <v>4.8000000000000007</v>
      </c>
      <c r="O5121">
        <v>10</v>
      </c>
      <c r="P5121">
        <v>0.48000000000000009</v>
      </c>
      <c r="Q5121">
        <v>1.2</v>
      </c>
      <c r="R5121" t="s">
        <v>600</v>
      </c>
    </row>
    <row r="5122" spans="1:18" x14ac:dyDescent="0.3">
      <c r="A5122" s="63">
        <v>5120</v>
      </c>
      <c r="B5122">
        <v>123779</v>
      </c>
      <c r="C5122" t="s">
        <v>299</v>
      </c>
      <c r="D5122" t="s">
        <v>585</v>
      </c>
      <c r="F5122">
        <v>69</v>
      </c>
      <c r="G5122" s="64">
        <v>44515</v>
      </c>
      <c r="H5122" s="64">
        <v>44524</v>
      </c>
      <c r="I5122">
        <v>6</v>
      </c>
      <c r="J5122">
        <v>2021</v>
      </c>
      <c r="K5122">
        <v>2021</v>
      </c>
      <c r="L5122">
        <v>12</v>
      </c>
      <c r="M5122">
        <v>0.4</v>
      </c>
      <c r="N5122">
        <v>4.8000000000000007</v>
      </c>
      <c r="O5122">
        <v>10</v>
      </c>
      <c r="P5122">
        <v>0.48000000000000009</v>
      </c>
      <c r="Q5122">
        <v>1.2</v>
      </c>
      <c r="R5122" t="s">
        <v>640</v>
      </c>
    </row>
    <row r="5123" spans="1:18" x14ac:dyDescent="0.3">
      <c r="A5123" s="63">
        <v>5121</v>
      </c>
      <c r="B5123">
        <v>123779</v>
      </c>
      <c r="C5123" t="s">
        <v>299</v>
      </c>
      <c r="D5123" t="s">
        <v>585</v>
      </c>
      <c r="F5123">
        <v>69</v>
      </c>
      <c r="G5123" s="64">
        <v>44515</v>
      </c>
      <c r="H5123" s="64">
        <v>44524</v>
      </c>
      <c r="I5123">
        <v>6</v>
      </c>
      <c r="J5123">
        <v>2021</v>
      </c>
      <c r="K5123">
        <v>2021</v>
      </c>
      <c r="L5123">
        <v>12</v>
      </c>
      <c r="M5123">
        <v>0.4</v>
      </c>
      <c r="N5123">
        <v>4.8000000000000007</v>
      </c>
      <c r="O5123">
        <v>10</v>
      </c>
      <c r="P5123">
        <v>0.48000000000000009</v>
      </c>
      <c r="Q5123">
        <v>1.2</v>
      </c>
      <c r="R5123" t="s">
        <v>744</v>
      </c>
    </row>
    <row r="5124" spans="1:18" x14ac:dyDescent="0.3">
      <c r="A5124" s="63">
        <v>5122</v>
      </c>
      <c r="B5124">
        <v>123779</v>
      </c>
      <c r="C5124" t="s">
        <v>299</v>
      </c>
      <c r="D5124" t="s">
        <v>585</v>
      </c>
      <c r="F5124">
        <v>69</v>
      </c>
      <c r="G5124" s="64">
        <v>44515</v>
      </c>
      <c r="H5124" s="64">
        <v>44524</v>
      </c>
      <c r="I5124">
        <v>6</v>
      </c>
      <c r="J5124">
        <v>2021</v>
      </c>
      <c r="K5124">
        <v>2021</v>
      </c>
      <c r="L5124">
        <v>12</v>
      </c>
      <c r="M5124">
        <v>0.4</v>
      </c>
      <c r="N5124">
        <v>4.8000000000000007</v>
      </c>
      <c r="O5124">
        <v>10</v>
      </c>
      <c r="P5124">
        <v>0.48000000000000009</v>
      </c>
      <c r="Q5124">
        <v>1.2</v>
      </c>
      <c r="R5124" t="s">
        <v>38</v>
      </c>
    </row>
    <row r="5125" spans="1:18" x14ac:dyDescent="0.3">
      <c r="A5125" s="63">
        <v>5123</v>
      </c>
      <c r="B5125">
        <v>123779</v>
      </c>
      <c r="C5125" t="s">
        <v>299</v>
      </c>
      <c r="D5125" t="s">
        <v>585</v>
      </c>
      <c r="F5125">
        <v>69</v>
      </c>
      <c r="G5125" s="64">
        <v>44515</v>
      </c>
      <c r="H5125" s="64">
        <v>44524</v>
      </c>
      <c r="I5125">
        <v>6</v>
      </c>
      <c r="J5125">
        <v>2021</v>
      </c>
      <c r="K5125">
        <v>2021</v>
      </c>
      <c r="L5125">
        <v>12</v>
      </c>
      <c r="M5125">
        <v>0.4</v>
      </c>
      <c r="N5125">
        <v>4.8000000000000007</v>
      </c>
      <c r="O5125">
        <v>10</v>
      </c>
      <c r="P5125">
        <v>0.48000000000000009</v>
      </c>
      <c r="Q5125">
        <v>1.2</v>
      </c>
      <c r="R5125" t="s">
        <v>647</v>
      </c>
    </row>
    <row r="5126" spans="1:18" x14ac:dyDescent="0.3">
      <c r="A5126" s="63">
        <v>5124</v>
      </c>
      <c r="B5126">
        <v>123779</v>
      </c>
      <c r="C5126" t="s">
        <v>299</v>
      </c>
      <c r="D5126" t="s">
        <v>585</v>
      </c>
      <c r="F5126">
        <v>69</v>
      </c>
      <c r="G5126" s="64">
        <v>44515</v>
      </c>
      <c r="H5126" s="64">
        <v>44524</v>
      </c>
      <c r="I5126">
        <v>6</v>
      </c>
      <c r="J5126">
        <v>2021</v>
      </c>
      <c r="K5126">
        <v>2021</v>
      </c>
      <c r="L5126">
        <v>12</v>
      </c>
      <c r="M5126">
        <v>0.4</v>
      </c>
      <c r="N5126">
        <v>4.8000000000000007</v>
      </c>
      <c r="O5126">
        <v>10</v>
      </c>
      <c r="P5126">
        <v>0.48000000000000009</v>
      </c>
      <c r="Q5126">
        <v>1.2</v>
      </c>
      <c r="R5126" t="s">
        <v>762</v>
      </c>
    </row>
    <row r="5127" spans="1:18" x14ac:dyDescent="0.3">
      <c r="A5127" s="63">
        <v>5125</v>
      </c>
      <c r="B5127">
        <v>117696</v>
      </c>
      <c r="C5127" t="s">
        <v>530</v>
      </c>
      <c r="D5127" t="s">
        <v>585</v>
      </c>
      <c r="F5127">
        <v>69</v>
      </c>
      <c r="G5127" s="64">
        <v>44523</v>
      </c>
      <c r="H5127" s="64">
        <v>44537</v>
      </c>
      <c r="I5127">
        <v>6</v>
      </c>
      <c r="J5127">
        <v>2021</v>
      </c>
      <c r="K5127">
        <v>2021</v>
      </c>
      <c r="L5127">
        <v>12</v>
      </c>
      <c r="M5127">
        <v>0.4</v>
      </c>
      <c r="N5127">
        <v>4.8000000000000007</v>
      </c>
      <c r="O5127">
        <v>15</v>
      </c>
      <c r="P5127">
        <v>0.32000000000000012</v>
      </c>
      <c r="Q5127">
        <v>0.8</v>
      </c>
      <c r="R5127" t="s">
        <v>32</v>
      </c>
    </row>
    <row r="5128" spans="1:18" x14ac:dyDescent="0.3">
      <c r="A5128" s="63">
        <v>5126</v>
      </c>
      <c r="B5128">
        <v>117696</v>
      </c>
      <c r="C5128" t="s">
        <v>530</v>
      </c>
      <c r="D5128" t="s">
        <v>585</v>
      </c>
      <c r="F5128">
        <v>69</v>
      </c>
      <c r="G5128" s="64">
        <v>44523</v>
      </c>
      <c r="H5128" s="64">
        <v>44537</v>
      </c>
      <c r="I5128">
        <v>6</v>
      </c>
      <c r="J5128">
        <v>2021</v>
      </c>
      <c r="K5128">
        <v>2021</v>
      </c>
      <c r="L5128">
        <v>12</v>
      </c>
      <c r="M5128">
        <v>0.4</v>
      </c>
      <c r="N5128">
        <v>4.8000000000000007</v>
      </c>
      <c r="O5128">
        <v>15</v>
      </c>
      <c r="P5128">
        <v>0.32000000000000012</v>
      </c>
      <c r="Q5128">
        <v>0.8</v>
      </c>
      <c r="R5128" t="s">
        <v>23</v>
      </c>
    </row>
    <row r="5129" spans="1:18" x14ac:dyDescent="0.3">
      <c r="A5129" s="63">
        <v>5127</v>
      </c>
      <c r="B5129">
        <v>117696</v>
      </c>
      <c r="C5129" t="s">
        <v>530</v>
      </c>
      <c r="D5129" t="s">
        <v>585</v>
      </c>
      <c r="F5129">
        <v>69</v>
      </c>
      <c r="G5129" s="64">
        <v>44523</v>
      </c>
      <c r="H5129" s="64">
        <v>44537</v>
      </c>
      <c r="I5129">
        <v>6</v>
      </c>
      <c r="J5129">
        <v>2021</v>
      </c>
      <c r="K5129">
        <v>2021</v>
      </c>
      <c r="L5129">
        <v>12</v>
      </c>
      <c r="M5129">
        <v>0.4</v>
      </c>
      <c r="N5129">
        <v>4.8000000000000007</v>
      </c>
      <c r="O5129">
        <v>15</v>
      </c>
      <c r="P5129">
        <v>0.32000000000000012</v>
      </c>
      <c r="Q5129">
        <v>0.8</v>
      </c>
      <c r="R5129" t="s">
        <v>42</v>
      </c>
    </row>
    <row r="5130" spans="1:18" x14ac:dyDescent="0.3">
      <c r="A5130" s="63">
        <v>5128</v>
      </c>
      <c r="B5130">
        <v>117696</v>
      </c>
      <c r="C5130" t="s">
        <v>530</v>
      </c>
      <c r="D5130" t="s">
        <v>585</v>
      </c>
      <c r="F5130">
        <v>69</v>
      </c>
      <c r="G5130" s="64">
        <v>44523</v>
      </c>
      <c r="H5130" s="64">
        <v>44537</v>
      </c>
      <c r="I5130">
        <v>6</v>
      </c>
      <c r="J5130">
        <v>2021</v>
      </c>
      <c r="K5130">
        <v>2021</v>
      </c>
      <c r="L5130">
        <v>12</v>
      </c>
      <c r="M5130">
        <v>0.4</v>
      </c>
      <c r="N5130">
        <v>4.8000000000000007</v>
      </c>
      <c r="O5130">
        <v>15</v>
      </c>
      <c r="P5130">
        <v>0.32000000000000012</v>
      </c>
      <c r="Q5130">
        <v>0.8</v>
      </c>
      <c r="R5130" t="s">
        <v>766</v>
      </c>
    </row>
    <row r="5131" spans="1:18" x14ac:dyDescent="0.3">
      <c r="A5131" s="63">
        <v>5129</v>
      </c>
      <c r="B5131">
        <v>117696</v>
      </c>
      <c r="C5131" t="s">
        <v>530</v>
      </c>
      <c r="D5131" t="s">
        <v>585</v>
      </c>
      <c r="F5131">
        <v>69</v>
      </c>
      <c r="G5131" s="64">
        <v>44523</v>
      </c>
      <c r="H5131" s="64">
        <v>44537</v>
      </c>
      <c r="I5131">
        <v>6</v>
      </c>
      <c r="J5131">
        <v>2021</v>
      </c>
      <c r="K5131">
        <v>2021</v>
      </c>
      <c r="L5131">
        <v>12</v>
      </c>
      <c r="M5131">
        <v>0.4</v>
      </c>
      <c r="N5131">
        <v>4.8000000000000007</v>
      </c>
      <c r="O5131">
        <v>15</v>
      </c>
      <c r="P5131">
        <v>0.32000000000000012</v>
      </c>
      <c r="Q5131">
        <v>0.8</v>
      </c>
      <c r="R5131" t="s">
        <v>699</v>
      </c>
    </row>
    <row r="5132" spans="1:18" x14ac:dyDescent="0.3">
      <c r="A5132" s="63">
        <v>5130</v>
      </c>
      <c r="B5132">
        <v>117696</v>
      </c>
      <c r="C5132" t="s">
        <v>530</v>
      </c>
      <c r="D5132" t="s">
        <v>585</v>
      </c>
      <c r="F5132">
        <v>69</v>
      </c>
      <c r="G5132" s="64">
        <v>44523</v>
      </c>
      <c r="H5132" s="64">
        <v>44537</v>
      </c>
      <c r="I5132">
        <v>6</v>
      </c>
      <c r="J5132">
        <v>2021</v>
      </c>
      <c r="K5132">
        <v>2021</v>
      </c>
      <c r="L5132">
        <v>12</v>
      </c>
      <c r="M5132">
        <v>0.4</v>
      </c>
      <c r="N5132">
        <v>4.8000000000000007</v>
      </c>
      <c r="O5132">
        <v>15</v>
      </c>
      <c r="P5132">
        <v>0.32000000000000012</v>
      </c>
      <c r="Q5132">
        <v>0.8</v>
      </c>
      <c r="R5132" t="s">
        <v>600</v>
      </c>
    </row>
    <row r="5133" spans="1:18" x14ac:dyDescent="0.3">
      <c r="A5133" s="63">
        <v>5131</v>
      </c>
      <c r="B5133">
        <v>117696</v>
      </c>
      <c r="C5133" t="s">
        <v>530</v>
      </c>
      <c r="D5133" t="s">
        <v>585</v>
      </c>
      <c r="F5133">
        <v>69</v>
      </c>
      <c r="G5133" s="64">
        <v>44523</v>
      </c>
      <c r="H5133" s="64">
        <v>44537</v>
      </c>
      <c r="I5133">
        <v>6</v>
      </c>
      <c r="J5133">
        <v>2021</v>
      </c>
      <c r="K5133">
        <v>2021</v>
      </c>
      <c r="L5133">
        <v>12</v>
      </c>
      <c r="M5133">
        <v>0.4</v>
      </c>
      <c r="N5133">
        <v>4.8000000000000007</v>
      </c>
      <c r="O5133">
        <v>15</v>
      </c>
      <c r="P5133">
        <v>0.32000000000000012</v>
      </c>
      <c r="Q5133">
        <v>0.8</v>
      </c>
      <c r="R5133" t="s">
        <v>670</v>
      </c>
    </row>
    <row r="5134" spans="1:18" x14ac:dyDescent="0.3">
      <c r="A5134" s="63">
        <v>5132</v>
      </c>
      <c r="B5134">
        <v>117696</v>
      </c>
      <c r="C5134" t="s">
        <v>530</v>
      </c>
      <c r="D5134" t="s">
        <v>585</v>
      </c>
      <c r="F5134">
        <v>69</v>
      </c>
      <c r="G5134" s="64">
        <v>44523</v>
      </c>
      <c r="H5134" s="64">
        <v>44537</v>
      </c>
      <c r="I5134">
        <v>6</v>
      </c>
      <c r="J5134">
        <v>2021</v>
      </c>
      <c r="K5134">
        <v>2021</v>
      </c>
      <c r="L5134">
        <v>12</v>
      </c>
      <c r="M5134">
        <v>0.4</v>
      </c>
      <c r="N5134">
        <v>4.8000000000000007</v>
      </c>
      <c r="O5134">
        <v>15</v>
      </c>
      <c r="P5134">
        <v>0.32000000000000012</v>
      </c>
      <c r="Q5134">
        <v>0.8</v>
      </c>
      <c r="R5134" t="s">
        <v>596</v>
      </c>
    </row>
    <row r="5135" spans="1:18" x14ac:dyDescent="0.3">
      <c r="A5135" s="63">
        <v>5133</v>
      </c>
      <c r="B5135">
        <v>117696</v>
      </c>
      <c r="C5135" t="s">
        <v>530</v>
      </c>
      <c r="D5135" t="s">
        <v>585</v>
      </c>
      <c r="F5135">
        <v>69</v>
      </c>
      <c r="G5135" s="64">
        <v>44523</v>
      </c>
      <c r="H5135" s="64">
        <v>44537</v>
      </c>
      <c r="I5135">
        <v>6</v>
      </c>
      <c r="J5135">
        <v>2021</v>
      </c>
      <c r="K5135">
        <v>2021</v>
      </c>
      <c r="L5135">
        <v>12</v>
      </c>
      <c r="M5135">
        <v>0.4</v>
      </c>
      <c r="N5135">
        <v>4.8000000000000007</v>
      </c>
      <c r="O5135">
        <v>15</v>
      </c>
      <c r="P5135">
        <v>0.32000000000000012</v>
      </c>
      <c r="Q5135">
        <v>0.8</v>
      </c>
      <c r="R5135" t="s">
        <v>640</v>
      </c>
    </row>
    <row r="5136" spans="1:18" x14ac:dyDescent="0.3">
      <c r="A5136" s="63">
        <v>5134</v>
      </c>
      <c r="B5136">
        <v>117696</v>
      </c>
      <c r="C5136" t="s">
        <v>530</v>
      </c>
      <c r="D5136" t="s">
        <v>585</v>
      </c>
      <c r="F5136">
        <v>69</v>
      </c>
      <c r="G5136" s="64">
        <v>44523</v>
      </c>
      <c r="H5136" s="64">
        <v>44537</v>
      </c>
      <c r="I5136">
        <v>6</v>
      </c>
      <c r="J5136">
        <v>2021</v>
      </c>
      <c r="K5136">
        <v>2021</v>
      </c>
      <c r="L5136">
        <v>12</v>
      </c>
      <c r="M5136">
        <v>0.4</v>
      </c>
      <c r="N5136">
        <v>4.8000000000000007</v>
      </c>
      <c r="O5136">
        <v>15</v>
      </c>
      <c r="P5136">
        <v>0.32000000000000012</v>
      </c>
      <c r="Q5136">
        <v>0.8</v>
      </c>
      <c r="R5136" t="s">
        <v>80</v>
      </c>
    </row>
    <row r="5137" spans="1:18" x14ac:dyDescent="0.3">
      <c r="A5137" s="63">
        <v>5135</v>
      </c>
      <c r="B5137">
        <v>117696</v>
      </c>
      <c r="C5137" t="s">
        <v>530</v>
      </c>
      <c r="D5137" t="s">
        <v>585</v>
      </c>
      <c r="F5137">
        <v>69</v>
      </c>
      <c r="G5137" s="64">
        <v>44523</v>
      </c>
      <c r="H5137" s="64">
        <v>44537</v>
      </c>
      <c r="I5137">
        <v>6</v>
      </c>
      <c r="J5137">
        <v>2021</v>
      </c>
      <c r="K5137">
        <v>2021</v>
      </c>
      <c r="L5137">
        <v>12</v>
      </c>
      <c r="M5137">
        <v>0.4</v>
      </c>
      <c r="N5137">
        <v>4.8000000000000007</v>
      </c>
      <c r="O5137">
        <v>15</v>
      </c>
      <c r="P5137">
        <v>0.32000000000000012</v>
      </c>
      <c r="Q5137">
        <v>0.8</v>
      </c>
      <c r="R5137" t="s">
        <v>644</v>
      </c>
    </row>
    <row r="5138" spans="1:18" x14ac:dyDescent="0.3">
      <c r="A5138" s="63">
        <v>5136</v>
      </c>
      <c r="B5138">
        <v>117696</v>
      </c>
      <c r="C5138" t="s">
        <v>530</v>
      </c>
      <c r="D5138" t="s">
        <v>585</v>
      </c>
      <c r="F5138">
        <v>69</v>
      </c>
      <c r="G5138" s="64">
        <v>44523</v>
      </c>
      <c r="H5138" s="64">
        <v>44537</v>
      </c>
      <c r="I5138">
        <v>6</v>
      </c>
      <c r="J5138">
        <v>2021</v>
      </c>
      <c r="K5138">
        <v>2021</v>
      </c>
      <c r="L5138">
        <v>12</v>
      </c>
      <c r="M5138">
        <v>0.4</v>
      </c>
      <c r="N5138">
        <v>4.8000000000000007</v>
      </c>
      <c r="O5138">
        <v>15</v>
      </c>
      <c r="P5138">
        <v>0.32000000000000012</v>
      </c>
      <c r="Q5138">
        <v>0.8</v>
      </c>
      <c r="R5138" t="s">
        <v>716</v>
      </c>
    </row>
    <row r="5139" spans="1:18" x14ac:dyDescent="0.3">
      <c r="A5139" s="63">
        <v>5137</v>
      </c>
      <c r="B5139">
        <v>117696</v>
      </c>
      <c r="C5139" t="s">
        <v>530</v>
      </c>
      <c r="D5139" t="s">
        <v>585</v>
      </c>
      <c r="F5139">
        <v>69</v>
      </c>
      <c r="G5139" s="64">
        <v>44523</v>
      </c>
      <c r="H5139" s="64">
        <v>44537</v>
      </c>
      <c r="I5139">
        <v>6</v>
      </c>
      <c r="J5139">
        <v>2021</v>
      </c>
      <c r="K5139">
        <v>2021</v>
      </c>
      <c r="L5139">
        <v>12</v>
      </c>
      <c r="M5139">
        <v>0.4</v>
      </c>
      <c r="N5139">
        <v>4.8000000000000007</v>
      </c>
      <c r="O5139">
        <v>15</v>
      </c>
      <c r="P5139">
        <v>0.32000000000000012</v>
      </c>
      <c r="Q5139">
        <v>0.8</v>
      </c>
      <c r="R5139" t="s">
        <v>713</v>
      </c>
    </row>
    <row r="5140" spans="1:18" x14ac:dyDescent="0.3">
      <c r="A5140" s="63">
        <v>5138</v>
      </c>
      <c r="B5140">
        <v>117696</v>
      </c>
      <c r="C5140" t="s">
        <v>530</v>
      </c>
      <c r="D5140" t="s">
        <v>585</v>
      </c>
      <c r="F5140">
        <v>69</v>
      </c>
      <c r="G5140" s="64">
        <v>44523</v>
      </c>
      <c r="H5140" s="64">
        <v>44537</v>
      </c>
      <c r="I5140">
        <v>6</v>
      </c>
      <c r="J5140">
        <v>2021</v>
      </c>
      <c r="K5140">
        <v>2021</v>
      </c>
      <c r="L5140">
        <v>12</v>
      </c>
      <c r="M5140">
        <v>0.4</v>
      </c>
      <c r="N5140">
        <v>4.8000000000000007</v>
      </c>
      <c r="O5140">
        <v>15</v>
      </c>
      <c r="P5140">
        <v>0.32000000000000012</v>
      </c>
      <c r="Q5140">
        <v>0.8</v>
      </c>
      <c r="R5140" t="s">
        <v>906</v>
      </c>
    </row>
    <row r="5141" spans="1:18" x14ac:dyDescent="0.3">
      <c r="A5141" s="63">
        <v>5139</v>
      </c>
      <c r="B5141">
        <v>113814</v>
      </c>
      <c r="C5141" t="s">
        <v>907</v>
      </c>
      <c r="D5141" t="s">
        <v>585</v>
      </c>
      <c r="F5141">
        <v>71</v>
      </c>
      <c r="G5141" s="64">
        <v>44525</v>
      </c>
      <c r="H5141" s="64">
        <v>44537</v>
      </c>
      <c r="I5141">
        <v>5</v>
      </c>
      <c r="J5141">
        <v>2021</v>
      </c>
      <c r="K5141">
        <v>2021</v>
      </c>
      <c r="L5141">
        <v>12</v>
      </c>
      <c r="M5141">
        <v>0.4</v>
      </c>
      <c r="N5141">
        <v>4.8000000000000007</v>
      </c>
      <c r="O5141">
        <v>13</v>
      </c>
      <c r="P5141">
        <v>0.36923076923076931</v>
      </c>
      <c r="Q5141">
        <v>0.92307692307692313</v>
      </c>
      <c r="R5141" t="s">
        <v>36</v>
      </c>
    </row>
    <row r="5142" spans="1:18" x14ac:dyDescent="0.3">
      <c r="A5142" s="63">
        <v>5140</v>
      </c>
      <c r="B5142">
        <v>113814</v>
      </c>
      <c r="C5142" t="s">
        <v>907</v>
      </c>
      <c r="D5142" t="s">
        <v>585</v>
      </c>
      <c r="F5142">
        <v>71</v>
      </c>
      <c r="G5142" s="64">
        <v>44525</v>
      </c>
      <c r="H5142" s="64">
        <v>44537</v>
      </c>
      <c r="I5142">
        <v>5</v>
      </c>
      <c r="J5142">
        <v>2021</v>
      </c>
      <c r="K5142">
        <v>2021</v>
      </c>
      <c r="L5142">
        <v>12</v>
      </c>
      <c r="M5142">
        <v>0.4</v>
      </c>
      <c r="N5142">
        <v>4.8000000000000007</v>
      </c>
      <c r="O5142">
        <v>13</v>
      </c>
      <c r="P5142">
        <v>0.36923076923076931</v>
      </c>
      <c r="Q5142">
        <v>0.92307692307692313</v>
      </c>
      <c r="R5142" t="s">
        <v>51</v>
      </c>
    </row>
    <row r="5143" spans="1:18" x14ac:dyDescent="0.3">
      <c r="A5143" s="63">
        <v>5141</v>
      </c>
      <c r="B5143">
        <v>113814</v>
      </c>
      <c r="C5143" t="s">
        <v>907</v>
      </c>
      <c r="D5143" t="s">
        <v>585</v>
      </c>
      <c r="F5143">
        <v>71</v>
      </c>
      <c r="G5143" s="64">
        <v>44525</v>
      </c>
      <c r="H5143" s="64">
        <v>44537</v>
      </c>
      <c r="I5143">
        <v>5</v>
      </c>
      <c r="J5143">
        <v>2021</v>
      </c>
      <c r="K5143">
        <v>2021</v>
      </c>
      <c r="L5143">
        <v>12</v>
      </c>
      <c r="M5143">
        <v>0.4</v>
      </c>
      <c r="N5143">
        <v>4.8000000000000007</v>
      </c>
      <c r="O5143">
        <v>13</v>
      </c>
      <c r="P5143">
        <v>0.36923076923076931</v>
      </c>
      <c r="Q5143">
        <v>0.92307692307692313</v>
      </c>
      <c r="R5143" t="s">
        <v>42</v>
      </c>
    </row>
    <row r="5144" spans="1:18" x14ac:dyDescent="0.3">
      <c r="A5144" s="63">
        <v>5142</v>
      </c>
      <c r="B5144">
        <v>113814</v>
      </c>
      <c r="C5144" t="s">
        <v>907</v>
      </c>
      <c r="D5144" t="s">
        <v>585</v>
      </c>
      <c r="F5144">
        <v>71</v>
      </c>
      <c r="G5144" s="64">
        <v>44525</v>
      </c>
      <c r="H5144" s="64">
        <v>44537</v>
      </c>
      <c r="I5144">
        <v>5</v>
      </c>
      <c r="J5144">
        <v>2021</v>
      </c>
      <c r="K5144">
        <v>2021</v>
      </c>
      <c r="L5144">
        <v>12</v>
      </c>
      <c r="M5144">
        <v>0.4</v>
      </c>
      <c r="N5144">
        <v>4.8000000000000007</v>
      </c>
      <c r="O5144">
        <v>13</v>
      </c>
      <c r="P5144">
        <v>0.36923076923076931</v>
      </c>
      <c r="Q5144">
        <v>0.92307692307692313</v>
      </c>
      <c r="R5144" t="s">
        <v>108</v>
      </c>
    </row>
    <row r="5145" spans="1:18" x14ac:dyDescent="0.3">
      <c r="A5145" s="63">
        <v>5143</v>
      </c>
      <c r="B5145">
        <v>113814</v>
      </c>
      <c r="C5145" t="s">
        <v>907</v>
      </c>
      <c r="D5145" t="s">
        <v>585</v>
      </c>
      <c r="F5145">
        <v>71</v>
      </c>
      <c r="G5145" s="64">
        <v>44525</v>
      </c>
      <c r="H5145" s="64">
        <v>44537</v>
      </c>
      <c r="I5145">
        <v>5</v>
      </c>
      <c r="J5145">
        <v>2021</v>
      </c>
      <c r="K5145">
        <v>2021</v>
      </c>
      <c r="L5145">
        <v>12</v>
      </c>
      <c r="M5145">
        <v>0.4</v>
      </c>
      <c r="N5145">
        <v>4.8000000000000007</v>
      </c>
      <c r="O5145">
        <v>13</v>
      </c>
      <c r="P5145">
        <v>0.36923076923076931</v>
      </c>
      <c r="Q5145">
        <v>0.92307692307692313</v>
      </c>
      <c r="R5145" t="s">
        <v>638</v>
      </c>
    </row>
    <row r="5146" spans="1:18" x14ac:dyDescent="0.3">
      <c r="A5146" s="63">
        <v>5144</v>
      </c>
      <c r="B5146">
        <v>113814</v>
      </c>
      <c r="C5146" t="s">
        <v>907</v>
      </c>
      <c r="D5146" t="s">
        <v>585</v>
      </c>
      <c r="F5146">
        <v>71</v>
      </c>
      <c r="G5146" s="64">
        <v>44525</v>
      </c>
      <c r="H5146" s="64">
        <v>44537</v>
      </c>
      <c r="I5146">
        <v>5</v>
      </c>
      <c r="J5146">
        <v>2021</v>
      </c>
      <c r="K5146">
        <v>2021</v>
      </c>
      <c r="L5146">
        <v>12</v>
      </c>
      <c r="M5146">
        <v>0.4</v>
      </c>
      <c r="N5146">
        <v>4.8000000000000007</v>
      </c>
      <c r="O5146">
        <v>13</v>
      </c>
      <c r="P5146">
        <v>0.36923076923076931</v>
      </c>
      <c r="Q5146">
        <v>0.92307692307692313</v>
      </c>
      <c r="R5146" t="s">
        <v>601</v>
      </c>
    </row>
    <row r="5147" spans="1:18" x14ac:dyDescent="0.3">
      <c r="A5147" s="63">
        <v>5145</v>
      </c>
      <c r="B5147">
        <v>113814</v>
      </c>
      <c r="C5147" t="s">
        <v>907</v>
      </c>
      <c r="D5147" t="s">
        <v>585</v>
      </c>
      <c r="F5147">
        <v>71</v>
      </c>
      <c r="G5147" s="64">
        <v>44525</v>
      </c>
      <c r="H5147" s="64">
        <v>44537</v>
      </c>
      <c r="I5147">
        <v>5</v>
      </c>
      <c r="J5147">
        <v>2021</v>
      </c>
      <c r="K5147">
        <v>2021</v>
      </c>
      <c r="L5147">
        <v>12</v>
      </c>
      <c r="M5147">
        <v>0.4</v>
      </c>
      <c r="N5147">
        <v>4.8000000000000007</v>
      </c>
      <c r="O5147">
        <v>13</v>
      </c>
      <c r="P5147">
        <v>0.36923076923076931</v>
      </c>
      <c r="Q5147">
        <v>0.92307692307692313</v>
      </c>
      <c r="R5147" t="s">
        <v>661</v>
      </c>
    </row>
    <row r="5148" spans="1:18" x14ac:dyDescent="0.3">
      <c r="A5148" s="63">
        <v>5146</v>
      </c>
      <c r="B5148">
        <v>113814</v>
      </c>
      <c r="C5148" t="s">
        <v>907</v>
      </c>
      <c r="D5148" t="s">
        <v>585</v>
      </c>
      <c r="F5148">
        <v>71</v>
      </c>
      <c r="G5148" s="64">
        <v>44525</v>
      </c>
      <c r="H5148" s="64">
        <v>44537</v>
      </c>
      <c r="I5148">
        <v>5</v>
      </c>
      <c r="J5148">
        <v>2021</v>
      </c>
      <c r="K5148">
        <v>2021</v>
      </c>
      <c r="L5148">
        <v>12</v>
      </c>
      <c r="M5148">
        <v>0.4</v>
      </c>
      <c r="N5148">
        <v>4.8000000000000007</v>
      </c>
      <c r="O5148">
        <v>13</v>
      </c>
      <c r="P5148">
        <v>0.36923076923076931</v>
      </c>
      <c r="Q5148">
        <v>0.92307692307692313</v>
      </c>
      <c r="R5148" t="s">
        <v>744</v>
      </c>
    </row>
    <row r="5149" spans="1:18" x14ac:dyDescent="0.3">
      <c r="A5149" s="63">
        <v>5147</v>
      </c>
      <c r="B5149">
        <v>113814</v>
      </c>
      <c r="C5149" t="s">
        <v>907</v>
      </c>
      <c r="D5149" t="s">
        <v>585</v>
      </c>
      <c r="F5149">
        <v>71</v>
      </c>
      <c r="G5149" s="64">
        <v>44525</v>
      </c>
      <c r="H5149" s="64">
        <v>44537</v>
      </c>
      <c r="I5149">
        <v>5</v>
      </c>
      <c r="J5149">
        <v>2021</v>
      </c>
      <c r="K5149">
        <v>2021</v>
      </c>
      <c r="L5149">
        <v>12</v>
      </c>
      <c r="M5149">
        <v>0.4</v>
      </c>
      <c r="N5149">
        <v>4.8000000000000007</v>
      </c>
      <c r="O5149">
        <v>13</v>
      </c>
      <c r="P5149">
        <v>0.36923076923076931</v>
      </c>
      <c r="Q5149">
        <v>0.92307692307692313</v>
      </c>
      <c r="R5149" t="s">
        <v>823</v>
      </c>
    </row>
    <row r="5150" spans="1:18" x14ac:dyDescent="0.3">
      <c r="A5150" s="63">
        <v>5148</v>
      </c>
      <c r="B5150">
        <v>113814</v>
      </c>
      <c r="C5150" t="s">
        <v>907</v>
      </c>
      <c r="D5150" t="s">
        <v>585</v>
      </c>
      <c r="F5150">
        <v>71</v>
      </c>
      <c r="G5150" s="64">
        <v>44525</v>
      </c>
      <c r="H5150" s="64">
        <v>44537</v>
      </c>
      <c r="I5150">
        <v>5</v>
      </c>
      <c r="J5150">
        <v>2021</v>
      </c>
      <c r="K5150">
        <v>2021</v>
      </c>
      <c r="L5150">
        <v>12</v>
      </c>
      <c r="M5150">
        <v>0.4</v>
      </c>
      <c r="N5150">
        <v>4.8000000000000007</v>
      </c>
      <c r="O5150">
        <v>13</v>
      </c>
      <c r="P5150">
        <v>0.36923076923076931</v>
      </c>
      <c r="Q5150">
        <v>0.92307692307692313</v>
      </c>
      <c r="R5150" t="s">
        <v>670</v>
      </c>
    </row>
    <row r="5151" spans="1:18" x14ac:dyDescent="0.3">
      <c r="A5151" s="63">
        <v>5149</v>
      </c>
      <c r="B5151">
        <v>113814</v>
      </c>
      <c r="C5151" t="s">
        <v>907</v>
      </c>
      <c r="D5151" t="s">
        <v>585</v>
      </c>
      <c r="F5151">
        <v>71</v>
      </c>
      <c r="G5151" s="64">
        <v>44525</v>
      </c>
      <c r="H5151" s="64">
        <v>44537</v>
      </c>
      <c r="I5151">
        <v>5</v>
      </c>
      <c r="J5151">
        <v>2021</v>
      </c>
      <c r="K5151">
        <v>2021</v>
      </c>
      <c r="L5151">
        <v>12</v>
      </c>
      <c r="M5151">
        <v>0.4</v>
      </c>
      <c r="N5151">
        <v>4.8000000000000007</v>
      </c>
      <c r="O5151">
        <v>13</v>
      </c>
      <c r="P5151">
        <v>0.36923076923076931</v>
      </c>
      <c r="Q5151">
        <v>0.92307692307692313</v>
      </c>
      <c r="R5151" t="s">
        <v>641</v>
      </c>
    </row>
    <row r="5152" spans="1:18" x14ac:dyDescent="0.3">
      <c r="A5152" s="63">
        <v>5150</v>
      </c>
      <c r="B5152">
        <v>113814</v>
      </c>
      <c r="C5152" t="s">
        <v>907</v>
      </c>
      <c r="D5152" t="s">
        <v>585</v>
      </c>
      <c r="F5152">
        <v>71</v>
      </c>
      <c r="G5152" s="64">
        <v>44525</v>
      </c>
      <c r="H5152" s="64">
        <v>44537</v>
      </c>
      <c r="I5152">
        <v>5</v>
      </c>
      <c r="J5152">
        <v>2021</v>
      </c>
      <c r="K5152">
        <v>2021</v>
      </c>
      <c r="L5152">
        <v>12</v>
      </c>
      <c r="M5152">
        <v>0.4</v>
      </c>
      <c r="N5152">
        <v>4.8000000000000007</v>
      </c>
      <c r="O5152">
        <v>13</v>
      </c>
      <c r="P5152">
        <v>0.36923076923076931</v>
      </c>
      <c r="Q5152">
        <v>0.92307692307692313</v>
      </c>
      <c r="R5152" t="s">
        <v>642</v>
      </c>
    </row>
    <row r="5153" spans="1:18" x14ac:dyDescent="0.3">
      <c r="A5153" s="63">
        <v>5151</v>
      </c>
      <c r="B5153">
        <v>113814</v>
      </c>
      <c r="C5153" t="s">
        <v>907</v>
      </c>
      <c r="D5153" t="s">
        <v>585</v>
      </c>
      <c r="F5153">
        <v>71</v>
      </c>
      <c r="G5153" s="64">
        <v>44525</v>
      </c>
      <c r="H5153" s="64">
        <v>44537</v>
      </c>
      <c r="I5153">
        <v>5</v>
      </c>
      <c r="J5153">
        <v>2021</v>
      </c>
      <c r="K5153">
        <v>2021</v>
      </c>
      <c r="L5153">
        <v>12</v>
      </c>
      <c r="M5153">
        <v>0.4</v>
      </c>
      <c r="N5153">
        <v>4.8000000000000007</v>
      </c>
      <c r="O5153">
        <v>13</v>
      </c>
      <c r="P5153">
        <v>0.36923076923076931</v>
      </c>
      <c r="Q5153">
        <v>0.92307692307692313</v>
      </c>
      <c r="R5153" t="s">
        <v>779</v>
      </c>
    </row>
    <row r="5154" spans="1:18" x14ac:dyDescent="0.3">
      <c r="A5154" s="63">
        <v>5152</v>
      </c>
      <c r="B5154">
        <v>118375</v>
      </c>
      <c r="C5154" t="s">
        <v>448</v>
      </c>
      <c r="D5154" t="s">
        <v>585</v>
      </c>
      <c r="F5154">
        <v>61</v>
      </c>
      <c r="G5154" s="64">
        <v>44531</v>
      </c>
      <c r="H5154" s="64">
        <v>44540</v>
      </c>
      <c r="I5154">
        <v>4</v>
      </c>
      <c r="J5154">
        <v>2021</v>
      </c>
      <c r="K5154">
        <v>2021</v>
      </c>
      <c r="L5154">
        <v>12</v>
      </c>
      <c r="M5154">
        <v>0.4</v>
      </c>
      <c r="N5154">
        <v>4.8000000000000007</v>
      </c>
      <c r="O5154">
        <v>10</v>
      </c>
      <c r="P5154">
        <v>0.48000000000000009</v>
      </c>
      <c r="Q5154">
        <v>1.2</v>
      </c>
      <c r="R5154" t="s">
        <v>35</v>
      </c>
    </row>
    <row r="5155" spans="1:18" x14ac:dyDescent="0.3">
      <c r="A5155" s="63">
        <v>5153</v>
      </c>
      <c r="B5155">
        <v>118375</v>
      </c>
      <c r="C5155" t="s">
        <v>448</v>
      </c>
      <c r="D5155" t="s">
        <v>585</v>
      </c>
      <c r="F5155">
        <v>61</v>
      </c>
      <c r="G5155" s="64">
        <v>44531</v>
      </c>
      <c r="H5155" s="64">
        <v>44540</v>
      </c>
      <c r="I5155">
        <v>4</v>
      </c>
      <c r="J5155">
        <v>2021</v>
      </c>
      <c r="K5155">
        <v>2021</v>
      </c>
      <c r="L5155">
        <v>12</v>
      </c>
      <c r="M5155">
        <v>0.4</v>
      </c>
      <c r="N5155">
        <v>4.8000000000000007</v>
      </c>
      <c r="O5155">
        <v>10</v>
      </c>
      <c r="P5155">
        <v>0.48000000000000009</v>
      </c>
      <c r="Q5155">
        <v>1.2</v>
      </c>
      <c r="R5155" t="s">
        <v>22</v>
      </c>
    </row>
    <row r="5156" spans="1:18" x14ac:dyDescent="0.3">
      <c r="A5156" s="63">
        <v>5154</v>
      </c>
      <c r="B5156">
        <v>118375</v>
      </c>
      <c r="C5156" t="s">
        <v>448</v>
      </c>
      <c r="D5156" t="s">
        <v>585</v>
      </c>
      <c r="F5156">
        <v>61</v>
      </c>
      <c r="G5156" s="64">
        <v>44531</v>
      </c>
      <c r="H5156" s="64">
        <v>44540</v>
      </c>
      <c r="I5156">
        <v>4</v>
      </c>
      <c r="J5156">
        <v>2021</v>
      </c>
      <c r="K5156">
        <v>2021</v>
      </c>
      <c r="L5156">
        <v>12</v>
      </c>
      <c r="M5156">
        <v>0.4</v>
      </c>
      <c r="N5156">
        <v>4.8000000000000007</v>
      </c>
      <c r="O5156">
        <v>10</v>
      </c>
      <c r="P5156">
        <v>0.48000000000000009</v>
      </c>
      <c r="Q5156">
        <v>1.2</v>
      </c>
      <c r="R5156" t="s">
        <v>32</v>
      </c>
    </row>
    <row r="5157" spans="1:18" x14ac:dyDescent="0.3">
      <c r="A5157" s="63">
        <v>5155</v>
      </c>
      <c r="B5157">
        <v>118375</v>
      </c>
      <c r="C5157" t="s">
        <v>448</v>
      </c>
      <c r="D5157" t="s">
        <v>585</v>
      </c>
      <c r="F5157">
        <v>61</v>
      </c>
      <c r="G5157" s="64">
        <v>44531</v>
      </c>
      <c r="H5157" s="64">
        <v>44540</v>
      </c>
      <c r="I5157">
        <v>4</v>
      </c>
      <c r="J5157">
        <v>2021</v>
      </c>
      <c r="K5157">
        <v>2021</v>
      </c>
      <c r="L5157">
        <v>12</v>
      </c>
      <c r="M5157">
        <v>0.4</v>
      </c>
      <c r="N5157">
        <v>4.8000000000000007</v>
      </c>
      <c r="O5157">
        <v>10</v>
      </c>
      <c r="P5157">
        <v>0.48000000000000009</v>
      </c>
      <c r="Q5157">
        <v>1.2</v>
      </c>
      <c r="R5157" t="s">
        <v>70</v>
      </c>
    </row>
    <row r="5158" spans="1:18" x14ac:dyDescent="0.3">
      <c r="A5158" s="63">
        <v>5156</v>
      </c>
      <c r="B5158">
        <v>118375</v>
      </c>
      <c r="C5158" t="s">
        <v>448</v>
      </c>
      <c r="D5158" t="s">
        <v>585</v>
      </c>
      <c r="F5158">
        <v>61</v>
      </c>
      <c r="G5158" s="64">
        <v>44531</v>
      </c>
      <c r="H5158" s="64">
        <v>44540</v>
      </c>
      <c r="I5158">
        <v>4</v>
      </c>
      <c r="J5158">
        <v>2021</v>
      </c>
      <c r="K5158">
        <v>2021</v>
      </c>
      <c r="L5158">
        <v>12</v>
      </c>
      <c r="M5158">
        <v>0.4</v>
      </c>
      <c r="N5158">
        <v>4.8000000000000007</v>
      </c>
      <c r="O5158">
        <v>10</v>
      </c>
      <c r="P5158">
        <v>0.48000000000000009</v>
      </c>
      <c r="Q5158">
        <v>1.2</v>
      </c>
      <c r="R5158" t="s">
        <v>23</v>
      </c>
    </row>
    <row r="5159" spans="1:18" x14ac:dyDescent="0.3">
      <c r="A5159" s="63">
        <v>5157</v>
      </c>
      <c r="B5159">
        <v>118375</v>
      </c>
      <c r="C5159" t="s">
        <v>448</v>
      </c>
      <c r="D5159" t="s">
        <v>585</v>
      </c>
      <c r="F5159">
        <v>61</v>
      </c>
      <c r="G5159" s="64">
        <v>44531</v>
      </c>
      <c r="H5159" s="64">
        <v>44540</v>
      </c>
      <c r="I5159">
        <v>4</v>
      </c>
      <c r="J5159">
        <v>2021</v>
      </c>
      <c r="K5159">
        <v>2021</v>
      </c>
      <c r="L5159">
        <v>12</v>
      </c>
      <c r="M5159">
        <v>0.4</v>
      </c>
      <c r="N5159">
        <v>4.8000000000000007</v>
      </c>
      <c r="O5159">
        <v>10</v>
      </c>
      <c r="P5159">
        <v>0.48000000000000009</v>
      </c>
      <c r="Q5159">
        <v>1.2</v>
      </c>
      <c r="R5159" t="s">
        <v>54</v>
      </c>
    </row>
    <row r="5160" spans="1:18" x14ac:dyDescent="0.3">
      <c r="A5160" s="63">
        <v>5158</v>
      </c>
      <c r="B5160">
        <v>118375</v>
      </c>
      <c r="C5160" t="s">
        <v>448</v>
      </c>
      <c r="D5160" t="s">
        <v>585</v>
      </c>
      <c r="F5160">
        <v>61</v>
      </c>
      <c r="G5160" s="64">
        <v>44531</v>
      </c>
      <c r="H5160" s="64">
        <v>44540</v>
      </c>
      <c r="I5160">
        <v>4</v>
      </c>
      <c r="J5160">
        <v>2021</v>
      </c>
      <c r="K5160">
        <v>2021</v>
      </c>
      <c r="L5160">
        <v>12</v>
      </c>
      <c r="M5160">
        <v>0.4</v>
      </c>
      <c r="N5160">
        <v>4.8000000000000007</v>
      </c>
      <c r="O5160">
        <v>10</v>
      </c>
      <c r="P5160">
        <v>0.48000000000000009</v>
      </c>
      <c r="Q5160">
        <v>1.2</v>
      </c>
      <c r="R5160" t="s">
        <v>615</v>
      </c>
    </row>
    <row r="5161" spans="1:18" x14ac:dyDescent="0.3">
      <c r="A5161" s="63">
        <v>5159</v>
      </c>
      <c r="B5161">
        <v>118375</v>
      </c>
      <c r="C5161" t="s">
        <v>448</v>
      </c>
      <c r="D5161" t="s">
        <v>585</v>
      </c>
      <c r="F5161">
        <v>61</v>
      </c>
      <c r="G5161" s="64">
        <v>44531</v>
      </c>
      <c r="H5161" s="64">
        <v>44540</v>
      </c>
      <c r="I5161">
        <v>4</v>
      </c>
      <c r="J5161">
        <v>2021</v>
      </c>
      <c r="K5161">
        <v>2021</v>
      </c>
      <c r="L5161">
        <v>12</v>
      </c>
      <c r="M5161">
        <v>0.4</v>
      </c>
      <c r="N5161">
        <v>4.8000000000000007</v>
      </c>
      <c r="O5161">
        <v>10</v>
      </c>
      <c r="P5161">
        <v>0.48000000000000009</v>
      </c>
      <c r="Q5161">
        <v>1.2</v>
      </c>
      <c r="R5161" t="s">
        <v>590</v>
      </c>
    </row>
    <row r="5162" spans="1:18" x14ac:dyDescent="0.3">
      <c r="A5162" s="63">
        <v>5160</v>
      </c>
      <c r="B5162">
        <v>118375</v>
      </c>
      <c r="C5162" t="s">
        <v>448</v>
      </c>
      <c r="D5162" t="s">
        <v>585</v>
      </c>
      <c r="F5162">
        <v>61</v>
      </c>
      <c r="G5162" s="64">
        <v>44531</v>
      </c>
      <c r="H5162" s="64">
        <v>44540</v>
      </c>
      <c r="I5162">
        <v>4</v>
      </c>
      <c r="J5162">
        <v>2021</v>
      </c>
      <c r="K5162">
        <v>2021</v>
      </c>
      <c r="L5162">
        <v>12</v>
      </c>
      <c r="M5162">
        <v>0.4</v>
      </c>
      <c r="N5162">
        <v>4.8000000000000007</v>
      </c>
      <c r="O5162">
        <v>10</v>
      </c>
      <c r="P5162">
        <v>0.48000000000000009</v>
      </c>
      <c r="Q5162">
        <v>1.2</v>
      </c>
      <c r="R5162" t="s">
        <v>606</v>
      </c>
    </row>
    <row r="5163" spans="1:18" x14ac:dyDescent="0.3">
      <c r="A5163" s="63">
        <v>5161</v>
      </c>
      <c r="B5163">
        <v>118375</v>
      </c>
      <c r="C5163" t="s">
        <v>448</v>
      </c>
      <c r="D5163" t="s">
        <v>585</v>
      </c>
      <c r="F5163">
        <v>61</v>
      </c>
      <c r="G5163" s="64">
        <v>44531</v>
      </c>
      <c r="H5163" s="64">
        <v>44540</v>
      </c>
      <c r="I5163">
        <v>4</v>
      </c>
      <c r="J5163">
        <v>2021</v>
      </c>
      <c r="K5163">
        <v>2021</v>
      </c>
      <c r="L5163">
        <v>12</v>
      </c>
      <c r="M5163">
        <v>0.4</v>
      </c>
      <c r="N5163">
        <v>4.8000000000000007</v>
      </c>
      <c r="O5163">
        <v>10</v>
      </c>
      <c r="P5163">
        <v>0.48000000000000009</v>
      </c>
      <c r="Q5163">
        <v>1.2</v>
      </c>
      <c r="R5163" t="s">
        <v>601</v>
      </c>
    </row>
    <row r="5164" spans="1:18" x14ac:dyDescent="0.3">
      <c r="A5164" s="63">
        <v>5162</v>
      </c>
      <c r="B5164">
        <v>118375</v>
      </c>
      <c r="C5164" t="s">
        <v>448</v>
      </c>
      <c r="D5164" t="s">
        <v>585</v>
      </c>
      <c r="F5164">
        <v>61</v>
      </c>
      <c r="G5164" s="64">
        <v>44531</v>
      </c>
      <c r="H5164" s="64">
        <v>44540</v>
      </c>
      <c r="I5164">
        <v>4</v>
      </c>
      <c r="J5164">
        <v>2021</v>
      </c>
      <c r="K5164">
        <v>2021</v>
      </c>
      <c r="L5164">
        <v>12</v>
      </c>
      <c r="M5164">
        <v>0.4</v>
      </c>
      <c r="N5164">
        <v>4.8000000000000007</v>
      </c>
      <c r="O5164">
        <v>10</v>
      </c>
      <c r="P5164">
        <v>0.48000000000000009</v>
      </c>
      <c r="Q5164">
        <v>1.2</v>
      </c>
      <c r="R5164" t="s">
        <v>899</v>
      </c>
    </row>
    <row r="5165" spans="1:18" x14ac:dyDescent="0.3">
      <c r="A5165" s="63">
        <v>5163</v>
      </c>
      <c r="B5165">
        <v>118375</v>
      </c>
      <c r="C5165" t="s">
        <v>448</v>
      </c>
      <c r="D5165" t="s">
        <v>585</v>
      </c>
      <c r="F5165">
        <v>61</v>
      </c>
      <c r="G5165" s="64">
        <v>44531</v>
      </c>
      <c r="H5165" s="64">
        <v>44540</v>
      </c>
      <c r="I5165">
        <v>4</v>
      </c>
      <c r="J5165">
        <v>2021</v>
      </c>
      <c r="K5165">
        <v>2021</v>
      </c>
      <c r="L5165">
        <v>12</v>
      </c>
      <c r="M5165">
        <v>0.4</v>
      </c>
      <c r="N5165">
        <v>4.8000000000000007</v>
      </c>
      <c r="O5165">
        <v>10</v>
      </c>
      <c r="P5165">
        <v>0.48000000000000009</v>
      </c>
      <c r="Q5165">
        <v>1.2</v>
      </c>
      <c r="R5165" t="s">
        <v>600</v>
      </c>
    </row>
    <row r="5166" spans="1:18" x14ac:dyDescent="0.3">
      <c r="A5166" s="63">
        <v>5164</v>
      </c>
      <c r="B5166">
        <v>118375</v>
      </c>
      <c r="C5166" t="s">
        <v>448</v>
      </c>
      <c r="D5166" t="s">
        <v>585</v>
      </c>
      <c r="F5166">
        <v>61</v>
      </c>
      <c r="G5166" s="64">
        <v>44531</v>
      </c>
      <c r="H5166" s="64">
        <v>44540</v>
      </c>
      <c r="I5166">
        <v>4</v>
      </c>
      <c r="J5166">
        <v>2021</v>
      </c>
      <c r="K5166">
        <v>2021</v>
      </c>
      <c r="L5166">
        <v>12</v>
      </c>
      <c r="M5166">
        <v>0.4</v>
      </c>
      <c r="N5166">
        <v>4.8000000000000007</v>
      </c>
      <c r="O5166">
        <v>10</v>
      </c>
      <c r="P5166">
        <v>0.48000000000000009</v>
      </c>
      <c r="Q5166">
        <v>1.2</v>
      </c>
      <c r="R5166" t="s">
        <v>588</v>
      </c>
    </row>
    <row r="5167" spans="1:18" x14ac:dyDescent="0.3">
      <c r="A5167" s="63">
        <v>5165</v>
      </c>
      <c r="B5167">
        <v>118375</v>
      </c>
      <c r="C5167" t="s">
        <v>448</v>
      </c>
      <c r="D5167" t="s">
        <v>585</v>
      </c>
      <c r="F5167">
        <v>61</v>
      </c>
      <c r="G5167" s="64">
        <v>44531</v>
      </c>
      <c r="H5167" s="64">
        <v>44540</v>
      </c>
      <c r="I5167">
        <v>4</v>
      </c>
      <c r="J5167">
        <v>2021</v>
      </c>
      <c r="K5167">
        <v>2021</v>
      </c>
      <c r="L5167">
        <v>12</v>
      </c>
      <c r="M5167">
        <v>0.4</v>
      </c>
      <c r="N5167">
        <v>4.8000000000000007</v>
      </c>
      <c r="O5167">
        <v>10</v>
      </c>
      <c r="P5167">
        <v>0.48000000000000009</v>
      </c>
      <c r="Q5167">
        <v>1.2</v>
      </c>
      <c r="R5167" t="s">
        <v>71</v>
      </c>
    </row>
    <row r="5168" spans="1:18" x14ac:dyDescent="0.3">
      <c r="A5168" s="63">
        <v>5166</v>
      </c>
      <c r="B5168">
        <v>118375</v>
      </c>
      <c r="C5168" t="s">
        <v>448</v>
      </c>
      <c r="D5168" t="s">
        <v>585</v>
      </c>
      <c r="F5168">
        <v>61</v>
      </c>
      <c r="G5168" s="64">
        <v>44531</v>
      </c>
      <c r="H5168" s="64">
        <v>44540</v>
      </c>
      <c r="I5168">
        <v>4</v>
      </c>
      <c r="J5168">
        <v>2021</v>
      </c>
      <c r="K5168">
        <v>2021</v>
      </c>
      <c r="L5168">
        <v>12</v>
      </c>
      <c r="M5168">
        <v>0.4</v>
      </c>
      <c r="N5168">
        <v>4.8000000000000007</v>
      </c>
      <c r="O5168">
        <v>10</v>
      </c>
      <c r="P5168">
        <v>0.48000000000000009</v>
      </c>
      <c r="Q5168">
        <v>1.2</v>
      </c>
      <c r="R5168" t="s">
        <v>797</v>
      </c>
    </row>
    <row r="5169" spans="1:18" x14ac:dyDescent="0.3">
      <c r="A5169" s="63">
        <v>5167</v>
      </c>
      <c r="B5169">
        <v>118375</v>
      </c>
      <c r="C5169" t="s">
        <v>448</v>
      </c>
      <c r="D5169" t="s">
        <v>585</v>
      </c>
      <c r="F5169">
        <v>61</v>
      </c>
      <c r="G5169" s="64">
        <v>44531</v>
      </c>
      <c r="H5169" s="64">
        <v>44540</v>
      </c>
      <c r="I5169">
        <v>4</v>
      </c>
      <c r="J5169">
        <v>2021</v>
      </c>
      <c r="K5169">
        <v>2021</v>
      </c>
      <c r="L5169">
        <v>12</v>
      </c>
      <c r="M5169">
        <v>0.4</v>
      </c>
      <c r="N5169">
        <v>4.8000000000000007</v>
      </c>
      <c r="O5169">
        <v>10</v>
      </c>
      <c r="P5169">
        <v>0.48000000000000009</v>
      </c>
      <c r="Q5169">
        <v>1.2</v>
      </c>
      <c r="R5169" t="s">
        <v>676</v>
      </c>
    </row>
    <row r="5170" spans="1:18" x14ac:dyDescent="0.3">
      <c r="A5170" s="63">
        <v>5168</v>
      </c>
      <c r="B5170">
        <v>131866</v>
      </c>
      <c r="C5170" t="s">
        <v>908</v>
      </c>
      <c r="D5170" t="s">
        <v>651</v>
      </c>
      <c r="F5170">
        <v>71</v>
      </c>
      <c r="G5170" s="64">
        <v>44537</v>
      </c>
      <c r="H5170" s="64">
        <v>44537</v>
      </c>
      <c r="I5170">
        <v>6</v>
      </c>
      <c r="J5170">
        <v>2021</v>
      </c>
      <c r="K5170">
        <v>2021</v>
      </c>
      <c r="L5170">
        <v>1</v>
      </c>
      <c r="M5170">
        <v>0.4</v>
      </c>
      <c r="N5170">
        <v>0.4</v>
      </c>
      <c r="O5170">
        <v>1</v>
      </c>
      <c r="P5170">
        <v>0.4</v>
      </c>
      <c r="Q5170">
        <v>1</v>
      </c>
      <c r="R5170" t="s">
        <v>32</v>
      </c>
    </row>
    <row r="5171" spans="1:18" x14ac:dyDescent="0.3">
      <c r="A5171" s="63">
        <v>5169</v>
      </c>
      <c r="B5171">
        <v>131866</v>
      </c>
      <c r="C5171" t="s">
        <v>908</v>
      </c>
      <c r="D5171" t="s">
        <v>651</v>
      </c>
      <c r="F5171">
        <v>71</v>
      </c>
      <c r="G5171" s="64">
        <v>44537</v>
      </c>
      <c r="H5171" s="64">
        <v>44537</v>
      </c>
      <c r="I5171">
        <v>6</v>
      </c>
      <c r="J5171">
        <v>2021</v>
      </c>
      <c r="K5171">
        <v>2021</v>
      </c>
      <c r="L5171">
        <v>1</v>
      </c>
      <c r="M5171">
        <v>0.4</v>
      </c>
      <c r="N5171">
        <v>0.4</v>
      </c>
      <c r="O5171">
        <v>1</v>
      </c>
      <c r="P5171">
        <v>0.4</v>
      </c>
      <c r="Q5171">
        <v>1</v>
      </c>
      <c r="R5171" t="s">
        <v>23</v>
      </c>
    </row>
    <row r="5172" spans="1:18" x14ac:dyDescent="0.3">
      <c r="A5172" s="63">
        <v>5170</v>
      </c>
      <c r="B5172">
        <v>131866</v>
      </c>
      <c r="C5172" t="s">
        <v>908</v>
      </c>
      <c r="D5172" t="s">
        <v>651</v>
      </c>
      <c r="F5172">
        <v>71</v>
      </c>
      <c r="G5172" s="64">
        <v>44537</v>
      </c>
      <c r="H5172" s="64">
        <v>44537</v>
      </c>
      <c r="I5172">
        <v>6</v>
      </c>
      <c r="J5172">
        <v>2021</v>
      </c>
      <c r="K5172">
        <v>2021</v>
      </c>
      <c r="L5172">
        <v>1</v>
      </c>
      <c r="M5172">
        <v>0.4</v>
      </c>
      <c r="N5172">
        <v>0.4</v>
      </c>
      <c r="O5172">
        <v>1</v>
      </c>
      <c r="P5172">
        <v>0.4</v>
      </c>
      <c r="Q5172">
        <v>1</v>
      </c>
      <c r="R5172" t="s">
        <v>42</v>
      </c>
    </row>
    <row r="5173" spans="1:18" x14ac:dyDescent="0.3">
      <c r="A5173" s="63">
        <v>5171</v>
      </c>
      <c r="B5173">
        <v>131866</v>
      </c>
      <c r="C5173" t="s">
        <v>908</v>
      </c>
      <c r="D5173" t="s">
        <v>651</v>
      </c>
      <c r="F5173">
        <v>71</v>
      </c>
      <c r="G5173" s="64">
        <v>44537</v>
      </c>
      <c r="H5173" s="64">
        <v>44537</v>
      </c>
      <c r="I5173">
        <v>6</v>
      </c>
      <c r="J5173">
        <v>2021</v>
      </c>
      <c r="K5173">
        <v>2021</v>
      </c>
      <c r="L5173">
        <v>1</v>
      </c>
      <c r="M5173">
        <v>0.4</v>
      </c>
      <c r="N5173">
        <v>0.4</v>
      </c>
      <c r="O5173">
        <v>1</v>
      </c>
      <c r="P5173">
        <v>0.4</v>
      </c>
      <c r="Q5173">
        <v>1</v>
      </c>
      <c r="R5173" t="s">
        <v>699</v>
      </c>
    </row>
    <row r="5174" spans="1:18" x14ac:dyDescent="0.3">
      <c r="A5174" s="63">
        <v>5172</v>
      </c>
      <c r="B5174">
        <v>131866</v>
      </c>
      <c r="C5174" t="s">
        <v>908</v>
      </c>
      <c r="D5174" t="s">
        <v>651</v>
      </c>
      <c r="F5174">
        <v>71</v>
      </c>
      <c r="G5174" s="64">
        <v>44537</v>
      </c>
      <c r="H5174" s="64">
        <v>44537</v>
      </c>
      <c r="I5174">
        <v>6</v>
      </c>
      <c r="J5174">
        <v>2021</v>
      </c>
      <c r="K5174">
        <v>2021</v>
      </c>
      <c r="L5174">
        <v>1</v>
      </c>
      <c r="M5174">
        <v>0.4</v>
      </c>
      <c r="N5174">
        <v>0.4</v>
      </c>
      <c r="O5174">
        <v>1</v>
      </c>
      <c r="P5174">
        <v>0.4</v>
      </c>
      <c r="Q5174">
        <v>1</v>
      </c>
      <c r="R5174" t="s">
        <v>716</v>
      </c>
    </row>
    <row r="5175" spans="1:18" x14ac:dyDescent="0.3">
      <c r="A5175" s="63">
        <v>5173</v>
      </c>
      <c r="B5175">
        <v>103632</v>
      </c>
      <c r="C5175" t="s">
        <v>909</v>
      </c>
      <c r="D5175" t="s">
        <v>585</v>
      </c>
      <c r="F5175">
        <v>71</v>
      </c>
      <c r="G5175" s="64">
        <v>44538</v>
      </c>
      <c r="H5175" s="64">
        <v>44548</v>
      </c>
      <c r="I5175">
        <v>7</v>
      </c>
      <c r="J5175">
        <v>2021</v>
      </c>
      <c r="K5175">
        <v>2021</v>
      </c>
      <c r="L5175">
        <v>24</v>
      </c>
      <c r="M5175">
        <v>0.4</v>
      </c>
      <c r="N5175">
        <v>9.6000000000000014</v>
      </c>
      <c r="O5175">
        <v>11</v>
      </c>
      <c r="P5175">
        <v>0.87272727272727291</v>
      </c>
      <c r="Q5175">
        <v>2.1818181818181821</v>
      </c>
      <c r="R5175" t="s">
        <v>35</v>
      </c>
    </row>
    <row r="5176" spans="1:18" x14ac:dyDescent="0.3">
      <c r="A5176" s="63">
        <v>5174</v>
      </c>
      <c r="B5176">
        <v>103632</v>
      </c>
      <c r="C5176" t="s">
        <v>909</v>
      </c>
      <c r="D5176" t="s">
        <v>585</v>
      </c>
      <c r="F5176">
        <v>71</v>
      </c>
      <c r="G5176" s="64">
        <v>44538</v>
      </c>
      <c r="H5176" s="64">
        <v>44548</v>
      </c>
      <c r="I5176">
        <v>7</v>
      </c>
      <c r="J5176">
        <v>2021</v>
      </c>
      <c r="K5176">
        <v>2021</v>
      </c>
      <c r="L5176">
        <v>24</v>
      </c>
      <c r="M5176">
        <v>0.4</v>
      </c>
      <c r="N5176">
        <v>9.6000000000000014</v>
      </c>
      <c r="O5176">
        <v>11</v>
      </c>
      <c r="P5176">
        <v>0.87272727272727291</v>
      </c>
      <c r="Q5176">
        <v>2.1818181818181821</v>
      </c>
      <c r="R5176" t="s">
        <v>22</v>
      </c>
    </row>
    <row r="5177" spans="1:18" x14ac:dyDescent="0.3">
      <c r="A5177" s="63">
        <v>5175</v>
      </c>
      <c r="B5177">
        <v>103632</v>
      </c>
      <c r="C5177" t="s">
        <v>909</v>
      </c>
      <c r="D5177" t="s">
        <v>585</v>
      </c>
      <c r="F5177">
        <v>71</v>
      </c>
      <c r="G5177" s="64">
        <v>44538</v>
      </c>
      <c r="H5177" s="64">
        <v>44548</v>
      </c>
      <c r="I5177">
        <v>7</v>
      </c>
      <c r="J5177">
        <v>2021</v>
      </c>
      <c r="K5177">
        <v>2021</v>
      </c>
      <c r="L5177">
        <v>24</v>
      </c>
      <c r="M5177">
        <v>0.4</v>
      </c>
      <c r="N5177">
        <v>9.6000000000000014</v>
      </c>
      <c r="O5177">
        <v>11</v>
      </c>
      <c r="P5177">
        <v>0.87272727272727291</v>
      </c>
      <c r="Q5177">
        <v>2.1818181818181821</v>
      </c>
      <c r="R5177" t="s">
        <v>32</v>
      </c>
    </row>
    <row r="5178" spans="1:18" x14ac:dyDescent="0.3">
      <c r="A5178" s="63">
        <v>5176</v>
      </c>
      <c r="B5178">
        <v>103632</v>
      </c>
      <c r="C5178" t="s">
        <v>909</v>
      </c>
      <c r="D5178" t="s">
        <v>585</v>
      </c>
      <c r="F5178">
        <v>71</v>
      </c>
      <c r="G5178" s="64">
        <v>44538</v>
      </c>
      <c r="H5178" s="64">
        <v>44548</v>
      </c>
      <c r="I5178">
        <v>7</v>
      </c>
      <c r="J5178">
        <v>2021</v>
      </c>
      <c r="K5178">
        <v>2021</v>
      </c>
      <c r="L5178">
        <v>24</v>
      </c>
      <c r="M5178">
        <v>0.4</v>
      </c>
      <c r="N5178">
        <v>9.6000000000000014</v>
      </c>
      <c r="O5178">
        <v>11</v>
      </c>
      <c r="P5178">
        <v>0.87272727272727291</v>
      </c>
      <c r="Q5178">
        <v>2.1818181818181821</v>
      </c>
      <c r="R5178" t="s">
        <v>23</v>
      </c>
    </row>
    <row r="5179" spans="1:18" x14ac:dyDescent="0.3">
      <c r="A5179" s="63">
        <v>5177</v>
      </c>
      <c r="B5179">
        <v>103632</v>
      </c>
      <c r="C5179" t="s">
        <v>909</v>
      </c>
      <c r="D5179" t="s">
        <v>585</v>
      </c>
      <c r="F5179">
        <v>71</v>
      </c>
      <c r="G5179" s="64">
        <v>44538</v>
      </c>
      <c r="H5179" s="64">
        <v>44548</v>
      </c>
      <c r="I5179">
        <v>7</v>
      </c>
      <c r="J5179">
        <v>2021</v>
      </c>
      <c r="K5179">
        <v>2021</v>
      </c>
      <c r="L5179">
        <v>24</v>
      </c>
      <c r="M5179">
        <v>0.4</v>
      </c>
      <c r="N5179">
        <v>9.6000000000000014</v>
      </c>
      <c r="O5179">
        <v>11</v>
      </c>
      <c r="P5179">
        <v>0.87272727272727291</v>
      </c>
      <c r="Q5179">
        <v>2.1818181818181821</v>
      </c>
      <c r="R5179" t="s">
        <v>24</v>
      </c>
    </row>
    <row r="5180" spans="1:18" x14ac:dyDescent="0.3">
      <c r="A5180" s="63">
        <v>5178</v>
      </c>
      <c r="B5180">
        <v>103632</v>
      </c>
      <c r="C5180" t="s">
        <v>909</v>
      </c>
      <c r="D5180" t="s">
        <v>585</v>
      </c>
      <c r="F5180">
        <v>71</v>
      </c>
      <c r="G5180" s="64">
        <v>44538</v>
      </c>
      <c r="H5180" s="64">
        <v>44548</v>
      </c>
      <c r="I5180">
        <v>7</v>
      </c>
      <c r="J5180">
        <v>2021</v>
      </c>
      <c r="K5180">
        <v>2021</v>
      </c>
      <c r="L5180">
        <v>24</v>
      </c>
      <c r="M5180">
        <v>0.4</v>
      </c>
      <c r="N5180">
        <v>9.6000000000000014</v>
      </c>
      <c r="O5180">
        <v>11</v>
      </c>
      <c r="P5180">
        <v>0.87272727272727291</v>
      </c>
      <c r="Q5180">
        <v>2.1818181818181821</v>
      </c>
      <c r="R5180" t="s">
        <v>37</v>
      </c>
    </row>
    <row r="5181" spans="1:18" x14ac:dyDescent="0.3">
      <c r="A5181" s="63">
        <v>5179</v>
      </c>
      <c r="B5181">
        <v>103632</v>
      </c>
      <c r="C5181" t="s">
        <v>909</v>
      </c>
      <c r="D5181" t="s">
        <v>585</v>
      </c>
      <c r="F5181">
        <v>71</v>
      </c>
      <c r="G5181" s="64">
        <v>44538</v>
      </c>
      <c r="H5181" s="64">
        <v>44548</v>
      </c>
      <c r="I5181">
        <v>7</v>
      </c>
      <c r="J5181">
        <v>2021</v>
      </c>
      <c r="K5181">
        <v>2021</v>
      </c>
      <c r="L5181">
        <v>24</v>
      </c>
      <c r="M5181">
        <v>0.4</v>
      </c>
      <c r="N5181">
        <v>9.6000000000000014</v>
      </c>
      <c r="O5181">
        <v>11</v>
      </c>
      <c r="P5181">
        <v>0.87272727272727291</v>
      </c>
      <c r="Q5181">
        <v>2.1818181818181821</v>
      </c>
      <c r="R5181" t="s">
        <v>156</v>
      </c>
    </row>
    <row r="5182" spans="1:18" x14ac:dyDescent="0.3">
      <c r="A5182" s="63">
        <v>5180</v>
      </c>
      <c r="B5182">
        <v>103632</v>
      </c>
      <c r="C5182" t="s">
        <v>909</v>
      </c>
      <c r="D5182" t="s">
        <v>585</v>
      </c>
      <c r="F5182">
        <v>71</v>
      </c>
      <c r="G5182" s="64">
        <v>44538</v>
      </c>
      <c r="H5182" s="64">
        <v>44548</v>
      </c>
      <c r="I5182">
        <v>7</v>
      </c>
      <c r="J5182">
        <v>2021</v>
      </c>
      <c r="K5182">
        <v>2021</v>
      </c>
      <c r="L5182">
        <v>24</v>
      </c>
      <c r="M5182">
        <v>0.4</v>
      </c>
      <c r="N5182">
        <v>9.6000000000000014</v>
      </c>
      <c r="O5182">
        <v>11</v>
      </c>
      <c r="P5182">
        <v>0.87272727272727291</v>
      </c>
      <c r="Q5182">
        <v>2.1818181818181821</v>
      </c>
      <c r="R5182" t="s">
        <v>750</v>
      </c>
    </row>
    <row r="5183" spans="1:18" x14ac:dyDescent="0.3">
      <c r="A5183" s="63">
        <v>5181</v>
      </c>
      <c r="B5183">
        <v>103632</v>
      </c>
      <c r="C5183" t="s">
        <v>909</v>
      </c>
      <c r="D5183" t="s">
        <v>585</v>
      </c>
      <c r="F5183">
        <v>71</v>
      </c>
      <c r="G5183" s="64">
        <v>44538</v>
      </c>
      <c r="H5183" s="64">
        <v>44548</v>
      </c>
      <c r="I5183">
        <v>7</v>
      </c>
      <c r="J5183">
        <v>2021</v>
      </c>
      <c r="K5183">
        <v>2021</v>
      </c>
      <c r="L5183">
        <v>24</v>
      </c>
      <c r="M5183">
        <v>0.4</v>
      </c>
      <c r="N5183">
        <v>9.6000000000000014</v>
      </c>
      <c r="O5183">
        <v>11</v>
      </c>
      <c r="P5183">
        <v>0.87272727272727291</v>
      </c>
      <c r="Q5183">
        <v>2.1818181818181821</v>
      </c>
      <c r="R5183" t="s">
        <v>641</v>
      </c>
    </row>
    <row r="5184" spans="1:18" x14ac:dyDescent="0.3">
      <c r="A5184" s="63">
        <v>5182</v>
      </c>
      <c r="B5184">
        <v>103632</v>
      </c>
      <c r="C5184" t="s">
        <v>909</v>
      </c>
      <c r="D5184" t="s">
        <v>585</v>
      </c>
      <c r="F5184">
        <v>71</v>
      </c>
      <c r="G5184" s="64">
        <v>44538</v>
      </c>
      <c r="H5184" s="64">
        <v>44548</v>
      </c>
      <c r="I5184">
        <v>7</v>
      </c>
      <c r="J5184">
        <v>2021</v>
      </c>
      <c r="K5184">
        <v>2021</v>
      </c>
      <c r="L5184">
        <v>24</v>
      </c>
      <c r="M5184">
        <v>0.4</v>
      </c>
      <c r="N5184">
        <v>9.6000000000000014</v>
      </c>
      <c r="O5184">
        <v>11</v>
      </c>
      <c r="P5184">
        <v>0.87272727272727291</v>
      </c>
      <c r="Q5184">
        <v>2.1818181818181821</v>
      </c>
      <c r="R5184" t="s">
        <v>606</v>
      </c>
    </row>
    <row r="5185" spans="1:18" x14ac:dyDescent="0.3">
      <c r="A5185" s="63">
        <v>5183</v>
      </c>
      <c r="B5185">
        <v>103632</v>
      </c>
      <c r="C5185" t="s">
        <v>909</v>
      </c>
      <c r="D5185" t="s">
        <v>585</v>
      </c>
      <c r="F5185">
        <v>71</v>
      </c>
      <c r="G5185" s="64">
        <v>44538</v>
      </c>
      <c r="H5185" s="64">
        <v>44548</v>
      </c>
      <c r="I5185">
        <v>7</v>
      </c>
      <c r="J5185">
        <v>2021</v>
      </c>
      <c r="K5185">
        <v>2021</v>
      </c>
      <c r="L5185">
        <v>24</v>
      </c>
      <c r="M5185">
        <v>0.4</v>
      </c>
      <c r="N5185">
        <v>9.6000000000000014</v>
      </c>
      <c r="O5185">
        <v>11</v>
      </c>
      <c r="P5185">
        <v>0.87272727272727291</v>
      </c>
      <c r="Q5185">
        <v>2.1818181818181821</v>
      </c>
      <c r="R5185" t="s">
        <v>784</v>
      </c>
    </row>
    <row r="5186" spans="1:18" x14ac:dyDescent="0.3">
      <c r="A5186" s="63">
        <v>5184</v>
      </c>
      <c r="B5186">
        <v>103632</v>
      </c>
      <c r="C5186" t="s">
        <v>909</v>
      </c>
      <c r="D5186" t="s">
        <v>585</v>
      </c>
      <c r="F5186">
        <v>71</v>
      </c>
      <c r="G5186" s="64">
        <v>44538</v>
      </c>
      <c r="H5186" s="64">
        <v>44548</v>
      </c>
      <c r="I5186">
        <v>7</v>
      </c>
      <c r="J5186">
        <v>2021</v>
      </c>
      <c r="K5186">
        <v>2021</v>
      </c>
      <c r="L5186">
        <v>24</v>
      </c>
      <c r="M5186">
        <v>0.4</v>
      </c>
      <c r="N5186">
        <v>9.6000000000000014</v>
      </c>
      <c r="O5186">
        <v>11</v>
      </c>
      <c r="P5186">
        <v>0.87272727272727291</v>
      </c>
      <c r="Q5186">
        <v>2.1818181818181821</v>
      </c>
      <c r="R5186" t="s">
        <v>587</v>
      </c>
    </row>
    <row r="5187" spans="1:18" x14ac:dyDescent="0.3">
      <c r="A5187" s="63">
        <v>5185</v>
      </c>
      <c r="B5187">
        <v>103632</v>
      </c>
      <c r="C5187" t="s">
        <v>909</v>
      </c>
      <c r="D5187" t="s">
        <v>585</v>
      </c>
      <c r="F5187">
        <v>71</v>
      </c>
      <c r="G5187" s="64">
        <v>44538</v>
      </c>
      <c r="H5187" s="64">
        <v>44548</v>
      </c>
      <c r="I5187">
        <v>7</v>
      </c>
      <c r="J5187">
        <v>2021</v>
      </c>
      <c r="K5187">
        <v>2021</v>
      </c>
      <c r="L5187">
        <v>24</v>
      </c>
      <c r="M5187">
        <v>0.4</v>
      </c>
      <c r="N5187">
        <v>9.6000000000000014</v>
      </c>
      <c r="O5187">
        <v>11</v>
      </c>
      <c r="P5187">
        <v>0.87272727272727291</v>
      </c>
      <c r="Q5187">
        <v>2.1818181818181821</v>
      </c>
      <c r="R5187" t="s">
        <v>706</v>
      </c>
    </row>
    <row r="5188" spans="1:18" x14ac:dyDescent="0.3">
      <c r="A5188" s="63">
        <v>5186</v>
      </c>
      <c r="B5188">
        <v>103632</v>
      </c>
      <c r="C5188" t="s">
        <v>909</v>
      </c>
      <c r="D5188" t="s">
        <v>585</v>
      </c>
      <c r="F5188">
        <v>71</v>
      </c>
      <c r="G5188" s="64">
        <v>44538</v>
      </c>
      <c r="H5188" s="64">
        <v>44548</v>
      </c>
      <c r="I5188">
        <v>7</v>
      </c>
      <c r="J5188">
        <v>2021</v>
      </c>
      <c r="K5188">
        <v>2021</v>
      </c>
      <c r="L5188">
        <v>24</v>
      </c>
      <c r="M5188">
        <v>0.4</v>
      </c>
      <c r="N5188">
        <v>9.6000000000000014</v>
      </c>
      <c r="O5188">
        <v>11</v>
      </c>
      <c r="P5188">
        <v>0.87272727272727291</v>
      </c>
      <c r="Q5188">
        <v>2.1818181818181821</v>
      </c>
      <c r="R5188" t="s">
        <v>687</v>
      </c>
    </row>
    <row r="5189" spans="1:18" x14ac:dyDescent="0.3">
      <c r="A5189" s="63">
        <v>5187</v>
      </c>
      <c r="B5189">
        <v>103632</v>
      </c>
      <c r="C5189" t="s">
        <v>909</v>
      </c>
      <c r="D5189" t="s">
        <v>585</v>
      </c>
      <c r="F5189">
        <v>71</v>
      </c>
      <c r="G5189" s="64">
        <v>44538</v>
      </c>
      <c r="H5189" s="64">
        <v>44548</v>
      </c>
      <c r="I5189">
        <v>7</v>
      </c>
      <c r="J5189">
        <v>2021</v>
      </c>
      <c r="K5189">
        <v>2021</v>
      </c>
      <c r="L5189">
        <v>24</v>
      </c>
      <c r="M5189">
        <v>0.4</v>
      </c>
      <c r="N5189">
        <v>9.6000000000000014</v>
      </c>
      <c r="O5189">
        <v>11</v>
      </c>
      <c r="P5189">
        <v>0.87272727272727291</v>
      </c>
      <c r="Q5189">
        <v>2.1818181818181821</v>
      </c>
      <c r="R5189" t="s">
        <v>663</v>
      </c>
    </row>
    <row r="5190" spans="1:18" x14ac:dyDescent="0.3">
      <c r="A5190" s="63">
        <v>5188</v>
      </c>
      <c r="B5190">
        <v>103632</v>
      </c>
      <c r="C5190" t="s">
        <v>909</v>
      </c>
      <c r="D5190" t="s">
        <v>585</v>
      </c>
      <c r="F5190">
        <v>71</v>
      </c>
      <c r="G5190" s="64">
        <v>44538</v>
      </c>
      <c r="H5190" s="64">
        <v>44548</v>
      </c>
      <c r="I5190">
        <v>7</v>
      </c>
      <c r="J5190">
        <v>2021</v>
      </c>
      <c r="K5190">
        <v>2021</v>
      </c>
      <c r="L5190">
        <v>24</v>
      </c>
      <c r="M5190">
        <v>0.4</v>
      </c>
      <c r="N5190">
        <v>9.6000000000000014</v>
      </c>
      <c r="O5190">
        <v>11</v>
      </c>
      <c r="P5190">
        <v>0.87272727272727291</v>
      </c>
      <c r="Q5190">
        <v>2.1818181818181821</v>
      </c>
      <c r="R5190" t="s">
        <v>710</v>
      </c>
    </row>
    <row r="5191" spans="1:18" x14ac:dyDescent="0.3">
      <c r="A5191" s="63">
        <v>5189</v>
      </c>
      <c r="B5191">
        <v>103632</v>
      </c>
      <c r="C5191" t="s">
        <v>909</v>
      </c>
      <c r="D5191" t="s">
        <v>585</v>
      </c>
      <c r="F5191">
        <v>71</v>
      </c>
      <c r="G5191" s="64">
        <v>44538</v>
      </c>
      <c r="H5191" s="64">
        <v>44548</v>
      </c>
      <c r="I5191">
        <v>7</v>
      </c>
      <c r="J5191">
        <v>2021</v>
      </c>
      <c r="K5191">
        <v>2021</v>
      </c>
      <c r="L5191">
        <v>24</v>
      </c>
      <c r="M5191">
        <v>0.4</v>
      </c>
      <c r="N5191">
        <v>9.6000000000000014</v>
      </c>
      <c r="O5191">
        <v>11</v>
      </c>
      <c r="P5191">
        <v>0.87272727272727291</v>
      </c>
      <c r="Q5191">
        <v>2.1818181818181821</v>
      </c>
      <c r="R5191" t="s">
        <v>760</v>
      </c>
    </row>
    <row r="5192" spans="1:18" x14ac:dyDescent="0.3">
      <c r="A5192" s="63">
        <v>5190</v>
      </c>
      <c r="B5192">
        <v>103632</v>
      </c>
      <c r="C5192" t="s">
        <v>909</v>
      </c>
      <c r="D5192" t="s">
        <v>585</v>
      </c>
      <c r="F5192">
        <v>71</v>
      </c>
      <c r="G5192" s="64">
        <v>44538</v>
      </c>
      <c r="H5192" s="64">
        <v>44548</v>
      </c>
      <c r="I5192">
        <v>7</v>
      </c>
      <c r="J5192">
        <v>2021</v>
      </c>
      <c r="K5192">
        <v>2021</v>
      </c>
      <c r="L5192">
        <v>24</v>
      </c>
      <c r="M5192">
        <v>0.4</v>
      </c>
      <c r="N5192">
        <v>9.6000000000000014</v>
      </c>
      <c r="O5192">
        <v>11</v>
      </c>
      <c r="P5192">
        <v>0.87272727272727291</v>
      </c>
      <c r="Q5192">
        <v>2.1818181818181821</v>
      </c>
      <c r="R5192" t="s">
        <v>899</v>
      </c>
    </row>
    <row r="5193" spans="1:18" x14ac:dyDescent="0.3">
      <c r="A5193" s="63">
        <v>5191</v>
      </c>
      <c r="B5193">
        <v>103632</v>
      </c>
      <c r="C5193" t="s">
        <v>909</v>
      </c>
      <c r="D5193" t="s">
        <v>585</v>
      </c>
      <c r="F5193">
        <v>71</v>
      </c>
      <c r="G5193" s="64">
        <v>44538</v>
      </c>
      <c r="H5193" s="64">
        <v>44548</v>
      </c>
      <c r="I5193">
        <v>7</v>
      </c>
      <c r="J5193">
        <v>2021</v>
      </c>
      <c r="K5193">
        <v>2021</v>
      </c>
      <c r="L5193">
        <v>24</v>
      </c>
      <c r="M5193">
        <v>0.4</v>
      </c>
      <c r="N5193">
        <v>9.6000000000000014</v>
      </c>
      <c r="O5193">
        <v>11</v>
      </c>
      <c r="P5193">
        <v>0.87272727272727291</v>
      </c>
      <c r="Q5193">
        <v>2.1818181818181821</v>
      </c>
      <c r="R5193" t="s">
        <v>67</v>
      </c>
    </row>
    <row r="5194" spans="1:18" x14ac:dyDescent="0.3">
      <c r="A5194" s="63">
        <v>5192</v>
      </c>
      <c r="B5194">
        <v>103632</v>
      </c>
      <c r="C5194" t="s">
        <v>909</v>
      </c>
      <c r="D5194" t="s">
        <v>585</v>
      </c>
      <c r="F5194">
        <v>71</v>
      </c>
      <c r="G5194" s="64">
        <v>44538</v>
      </c>
      <c r="H5194" s="64">
        <v>44548</v>
      </c>
      <c r="I5194">
        <v>7</v>
      </c>
      <c r="J5194">
        <v>2021</v>
      </c>
      <c r="K5194">
        <v>2021</v>
      </c>
      <c r="L5194">
        <v>24</v>
      </c>
      <c r="M5194">
        <v>0.4</v>
      </c>
      <c r="N5194">
        <v>9.6000000000000014</v>
      </c>
      <c r="O5194">
        <v>11</v>
      </c>
      <c r="P5194">
        <v>0.87272727272727291</v>
      </c>
      <c r="Q5194">
        <v>2.1818181818181821</v>
      </c>
      <c r="R5194" t="s">
        <v>678</v>
      </c>
    </row>
    <row r="5195" spans="1:18" x14ac:dyDescent="0.3">
      <c r="A5195" s="63">
        <v>5193</v>
      </c>
      <c r="B5195">
        <v>103632</v>
      </c>
      <c r="C5195" t="s">
        <v>909</v>
      </c>
      <c r="D5195" t="s">
        <v>585</v>
      </c>
      <c r="F5195">
        <v>71</v>
      </c>
      <c r="G5195" s="64">
        <v>44538</v>
      </c>
      <c r="H5195" s="64">
        <v>44548</v>
      </c>
      <c r="I5195">
        <v>7</v>
      </c>
      <c r="J5195">
        <v>2021</v>
      </c>
      <c r="K5195">
        <v>2021</v>
      </c>
      <c r="L5195">
        <v>24</v>
      </c>
      <c r="M5195">
        <v>0.4</v>
      </c>
      <c r="N5195">
        <v>9.6000000000000014</v>
      </c>
      <c r="O5195">
        <v>11</v>
      </c>
      <c r="P5195">
        <v>0.87272727272727291</v>
      </c>
      <c r="Q5195">
        <v>2.1818181818181821</v>
      </c>
      <c r="R5195" t="s">
        <v>607</v>
      </c>
    </row>
    <row r="5196" spans="1:18" x14ac:dyDescent="0.3">
      <c r="A5196" s="63">
        <v>5194</v>
      </c>
      <c r="B5196">
        <v>103632</v>
      </c>
      <c r="C5196" t="s">
        <v>909</v>
      </c>
      <c r="D5196" t="s">
        <v>585</v>
      </c>
      <c r="F5196">
        <v>71</v>
      </c>
      <c r="G5196" s="64">
        <v>44538</v>
      </c>
      <c r="H5196" s="64">
        <v>44548</v>
      </c>
      <c r="I5196">
        <v>7</v>
      </c>
      <c r="J5196">
        <v>2021</v>
      </c>
      <c r="K5196">
        <v>2021</v>
      </c>
      <c r="L5196">
        <v>24</v>
      </c>
      <c r="M5196">
        <v>0.4</v>
      </c>
      <c r="N5196">
        <v>9.6000000000000014</v>
      </c>
      <c r="O5196">
        <v>11</v>
      </c>
      <c r="P5196">
        <v>0.87272727272727291</v>
      </c>
      <c r="Q5196">
        <v>2.1818181818181821</v>
      </c>
      <c r="R5196" t="s">
        <v>754</v>
      </c>
    </row>
    <row r="5197" spans="1:18" x14ac:dyDescent="0.3">
      <c r="A5197" s="63">
        <v>5195</v>
      </c>
      <c r="B5197">
        <v>103632</v>
      </c>
      <c r="C5197" t="s">
        <v>909</v>
      </c>
      <c r="D5197" t="s">
        <v>585</v>
      </c>
      <c r="F5197">
        <v>71</v>
      </c>
      <c r="G5197" s="64">
        <v>44538</v>
      </c>
      <c r="H5197" s="64">
        <v>44548</v>
      </c>
      <c r="I5197">
        <v>7</v>
      </c>
      <c r="J5197">
        <v>2021</v>
      </c>
      <c r="K5197">
        <v>2021</v>
      </c>
      <c r="L5197">
        <v>24</v>
      </c>
      <c r="M5197">
        <v>0.4</v>
      </c>
      <c r="N5197">
        <v>9.6000000000000014</v>
      </c>
      <c r="O5197">
        <v>11</v>
      </c>
      <c r="P5197">
        <v>0.87272727272727291</v>
      </c>
      <c r="Q5197">
        <v>2.1818181818181821</v>
      </c>
      <c r="R5197" t="s">
        <v>608</v>
      </c>
    </row>
    <row r="5198" spans="1:18" x14ac:dyDescent="0.3">
      <c r="A5198" s="63">
        <v>5196</v>
      </c>
      <c r="B5198">
        <v>103632</v>
      </c>
      <c r="C5198" t="s">
        <v>909</v>
      </c>
      <c r="D5198" t="s">
        <v>585</v>
      </c>
      <c r="F5198">
        <v>71</v>
      </c>
      <c r="G5198" s="64">
        <v>44538</v>
      </c>
      <c r="H5198" s="64">
        <v>44548</v>
      </c>
      <c r="I5198">
        <v>7</v>
      </c>
      <c r="J5198">
        <v>2021</v>
      </c>
      <c r="K5198">
        <v>2021</v>
      </c>
      <c r="L5198">
        <v>24</v>
      </c>
      <c r="M5198">
        <v>0.4</v>
      </c>
      <c r="N5198">
        <v>9.6000000000000014</v>
      </c>
      <c r="O5198">
        <v>11</v>
      </c>
      <c r="P5198">
        <v>0.87272727272727291</v>
      </c>
      <c r="Q5198">
        <v>2.1818181818181821</v>
      </c>
      <c r="R5198" t="s">
        <v>119</v>
      </c>
    </row>
    <row r="5199" spans="1:18" x14ac:dyDescent="0.3">
      <c r="A5199" s="63">
        <v>5197</v>
      </c>
      <c r="B5199">
        <v>103632</v>
      </c>
      <c r="C5199" t="s">
        <v>909</v>
      </c>
      <c r="D5199" t="s">
        <v>585</v>
      </c>
      <c r="F5199">
        <v>71</v>
      </c>
      <c r="G5199" s="64">
        <v>44538</v>
      </c>
      <c r="H5199" s="64">
        <v>44548</v>
      </c>
      <c r="I5199">
        <v>7</v>
      </c>
      <c r="J5199">
        <v>2021</v>
      </c>
      <c r="K5199">
        <v>2021</v>
      </c>
      <c r="L5199">
        <v>24</v>
      </c>
      <c r="M5199">
        <v>0.4</v>
      </c>
      <c r="N5199">
        <v>9.6000000000000014</v>
      </c>
      <c r="O5199">
        <v>11</v>
      </c>
      <c r="P5199">
        <v>0.87272727272727291</v>
      </c>
      <c r="Q5199">
        <v>2.1818181818181821</v>
      </c>
      <c r="R5199" t="s">
        <v>738</v>
      </c>
    </row>
    <row r="5200" spans="1:18" x14ac:dyDescent="0.3">
      <c r="A5200" s="63">
        <v>5198</v>
      </c>
      <c r="B5200">
        <v>107860</v>
      </c>
      <c r="C5200" t="s">
        <v>910</v>
      </c>
      <c r="D5200" t="s">
        <v>658</v>
      </c>
      <c r="F5200">
        <v>53</v>
      </c>
      <c r="G5200" s="64">
        <v>44539</v>
      </c>
      <c r="H5200" s="64">
        <v>44539</v>
      </c>
      <c r="I5200">
        <v>4</v>
      </c>
      <c r="J5200">
        <v>2019</v>
      </c>
      <c r="K5200">
        <v>2019</v>
      </c>
      <c r="L5200">
        <v>1</v>
      </c>
      <c r="M5200">
        <v>0.4</v>
      </c>
      <c r="N5200">
        <v>0.4</v>
      </c>
      <c r="O5200">
        <v>1</v>
      </c>
      <c r="P5200">
        <v>0.4</v>
      </c>
      <c r="Q5200">
        <v>1</v>
      </c>
      <c r="R5200" t="s">
        <v>25</v>
      </c>
    </row>
    <row r="5201" spans="1:18" x14ac:dyDescent="0.3">
      <c r="A5201" s="63">
        <v>5199</v>
      </c>
      <c r="B5201">
        <v>107860</v>
      </c>
      <c r="C5201" t="s">
        <v>910</v>
      </c>
      <c r="D5201" t="s">
        <v>658</v>
      </c>
      <c r="F5201">
        <v>53</v>
      </c>
      <c r="G5201" s="64">
        <v>44539</v>
      </c>
      <c r="H5201" s="64">
        <v>44539</v>
      </c>
      <c r="I5201">
        <v>4</v>
      </c>
      <c r="J5201">
        <v>2019</v>
      </c>
      <c r="K5201">
        <v>2019</v>
      </c>
      <c r="L5201">
        <v>1</v>
      </c>
      <c r="M5201">
        <v>0.4</v>
      </c>
      <c r="N5201">
        <v>0.4</v>
      </c>
      <c r="O5201">
        <v>1</v>
      </c>
      <c r="P5201">
        <v>0.4</v>
      </c>
      <c r="Q5201">
        <v>1</v>
      </c>
      <c r="R5201" t="s">
        <v>740</v>
      </c>
    </row>
    <row r="5202" spans="1:18" x14ac:dyDescent="0.3">
      <c r="A5202" s="63">
        <v>5200</v>
      </c>
      <c r="B5202">
        <v>107860</v>
      </c>
      <c r="C5202" t="s">
        <v>910</v>
      </c>
      <c r="D5202" t="s">
        <v>658</v>
      </c>
      <c r="F5202">
        <v>53</v>
      </c>
      <c r="G5202" s="64">
        <v>44539</v>
      </c>
      <c r="H5202" s="64">
        <v>44539</v>
      </c>
      <c r="I5202">
        <v>4</v>
      </c>
      <c r="J5202">
        <v>2019</v>
      </c>
      <c r="K5202">
        <v>2019</v>
      </c>
      <c r="L5202">
        <v>1</v>
      </c>
      <c r="M5202">
        <v>0.4</v>
      </c>
      <c r="N5202">
        <v>0.4</v>
      </c>
      <c r="O5202">
        <v>1</v>
      </c>
      <c r="P5202">
        <v>0.4</v>
      </c>
      <c r="Q5202">
        <v>1</v>
      </c>
      <c r="R5202" t="s">
        <v>168</v>
      </c>
    </row>
    <row r="5203" spans="1:18" x14ac:dyDescent="0.3">
      <c r="A5203" s="63">
        <v>5201</v>
      </c>
      <c r="B5203">
        <v>107860</v>
      </c>
      <c r="C5203" t="s">
        <v>910</v>
      </c>
      <c r="D5203" t="s">
        <v>658</v>
      </c>
      <c r="F5203">
        <v>53</v>
      </c>
      <c r="G5203" s="64">
        <v>44539</v>
      </c>
      <c r="H5203" s="64">
        <v>44539</v>
      </c>
      <c r="I5203">
        <v>4</v>
      </c>
      <c r="J5203">
        <v>2019</v>
      </c>
      <c r="K5203">
        <v>2019</v>
      </c>
      <c r="L5203">
        <v>1</v>
      </c>
      <c r="M5203">
        <v>0.4</v>
      </c>
      <c r="N5203">
        <v>0.4</v>
      </c>
      <c r="O5203">
        <v>1</v>
      </c>
      <c r="P5203">
        <v>0.4</v>
      </c>
      <c r="Q5203">
        <v>1</v>
      </c>
      <c r="R5203" t="s">
        <v>641</v>
      </c>
    </row>
    <row r="5204" spans="1:18" x14ac:dyDescent="0.3">
      <c r="A5204" s="63">
        <v>5202</v>
      </c>
      <c r="B5204">
        <v>107860</v>
      </c>
      <c r="C5204" t="s">
        <v>910</v>
      </c>
      <c r="D5204" t="s">
        <v>658</v>
      </c>
      <c r="F5204">
        <v>53</v>
      </c>
      <c r="G5204" s="64">
        <v>44539</v>
      </c>
      <c r="H5204" s="64">
        <v>44539</v>
      </c>
      <c r="I5204">
        <v>4</v>
      </c>
      <c r="J5204">
        <v>2019</v>
      </c>
      <c r="K5204">
        <v>2019</v>
      </c>
      <c r="L5204">
        <v>1</v>
      </c>
      <c r="M5204">
        <v>0.4</v>
      </c>
      <c r="N5204">
        <v>0.4</v>
      </c>
      <c r="O5204">
        <v>1</v>
      </c>
      <c r="P5204">
        <v>0.4</v>
      </c>
      <c r="Q5204">
        <v>1</v>
      </c>
      <c r="R5204" t="s">
        <v>779</v>
      </c>
    </row>
    <row r="5205" spans="1:18" x14ac:dyDescent="0.3">
      <c r="A5205" s="63">
        <v>5203</v>
      </c>
      <c r="B5205">
        <v>107860</v>
      </c>
      <c r="C5205" t="s">
        <v>910</v>
      </c>
      <c r="D5205" t="s">
        <v>658</v>
      </c>
      <c r="F5205">
        <v>53</v>
      </c>
      <c r="G5205" s="64">
        <v>44539</v>
      </c>
      <c r="H5205" s="64">
        <v>44539</v>
      </c>
      <c r="I5205">
        <v>4</v>
      </c>
      <c r="J5205">
        <v>2019</v>
      </c>
      <c r="K5205">
        <v>2019</v>
      </c>
      <c r="L5205">
        <v>1</v>
      </c>
      <c r="M5205">
        <v>0.4</v>
      </c>
      <c r="N5205">
        <v>0.4</v>
      </c>
      <c r="O5205">
        <v>1</v>
      </c>
      <c r="P5205">
        <v>0.4</v>
      </c>
      <c r="Q5205">
        <v>1</v>
      </c>
      <c r="R5205" t="s">
        <v>738</v>
      </c>
    </row>
    <row r="5206" spans="1:18" x14ac:dyDescent="0.3">
      <c r="A5206" s="63">
        <v>5204</v>
      </c>
      <c r="B5206">
        <v>126914</v>
      </c>
      <c r="C5206" t="s">
        <v>581</v>
      </c>
      <c r="D5206" t="s">
        <v>729</v>
      </c>
      <c r="F5206">
        <v>82</v>
      </c>
      <c r="G5206" s="64">
        <v>44539</v>
      </c>
      <c r="H5206" s="64">
        <v>44539</v>
      </c>
      <c r="I5206">
        <v>7</v>
      </c>
      <c r="J5206">
        <v>2019</v>
      </c>
      <c r="K5206" t="s">
        <v>805</v>
      </c>
      <c r="L5206">
        <v>1</v>
      </c>
      <c r="M5206">
        <v>8.3333333333333329E-2</v>
      </c>
      <c r="N5206">
        <v>8.3333333333333329E-2</v>
      </c>
      <c r="O5206">
        <v>1</v>
      </c>
      <c r="P5206">
        <v>8.3333333333333329E-2</v>
      </c>
      <c r="Q5206">
        <v>1</v>
      </c>
      <c r="R5206" t="s">
        <v>54</v>
      </c>
    </row>
    <row r="5207" spans="1:18" x14ac:dyDescent="0.3">
      <c r="A5207" s="63">
        <v>5205</v>
      </c>
      <c r="B5207">
        <v>126914</v>
      </c>
      <c r="C5207" t="s">
        <v>581</v>
      </c>
      <c r="D5207" t="s">
        <v>729</v>
      </c>
      <c r="F5207">
        <v>82</v>
      </c>
      <c r="G5207" s="64">
        <v>44539</v>
      </c>
      <c r="H5207" s="64">
        <v>44539</v>
      </c>
      <c r="I5207">
        <v>7</v>
      </c>
      <c r="J5207">
        <v>2019</v>
      </c>
      <c r="K5207" t="s">
        <v>805</v>
      </c>
      <c r="L5207">
        <v>1</v>
      </c>
      <c r="M5207">
        <v>8.3333333333333329E-2</v>
      </c>
      <c r="N5207">
        <v>8.3333333333333329E-2</v>
      </c>
      <c r="O5207">
        <v>1</v>
      </c>
      <c r="P5207">
        <v>8.3333333333333329E-2</v>
      </c>
      <c r="Q5207">
        <v>1</v>
      </c>
      <c r="R5207" t="s">
        <v>661</v>
      </c>
    </row>
    <row r="5208" spans="1:18" x14ac:dyDescent="0.3">
      <c r="A5208" s="63">
        <v>5206</v>
      </c>
      <c r="B5208">
        <v>126914</v>
      </c>
      <c r="C5208" t="s">
        <v>581</v>
      </c>
      <c r="D5208" t="s">
        <v>729</v>
      </c>
      <c r="F5208">
        <v>82</v>
      </c>
      <c r="G5208" s="64">
        <v>44539</v>
      </c>
      <c r="H5208" s="64">
        <v>44539</v>
      </c>
      <c r="I5208">
        <v>7</v>
      </c>
      <c r="J5208">
        <v>2019</v>
      </c>
      <c r="K5208" t="s">
        <v>805</v>
      </c>
      <c r="L5208">
        <v>1</v>
      </c>
      <c r="M5208">
        <v>8.3333333333333329E-2</v>
      </c>
      <c r="N5208">
        <v>8.3333333333333329E-2</v>
      </c>
      <c r="O5208">
        <v>1</v>
      </c>
      <c r="P5208">
        <v>8.3333333333333329E-2</v>
      </c>
      <c r="Q5208">
        <v>1</v>
      </c>
      <c r="R5208" t="s">
        <v>765</v>
      </c>
    </row>
    <row r="5209" spans="1:18" x14ac:dyDescent="0.3">
      <c r="A5209" s="63">
        <v>5207</v>
      </c>
      <c r="B5209">
        <v>126914</v>
      </c>
      <c r="C5209" t="s">
        <v>581</v>
      </c>
      <c r="D5209" t="s">
        <v>729</v>
      </c>
      <c r="F5209">
        <v>82</v>
      </c>
      <c r="G5209" s="64">
        <v>44539</v>
      </c>
      <c r="H5209" s="64">
        <v>44539</v>
      </c>
      <c r="I5209">
        <v>7</v>
      </c>
      <c r="J5209">
        <v>2019</v>
      </c>
      <c r="K5209" t="s">
        <v>805</v>
      </c>
      <c r="L5209">
        <v>1</v>
      </c>
      <c r="M5209">
        <v>8.3333333333333329E-2</v>
      </c>
      <c r="N5209">
        <v>8.3333333333333329E-2</v>
      </c>
      <c r="O5209">
        <v>1</v>
      </c>
      <c r="P5209">
        <v>8.3333333333333329E-2</v>
      </c>
      <c r="Q5209">
        <v>1</v>
      </c>
      <c r="R5209" t="s">
        <v>599</v>
      </c>
    </row>
    <row r="5210" spans="1:18" x14ac:dyDescent="0.3">
      <c r="A5210" s="63">
        <v>5208</v>
      </c>
      <c r="B5210">
        <v>126914</v>
      </c>
      <c r="C5210" t="s">
        <v>581</v>
      </c>
      <c r="D5210" t="s">
        <v>729</v>
      </c>
      <c r="F5210">
        <v>82</v>
      </c>
      <c r="G5210" s="64">
        <v>44539</v>
      </c>
      <c r="H5210" s="64">
        <v>44539</v>
      </c>
      <c r="I5210">
        <v>7</v>
      </c>
      <c r="J5210">
        <v>2019</v>
      </c>
      <c r="K5210" t="s">
        <v>805</v>
      </c>
      <c r="L5210">
        <v>1</v>
      </c>
      <c r="M5210">
        <v>8.3333333333333329E-2</v>
      </c>
      <c r="N5210">
        <v>8.3333333333333329E-2</v>
      </c>
      <c r="O5210">
        <v>1</v>
      </c>
      <c r="P5210">
        <v>8.3333333333333329E-2</v>
      </c>
      <c r="Q5210">
        <v>1</v>
      </c>
      <c r="R5210" t="s">
        <v>703</v>
      </c>
    </row>
    <row r="5211" spans="1:18" x14ac:dyDescent="0.3">
      <c r="A5211" s="63">
        <v>5209</v>
      </c>
      <c r="B5211">
        <v>137138</v>
      </c>
      <c r="C5211" t="s">
        <v>911</v>
      </c>
      <c r="D5211" t="s">
        <v>651</v>
      </c>
      <c r="F5211">
        <v>64</v>
      </c>
      <c r="G5211" s="64">
        <v>44539</v>
      </c>
      <c r="H5211" s="64">
        <v>44539</v>
      </c>
      <c r="I5211">
        <v>7</v>
      </c>
      <c r="J5211">
        <v>2019</v>
      </c>
      <c r="K5211" t="s">
        <v>883</v>
      </c>
      <c r="L5211">
        <v>1</v>
      </c>
      <c r="M5211">
        <v>3.3333333333333333E-2</v>
      </c>
      <c r="N5211">
        <v>3.3333333333333333E-2</v>
      </c>
      <c r="O5211">
        <v>1</v>
      </c>
      <c r="P5211">
        <v>3.3333333333333333E-2</v>
      </c>
      <c r="Q5211">
        <v>1</v>
      </c>
      <c r="R5211" t="s">
        <v>51</v>
      </c>
    </row>
    <row r="5212" spans="1:18" x14ac:dyDescent="0.3">
      <c r="A5212" s="63">
        <v>5210</v>
      </c>
      <c r="B5212">
        <v>137138</v>
      </c>
      <c r="C5212" t="s">
        <v>911</v>
      </c>
      <c r="D5212" t="s">
        <v>651</v>
      </c>
      <c r="F5212">
        <v>64</v>
      </c>
      <c r="G5212" s="64">
        <v>44539</v>
      </c>
      <c r="H5212" s="64">
        <v>44539</v>
      </c>
      <c r="I5212">
        <v>7</v>
      </c>
      <c r="J5212">
        <v>2019</v>
      </c>
      <c r="K5212" t="s">
        <v>883</v>
      </c>
      <c r="L5212">
        <v>1</v>
      </c>
      <c r="M5212">
        <v>3.3333333333333333E-2</v>
      </c>
      <c r="N5212">
        <v>3.3333333333333333E-2</v>
      </c>
      <c r="O5212">
        <v>1</v>
      </c>
      <c r="P5212">
        <v>3.3333333333333333E-2</v>
      </c>
      <c r="Q5212">
        <v>1</v>
      </c>
      <c r="R5212" t="s">
        <v>42</v>
      </c>
    </row>
    <row r="5213" spans="1:18" x14ac:dyDescent="0.3">
      <c r="A5213" s="63">
        <v>5211</v>
      </c>
      <c r="B5213">
        <v>137138</v>
      </c>
      <c r="C5213" t="s">
        <v>911</v>
      </c>
      <c r="D5213" t="s">
        <v>651</v>
      </c>
      <c r="F5213">
        <v>64</v>
      </c>
      <c r="G5213" s="64">
        <v>44539</v>
      </c>
      <c r="H5213" s="64">
        <v>44539</v>
      </c>
      <c r="I5213">
        <v>7</v>
      </c>
      <c r="J5213">
        <v>2019</v>
      </c>
      <c r="K5213" t="s">
        <v>883</v>
      </c>
      <c r="L5213">
        <v>1</v>
      </c>
      <c r="M5213">
        <v>3.3333333333333333E-2</v>
      </c>
      <c r="N5213">
        <v>3.3333333333333333E-2</v>
      </c>
      <c r="O5213">
        <v>1</v>
      </c>
      <c r="P5213">
        <v>3.3333333333333333E-2</v>
      </c>
      <c r="Q5213">
        <v>1</v>
      </c>
      <c r="R5213" t="s">
        <v>684</v>
      </c>
    </row>
    <row r="5214" spans="1:18" x14ac:dyDescent="0.3">
      <c r="A5214" s="63">
        <v>5212</v>
      </c>
      <c r="B5214">
        <v>112930</v>
      </c>
      <c r="C5214" t="s">
        <v>578</v>
      </c>
      <c r="D5214" t="s">
        <v>658</v>
      </c>
      <c r="F5214">
        <v>70</v>
      </c>
      <c r="G5214" s="64">
        <v>44540</v>
      </c>
      <c r="H5214" s="64">
        <v>44540</v>
      </c>
      <c r="I5214">
        <v>5</v>
      </c>
      <c r="J5214">
        <v>2020</v>
      </c>
      <c r="K5214">
        <v>2020</v>
      </c>
      <c r="L5214">
        <v>1</v>
      </c>
      <c r="M5214">
        <v>0.8833333333333333</v>
      </c>
      <c r="N5214">
        <v>0.8833333333333333</v>
      </c>
      <c r="O5214">
        <v>1</v>
      </c>
      <c r="P5214">
        <v>0.8833333333333333</v>
      </c>
      <c r="Q5214">
        <v>1</v>
      </c>
      <c r="R5214" t="s">
        <v>54</v>
      </c>
    </row>
    <row r="5215" spans="1:18" x14ac:dyDescent="0.3">
      <c r="A5215" s="63">
        <v>5213</v>
      </c>
      <c r="B5215">
        <v>112930</v>
      </c>
      <c r="C5215" t="s">
        <v>578</v>
      </c>
      <c r="D5215" t="s">
        <v>658</v>
      </c>
      <c r="F5215">
        <v>70</v>
      </c>
      <c r="G5215" s="64">
        <v>44540</v>
      </c>
      <c r="H5215" s="64">
        <v>44540</v>
      </c>
      <c r="I5215">
        <v>5</v>
      </c>
      <c r="J5215">
        <v>2020</v>
      </c>
      <c r="K5215">
        <v>2020</v>
      </c>
      <c r="L5215">
        <v>1</v>
      </c>
      <c r="M5215">
        <v>0.8833333333333333</v>
      </c>
      <c r="N5215">
        <v>0.8833333333333333</v>
      </c>
      <c r="O5215">
        <v>1</v>
      </c>
      <c r="P5215">
        <v>0.8833333333333333</v>
      </c>
      <c r="Q5215">
        <v>1</v>
      </c>
      <c r="R5215" t="s">
        <v>850</v>
      </c>
    </row>
    <row r="5216" spans="1:18" x14ac:dyDescent="0.3">
      <c r="A5216" s="63">
        <v>5214</v>
      </c>
      <c r="B5216">
        <v>112930</v>
      </c>
      <c r="C5216" t="s">
        <v>578</v>
      </c>
      <c r="D5216" t="s">
        <v>658</v>
      </c>
      <c r="F5216">
        <v>70</v>
      </c>
      <c r="G5216" s="64">
        <v>44540</v>
      </c>
      <c r="H5216" s="64">
        <v>44540</v>
      </c>
      <c r="I5216">
        <v>5</v>
      </c>
      <c r="J5216">
        <v>2020</v>
      </c>
      <c r="K5216">
        <v>2020</v>
      </c>
      <c r="L5216">
        <v>1</v>
      </c>
      <c r="M5216">
        <v>0.8833333333333333</v>
      </c>
      <c r="N5216">
        <v>0.8833333333333333</v>
      </c>
      <c r="O5216">
        <v>1</v>
      </c>
      <c r="P5216">
        <v>0.8833333333333333</v>
      </c>
      <c r="Q5216">
        <v>1</v>
      </c>
      <c r="R5216" t="s">
        <v>589</v>
      </c>
    </row>
    <row r="5217" spans="1:18" x14ac:dyDescent="0.3">
      <c r="A5217" s="63">
        <v>5215</v>
      </c>
      <c r="B5217">
        <v>112930</v>
      </c>
      <c r="C5217" t="s">
        <v>578</v>
      </c>
      <c r="D5217" t="s">
        <v>658</v>
      </c>
      <c r="F5217">
        <v>70</v>
      </c>
      <c r="G5217" s="64">
        <v>44540</v>
      </c>
      <c r="H5217" s="64">
        <v>44540</v>
      </c>
      <c r="I5217">
        <v>5</v>
      </c>
      <c r="J5217">
        <v>2020</v>
      </c>
      <c r="K5217">
        <v>2020</v>
      </c>
      <c r="L5217">
        <v>1</v>
      </c>
      <c r="M5217">
        <v>0.8833333333333333</v>
      </c>
      <c r="N5217">
        <v>0.8833333333333333</v>
      </c>
      <c r="O5217">
        <v>1</v>
      </c>
      <c r="P5217">
        <v>0.8833333333333333</v>
      </c>
      <c r="Q5217">
        <v>1</v>
      </c>
      <c r="R5217" t="s">
        <v>596</v>
      </c>
    </row>
    <row r="5218" spans="1:18" x14ac:dyDescent="0.3">
      <c r="A5218" s="63">
        <v>5216</v>
      </c>
      <c r="B5218">
        <v>112930</v>
      </c>
      <c r="C5218" t="s">
        <v>578</v>
      </c>
      <c r="D5218" t="s">
        <v>658</v>
      </c>
      <c r="F5218">
        <v>70</v>
      </c>
      <c r="G5218" s="64">
        <v>44540</v>
      </c>
      <c r="H5218" s="64">
        <v>44540</v>
      </c>
      <c r="I5218">
        <v>5</v>
      </c>
      <c r="J5218">
        <v>2020</v>
      </c>
      <c r="K5218">
        <v>2020</v>
      </c>
      <c r="L5218">
        <v>1</v>
      </c>
      <c r="M5218">
        <v>0.8833333333333333</v>
      </c>
      <c r="N5218">
        <v>0.8833333333333333</v>
      </c>
      <c r="O5218">
        <v>1</v>
      </c>
      <c r="P5218">
        <v>0.8833333333333333</v>
      </c>
      <c r="Q5218">
        <v>1</v>
      </c>
      <c r="R5218" t="s">
        <v>590</v>
      </c>
    </row>
    <row r="5219" spans="1:18" x14ac:dyDescent="0.3">
      <c r="A5219" s="63">
        <v>5217</v>
      </c>
      <c r="B5219">
        <v>112930</v>
      </c>
      <c r="C5219" t="s">
        <v>578</v>
      </c>
      <c r="D5219" t="s">
        <v>658</v>
      </c>
      <c r="F5219">
        <v>70</v>
      </c>
      <c r="G5219" s="64">
        <v>44540</v>
      </c>
      <c r="H5219" s="64">
        <v>44540</v>
      </c>
      <c r="I5219">
        <v>5</v>
      </c>
      <c r="J5219">
        <v>2020</v>
      </c>
      <c r="K5219">
        <v>2020</v>
      </c>
      <c r="L5219">
        <v>1</v>
      </c>
      <c r="M5219">
        <v>0.8833333333333333</v>
      </c>
      <c r="N5219">
        <v>0.8833333333333333</v>
      </c>
      <c r="O5219">
        <v>1</v>
      </c>
      <c r="P5219">
        <v>0.8833333333333333</v>
      </c>
      <c r="Q5219">
        <v>1</v>
      </c>
      <c r="R5219" t="s">
        <v>734</v>
      </c>
    </row>
    <row r="5220" spans="1:18" x14ac:dyDescent="0.3">
      <c r="A5220" s="63">
        <v>5218</v>
      </c>
      <c r="B5220">
        <v>112930</v>
      </c>
      <c r="C5220" t="s">
        <v>578</v>
      </c>
      <c r="D5220" t="s">
        <v>658</v>
      </c>
      <c r="F5220">
        <v>70</v>
      </c>
      <c r="G5220" s="64">
        <v>44540</v>
      </c>
      <c r="H5220" s="64">
        <v>44540</v>
      </c>
      <c r="I5220">
        <v>5</v>
      </c>
      <c r="J5220">
        <v>2020</v>
      </c>
      <c r="K5220">
        <v>2020</v>
      </c>
      <c r="L5220">
        <v>1</v>
      </c>
      <c r="M5220">
        <v>0.8833333333333333</v>
      </c>
      <c r="N5220">
        <v>0.8833333333333333</v>
      </c>
      <c r="O5220">
        <v>1</v>
      </c>
      <c r="P5220">
        <v>0.8833333333333333</v>
      </c>
      <c r="Q5220">
        <v>1</v>
      </c>
      <c r="R5220" t="s">
        <v>771</v>
      </c>
    </row>
    <row r="5221" spans="1:18" x14ac:dyDescent="0.3">
      <c r="A5221" s="63">
        <v>5219</v>
      </c>
      <c r="B5221">
        <v>112930</v>
      </c>
      <c r="C5221" t="s">
        <v>578</v>
      </c>
      <c r="D5221" t="s">
        <v>658</v>
      </c>
      <c r="F5221">
        <v>70</v>
      </c>
      <c r="G5221" s="64">
        <v>44540</v>
      </c>
      <c r="H5221" s="64">
        <v>44540</v>
      </c>
      <c r="I5221">
        <v>5</v>
      </c>
      <c r="J5221">
        <v>2020</v>
      </c>
      <c r="K5221">
        <v>2020</v>
      </c>
      <c r="L5221">
        <v>1</v>
      </c>
      <c r="M5221">
        <v>0.8833333333333333</v>
      </c>
      <c r="N5221">
        <v>0.8833333333333333</v>
      </c>
      <c r="O5221">
        <v>1</v>
      </c>
      <c r="P5221">
        <v>0.8833333333333333</v>
      </c>
      <c r="Q5221">
        <v>1</v>
      </c>
      <c r="R5221" t="s">
        <v>694</v>
      </c>
    </row>
    <row r="5222" spans="1:18" x14ac:dyDescent="0.3">
      <c r="A5222" s="63">
        <v>5220</v>
      </c>
      <c r="B5222">
        <v>112930</v>
      </c>
      <c r="C5222" t="s">
        <v>578</v>
      </c>
      <c r="D5222" t="s">
        <v>658</v>
      </c>
      <c r="F5222">
        <v>70</v>
      </c>
      <c r="G5222" s="64">
        <v>44540</v>
      </c>
      <c r="H5222" s="64">
        <v>44540</v>
      </c>
      <c r="I5222">
        <v>5</v>
      </c>
      <c r="J5222">
        <v>2020</v>
      </c>
      <c r="K5222">
        <v>2020</v>
      </c>
      <c r="L5222">
        <v>1</v>
      </c>
      <c r="M5222">
        <v>0.8833333333333333</v>
      </c>
      <c r="N5222">
        <v>0.8833333333333333</v>
      </c>
      <c r="O5222">
        <v>1</v>
      </c>
      <c r="P5222">
        <v>0.8833333333333333</v>
      </c>
      <c r="Q5222">
        <v>1</v>
      </c>
      <c r="R5222" t="s">
        <v>611</v>
      </c>
    </row>
    <row r="5223" spans="1:18" x14ac:dyDescent="0.3">
      <c r="A5223" s="63">
        <v>5221</v>
      </c>
      <c r="B5223">
        <v>116242</v>
      </c>
      <c r="C5223" t="s">
        <v>33</v>
      </c>
      <c r="D5223" t="s">
        <v>585</v>
      </c>
      <c r="F5223">
        <v>63</v>
      </c>
      <c r="G5223" s="64">
        <v>44693</v>
      </c>
      <c r="H5223" s="64">
        <v>44698</v>
      </c>
      <c r="I5223">
        <v>5</v>
      </c>
      <c r="J5223">
        <v>2020</v>
      </c>
      <c r="K5223">
        <v>2020</v>
      </c>
      <c r="L5223">
        <v>12</v>
      </c>
      <c r="M5223">
        <v>0.4</v>
      </c>
      <c r="N5223">
        <v>4.8000000000000007</v>
      </c>
      <c r="O5223">
        <v>6</v>
      </c>
      <c r="P5223">
        <v>0.80000000000000016</v>
      </c>
      <c r="Q5223">
        <v>2</v>
      </c>
      <c r="R5223" t="s">
        <v>35</v>
      </c>
    </row>
    <row r="5224" spans="1:18" x14ac:dyDescent="0.3">
      <c r="A5224" s="63">
        <v>5222</v>
      </c>
      <c r="B5224">
        <v>116242</v>
      </c>
      <c r="C5224" t="s">
        <v>33</v>
      </c>
      <c r="D5224" t="s">
        <v>585</v>
      </c>
      <c r="F5224">
        <v>63</v>
      </c>
      <c r="G5224" s="64">
        <v>44693</v>
      </c>
      <c r="H5224" s="64">
        <v>44698</v>
      </c>
      <c r="I5224">
        <v>5</v>
      </c>
      <c r="J5224">
        <v>2020</v>
      </c>
      <c r="K5224">
        <v>2020</v>
      </c>
      <c r="L5224">
        <v>12</v>
      </c>
      <c r="M5224">
        <v>0.4</v>
      </c>
      <c r="N5224">
        <v>4.8000000000000007</v>
      </c>
      <c r="O5224">
        <v>6</v>
      </c>
      <c r="P5224">
        <v>0.80000000000000016</v>
      </c>
      <c r="Q5224">
        <v>2</v>
      </c>
      <c r="R5224" t="s">
        <v>36</v>
      </c>
    </row>
    <row r="5225" spans="1:18" x14ac:dyDescent="0.3">
      <c r="A5225" s="63">
        <v>5223</v>
      </c>
      <c r="B5225">
        <v>116242</v>
      </c>
      <c r="C5225" t="s">
        <v>33</v>
      </c>
      <c r="D5225" t="s">
        <v>585</v>
      </c>
      <c r="F5225">
        <v>63</v>
      </c>
      <c r="G5225" s="64">
        <v>44693</v>
      </c>
      <c r="H5225" s="64">
        <v>44698</v>
      </c>
      <c r="I5225">
        <v>5</v>
      </c>
      <c r="J5225">
        <v>2020</v>
      </c>
      <c r="K5225">
        <v>2020</v>
      </c>
      <c r="L5225">
        <v>12</v>
      </c>
      <c r="M5225">
        <v>0.4</v>
      </c>
      <c r="N5225">
        <v>4.8000000000000007</v>
      </c>
      <c r="O5225">
        <v>6</v>
      </c>
      <c r="P5225">
        <v>0.80000000000000016</v>
      </c>
      <c r="Q5225">
        <v>2</v>
      </c>
      <c r="R5225" t="s">
        <v>23</v>
      </c>
    </row>
    <row r="5226" spans="1:18" x14ac:dyDescent="0.3">
      <c r="A5226" s="63">
        <v>5224</v>
      </c>
      <c r="B5226">
        <v>116242</v>
      </c>
      <c r="C5226" t="s">
        <v>33</v>
      </c>
      <c r="D5226" t="s">
        <v>585</v>
      </c>
      <c r="F5226">
        <v>63</v>
      </c>
      <c r="G5226" s="64">
        <v>44693</v>
      </c>
      <c r="H5226" s="64">
        <v>44698</v>
      </c>
      <c r="I5226">
        <v>5</v>
      </c>
      <c r="J5226">
        <v>2020</v>
      </c>
      <c r="K5226">
        <v>2020</v>
      </c>
      <c r="L5226">
        <v>12</v>
      </c>
      <c r="M5226">
        <v>0.4</v>
      </c>
      <c r="N5226">
        <v>4.8000000000000007</v>
      </c>
      <c r="O5226">
        <v>6</v>
      </c>
      <c r="P5226">
        <v>0.80000000000000016</v>
      </c>
      <c r="Q5226">
        <v>2</v>
      </c>
      <c r="R5226" t="s">
        <v>37</v>
      </c>
    </row>
    <row r="5227" spans="1:18" x14ac:dyDescent="0.3">
      <c r="A5227" s="63">
        <v>5225</v>
      </c>
      <c r="B5227">
        <v>116242</v>
      </c>
      <c r="C5227" t="s">
        <v>33</v>
      </c>
      <c r="D5227" t="s">
        <v>585</v>
      </c>
      <c r="F5227">
        <v>63</v>
      </c>
      <c r="G5227" s="64">
        <v>44693</v>
      </c>
      <c r="H5227" s="64">
        <v>44698</v>
      </c>
      <c r="I5227">
        <v>5</v>
      </c>
      <c r="J5227">
        <v>2020</v>
      </c>
      <c r="K5227">
        <v>2020</v>
      </c>
      <c r="L5227">
        <v>12</v>
      </c>
      <c r="M5227">
        <v>0.4</v>
      </c>
      <c r="N5227">
        <v>4.8000000000000007</v>
      </c>
      <c r="O5227">
        <v>6</v>
      </c>
      <c r="P5227">
        <v>0.80000000000000016</v>
      </c>
      <c r="Q5227">
        <v>2</v>
      </c>
      <c r="R5227" t="s">
        <v>62</v>
      </c>
    </row>
    <row r="5228" spans="1:18" x14ac:dyDescent="0.3">
      <c r="A5228" s="63">
        <v>5226</v>
      </c>
      <c r="B5228">
        <v>116242</v>
      </c>
      <c r="C5228" t="s">
        <v>33</v>
      </c>
      <c r="D5228" t="s">
        <v>585</v>
      </c>
      <c r="F5228">
        <v>63</v>
      </c>
      <c r="G5228" s="64">
        <v>44693</v>
      </c>
      <c r="H5228" s="64">
        <v>44698</v>
      </c>
      <c r="I5228">
        <v>5</v>
      </c>
      <c r="J5228">
        <v>2020</v>
      </c>
      <c r="K5228">
        <v>2020</v>
      </c>
      <c r="L5228">
        <v>12</v>
      </c>
      <c r="M5228">
        <v>0.4</v>
      </c>
      <c r="N5228">
        <v>4.8000000000000007</v>
      </c>
      <c r="O5228">
        <v>6</v>
      </c>
      <c r="P5228">
        <v>0.80000000000000016</v>
      </c>
      <c r="Q5228">
        <v>2</v>
      </c>
      <c r="R5228" t="s">
        <v>662</v>
      </c>
    </row>
    <row r="5229" spans="1:18" x14ac:dyDescent="0.3">
      <c r="A5229" s="63">
        <v>5227</v>
      </c>
      <c r="B5229">
        <v>116242</v>
      </c>
      <c r="C5229" t="s">
        <v>33</v>
      </c>
      <c r="D5229" t="s">
        <v>585</v>
      </c>
      <c r="F5229">
        <v>63</v>
      </c>
      <c r="G5229" s="64">
        <v>44693</v>
      </c>
      <c r="H5229" s="64">
        <v>44698</v>
      </c>
      <c r="I5229">
        <v>5</v>
      </c>
      <c r="J5229">
        <v>2020</v>
      </c>
      <c r="K5229">
        <v>2020</v>
      </c>
      <c r="L5229">
        <v>12</v>
      </c>
      <c r="M5229">
        <v>0.4</v>
      </c>
      <c r="N5229">
        <v>4.8000000000000007</v>
      </c>
      <c r="O5229">
        <v>6</v>
      </c>
      <c r="P5229">
        <v>0.80000000000000016</v>
      </c>
      <c r="Q5229">
        <v>2</v>
      </c>
      <c r="R5229" t="s">
        <v>661</v>
      </c>
    </row>
    <row r="5230" spans="1:18" x14ac:dyDescent="0.3">
      <c r="A5230" s="63">
        <v>5228</v>
      </c>
      <c r="B5230">
        <v>116242</v>
      </c>
      <c r="C5230" t="s">
        <v>33</v>
      </c>
      <c r="D5230" t="s">
        <v>585</v>
      </c>
      <c r="F5230">
        <v>63</v>
      </c>
      <c r="G5230" s="64">
        <v>44693</v>
      </c>
      <c r="H5230" s="64">
        <v>44698</v>
      </c>
      <c r="I5230">
        <v>5</v>
      </c>
      <c r="J5230">
        <v>2020</v>
      </c>
      <c r="K5230">
        <v>2020</v>
      </c>
      <c r="L5230">
        <v>12</v>
      </c>
      <c r="M5230">
        <v>0.4</v>
      </c>
      <c r="N5230">
        <v>4.8000000000000007</v>
      </c>
      <c r="O5230">
        <v>6</v>
      </c>
      <c r="P5230">
        <v>0.80000000000000016</v>
      </c>
      <c r="Q5230">
        <v>2</v>
      </c>
      <c r="R5230" t="s">
        <v>38</v>
      </c>
    </row>
    <row r="5231" spans="1:18" x14ac:dyDescent="0.3">
      <c r="A5231" s="63">
        <v>5229</v>
      </c>
      <c r="B5231">
        <v>116242</v>
      </c>
      <c r="C5231" t="s">
        <v>33</v>
      </c>
      <c r="D5231" t="s">
        <v>585</v>
      </c>
      <c r="F5231">
        <v>63</v>
      </c>
      <c r="G5231" s="64">
        <v>44693</v>
      </c>
      <c r="H5231" s="64">
        <v>44698</v>
      </c>
      <c r="I5231">
        <v>5</v>
      </c>
      <c r="J5231">
        <v>2020</v>
      </c>
      <c r="K5231">
        <v>2020</v>
      </c>
      <c r="L5231">
        <v>12</v>
      </c>
      <c r="M5231">
        <v>0.4</v>
      </c>
      <c r="N5231">
        <v>4.8000000000000007</v>
      </c>
      <c r="O5231">
        <v>6</v>
      </c>
      <c r="P5231">
        <v>0.80000000000000016</v>
      </c>
      <c r="Q5231">
        <v>2</v>
      </c>
      <c r="R5231" t="s">
        <v>590</v>
      </c>
    </row>
    <row r="5232" spans="1:18" x14ac:dyDescent="0.3">
      <c r="A5232" s="63">
        <v>5230</v>
      </c>
      <c r="B5232">
        <v>116242</v>
      </c>
      <c r="C5232" t="s">
        <v>33</v>
      </c>
      <c r="D5232" t="s">
        <v>585</v>
      </c>
      <c r="F5232">
        <v>63</v>
      </c>
      <c r="G5232" s="64">
        <v>44693</v>
      </c>
      <c r="H5232" s="64">
        <v>44698</v>
      </c>
      <c r="I5232">
        <v>5</v>
      </c>
      <c r="J5232">
        <v>2020</v>
      </c>
      <c r="K5232">
        <v>2020</v>
      </c>
      <c r="L5232">
        <v>12</v>
      </c>
      <c r="M5232">
        <v>0.4</v>
      </c>
      <c r="N5232">
        <v>4.8000000000000007</v>
      </c>
      <c r="O5232">
        <v>6</v>
      </c>
      <c r="P5232">
        <v>0.80000000000000016</v>
      </c>
      <c r="Q5232">
        <v>2</v>
      </c>
      <c r="R5232" t="s">
        <v>670</v>
      </c>
    </row>
    <row r="5233" spans="1:18" x14ac:dyDescent="0.3">
      <c r="A5233" s="63">
        <v>5231</v>
      </c>
      <c r="B5233">
        <v>116242</v>
      </c>
      <c r="C5233" t="s">
        <v>33</v>
      </c>
      <c r="D5233" t="s">
        <v>585</v>
      </c>
      <c r="F5233">
        <v>63</v>
      </c>
      <c r="G5233" s="64">
        <v>44693</v>
      </c>
      <c r="H5233" s="64">
        <v>44698</v>
      </c>
      <c r="I5233">
        <v>5</v>
      </c>
      <c r="J5233">
        <v>2020</v>
      </c>
      <c r="K5233">
        <v>2020</v>
      </c>
      <c r="L5233">
        <v>12</v>
      </c>
      <c r="M5233">
        <v>0.4</v>
      </c>
      <c r="N5233">
        <v>4.8000000000000007</v>
      </c>
      <c r="O5233">
        <v>6</v>
      </c>
      <c r="P5233">
        <v>0.80000000000000016</v>
      </c>
      <c r="Q5233">
        <v>2</v>
      </c>
      <c r="R5233" t="s">
        <v>606</v>
      </c>
    </row>
    <row r="5234" spans="1:18" x14ac:dyDescent="0.3">
      <c r="A5234" s="63">
        <v>5232</v>
      </c>
      <c r="B5234">
        <v>116242</v>
      </c>
      <c r="C5234" t="s">
        <v>33</v>
      </c>
      <c r="D5234" t="s">
        <v>585</v>
      </c>
      <c r="F5234">
        <v>63</v>
      </c>
      <c r="G5234" s="64">
        <v>44693</v>
      </c>
      <c r="H5234" s="64">
        <v>44698</v>
      </c>
      <c r="I5234">
        <v>5</v>
      </c>
      <c r="J5234">
        <v>2020</v>
      </c>
      <c r="K5234">
        <v>2020</v>
      </c>
      <c r="L5234">
        <v>12</v>
      </c>
      <c r="M5234">
        <v>0.4</v>
      </c>
      <c r="N5234">
        <v>4.8000000000000007</v>
      </c>
      <c r="O5234">
        <v>6</v>
      </c>
      <c r="P5234">
        <v>0.80000000000000016</v>
      </c>
      <c r="Q5234">
        <v>2</v>
      </c>
      <c r="R5234" t="s">
        <v>203</v>
      </c>
    </row>
    <row r="5235" spans="1:18" x14ac:dyDescent="0.3">
      <c r="A5235" s="63">
        <v>5233</v>
      </c>
      <c r="B5235">
        <v>116242</v>
      </c>
      <c r="C5235" t="s">
        <v>33</v>
      </c>
      <c r="D5235" t="s">
        <v>585</v>
      </c>
      <c r="F5235">
        <v>63</v>
      </c>
      <c r="G5235" s="64">
        <v>44693</v>
      </c>
      <c r="H5235" s="64">
        <v>44698</v>
      </c>
      <c r="I5235">
        <v>5</v>
      </c>
      <c r="J5235">
        <v>2020</v>
      </c>
      <c r="K5235">
        <v>2020</v>
      </c>
      <c r="L5235">
        <v>12</v>
      </c>
      <c r="M5235">
        <v>0.4</v>
      </c>
      <c r="N5235">
        <v>4.8000000000000007</v>
      </c>
      <c r="O5235">
        <v>6</v>
      </c>
      <c r="P5235">
        <v>0.80000000000000016</v>
      </c>
      <c r="Q5235">
        <v>2</v>
      </c>
      <c r="R5235" t="s">
        <v>601</v>
      </c>
    </row>
    <row r="5236" spans="1:18" x14ac:dyDescent="0.3">
      <c r="A5236" s="63">
        <v>5234</v>
      </c>
      <c r="B5236">
        <v>116242</v>
      </c>
      <c r="C5236" t="s">
        <v>33</v>
      </c>
      <c r="D5236" t="s">
        <v>585</v>
      </c>
      <c r="F5236">
        <v>63</v>
      </c>
      <c r="G5236" s="64">
        <v>44693</v>
      </c>
      <c r="H5236" s="64">
        <v>44698</v>
      </c>
      <c r="I5236">
        <v>5</v>
      </c>
      <c r="J5236">
        <v>2020</v>
      </c>
      <c r="K5236">
        <v>2020</v>
      </c>
      <c r="L5236">
        <v>12</v>
      </c>
      <c r="M5236">
        <v>0.4</v>
      </c>
      <c r="N5236">
        <v>4.8000000000000007</v>
      </c>
      <c r="O5236">
        <v>6</v>
      </c>
      <c r="P5236">
        <v>0.80000000000000016</v>
      </c>
      <c r="Q5236">
        <v>2</v>
      </c>
      <c r="R5236" t="s">
        <v>768</v>
      </c>
    </row>
    <row r="5237" spans="1:18" x14ac:dyDescent="0.3">
      <c r="A5237" s="63">
        <v>5235</v>
      </c>
      <c r="B5237">
        <v>116242</v>
      </c>
      <c r="C5237" t="s">
        <v>33</v>
      </c>
      <c r="D5237" t="s">
        <v>585</v>
      </c>
      <c r="F5237">
        <v>63</v>
      </c>
      <c r="G5237" s="64">
        <v>44693</v>
      </c>
      <c r="H5237" s="64">
        <v>44698</v>
      </c>
      <c r="I5237">
        <v>5</v>
      </c>
      <c r="J5237">
        <v>2020</v>
      </c>
      <c r="K5237">
        <v>2020</v>
      </c>
      <c r="L5237">
        <v>12</v>
      </c>
      <c r="M5237">
        <v>0.4</v>
      </c>
      <c r="N5237">
        <v>4.8000000000000007</v>
      </c>
      <c r="O5237">
        <v>6</v>
      </c>
      <c r="P5237">
        <v>0.80000000000000016</v>
      </c>
      <c r="Q5237">
        <v>2</v>
      </c>
      <c r="R5237" t="s">
        <v>784</v>
      </c>
    </row>
    <row r="5238" spans="1:18" x14ac:dyDescent="0.3">
      <c r="A5238" s="63">
        <v>5236</v>
      </c>
      <c r="B5238">
        <v>116242</v>
      </c>
      <c r="C5238" t="s">
        <v>33</v>
      </c>
      <c r="D5238" t="s">
        <v>585</v>
      </c>
      <c r="F5238">
        <v>63</v>
      </c>
      <c r="G5238" s="64">
        <v>44693</v>
      </c>
      <c r="H5238" s="64">
        <v>44698</v>
      </c>
      <c r="I5238">
        <v>5</v>
      </c>
      <c r="J5238">
        <v>2020</v>
      </c>
      <c r="K5238">
        <v>2020</v>
      </c>
      <c r="L5238">
        <v>12</v>
      </c>
      <c r="M5238">
        <v>0.4</v>
      </c>
      <c r="N5238">
        <v>4.8000000000000007</v>
      </c>
      <c r="O5238">
        <v>6</v>
      </c>
      <c r="P5238">
        <v>0.80000000000000016</v>
      </c>
      <c r="Q5238">
        <v>2</v>
      </c>
      <c r="R5238" t="s">
        <v>684</v>
      </c>
    </row>
    <row r="5239" spans="1:18" x14ac:dyDescent="0.3">
      <c r="A5239" s="63">
        <v>5237</v>
      </c>
      <c r="B5239">
        <v>116242</v>
      </c>
      <c r="C5239" t="s">
        <v>33</v>
      </c>
      <c r="D5239" t="s">
        <v>585</v>
      </c>
      <c r="F5239">
        <v>63</v>
      </c>
      <c r="G5239" s="64">
        <v>44693</v>
      </c>
      <c r="H5239" s="64">
        <v>44698</v>
      </c>
      <c r="I5239">
        <v>5</v>
      </c>
      <c r="J5239">
        <v>2020</v>
      </c>
      <c r="K5239">
        <v>2020</v>
      </c>
      <c r="L5239">
        <v>12</v>
      </c>
      <c r="M5239">
        <v>0.4</v>
      </c>
      <c r="N5239">
        <v>4.8000000000000007</v>
      </c>
      <c r="O5239">
        <v>6</v>
      </c>
      <c r="P5239">
        <v>0.80000000000000016</v>
      </c>
      <c r="Q5239">
        <v>2</v>
      </c>
      <c r="R5239" t="s">
        <v>912</v>
      </c>
    </row>
    <row r="5240" spans="1:18" x14ac:dyDescent="0.3">
      <c r="A5240" s="63">
        <v>5238</v>
      </c>
      <c r="B5240">
        <v>116242</v>
      </c>
      <c r="C5240" t="s">
        <v>33</v>
      </c>
      <c r="D5240" t="s">
        <v>585</v>
      </c>
      <c r="F5240">
        <v>63</v>
      </c>
      <c r="G5240" s="64">
        <v>44693</v>
      </c>
      <c r="H5240" s="64">
        <v>44698</v>
      </c>
      <c r="I5240">
        <v>5</v>
      </c>
      <c r="J5240">
        <v>2020</v>
      </c>
      <c r="K5240">
        <v>2020</v>
      </c>
      <c r="L5240">
        <v>12</v>
      </c>
      <c r="M5240">
        <v>0.4</v>
      </c>
      <c r="N5240">
        <v>4.8000000000000007</v>
      </c>
      <c r="O5240">
        <v>6</v>
      </c>
      <c r="P5240">
        <v>0.80000000000000016</v>
      </c>
      <c r="Q5240">
        <v>2</v>
      </c>
      <c r="R5240" t="s">
        <v>615</v>
      </c>
    </row>
    <row r="5241" spans="1:18" x14ac:dyDescent="0.3">
      <c r="A5241" s="63">
        <v>5239</v>
      </c>
      <c r="B5241">
        <v>116242</v>
      </c>
      <c r="C5241" t="s">
        <v>33</v>
      </c>
      <c r="D5241" t="s">
        <v>585</v>
      </c>
      <c r="F5241">
        <v>63</v>
      </c>
      <c r="G5241" s="64">
        <v>44693</v>
      </c>
      <c r="H5241" s="64">
        <v>44698</v>
      </c>
      <c r="I5241">
        <v>5</v>
      </c>
      <c r="J5241">
        <v>2020</v>
      </c>
      <c r="K5241">
        <v>2020</v>
      </c>
      <c r="L5241">
        <v>12</v>
      </c>
      <c r="M5241">
        <v>0.4</v>
      </c>
      <c r="N5241">
        <v>4.8000000000000007</v>
      </c>
      <c r="O5241">
        <v>6</v>
      </c>
      <c r="P5241">
        <v>0.80000000000000016</v>
      </c>
      <c r="Q5241">
        <v>2</v>
      </c>
      <c r="R5241" t="s">
        <v>45</v>
      </c>
    </row>
    <row r="5242" spans="1:18" x14ac:dyDescent="0.3">
      <c r="A5242" s="63">
        <v>5240</v>
      </c>
      <c r="B5242">
        <v>116242</v>
      </c>
      <c r="C5242" t="s">
        <v>33</v>
      </c>
      <c r="D5242" t="s">
        <v>585</v>
      </c>
      <c r="F5242">
        <v>63</v>
      </c>
      <c r="G5242" s="64">
        <v>44693</v>
      </c>
      <c r="H5242" s="64">
        <v>44698</v>
      </c>
      <c r="I5242">
        <v>5</v>
      </c>
      <c r="J5242">
        <v>2020</v>
      </c>
      <c r="K5242">
        <v>2020</v>
      </c>
      <c r="L5242">
        <v>12</v>
      </c>
      <c r="M5242">
        <v>0.4</v>
      </c>
      <c r="N5242">
        <v>4.8000000000000007</v>
      </c>
      <c r="O5242">
        <v>6</v>
      </c>
      <c r="P5242">
        <v>0.80000000000000016</v>
      </c>
      <c r="Q5242">
        <v>2</v>
      </c>
      <c r="R5242" t="s">
        <v>808</v>
      </c>
    </row>
    <row r="5243" spans="1:18" x14ac:dyDescent="0.3">
      <c r="A5243" s="63">
        <v>5241</v>
      </c>
      <c r="B5243">
        <v>124028</v>
      </c>
      <c r="C5243" t="s">
        <v>518</v>
      </c>
      <c r="D5243" t="s">
        <v>787</v>
      </c>
      <c r="F5243">
        <v>53</v>
      </c>
      <c r="G5243" s="64">
        <v>44540</v>
      </c>
      <c r="H5243" s="64">
        <v>44544</v>
      </c>
      <c r="I5243">
        <v>6</v>
      </c>
      <c r="J5243">
        <v>2020</v>
      </c>
      <c r="K5243">
        <v>2020</v>
      </c>
      <c r="L5243">
        <v>12</v>
      </c>
      <c r="M5243">
        <v>6.6666666666666666E-2</v>
      </c>
      <c r="N5243">
        <v>0.8</v>
      </c>
      <c r="O5243">
        <v>5</v>
      </c>
      <c r="P5243">
        <v>0.16</v>
      </c>
      <c r="Q5243">
        <v>2.4</v>
      </c>
      <c r="R5243" t="s">
        <v>32</v>
      </c>
    </row>
    <row r="5244" spans="1:18" x14ac:dyDescent="0.3">
      <c r="A5244" s="63">
        <v>5242</v>
      </c>
      <c r="B5244">
        <v>124028</v>
      </c>
      <c r="C5244" t="s">
        <v>518</v>
      </c>
      <c r="D5244" t="s">
        <v>787</v>
      </c>
      <c r="F5244">
        <v>53</v>
      </c>
      <c r="G5244" s="64">
        <v>44540</v>
      </c>
      <c r="H5244" s="64">
        <v>44544</v>
      </c>
      <c r="I5244">
        <v>6</v>
      </c>
      <c r="J5244">
        <v>2020</v>
      </c>
      <c r="K5244">
        <v>2020</v>
      </c>
      <c r="L5244">
        <v>12</v>
      </c>
      <c r="M5244">
        <v>6.6666666666666666E-2</v>
      </c>
      <c r="N5244">
        <v>0.8</v>
      </c>
      <c r="O5244">
        <v>5</v>
      </c>
      <c r="P5244">
        <v>0.16</v>
      </c>
      <c r="Q5244">
        <v>2.4</v>
      </c>
      <c r="R5244" t="s">
        <v>24</v>
      </c>
    </row>
    <row r="5245" spans="1:18" x14ac:dyDescent="0.3">
      <c r="A5245" s="63">
        <v>5243</v>
      </c>
      <c r="B5245">
        <v>124028</v>
      </c>
      <c r="C5245" t="s">
        <v>518</v>
      </c>
      <c r="D5245" t="s">
        <v>787</v>
      </c>
      <c r="F5245">
        <v>53</v>
      </c>
      <c r="G5245" s="64">
        <v>44540</v>
      </c>
      <c r="H5245" s="64">
        <v>44544</v>
      </c>
      <c r="I5245">
        <v>6</v>
      </c>
      <c r="J5245">
        <v>2020</v>
      </c>
      <c r="K5245">
        <v>2020</v>
      </c>
      <c r="L5245">
        <v>12</v>
      </c>
      <c r="M5245">
        <v>6.6666666666666666E-2</v>
      </c>
      <c r="N5245">
        <v>0.8</v>
      </c>
      <c r="O5245">
        <v>5</v>
      </c>
      <c r="P5245">
        <v>0.16</v>
      </c>
      <c r="Q5245">
        <v>2.4</v>
      </c>
      <c r="R5245" t="s">
        <v>596</v>
      </c>
    </row>
    <row r="5246" spans="1:18" x14ac:dyDescent="0.3">
      <c r="A5246" s="63">
        <v>5244</v>
      </c>
      <c r="B5246">
        <v>124028</v>
      </c>
      <c r="C5246" t="s">
        <v>518</v>
      </c>
      <c r="D5246" t="s">
        <v>787</v>
      </c>
      <c r="F5246">
        <v>53</v>
      </c>
      <c r="G5246" s="64">
        <v>44540</v>
      </c>
      <c r="H5246" s="64">
        <v>44544</v>
      </c>
      <c r="I5246">
        <v>6</v>
      </c>
      <c r="J5246">
        <v>2020</v>
      </c>
      <c r="K5246">
        <v>2020</v>
      </c>
      <c r="L5246">
        <v>12</v>
      </c>
      <c r="M5246">
        <v>6.6666666666666666E-2</v>
      </c>
      <c r="N5246">
        <v>0.8</v>
      </c>
      <c r="O5246">
        <v>5</v>
      </c>
      <c r="P5246">
        <v>0.16</v>
      </c>
      <c r="Q5246">
        <v>2.4</v>
      </c>
      <c r="R5246" t="s">
        <v>647</v>
      </c>
    </row>
    <row r="5247" spans="1:18" x14ac:dyDescent="0.3">
      <c r="A5247" s="63">
        <v>5245</v>
      </c>
      <c r="B5247">
        <v>124028</v>
      </c>
      <c r="C5247" t="s">
        <v>518</v>
      </c>
      <c r="D5247" t="s">
        <v>787</v>
      </c>
      <c r="F5247">
        <v>53</v>
      </c>
      <c r="G5247" s="64">
        <v>44540</v>
      </c>
      <c r="H5247" s="64">
        <v>44544</v>
      </c>
      <c r="I5247">
        <v>6</v>
      </c>
      <c r="J5247">
        <v>2020</v>
      </c>
      <c r="K5247">
        <v>2020</v>
      </c>
      <c r="L5247">
        <v>12</v>
      </c>
      <c r="M5247">
        <v>6.6666666666666666E-2</v>
      </c>
      <c r="N5247">
        <v>0.8</v>
      </c>
      <c r="O5247">
        <v>5</v>
      </c>
      <c r="P5247">
        <v>0.16</v>
      </c>
      <c r="Q5247">
        <v>2.4</v>
      </c>
      <c r="R5247" t="s">
        <v>869</v>
      </c>
    </row>
    <row r="5248" spans="1:18" x14ac:dyDescent="0.3">
      <c r="A5248" s="63">
        <v>5246</v>
      </c>
      <c r="B5248">
        <v>124028</v>
      </c>
      <c r="C5248" t="s">
        <v>518</v>
      </c>
      <c r="D5248" t="s">
        <v>787</v>
      </c>
      <c r="F5248">
        <v>53</v>
      </c>
      <c r="G5248" s="64">
        <v>44540</v>
      </c>
      <c r="H5248" s="64">
        <v>44544</v>
      </c>
      <c r="I5248">
        <v>6</v>
      </c>
      <c r="J5248">
        <v>2020</v>
      </c>
      <c r="K5248">
        <v>2020</v>
      </c>
      <c r="L5248">
        <v>12</v>
      </c>
      <c r="M5248">
        <v>6.6666666666666666E-2</v>
      </c>
      <c r="N5248">
        <v>0.8</v>
      </c>
      <c r="O5248">
        <v>5</v>
      </c>
      <c r="P5248">
        <v>0.16</v>
      </c>
      <c r="Q5248">
        <v>2.4</v>
      </c>
      <c r="R5248" t="s">
        <v>589</v>
      </c>
    </row>
    <row r="5249" spans="1:18" x14ac:dyDescent="0.3">
      <c r="A5249" s="63">
        <v>5247</v>
      </c>
      <c r="B5249">
        <v>124028</v>
      </c>
      <c r="C5249" t="s">
        <v>518</v>
      </c>
      <c r="D5249" t="s">
        <v>787</v>
      </c>
      <c r="F5249">
        <v>53</v>
      </c>
      <c r="G5249" s="64">
        <v>44540</v>
      </c>
      <c r="H5249" s="64">
        <v>44544</v>
      </c>
      <c r="I5249">
        <v>6</v>
      </c>
      <c r="J5249">
        <v>2020</v>
      </c>
      <c r="K5249">
        <v>2020</v>
      </c>
      <c r="L5249">
        <v>12</v>
      </c>
      <c r="M5249">
        <v>6.6666666666666666E-2</v>
      </c>
      <c r="N5249">
        <v>0.8</v>
      </c>
      <c r="O5249">
        <v>5</v>
      </c>
      <c r="P5249">
        <v>0.16</v>
      </c>
      <c r="Q5249">
        <v>2.4</v>
      </c>
      <c r="R5249" t="s">
        <v>670</v>
      </c>
    </row>
    <row r="5250" spans="1:18" x14ac:dyDescent="0.3">
      <c r="A5250" s="63">
        <v>5248</v>
      </c>
      <c r="B5250">
        <v>112443</v>
      </c>
      <c r="C5250" t="s">
        <v>282</v>
      </c>
      <c r="D5250" t="s">
        <v>585</v>
      </c>
      <c r="F5250">
        <v>70</v>
      </c>
      <c r="G5250" s="64">
        <v>44540</v>
      </c>
      <c r="H5250" s="64">
        <v>44567</v>
      </c>
      <c r="I5250">
        <v>6</v>
      </c>
      <c r="J5250">
        <v>2021</v>
      </c>
      <c r="K5250">
        <v>2021</v>
      </c>
      <c r="L5250">
        <v>12</v>
      </c>
      <c r="M5250">
        <v>0.4</v>
      </c>
      <c r="N5250">
        <v>4.8000000000000007</v>
      </c>
      <c r="O5250">
        <v>28</v>
      </c>
      <c r="P5250">
        <v>0.17142857142857151</v>
      </c>
      <c r="Q5250">
        <v>0.42857142857142849</v>
      </c>
      <c r="R5250" t="s">
        <v>32</v>
      </c>
    </row>
    <row r="5251" spans="1:18" x14ac:dyDescent="0.3">
      <c r="A5251" s="63">
        <v>5249</v>
      </c>
      <c r="B5251">
        <v>112443</v>
      </c>
      <c r="C5251" t="s">
        <v>282</v>
      </c>
      <c r="D5251" t="s">
        <v>585</v>
      </c>
      <c r="F5251">
        <v>70</v>
      </c>
      <c r="G5251" s="64">
        <v>44540</v>
      </c>
      <c r="H5251" s="64">
        <v>44567</v>
      </c>
      <c r="I5251">
        <v>6</v>
      </c>
      <c r="J5251">
        <v>2021</v>
      </c>
      <c r="K5251">
        <v>2021</v>
      </c>
      <c r="L5251">
        <v>12</v>
      </c>
      <c r="M5251">
        <v>0.4</v>
      </c>
      <c r="N5251">
        <v>4.8000000000000007</v>
      </c>
      <c r="O5251">
        <v>28</v>
      </c>
      <c r="P5251">
        <v>0.17142857142857151</v>
      </c>
      <c r="Q5251">
        <v>0.42857142857142849</v>
      </c>
      <c r="R5251" t="s">
        <v>36</v>
      </c>
    </row>
    <row r="5252" spans="1:18" x14ac:dyDescent="0.3">
      <c r="A5252" s="63">
        <v>5250</v>
      </c>
      <c r="B5252">
        <v>112443</v>
      </c>
      <c r="C5252" t="s">
        <v>282</v>
      </c>
      <c r="D5252" t="s">
        <v>585</v>
      </c>
      <c r="F5252">
        <v>70</v>
      </c>
      <c r="G5252" s="64">
        <v>44540</v>
      </c>
      <c r="H5252" s="64">
        <v>44567</v>
      </c>
      <c r="I5252">
        <v>6</v>
      </c>
      <c r="J5252">
        <v>2021</v>
      </c>
      <c r="K5252">
        <v>2021</v>
      </c>
      <c r="L5252">
        <v>12</v>
      </c>
      <c r="M5252">
        <v>0.4</v>
      </c>
      <c r="N5252">
        <v>4.8000000000000007</v>
      </c>
      <c r="O5252">
        <v>28</v>
      </c>
      <c r="P5252">
        <v>0.17142857142857151</v>
      </c>
      <c r="Q5252">
        <v>0.42857142857142849</v>
      </c>
      <c r="R5252" t="s">
        <v>54</v>
      </c>
    </row>
    <row r="5253" spans="1:18" x14ac:dyDescent="0.3">
      <c r="A5253" s="63">
        <v>5251</v>
      </c>
      <c r="B5253">
        <v>112443</v>
      </c>
      <c r="C5253" t="s">
        <v>282</v>
      </c>
      <c r="D5253" t="s">
        <v>585</v>
      </c>
      <c r="F5253">
        <v>70</v>
      </c>
      <c r="G5253" s="64">
        <v>44540</v>
      </c>
      <c r="H5253" s="64">
        <v>44567</v>
      </c>
      <c r="I5253">
        <v>6</v>
      </c>
      <c r="J5253">
        <v>2021</v>
      </c>
      <c r="K5253">
        <v>2021</v>
      </c>
      <c r="L5253">
        <v>12</v>
      </c>
      <c r="M5253">
        <v>0.4</v>
      </c>
      <c r="N5253">
        <v>4.8000000000000007</v>
      </c>
      <c r="O5253">
        <v>28</v>
      </c>
      <c r="P5253">
        <v>0.17142857142857151</v>
      </c>
      <c r="Q5253">
        <v>0.42857142857142849</v>
      </c>
      <c r="R5253" t="s">
        <v>42</v>
      </c>
    </row>
    <row r="5254" spans="1:18" x14ac:dyDescent="0.3">
      <c r="A5254" s="63">
        <v>5252</v>
      </c>
      <c r="B5254">
        <v>112443</v>
      </c>
      <c r="C5254" t="s">
        <v>282</v>
      </c>
      <c r="D5254" t="s">
        <v>585</v>
      </c>
      <c r="F5254">
        <v>70</v>
      </c>
      <c r="G5254" s="64">
        <v>44540</v>
      </c>
      <c r="H5254" s="64">
        <v>44567</v>
      </c>
      <c r="I5254">
        <v>6</v>
      </c>
      <c r="J5254">
        <v>2021</v>
      </c>
      <c r="K5254">
        <v>2021</v>
      </c>
      <c r="L5254">
        <v>12</v>
      </c>
      <c r="M5254">
        <v>0.4</v>
      </c>
      <c r="N5254">
        <v>4.8000000000000007</v>
      </c>
      <c r="O5254">
        <v>28</v>
      </c>
      <c r="P5254">
        <v>0.17142857142857151</v>
      </c>
      <c r="Q5254">
        <v>0.42857142857142849</v>
      </c>
      <c r="R5254" t="s">
        <v>763</v>
      </c>
    </row>
    <row r="5255" spans="1:18" x14ac:dyDescent="0.3">
      <c r="A5255" s="63">
        <v>5253</v>
      </c>
      <c r="B5255">
        <v>112443</v>
      </c>
      <c r="C5255" t="s">
        <v>282</v>
      </c>
      <c r="D5255" t="s">
        <v>585</v>
      </c>
      <c r="F5255">
        <v>70</v>
      </c>
      <c r="G5255" s="64">
        <v>44540</v>
      </c>
      <c r="H5255" s="64">
        <v>44567</v>
      </c>
      <c r="I5255">
        <v>6</v>
      </c>
      <c r="J5255">
        <v>2021</v>
      </c>
      <c r="K5255">
        <v>2021</v>
      </c>
      <c r="L5255">
        <v>12</v>
      </c>
      <c r="M5255">
        <v>0.4</v>
      </c>
      <c r="N5255">
        <v>4.8000000000000007</v>
      </c>
      <c r="O5255">
        <v>28</v>
      </c>
      <c r="P5255">
        <v>0.17142857142857151</v>
      </c>
      <c r="Q5255">
        <v>0.42857142857142849</v>
      </c>
      <c r="R5255" t="s">
        <v>590</v>
      </c>
    </row>
    <row r="5256" spans="1:18" x14ac:dyDescent="0.3">
      <c r="A5256" s="63">
        <v>5254</v>
      </c>
      <c r="B5256">
        <v>112443</v>
      </c>
      <c r="C5256" t="s">
        <v>282</v>
      </c>
      <c r="D5256" t="s">
        <v>585</v>
      </c>
      <c r="F5256">
        <v>70</v>
      </c>
      <c r="G5256" s="64">
        <v>44540</v>
      </c>
      <c r="H5256" s="64">
        <v>44567</v>
      </c>
      <c r="I5256">
        <v>6</v>
      </c>
      <c r="J5256">
        <v>2021</v>
      </c>
      <c r="K5256">
        <v>2021</v>
      </c>
      <c r="L5256">
        <v>12</v>
      </c>
      <c r="M5256">
        <v>0.4</v>
      </c>
      <c r="N5256">
        <v>4.8000000000000007</v>
      </c>
      <c r="O5256">
        <v>28</v>
      </c>
      <c r="P5256">
        <v>0.17142857142857151</v>
      </c>
      <c r="Q5256">
        <v>0.42857142857142849</v>
      </c>
      <c r="R5256" t="s">
        <v>45</v>
      </c>
    </row>
    <row r="5257" spans="1:18" x14ac:dyDescent="0.3">
      <c r="A5257" s="63">
        <v>5255</v>
      </c>
      <c r="B5257">
        <v>112443</v>
      </c>
      <c r="C5257" t="s">
        <v>282</v>
      </c>
      <c r="D5257" t="s">
        <v>585</v>
      </c>
      <c r="F5257">
        <v>70</v>
      </c>
      <c r="G5257" s="64">
        <v>44540</v>
      </c>
      <c r="H5257" s="64">
        <v>44567</v>
      </c>
      <c r="I5257">
        <v>6</v>
      </c>
      <c r="J5257">
        <v>2021</v>
      </c>
      <c r="K5257">
        <v>2021</v>
      </c>
      <c r="L5257">
        <v>12</v>
      </c>
      <c r="M5257">
        <v>0.4</v>
      </c>
      <c r="N5257">
        <v>4.8000000000000007</v>
      </c>
      <c r="O5257">
        <v>28</v>
      </c>
      <c r="P5257">
        <v>0.17142857142857151</v>
      </c>
      <c r="Q5257">
        <v>0.42857142857142849</v>
      </c>
      <c r="R5257" t="s">
        <v>671</v>
      </c>
    </row>
    <row r="5258" spans="1:18" x14ac:dyDescent="0.3">
      <c r="A5258" s="63">
        <v>5256</v>
      </c>
      <c r="B5258">
        <v>112443</v>
      </c>
      <c r="C5258" t="s">
        <v>282</v>
      </c>
      <c r="D5258" t="s">
        <v>585</v>
      </c>
      <c r="F5258">
        <v>70</v>
      </c>
      <c r="G5258" s="64">
        <v>44540</v>
      </c>
      <c r="H5258" s="64">
        <v>44567</v>
      </c>
      <c r="I5258">
        <v>6</v>
      </c>
      <c r="J5258">
        <v>2021</v>
      </c>
      <c r="K5258">
        <v>2021</v>
      </c>
      <c r="L5258">
        <v>12</v>
      </c>
      <c r="M5258">
        <v>0.4</v>
      </c>
      <c r="N5258">
        <v>4.8000000000000007</v>
      </c>
      <c r="O5258">
        <v>28</v>
      </c>
      <c r="P5258">
        <v>0.17142857142857151</v>
      </c>
      <c r="Q5258">
        <v>0.42857142857142849</v>
      </c>
      <c r="R5258" t="s">
        <v>662</v>
      </c>
    </row>
    <row r="5259" spans="1:18" x14ac:dyDescent="0.3">
      <c r="A5259" s="63">
        <v>5257</v>
      </c>
      <c r="B5259">
        <v>112443</v>
      </c>
      <c r="C5259" t="s">
        <v>282</v>
      </c>
      <c r="D5259" t="s">
        <v>585</v>
      </c>
      <c r="F5259">
        <v>70</v>
      </c>
      <c r="G5259" s="64">
        <v>44540</v>
      </c>
      <c r="H5259" s="64">
        <v>44567</v>
      </c>
      <c r="I5259">
        <v>6</v>
      </c>
      <c r="J5259">
        <v>2021</v>
      </c>
      <c r="K5259">
        <v>2021</v>
      </c>
      <c r="L5259">
        <v>12</v>
      </c>
      <c r="M5259">
        <v>0.4</v>
      </c>
      <c r="N5259">
        <v>4.8000000000000007</v>
      </c>
      <c r="O5259">
        <v>28</v>
      </c>
      <c r="P5259">
        <v>0.17142857142857151</v>
      </c>
      <c r="Q5259">
        <v>0.42857142857142849</v>
      </c>
      <c r="R5259" t="s">
        <v>766</v>
      </c>
    </row>
    <row r="5260" spans="1:18" x14ac:dyDescent="0.3">
      <c r="A5260" s="63">
        <v>5258</v>
      </c>
      <c r="B5260">
        <v>112443</v>
      </c>
      <c r="C5260" t="s">
        <v>282</v>
      </c>
      <c r="D5260" t="s">
        <v>585</v>
      </c>
      <c r="F5260">
        <v>70</v>
      </c>
      <c r="G5260" s="64">
        <v>44540</v>
      </c>
      <c r="H5260" s="64">
        <v>44567</v>
      </c>
      <c r="I5260">
        <v>6</v>
      </c>
      <c r="J5260">
        <v>2021</v>
      </c>
      <c r="K5260">
        <v>2021</v>
      </c>
      <c r="L5260">
        <v>12</v>
      </c>
      <c r="M5260">
        <v>0.4</v>
      </c>
      <c r="N5260">
        <v>4.8000000000000007</v>
      </c>
      <c r="O5260">
        <v>28</v>
      </c>
      <c r="P5260">
        <v>0.17142857142857151</v>
      </c>
      <c r="Q5260">
        <v>0.42857142857142849</v>
      </c>
      <c r="R5260" t="s">
        <v>599</v>
      </c>
    </row>
    <row r="5261" spans="1:18" x14ac:dyDescent="0.3">
      <c r="A5261" s="63">
        <v>5259</v>
      </c>
      <c r="B5261">
        <v>112443</v>
      </c>
      <c r="C5261" t="s">
        <v>282</v>
      </c>
      <c r="D5261" t="s">
        <v>585</v>
      </c>
      <c r="F5261">
        <v>70</v>
      </c>
      <c r="G5261" s="64">
        <v>44540</v>
      </c>
      <c r="H5261" s="64">
        <v>44567</v>
      </c>
      <c r="I5261">
        <v>6</v>
      </c>
      <c r="J5261">
        <v>2021</v>
      </c>
      <c r="K5261">
        <v>2021</v>
      </c>
      <c r="L5261">
        <v>12</v>
      </c>
      <c r="M5261">
        <v>0.4</v>
      </c>
      <c r="N5261">
        <v>4.8000000000000007</v>
      </c>
      <c r="O5261">
        <v>28</v>
      </c>
      <c r="P5261">
        <v>0.17142857142857151</v>
      </c>
      <c r="Q5261">
        <v>0.42857142857142849</v>
      </c>
      <c r="R5261" t="s">
        <v>696</v>
      </c>
    </row>
    <row r="5262" spans="1:18" x14ac:dyDescent="0.3">
      <c r="A5262" s="63">
        <v>5260</v>
      </c>
      <c r="B5262">
        <v>112443</v>
      </c>
      <c r="C5262" t="s">
        <v>282</v>
      </c>
      <c r="D5262" t="s">
        <v>585</v>
      </c>
      <c r="F5262">
        <v>70</v>
      </c>
      <c r="G5262" s="64">
        <v>44540</v>
      </c>
      <c r="H5262" s="64">
        <v>44567</v>
      </c>
      <c r="I5262">
        <v>6</v>
      </c>
      <c r="J5262">
        <v>2021</v>
      </c>
      <c r="K5262">
        <v>2021</v>
      </c>
      <c r="L5262">
        <v>12</v>
      </c>
      <c r="M5262">
        <v>0.4</v>
      </c>
      <c r="N5262">
        <v>4.8000000000000007</v>
      </c>
      <c r="O5262">
        <v>28</v>
      </c>
      <c r="P5262">
        <v>0.17142857142857151</v>
      </c>
      <c r="Q5262">
        <v>0.42857142857142849</v>
      </c>
      <c r="R5262" t="s">
        <v>747</v>
      </c>
    </row>
    <row r="5263" spans="1:18" x14ac:dyDescent="0.3">
      <c r="A5263" s="63">
        <v>5261</v>
      </c>
      <c r="B5263">
        <v>112443</v>
      </c>
      <c r="C5263" t="s">
        <v>282</v>
      </c>
      <c r="D5263" t="s">
        <v>585</v>
      </c>
      <c r="F5263">
        <v>70</v>
      </c>
      <c r="G5263" s="64">
        <v>44540</v>
      </c>
      <c r="H5263" s="64">
        <v>44567</v>
      </c>
      <c r="I5263">
        <v>6</v>
      </c>
      <c r="J5263">
        <v>2021</v>
      </c>
      <c r="K5263">
        <v>2021</v>
      </c>
      <c r="L5263">
        <v>12</v>
      </c>
      <c r="M5263">
        <v>0.4</v>
      </c>
      <c r="N5263">
        <v>4.8000000000000007</v>
      </c>
      <c r="O5263">
        <v>28</v>
      </c>
      <c r="P5263">
        <v>0.17142857142857151</v>
      </c>
      <c r="Q5263">
        <v>0.42857142857142849</v>
      </c>
      <c r="R5263" t="s">
        <v>670</v>
      </c>
    </row>
    <row r="5264" spans="1:18" x14ac:dyDescent="0.3">
      <c r="A5264" s="63">
        <v>5262</v>
      </c>
      <c r="B5264">
        <v>112443</v>
      </c>
      <c r="C5264" t="s">
        <v>282</v>
      </c>
      <c r="D5264" t="s">
        <v>585</v>
      </c>
      <c r="F5264">
        <v>70</v>
      </c>
      <c r="G5264" s="64">
        <v>44540</v>
      </c>
      <c r="H5264" s="64">
        <v>44567</v>
      </c>
      <c r="I5264">
        <v>6</v>
      </c>
      <c r="J5264">
        <v>2021</v>
      </c>
      <c r="K5264">
        <v>2021</v>
      </c>
      <c r="L5264">
        <v>12</v>
      </c>
      <c r="M5264">
        <v>0.4</v>
      </c>
      <c r="N5264">
        <v>4.8000000000000007</v>
      </c>
      <c r="O5264">
        <v>28</v>
      </c>
      <c r="P5264">
        <v>0.17142857142857151</v>
      </c>
      <c r="Q5264">
        <v>0.42857142857142849</v>
      </c>
      <c r="R5264" t="s">
        <v>632</v>
      </c>
    </row>
    <row r="5265" spans="1:18" x14ac:dyDescent="0.3">
      <c r="A5265" s="63">
        <v>5263</v>
      </c>
      <c r="B5265">
        <v>112443</v>
      </c>
      <c r="C5265" t="s">
        <v>282</v>
      </c>
      <c r="D5265" t="s">
        <v>585</v>
      </c>
      <c r="F5265">
        <v>70</v>
      </c>
      <c r="G5265" s="64">
        <v>44540</v>
      </c>
      <c r="H5265" s="64">
        <v>44567</v>
      </c>
      <c r="I5265">
        <v>6</v>
      </c>
      <c r="J5265">
        <v>2021</v>
      </c>
      <c r="K5265">
        <v>2021</v>
      </c>
      <c r="L5265">
        <v>12</v>
      </c>
      <c r="M5265">
        <v>0.4</v>
      </c>
      <c r="N5265">
        <v>4.8000000000000007</v>
      </c>
      <c r="O5265">
        <v>28</v>
      </c>
      <c r="P5265">
        <v>0.17142857142857151</v>
      </c>
      <c r="Q5265">
        <v>0.42857142857142849</v>
      </c>
      <c r="R5265" t="s">
        <v>875</v>
      </c>
    </row>
    <row r="5266" spans="1:18" x14ac:dyDescent="0.3">
      <c r="A5266" s="63">
        <v>5264</v>
      </c>
      <c r="B5266">
        <v>112443</v>
      </c>
      <c r="C5266" t="s">
        <v>282</v>
      </c>
      <c r="D5266" t="s">
        <v>585</v>
      </c>
      <c r="F5266">
        <v>70</v>
      </c>
      <c r="G5266" s="64">
        <v>44540</v>
      </c>
      <c r="H5266" s="64">
        <v>44567</v>
      </c>
      <c r="I5266">
        <v>6</v>
      </c>
      <c r="J5266">
        <v>2021</v>
      </c>
      <c r="K5266">
        <v>2021</v>
      </c>
      <c r="L5266">
        <v>12</v>
      </c>
      <c r="M5266">
        <v>0.4</v>
      </c>
      <c r="N5266">
        <v>4.8000000000000007</v>
      </c>
      <c r="O5266">
        <v>28</v>
      </c>
      <c r="P5266">
        <v>0.17142857142857151</v>
      </c>
      <c r="Q5266">
        <v>0.42857142857142849</v>
      </c>
      <c r="R5266" t="s">
        <v>817</v>
      </c>
    </row>
    <row r="5267" spans="1:18" x14ac:dyDescent="0.3">
      <c r="A5267" s="63">
        <v>5265</v>
      </c>
      <c r="B5267">
        <v>112443</v>
      </c>
      <c r="C5267" t="s">
        <v>282</v>
      </c>
      <c r="D5267" t="s">
        <v>585</v>
      </c>
      <c r="F5267">
        <v>70</v>
      </c>
      <c r="G5267" s="64">
        <v>44540</v>
      </c>
      <c r="H5267" s="64">
        <v>44567</v>
      </c>
      <c r="I5267">
        <v>6</v>
      </c>
      <c r="J5267">
        <v>2021</v>
      </c>
      <c r="K5267">
        <v>2021</v>
      </c>
      <c r="L5267">
        <v>12</v>
      </c>
      <c r="M5267">
        <v>0.4</v>
      </c>
      <c r="N5267">
        <v>4.8000000000000007</v>
      </c>
      <c r="O5267">
        <v>28</v>
      </c>
      <c r="P5267">
        <v>0.17142857142857151</v>
      </c>
      <c r="Q5267">
        <v>0.42857142857142849</v>
      </c>
      <c r="R5267" t="s">
        <v>695</v>
      </c>
    </row>
    <row r="5268" spans="1:18" x14ac:dyDescent="0.3">
      <c r="A5268" s="63">
        <v>5266</v>
      </c>
      <c r="B5268">
        <v>114249</v>
      </c>
      <c r="C5268" t="s">
        <v>913</v>
      </c>
      <c r="D5268" t="s">
        <v>630</v>
      </c>
      <c r="F5268">
        <v>64</v>
      </c>
      <c r="G5268" s="64">
        <v>44542</v>
      </c>
      <c r="H5268" s="64">
        <v>44542</v>
      </c>
      <c r="I5268">
        <v>5</v>
      </c>
      <c r="J5268">
        <v>2020</v>
      </c>
      <c r="K5268">
        <v>2020</v>
      </c>
      <c r="L5268">
        <v>1</v>
      </c>
      <c r="M5268">
        <v>0.4</v>
      </c>
      <c r="N5268">
        <v>0.4</v>
      </c>
      <c r="O5268">
        <v>1</v>
      </c>
      <c r="P5268">
        <v>0.4</v>
      </c>
      <c r="Q5268">
        <v>1</v>
      </c>
      <c r="R5268" t="s">
        <v>51</v>
      </c>
    </row>
    <row r="5269" spans="1:18" x14ac:dyDescent="0.3">
      <c r="A5269" s="63">
        <v>5267</v>
      </c>
      <c r="B5269">
        <v>114249</v>
      </c>
      <c r="C5269" t="s">
        <v>913</v>
      </c>
      <c r="D5269" t="s">
        <v>630</v>
      </c>
      <c r="F5269">
        <v>64</v>
      </c>
      <c r="G5269" s="64">
        <v>44542</v>
      </c>
      <c r="H5269" s="64">
        <v>44542</v>
      </c>
      <c r="I5269">
        <v>5</v>
      </c>
      <c r="J5269">
        <v>2020</v>
      </c>
      <c r="K5269">
        <v>2020</v>
      </c>
      <c r="L5269">
        <v>1</v>
      </c>
      <c r="M5269">
        <v>0.4</v>
      </c>
      <c r="N5269">
        <v>0.4</v>
      </c>
      <c r="O5269">
        <v>1</v>
      </c>
      <c r="P5269">
        <v>0.4</v>
      </c>
      <c r="Q5269">
        <v>1</v>
      </c>
      <c r="R5269" t="s">
        <v>638</v>
      </c>
    </row>
    <row r="5270" spans="1:18" x14ac:dyDescent="0.3">
      <c r="A5270" s="63">
        <v>5268</v>
      </c>
      <c r="B5270">
        <v>114249</v>
      </c>
      <c r="C5270" t="s">
        <v>913</v>
      </c>
      <c r="D5270" t="s">
        <v>630</v>
      </c>
      <c r="F5270">
        <v>64</v>
      </c>
      <c r="G5270" s="64">
        <v>44542</v>
      </c>
      <c r="H5270" s="64">
        <v>44542</v>
      </c>
      <c r="I5270">
        <v>5</v>
      </c>
      <c r="J5270">
        <v>2020</v>
      </c>
      <c r="K5270">
        <v>2020</v>
      </c>
      <c r="L5270">
        <v>1</v>
      </c>
      <c r="M5270">
        <v>0.4</v>
      </c>
      <c r="N5270">
        <v>0.4</v>
      </c>
      <c r="O5270">
        <v>1</v>
      </c>
      <c r="P5270">
        <v>0.4</v>
      </c>
      <c r="Q5270">
        <v>1</v>
      </c>
      <c r="R5270" t="s">
        <v>601</v>
      </c>
    </row>
    <row r="5271" spans="1:18" x14ac:dyDescent="0.3">
      <c r="A5271" s="63">
        <v>5269</v>
      </c>
      <c r="B5271">
        <v>114249</v>
      </c>
      <c r="C5271" t="s">
        <v>913</v>
      </c>
      <c r="D5271" t="s">
        <v>630</v>
      </c>
      <c r="F5271">
        <v>64</v>
      </c>
      <c r="G5271" s="64">
        <v>44542</v>
      </c>
      <c r="H5271" s="64">
        <v>44542</v>
      </c>
      <c r="I5271">
        <v>5</v>
      </c>
      <c r="J5271">
        <v>2020</v>
      </c>
      <c r="K5271">
        <v>2020</v>
      </c>
      <c r="L5271">
        <v>1</v>
      </c>
      <c r="M5271">
        <v>0.4</v>
      </c>
      <c r="N5271">
        <v>0.4</v>
      </c>
      <c r="O5271">
        <v>1</v>
      </c>
      <c r="P5271">
        <v>0.4</v>
      </c>
      <c r="Q5271">
        <v>1</v>
      </c>
      <c r="R5271" t="s">
        <v>642</v>
      </c>
    </row>
    <row r="5272" spans="1:18" x14ac:dyDescent="0.3">
      <c r="A5272" s="63">
        <v>5270</v>
      </c>
      <c r="B5272">
        <v>114249</v>
      </c>
      <c r="C5272" t="s">
        <v>913</v>
      </c>
      <c r="D5272" t="s">
        <v>630</v>
      </c>
      <c r="F5272">
        <v>64</v>
      </c>
      <c r="G5272" s="64">
        <v>44542</v>
      </c>
      <c r="H5272" s="64">
        <v>44542</v>
      </c>
      <c r="I5272">
        <v>5</v>
      </c>
      <c r="J5272">
        <v>2020</v>
      </c>
      <c r="K5272">
        <v>2020</v>
      </c>
      <c r="L5272">
        <v>1</v>
      </c>
      <c r="M5272">
        <v>0.4</v>
      </c>
      <c r="N5272">
        <v>0.4</v>
      </c>
      <c r="O5272">
        <v>1</v>
      </c>
      <c r="P5272">
        <v>0.4</v>
      </c>
      <c r="Q5272">
        <v>1</v>
      </c>
      <c r="R5272" t="s">
        <v>699</v>
      </c>
    </row>
    <row r="5273" spans="1:18" x14ac:dyDescent="0.3">
      <c r="A5273" s="63">
        <v>5271</v>
      </c>
      <c r="B5273">
        <v>114249</v>
      </c>
      <c r="C5273" t="s">
        <v>913</v>
      </c>
      <c r="D5273" t="s">
        <v>630</v>
      </c>
      <c r="F5273">
        <v>64</v>
      </c>
      <c r="G5273" s="64">
        <v>44542</v>
      </c>
      <c r="H5273" s="64">
        <v>44542</v>
      </c>
      <c r="I5273">
        <v>5</v>
      </c>
      <c r="J5273">
        <v>2020</v>
      </c>
      <c r="K5273">
        <v>2020</v>
      </c>
      <c r="L5273">
        <v>1</v>
      </c>
      <c r="M5273">
        <v>0.4</v>
      </c>
      <c r="N5273">
        <v>0.4</v>
      </c>
      <c r="O5273">
        <v>1</v>
      </c>
      <c r="P5273">
        <v>0.4</v>
      </c>
      <c r="Q5273">
        <v>1</v>
      </c>
      <c r="R5273" t="s">
        <v>754</v>
      </c>
    </row>
    <row r="5274" spans="1:18" x14ac:dyDescent="0.3">
      <c r="A5274" s="63">
        <v>5272</v>
      </c>
      <c r="B5274">
        <v>112479</v>
      </c>
      <c r="C5274" t="s">
        <v>914</v>
      </c>
      <c r="D5274" t="s">
        <v>585</v>
      </c>
      <c r="F5274">
        <v>61</v>
      </c>
      <c r="G5274" s="64">
        <v>44542</v>
      </c>
      <c r="H5274" s="64">
        <v>44551</v>
      </c>
      <c r="I5274">
        <v>6</v>
      </c>
      <c r="J5274">
        <v>2020</v>
      </c>
      <c r="K5274">
        <v>2020</v>
      </c>
      <c r="L5274">
        <v>12</v>
      </c>
      <c r="M5274">
        <v>0.4</v>
      </c>
      <c r="N5274">
        <v>4.8000000000000007</v>
      </c>
      <c r="O5274">
        <v>10</v>
      </c>
      <c r="P5274">
        <v>0.48000000000000009</v>
      </c>
      <c r="Q5274">
        <v>1.2</v>
      </c>
      <c r="R5274" t="s">
        <v>35</v>
      </c>
    </row>
    <row r="5275" spans="1:18" x14ac:dyDescent="0.3">
      <c r="A5275" s="63">
        <v>5273</v>
      </c>
      <c r="B5275">
        <v>112479</v>
      </c>
      <c r="C5275" t="s">
        <v>914</v>
      </c>
      <c r="D5275" t="s">
        <v>585</v>
      </c>
      <c r="F5275">
        <v>61</v>
      </c>
      <c r="G5275" s="64">
        <v>44542</v>
      </c>
      <c r="H5275" s="64">
        <v>44551</v>
      </c>
      <c r="I5275">
        <v>6</v>
      </c>
      <c r="J5275">
        <v>2020</v>
      </c>
      <c r="K5275">
        <v>2020</v>
      </c>
      <c r="L5275">
        <v>12</v>
      </c>
      <c r="M5275">
        <v>0.4</v>
      </c>
      <c r="N5275">
        <v>4.8000000000000007</v>
      </c>
      <c r="O5275">
        <v>10</v>
      </c>
      <c r="P5275">
        <v>0.48000000000000009</v>
      </c>
      <c r="Q5275">
        <v>1.2</v>
      </c>
      <c r="R5275" t="s">
        <v>23</v>
      </c>
    </row>
    <row r="5276" spans="1:18" x14ac:dyDescent="0.3">
      <c r="A5276" s="63">
        <v>5274</v>
      </c>
      <c r="B5276">
        <v>112479</v>
      </c>
      <c r="C5276" t="s">
        <v>914</v>
      </c>
      <c r="D5276" t="s">
        <v>585</v>
      </c>
      <c r="F5276">
        <v>61</v>
      </c>
      <c r="G5276" s="64">
        <v>44542</v>
      </c>
      <c r="H5276" s="64">
        <v>44551</v>
      </c>
      <c r="I5276">
        <v>6</v>
      </c>
      <c r="J5276">
        <v>2020</v>
      </c>
      <c r="K5276">
        <v>2020</v>
      </c>
      <c r="L5276">
        <v>12</v>
      </c>
      <c r="M5276">
        <v>0.4</v>
      </c>
      <c r="N5276">
        <v>4.8000000000000007</v>
      </c>
      <c r="O5276">
        <v>10</v>
      </c>
      <c r="P5276">
        <v>0.48000000000000009</v>
      </c>
      <c r="Q5276">
        <v>1.2</v>
      </c>
      <c r="R5276" t="s">
        <v>606</v>
      </c>
    </row>
    <row r="5277" spans="1:18" x14ac:dyDescent="0.3">
      <c r="A5277" s="63">
        <v>5275</v>
      </c>
      <c r="B5277">
        <v>112479</v>
      </c>
      <c r="C5277" t="s">
        <v>914</v>
      </c>
      <c r="D5277" t="s">
        <v>585</v>
      </c>
      <c r="F5277">
        <v>61</v>
      </c>
      <c r="G5277" s="64">
        <v>44542</v>
      </c>
      <c r="H5277" s="64">
        <v>44551</v>
      </c>
      <c r="I5277">
        <v>6</v>
      </c>
      <c r="J5277">
        <v>2020</v>
      </c>
      <c r="K5277">
        <v>2020</v>
      </c>
      <c r="L5277">
        <v>12</v>
      </c>
      <c r="M5277">
        <v>0.4</v>
      </c>
      <c r="N5277">
        <v>4.8000000000000007</v>
      </c>
      <c r="O5277">
        <v>10</v>
      </c>
      <c r="P5277">
        <v>0.48000000000000009</v>
      </c>
      <c r="Q5277">
        <v>1.2</v>
      </c>
      <c r="R5277" t="s">
        <v>601</v>
      </c>
    </row>
    <row r="5278" spans="1:18" x14ac:dyDescent="0.3">
      <c r="A5278" s="63">
        <v>5276</v>
      </c>
      <c r="B5278">
        <v>112479</v>
      </c>
      <c r="C5278" t="s">
        <v>914</v>
      </c>
      <c r="D5278" t="s">
        <v>585</v>
      </c>
      <c r="F5278">
        <v>61</v>
      </c>
      <c r="G5278" s="64">
        <v>44542</v>
      </c>
      <c r="H5278" s="64">
        <v>44551</v>
      </c>
      <c r="I5278">
        <v>6</v>
      </c>
      <c r="J5278">
        <v>2020</v>
      </c>
      <c r="K5278">
        <v>2020</v>
      </c>
      <c r="L5278">
        <v>12</v>
      </c>
      <c r="M5278">
        <v>0.4</v>
      </c>
      <c r="N5278">
        <v>4.8000000000000007</v>
      </c>
      <c r="O5278">
        <v>10</v>
      </c>
      <c r="P5278">
        <v>0.48000000000000009</v>
      </c>
      <c r="Q5278">
        <v>1.2</v>
      </c>
      <c r="R5278" t="s">
        <v>641</v>
      </c>
    </row>
    <row r="5279" spans="1:18" x14ac:dyDescent="0.3">
      <c r="A5279" s="63">
        <v>5277</v>
      </c>
      <c r="B5279">
        <v>112479</v>
      </c>
      <c r="C5279" t="s">
        <v>914</v>
      </c>
      <c r="D5279" t="s">
        <v>585</v>
      </c>
      <c r="F5279">
        <v>61</v>
      </c>
      <c r="G5279" s="64">
        <v>44542</v>
      </c>
      <c r="H5279" s="64">
        <v>44551</v>
      </c>
      <c r="I5279">
        <v>6</v>
      </c>
      <c r="J5279">
        <v>2020</v>
      </c>
      <c r="K5279">
        <v>2020</v>
      </c>
      <c r="L5279">
        <v>12</v>
      </c>
      <c r="M5279">
        <v>0.4</v>
      </c>
      <c r="N5279">
        <v>4.8000000000000007</v>
      </c>
      <c r="O5279">
        <v>10</v>
      </c>
      <c r="P5279">
        <v>0.48000000000000009</v>
      </c>
      <c r="Q5279">
        <v>1.2</v>
      </c>
      <c r="R5279" t="s">
        <v>620</v>
      </c>
    </row>
    <row r="5280" spans="1:18" x14ac:dyDescent="0.3">
      <c r="A5280" s="63">
        <v>5278</v>
      </c>
      <c r="B5280">
        <v>112479</v>
      </c>
      <c r="C5280" t="s">
        <v>914</v>
      </c>
      <c r="D5280" t="s">
        <v>585</v>
      </c>
      <c r="F5280">
        <v>61</v>
      </c>
      <c r="G5280" s="64">
        <v>44542</v>
      </c>
      <c r="H5280" s="64">
        <v>44551</v>
      </c>
      <c r="I5280">
        <v>6</v>
      </c>
      <c r="J5280">
        <v>2020</v>
      </c>
      <c r="K5280">
        <v>2020</v>
      </c>
      <c r="L5280">
        <v>12</v>
      </c>
      <c r="M5280">
        <v>0.4</v>
      </c>
      <c r="N5280">
        <v>4.8000000000000007</v>
      </c>
      <c r="O5280">
        <v>10</v>
      </c>
      <c r="P5280">
        <v>0.48000000000000009</v>
      </c>
      <c r="Q5280">
        <v>1.2</v>
      </c>
      <c r="R5280" t="s">
        <v>642</v>
      </c>
    </row>
    <row r="5281" spans="1:18" x14ac:dyDescent="0.3">
      <c r="A5281" s="63">
        <v>5279</v>
      </c>
      <c r="B5281">
        <v>112479</v>
      </c>
      <c r="C5281" t="s">
        <v>914</v>
      </c>
      <c r="D5281" t="s">
        <v>585</v>
      </c>
      <c r="F5281">
        <v>61</v>
      </c>
      <c r="G5281" s="64">
        <v>44542</v>
      </c>
      <c r="H5281" s="64">
        <v>44551</v>
      </c>
      <c r="I5281">
        <v>6</v>
      </c>
      <c r="J5281">
        <v>2020</v>
      </c>
      <c r="K5281">
        <v>2020</v>
      </c>
      <c r="L5281">
        <v>12</v>
      </c>
      <c r="M5281">
        <v>0.4</v>
      </c>
      <c r="N5281">
        <v>4.8000000000000007</v>
      </c>
      <c r="O5281">
        <v>10</v>
      </c>
      <c r="P5281">
        <v>0.48000000000000009</v>
      </c>
      <c r="Q5281">
        <v>1.2</v>
      </c>
      <c r="R5281" t="s">
        <v>45</v>
      </c>
    </row>
    <row r="5282" spans="1:18" x14ac:dyDescent="0.3">
      <c r="A5282" s="63">
        <v>5280</v>
      </c>
      <c r="B5282">
        <v>112479</v>
      </c>
      <c r="C5282" t="s">
        <v>914</v>
      </c>
      <c r="D5282" t="s">
        <v>585</v>
      </c>
      <c r="F5282">
        <v>61</v>
      </c>
      <c r="G5282" s="64">
        <v>44542</v>
      </c>
      <c r="H5282" s="64">
        <v>44551</v>
      </c>
      <c r="I5282">
        <v>6</v>
      </c>
      <c r="J5282">
        <v>2020</v>
      </c>
      <c r="K5282">
        <v>2020</v>
      </c>
      <c r="L5282">
        <v>12</v>
      </c>
      <c r="M5282">
        <v>0.4</v>
      </c>
      <c r="N5282">
        <v>4.8000000000000007</v>
      </c>
      <c r="O5282">
        <v>10</v>
      </c>
      <c r="P5282">
        <v>0.48000000000000009</v>
      </c>
      <c r="Q5282">
        <v>1.2</v>
      </c>
      <c r="R5282" t="s">
        <v>676</v>
      </c>
    </row>
    <row r="5283" spans="1:18" x14ac:dyDescent="0.3">
      <c r="A5283" s="63">
        <v>5281</v>
      </c>
      <c r="B5283">
        <v>112479</v>
      </c>
      <c r="C5283" t="s">
        <v>914</v>
      </c>
      <c r="D5283" t="s">
        <v>585</v>
      </c>
      <c r="F5283">
        <v>61</v>
      </c>
      <c r="G5283" s="64">
        <v>44542</v>
      </c>
      <c r="H5283" s="64">
        <v>44551</v>
      </c>
      <c r="I5283">
        <v>6</v>
      </c>
      <c r="J5283">
        <v>2020</v>
      </c>
      <c r="K5283">
        <v>2020</v>
      </c>
      <c r="L5283">
        <v>12</v>
      </c>
      <c r="M5283">
        <v>0.4</v>
      </c>
      <c r="N5283">
        <v>4.8000000000000007</v>
      </c>
      <c r="O5283">
        <v>10</v>
      </c>
      <c r="P5283">
        <v>0.48000000000000009</v>
      </c>
      <c r="Q5283">
        <v>1.2</v>
      </c>
      <c r="R5283" t="s">
        <v>670</v>
      </c>
    </row>
    <row r="5284" spans="1:18" x14ac:dyDescent="0.3">
      <c r="A5284" s="63">
        <v>5282</v>
      </c>
      <c r="B5284">
        <v>112479</v>
      </c>
      <c r="C5284" t="s">
        <v>914</v>
      </c>
      <c r="D5284" t="s">
        <v>585</v>
      </c>
      <c r="F5284">
        <v>61</v>
      </c>
      <c r="G5284" s="64">
        <v>44542</v>
      </c>
      <c r="H5284" s="64">
        <v>44551</v>
      </c>
      <c r="I5284">
        <v>6</v>
      </c>
      <c r="J5284">
        <v>2020</v>
      </c>
      <c r="K5284">
        <v>2020</v>
      </c>
      <c r="L5284">
        <v>12</v>
      </c>
      <c r="M5284">
        <v>0.4</v>
      </c>
      <c r="N5284">
        <v>4.8000000000000007</v>
      </c>
      <c r="O5284">
        <v>10</v>
      </c>
      <c r="P5284">
        <v>0.48000000000000009</v>
      </c>
      <c r="Q5284">
        <v>1.2</v>
      </c>
      <c r="R5284" t="s">
        <v>679</v>
      </c>
    </row>
    <row r="5285" spans="1:18" x14ac:dyDescent="0.3">
      <c r="A5285" s="63">
        <v>5283</v>
      </c>
      <c r="B5285">
        <v>112479</v>
      </c>
      <c r="C5285" t="s">
        <v>914</v>
      </c>
      <c r="D5285" t="s">
        <v>585</v>
      </c>
      <c r="F5285">
        <v>61</v>
      </c>
      <c r="G5285" s="64">
        <v>44542</v>
      </c>
      <c r="H5285" s="64">
        <v>44551</v>
      </c>
      <c r="I5285">
        <v>6</v>
      </c>
      <c r="J5285">
        <v>2020</v>
      </c>
      <c r="K5285">
        <v>2020</v>
      </c>
      <c r="L5285">
        <v>12</v>
      </c>
      <c r="M5285">
        <v>0.4</v>
      </c>
      <c r="N5285">
        <v>4.8000000000000007</v>
      </c>
      <c r="O5285">
        <v>10</v>
      </c>
      <c r="P5285">
        <v>0.48000000000000009</v>
      </c>
      <c r="Q5285">
        <v>1.2</v>
      </c>
      <c r="R5285" t="s">
        <v>661</v>
      </c>
    </row>
    <row r="5286" spans="1:18" x14ac:dyDescent="0.3">
      <c r="A5286" s="63">
        <v>5284</v>
      </c>
      <c r="B5286">
        <v>112479</v>
      </c>
      <c r="C5286" t="s">
        <v>914</v>
      </c>
      <c r="D5286" t="s">
        <v>585</v>
      </c>
      <c r="F5286">
        <v>61</v>
      </c>
      <c r="G5286" s="64">
        <v>44542</v>
      </c>
      <c r="H5286" s="64">
        <v>44551</v>
      </c>
      <c r="I5286">
        <v>6</v>
      </c>
      <c r="J5286">
        <v>2020</v>
      </c>
      <c r="K5286">
        <v>2020</v>
      </c>
      <c r="L5286">
        <v>12</v>
      </c>
      <c r="M5286">
        <v>0.4</v>
      </c>
      <c r="N5286">
        <v>4.8000000000000007</v>
      </c>
      <c r="O5286">
        <v>10</v>
      </c>
      <c r="P5286">
        <v>0.48000000000000009</v>
      </c>
      <c r="Q5286">
        <v>1.2</v>
      </c>
      <c r="R5286" t="s">
        <v>706</v>
      </c>
    </row>
    <row r="5287" spans="1:18" x14ac:dyDescent="0.3">
      <c r="A5287" s="63">
        <v>5285</v>
      </c>
      <c r="B5287">
        <v>114121</v>
      </c>
      <c r="C5287" t="s">
        <v>915</v>
      </c>
      <c r="D5287" t="s">
        <v>651</v>
      </c>
      <c r="F5287">
        <v>74</v>
      </c>
      <c r="G5287" s="64">
        <v>44542</v>
      </c>
      <c r="H5287" s="64">
        <v>44544</v>
      </c>
      <c r="I5287">
        <v>0</v>
      </c>
      <c r="J5287">
        <v>2020</v>
      </c>
      <c r="K5287" t="s">
        <v>730</v>
      </c>
      <c r="L5287">
        <v>15</v>
      </c>
      <c r="M5287">
        <v>0.3</v>
      </c>
      <c r="N5287">
        <v>4.5</v>
      </c>
      <c r="O5287">
        <v>3</v>
      </c>
      <c r="P5287">
        <v>1.5</v>
      </c>
      <c r="Q5287">
        <v>5</v>
      </c>
      <c r="R5287" t="s">
        <v>35</v>
      </c>
    </row>
    <row r="5288" spans="1:18" x14ac:dyDescent="0.3">
      <c r="A5288" s="63">
        <v>5286</v>
      </c>
      <c r="B5288">
        <v>114121</v>
      </c>
      <c r="C5288" t="s">
        <v>915</v>
      </c>
      <c r="D5288" t="s">
        <v>651</v>
      </c>
      <c r="F5288">
        <v>74</v>
      </c>
      <c r="G5288" s="64">
        <v>44542</v>
      </c>
      <c r="H5288" s="64">
        <v>44544</v>
      </c>
      <c r="I5288">
        <v>0</v>
      </c>
      <c r="J5288">
        <v>2020</v>
      </c>
      <c r="K5288" t="s">
        <v>730</v>
      </c>
      <c r="L5288">
        <v>15</v>
      </c>
      <c r="M5288">
        <v>0.3</v>
      </c>
      <c r="N5288">
        <v>4.5</v>
      </c>
      <c r="O5288">
        <v>3</v>
      </c>
      <c r="P5288">
        <v>1.5</v>
      </c>
      <c r="Q5288">
        <v>5</v>
      </c>
      <c r="R5288" t="s">
        <v>22</v>
      </c>
    </row>
    <row r="5289" spans="1:18" x14ac:dyDescent="0.3">
      <c r="A5289" s="63">
        <v>5287</v>
      </c>
      <c r="B5289">
        <v>114121</v>
      </c>
      <c r="C5289" t="s">
        <v>915</v>
      </c>
      <c r="D5289" t="s">
        <v>651</v>
      </c>
      <c r="F5289">
        <v>74</v>
      </c>
      <c r="G5289" s="64">
        <v>44542</v>
      </c>
      <c r="H5289" s="64">
        <v>44544</v>
      </c>
      <c r="I5289">
        <v>0</v>
      </c>
      <c r="J5289">
        <v>2020</v>
      </c>
      <c r="K5289" t="s">
        <v>730</v>
      </c>
      <c r="L5289">
        <v>15</v>
      </c>
      <c r="M5289">
        <v>0.3</v>
      </c>
      <c r="N5289">
        <v>4.5</v>
      </c>
      <c r="O5289">
        <v>3</v>
      </c>
      <c r="P5289">
        <v>1.5</v>
      </c>
      <c r="Q5289">
        <v>5</v>
      </c>
      <c r="R5289" t="s">
        <v>32</v>
      </c>
    </row>
    <row r="5290" spans="1:18" x14ac:dyDescent="0.3">
      <c r="A5290" s="63">
        <v>5288</v>
      </c>
      <c r="B5290">
        <v>114121</v>
      </c>
      <c r="C5290" t="s">
        <v>915</v>
      </c>
      <c r="D5290" t="s">
        <v>651</v>
      </c>
      <c r="F5290">
        <v>74</v>
      </c>
      <c r="G5290" s="64">
        <v>44542</v>
      </c>
      <c r="H5290" s="64">
        <v>44544</v>
      </c>
      <c r="I5290">
        <v>0</v>
      </c>
      <c r="J5290">
        <v>2020</v>
      </c>
      <c r="K5290" t="s">
        <v>730</v>
      </c>
      <c r="L5290">
        <v>15</v>
      </c>
      <c r="M5290">
        <v>0.3</v>
      </c>
      <c r="N5290">
        <v>4.5</v>
      </c>
      <c r="O5290">
        <v>3</v>
      </c>
      <c r="P5290">
        <v>1.5</v>
      </c>
      <c r="Q5290">
        <v>5</v>
      </c>
      <c r="R5290" t="s">
        <v>23</v>
      </c>
    </row>
    <row r="5291" spans="1:18" x14ac:dyDescent="0.3">
      <c r="A5291" s="63">
        <v>5289</v>
      </c>
      <c r="B5291">
        <v>114121</v>
      </c>
      <c r="C5291" t="s">
        <v>915</v>
      </c>
      <c r="D5291" t="s">
        <v>651</v>
      </c>
      <c r="F5291">
        <v>74</v>
      </c>
      <c r="G5291" s="64">
        <v>44542</v>
      </c>
      <c r="H5291" s="64">
        <v>44544</v>
      </c>
      <c r="I5291">
        <v>0</v>
      </c>
      <c r="J5291">
        <v>2020</v>
      </c>
      <c r="K5291" t="s">
        <v>730</v>
      </c>
      <c r="L5291">
        <v>15</v>
      </c>
      <c r="M5291">
        <v>0.3</v>
      </c>
      <c r="N5291">
        <v>4.5</v>
      </c>
      <c r="O5291">
        <v>3</v>
      </c>
      <c r="P5291">
        <v>1.5</v>
      </c>
      <c r="Q5291">
        <v>5</v>
      </c>
      <c r="R5291" t="s">
        <v>42</v>
      </c>
    </row>
    <row r="5292" spans="1:18" x14ac:dyDescent="0.3">
      <c r="A5292" s="63">
        <v>5290</v>
      </c>
      <c r="B5292">
        <v>114121</v>
      </c>
      <c r="C5292" t="s">
        <v>915</v>
      </c>
      <c r="D5292" t="s">
        <v>651</v>
      </c>
      <c r="F5292">
        <v>74</v>
      </c>
      <c r="G5292" s="64">
        <v>44542</v>
      </c>
      <c r="H5292" s="64">
        <v>44544</v>
      </c>
      <c r="I5292">
        <v>0</v>
      </c>
      <c r="J5292">
        <v>2020</v>
      </c>
      <c r="K5292" t="s">
        <v>730</v>
      </c>
      <c r="L5292">
        <v>15</v>
      </c>
      <c r="M5292">
        <v>0.3</v>
      </c>
      <c r="N5292">
        <v>4.5</v>
      </c>
      <c r="O5292">
        <v>3</v>
      </c>
      <c r="P5292">
        <v>1.5</v>
      </c>
      <c r="Q5292">
        <v>5</v>
      </c>
      <c r="R5292" t="s">
        <v>133</v>
      </c>
    </row>
    <row r="5293" spans="1:18" x14ac:dyDescent="0.3">
      <c r="A5293" s="63">
        <v>5291</v>
      </c>
      <c r="B5293">
        <v>114121</v>
      </c>
      <c r="C5293" t="s">
        <v>915</v>
      </c>
      <c r="D5293" t="s">
        <v>651</v>
      </c>
      <c r="F5293">
        <v>74</v>
      </c>
      <c r="G5293" s="64">
        <v>44542</v>
      </c>
      <c r="H5293" s="64">
        <v>44544</v>
      </c>
      <c r="I5293">
        <v>0</v>
      </c>
      <c r="J5293">
        <v>2020</v>
      </c>
      <c r="K5293" t="s">
        <v>730</v>
      </c>
      <c r="L5293">
        <v>15</v>
      </c>
      <c r="M5293">
        <v>0.3</v>
      </c>
      <c r="N5293">
        <v>4.5</v>
      </c>
      <c r="O5293">
        <v>3</v>
      </c>
      <c r="P5293">
        <v>1.5</v>
      </c>
      <c r="Q5293">
        <v>5</v>
      </c>
      <c r="R5293" t="s">
        <v>590</v>
      </c>
    </row>
    <row r="5294" spans="1:18" x14ac:dyDescent="0.3">
      <c r="A5294" s="63">
        <v>5292</v>
      </c>
      <c r="B5294">
        <v>114121</v>
      </c>
      <c r="C5294" t="s">
        <v>915</v>
      </c>
      <c r="D5294" t="s">
        <v>651</v>
      </c>
      <c r="F5294">
        <v>74</v>
      </c>
      <c r="G5294" s="64">
        <v>44542</v>
      </c>
      <c r="H5294" s="64">
        <v>44544</v>
      </c>
      <c r="I5294">
        <v>0</v>
      </c>
      <c r="J5294">
        <v>2020</v>
      </c>
      <c r="K5294" t="s">
        <v>730</v>
      </c>
      <c r="L5294">
        <v>15</v>
      </c>
      <c r="M5294">
        <v>0.3</v>
      </c>
      <c r="N5294">
        <v>4.5</v>
      </c>
      <c r="O5294">
        <v>3</v>
      </c>
      <c r="P5294">
        <v>1.5</v>
      </c>
      <c r="Q5294">
        <v>5</v>
      </c>
      <c r="R5294" t="s">
        <v>45</v>
      </c>
    </row>
    <row r="5295" spans="1:18" x14ac:dyDescent="0.3">
      <c r="A5295" s="63">
        <v>5293</v>
      </c>
      <c r="B5295">
        <v>114121</v>
      </c>
      <c r="C5295" t="s">
        <v>915</v>
      </c>
      <c r="D5295" t="s">
        <v>651</v>
      </c>
      <c r="F5295">
        <v>74</v>
      </c>
      <c r="G5295" s="64">
        <v>44542</v>
      </c>
      <c r="H5295" s="64">
        <v>44544</v>
      </c>
      <c r="I5295">
        <v>0</v>
      </c>
      <c r="J5295">
        <v>2020</v>
      </c>
      <c r="K5295" t="s">
        <v>730</v>
      </c>
      <c r="L5295">
        <v>15</v>
      </c>
      <c r="M5295">
        <v>0.3</v>
      </c>
      <c r="N5295">
        <v>4.5</v>
      </c>
      <c r="O5295">
        <v>3</v>
      </c>
      <c r="P5295">
        <v>1.5</v>
      </c>
      <c r="Q5295">
        <v>5</v>
      </c>
      <c r="R5295" t="s">
        <v>606</v>
      </c>
    </row>
    <row r="5296" spans="1:18" x14ac:dyDescent="0.3">
      <c r="A5296" s="63">
        <v>5294</v>
      </c>
      <c r="B5296">
        <v>114121</v>
      </c>
      <c r="C5296" t="s">
        <v>915</v>
      </c>
      <c r="D5296" t="s">
        <v>651</v>
      </c>
      <c r="F5296">
        <v>74</v>
      </c>
      <c r="G5296" s="64">
        <v>44542</v>
      </c>
      <c r="H5296" s="64">
        <v>44544</v>
      </c>
      <c r="I5296">
        <v>0</v>
      </c>
      <c r="J5296">
        <v>2020</v>
      </c>
      <c r="K5296" t="s">
        <v>730</v>
      </c>
      <c r="L5296">
        <v>15</v>
      </c>
      <c r="M5296">
        <v>0.3</v>
      </c>
      <c r="N5296">
        <v>4.5</v>
      </c>
      <c r="O5296">
        <v>3</v>
      </c>
      <c r="P5296">
        <v>1.5</v>
      </c>
      <c r="Q5296">
        <v>5</v>
      </c>
      <c r="R5296" t="s">
        <v>639</v>
      </c>
    </row>
    <row r="5297" spans="1:18" x14ac:dyDescent="0.3">
      <c r="A5297" s="63">
        <v>5295</v>
      </c>
      <c r="B5297">
        <v>114121</v>
      </c>
      <c r="C5297" t="s">
        <v>915</v>
      </c>
      <c r="D5297" t="s">
        <v>651</v>
      </c>
      <c r="F5297">
        <v>74</v>
      </c>
      <c r="G5297" s="64">
        <v>44542</v>
      </c>
      <c r="H5297" s="64">
        <v>44544</v>
      </c>
      <c r="I5297">
        <v>0</v>
      </c>
      <c r="J5297">
        <v>2020</v>
      </c>
      <c r="K5297" t="s">
        <v>730</v>
      </c>
      <c r="L5297">
        <v>15</v>
      </c>
      <c r="M5297">
        <v>0.3</v>
      </c>
      <c r="N5297">
        <v>4.5</v>
      </c>
      <c r="O5297">
        <v>3</v>
      </c>
      <c r="P5297">
        <v>1.5</v>
      </c>
      <c r="Q5297">
        <v>5</v>
      </c>
      <c r="R5297" t="s">
        <v>71</v>
      </c>
    </row>
    <row r="5298" spans="1:18" x14ac:dyDescent="0.3">
      <c r="A5298" s="63">
        <v>5296</v>
      </c>
      <c r="B5298">
        <v>114121</v>
      </c>
      <c r="C5298" t="s">
        <v>915</v>
      </c>
      <c r="D5298" t="s">
        <v>651</v>
      </c>
      <c r="F5298">
        <v>74</v>
      </c>
      <c r="G5298" s="64">
        <v>44542</v>
      </c>
      <c r="H5298" s="64">
        <v>44544</v>
      </c>
      <c r="I5298">
        <v>0</v>
      </c>
      <c r="J5298">
        <v>2020</v>
      </c>
      <c r="K5298" t="s">
        <v>730</v>
      </c>
      <c r="L5298">
        <v>15</v>
      </c>
      <c r="M5298">
        <v>0.3</v>
      </c>
      <c r="N5298">
        <v>4.5</v>
      </c>
      <c r="O5298">
        <v>3</v>
      </c>
      <c r="P5298">
        <v>1.5</v>
      </c>
      <c r="Q5298">
        <v>5</v>
      </c>
      <c r="R5298" t="s">
        <v>811</v>
      </c>
    </row>
    <row r="5299" spans="1:18" x14ac:dyDescent="0.3">
      <c r="A5299" s="63">
        <v>5297</v>
      </c>
      <c r="B5299">
        <v>114121</v>
      </c>
      <c r="C5299" t="s">
        <v>915</v>
      </c>
      <c r="D5299" t="s">
        <v>651</v>
      </c>
      <c r="F5299">
        <v>74</v>
      </c>
      <c r="G5299" s="64">
        <v>44542</v>
      </c>
      <c r="H5299" s="64">
        <v>44544</v>
      </c>
      <c r="I5299">
        <v>0</v>
      </c>
      <c r="J5299">
        <v>2020</v>
      </c>
      <c r="K5299" t="s">
        <v>730</v>
      </c>
      <c r="L5299">
        <v>15</v>
      </c>
      <c r="M5299">
        <v>0.3</v>
      </c>
      <c r="N5299">
        <v>4.5</v>
      </c>
      <c r="O5299">
        <v>3</v>
      </c>
      <c r="P5299">
        <v>1.5</v>
      </c>
      <c r="Q5299">
        <v>5</v>
      </c>
      <c r="R5299" t="s">
        <v>640</v>
      </c>
    </row>
    <row r="5300" spans="1:18" x14ac:dyDescent="0.3">
      <c r="A5300" s="63">
        <v>5298</v>
      </c>
      <c r="B5300">
        <v>114121</v>
      </c>
      <c r="C5300" t="s">
        <v>915</v>
      </c>
      <c r="D5300" t="s">
        <v>651</v>
      </c>
      <c r="F5300">
        <v>74</v>
      </c>
      <c r="G5300" s="64">
        <v>44542</v>
      </c>
      <c r="H5300" s="64">
        <v>44544</v>
      </c>
      <c r="I5300">
        <v>0</v>
      </c>
      <c r="J5300">
        <v>2020</v>
      </c>
      <c r="K5300" t="s">
        <v>730</v>
      </c>
      <c r="L5300">
        <v>15</v>
      </c>
      <c r="M5300">
        <v>0.3</v>
      </c>
      <c r="N5300">
        <v>4.5</v>
      </c>
      <c r="O5300">
        <v>3</v>
      </c>
      <c r="P5300">
        <v>1.5</v>
      </c>
      <c r="Q5300">
        <v>5</v>
      </c>
      <c r="R5300" t="s">
        <v>696</v>
      </c>
    </row>
    <row r="5301" spans="1:18" x14ac:dyDescent="0.3">
      <c r="A5301" s="63">
        <v>5299</v>
      </c>
      <c r="B5301">
        <v>114121</v>
      </c>
      <c r="C5301" t="s">
        <v>915</v>
      </c>
      <c r="D5301" t="s">
        <v>651</v>
      </c>
      <c r="F5301">
        <v>74</v>
      </c>
      <c r="G5301" s="64">
        <v>44542</v>
      </c>
      <c r="H5301" s="64">
        <v>44544</v>
      </c>
      <c r="I5301">
        <v>0</v>
      </c>
      <c r="J5301">
        <v>2020</v>
      </c>
      <c r="K5301" t="s">
        <v>730</v>
      </c>
      <c r="L5301">
        <v>15</v>
      </c>
      <c r="M5301">
        <v>0.3</v>
      </c>
      <c r="N5301">
        <v>4.5</v>
      </c>
      <c r="O5301">
        <v>3</v>
      </c>
      <c r="P5301">
        <v>1.5</v>
      </c>
      <c r="Q5301">
        <v>5</v>
      </c>
      <c r="R5301" t="s">
        <v>599</v>
      </c>
    </row>
    <row r="5302" spans="1:18" x14ac:dyDescent="0.3">
      <c r="A5302" s="63">
        <v>5300</v>
      </c>
      <c r="B5302">
        <v>114121</v>
      </c>
      <c r="C5302" t="s">
        <v>915</v>
      </c>
      <c r="D5302" t="s">
        <v>651</v>
      </c>
      <c r="F5302">
        <v>74</v>
      </c>
      <c r="G5302" s="64">
        <v>44542</v>
      </c>
      <c r="H5302" s="64">
        <v>44544</v>
      </c>
      <c r="I5302">
        <v>0</v>
      </c>
      <c r="J5302">
        <v>2020</v>
      </c>
      <c r="K5302" t="s">
        <v>730</v>
      </c>
      <c r="L5302">
        <v>15</v>
      </c>
      <c r="M5302">
        <v>0.3</v>
      </c>
      <c r="N5302">
        <v>4.5</v>
      </c>
      <c r="O5302">
        <v>3</v>
      </c>
      <c r="P5302">
        <v>1.5</v>
      </c>
      <c r="Q5302">
        <v>5</v>
      </c>
      <c r="R5302" t="s">
        <v>661</v>
      </c>
    </row>
    <row r="5303" spans="1:18" x14ac:dyDescent="0.3">
      <c r="A5303" s="63">
        <v>5301</v>
      </c>
      <c r="B5303">
        <v>114121</v>
      </c>
      <c r="C5303" t="s">
        <v>915</v>
      </c>
      <c r="D5303" t="s">
        <v>651</v>
      </c>
      <c r="F5303">
        <v>74</v>
      </c>
      <c r="G5303" s="64">
        <v>44542</v>
      </c>
      <c r="H5303" s="64">
        <v>44544</v>
      </c>
      <c r="I5303">
        <v>0</v>
      </c>
      <c r="J5303">
        <v>2020</v>
      </c>
      <c r="K5303" t="s">
        <v>730</v>
      </c>
      <c r="L5303">
        <v>15</v>
      </c>
      <c r="M5303">
        <v>0.3</v>
      </c>
      <c r="N5303">
        <v>4.5</v>
      </c>
      <c r="O5303">
        <v>3</v>
      </c>
      <c r="P5303">
        <v>1.5</v>
      </c>
      <c r="Q5303">
        <v>5</v>
      </c>
      <c r="R5303" t="s">
        <v>769</v>
      </c>
    </row>
    <row r="5304" spans="1:18" x14ac:dyDescent="0.3">
      <c r="A5304" s="63">
        <v>5302</v>
      </c>
      <c r="B5304">
        <v>114121</v>
      </c>
      <c r="C5304" t="s">
        <v>915</v>
      </c>
      <c r="D5304" t="s">
        <v>651</v>
      </c>
      <c r="F5304">
        <v>74</v>
      </c>
      <c r="G5304" s="64">
        <v>44542</v>
      </c>
      <c r="H5304" s="64">
        <v>44544</v>
      </c>
      <c r="I5304">
        <v>0</v>
      </c>
      <c r="J5304">
        <v>2020</v>
      </c>
      <c r="K5304" t="s">
        <v>730</v>
      </c>
      <c r="L5304">
        <v>15</v>
      </c>
      <c r="M5304">
        <v>0.3</v>
      </c>
      <c r="N5304">
        <v>4.5</v>
      </c>
      <c r="O5304">
        <v>3</v>
      </c>
      <c r="P5304">
        <v>1.5</v>
      </c>
      <c r="Q5304">
        <v>5</v>
      </c>
      <c r="R5304" t="s">
        <v>712</v>
      </c>
    </row>
    <row r="5305" spans="1:18" x14ac:dyDescent="0.3">
      <c r="A5305" s="63">
        <v>5303</v>
      </c>
      <c r="B5305">
        <v>114121</v>
      </c>
      <c r="C5305" t="s">
        <v>915</v>
      </c>
      <c r="D5305" t="s">
        <v>651</v>
      </c>
      <c r="F5305">
        <v>74</v>
      </c>
      <c r="G5305" s="64">
        <v>44542</v>
      </c>
      <c r="H5305" s="64">
        <v>44544</v>
      </c>
      <c r="I5305">
        <v>0</v>
      </c>
      <c r="J5305">
        <v>2020</v>
      </c>
      <c r="K5305" t="s">
        <v>730</v>
      </c>
      <c r="L5305">
        <v>15</v>
      </c>
      <c r="M5305">
        <v>0.3</v>
      </c>
      <c r="N5305">
        <v>4.5</v>
      </c>
      <c r="O5305">
        <v>3</v>
      </c>
      <c r="P5305">
        <v>1.5</v>
      </c>
      <c r="Q5305">
        <v>5</v>
      </c>
      <c r="R5305" t="s">
        <v>768</v>
      </c>
    </row>
    <row r="5306" spans="1:18" x14ac:dyDescent="0.3">
      <c r="A5306" s="63">
        <v>5304</v>
      </c>
      <c r="B5306">
        <v>125867</v>
      </c>
      <c r="C5306" t="s">
        <v>153</v>
      </c>
      <c r="D5306" t="s">
        <v>585</v>
      </c>
      <c r="F5306">
        <v>52</v>
      </c>
      <c r="G5306" s="64">
        <v>44548</v>
      </c>
      <c r="H5306" s="64">
        <v>44557</v>
      </c>
      <c r="I5306">
        <v>5</v>
      </c>
      <c r="J5306">
        <v>2021</v>
      </c>
      <c r="K5306">
        <v>2021</v>
      </c>
      <c r="L5306">
        <v>11</v>
      </c>
      <c r="M5306">
        <v>0.38333333333333341</v>
      </c>
      <c r="N5306">
        <v>4.2166666666666668</v>
      </c>
      <c r="O5306">
        <v>10</v>
      </c>
      <c r="P5306">
        <v>0.42166666666666669</v>
      </c>
      <c r="Q5306">
        <v>1.1000000000000001</v>
      </c>
      <c r="R5306" t="s">
        <v>35</v>
      </c>
    </row>
    <row r="5307" spans="1:18" x14ac:dyDescent="0.3">
      <c r="A5307" s="63">
        <v>5305</v>
      </c>
      <c r="B5307">
        <v>125867</v>
      </c>
      <c r="C5307" t="s">
        <v>153</v>
      </c>
      <c r="D5307" t="s">
        <v>585</v>
      </c>
      <c r="F5307">
        <v>52</v>
      </c>
      <c r="G5307" s="64">
        <v>44548</v>
      </c>
      <c r="H5307" s="64">
        <v>44557</v>
      </c>
      <c r="I5307">
        <v>5</v>
      </c>
      <c r="J5307">
        <v>2021</v>
      </c>
      <c r="K5307">
        <v>2021</v>
      </c>
      <c r="L5307">
        <v>11</v>
      </c>
      <c r="M5307">
        <v>0.38333333333333341</v>
      </c>
      <c r="N5307">
        <v>4.2166666666666668</v>
      </c>
      <c r="O5307">
        <v>10</v>
      </c>
      <c r="P5307">
        <v>0.42166666666666669</v>
      </c>
      <c r="Q5307">
        <v>1.1000000000000001</v>
      </c>
      <c r="R5307" t="s">
        <v>36</v>
      </c>
    </row>
    <row r="5308" spans="1:18" x14ac:dyDescent="0.3">
      <c r="A5308" s="63">
        <v>5306</v>
      </c>
      <c r="B5308">
        <v>125867</v>
      </c>
      <c r="C5308" t="s">
        <v>153</v>
      </c>
      <c r="D5308" t="s">
        <v>585</v>
      </c>
      <c r="F5308">
        <v>52</v>
      </c>
      <c r="G5308" s="64">
        <v>44548</v>
      </c>
      <c r="H5308" s="64">
        <v>44557</v>
      </c>
      <c r="I5308">
        <v>5</v>
      </c>
      <c r="J5308">
        <v>2021</v>
      </c>
      <c r="K5308">
        <v>2021</v>
      </c>
      <c r="L5308">
        <v>11</v>
      </c>
      <c r="M5308">
        <v>0.38333333333333341</v>
      </c>
      <c r="N5308">
        <v>4.2166666666666668</v>
      </c>
      <c r="O5308">
        <v>10</v>
      </c>
      <c r="P5308">
        <v>0.42166666666666669</v>
      </c>
      <c r="Q5308">
        <v>1.1000000000000001</v>
      </c>
      <c r="R5308" t="s">
        <v>46</v>
      </c>
    </row>
    <row r="5309" spans="1:18" x14ac:dyDescent="0.3">
      <c r="A5309" s="63">
        <v>5307</v>
      </c>
      <c r="B5309">
        <v>125867</v>
      </c>
      <c r="C5309" t="s">
        <v>153</v>
      </c>
      <c r="D5309" t="s">
        <v>585</v>
      </c>
      <c r="F5309">
        <v>52</v>
      </c>
      <c r="G5309" s="64">
        <v>44548</v>
      </c>
      <c r="H5309" s="64">
        <v>44557</v>
      </c>
      <c r="I5309">
        <v>5</v>
      </c>
      <c r="J5309">
        <v>2021</v>
      </c>
      <c r="K5309">
        <v>2021</v>
      </c>
      <c r="L5309">
        <v>11</v>
      </c>
      <c r="M5309">
        <v>0.38333333333333341</v>
      </c>
      <c r="N5309">
        <v>4.2166666666666668</v>
      </c>
      <c r="O5309">
        <v>10</v>
      </c>
      <c r="P5309">
        <v>0.42166666666666669</v>
      </c>
      <c r="Q5309">
        <v>1.1000000000000001</v>
      </c>
      <c r="R5309" t="s">
        <v>916</v>
      </c>
    </row>
    <row r="5310" spans="1:18" x14ac:dyDescent="0.3">
      <c r="A5310" s="63">
        <v>5308</v>
      </c>
      <c r="B5310">
        <v>125867</v>
      </c>
      <c r="C5310" t="s">
        <v>153</v>
      </c>
      <c r="D5310" t="s">
        <v>585</v>
      </c>
      <c r="F5310">
        <v>52</v>
      </c>
      <c r="G5310" s="64">
        <v>44548</v>
      </c>
      <c r="H5310" s="64">
        <v>44557</v>
      </c>
      <c r="I5310">
        <v>5</v>
      </c>
      <c r="J5310">
        <v>2021</v>
      </c>
      <c r="K5310">
        <v>2021</v>
      </c>
      <c r="L5310">
        <v>11</v>
      </c>
      <c r="M5310">
        <v>0.38333333333333341</v>
      </c>
      <c r="N5310">
        <v>4.2166666666666668</v>
      </c>
      <c r="O5310">
        <v>10</v>
      </c>
      <c r="P5310">
        <v>0.42166666666666669</v>
      </c>
      <c r="Q5310">
        <v>1.1000000000000001</v>
      </c>
      <c r="R5310" t="s">
        <v>835</v>
      </c>
    </row>
    <row r="5311" spans="1:18" x14ac:dyDescent="0.3">
      <c r="A5311" s="63">
        <v>5309</v>
      </c>
      <c r="B5311">
        <v>125867</v>
      </c>
      <c r="C5311" t="s">
        <v>153</v>
      </c>
      <c r="D5311" t="s">
        <v>585</v>
      </c>
      <c r="F5311">
        <v>52</v>
      </c>
      <c r="G5311" s="64">
        <v>44548</v>
      </c>
      <c r="H5311" s="64">
        <v>44557</v>
      </c>
      <c r="I5311">
        <v>5</v>
      </c>
      <c r="J5311">
        <v>2021</v>
      </c>
      <c r="K5311">
        <v>2021</v>
      </c>
      <c r="L5311">
        <v>11</v>
      </c>
      <c r="M5311">
        <v>0.38333333333333341</v>
      </c>
      <c r="N5311">
        <v>4.2166666666666668</v>
      </c>
      <c r="O5311">
        <v>10</v>
      </c>
      <c r="P5311">
        <v>0.42166666666666669</v>
      </c>
      <c r="Q5311">
        <v>1.1000000000000001</v>
      </c>
      <c r="R5311" t="s">
        <v>706</v>
      </c>
    </row>
    <row r="5312" spans="1:18" x14ac:dyDescent="0.3">
      <c r="A5312" s="63">
        <v>5310</v>
      </c>
      <c r="B5312">
        <v>125867</v>
      </c>
      <c r="C5312" t="s">
        <v>153</v>
      </c>
      <c r="D5312" t="s">
        <v>585</v>
      </c>
      <c r="F5312">
        <v>52</v>
      </c>
      <c r="G5312" s="64">
        <v>44548</v>
      </c>
      <c r="H5312" s="64">
        <v>44557</v>
      </c>
      <c r="I5312">
        <v>5</v>
      </c>
      <c r="J5312">
        <v>2021</v>
      </c>
      <c r="K5312">
        <v>2021</v>
      </c>
      <c r="L5312">
        <v>11</v>
      </c>
      <c r="M5312">
        <v>0.38333333333333341</v>
      </c>
      <c r="N5312">
        <v>4.2166666666666668</v>
      </c>
      <c r="O5312">
        <v>10</v>
      </c>
      <c r="P5312">
        <v>0.42166666666666669</v>
      </c>
      <c r="Q5312">
        <v>1.1000000000000001</v>
      </c>
      <c r="R5312" t="s">
        <v>91</v>
      </c>
    </row>
    <row r="5313" spans="1:18" x14ac:dyDescent="0.3">
      <c r="A5313" s="63">
        <v>5311</v>
      </c>
      <c r="B5313">
        <v>125867</v>
      </c>
      <c r="C5313" t="s">
        <v>153</v>
      </c>
      <c r="D5313" t="s">
        <v>585</v>
      </c>
      <c r="F5313">
        <v>52</v>
      </c>
      <c r="G5313" s="64">
        <v>44548</v>
      </c>
      <c r="H5313" s="64">
        <v>44557</v>
      </c>
      <c r="I5313">
        <v>5</v>
      </c>
      <c r="J5313">
        <v>2021</v>
      </c>
      <c r="K5313">
        <v>2021</v>
      </c>
      <c r="L5313">
        <v>11</v>
      </c>
      <c r="M5313">
        <v>0.38333333333333341</v>
      </c>
      <c r="N5313">
        <v>4.2166666666666668</v>
      </c>
      <c r="O5313">
        <v>10</v>
      </c>
      <c r="P5313">
        <v>0.42166666666666669</v>
      </c>
      <c r="Q5313">
        <v>1.1000000000000001</v>
      </c>
      <c r="R5313" t="s">
        <v>80</v>
      </c>
    </row>
    <row r="5314" spans="1:18" x14ac:dyDescent="0.3">
      <c r="A5314" s="63">
        <v>5312</v>
      </c>
      <c r="B5314">
        <v>125867</v>
      </c>
      <c r="C5314" t="s">
        <v>153</v>
      </c>
      <c r="D5314" t="s">
        <v>585</v>
      </c>
      <c r="F5314">
        <v>52</v>
      </c>
      <c r="G5314" s="64">
        <v>44548</v>
      </c>
      <c r="H5314" s="64">
        <v>44557</v>
      </c>
      <c r="I5314">
        <v>5</v>
      </c>
      <c r="J5314">
        <v>2021</v>
      </c>
      <c r="K5314">
        <v>2021</v>
      </c>
      <c r="L5314">
        <v>11</v>
      </c>
      <c r="M5314">
        <v>0.38333333333333341</v>
      </c>
      <c r="N5314">
        <v>4.2166666666666668</v>
      </c>
      <c r="O5314">
        <v>10</v>
      </c>
      <c r="P5314">
        <v>0.42166666666666669</v>
      </c>
      <c r="Q5314">
        <v>1.1000000000000001</v>
      </c>
      <c r="R5314" t="s">
        <v>738</v>
      </c>
    </row>
    <row r="5315" spans="1:18" x14ac:dyDescent="0.3">
      <c r="A5315" s="63">
        <v>5313</v>
      </c>
      <c r="B5315">
        <v>125867</v>
      </c>
      <c r="C5315" t="s">
        <v>153</v>
      </c>
      <c r="D5315" t="s">
        <v>585</v>
      </c>
      <c r="F5315">
        <v>52</v>
      </c>
      <c r="G5315" s="64">
        <v>44548</v>
      </c>
      <c r="H5315" s="64">
        <v>44557</v>
      </c>
      <c r="I5315">
        <v>5</v>
      </c>
      <c r="J5315">
        <v>2021</v>
      </c>
      <c r="K5315">
        <v>2021</v>
      </c>
      <c r="L5315">
        <v>11</v>
      </c>
      <c r="M5315">
        <v>0.38333333333333341</v>
      </c>
      <c r="N5315">
        <v>4.2166666666666668</v>
      </c>
      <c r="O5315">
        <v>10</v>
      </c>
      <c r="P5315">
        <v>0.42166666666666669</v>
      </c>
      <c r="Q5315">
        <v>1.1000000000000001</v>
      </c>
      <c r="R5315" t="s">
        <v>734</v>
      </c>
    </row>
    <row r="5316" spans="1:18" x14ac:dyDescent="0.3">
      <c r="A5316" s="63">
        <v>5314</v>
      </c>
      <c r="B5316">
        <v>125867</v>
      </c>
      <c r="C5316" t="s">
        <v>153</v>
      </c>
      <c r="D5316" t="s">
        <v>585</v>
      </c>
      <c r="F5316">
        <v>52</v>
      </c>
      <c r="G5316" s="64">
        <v>44548</v>
      </c>
      <c r="H5316" s="64">
        <v>44557</v>
      </c>
      <c r="I5316">
        <v>5</v>
      </c>
      <c r="J5316">
        <v>2021</v>
      </c>
      <c r="K5316">
        <v>2021</v>
      </c>
      <c r="L5316">
        <v>11</v>
      </c>
      <c r="M5316">
        <v>0.38333333333333341</v>
      </c>
      <c r="N5316">
        <v>4.2166666666666668</v>
      </c>
      <c r="O5316">
        <v>10</v>
      </c>
      <c r="P5316">
        <v>0.42166666666666669</v>
      </c>
      <c r="Q5316">
        <v>1.1000000000000001</v>
      </c>
      <c r="R5316" t="s">
        <v>723</v>
      </c>
    </row>
    <row r="5317" spans="1:18" x14ac:dyDescent="0.3">
      <c r="A5317" s="63">
        <v>5315</v>
      </c>
      <c r="B5317">
        <v>1370</v>
      </c>
      <c r="C5317" t="s">
        <v>106</v>
      </c>
      <c r="D5317" t="s">
        <v>658</v>
      </c>
      <c r="F5317">
        <v>61</v>
      </c>
      <c r="G5317" s="64">
        <v>44548</v>
      </c>
      <c r="H5317" s="64">
        <v>44548</v>
      </c>
      <c r="I5317">
        <v>7</v>
      </c>
      <c r="J5317">
        <v>2002</v>
      </c>
      <c r="K5317">
        <v>2002</v>
      </c>
      <c r="L5317">
        <v>1</v>
      </c>
      <c r="M5317">
        <v>0.16666666666666671</v>
      </c>
      <c r="N5317">
        <v>0.16666666666666671</v>
      </c>
      <c r="O5317">
        <v>1</v>
      </c>
      <c r="P5317">
        <v>0.16666666666666671</v>
      </c>
      <c r="Q5317">
        <v>1</v>
      </c>
      <c r="R5317" t="s">
        <v>32</v>
      </c>
    </row>
    <row r="5318" spans="1:18" x14ac:dyDescent="0.3">
      <c r="A5318" s="63">
        <v>5316</v>
      </c>
      <c r="B5318">
        <v>1370</v>
      </c>
      <c r="C5318" t="s">
        <v>106</v>
      </c>
      <c r="D5318" t="s">
        <v>658</v>
      </c>
      <c r="F5318">
        <v>61</v>
      </c>
      <c r="G5318" s="64">
        <v>44548</v>
      </c>
      <c r="H5318" s="64">
        <v>44548</v>
      </c>
      <c r="I5318">
        <v>7</v>
      </c>
      <c r="J5318">
        <v>2002</v>
      </c>
      <c r="K5318">
        <v>2002</v>
      </c>
      <c r="L5318">
        <v>1</v>
      </c>
      <c r="M5318">
        <v>0.16666666666666671</v>
      </c>
      <c r="N5318">
        <v>0.16666666666666671</v>
      </c>
      <c r="O5318">
        <v>1</v>
      </c>
      <c r="P5318">
        <v>0.16666666666666671</v>
      </c>
      <c r="Q5318">
        <v>1</v>
      </c>
      <c r="R5318" t="s">
        <v>23</v>
      </c>
    </row>
    <row r="5319" spans="1:18" x14ac:dyDescent="0.3">
      <c r="A5319" s="63">
        <v>5317</v>
      </c>
      <c r="B5319">
        <v>1370</v>
      </c>
      <c r="C5319" t="s">
        <v>106</v>
      </c>
      <c r="D5319" t="s">
        <v>658</v>
      </c>
      <c r="F5319">
        <v>61</v>
      </c>
      <c r="G5319" s="64">
        <v>44548</v>
      </c>
      <c r="H5319" s="64">
        <v>44548</v>
      </c>
      <c r="I5319">
        <v>7</v>
      </c>
      <c r="J5319">
        <v>2002</v>
      </c>
      <c r="K5319">
        <v>2002</v>
      </c>
      <c r="L5319">
        <v>1</v>
      </c>
      <c r="M5319">
        <v>0.16666666666666671</v>
      </c>
      <c r="N5319">
        <v>0.16666666666666671</v>
      </c>
      <c r="O5319">
        <v>1</v>
      </c>
      <c r="P5319">
        <v>0.16666666666666671</v>
      </c>
      <c r="Q5319">
        <v>1</v>
      </c>
      <c r="R5319" t="s">
        <v>691</v>
      </c>
    </row>
    <row r="5320" spans="1:18" x14ac:dyDescent="0.3">
      <c r="A5320" s="63">
        <v>5318</v>
      </c>
      <c r="B5320">
        <v>1370</v>
      </c>
      <c r="C5320" t="s">
        <v>106</v>
      </c>
      <c r="D5320" t="s">
        <v>658</v>
      </c>
      <c r="F5320">
        <v>61</v>
      </c>
      <c r="G5320" s="64">
        <v>44548</v>
      </c>
      <c r="H5320" s="64">
        <v>44548</v>
      </c>
      <c r="I5320">
        <v>7</v>
      </c>
      <c r="J5320">
        <v>2002</v>
      </c>
      <c r="K5320">
        <v>2002</v>
      </c>
      <c r="L5320">
        <v>1</v>
      </c>
      <c r="M5320">
        <v>0.16666666666666671</v>
      </c>
      <c r="N5320">
        <v>0.16666666666666671</v>
      </c>
      <c r="O5320">
        <v>1</v>
      </c>
      <c r="P5320">
        <v>0.16666666666666671</v>
      </c>
      <c r="Q5320">
        <v>1</v>
      </c>
      <c r="R5320" t="s">
        <v>775</v>
      </c>
    </row>
    <row r="5321" spans="1:18" x14ac:dyDescent="0.3">
      <c r="A5321" s="63">
        <v>5319</v>
      </c>
      <c r="B5321">
        <v>1370</v>
      </c>
      <c r="C5321" t="s">
        <v>106</v>
      </c>
      <c r="D5321" t="s">
        <v>658</v>
      </c>
      <c r="F5321">
        <v>61</v>
      </c>
      <c r="G5321" s="64">
        <v>44548</v>
      </c>
      <c r="H5321" s="64">
        <v>44548</v>
      </c>
      <c r="I5321">
        <v>7</v>
      </c>
      <c r="J5321">
        <v>2002</v>
      </c>
      <c r="K5321">
        <v>2002</v>
      </c>
      <c r="L5321">
        <v>1</v>
      </c>
      <c r="M5321">
        <v>0.16666666666666671</v>
      </c>
      <c r="N5321">
        <v>0.16666666666666671</v>
      </c>
      <c r="O5321">
        <v>1</v>
      </c>
      <c r="P5321">
        <v>0.16666666666666671</v>
      </c>
      <c r="Q5321">
        <v>1</v>
      </c>
      <c r="R5321" t="s">
        <v>646</v>
      </c>
    </row>
    <row r="5322" spans="1:18" x14ac:dyDescent="0.3">
      <c r="A5322" s="63">
        <v>5320</v>
      </c>
      <c r="B5322">
        <v>2398</v>
      </c>
      <c r="C5322" t="s">
        <v>182</v>
      </c>
      <c r="D5322" t="s">
        <v>658</v>
      </c>
      <c r="F5322">
        <v>69</v>
      </c>
      <c r="G5322" s="64">
        <v>44548</v>
      </c>
      <c r="H5322" s="64">
        <v>44548</v>
      </c>
      <c r="I5322">
        <v>7</v>
      </c>
      <c r="J5322">
        <v>2001</v>
      </c>
      <c r="K5322">
        <v>2001</v>
      </c>
      <c r="L5322">
        <v>1</v>
      </c>
      <c r="M5322">
        <v>0.5</v>
      </c>
      <c r="N5322">
        <v>0.5</v>
      </c>
      <c r="O5322">
        <v>1</v>
      </c>
      <c r="P5322">
        <v>0.5</v>
      </c>
      <c r="Q5322">
        <v>1</v>
      </c>
      <c r="R5322" t="s">
        <v>22</v>
      </c>
    </row>
    <row r="5323" spans="1:18" x14ac:dyDescent="0.3">
      <c r="A5323" s="63">
        <v>5321</v>
      </c>
      <c r="B5323">
        <v>2398</v>
      </c>
      <c r="C5323" t="s">
        <v>182</v>
      </c>
      <c r="D5323" t="s">
        <v>658</v>
      </c>
      <c r="F5323">
        <v>69</v>
      </c>
      <c r="G5323" s="64">
        <v>44548</v>
      </c>
      <c r="H5323" s="64">
        <v>44548</v>
      </c>
      <c r="I5323">
        <v>7</v>
      </c>
      <c r="J5323">
        <v>2001</v>
      </c>
      <c r="K5323">
        <v>2001</v>
      </c>
      <c r="L5323">
        <v>1</v>
      </c>
      <c r="M5323">
        <v>0.5</v>
      </c>
      <c r="N5323">
        <v>0.5</v>
      </c>
      <c r="O5323">
        <v>1</v>
      </c>
      <c r="P5323">
        <v>0.5</v>
      </c>
      <c r="Q5323">
        <v>1</v>
      </c>
      <c r="R5323" t="s">
        <v>32</v>
      </c>
    </row>
    <row r="5324" spans="1:18" x14ac:dyDescent="0.3">
      <c r="A5324" s="63">
        <v>5322</v>
      </c>
      <c r="B5324">
        <v>2398</v>
      </c>
      <c r="C5324" t="s">
        <v>182</v>
      </c>
      <c r="D5324" t="s">
        <v>658</v>
      </c>
      <c r="F5324">
        <v>69</v>
      </c>
      <c r="G5324" s="64">
        <v>44548</v>
      </c>
      <c r="H5324" s="64">
        <v>44548</v>
      </c>
      <c r="I5324">
        <v>7</v>
      </c>
      <c r="J5324">
        <v>2001</v>
      </c>
      <c r="K5324">
        <v>2001</v>
      </c>
      <c r="L5324">
        <v>1</v>
      </c>
      <c r="M5324">
        <v>0.5</v>
      </c>
      <c r="N5324">
        <v>0.5</v>
      </c>
      <c r="O5324">
        <v>1</v>
      </c>
      <c r="P5324">
        <v>0.5</v>
      </c>
      <c r="Q5324">
        <v>1</v>
      </c>
      <c r="R5324" t="s">
        <v>36</v>
      </c>
    </row>
    <row r="5325" spans="1:18" x14ac:dyDescent="0.3">
      <c r="A5325" s="63">
        <v>5323</v>
      </c>
      <c r="B5325">
        <v>2398</v>
      </c>
      <c r="C5325" t="s">
        <v>182</v>
      </c>
      <c r="D5325" t="s">
        <v>658</v>
      </c>
      <c r="F5325">
        <v>69</v>
      </c>
      <c r="G5325" s="64">
        <v>44548</v>
      </c>
      <c r="H5325" s="64">
        <v>44548</v>
      </c>
      <c r="I5325">
        <v>7</v>
      </c>
      <c r="J5325">
        <v>2001</v>
      </c>
      <c r="K5325">
        <v>2001</v>
      </c>
      <c r="L5325">
        <v>1</v>
      </c>
      <c r="M5325">
        <v>0.5</v>
      </c>
      <c r="N5325">
        <v>0.5</v>
      </c>
      <c r="O5325">
        <v>1</v>
      </c>
      <c r="P5325">
        <v>0.5</v>
      </c>
      <c r="Q5325">
        <v>1</v>
      </c>
      <c r="R5325" t="s">
        <v>25</v>
      </c>
    </row>
    <row r="5326" spans="1:18" x14ac:dyDescent="0.3">
      <c r="A5326" s="63">
        <v>5324</v>
      </c>
      <c r="B5326">
        <v>2398</v>
      </c>
      <c r="C5326" t="s">
        <v>182</v>
      </c>
      <c r="D5326" t="s">
        <v>658</v>
      </c>
      <c r="F5326">
        <v>69</v>
      </c>
      <c r="G5326" s="64">
        <v>44548</v>
      </c>
      <c r="H5326" s="64">
        <v>44548</v>
      </c>
      <c r="I5326">
        <v>7</v>
      </c>
      <c r="J5326">
        <v>2001</v>
      </c>
      <c r="K5326">
        <v>2001</v>
      </c>
      <c r="L5326">
        <v>1</v>
      </c>
      <c r="M5326">
        <v>0.5</v>
      </c>
      <c r="N5326">
        <v>0.5</v>
      </c>
      <c r="O5326">
        <v>1</v>
      </c>
      <c r="P5326">
        <v>0.5</v>
      </c>
      <c r="Q5326">
        <v>1</v>
      </c>
      <c r="R5326" t="s">
        <v>700</v>
      </c>
    </row>
    <row r="5327" spans="1:18" x14ac:dyDescent="0.3">
      <c r="A5327" s="63">
        <v>5325</v>
      </c>
      <c r="B5327">
        <v>2398</v>
      </c>
      <c r="C5327" t="s">
        <v>182</v>
      </c>
      <c r="D5327" t="s">
        <v>658</v>
      </c>
      <c r="F5327">
        <v>69</v>
      </c>
      <c r="G5327" s="64">
        <v>44548</v>
      </c>
      <c r="H5327" s="64">
        <v>44548</v>
      </c>
      <c r="I5327">
        <v>7</v>
      </c>
      <c r="J5327">
        <v>2001</v>
      </c>
      <c r="K5327">
        <v>2001</v>
      </c>
      <c r="L5327">
        <v>1</v>
      </c>
      <c r="M5327">
        <v>0.5</v>
      </c>
      <c r="N5327">
        <v>0.5</v>
      </c>
      <c r="O5327">
        <v>1</v>
      </c>
      <c r="P5327">
        <v>0.5</v>
      </c>
      <c r="Q5327">
        <v>1</v>
      </c>
      <c r="R5327" t="s">
        <v>670</v>
      </c>
    </row>
    <row r="5328" spans="1:18" x14ac:dyDescent="0.3">
      <c r="A5328" s="63">
        <v>5326</v>
      </c>
      <c r="B5328">
        <v>2398</v>
      </c>
      <c r="C5328" t="s">
        <v>182</v>
      </c>
      <c r="D5328" t="s">
        <v>658</v>
      </c>
      <c r="F5328">
        <v>69</v>
      </c>
      <c r="G5328" s="64">
        <v>44548</v>
      </c>
      <c r="H5328" s="64">
        <v>44548</v>
      </c>
      <c r="I5328">
        <v>7</v>
      </c>
      <c r="J5328">
        <v>2001</v>
      </c>
      <c r="K5328">
        <v>2001</v>
      </c>
      <c r="L5328">
        <v>1</v>
      </c>
      <c r="M5328">
        <v>0.5</v>
      </c>
      <c r="N5328">
        <v>0.5</v>
      </c>
      <c r="O5328">
        <v>1</v>
      </c>
      <c r="P5328">
        <v>0.5</v>
      </c>
      <c r="Q5328">
        <v>1</v>
      </c>
      <c r="R5328" t="s">
        <v>786</v>
      </c>
    </row>
    <row r="5329" spans="1:18" x14ac:dyDescent="0.3">
      <c r="A5329" s="63">
        <v>5327</v>
      </c>
      <c r="B5329">
        <v>2398</v>
      </c>
      <c r="C5329" t="s">
        <v>182</v>
      </c>
      <c r="D5329" t="s">
        <v>658</v>
      </c>
      <c r="F5329">
        <v>69</v>
      </c>
      <c r="G5329" s="64">
        <v>44548</v>
      </c>
      <c r="H5329" s="64">
        <v>44548</v>
      </c>
      <c r="I5329">
        <v>7</v>
      </c>
      <c r="J5329">
        <v>2001</v>
      </c>
      <c r="K5329">
        <v>2001</v>
      </c>
      <c r="L5329">
        <v>1</v>
      </c>
      <c r="M5329">
        <v>0.5</v>
      </c>
      <c r="N5329">
        <v>0.5</v>
      </c>
      <c r="O5329">
        <v>1</v>
      </c>
      <c r="P5329">
        <v>0.5</v>
      </c>
      <c r="Q5329">
        <v>1</v>
      </c>
      <c r="R5329" t="s">
        <v>807</v>
      </c>
    </row>
    <row r="5330" spans="1:18" x14ac:dyDescent="0.3">
      <c r="A5330" s="63">
        <v>5328</v>
      </c>
      <c r="B5330">
        <v>2398</v>
      </c>
      <c r="C5330" t="s">
        <v>182</v>
      </c>
      <c r="D5330" t="s">
        <v>658</v>
      </c>
      <c r="F5330">
        <v>69</v>
      </c>
      <c r="G5330" s="64">
        <v>44548</v>
      </c>
      <c r="H5330" s="64">
        <v>44548</v>
      </c>
      <c r="I5330">
        <v>7</v>
      </c>
      <c r="J5330">
        <v>2001</v>
      </c>
      <c r="K5330">
        <v>2001</v>
      </c>
      <c r="L5330">
        <v>1</v>
      </c>
      <c r="M5330">
        <v>0.5</v>
      </c>
      <c r="N5330">
        <v>0.5</v>
      </c>
      <c r="O5330">
        <v>1</v>
      </c>
      <c r="P5330">
        <v>0.5</v>
      </c>
      <c r="Q5330">
        <v>1</v>
      </c>
      <c r="R5330" t="s">
        <v>705</v>
      </c>
    </row>
    <row r="5331" spans="1:18" x14ac:dyDescent="0.3">
      <c r="A5331" s="63">
        <v>5329</v>
      </c>
      <c r="B5331">
        <v>2398</v>
      </c>
      <c r="C5331" t="s">
        <v>182</v>
      </c>
      <c r="D5331" t="s">
        <v>658</v>
      </c>
      <c r="F5331">
        <v>69</v>
      </c>
      <c r="G5331" s="64">
        <v>44548</v>
      </c>
      <c r="H5331" s="64">
        <v>44548</v>
      </c>
      <c r="I5331">
        <v>7</v>
      </c>
      <c r="J5331">
        <v>2001</v>
      </c>
      <c r="K5331">
        <v>2001</v>
      </c>
      <c r="L5331">
        <v>1</v>
      </c>
      <c r="M5331">
        <v>0.5</v>
      </c>
      <c r="N5331">
        <v>0.5</v>
      </c>
      <c r="O5331">
        <v>1</v>
      </c>
      <c r="P5331">
        <v>0.5</v>
      </c>
      <c r="Q5331">
        <v>1</v>
      </c>
      <c r="R5331" t="s">
        <v>699</v>
      </c>
    </row>
    <row r="5332" spans="1:18" x14ac:dyDescent="0.3">
      <c r="A5332" s="63">
        <v>5330</v>
      </c>
      <c r="B5332">
        <v>2398</v>
      </c>
      <c r="C5332" t="s">
        <v>182</v>
      </c>
      <c r="D5332" t="s">
        <v>658</v>
      </c>
      <c r="F5332">
        <v>69</v>
      </c>
      <c r="G5332" s="64">
        <v>44548</v>
      </c>
      <c r="H5332" s="64">
        <v>44548</v>
      </c>
      <c r="I5332">
        <v>7</v>
      </c>
      <c r="J5332">
        <v>2001</v>
      </c>
      <c r="K5332">
        <v>2001</v>
      </c>
      <c r="L5332">
        <v>1</v>
      </c>
      <c r="M5332">
        <v>0.5</v>
      </c>
      <c r="N5332">
        <v>0.5</v>
      </c>
      <c r="O5332">
        <v>1</v>
      </c>
      <c r="P5332">
        <v>0.5</v>
      </c>
      <c r="Q5332">
        <v>1</v>
      </c>
      <c r="R5332" t="s">
        <v>179</v>
      </c>
    </row>
    <row r="5333" spans="1:18" x14ac:dyDescent="0.3">
      <c r="A5333" s="63">
        <v>5331</v>
      </c>
      <c r="B5333">
        <v>1141</v>
      </c>
      <c r="C5333" t="s">
        <v>455</v>
      </c>
      <c r="D5333" t="s">
        <v>658</v>
      </c>
      <c r="F5333">
        <v>63</v>
      </c>
      <c r="G5333" s="64">
        <v>44549</v>
      </c>
      <c r="H5333" s="64">
        <v>44549</v>
      </c>
      <c r="I5333">
        <v>7</v>
      </c>
      <c r="J5333">
        <v>2002</v>
      </c>
      <c r="K5333">
        <v>2002</v>
      </c>
      <c r="L5333">
        <v>1</v>
      </c>
      <c r="M5333">
        <v>2.2666666666666671</v>
      </c>
      <c r="N5333">
        <v>2.2666666666666671</v>
      </c>
      <c r="O5333">
        <v>1</v>
      </c>
      <c r="P5333">
        <v>2.2666666666666671</v>
      </c>
      <c r="Q5333">
        <v>1</v>
      </c>
      <c r="R5333" t="s">
        <v>22</v>
      </c>
    </row>
    <row r="5334" spans="1:18" x14ac:dyDescent="0.3">
      <c r="A5334" s="63">
        <v>5332</v>
      </c>
      <c r="B5334">
        <v>1141</v>
      </c>
      <c r="C5334" t="s">
        <v>455</v>
      </c>
      <c r="D5334" t="s">
        <v>658</v>
      </c>
      <c r="F5334">
        <v>63</v>
      </c>
      <c r="G5334" s="64">
        <v>44549</v>
      </c>
      <c r="H5334" s="64">
        <v>44549</v>
      </c>
      <c r="I5334">
        <v>7</v>
      </c>
      <c r="J5334">
        <v>2002</v>
      </c>
      <c r="K5334">
        <v>2002</v>
      </c>
      <c r="L5334">
        <v>1</v>
      </c>
      <c r="M5334">
        <v>2.2666666666666671</v>
      </c>
      <c r="N5334">
        <v>2.2666666666666671</v>
      </c>
      <c r="O5334">
        <v>1</v>
      </c>
      <c r="P5334">
        <v>2.2666666666666671</v>
      </c>
      <c r="Q5334">
        <v>1</v>
      </c>
      <c r="R5334" t="s">
        <v>36</v>
      </c>
    </row>
    <row r="5335" spans="1:18" x14ac:dyDescent="0.3">
      <c r="A5335" s="63">
        <v>5333</v>
      </c>
      <c r="B5335">
        <v>1141</v>
      </c>
      <c r="C5335" t="s">
        <v>455</v>
      </c>
      <c r="D5335" t="s">
        <v>658</v>
      </c>
      <c r="F5335">
        <v>63</v>
      </c>
      <c r="G5335" s="64">
        <v>44549</v>
      </c>
      <c r="H5335" s="64">
        <v>44549</v>
      </c>
      <c r="I5335">
        <v>7</v>
      </c>
      <c r="J5335">
        <v>2002</v>
      </c>
      <c r="K5335">
        <v>2002</v>
      </c>
      <c r="L5335">
        <v>1</v>
      </c>
      <c r="M5335">
        <v>2.2666666666666671</v>
      </c>
      <c r="N5335">
        <v>2.2666666666666671</v>
      </c>
      <c r="O5335">
        <v>1</v>
      </c>
      <c r="P5335">
        <v>2.2666666666666671</v>
      </c>
      <c r="Q5335">
        <v>1</v>
      </c>
      <c r="R5335" t="s">
        <v>23</v>
      </c>
    </row>
    <row r="5336" spans="1:18" x14ac:dyDescent="0.3">
      <c r="A5336" s="63">
        <v>5334</v>
      </c>
      <c r="B5336">
        <v>1141</v>
      </c>
      <c r="C5336" t="s">
        <v>455</v>
      </c>
      <c r="D5336" t="s">
        <v>658</v>
      </c>
      <c r="F5336">
        <v>63</v>
      </c>
      <c r="G5336" s="64">
        <v>44549</v>
      </c>
      <c r="H5336" s="64">
        <v>44549</v>
      </c>
      <c r="I5336">
        <v>7</v>
      </c>
      <c r="J5336">
        <v>2002</v>
      </c>
      <c r="K5336">
        <v>2002</v>
      </c>
      <c r="L5336">
        <v>1</v>
      </c>
      <c r="M5336">
        <v>2.2666666666666671</v>
      </c>
      <c r="N5336">
        <v>2.2666666666666671</v>
      </c>
      <c r="O5336">
        <v>1</v>
      </c>
      <c r="P5336">
        <v>2.2666666666666671</v>
      </c>
      <c r="Q5336">
        <v>1</v>
      </c>
      <c r="R5336" t="s">
        <v>54</v>
      </c>
    </row>
    <row r="5337" spans="1:18" x14ac:dyDescent="0.3">
      <c r="A5337" s="63">
        <v>5335</v>
      </c>
      <c r="B5337">
        <v>1141</v>
      </c>
      <c r="C5337" t="s">
        <v>455</v>
      </c>
      <c r="D5337" t="s">
        <v>658</v>
      </c>
      <c r="F5337">
        <v>63</v>
      </c>
      <c r="G5337" s="64">
        <v>44549</v>
      </c>
      <c r="H5337" s="64">
        <v>44549</v>
      </c>
      <c r="I5337">
        <v>7</v>
      </c>
      <c r="J5337">
        <v>2002</v>
      </c>
      <c r="K5337">
        <v>2002</v>
      </c>
      <c r="L5337">
        <v>1</v>
      </c>
      <c r="M5337">
        <v>2.2666666666666671</v>
      </c>
      <c r="N5337">
        <v>2.2666666666666671</v>
      </c>
      <c r="O5337">
        <v>1</v>
      </c>
      <c r="P5337">
        <v>2.2666666666666671</v>
      </c>
      <c r="Q5337">
        <v>1</v>
      </c>
      <c r="R5337" t="s">
        <v>786</v>
      </c>
    </row>
    <row r="5338" spans="1:18" x14ac:dyDescent="0.3">
      <c r="A5338" s="63">
        <v>5336</v>
      </c>
      <c r="B5338">
        <v>1141</v>
      </c>
      <c r="C5338" t="s">
        <v>455</v>
      </c>
      <c r="D5338" t="s">
        <v>658</v>
      </c>
      <c r="F5338">
        <v>63</v>
      </c>
      <c r="G5338" s="64">
        <v>44549</v>
      </c>
      <c r="H5338" s="64">
        <v>44549</v>
      </c>
      <c r="I5338">
        <v>7</v>
      </c>
      <c r="J5338">
        <v>2002</v>
      </c>
      <c r="K5338">
        <v>2002</v>
      </c>
      <c r="L5338">
        <v>1</v>
      </c>
      <c r="M5338">
        <v>2.2666666666666671</v>
      </c>
      <c r="N5338">
        <v>2.2666666666666671</v>
      </c>
      <c r="O5338">
        <v>1</v>
      </c>
      <c r="P5338">
        <v>2.2666666666666671</v>
      </c>
      <c r="Q5338">
        <v>1</v>
      </c>
      <c r="R5338" t="s">
        <v>739</v>
      </c>
    </row>
    <row r="5339" spans="1:18" x14ac:dyDescent="0.3">
      <c r="A5339" s="63">
        <v>5337</v>
      </c>
      <c r="B5339">
        <v>1141</v>
      </c>
      <c r="C5339" t="s">
        <v>455</v>
      </c>
      <c r="D5339" t="s">
        <v>658</v>
      </c>
      <c r="F5339">
        <v>63</v>
      </c>
      <c r="G5339" s="64">
        <v>44549</v>
      </c>
      <c r="H5339" s="64">
        <v>44549</v>
      </c>
      <c r="I5339">
        <v>7</v>
      </c>
      <c r="J5339">
        <v>2002</v>
      </c>
      <c r="K5339">
        <v>2002</v>
      </c>
      <c r="L5339">
        <v>1</v>
      </c>
      <c r="M5339">
        <v>2.2666666666666671</v>
      </c>
      <c r="N5339">
        <v>2.2666666666666671</v>
      </c>
      <c r="O5339">
        <v>1</v>
      </c>
      <c r="P5339">
        <v>2.2666666666666671</v>
      </c>
      <c r="Q5339">
        <v>1</v>
      </c>
      <c r="R5339" t="s">
        <v>701</v>
      </c>
    </row>
    <row r="5340" spans="1:18" x14ac:dyDescent="0.3">
      <c r="A5340" s="63">
        <v>5338</v>
      </c>
      <c r="B5340">
        <v>1141</v>
      </c>
      <c r="C5340" t="s">
        <v>455</v>
      </c>
      <c r="D5340" t="s">
        <v>658</v>
      </c>
      <c r="F5340">
        <v>63</v>
      </c>
      <c r="G5340" s="64">
        <v>44549</v>
      </c>
      <c r="H5340" s="64">
        <v>44549</v>
      </c>
      <c r="I5340">
        <v>7</v>
      </c>
      <c r="J5340">
        <v>2002</v>
      </c>
      <c r="K5340">
        <v>2002</v>
      </c>
      <c r="L5340">
        <v>1</v>
      </c>
      <c r="M5340">
        <v>2.2666666666666671</v>
      </c>
      <c r="N5340">
        <v>2.2666666666666671</v>
      </c>
      <c r="O5340">
        <v>1</v>
      </c>
      <c r="P5340">
        <v>2.2666666666666671</v>
      </c>
      <c r="Q5340">
        <v>1</v>
      </c>
      <c r="R5340" t="s">
        <v>666</v>
      </c>
    </row>
    <row r="5341" spans="1:18" x14ac:dyDescent="0.3">
      <c r="A5341" s="63">
        <v>5339</v>
      </c>
      <c r="B5341">
        <v>1141</v>
      </c>
      <c r="C5341" t="s">
        <v>455</v>
      </c>
      <c r="D5341" t="s">
        <v>658</v>
      </c>
      <c r="F5341">
        <v>63</v>
      </c>
      <c r="G5341" s="64">
        <v>44549</v>
      </c>
      <c r="H5341" s="64">
        <v>44549</v>
      </c>
      <c r="I5341">
        <v>7</v>
      </c>
      <c r="J5341">
        <v>2002</v>
      </c>
      <c r="K5341">
        <v>2002</v>
      </c>
      <c r="L5341">
        <v>1</v>
      </c>
      <c r="M5341">
        <v>2.2666666666666671</v>
      </c>
      <c r="N5341">
        <v>2.2666666666666671</v>
      </c>
      <c r="O5341">
        <v>1</v>
      </c>
      <c r="P5341">
        <v>2.2666666666666671</v>
      </c>
      <c r="Q5341">
        <v>1</v>
      </c>
      <c r="R5341" t="s">
        <v>692</v>
      </c>
    </row>
    <row r="5342" spans="1:18" x14ac:dyDescent="0.3">
      <c r="A5342" s="63">
        <v>5340</v>
      </c>
      <c r="B5342">
        <v>1141</v>
      </c>
      <c r="C5342" t="s">
        <v>455</v>
      </c>
      <c r="D5342" t="s">
        <v>658</v>
      </c>
      <c r="F5342">
        <v>63</v>
      </c>
      <c r="G5342" s="64">
        <v>44549</v>
      </c>
      <c r="H5342" s="64">
        <v>44549</v>
      </c>
      <c r="I5342">
        <v>7</v>
      </c>
      <c r="J5342">
        <v>2002</v>
      </c>
      <c r="K5342">
        <v>2002</v>
      </c>
      <c r="L5342">
        <v>1</v>
      </c>
      <c r="M5342">
        <v>2.2666666666666671</v>
      </c>
      <c r="N5342">
        <v>2.2666666666666671</v>
      </c>
      <c r="O5342">
        <v>1</v>
      </c>
      <c r="P5342">
        <v>2.2666666666666671</v>
      </c>
      <c r="Q5342">
        <v>1</v>
      </c>
      <c r="R5342" t="s">
        <v>700</v>
      </c>
    </row>
    <row r="5343" spans="1:18" x14ac:dyDescent="0.3">
      <c r="A5343" s="63">
        <v>5341</v>
      </c>
      <c r="B5343">
        <v>1141</v>
      </c>
      <c r="C5343" t="s">
        <v>455</v>
      </c>
      <c r="D5343" t="s">
        <v>658</v>
      </c>
      <c r="F5343">
        <v>63</v>
      </c>
      <c r="G5343" s="64">
        <v>44549</v>
      </c>
      <c r="H5343" s="64">
        <v>44549</v>
      </c>
      <c r="I5343">
        <v>7</v>
      </c>
      <c r="J5343">
        <v>2002</v>
      </c>
      <c r="K5343">
        <v>2002</v>
      </c>
      <c r="L5343">
        <v>1</v>
      </c>
      <c r="M5343">
        <v>2.2666666666666671</v>
      </c>
      <c r="N5343">
        <v>2.2666666666666671</v>
      </c>
      <c r="O5343">
        <v>1</v>
      </c>
      <c r="P5343">
        <v>2.2666666666666671</v>
      </c>
      <c r="Q5343">
        <v>1</v>
      </c>
      <c r="R5343" t="s">
        <v>662</v>
      </c>
    </row>
    <row r="5344" spans="1:18" x14ac:dyDescent="0.3">
      <c r="A5344" s="63">
        <v>5342</v>
      </c>
      <c r="B5344">
        <v>1141</v>
      </c>
      <c r="C5344" t="s">
        <v>455</v>
      </c>
      <c r="D5344" t="s">
        <v>658</v>
      </c>
      <c r="F5344">
        <v>63</v>
      </c>
      <c r="G5344" s="64">
        <v>44549</v>
      </c>
      <c r="H5344" s="64">
        <v>44549</v>
      </c>
      <c r="I5344">
        <v>7</v>
      </c>
      <c r="J5344">
        <v>2002</v>
      </c>
      <c r="K5344">
        <v>2002</v>
      </c>
      <c r="L5344">
        <v>1</v>
      </c>
      <c r="M5344">
        <v>2.2666666666666671</v>
      </c>
      <c r="N5344">
        <v>2.2666666666666671</v>
      </c>
      <c r="O5344">
        <v>1</v>
      </c>
      <c r="P5344">
        <v>2.2666666666666671</v>
      </c>
      <c r="Q5344">
        <v>1</v>
      </c>
      <c r="R5344" t="s">
        <v>590</v>
      </c>
    </row>
    <row r="5345" spans="1:18" x14ac:dyDescent="0.3">
      <c r="A5345" s="63">
        <v>5343</v>
      </c>
      <c r="B5345">
        <v>1141</v>
      </c>
      <c r="C5345" t="s">
        <v>455</v>
      </c>
      <c r="D5345" t="s">
        <v>658</v>
      </c>
      <c r="F5345">
        <v>63</v>
      </c>
      <c r="G5345" s="64">
        <v>44549</v>
      </c>
      <c r="H5345" s="64">
        <v>44549</v>
      </c>
      <c r="I5345">
        <v>7</v>
      </c>
      <c r="J5345">
        <v>2002</v>
      </c>
      <c r="K5345">
        <v>2002</v>
      </c>
      <c r="L5345">
        <v>1</v>
      </c>
      <c r="M5345">
        <v>2.2666666666666671</v>
      </c>
      <c r="N5345">
        <v>2.2666666666666671</v>
      </c>
      <c r="O5345">
        <v>1</v>
      </c>
      <c r="P5345">
        <v>2.2666666666666671</v>
      </c>
      <c r="Q5345">
        <v>1</v>
      </c>
      <c r="R5345" t="s">
        <v>661</v>
      </c>
    </row>
    <row r="5346" spans="1:18" x14ac:dyDescent="0.3">
      <c r="A5346" s="63">
        <v>5344</v>
      </c>
      <c r="B5346">
        <v>1141</v>
      </c>
      <c r="C5346" t="s">
        <v>455</v>
      </c>
      <c r="D5346" t="s">
        <v>658</v>
      </c>
      <c r="F5346">
        <v>63</v>
      </c>
      <c r="G5346" s="64">
        <v>44549</v>
      </c>
      <c r="H5346" s="64">
        <v>44549</v>
      </c>
      <c r="I5346">
        <v>7</v>
      </c>
      <c r="J5346">
        <v>2002</v>
      </c>
      <c r="K5346">
        <v>2002</v>
      </c>
      <c r="L5346">
        <v>1</v>
      </c>
      <c r="M5346">
        <v>2.2666666666666671</v>
      </c>
      <c r="N5346">
        <v>2.2666666666666671</v>
      </c>
      <c r="O5346">
        <v>1</v>
      </c>
      <c r="P5346">
        <v>2.2666666666666671</v>
      </c>
      <c r="Q5346">
        <v>1</v>
      </c>
      <c r="R5346" t="s">
        <v>122</v>
      </c>
    </row>
    <row r="5347" spans="1:18" x14ac:dyDescent="0.3">
      <c r="A5347" s="63">
        <v>5345</v>
      </c>
      <c r="B5347">
        <v>1141</v>
      </c>
      <c r="C5347" t="s">
        <v>455</v>
      </c>
      <c r="D5347" t="s">
        <v>658</v>
      </c>
      <c r="F5347">
        <v>63</v>
      </c>
      <c r="G5347" s="64">
        <v>44549</v>
      </c>
      <c r="H5347" s="64">
        <v>44549</v>
      </c>
      <c r="I5347">
        <v>7</v>
      </c>
      <c r="J5347">
        <v>2002</v>
      </c>
      <c r="K5347">
        <v>2002</v>
      </c>
      <c r="L5347">
        <v>1</v>
      </c>
      <c r="M5347">
        <v>2.2666666666666671</v>
      </c>
      <c r="N5347">
        <v>2.2666666666666671</v>
      </c>
      <c r="O5347">
        <v>1</v>
      </c>
      <c r="P5347">
        <v>2.2666666666666671</v>
      </c>
      <c r="Q5347">
        <v>1</v>
      </c>
      <c r="R5347" t="s">
        <v>775</v>
      </c>
    </row>
    <row r="5348" spans="1:18" x14ac:dyDescent="0.3">
      <c r="A5348" s="63">
        <v>5346</v>
      </c>
      <c r="B5348">
        <v>1141</v>
      </c>
      <c r="C5348" t="s">
        <v>455</v>
      </c>
      <c r="D5348" t="s">
        <v>658</v>
      </c>
      <c r="F5348">
        <v>63</v>
      </c>
      <c r="G5348" s="64">
        <v>44549</v>
      </c>
      <c r="H5348" s="64">
        <v>44549</v>
      </c>
      <c r="I5348">
        <v>7</v>
      </c>
      <c r="J5348">
        <v>2002</v>
      </c>
      <c r="K5348">
        <v>2002</v>
      </c>
      <c r="L5348">
        <v>1</v>
      </c>
      <c r="M5348">
        <v>2.2666666666666671</v>
      </c>
      <c r="N5348">
        <v>2.2666666666666671</v>
      </c>
      <c r="O5348">
        <v>1</v>
      </c>
      <c r="P5348">
        <v>2.2666666666666671</v>
      </c>
      <c r="Q5348">
        <v>1</v>
      </c>
      <c r="R5348" t="s">
        <v>737</v>
      </c>
    </row>
    <row r="5349" spans="1:18" x14ac:dyDescent="0.3">
      <c r="A5349" s="63">
        <v>5347</v>
      </c>
      <c r="B5349">
        <v>1141</v>
      </c>
      <c r="C5349" t="s">
        <v>455</v>
      </c>
      <c r="D5349" t="s">
        <v>658</v>
      </c>
      <c r="F5349">
        <v>63</v>
      </c>
      <c r="G5349" s="64">
        <v>44549</v>
      </c>
      <c r="H5349" s="64">
        <v>44549</v>
      </c>
      <c r="I5349">
        <v>7</v>
      </c>
      <c r="J5349">
        <v>2002</v>
      </c>
      <c r="K5349">
        <v>2002</v>
      </c>
      <c r="L5349">
        <v>1</v>
      </c>
      <c r="M5349">
        <v>2.2666666666666671</v>
      </c>
      <c r="N5349">
        <v>2.2666666666666671</v>
      </c>
      <c r="O5349">
        <v>1</v>
      </c>
      <c r="P5349">
        <v>2.2666666666666671</v>
      </c>
      <c r="Q5349">
        <v>1</v>
      </c>
      <c r="R5349" t="s">
        <v>706</v>
      </c>
    </row>
    <row r="5350" spans="1:18" x14ac:dyDescent="0.3">
      <c r="A5350" s="63">
        <v>5348</v>
      </c>
      <c r="B5350">
        <v>123494</v>
      </c>
      <c r="C5350" t="s">
        <v>494</v>
      </c>
      <c r="D5350" t="s">
        <v>585</v>
      </c>
      <c r="F5350">
        <v>56</v>
      </c>
      <c r="G5350" s="64">
        <v>44558</v>
      </c>
      <c r="H5350" s="64">
        <v>44564</v>
      </c>
      <c r="I5350">
        <v>6</v>
      </c>
      <c r="J5350">
        <v>2021</v>
      </c>
      <c r="K5350">
        <v>2021</v>
      </c>
      <c r="L5350">
        <v>13</v>
      </c>
      <c r="M5350">
        <v>0.4</v>
      </c>
      <c r="N5350">
        <v>5.2</v>
      </c>
      <c r="O5350">
        <v>7</v>
      </c>
      <c r="P5350">
        <v>0.74285714285714288</v>
      </c>
      <c r="Q5350">
        <v>1.857142857142857</v>
      </c>
      <c r="R5350" t="s">
        <v>36</v>
      </c>
    </row>
    <row r="5351" spans="1:18" x14ac:dyDescent="0.3">
      <c r="A5351" s="63">
        <v>5349</v>
      </c>
      <c r="B5351">
        <v>123494</v>
      </c>
      <c r="C5351" t="s">
        <v>494</v>
      </c>
      <c r="D5351" t="s">
        <v>585</v>
      </c>
      <c r="F5351">
        <v>56</v>
      </c>
      <c r="G5351" s="64">
        <v>44558</v>
      </c>
      <c r="H5351" s="64">
        <v>44564</v>
      </c>
      <c r="I5351">
        <v>6</v>
      </c>
      <c r="J5351">
        <v>2021</v>
      </c>
      <c r="K5351">
        <v>2021</v>
      </c>
      <c r="L5351">
        <v>13</v>
      </c>
      <c r="M5351">
        <v>0.4</v>
      </c>
      <c r="N5351">
        <v>5.2</v>
      </c>
      <c r="O5351">
        <v>7</v>
      </c>
      <c r="P5351">
        <v>0.74285714285714288</v>
      </c>
      <c r="Q5351">
        <v>1.857142857142857</v>
      </c>
      <c r="R5351" t="s">
        <v>46</v>
      </c>
    </row>
    <row r="5352" spans="1:18" x14ac:dyDescent="0.3">
      <c r="A5352" s="63">
        <v>5350</v>
      </c>
      <c r="B5352">
        <v>123494</v>
      </c>
      <c r="C5352" t="s">
        <v>494</v>
      </c>
      <c r="D5352" t="s">
        <v>585</v>
      </c>
      <c r="F5352">
        <v>56</v>
      </c>
      <c r="G5352" s="64">
        <v>44558</v>
      </c>
      <c r="H5352" s="64">
        <v>44564</v>
      </c>
      <c r="I5352">
        <v>6</v>
      </c>
      <c r="J5352">
        <v>2021</v>
      </c>
      <c r="K5352">
        <v>2021</v>
      </c>
      <c r="L5352">
        <v>13</v>
      </c>
      <c r="M5352">
        <v>0.4</v>
      </c>
      <c r="N5352">
        <v>5.2</v>
      </c>
      <c r="O5352">
        <v>7</v>
      </c>
      <c r="P5352">
        <v>0.74285714285714288</v>
      </c>
      <c r="Q5352">
        <v>1.857142857142857</v>
      </c>
      <c r="R5352" t="s">
        <v>851</v>
      </c>
    </row>
    <row r="5353" spans="1:18" x14ac:dyDescent="0.3">
      <c r="A5353" s="63">
        <v>5351</v>
      </c>
      <c r="B5353">
        <v>123494</v>
      </c>
      <c r="C5353" t="s">
        <v>494</v>
      </c>
      <c r="D5353" t="s">
        <v>585</v>
      </c>
      <c r="F5353">
        <v>56</v>
      </c>
      <c r="G5353" s="64">
        <v>44558</v>
      </c>
      <c r="H5353" s="64">
        <v>44564</v>
      </c>
      <c r="I5353">
        <v>6</v>
      </c>
      <c r="J5353">
        <v>2021</v>
      </c>
      <c r="K5353">
        <v>2021</v>
      </c>
      <c r="L5353">
        <v>13</v>
      </c>
      <c r="M5353">
        <v>0.4</v>
      </c>
      <c r="N5353">
        <v>5.2</v>
      </c>
      <c r="O5353">
        <v>7</v>
      </c>
      <c r="P5353">
        <v>0.74285714285714288</v>
      </c>
      <c r="Q5353">
        <v>1.857142857142857</v>
      </c>
      <c r="R5353" t="s">
        <v>38</v>
      </c>
    </row>
    <row r="5354" spans="1:18" x14ac:dyDescent="0.3">
      <c r="A5354" s="63">
        <v>5352</v>
      </c>
      <c r="B5354">
        <v>123494</v>
      </c>
      <c r="C5354" t="s">
        <v>494</v>
      </c>
      <c r="D5354" t="s">
        <v>585</v>
      </c>
      <c r="F5354">
        <v>56</v>
      </c>
      <c r="G5354" s="64">
        <v>44558</v>
      </c>
      <c r="H5354" s="64">
        <v>44564</v>
      </c>
      <c r="I5354">
        <v>6</v>
      </c>
      <c r="J5354">
        <v>2021</v>
      </c>
      <c r="K5354">
        <v>2021</v>
      </c>
      <c r="L5354">
        <v>13</v>
      </c>
      <c r="M5354">
        <v>0.4</v>
      </c>
      <c r="N5354">
        <v>5.2</v>
      </c>
      <c r="O5354">
        <v>7</v>
      </c>
      <c r="P5354">
        <v>0.74285714285714288</v>
      </c>
      <c r="Q5354">
        <v>1.857142857142857</v>
      </c>
      <c r="R5354" t="s">
        <v>641</v>
      </c>
    </row>
    <row r="5355" spans="1:18" x14ac:dyDescent="0.3">
      <c r="A5355" s="63">
        <v>5353</v>
      </c>
      <c r="B5355">
        <v>123494</v>
      </c>
      <c r="C5355" t="s">
        <v>494</v>
      </c>
      <c r="D5355" t="s">
        <v>585</v>
      </c>
      <c r="F5355">
        <v>56</v>
      </c>
      <c r="G5355" s="64">
        <v>44558</v>
      </c>
      <c r="H5355" s="64">
        <v>44564</v>
      </c>
      <c r="I5355">
        <v>6</v>
      </c>
      <c r="J5355">
        <v>2021</v>
      </c>
      <c r="K5355">
        <v>2021</v>
      </c>
      <c r="L5355">
        <v>13</v>
      </c>
      <c r="M5355">
        <v>0.4</v>
      </c>
      <c r="N5355">
        <v>5.2</v>
      </c>
      <c r="O5355">
        <v>7</v>
      </c>
      <c r="P5355">
        <v>0.74285714285714288</v>
      </c>
      <c r="Q5355">
        <v>1.857142857142857</v>
      </c>
      <c r="R5355" t="s">
        <v>601</v>
      </c>
    </row>
    <row r="5356" spans="1:18" x14ac:dyDescent="0.3">
      <c r="A5356" s="63">
        <v>5354</v>
      </c>
      <c r="B5356">
        <v>123494</v>
      </c>
      <c r="C5356" t="s">
        <v>494</v>
      </c>
      <c r="D5356" t="s">
        <v>585</v>
      </c>
      <c r="F5356">
        <v>56</v>
      </c>
      <c r="G5356" s="64">
        <v>44558</v>
      </c>
      <c r="H5356" s="64">
        <v>44564</v>
      </c>
      <c r="I5356">
        <v>6</v>
      </c>
      <c r="J5356">
        <v>2021</v>
      </c>
      <c r="K5356">
        <v>2021</v>
      </c>
      <c r="L5356">
        <v>13</v>
      </c>
      <c r="M5356">
        <v>0.4</v>
      </c>
      <c r="N5356">
        <v>5.2</v>
      </c>
      <c r="O5356">
        <v>7</v>
      </c>
      <c r="P5356">
        <v>0.74285714285714288</v>
      </c>
      <c r="Q5356">
        <v>1.857142857142857</v>
      </c>
      <c r="R5356" t="s">
        <v>670</v>
      </c>
    </row>
    <row r="5357" spans="1:18" x14ac:dyDescent="0.3">
      <c r="A5357" s="63">
        <v>5355</v>
      </c>
      <c r="B5357">
        <v>123494</v>
      </c>
      <c r="C5357" t="s">
        <v>494</v>
      </c>
      <c r="D5357" t="s">
        <v>585</v>
      </c>
      <c r="F5357">
        <v>56</v>
      </c>
      <c r="G5357" s="64">
        <v>44558</v>
      </c>
      <c r="H5357" s="64">
        <v>44564</v>
      </c>
      <c r="I5357">
        <v>6</v>
      </c>
      <c r="J5357">
        <v>2021</v>
      </c>
      <c r="K5357">
        <v>2021</v>
      </c>
      <c r="L5357">
        <v>13</v>
      </c>
      <c r="M5357">
        <v>0.4</v>
      </c>
      <c r="N5357">
        <v>5.2</v>
      </c>
      <c r="O5357">
        <v>7</v>
      </c>
      <c r="P5357">
        <v>0.74285714285714288</v>
      </c>
      <c r="Q5357">
        <v>1.857142857142857</v>
      </c>
      <c r="R5357" t="s">
        <v>695</v>
      </c>
    </row>
    <row r="5358" spans="1:18" x14ac:dyDescent="0.3">
      <c r="A5358" s="63">
        <v>5356</v>
      </c>
      <c r="B5358">
        <v>124555</v>
      </c>
      <c r="C5358" t="s">
        <v>270</v>
      </c>
      <c r="D5358" t="s">
        <v>787</v>
      </c>
      <c r="F5358">
        <v>47</v>
      </c>
      <c r="G5358" s="64">
        <v>44564</v>
      </c>
      <c r="H5358" s="64">
        <v>44613</v>
      </c>
      <c r="I5358">
        <v>4</v>
      </c>
      <c r="J5358">
        <v>2021</v>
      </c>
      <c r="K5358">
        <v>2021</v>
      </c>
      <c r="L5358">
        <v>10</v>
      </c>
      <c r="M5358">
        <v>0.1333333333333333</v>
      </c>
      <c r="N5358">
        <v>1.333333333333333</v>
      </c>
      <c r="O5358">
        <v>50</v>
      </c>
      <c r="P5358">
        <v>2.6666666666666661E-2</v>
      </c>
      <c r="Q5358">
        <v>0.2</v>
      </c>
      <c r="R5358" t="s">
        <v>36</v>
      </c>
    </row>
    <row r="5359" spans="1:18" x14ac:dyDescent="0.3">
      <c r="A5359" s="63">
        <v>5357</v>
      </c>
      <c r="B5359">
        <v>124555</v>
      </c>
      <c r="C5359" t="s">
        <v>270</v>
      </c>
      <c r="D5359" t="s">
        <v>787</v>
      </c>
      <c r="F5359">
        <v>47</v>
      </c>
      <c r="G5359" s="64">
        <v>44564</v>
      </c>
      <c r="H5359" s="64">
        <v>44613</v>
      </c>
      <c r="I5359">
        <v>4</v>
      </c>
      <c r="J5359">
        <v>2021</v>
      </c>
      <c r="K5359">
        <v>2021</v>
      </c>
      <c r="L5359">
        <v>10</v>
      </c>
      <c r="M5359">
        <v>0.1333333333333333</v>
      </c>
      <c r="N5359">
        <v>1.333333333333333</v>
      </c>
      <c r="O5359">
        <v>50</v>
      </c>
      <c r="P5359">
        <v>2.6666666666666661E-2</v>
      </c>
      <c r="Q5359">
        <v>0.2</v>
      </c>
      <c r="R5359" t="s">
        <v>51</v>
      </c>
    </row>
    <row r="5360" spans="1:18" x14ac:dyDescent="0.3">
      <c r="A5360" s="63">
        <v>5358</v>
      </c>
      <c r="B5360">
        <v>124555</v>
      </c>
      <c r="C5360" t="s">
        <v>270</v>
      </c>
      <c r="D5360" t="s">
        <v>787</v>
      </c>
      <c r="F5360">
        <v>47</v>
      </c>
      <c r="G5360" s="64">
        <v>44564</v>
      </c>
      <c r="H5360" s="64">
        <v>44613</v>
      </c>
      <c r="I5360">
        <v>4</v>
      </c>
      <c r="J5360">
        <v>2021</v>
      </c>
      <c r="K5360">
        <v>2021</v>
      </c>
      <c r="L5360">
        <v>10</v>
      </c>
      <c r="M5360">
        <v>0.1333333333333333</v>
      </c>
      <c r="N5360">
        <v>1.333333333333333</v>
      </c>
      <c r="O5360">
        <v>50</v>
      </c>
      <c r="P5360">
        <v>2.6666666666666661E-2</v>
      </c>
      <c r="Q5360">
        <v>0.2</v>
      </c>
      <c r="R5360" t="s">
        <v>108</v>
      </c>
    </row>
    <row r="5361" spans="1:18" x14ac:dyDescent="0.3">
      <c r="A5361" s="63">
        <v>5359</v>
      </c>
      <c r="B5361">
        <v>124555</v>
      </c>
      <c r="C5361" t="s">
        <v>270</v>
      </c>
      <c r="D5361" t="s">
        <v>787</v>
      </c>
      <c r="F5361">
        <v>47</v>
      </c>
      <c r="G5361" s="64">
        <v>44564</v>
      </c>
      <c r="H5361" s="64">
        <v>44613</v>
      </c>
      <c r="I5361">
        <v>4</v>
      </c>
      <c r="J5361">
        <v>2021</v>
      </c>
      <c r="K5361">
        <v>2021</v>
      </c>
      <c r="L5361">
        <v>10</v>
      </c>
      <c r="M5361">
        <v>0.1333333333333333</v>
      </c>
      <c r="N5361">
        <v>1.333333333333333</v>
      </c>
      <c r="O5361">
        <v>50</v>
      </c>
      <c r="P5361">
        <v>2.6666666666666661E-2</v>
      </c>
      <c r="Q5361">
        <v>0.2</v>
      </c>
      <c r="R5361" t="s">
        <v>638</v>
      </c>
    </row>
    <row r="5362" spans="1:18" x14ac:dyDescent="0.3">
      <c r="A5362" s="63">
        <v>5360</v>
      </c>
      <c r="B5362">
        <v>124555</v>
      </c>
      <c r="C5362" t="s">
        <v>270</v>
      </c>
      <c r="D5362" t="s">
        <v>787</v>
      </c>
      <c r="F5362">
        <v>47</v>
      </c>
      <c r="G5362" s="64">
        <v>44564</v>
      </c>
      <c r="H5362" s="64">
        <v>44613</v>
      </c>
      <c r="I5362">
        <v>4</v>
      </c>
      <c r="J5362">
        <v>2021</v>
      </c>
      <c r="K5362">
        <v>2021</v>
      </c>
      <c r="L5362">
        <v>10</v>
      </c>
      <c r="M5362">
        <v>0.1333333333333333</v>
      </c>
      <c r="N5362">
        <v>1.333333333333333</v>
      </c>
      <c r="O5362">
        <v>50</v>
      </c>
      <c r="P5362">
        <v>2.6666666666666661E-2</v>
      </c>
      <c r="Q5362">
        <v>0.2</v>
      </c>
      <c r="R5362" t="s">
        <v>601</v>
      </c>
    </row>
    <row r="5363" spans="1:18" x14ac:dyDescent="0.3">
      <c r="A5363" s="63">
        <v>5361</v>
      </c>
      <c r="B5363">
        <v>124555</v>
      </c>
      <c r="C5363" t="s">
        <v>270</v>
      </c>
      <c r="D5363" t="s">
        <v>787</v>
      </c>
      <c r="F5363">
        <v>47</v>
      </c>
      <c r="G5363" s="64">
        <v>44564</v>
      </c>
      <c r="H5363" s="64">
        <v>44613</v>
      </c>
      <c r="I5363">
        <v>4</v>
      </c>
      <c r="J5363">
        <v>2021</v>
      </c>
      <c r="K5363">
        <v>2021</v>
      </c>
      <c r="L5363">
        <v>10</v>
      </c>
      <c r="M5363">
        <v>0.1333333333333333</v>
      </c>
      <c r="N5363">
        <v>1.333333333333333</v>
      </c>
      <c r="O5363">
        <v>50</v>
      </c>
      <c r="P5363">
        <v>2.6666666666666661E-2</v>
      </c>
      <c r="Q5363">
        <v>0.2</v>
      </c>
      <c r="R5363" t="s">
        <v>738</v>
      </c>
    </row>
    <row r="5364" spans="1:18" x14ac:dyDescent="0.3">
      <c r="A5364" s="63">
        <v>5362</v>
      </c>
      <c r="B5364">
        <v>124555</v>
      </c>
      <c r="C5364" t="s">
        <v>270</v>
      </c>
      <c r="D5364" t="s">
        <v>787</v>
      </c>
      <c r="F5364">
        <v>47</v>
      </c>
      <c r="G5364" s="64">
        <v>44564</v>
      </c>
      <c r="H5364" s="64">
        <v>44613</v>
      </c>
      <c r="I5364">
        <v>4</v>
      </c>
      <c r="J5364">
        <v>2021</v>
      </c>
      <c r="K5364">
        <v>2021</v>
      </c>
      <c r="L5364">
        <v>10</v>
      </c>
      <c r="M5364">
        <v>0.1333333333333333</v>
      </c>
      <c r="N5364">
        <v>1.333333333333333</v>
      </c>
      <c r="O5364">
        <v>50</v>
      </c>
      <c r="P5364">
        <v>2.6666666666666661E-2</v>
      </c>
      <c r="Q5364">
        <v>0.2</v>
      </c>
      <c r="R5364" t="s">
        <v>589</v>
      </c>
    </row>
    <row r="5365" spans="1:18" x14ac:dyDescent="0.3">
      <c r="A5365" s="63">
        <v>5363</v>
      </c>
      <c r="B5365">
        <v>124555</v>
      </c>
      <c r="C5365" t="s">
        <v>270</v>
      </c>
      <c r="D5365" t="s">
        <v>787</v>
      </c>
      <c r="F5365">
        <v>47</v>
      </c>
      <c r="G5365" s="64">
        <v>44564</v>
      </c>
      <c r="H5365" s="64">
        <v>44613</v>
      </c>
      <c r="I5365">
        <v>4</v>
      </c>
      <c r="J5365">
        <v>2021</v>
      </c>
      <c r="K5365">
        <v>2021</v>
      </c>
      <c r="L5365">
        <v>10</v>
      </c>
      <c r="M5365">
        <v>0.1333333333333333</v>
      </c>
      <c r="N5365">
        <v>1.333333333333333</v>
      </c>
      <c r="O5365">
        <v>50</v>
      </c>
      <c r="P5365">
        <v>2.6666666666666661E-2</v>
      </c>
      <c r="Q5365">
        <v>0.2</v>
      </c>
      <c r="R5365" t="s">
        <v>760</v>
      </c>
    </row>
    <row r="5366" spans="1:18" x14ac:dyDescent="0.3">
      <c r="A5366" s="63">
        <v>5364</v>
      </c>
      <c r="B5366">
        <v>124555</v>
      </c>
      <c r="C5366" t="s">
        <v>270</v>
      </c>
      <c r="D5366" t="s">
        <v>787</v>
      </c>
      <c r="F5366">
        <v>47</v>
      </c>
      <c r="G5366" s="64">
        <v>44564</v>
      </c>
      <c r="H5366" s="64">
        <v>44613</v>
      </c>
      <c r="I5366">
        <v>4</v>
      </c>
      <c r="J5366">
        <v>2021</v>
      </c>
      <c r="K5366">
        <v>2021</v>
      </c>
      <c r="L5366">
        <v>10</v>
      </c>
      <c r="M5366">
        <v>0.1333333333333333</v>
      </c>
      <c r="N5366">
        <v>1.333333333333333</v>
      </c>
      <c r="O5366">
        <v>50</v>
      </c>
      <c r="P5366">
        <v>2.6666666666666661E-2</v>
      </c>
      <c r="Q5366">
        <v>0.2</v>
      </c>
      <c r="R5366" t="s">
        <v>642</v>
      </c>
    </row>
    <row r="5367" spans="1:18" x14ac:dyDescent="0.3">
      <c r="A5367" s="63">
        <v>5365</v>
      </c>
      <c r="B5367">
        <v>124555</v>
      </c>
      <c r="C5367" t="s">
        <v>270</v>
      </c>
      <c r="D5367" t="s">
        <v>787</v>
      </c>
      <c r="F5367">
        <v>47</v>
      </c>
      <c r="G5367" s="64">
        <v>44564</v>
      </c>
      <c r="H5367" s="64">
        <v>44613</v>
      </c>
      <c r="I5367">
        <v>4</v>
      </c>
      <c r="J5367">
        <v>2021</v>
      </c>
      <c r="K5367">
        <v>2021</v>
      </c>
      <c r="L5367">
        <v>10</v>
      </c>
      <c r="M5367">
        <v>0.1333333333333333</v>
      </c>
      <c r="N5367">
        <v>1.333333333333333</v>
      </c>
      <c r="O5367">
        <v>50</v>
      </c>
      <c r="P5367">
        <v>2.6666666666666661E-2</v>
      </c>
      <c r="Q5367">
        <v>0.2</v>
      </c>
      <c r="R5367" t="s">
        <v>779</v>
      </c>
    </row>
    <row r="5368" spans="1:18" x14ac:dyDescent="0.3">
      <c r="A5368" s="63">
        <v>5366</v>
      </c>
      <c r="B5368">
        <v>124555</v>
      </c>
      <c r="C5368" t="s">
        <v>270</v>
      </c>
      <c r="D5368" t="s">
        <v>787</v>
      </c>
      <c r="F5368">
        <v>47</v>
      </c>
      <c r="G5368" s="64">
        <v>44564</v>
      </c>
      <c r="H5368" s="64">
        <v>44613</v>
      </c>
      <c r="I5368">
        <v>4</v>
      </c>
      <c r="J5368">
        <v>2021</v>
      </c>
      <c r="K5368">
        <v>2021</v>
      </c>
      <c r="L5368">
        <v>10</v>
      </c>
      <c r="M5368">
        <v>0.1333333333333333</v>
      </c>
      <c r="N5368">
        <v>1.333333333333333</v>
      </c>
      <c r="O5368">
        <v>50</v>
      </c>
      <c r="P5368">
        <v>2.6666666666666661E-2</v>
      </c>
      <c r="Q5368">
        <v>0.2</v>
      </c>
      <c r="R5368" t="s">
        <v>632</v>
      </c>
    </row>
    <row r="5369" spans="1:18" x14ac:dyDescent="0.3">
      <c r="A5369" s="63">
        <v>5367</v>
      </c>
      <c r="B5369">
        <v>124555</v>
      </c>
      <c r="C5369" t="s">
        <v>270</v>
      </c>
      <c r="D5369" t="s">
        <v>787</v>
      </c>
      <c r="F5369">
        <v>47</v>
      </c>
      <c r="G5369" s="64">
        <v>44564</v>
      </c>
      <c r="H5369" s="64">
        <v>44613</v>
      </c>
      <c r="I5369">
        <v>4</v>
      </c>
      <c r="J5369">
        <v>2021</v>
      </c>
      <c r="K5369">
        <v>2021</v>
      </c>
      <c r="L5369">
        <v>10</v>
      </c>
      <c r="M5369">
        <v>0.1333333333333333</v>
      </c>
      <c r="N5369">
        <v>1.333333333333333</v>
      </c>
      <c r="O5369">
        <v>50</v>
      </c>
      <c r="P5369">
        <v>2.6666666666666661E-2</v>
      </c>
      <c r="Q5369">
        <v>0.2</v>
      </c>
      <c r="R5369" t="s">
        <v>917</v>
      </c>
    </row>
    <row r="5370" spans="1:18" x14ac:dyDescent="0.3">
      <c r="A5370" s="63">
        <v>5368</v>
      </c>
      <c r="B5370">
        <v>128399</v>
      </c>
      <c r="C5370" t="s">
        <v>208</v>
      </c>
      <c r="D5370" t="s">
        <v>585</v>
      </c>
      <c r="F5370">
        <v>52</v>
      </c>
      <c r="G5370" s="64">
        <v>44565</v>
      </c>
      <c r="H5370" s="64">
        <v>44574</v>
      </c>
      <c r="I5370">
        <v>5</v>
      </c>
      <c r="J5370">
        <v>2021</v>
      </c>
      <c r="K5370">
        <v>2021</v>
      </c>
      <c r="L5370">
        <v>12</v>
      </c>
      <c r="M5370">
        <v>0.4</v>
      </c>
      <c r="N5370">
        <v>4.8000000000000007</v>
      </c>
      <c r="O5370">
        <v>10</v>
      </c>
      <c r="P5370">
        <v>0.48000000000000009</v>
      </c>
      <c r="Q5370">
        <v>1.2</v>
      </c>
      <c r="R5370" t="s">
        <v>359</v>
      </c>
    </row>
    <row r="5371" spans="1:18" x14ac:dyDescent="0.3">
      <c r="A5371" s="63">
        <v>5369</v>
      </c>
      <c r="B5371">
        <v>128399</v>
      </c>
      <c r="C5371" t="s">
        <v>208</v>
      </c>
      <c r="D5371" t="s">
        <v>585</v>
      </c>
      <c r="F5371">
        <v>52</v>
      </c>
      <c r="G5371" s="64">
        <v>44565</v>
      </c>
      <c r="H5371" s="64">
        <v>44574</v>
      </c>
      <c r="I5371">
        <v>5</v>
      </c>
      <c r="J5371">
        <v>2021</v>
      </c>
      <c r="K5371">
        <v>2021</v>
      </c>
      <c r="L5371">
        <v>12</v>
      </c>
      <c r="M5371">
        <v>0.4</v>
      </c>
      <c r="N5371">
        <v>4.8000000000000007</v>
      </c>
      <c r="O5371">
        <v>10</v>
      </c>
      <c r="P5371">
        <v>0.48000000000000009</v>
      </c>
      <c r="Q5371">
        <v>1.2</v>
      </c>
      <c r="R5371" t="s">
        <v>42</v>
      </c>
    </row>
    <row r="5372" spans="1:18" x14ac:dyDescent="0.3">
      <c r="A5372" s="63">
        <v>5370</v>
      </c>
      <c r="B5372">
        <v>128399</v>
      </c>
      <c r="C5372" t="s">
        <v>208</v>
      </c>
      <c r="D5372" t="s">
        <v>585</v>
      </c>
      <c r="F5372">
        <v>52</v>
      </c>
      <c r="G5372" s="64">
        <v>44565</v>
      </c>
      <c r="H5372" s="64">
        <v>44574</v>
      </c>
      <c r="I5372">
        <v>5</v>
      </c>
      <c r="J5372">
        <v>2021</v>
      </c>
      <c r="K5372">
        <v>2021</v>
      </c>
      <c r="L5372">
        <v>12</v>
      </c>
      <c r="M5372">
        <v>0.4</v>
      </c>
      <c r="N5372">
        <v>4.8000000000000007</v>
      </c>
      <c r="O5372">
        <v>10</v>
      </c>
      <c r="P5372">
        <v>0.48000000000000009</v>
      </c>
      <c r="Q5372">
        <v>1.2</v>
      </c>
      <c r="R5372" t="s">
        <v>734</v>
      </c>
    </row>
    <row r="5373" spans="1:18" x14ac:dyDescent="0.3">
      <c r="A5373" s="63">
        <v>5371</v>
      </c>
      <c r="B5373">
        <v>128399</v>
      </c>
      <c r="C5373" t="s">
        <v>208</v>
      </c>
      <c r="D5373" t="s">
        <v>585</v>
      </c>
      <c r="F5373">
        <v>52</v>
      </c>
      <c r="G5373" s="64">
        <v>44565</v>
      </c>
      <c r="H5373" s="64">
        <v>44574</v>
      </c>
      <c r="I5373">
        <v>5</v>
      </c>
      <c r="J5373">
        <v>2021</v>
      </c>
      <c r="K5373">
        <v>2021</v>
      </c>
      <c r="L5373">
        <v>12</v>
      </c>
      <c r="M5373">
        <v>0.4</v>
      </c>
      <c r="N5373">
        <v>4.8000000000000007</v>
      </c>
      <c r="O5373">
        <v>10</v>
      </c>
      <c r="P5373">
        <v>0.48000000000000009</v>
      </c>
      <c r="Q5373">
        <v>1.2</v>
      </c>
      <c r="R5373" t="s">
        <v>674</v>
      </c>
    </row>
    <row r="5374" spans="1:18" x14ac:dyDescent="0.3">
      <c r="A5374" s="63">
        <v>5372</v>
      </c>
      <c r="B5374">
        <v>128399</v>
      </c>
      <c r="C5374" t="s">
        <v>208</v>
      </c>
      <c r="D5374" t="s">
        <v>585</v>
      </c>
      <c r="F5374">
        <v>52</v>
      </c>
      <c r="G5374" s="64">
        <v>44565</v>
      </c>
      <c r="H5374" s="64">
        <v>44574</v>
      </c>
      <c r="I5374">
        <v>5</v>
      </c>
      <c r="J5374">
        <v>2021</v>
      </c>
      <c r="K5374">
        <v>2021</v>
      </c>
      <c r="L5374">
        <v>12</v>
      </c>
      <c r="M5374">
        <v>0.4</v>
      </c>
      <c r="N5374">
        <v>4.8000000000000007</v>
      </c>
      <c r="O5374">
        <v>10</v>
      </c>
      <c r="P5374">
        <v>0.48000000000000009</v>
      </c>
      <c r="Q5374">
        <v>1.2</v>
      </c>
      <c r="R5374" t="s">
        <v>606</v>
      </c>
    </row>
    <row r="5375" spans="1:18" x14ac:dyDescent="0.3">
      <c r="A5375" s="63">
        <v>5373</v>
      </c>
      <c r="B5375">
        <v>128399</v>
      </c>
      <c r="C5375" t="s">
        <v>208</v>
      </c>
      <c r="D5375" t="s">
        <v>585</v>
      </c>
      <c r="F5375">
        <v>52</v>
      </c>
      <c r="G5375" s="64">
        <v>44565</v>
      </c>
      <c r="H5375" s="64">
        <v>44574</v>
      </c>
      <c r="I5375">
        <v>5</v>
      </c>
      <c r="J5375">
        <v>2021</v>
      </c>
      <c r="K5375">
        <v>2021</v>
      </c>
      <c r="L5375">
        <v>12</v>
      </c>
      <c r="M5375">
        <v>0.4</v>
      </c>
      <c r="N5375">
        <v>4.8000000000000007</v>
      </c>
      <c r="O5375">
        <v>10</v>
      </c>
      <c r="P5375">
        <v>0.48000000000000009</v>
      </c>
      <c r="Q5375">
        <v>1.2</v>
      </c>
      <c r="R5375" t="s">
        <v>71</v>
      </c>
    </row>
    <row r="5376" spans="1:18" x14ac:dyDescent="0.3">
      <c r="A5376" s="63">
        <v>5374</v>
      </c>
      <c r="B5376">
        <v>128399</v>
      </c>
      <c r="C5376" t="s">
        <v>208</v>
      </c>
      <c r="D5376" t="s">
        <v>585</v>
      </c>
      <c r="F5376">
        <v>52</v>
      </c>
      <c r="G5376" s="64">
        <v>44565</v>
      </c>
      <c r="H5376" s="64">
        <v>44574</v>
      </c>
      <c r="I5376">
        <v>5</v>
      </c>
      <c r="J5376">
        <v>2021</v>
      </c>
      <c r="K5376">
        <v>2021</v>
      </c>
      <c r="L5376">
        <v>12</v>
      </c>
      <c r="M5376">
        <v>0.4</v>
      </c>
      <c r="N5376">
        <v>4.8000000000000007</v>
      </c>
      <c r="O5376">
        <v>10</v>
      </c>
      <c r="P5376">
        <v>0.48000000000000009</v>
      </c>
      <c r="Q5376">
        <v>1.2</v>
      </c>
      <c r="R5376" t="s">
        <v>755</v>
      </c>
    </row>
    <row r="5377" spans="1:18" x14ac:dyDescent="0.3">
      <c r="A5377" s="63">
        <v>5375</v>
      </c>
      <c r="B5377">
        <v>128399</v>
      </c>
      <c r="C5377" t="s">
        <v>208</v>
      </c>
      <c r="D5377" t="s">
        <v>585</v>
      </c>
      <c r="F5377">
        <v>52</v>
      </c>
      <c r="G5377" s="64">
        <v>44565</v>
      </c>
      <c r="H5377" s="64">
        <v>44574</v>
      </c>
      <c r="I5377">
        <v>5</v>
      </c>
      <c r="J5377">
        <v>2021</v>
      </c>
      <c r="K5377">
        <v>2021</v>
      </c>
      <c r="L5377">
        <v>12</v>
      </c>
      <c r="M5377">
        <v>0.4</v>
      </c>
      <c r="N5377">
        <v>4.8000000000000007</v>
      </c>
      <c r="O5377">
        <v>10</v>
      </c>
      <c r="P5377">
        <v>0.48000000000000009</v>
      </c>
      <c r="Q5377">
        <v>1.2</v>
      </c>
      <c r="R5377" t="s">
        <v>850</v>
      </c>
    </row>
    <row r="5378" spans="1:18" x14ac:dyDescent="0.3">
      <c r="A5378" s="63">
        <v>5376</v>
      </c>
      <c r="B5378">
        <v>128399</v>
      </c>
      <c r="C5378" t="s">
        <v>208</v>
      </c>
      <c r="D5378" t="s">
        <v>585</v>
      </c>
      <c r="F5378">
        <v>52</v>
      </c>
      <c r="G5378" s="64">
        <v>44565</v>
      </c>
      <c r="H5378" s="64">
        <v>44574</v>
      </c>
      <c r="I5378">
        <v>5</v>
      </c>
      <c r="J5378">
        <v>2021</v>
      </c>
      <c r="K5378">
        <v>2021</v>
      </c>
      <c r="L5378">
        <v>12</v>
      </c>
      <c r="M5378">
        <v>0.4</v>
      </c>
      <c r="N5378">
        <v>4.8000000000000007</v>
      </c>
      <c r="O5378">
        <v>10</v>
      </c>
      <c r="P5378">
        <v>0.48000000000000009</v>
      </c>
      <c r="Q5378">
        <v>1.2</v>
      </c>
      <c r="R5378" t="s">
        <v>638</v>
      </c>
    </row>
    <row r="5379" spans="1:18" x14ac:dyDescent="0.3">
      <c r="A5379" s="63">
        <v>5377</v>
      </c>
      <c r="B5379">
        <v>128399</v>
      </c>
      <c r="C5379" t="s">
        <v>208</v>
      </c>
      <c r="D5379" t="s">
        <v>585</v>
      </c>
      <c r="F5379">
        <v>52</v>
      </c>
      <c r="G5379" s="64">
        <v>44565</v>
      </c>
      <c r="H5379" s="64">
        <v>44574</v>
      </c>
      <c r="I5379">
        <v>5</v>
      </c>
      <c r="J5379">
        <v>2021</v>
      </c>
      <c r="K5379">
        <v>2021</v>
      </c>
      <c r="L5379">
        <v>12</v>
      </c>
      <c r="M5379">
        <v>0.4</v>
      </c>
      <c r="N5379">
        <v>4.8000000000000007</v>
      </c>
      <c r="O5379">
        <v>10</v>
      </c>
      <c r="P5379">
        <v>0.48000000000000009</v>
      </c>
      <c r="Q5379">
        <v>1.2</v>
      </c>
      <c r="R5379" t="s">
        <v>597</v>
      </c>
    </row>
    <row r="5380" spans="1:18" x14ac:dyDescent="0.3">
      <c r="A5380" s="63">
        <v>5378</v>
      </c>
      <c r="B5380">
        <v>128399</v>
      </c>
      <c r="C5380" t="s">
        <v>208</v>
      </c>
      <c r="D5380" t="s">
        <v>585</v>
      </c>
      <c r="F5380">
        <v>52</v>
      </c>
      <c r="G5380" s="64">
        <v>44565</v>
      </c>
      <c r="H5380" s="64">
        <v>44574</v>
      </c>
      <c r="I5380">
        <v>5</v>
      </c>
      <c r="J5380">
        <v>2021</v>
      </c>
      <c r="K5380">
        <v>2021</v>
      </c>
      <c r="L5380">
        <v>12</v>
      </c>
      <c r="M5380">
        <v>0.4</v>
      </c>
      <c r="N5380">
        <v>4.8000000000000007</v>
      </c>
      <c r="O5380">
        <v>10</v>
      </c>
      <c r="P5380">
        <v>0.48000000000000009</v>
      </c>
      <c r="Q5380">
        <v>1.2</v>
      </c>
      <c r="R5380" t="s">
        <v>765</v>
      </c>
    </row>
    <row r="5381" spans="1:18" x14ac:dyDescent="0.3">
      <c r="A5381" s="63">
        <v>5379</v>
      </c>
      <c r="B5381">
        <v>128399</v>
      </c>
      <c r="C5381" t="s">
        <v>208</v>
      </c>
      <c r="D5381" t="s">
        <v>585</v>
      </c>
      <c r="F5381">
        <v>52</v>
      </c>
      <c r="G5381" s="64">
        <v>44565</v>
      </c>
      <c r="H5381" s="64">
        <v>44574</v>
      </c>
      <c r="I5381">
        <v>5</v>
      </c>
      <c r="J5381">
        <v>2021</v>
      </c>
      <c r="K5381">
        <v>2021</v>
      </c>
      <c r="L5381">
        <v>12</v>
      </c>
      <c r="M5381">
        <v>0.4</v>
      </c>
      <c r="N5381">
        <v>4.8000000000000007</v>
      </c>
      <c r="O5381">
        <v>10</v>
      </c>
      <c r="P5381">
        <v>0.48000000000000009</v>
      </c>
      <c r="Q5381">
        <v>1.2</v>
      </c>
      <c r="R5381" t="s">
        <v>594</v>
      </c>
    </row>
    <row r="5382" spans="1:18" x14ac:dyDescent="0.3">
      <c r="A5382" s="63">
        <v>5380</v>
      </c>
      <c r="B5382">
        <v>128399</v>
      </c>
      <c r="C5382" t="s">
        <v>208</v>
      </c>
      <c r="D5382" t="s">
        <v>585</v>
      </c>
      <c r="F5382">
        <v>52</v>
      </c>
      <c r="G5382" s="64">
        <v>44565</v>
      </c>
      <c r="H5382" s="64">
        <v>44574</v>
      </c>
      <c r="I5382">
        <v>5</v>
      </c>
      <c r="J5382">
        <v>2021</v>
      </c>
      <c r="K5382">
        <v>2021</v>
      </c>
      <c r="L5382">
        <v>12</v>
      </c>
      <c r="M5382">
        <v>0.4</v>
      </c>
      <c r="N5382">
        <v>4.8000000000000007</v>
      </c>
      <c r="O5382">
        <v>10</v>
      </c>
      <c r="P5382">
        <v>0.48000000000000009</v>
      </c>
      <c r="Q5382">
        <v>1.2</v>
      </c>
      <c r="R5382" t="s">
        <v>45</v>
      </c>
    </row>
    <row r="5383" spans="1:18" x14ac:dyDescent="0.3">
      <c r="A5383" s="63">
        <v>5381</v>
      </c>
      <c r="B5383">
        <v>124786</v>
      </c>
      <c r="C5383" t="s">
        <v>918</v>
      </c>
      <c r="D5383" t="s">
        <v>651</v>
      </c>
      <c r="F5383">
        <v>64</v>
      </c>
      <c r="G5383" s="64">
        <v>44566</v>
      </c>
      <c r="H5383" s="64">
        <v>44578</v>
      </c>
      <c r="I5383">
        <v>5</v>
      </c>
      <c r="J5383">
        <v>2021</v>
      </c>
      <c r="K5383">
        <v>2021</v>
      </c>
      <c r="L5383">
        <v>13</v>
      </c>
      <c r="M5383">
        <v>0.4</v>
      </c>
      <c r="N5383">
        <v>5.2</v>
      </c>
      <c r="O5383">
        <v>13</v>
      </c>
      <c r="P5383">
        <v>0.4</v>
      </c>
      <c r="Q5383">
        <v>1</v>
      </c>
      <c r="R5383" t="s">
        <v>35</v>
      </c>
    </row>
    <row r="5384" spans="1:18" x14ac:dyDescent="0.3">
      <c r="A5384" s="63">
        <v>5382</v>
      </c>
      <c r="B5384">
        <v>124786</v>
      </c>
      <c r="C5384" t="s">
        <v>918</v>
      </c>
      <c r="D5384" t="s">
        <v>651</v>
      </c>
      <c r="F5384">
        <v>64</v>
      </c>
      <c r="G5384" s="64">
        <v>44566</v>
      </c>
      <c r="H5384" s="64">
        <v>44578</v>
      </c>
      <c r="I5384">
        <v>5</v>
      </c>
      <c r="J5384">
        <v>2021</v>
      </c>
      <c r="K5384">
        <v>2021</v>
      </c>
      <c r="L5384">
        <v>13</v>
      </c>
      <c r="M5384">
        <v>0.4</v>
      </c>
      <c r="N5384">
        <v>5.2</v>
      </c>
      <c r="O5384">
        <v>13</v>
      </c>
      <c r="P5384">
        <v>0.4</v>
      </c>
      <c r="Q5384">
        <v>1</v>
      </c>
      <c r="R5384" t="s">
        <v>97</v>
      </c>
    </row>
    <row r="5385" spans="1:18" x14ac:dyDescent="0.3">
      <c r="A5385" s="63">
        <v>5383</v>
      </c>
      <c r="B5385">
        <v>124786</v>
      </c>
      <c r="C5385" t="s">
        <v>918</v>
      </c>
      <c r="D5385" t="s">
        <v>651</v>
      </c>
      <c r="F5385">
        <v>64</v>
      </c>
      <c r="G5385" s="64">
        <v>44566</v>
      </c>
      <c r="H5385" s="64">
        <v>44578</v>
      </c>
      <c r="I5385">
        <v>5</v>
      </c>
      <c r="J5385">
        <v>2021</v>
      </c>
      <c r="K5385">
        <v>2021</v>
      </c>
      <c r="L5385">
        <v>13</v>
      </c>
      <c r="M5385">
        <v>0.4</v>
      </c>
      <c r="N5385">
        <v>5.2</v>
      </c>
      <c r="O5385">
        <v>13</v>
      </c>
      <c r="P5385">
        <v>0.4</v>
      </c>
      <c r="Q5385">
        <v>1</v>
      </c>
      <c r="R5385" t="s">
        <v>24</v>
      </c>
    </row>
    <row r="5386" spans="1:18" x14ac:dyDescent="0.3">
      <c r="A5386" s="63">
        <v>5384</v>
      </c>
      <c r="B5386">
        <v>124786</v>
      </c>
      <c r="C5386" t="s">
        <v>918</v>
      </c>
      <c r="D5386" t="s">
        <v>651</v>
      </c>
      <c r="F5386">
        <v>64</v>
      </c>
      <c r="G5386" s="64">
        <v>44566</v>
      </c>
      <c r="H5386" s="64">
        <v>44578</v>
      </c>
      <c r="I5386">
        <v>5</v>
      </c>
      <c r="J5386">
        <v>2021</v>
      </c>
      <c r="K5386">
        <v>2021</v>
      </c>
      <c r="L5386">
        <v>13</v>
      </c>
      <c r="M5386">
        <v>0.4</v>
      </c>
      <c r="N5386">
        <v>5.2</v>
      </c>
      <c r="O5386">
        <v>13</v>
      </c>
      <c r="P5386">
        <v>0.4</v>
      </c>
      <c r="Q5386">
        <v>1</v>
      </c>
      <c r="R5386" t="s">
        <v>25</v>
      </c>
    </row>
    <row r="5387" spans="1:18" x14ac:dyDescent="0.3">
      <c r="A5387" s="63">
        <v>5385</v>
      </c>
      <c r="B5387">
        <v>124786</v>
      </c>
      <c r="C5387" t="s">
        <v>918</v>
      </c>
      <c r="D5387" t="s">
        <v>651</v>
      </c>
      <c r="F5387">
        <v>64</v>
      </c>
      <c r="G5387" s="64">
        <v>44566</v>
      </c>
      <c r="H5387" s="64">
        <v>44578</v>
      </c>
      <c r="I5387">
        <v>5</v>
      </c>
      <c r="J5387">
        <v>2021</v>
      </c>
      <c r="K5387">
        <v>2021</v>
      </c>
      <c r="L5387">
        <v>13</v>
      </c>
      <c r="M5387">
        <v>0.4</v>
      </c>
      <c r="N5387">
        <v>5.2</v>
      </c>
      <c r="O5387">
        <v>13</v>
      </c>
      <c r="P5387">
        <v>0.4</v>
      </c>
      <c r="Q5387">
        <v>1</v>
      </c>
      <c r="R5387" t="s">
        <v>705</v>
      </c>
    </row>
    <row r="5388" spans="1:18" x14ac:dyDescent="0.3">
      <c r="A5388" s="63">
        <v>5386</v>
      </c>
      <c r="B5388">
        <v>124786</v>
      </c>
      <c r="C5388" t="s">
        <v>918</v>
      </c>
      <c r="D5388" t="s">
        <v>651</v>
      </c>
      <c r="F5388">
        <v>64</v>
      </c>
      <c r="G5388" s="64">
        <v>44566</v>
      </c>
      <c r="H5388" s="64">
        <v>44578</v>
      </c>
      <c r="I5388">
        <v>5</v>
      </c>
      <c r="J5388">
        <v>2021</v>
      </c>
      <c r="K5388">
        <v>2021</v>
      </c>
      <c r="L5388">
        <v>13</v>
      </c>
      <c r="M5388">
        <v>0.4</v>
      </c>
      <c r="N5388">
        <v>5.2</v>
      </c>
      <c r="O5388">
        <v>13</v>
      </c>
      <c r="P5388">
        <v>0.4</v>
      </c>
      <c r="Q5388">
        <v>1</v>
      </c>
      <c r="R5388" t="s">
        <v>589</v>
      </c>
    </row>
    <row r="5389" spans="1:18" x14ac:dyDescent="0.3">
      <c r="A5389" s="63">
        <v>5387</v>
      </c>
      <c r="B5389">
        <v>124786</v>
      </c>
      <c r="C5389" t="s">
        <v>918</v>
      </c>
      <c r="D5389" t="s">
        <v>651</v>
      </c>
      <c r="F5389">
        <v>64</v>
      </c>
      <c r="G5389" s="64">
        <v>44566</v>
      </c>
      <c r="H5389" s="64">
        <v>44578</v>
      </c>
      <c r="I5389">
        <v>5</v>
      </c>
      <c r="J5389">
        <v>2021</v>
      </c>
      <c r="K5389">
        <v>2021</v>
      </c>
      <c r="L5389">
        <v>13</v>
      </c>
      <c r="M5389">
        <v>0.4</v>
      </c>
      <c r="N5389">
        <v>5.2</v>
      </c>
      <c r="O5389">
        <v>13</v>
      </c>
      <c r="P5389">
        <v>0.4</v>
      </c>
      <c r="Q5389">
        <v>1</v>
      </c>
      <c r="R5389" t="s">
        <v>769</v>
      </c>
    </row>
    <row r="5390" spans="1:18" x14ac:dyDescent="0.3">
      <c r="A5390" s="63">
        <v>5388</v>
      </c>
      <c r="B5390">
        <v>124786</v>
      </c>
      <c r="C5390" t="s">
        <v>918</v>
      </c>
      <c r="D5390" t="s">
        <v>651</v>
      </c>
      <c r="F5390">
        <v>64</v>
      </c>
      <c r="G5390" s="64">
        <v>44566</v>
      </c>
      <c r="H5390" s="64">
        <v>44578</v>
      </c>
      <c r="I5390">
        <v>5</v>
      </c>
      <c r="J5390">
        <v>2021</v>
      </c>
      <c r="K5390">
        <v>2021</v>
      </c>
      <c r="L5390">
        <v>13</v>
      </c>
      <c r="M5390">
        <v>0.4</v>
      </c>
      <c r="N5390">
        <v>5.2</v>
      </c>
      <c r="O5390">
        <v>13</v>
      </c>
      <c r="P5390">
        <v>0.4</v>
      </c>
      <c r="Q5390">
        <v>1</v>
      </c>
      <c r="R5390" t="s">
        <v>641</v>
      </c>
    </row>
    <row r="5391" spans="1:18" x14ac:dyDescent="0.3">
      <c r="A5391" s="63">
        <v>5389</v>
      </c>
      <c r="B5391">
        <v>124786</v>
      </c>
      <c r="C5391" t="s">
        <v>918</v>
      </c>
      <c r="D5391" t="s">
        <v>651</v>
      </c>
      <c r="F5391">
        <v>64</v>
      </c>
      <c r="G5391" s="64">
        <v>44566</v>
      </c>
      <c r="H5391" s="64">
        <v>44578</v>
      </c>
      <c r="I5391">
        <v>5</v>
      </c>
      <c r="J5391">
        <v>2021</v>
      </c>
      <c r="K5391">
        <v>2021</v>
      </c>
      <c r="L5391">
        <v>13</v>
      </c>
      <c r="M5391">
        <v>0.4</v>
      </c>
      <c r="N5391">
        <v>5.2</v>
      </c>
      <c r="O5391">
        <v>13</v>
      </c>
      <c r="P5391">
        <v>0.4</v>
      </c>
      <c r="Q5391">
        <v>1</v>
      </c>
      <c r="R5391" t="s">
        <v>706</v>
      </c>
    </row>
    <row r="5392" spans="1:18" x14ac:dyDescent="0.3">
      <c r="A5392" s="63">
        <v>5390</v>
      </c>
      <c r="B5392">
        <v>124786</v>
      </c>
      <c r="C5392" t="s">
        <v>918</v>
      </c>
      <c r="D5392" t="s">
        <v>651</v>
      </c>
      <c r="F5392">
        <v>64</v>
      </c>
      <c r="G5392" s="64">
        <v>44566</v>
      </c>
      <c r="H5392" s="64">
        <v>44578</v>
      </c>
      <c r="I5392">
        <v>5</v>
      </c>
      <c r="J5392">
        <v>2021</v>
      </c>
      <c r="K5392">
        <v>2021</v>
      </c>
      <c r="L5392">
        <v>13</v>
      </c>
      <c r="M5392">
        <v>0.4</v>
      </c>
      <c r="N5392">
        <v>5.2</v>
      </c>
      <c r="O5392">
        <v>13</v>
      </c>
      <c r="P5392">
        <v>0.4</v>
      </c>
      <c r="Q5392">
        <v>1</v>
      </c>
      <c r="R5392" t="s">
        <v>786</v>
      </c>
    </row>
    <row r="5393" spans="1:18" x14ac:dyDescent="0.3">
      <c r="A5393" s="63">
        <v>5391</v>
      </c>
      <c r="B5393">
        <v>124786</v>
      </c>
      <c r="C5393" t="s">
        <v>918</v>
      </c>
      <c r="D5393" t="s">
        <v>651</v>
      </c>
      <c r="F5393">
        <v>64</v>
      </c>
      <c r="G5393" s="64">
        <v>44566</v>
      </c>
      <c r="H5393" s="64">
        <v>44578</v>
      </c>
      <c r="I5393">
        <v>5</v>
      </c>
      <c r="J5393">
        <v>2021</v>
      </c>
      <c r="K5393">
        <v>2021</v>
      </c>
      <c r="L5393">
        <v>13</v>
      </c>
      <c r="M5393">
        <v>0.4</v>
      </c>
      <c r="N5393">
        <v>5.2</v>
      </c>
      <c r="O5393">
        <v>13</v>
      </c>
      <c r="P5393">
        <v>0.4</v>
      </c>
      <c r="Q5393">
        <v>1</v>
      </c>
      <c r="R5393" t="s">
        <v>590</v>
      </c>
    </row>
    <row r="5394" spans="1:18" x14ac:dyDescent="0.3">
      <c r="A5394" s="63">
        <v>5392</v>
      </c>
      <c r="B5394">
        <v>124786</v>
      </c>
      <c r="C5394" t="s">
        <v>918</v>
      </c>
      <c r="D5394" t="s">
        <v>651</v>
      </c>
      <c r="F5394">
        <v>64</v>
      </c>
      <c r="G5394" s="64">
        <v>44566</v>
      </c>
      <c r="H5394" s="64">
        <v>44578</v>
      </c>
      <c r="I5394">
        <v>5</v>
      </c>
      <c r="J5394">
        <v>2021</v>
      </c>
      <c r="K5394">
        <v>2021</v>
      </c>
      <c r="L5394">
        <v>13</v>
      </c>
      <c r="M5394">
        <v>0.4</v>
      </c>
      <c r="N5394">
        <v>5.2</v>
      </c>
      <c r="O5394">
        <v>13</v>
      </c>
      <c r="P5394">
        <v>0.4</v>
      </c>
      <c r="Q5394">
        <v>1</v>
      </c>
      <c r="R5394" t="s">
        <v>739</v>
      </c>
    </row>
    <row r="5395" spans="1:18" x14ac:dyDescent="0.3">
      <c r="A5395" s="63">
        <v>5393</v>
      </c>
      <c r="B5395">
        <v>124786</v>
      </c>
      <c r="C5395" t="s">
        <v>918</v>
      </c>
      <c r="D5395" t="s">
        <v>651</v>
      </c>
      <c r="F5395">
        <v>64</v>
      </c>
      <c r="G5395" s="64">
        <v>44566</v>
      </c>
      <c r="H5395" s="64">
        <v>44578</v>
      </c>
      <c r="I5395">
        <v>5</v>
      </c>
      <c r="J5395">
        <v>2021</v>
      </c>
      <c r="K5395">
        <v>2021</v>
      </c>
      <c r="L5395">
        <v>13</v>
      </c>
      <c r="M5395">
        <v>0.4</v>
      </c>
      <c r="N5395">
        <v>5.2</v>
      </c>
      <c r="O5395">
        <v>13</v>
      </c>
      <c r="P5395">
        <v>0.4</v>
      </c>
      <c r="Q5395">
        <v>1</v>
      </c>
      <c r="R5395" t="s">
        <v>690</v>
      </c>
    </row>
    <row r="5396" spans="1:18" x14ac:dyDescent="0.3">
      <c r="A5396" s="63">
        <v>5394</v>
      </c>
      <c r="B5396">
        <v>124786</v>
      </c>
      <c r="C5396" t="s">
        <v>918</v>
      </c>
      <c r="D5396" t="s">
        <v>651</v>
      </c>
      <c r="F5396">
        <v>64</v>
      </c>
      <c r="G5396" s="64">
        <v>44566</v>
      </c>
      <c r="H5396" s="64">
        <v>44578</v>
      </c>
      <c r="I5396">
        <v>5</v>
      </c>
      <c r="J5396">
        <v>2021</v>
      </c>
      <c r="K5396">
        <v>2021</v>
      </c>
      <c r="L5396">
        <v>13</v>
      </c>
      <c r="M5396">
        <v>0.4</v>
      </c>
      <c r="N5396">
        <v>5.2</v>
      </c>
      <c r="O5396">
        <v>13</v>
      </c>
      <c r="P5396">
        <v>0.4</v>
      </c>
      <c r="Q5396">
        <v>1</v>
      </c>
      <c r="R5396" t="s">
        <v>840</v>
      </c>
    </row>
    <row r="5397" spans="1:18" x14ac:dyDescent="0.3">
      <c r="A5397" s="63">
        <v>5395</v>
      </c>
      <c r="B5397">
        <v>124786</v>
      </c>
      <c r="C5397" t="s">
        <v>918</v>
      </c>
      <c r="D5397" t="s">
        <v>651</v>
      </c>
      <c r="F5397">
        <v>64</v>
      </c>
      <c r="G5397" s="64">
        <v>44566</v>
      </c>
      <c r="H5397" s="64">
        <v>44578</v>
      </c>
      <c r="I5397">
        <v>5</v>
      </c>
      <c r="J5397">
        <v>2021</v>
      </c>
      <c r="K5397">
        <v>2021</v>
      </c>
      <c r="L5397">
        <v>13</v>
      </c>
      <c r="M5397">
        <v>0.4</v>
      </c>
      <c r="N5397">
        <v>5.2</v>
      </c>
      <c r="O5397">
        <v>13</v>
      </c>
      <c r="P5397">
        <v>0.4</v>
      </c>
      <c r="Q5397">
        <v>1</v>
      </c>
      <c r="R5397" t="s">
        <v>98</v>
      </c>
    </row>
    <row r="5398" spans="1:18" x14ac:dyDescent="0.3">
      <c r="A5398" s="63">
        <v>5396</v>
      </c>
      <c r="B5398">
        <v>124786</v>
      </c>
      <c r="C5398" t="s">
        <v>918</v>
      </c>
      <c r="D5398" t="s">
        <v>651</v>
      </c>
      <c r="F5398">
        <v>64</v>
      </c>
      <c r="G5398" s="64">
        <v>44566</v>
      </c>
      <c r="H5398" s="64">
        <v>44578</v>
      </c>
      <c r="I5398">
        <v>5</v>
      </c>
      <c r="J5398">
        <v>2021</v>
      </c>
      <c r="K5398">
        <v>2021</v>
      </c>
      <c r="L5398">
        <v>13</v>
      </c>
      <c r="M5398">
        <v>0.4</v>
      </c>
      <c r="N5398">
        <v>5.2</v>
      </c>
      <c r="O5398">
        <v>13</v>
      </c>
      <c r="P5398">
        <v>0.4</v>
      </c>
      <c r="Q5398">
        <v>1</v>
      </c>
      <c r="R5398" t="s">
        <v>753</v>
      </c>
    </row>
    <row r="5399" spans="1:18" x14ac:dyDescent="0.3">
      <c r="A5399" s="63">
        <v>5397</v>
      </c>
      <c r="B5399">
        <v>112376</v>
      </c>
      <c r="C5399" t="s">
        <v>199</v>
      </c>
      <c r="D5399" t="s">
        <v>585</v>
      </c>
      <c r="F5399">
        <v>58</v>
      </c>
      <c r="G5399" s="64">
        <v>44576</v>
      </c>
      <c r="H5399" s="64">
        <v>44580</v>
      </c>
      <c r="I5399">
        <v>5</v>
      </c>
      <c r="J5399">
        <v>2021</v>
      </c>
      <c r="K5399">
        <v>2021</v>
      </c>
      <c r="L5399">
        <v>12</v>
      </c>
      <c r="M5399">
        <v>0.4</v>
      </c>
      <c r="N5399">
        <v>4.8000000000000007</v>
      </c>
      <c r="O5399">
        <v>5</v>
      </c>
      <c r="P5399">
        <v>0.96000000000000019</v>
      </c>
      <c r="Q5399">
        <v>2.4</v>
      </c>
      <c r="R5399" t="s">
        <v>32</v>
      </c>
    </row>
    <row r="5400" spans="1:18" x14ac:dyDescent="0.3">
      <c r="A5400" s="63">
        <v>5398</v>
      </c>
      <c r="B5400">
        <v>112376</v>
      </c>
      <c r="C5400" t="s">
        <v>199</v>
      </c>
      <c r="D5400" t="s">
        <v>585</v>
      </c>
      <c r="F5400">
        <v>58</v>
      </c>
      <c r="G5400" s="64">
        <v>44576</v>
      </c>
      <c r="H5400" s="64">
        <v>44580</v>
      </c>
      <c r="I5400">
        <v>5</v>
      </c>
      <c r="J5400">
        <v>2021</v>
      </c>
      <c r="K5400">
        <v>2021</v>
      </c>
      <c r="L5400">
        <v>12</v>
      </c>
      <c r="M5400">
        <v>0.4</v>
      </c>
      <c r="N5400">
        <v>4.8000000000000007</v>
      </c>
      <c r="O5400">
        <v>5</v>
      </c>
      <c r="P5400">
        <v>0.96000000000000019</v>
      </c>
      <c r="Q5400">
        <v>2.4</v>
      </c>
      <c r="R5400" t="s">
        <v>23</v>
      </c>
    </row>
    <row r="5401" spans="1:18" x14ac:dyDescent="0.3">
      <c r="A5401" s="63">
        <v>5399</v>
      </c>
      <c r="B5401">
        <v>112376</v>
      </c>
      <c r="C5401" t="s">
        <v>199</v>
      </c>
      <c r="D5401" t="s">
        <v>585</v>
      </c>
      <c r="F5401">
        <v>58</v>
      </c>
      <c r="G5401" s="64">
        <v>44576</v>
      </c>
      <c r="H5401" s="64">
        <v>44580</v>
      </c>
      <c r="I5401">
        <v>5</v>
      </c>
      <c r="J5401">
        <v>2021</v>
      </c>
      <c r="K5401">
        <v>2021</v>
      </c>
      <c r="L5401">
        <v>12</v>
      </c>
      <c r="M5401">
        <v>0.4</v>
      </c>
      <c r="N5401">
        <v>4.8000000000000007</v>
      </c>
      <c r="O5401">
        <v>5</v>
      </c>
      <c r="P5401">
        <v>0.96000000000000019</v>
      </c>
      <c r="Q5401">
        <v>2.4</v>
      </c>
      <c r="R5401" t="s">
        <v>633</v>
      </c>
    </row>
    <row r="5402" spans="1:18" x14ac:dyDescent="0.3">
      <c r="A5402" s="63">
        <v>5400</v>
      </c>
      <c r="B5402">
        <v>112376</v>
      </c>
      <c r="C5402" t="s">
        <v>199</v>
      </c>
      <c r="D5402" t="s">
        <v>585</v>
      </c>
      <c r="F5402">
        <v>58</v>
      </c>
      <c r="G5402" s="64">
        <v>44576</v>
      </c>
      <c r="H5402" s="64">
        <v>44580</v>
      </c>
      <c r="I5402">
        <v>5</v>
      </c>
      <c r="J5402">
        <v>2021</v>
      </c>
      <c r="K5402">
        <v>2021</v>
      </c>
      <c r="L5402">
        <v>12</v>
      </c>
      <c r="M5402">
        <v>0.4</v>
      </c>
      <c r="N5402">
        <v>4.8000000000000007</v>
      </c>
      <c r="O5402">
        <v>5</v>
      </c>
      <c r="P5402">
        <v>0.96000000000000019</v>
      </c>
      <c r="Q5402">
        <v>2.4</v>
      </c>
      <c r="R5402" t="s">
        <v>597</v>
      </c>
    </row>
    <row r="5403" spans="1:18" x14ac:dyDescent="0.3">
      <c r="A5403" s="63">
        <v>5401</v>
      </c>
      <c r="B5403">
        <v>112376</v>
      </c>
      <c r="C5403" t="s">
        <v>199</v>
      </c>
      <c r="D5403" t="s">
        <v>585</v>
      </c>
      <c r="F5403">
        <v>58</v>
      </c>
      <c r="G5403" s="64">
        <v>44576</v>
      </c>
      <c r="H5403" s="64">
        <v>44580</v>
      </c>
      <c r="I5403">
        <v>5</v>
      </c>
      <c r="J5403">
        <v>2021</v>
      </c>
      <c r="K5403">
        <v>2021</v>
      </c>
      <c r="L5403">
        <v>12</v>
      </c>
      <c r="M5403">
        <v>0.4</v>
      </c>
      <c r="N5403">
        <v>4.8000000000000007</v>
      </c>
      <c r="O5403">
        <v>5</v>
      </c>
      <c r="P5403">
        <v>0.96000000000000019</v>
      </c>
      <c r="Q5403">
        <v>2.4</v>
      </c>
      <c r="R5403" t="s">
        <v>590</v>
      </c>
    </row>
    <row r="5404" spans="1:18" x14ac:dyDescent="0.3">
      <c r="A5404" s="63">
        <v>5402</v>
      </c>
      <c r="B5404">
        <v>112376</v>
      </c>
      <c r="C5404" t="s">
        <v>199</v>
      </c>
      <c r="D5404" t="s">
        <v>585</v>
      </c>
      <c r="F5404">
        <v>58</v>
      </c>
      <c r="G5404" s="64">
        <v>44576</v>
      </c>
      <c r="H5404" s="64">
        <v>44580</v>
      </c>
      <c r="I5404">
        <v>5</v>
      </c>
      <c r="J5404">
        <v>2021</v>
      </c>
      <c r="K5404">
        <v>2021</v>
      </c>
      <c r="L5404">
        <v>12</v>
      </c>
      <c r="M5404">
        <v>0.4</v>
      </c>
      <c r="N5404">
        <v>4.8000000000000007</v>
      </c>
      <c r="O5404">
        <v>5</v>
      </c>
      <c r="P5404">
        <v>0.96000000000000019</v>
      </c>
      <c r="Q5404">
        <v>2.4</v>
      </c>
      <c r="R5404" t="s">
        <v>600</v>
      </c>
    </row>
    <row r="5405" spans="1:18" x14ac:dyDescent="0.3">
      <c r="A5405" s="63">
        <v>5403</v>
      </c>
      <c r="B5405">
        <v>112376</v>
      </c>
      <c r="C5405" t="s">
        <v>199</v>
      </c>
      <c r="D5405" t="s">
        <v>585</v>
      </c>
      <c r="F5405">
        <v>58</v>
      </c>
      <c r="G5405" s="64">
        <v>44576</v>
      </c>
      <c r="H5405" s="64">
        <v>44580</v>
      </c>
      <c r="I5405">
        <v>5</v>
      </c>
      <c r="J5405">
        <v>2021</v>
      </c>
      <c r="K5405">
        <v>2021</v>
      </c>
      <c r="L5405">
        <v>12</v>
      </c>
      <c r="M5405">
        <v>0.4</v>
      </c>
      <c r="N5405">
        <v>4.8000000000000007</v>
      </c>
      <c r="O5405">
        <v>5</v>
      </c>
      <c r="P5405">
        <v>0.96000000000000019</v>
      </c>
      <c r="Q5405">
        <v>2.4</v>
      </c>
      <c r="R5405" t="s">
        <v>857</v>
      </c>
    </row>
    <row r="5406" spans="1:18" x14ac:dyDescent="0.3">
      <c r="A5406" s="63">
        <v>5404</v>
      </c>
      <c r="B5406">
        <v>112376</v>
      </c>
      <c r="C5406" t="s">
        <v>199</v>
      </c>
      <c r="D5406" t="s">
        <v>585</v>
      </c>
      <c r="F5406">
        <v>58</v>
      </c>
      <c r="G5406" s="64">
        <v>44576</v>
      </c>
      <c r="H5406" s="64">
        <v>44580</v>
      </c>
      <c r="I5406">
        <v>5</v>
      </c>
      <c r="J5406">
        <v>2021</v>
      </c>
      <c r="K5406">
        <v>2021</v>
      </c>
      <c r="L5406">
        <v>12</v>
      </c>
      <c r="M5406">
        <v>0.4</v>
      </c>
      <c r="N5406">
        <v>4.8000000000000007</v>
      </c>
      <c r="O5406">
        <v>5</v>
      </c>
      <c r="P5406">
        <v>0.96000000000000019</v>
      </c>
      <c r="Q5406">
        <v>2.4</v>
      </c>
      <c r="R5406" t="s">
        <v>640</v>
      </c>
    </row>
    <row r="5407" spans="1:18" x14ac:dyDescent="0.3">
      <c r="A5407" s="63">
        <v>5405</v>
      </c>
      <c r="B5407">
        <v>112376</v>
      </c>
      <c r="C5407" t="s">
        <v>199</v>
      </c>
      <c r="D5407" t="s">
        <v>585</v>
      </c>
      <c r="F5407">
        <v>58</v>
      </c>
      <c r="G5407" s="64">
        <v>44576</v>
      </c>
      <c r="H5407" s="64">
        <v>44580</v>
      </c>
      <c r="I5407">
        <v>5</v>
      </c>
      <c r="J5407">
        <v>2021</v>
      </c>
      <c r="K5407">
        <v>2021</v>
      </c>
      <c r="L5407">
        <v>12</v>
      </c>
      <c r="M5407">
        <v>0.4</v>
      </c>
      <c r="N5407">
        <v>4.8000000000000007</v>
      </c>
      <c r="O5407">
        <v>5</v>
      </c>
      <c r="P5407">
        <v>0.96000000000000019</v>
      </c>
      <c r="Q5407">
        <v>2.4</v>
      </c>
      <c r="R5407" t="s">
        <v>607</v>
      </c>
    </row>
    <row r="5408" spans="1:18" x14ac:dyDescent="0.3">
      <c r="A5408" s="63">
        <v>5406</v>
      </c>
      <c r="B5408">
        <v>112376</v>
      </c>
      <c r="C5408" t="s">
        <v>199</v>
      </c>
      <c r="D5408" t="s">
        <v>585</v>
      </c>
      <c r="F5408">
        <v>58</v>
      </c>
      <c r="G5408" s="64">
        <v>44576</v>
      </c>
      <c r="H5408" s="64">
        <v>44580</v>
      </c>
      <c r="I5408">
        <v>5</v>
      </c>
      <c r="J5408">
        <v>2021</v>
      </c>
      <c r="K5408">
        <v>2021</v>
      </c>
      <c r="L5408">
        <v>12</v>
      </c>
      <c r="M5408">
        <v>0.4</v>
      </c>
      <c r="N5408">
        <v>4.8000000000000007</v>
      </c>
      <c r="O5408">
        <v>5</v>
      </c>
      <c r="P5408">
        <v>0.96000000000000019</v>
      </c>
      <c r="Q5408">
        <v>2.4</v>
      </c>
      <c r="R5408" t="s">
        <v>899</v>
      </c>
    </row>
    <row r="5409" spans="1:18" x14ac:dyDescent="0.3">
      <c r="A5409" s="63">
        <v>5407</v>
      </c>
      <c r="B5409">
        <v>112376</v>
      </c>
      <c r="C5409" t="s">
        <v>199</v>
      </c>
      <c r="D5409" t="s">
        <v>585</v>
      </c>
      <c r="F5409">
        <v>58</v>
      </c>
      <c r="G5409" s="64">
        <v>44576</v>
      </c>
      <c r="H5409" s="64">
        <v>44580</v>
      </c>
      <c r="I5409">
        <v>5</v>
      </c>
      <c r="J5409">
        <v>2021</v>
      </c>
      <c r="K5409">
        <v>2021</v>
      </c>
      <c r="L5409">
        <v>12</v>
      </c>
      <c r="M5409">
        <v>0.4</v>
      </c>
      <c r="N5409">
        <v>4.8000000000000007</v>
      </c>
      <c r="O5409">
        <v>5</v>
      </c>
      <c r="P5409">
        <v>0.96000000000000019</v>
      </c>
      <c r="Q5409">
        <v>2.4</v>
      </c>
      <c r="R5409" t="s">
        <v>679</v>
      </c>
    </row>
    <row r="5410" spans="1:18" x14ac:dyDescent="0.3">
      <c r="A5410" s="63">
        <v>5408</v>
      </c>
      <c r="B5410">
        <v>112376</v>
      </c>
      <c r="C5410" t="s">
        <v>199</v>
      </c>
      <c r="D5410" t="s">
        <v>585</v>
      </c>
      <c r="F5410">
        <v>58</v>
      </c>
      <c r="G5410" s="64">
        <v>44576</v>
      </c>
      <c r="H5410" s="64">
        <v>44580</v>
      </c>
      <c r="I5410">
        <v>5</v>
      </c>
      <c r="J5410">
        <v>2021</v>
      </c>
      <c r="K5410">
        <v>2021</v>
      </c>
      <c r="L5410">
        <v>12</v>
      </c>
      <c r="M5410">
        <v>0.4</v>
      </c>
      <c r="N5410">
        <v>4.8000000000000007</v>
      </c>
      <c r="O5410">
        <v>5</v>
      </c>
      <c r="P5410">
        <v>0.96000000000000019</v>
      </c>
      <c r="Q5410">
        <v>2.4</v>
      </c>
      <c r="R5410" t="s">
        <v>38</v>
      </c>
    </row>
    <row r="5411" spans="1:18" x14ac:dyDescent="0.3">
      <c r="A5411" s="63">
        <v>5409</v>
      </c>
      <c r="B5411">
        <v>113428</v>
      </c>
      <c r="C5411" t="s">
        <v>127</v>
      </c>
      <c r="D5411" t="s">
        <v>585</v>
      </c>
      <c r="F5411">
        <v>70</v>
      </c>
      <c r="G5411" s="64">
        <v>44579</v>
      </c>
      <c r="H5411" s="64">
        <v>44607</v>
      </c>
      <c r="I5411">
        <v>7</v>
      </c>
      <c r="J5411">
        <v>2021</v>
      </c>
      <c r="K5411">
        <v>2021</v>
      </c>
      <c r="L5411">
        <v>12</v>
      </c>
      <c r="M5411">
        <v>0.4</v>
      </c>
      <c r="N5411">
        <v>4.8000000000000007</v>
      </c>
      <c r="O5411">
        <v>29</v>
      </c>
      <c r="P5411">
        <v>0.1655172413793104</v>
      </c>
      <c r="Q5411">
        <v>0.41379310344827591</v>
      </c>
      <c r="R5411" t="s">
        <v>32</v>
      </c>
    </row>
    <row r="5412" spans="1:18" x14ac:dyDescent="0.3">
      <c r="A5412" s="63">
        <v>5410</v>
      </c>
      <c r="B5412">
        <v>113428</v>
      </c>
      <c r="C5412" t="s">
        <v>127</v>
      </c>
      <c r="D5412" t="s">
        <v>585</v>
      </c>
      <c r="F5412">
        <v>70</v>
      </c>
      <c r="G5412" s="64">
        <v>44579</v>
      </c>
      <c r="H5412" s="64">
        <v>44607</v>
      </c>
      <c r="I5412">
        <v>7</v>
      </c>
      <c r="J5412">
        <v>2021</v>
      </c>
      <c r="K5412">
        <v>2021</v>
      </c>
      <c r="L5412">
        <v>12</v>
      </c>
      <c r="M5412">
        <v>0.4</v>
      </c>
      <c r="N5412">
        <v>4.8000000000000007</v>
      </c>
      <c r="O5412">
        <v>29</v>
      </c>
      <c r="P5412">
        <v>0.1655172413793104</v>
      </c>
      <c r="Q5412">
        <v>0.41379310344827591</v>
      </c>
      <c r="R5412" t="s">
        <v>24</v>
      </c>
    </row>
    <row r="5413" spans="1:18" x14ac:dyDescent="0.3">
      <c r="A5413" s="63">
        <v>5411</v>
      </c>
      <c r="B5413">
        <v>113428</v>
      </c>
      <c r="C5413" t="s">
        <v>127</v>
      </c>
      <c r="D5413" t="s">
        <v>585</v>
      </c>
      <c r="F5413">
        <v>70</v>
      </c>
      <c r="G5413" s="64">
        <v>44579</v>
      </c>
      <c r="H5413" s="64">
        <v>44607</v>
      </c>
      <c r="I5413">
        <v>7</v>
      </c>
      <c r="J5413">
        <v>2021</v>
      </c>
      <c r="K5413">
        <v>2021</v>
      </c>
      <c r="L5413">
        <v>12</v>
      </c>
      <c r="M5413">
        <v>0.4</v>
      </c>
      <c r="N5413">
        <v>4.8000000000000007</v>
      </c>
      <c r="O5413">
        <v>29</v>
      </c>
      <c r="P5413">
        <v>0.1655172413793104</v>
      </c>
      <c r="Q5413">
        <v>0.41379310344827591</v>
      </c>
      <c r="R5413" t="s">
        <v>25</v>
      </c>
    </row>
    <row r="5414" spans="1:18" x14ac:dyDescent="0.3">
      <c r="A5414" s="63">
        <v>5412</v>
      </c>
      <c r="B5414">
        <v>113428</v>
      </c>
      <c r="C5414" t="s">
        <v>127</v>
      </c>
      <c r="D5414" t="s">
        <v>585</v>
      </c>
      <c r="F5414">
        <v>70</v>
      </c>
      <c r="G5414" s="64">
        <v>44579</v>
      </c>
      <c r="H5414" s="64">
        <v>44607</v>
      </c>
      <c r="I5414">
        <v>7</v>
      </c>
      <c r="J5414">
        <v>2021</v>
      </c>
      <c r="K5414">
        <v>2021</v>
      </c>
      <c r="L5414">
        <v>12</v>
      </c>
      <c r="M5414">
        <v>0.4</v>
      </c>
      <c r="N5414">
        <v>4.8000000000000007</v>
      </c>
      <c r="O5414">
        <v>29</v>
      </c>
      <c r="P5414">
        <v>0.1655172413793104</v>
      </c>
      <c r="Q5414">
        <v>0.41379310344827591</v>
      </c>
      <c r="R5414" t="s">
        <v>66</v>
      </c>
    </row>
    <row r="5415" spans="1:18" x14ac:dyDescent="0.3">
      <c r="A5415" s="63">
        <v>5413</v>
      </c>
      <c r="B5415">
        <v>113428</v>
      </c>
      <c r="C5415" t="s">
        <v>127</v>
      </c>
      <c r="D5415" t="s">
        <v>585</v>
      </c>
      <c r="F5415">
        <v>70</v>
      </c>
      <c r="G5415" s="64">
        <v>44579</v>
      </c>
      <c r="H5415" s="64">
        <v>44607</v>
      </c>
      <c r="I5415">
        <v>7</v>
      </c>
      <c r="J5415">
        <v>2021</v>
      </c>
      <c r="K5415">
        <v>2021</v>
      </c>
      <c r="L5415">
        <v>12</v>
      </c>
      <c r="M5415">
        <v>0.4</v>
      </c>
      <c r="N5415">
        <v>4.8000000000000007</v>
      </c>
      <c r="O5415">
        <v>29</v>
      </c>
      <c r="P5415">
        <v>0.1655172413793104</v>
      </c>
      <c r="Q5415">
        <v>0.41379310344827591</v>
      </c>
      <c r="R5415" t="s">
        <v>641</v>
      </c>
    </row>
    <row r="5416" spans="1:18" x14ac:dyDescent="0.3">
      <c r="A5416" s="63">
        <v>5414</v>
      </c>
      <c r="B5416">
        <v>113428</v>
      </c>
      <c r="C5416" t="s">
        <v>127</v>
      </c>
      <c r="D5416" t="s">
        <v>585</v>
      </c>
      <c r="F5416">
        <v>70</v>
      </c>
      <c r="G5416" s="64">
        <v>44579</v>
      </c>
      <c r="H5416" s="64">
        <v>44607</v>
      </c>
      <c r="I5416">
        <v>7</v>
      </c>
      <c r="J5416">
        <v>2021</v>
      </c>
      <c r="K5416">
        <v>2021</v>
      </c>
      <c r="L5416">
        <v>12</v>
      </c>
      <c r="M5416">
        <v>0.4</v>
      </c>
      <c r="N5416">
        <v>4.8000000000000007</v>
      </c>
      <c r="O5416">
        <v>29</v>
      </c>
      <c r="P5416">
        <v>0.1655172413793104</v>
      </c>
      <c r="Q5416">
        <v>0.41379310344827591</v>
      </c>
      <c r="R5416" t="s">
        <v>695</v>
      </c>
    </row>
    <row r="5417" spans="1:18" x14ac:dyDescent="0.3">
      <c r="A5417" s="63">
        <v>5415</v>
      </c>
      <c r="B5417">
        <v>113428</v>
      </c>
      <c r="C5417" t="s">
        <v>127</v>
      </c>
      <c r="D5417" t="s">
        <v>585</v>
      </c>
      <c r="F5417">
        <v>70</v>
      </c>
      <c r="G5417" s="64">
        <v>44579</v>
      </c>
      <c r="H5417" s="64">
        <v>44607</v>
      </c>
      <c r="I5417">
        <v>7</v>
      </c>
      <c r="J5417">
        <v>2021</v>
      </c>
      <c r="K5417">
        <v>2021</v>
      </c>
      <c r="L5417">
        <v>12</v>
      </c>
      <c r="M5417">
        <v>0.4</v>
      </c>
      <c r="N5417">
        <v>4.8000000000000007</v>
      </c>
      <c r="O5417">
        <v>29</v>
      </c>
      <c r="P5417">
        <v>0.1655172413793104</v>
      </c>
      <c r="Q5417">
        <v>0.41379310344827591</v>
      </c>
      <c r="R5417" t="s">
        <v>662</v>
      </c>
    </row>
    <row r="5418" spans="1:18" x14ac:dyDescent="0.3">
      <c r="A5418" s="63">
        <v>5416</v>
      </c>
      <c r="B5418">
        <v>113428</v>
      </c>
      <c r="C5418" t="s">
        <v>127</v>
      </c>
      <c r="D5418" t="s">
        <v>585</v>
      </c>
      <c r="F5418">
        <v>70</v>
      </c>
      <c r="G5418" s="64">
        <v>44579</v>
      </c>
      <c r="H5418" s="64">
        <v>44607</v>
      </c>
      <c r="I5418">
        <v>7</v>
      </c>
      <c r="J5418">
        <v>2021</v>
      </c>
      <c r="K5418">
        <v>2021</v>
      </c>
      <c r="L5418">
        <v>12</v>
      </c>
      <c r="M5418">
        <v>0.4</v>
      </c>
      <c r="N5418">
        <v>4.8000000000000007</v>
      </c>
      <c r="O5418">
        <v>29</v>
      </c>
      <c r="P5418">
        <v>0.1655172413793104</v>
      </c>
      <c r="Q5418">
        <v>0.41379310344827591</v>
      </c>
      <c r="R5418" t="s">
        <v>734</v>
      </c>
    </row>
    <row r="5419" spans="1:18" x14ac:dyDescent="0.3">
      <c r="A5419" s="63">
        <v>5417</v>
      </c>
      <c r="B5419">
        <v>113428</v>
      </c>
      <c r="C5419" t="s">
        <v>127</v>
      </c>
      <c r="D5419" t="s">
        <v>585</v>
      </c>
      <c r="F5419">
        <v>70</v>
      </c>
      <c r="G5419" s="64">
        <v>44579</v>
      </c>
      <c r="H5419" s="64">
        <v>44607</v>
      </c>
      <c r="I5419">
        <v>7</v>
      </c>
      <c r="J5419">
        <v>2021</v>
      </c>
      <c r="K5419">
        <v>2021</v>
      </c>
      <c r="L5419">
        <v>12</v>
      </c>
      <c r="M5419">
        <v>0.4</v>
      </c>
      <c r="N5419">
        <v>4.8000000000000007</v>
      </c>
      <c r="O5419">
        <v>29</v>
      </c>
      <c r="P5419">
        <v>0.1655172413793104</v>
      </c>
      <c r="Q5419">
        <v>0.41379310344827591</v>
      </c>
      <c r="R5419" t="s">
        <v>663</v>
      </c>
    </row>
    <row r="5420" spans="1:18" x14ac:dyDescent="0.3">
      <c r="A5420" s="63">
        <v>5418</v>
      </c>
      <c r="B5420">
        <v>113428</v>
      </c>
      <c r="C5420" t="s">
        <v>127</v>
      </c>
      <c r="D5420" t="s">
        <v>585</v>
      </c>
      <c r="F5420">
        <v>70</v>
      </c>
      <c r="G5420" s="64">
        <v>44579</v>
      </c>
      <c r="H5420" s="64">
        <v>44607</v>
      </c>
      <c r="I5420">
        <v>7</v>
      </c>
      <c r="J5420">
        <v>2021</v>
      </c>
      <c r="K5420">
        <v>2021</v>
      </c>
      <c r="L5420">
        <v>12</v>
      </c>
      <c r="M5420">
        <v>0.4</v>
      </c>
      <c r="N5420">
        <v>4.8000000000000007</v>
      </c>
      <c r="O5420">
        <v>29</v>
      </c>
      <c r="P5420">
        <v>0.1655172413793104</v>
      </c>
      <c r="Q5420">
        <v>0.41379310344827591</v>
      </c>
      <c r="R5420" t="s">
        <v>852</v>
      </c>
    </row>
    <row r="5421" spans="1:18" x14ac:dyDescent="0.3">
      <c r="A5421" s="63">
        <v>5419</v>
      </c>
      <c r="B5421">
        <v>113428</v>
      </c>
      <c r="C5421" t="s">
        <v>127</v>
      </c>
      <c r="D5421" t="s">
        <v>585</v>
      </c>
      <c r="F5421">
        <v>70</v>
      </c>
      <c r="G5421" s="64">
        <v>44579</v>
      </c>
      <c r="H5421" s="64">
        <v>44607</v>
      </c>
      <c r="I5421">
        <v>7</v>
      </c>
      <c r="J5421">
        <v>2021</v>
      </c>
      <c r="K5421">
        <v>2021</v>
      </c>
      <c r="L5421">
        <v>12</v>
      </c>
      <c r="M5421">
        <v>0.4</v>
      </c>
      <c r="N5421">
        <v>4.8000000000000007</v>
      </c>
      <c r="O5421">
        <v>29</v>
      </c>
      <c r="P5421">
        <v>0.1655172413793104</v>
      </c>
      <c r="Q5421">
        <v>0.41379310344827591</v>
      </c>
      <c r="R5421" t="s">
        <v>696</v>
      </c>
    </row>
    <row r="5422" spans="1:18" x14ac:dyDescent="0.3">
      <c r="A5422" s="63">
        <v>5420</v>
      </c>
      <c r="B5422">
        <v>113428</v>
      </c>
      <c r="C5422" t="s">
        <v>127</v>
      </c>
      <c r="D5422" t="s">
        <v>585</v>
      </c>
      <c r="F5422">
        <v>70</v>
      </c>
      <c r="G5422" s="64">
        <v>44579</v>
      </c>
      <c r="H5422" s="64">
        <v>44607</v>
      </c>
      <c r="I5422">
        <v>7</v>
      </c>
      <c r="J5422">
        <v>2021</v>
      </c>
      <c r="K5422">
        <v>2021</v>
      </c>
      <c r="L5422">
        <v>12</v>
      </c>
      <c r="M5422">
        <v>0.4</v>
      </c>
      <c r="N5422">
        <v>4.8000000000000007</v>
      </c>
      <c r="O5422">
        <v>29</v>
      </c>
      <c r="P5422">
        <v>0.1655172413793104</v>
      </c>
      <c r="Q5422">
        <v>0.41379310344827591</v>
      </c>
      <c r="R5422" t="s">
        <v>684</v>
      </c>
    </row>
    <row r="5423" spans="1:18" x14ac:dyDescent="0.3">
      <c r="A5423" s="63">
        <v>5421</v>
      </c>
      <c r="B5423">
        <v>113428</v>
      </c>
      <c r="C5423" t="s">
        <v>127</v>
      </c>
      <c r="D5423" t="s">
        <v>585</v>
      </c>
      <c r="F5423">
        <v>70</v>
      </c>
      <c r="G5423" s="64">
        <v>44579</v>
      </c>
      <c r="H5423" s="64">
        <v>44607</v>
      </c>
      <c r="I5423">
        <v>7</v>
      </c>
      <c r="J5423">
        <v>2021</v>
      </c>
      <c r="K5423">
        <v>2021</v>
      </c>
      <c r="L5423">
        <v>12</v>
      </c>
      <c r="M5423">
        <v>0.4</v>
      </c>
      <c r="N5423">
        <v>4.8000000000000007</v>
      </c>
      <c r="O5423">
        <v>29</v>
      </c>
      <c r="P5423">
        <v>0.1655172413793104</v>
      </c>
      <c r="Q5423">
        <v>0.41379310344827591</v>
      </c>
      <c r="R5423" t="s">
        <v>45</v>
      </c>
    </row>
    <row r="5424" spans="1:18" x14ac:dyDescent="0.3">
      <c r="A5424" s="63">
        <v>5422</v>
      </c>
      <c r="B5424">
        <v>113428</v>
      </c>
      <c r="C5424" t="s">
        <v>127</v>
      </c>
      <c r="D5424" t="s">
        <v>585</v>
      </c>
      <c r="F5424">
        <v>70</v>
      </c>
      <c r="G5424" s="64">
        <v>44579</v>
      </c>
      <c r="H5424" s="64">
        <v>44607</v>
      </c>
      <c r="I5424">
        <v>7</v>
      </c>
      <c r="J5424">
        <v>2021</v>
      </c>
      <c r="K5424">
        <v>2021</v>
      </c>
      <c r="L5424">
        <v>12</v>
      </c>
      <c r="M5424">
        <v>0.4</v>
      </c>
      <c r="N5424">
        <v>4.8000000000000007</v>
      </c>
      <c r="O5424">
        <v>29</v>
      </c>
      <c r="P5424">
        <v>0.1655172413793104</v>
      </c>
      <c r="Q5424">
        <v>0.41379310344827591</v>
      </c>
      <c r="R5424" t="s">
        <v>612</v>
      </c>
    </row>
    <row r="5425" spans="1:18" x14ac:dyDescent="0.3">
      <c r="A5425" s="63">
        <v>5423</v>
      </c>
      <c r="B5425">
        <v>113428</v>
      </c>
      <c r="C5425" t="s">
        <v>127</v>
      </c>
      <c r="D5425" t="s">
        <v>585</v>
      </c>
      <c r="F5425">
        <v>70</v>
      </c>
      <c r="G5425" s="64">
        <v>44579</v>
      </c>
      <c r="H5425" s="64">
        <v>44607</v>
      </c>
      <c r="I5425">
        <v>7</v>
      </c>
      <c r="J5425">
        <v>2021</v>
      </c>
      <c r="K5425">
        <v>2021</v>
      </c>
      <c r="L5425">
        <v>12</v>
      </c>
      <c r="M5425">
        <v>0.4</v>
      </c>
      <c r="N5425">
        <v>4.8000000000000007</v>
      </c>
      <c r="O5425">
        <v>29</v>
      </c>
      <c r="P5425">
        <v>0.1655172413793104</v>
      </c>
      <c r="Q5425">
        <v>0.41379310344827591</v>
      </c>
      <c r="R5425" t="s">
        <v>700</v>
      </c>
    </row>
    <row r="5426" spans="1:18" x14ac:dyDescent="0.3">
      <c r="A5426" s="63">
        <v>5424</v>
      </c>
      <c r="B5426">
        <v>113428</v>
      </c>
      <c r="C5426" t="s">
        <v>127</v>
      </c>
      <c r="D5426" t="s">
        <v>585</v>
      </c>
      <c r="F5426">
        <v>70</v>
      </c>
      <c r="G5426" s="64">
        <v>44579</v>
      </c>
      <c r="H5426" s="64">
        <v>44607</v>
      </c>
      <c r="I5426">
        <v>7</v>
      </c>
      <c r="J5426">
        <v>2021</v>
      </c>
      <c r="K5426">
        <v>2021</v>
      </c>
      <c r="L5426">
        <v>12</v>
      </c>
      <c r="M5426">
        <v>0.4</v>
      </c>
      <c r="N5426">
        <v>4.8000000000000007</v>
      </c>
      <c r="O5426">
        <v>29</v>
      </c>
      <c r="P5426">
        <v>0.1655172413793104</v>
      </c>
      <c r="Q5426">
        <v>0.41379310344827591</v>
      </c>
      <c r="R5426" t="s">
        <v>608</v>
      </c>
    </row>
    <row r="5427" spans="1:18" x14ac:dyDescent="0.3">
      <c r="A5427" s="63">
        <v>5425</v>
      </c>
      <c r="B5427">
        <v>113428</v>
      </c>
      <c r="C5427" t="s">
        <v>127</v>
      </c>
      <c r="D5427" t="s">
        <v>585</v>
      </c>
      <c r="F5427">
        <v>70</v>
      </c>
      <c r="G5427" s="64">
        <v>44579</v>
      </c>
      <c r="H5427" s="64">
        <v>44607</v>
      </c>
      <c r="I5427">
        <v>7</v>
      </c>
      <c r="J5427">
        <v>2021</v>
      </c>
      <c r="K5427">
        <v>2021</v>
      </c>
      <c r="L5427">
        <v>12</v>
      </c>
      <c r="M5427">
        <v>0.4</v>
      </c>
      <c r="N5427">
        <v>4.8000000000000007</v>
      </c>
      <c r="O5427">
        <v>29</v>
      </c>
      <c r="P5427">
        <v>0.1655172413793104</v>
      </c>
      <c r="Q5427">
        <v>0.41379310344827591</v>
      </c>
      <c r="R5427" t="s">
        <v>600</v>
      </c>
    </row>
    <row r="5428" spans="1:18" x14ac:dyDescent="0.3">
      <c r="A5428" s="63">
        <v>5426</v>
      </c>
      <c r="B5428">
        <v>113428</v>
      </c>
      <c r="C5428" t="s">
        <v>127</v>
      </c>
      <c r="D5428" t="s">
        <v>585</v>
      </c>
      <c r="F5428">
        <v>70</v>
      </c>
      <c r="G5428" s="64">
        <v>44579</v>
      </c>
      <c r="H5428" s="64">
        <v>44607</v>
      </c>
      <c r="I5428">
        <v>7</v>
      </c>
      <c r="J5428">
        <v>2021</v>
      </c>
      <c r="K5428">
        <v>2021</v>
      </c>
      <c r="L5428">
        <v>12</v>
      </c>
      <c r="M5428">
        <v>0.4</v>
      </c>
      <c r="N5428">
        <v>4.8000000000000007</v>
      </c>
      <c r="O5428">
        <v>29</v>
      </c>
      <c r="P5428">
        <v>0.1655172413793104</v>
      </c>
      <c r="Q5428">
        <v>0.41379310344827591</v>
      </c>
      <c r="R5428" t="s">
        <v>626</v>
      </c>
    </row>
    <row r="5429" spans="1:18" x14ac:dyDescent="0.3">
      <c r="A5429" s="63">
        <v>5427</v>
      </c>
      <c r="B5429">
        <v>113428</v>
      </c>
      <c r="C5429" t="s">
        <v>127</v>
      </c>
      <c r="D5429" t="s">
        <v>585</v>
      </c>
      <c r="F5429">
        <v>70</v>
      </c>
      <c r="G5429" s="64">
        <v>44579</v>
      </c>
      <c r="H5429" s="64">
        <v>44607</v>
      </c>
      <c r="I5429">
        <v>7</v>
      </c>
      <c r="J5429">
        <v>2021</v>
      </c>
      <c r="K5429">
        <v>2021</v>
      </c>
      <c r="L5429">
        <v>12</v>
      </c>
      <c r="M5429">
        <v>0.4</v>
      </c>
      <c r="N5429">
        <v>4.8000000000000007</v>
      </c>
      <c r="O5429">
        <v>29</v>
      </c>
      <c r="P5429">
        <v>0.1655172413793104</v>
      </c>
      <c r="Q5429">
        <v>0.41379310344827591</v>
      </c>
      <c r="R5429" t="s">
        <v>707</v>
      </c>
    </row>
    <row r="5430" spans="1:18" x14ac:dyDescent="0.3">
      <c r="A5430" s="63">
        <v>5428</v>
      </c>
      <c r="B5430">
        <v>113428</v>
      </c>
      <c r="C5430" t="s">
        <v>127</v>
      </c>
      <c r="D5430" t="s">
        <v>585</v>
      </c>
      <c r="F5430">
        <v>70</v>
      </c>
      <c r="G5430" s="64">
        <v>44579</v>
      </c>
      <c r="H5430" s="64">
        <v>44607</v>
      </c>
      <c r="I5430">
        <v>7</v>
      </c>
      <c r="J5430">
        <v>2021</v>
      </c>
      <c r="K5430">
        <v>2021</v>
      </c>
      <c r="L5430">
        <v>12</v>
      </c>
      <c r="M5430">
        <v>0.4</v>
      </c>
      <c r="N5430">
        <v>4.8000000000000007</v>
      </c>
      <c r="O5430">
        <v>29</v>
      </c>
      <c r="P5430">
        <v>0.1655172413793104</v>
      </c>
      <c r="Q5430">
        <v>0.41379310344827591</v>
      </c>
      <c r="R5430" t="s">
        <v>716</v>
      </c>
    </row>
    <row r="5431" spans="1:18" x14ac:dyDescent="0.3">
      <c r="A5431" s="63">
        <v>5429</v>
      </c>
      <c r="B5431">
        <v>113428</v>
      </c>
      <c r="C5431" t="s">
        <v>127</v>
      </c>
      <c r="D5431" t="s">
        <v>585</v>
      </c>
      <c r="F5431">
        <v>70</v>
      </c>
      <c r="G5431" s="64">
        <v>44579</v>
      </c>
      <c r="H5431" s="64">
        <v>44607</v>
      </c>
      <c r="I5431">
        <v>7</v>
      </c>
      <c r="J5431">
        <v>2021</v>
      </c>
      <c r="K5431">
        <v>2021</v>
      </c>
      <c r="L5431">
        <v>12</v>
      </c>
      <c r="M5431">
        <v>0.4</v>
      </c>
      <c r="N5431">
        <v>4.8000000000000007</v>
      </c>
      <c r="O5431">
        <v>29</v>
      </c>
      <c r="P5431">
        <v>0.1655172413793104</v>
      </c>
      <c r="Q5431">
        <v>0.41379310344827591</v>
      </c>
      <c r="R5431" t="s">
        <v>796</v>
      </c>
    </row>
    <row r="5432" spans="1:18" x14ac:dyDescent="0.3">
      <c r="A5432" s="63">
        <v>5430</v>
      </c>
      <c r="B5432">
        <v>113428</v>
      </c>
      <c r="C5432" t="s">
        <v>127</v>
      </c>
      <c r="D5432" t="s">
        <v>585</v>
      </c>
      <c r="F5432">
        <v>70</v>
      </c>
      <c r="G5432" s="64">
        <v>44579</v>
      </c>
      <c r="H5432" s="64">
        <v>44607</v>
      </c>
      <c r="I5432">
        <v>7</v>
      </c>
      <c r="J5432">
        <v>2021</v>
      </c>
      <c r="K5432">
        <v>2021</v>
      </c>
      <c r="L5432">
        <v>12</v>
      </c>
      <c r="M5432">
        <v>0.4</v>
      </c>
      <c r="N5432">
        <v>4.8000000000000007</v>
      </c>
      <c r="O5432">
        <v>29</v>
      </c>
      <c r="P5432">
        <v>0.1655172413793104</v>
      </c>
      <c r="Q5432">
        <v>0.41379310344827591</v>
      </c>
      <c r="R5432" t="s">
        <v>751</v>
      </c>
    </row>
    <row r="5433" spans="1:18" x14ac:dyDescent="0.3">
      <c r="A5433" s="63">
        <v>5431</v>
      </c>
      <c r="B5433">
        <v>113428</v>
      </c>
      <c r="C5433" t="s">
        <v>127</v>
      </c>
      <c r="D5433" t="s">
        <v>585</v>
      </c>
      <c r="F5433">
        <v>70</v>
      </c>
      <c r="G5433" s="64">
        <v>44579</v>
      </c>
      <c r="H5433" s="64">
        <v>44607</v>
      </c>
      <c r="I5433">
        <v>7</v>
      </c>
      <c r="J5433">
        <v>2021</v>
      </c>
      <c r="K5433">
        <v>2021</v>
      </c>
      <c r="L5433">
        <v>12</v>
      </c>
      <c r="M5433">
        <v>0.4</v>
      </c>
      <c r="N5433">
        <v>4.8000000000000007</v>
      </c>
      <c r="O5433">
        <v>29</v>
      </c>
      <c r="P5433">
        <v>0.1655172413793104</v>
      </c>
      <c r="Q5433">
        <v>0.41379310344827591</v>
      </c>
      <c r="R5433" t="s">
        <v>98</v>
      </c>
    </row>
    <row r="5434" spans="1:18" x14ac:dyDescent="0.3">
      <c r="A5434" s="63">
        <v>5432</v>
      </c>
      <c r="B5434">
        <v>126791</v>
      </c>
      <c r="C5434" t="s">
        <v>919</v>
      </c>
      <c r="D5434" t="s">
        <v>585</v>
      </c>
      <c r="F5434">
        <v>63</v>
      </c>
      <c r="G5434" s="64">
        <v>44580</v>
      </c>
      <c r="H5434" s="64">
        <v>44587</v>
      </c>
      <c r="I5434">
        <v>6</v>
      </c>
      <c r="J5434">
        <v>2021</v>
      </c>
      <c r="K5434">
        <v>2021</v>
      </c>
      <c r="L5434">
        <v>12</v>
      </c>
      <c r="M5434">
        <v>0.4</v>
      </c>
      <c r="N5434">
        <v>4.8000000000000007</v>
      </c>
      <c r="O5434">
        <v>8</v>
      </c>
      <c r="P5434">
        <v>0.60000000000000009</v>
      </c>
      <c r="Q5434">
        <v>1.5</v>
      </c>
      <c r="R5434" t="s">
        <v>35</v>
      </c>
    </row>
    <row r="5435" spans="1:18" x14ac:dyDescent="0.3">
      <c r="A5435" s="63">
        <v>5433</v>
      </c>
      <c r="B5435">
        <v>126791</v>
      </c>
      <c r="C5435" t="s">
        <v>919</v>
      </c>
      <c r="D5435" t="s">
        <v>585</v>
      </c>
      <c r="F5435">
        <v>63</v>
      </c>
      <c r="G5435" s="64">
        <v>44580</v>
      </c>
      <c r="H5435" s="64">
        <v>44587</v>
      </c>
      <c r="I5435">
        <v>6</v>
      </c>
      <c r="J5435">
        <v>2021</v>
      </c>
      <c r="K5435">
        <v>2021</v>
      </c>
      <c r="L5435">
        <v>12</v>
      </c>
      <c r="M5435">
        <v>0.4</v>
      </c>
      <c r="N5435">
        <v>4.8000000000000007</v>
      </c>
      <c r="O5435">
        <v>8</v>
      </c>
      <c r="P5435">
        <v>0.60000000000000009</v>
      </c>
      <c r="Q5435">
        <v>1.5</v>
      </c>
      <c r="R5435" t="s">
        <v>32</v>
      </c>
    </row>
    <row r="5436" spans="1:18" x14ac:dyDescent="0.3">
      <c r="A5436" s="63">
        <v>5434</v>
      </c>
      <c r="B5436">
        <v>126791</v>
      </c>
      <c r="C5436" t="s">
        <v>919</v>
      </c>
      <c r="D5436" t="s">
        <v>585</v>
      </c>
      <c r="F5436">
        <v>63</v>
      </c>
      <c r="G5436" s="64">
        <v>44580</v>
      </c>
      <c r="H5436" s="64">
        <v>44587</v>
      </c>
      <c r="I5436">
        <v>6</v>
      </c>
      <c r="J5436">
        <v>2021</v>
      </c>
      <c r="K5436">
        <v>2021</v>
      </c>
      <c r="L5436">
        <v>12</v>
      </c>
      <c r="M5436">
        <v>0.4</v>
      </c>
      <c r="N5436">
        <v>4.8000000000000007</v>
      </c>
      <c r="O5436">
        <v>8</v>
      </c>
      <c r="P5436">
        <v>0.60000000000000009</v>
      </c>
      <c r="Q5436">
        <v>1.5</v>
      </c>
      <c r="R5436" t="s">
        <v>70</v>
      </c>
    </row>
    <row r="5437" spans="1:18" x14ac:dyDescent="0.3">
      <c r="A5437" s="63">
        <v>5435</v>
      </c>
      <c r="B5437">
        <v>126791</v>
      </c>
      <c r="C5437" t="s">
        <v>919</v>
      </c>
      <c r="D5437" t="s">
        <v>585</v>
      </c>
      <c r="F5437">
        <v>63</v>
      </c>
      <c r="G5437" s="64">
        <v>44580</v>
      </c>
      <c r="H5437" s="64">
        <v>44587</v>
      </c>
      <c r="I5437">
        <v>6</v>
      </c>
      <c r="J5437">
        <v>2021</v>
      </c>
      <c r="K5437">
        <v>2021</v>
      </c>
      <c r="L5437">
        <v>12</v>
      </c>
      <c r="M5437">
        <v>0.4</v>
      </c>
      <c r="N5437">
        <v>4.8000000000000007</v>
      </c>
      <c r="O5437">
        <v>8</v>
      </c>
      <c r="P5437">
        <v>0.60000000000000009</v>
      </c>
      <c r="Q5437">
        <v>1.5</v>
      </c>
      <c r="R5437" t="s">
        <v>23</v>
      </c>
    </row>
    <row r="5438" spans="1:18" x14ac:dyDescent="0.3">
      <c r="A5438" s="63">
        <v>5436</v>
      </c>
      <c r="B5438">
        <v>126791</v>
      </c>
      <c r="C5438" t="s">
        <v>919</v>
      </c>
      <c r="D5438" t="s">
        <v>585</v>
      </c>
      <c r="F5438">
        <v>63</v>
      </c>
      <c r="G5438" s="64">
        <v>44580</v>
      </c>
      <c r="H5438" s="64">
        <v>44587</v>
      </c>
      <c r="I5438">
        <v>6</v>
      </c>
      <c r="J5438">
        <v>2021</v>
      </c>
      <c r="K5438">
        <v>2021</v>
      </c>
      <c r="L5438">
        <v>12</v>
      </c>
      <c r="M5438">
        <v>0.4</v>
      </c>
      <c r="N5438">
        <v>4.8000000000000007</v>
      </c>
      <c r="O5438">
        <v>8</v>
      </c>
      <c r="P5438">
        <v>0.60000000000000009</v>
      </c>
      <c r="Q5438">
        <v>1.5</v>
      </c>
      <c r="R5438" t="s">
        <v>54</v>
      </c>
    </row>
    <row r="5439" spans="1:18" x14ac:dyDescent="0.3">
      <c r="A5439" s="63">
        <v>5437</v>
      </c>
      <c r="B5439">
        <v>126791</v>
      </c>
      <c r="C5439" t="s">
        <v>919</v>
      </c>
      <c r="D5439" t="s">
        <v>585</v>
      </c>
      <c r="F5439">
        <v>63</v>
      </c>
      <c r="G5439" s="64">
        <v>44580</v>
      </c>
      <c r="H5439" s="64">
        <v>44587</v>
      </c>
      <c r="I5439">
        <v>6</v>
      </c>
      <c r="J5439">
        <v>2021</v>
      </c>
      <c r="K5439">
        <v>2021</v>
      </c>
      <c r="L5439">
        <v>12</v>
      </c>
      <c r="M5439">
        <v>0.4</v>
      </c>
      <c r="N5439">
        <v>4.8000000000000007</v>
      </c>
      <c r="O5439">
        <v>8</v>
      </c>
      <c r="P5439">
        <v>0.60000000000000009</v>
      </c>
      <c r="Q5439">
        <v>1.5</v>
      </c>
      <c r="R5439" t="s">
        <v>671</v>
      </c>
    </row>
    <row r="5440" spans="1:18" x14ac:dyDescent="0.3">
      <c r="A5440" s="63">
        <v>5438</v>
      </c>
      <c r="B5440">
        <v>126791</v>
      </c>
      <c r="C5440" t="s">
        <v>919</v>
      </c>
      <c r="D5440" t="s">
        <v>585</v>
      </c>
      <c r="F5440">
        <v>63</v>
      </c>
      <c r="G5440" s="64">
        <v>44580</v>
      </c>
      <c r="H5440" s="64">
        <v>44587</v>
      </c>
      <c r="I5440">
        <v>6</v>
      </c>
      <c r="J5440">
        <v>2021</v>
      </c>
      <c r="K5440">
        <v>2021</v>
      </c>
      <c r="L5440">
        <v>12</v>
      </c>
      <c r="M5440">
        <v>0.4</v>
      </c>
      <c r="N5440">
        <v>4.8000000000000007</v>
      </c>
      <c r="O5440">
        <v>8</v>
      </c>
      <c r="P5440">
        <v>0.60000000000000009</v>
      </c>
      <c r="Q5440">
        <v>1.5</v>
      </c>
      <c r="R5440" t="s">
        <v>807</v>
      </c>
    </row>
    <row r="5441" spans="1:18" x14ac:dyDescent="0.3">
      <c r="A5441" s="63">
        <v>5439</v>
      </c>
      <c r="B5441">
        <v>126791</v>
      </c>
      <c r="C5441" t="s">
        <v>919</v>
      </c>
      <c r="D5441" t="s">
        <v>585</v>
      </c>
      <c r="F5441">
        <v>63</v>
      </c>
      <c r="G5441" s="64">
        <v>44580</v>
      </c>
      <c r="H5441" s="64">
        <v>44587</v>
      </c>
      <c r="I5441">
        <v>6</v>
      </c>
      <c r="J5441">
        <v>2021</v>
      </c>
      <c r="K5441">
        <v>2021</v>
      </c>
      <c r="L5441">
        <v>12</v>
      </c>
      <c r="M5441">
        <v>0.4</v>
      </c>
      <c r="N5441">
        <v>4.8000000000000007</v>
      </c>
      <c r="O5441">
        <v>8</v>
      </c>
      <c r="P5441">
        <v>0.60000000000000009</v>
      </c>
      <c r="Q5441">
        <v>1.5</v>
      </c>
      <c r="R5441" t="s">
        <v>646</v>
      </c>
    </row>
    <row r="5442" spans="1:18" x14ac:dyDescent="0.3">
      <c r="A5442" s="63">
        <v>5440</v>
      </c>
      <c r="B5442">
        <v>126791</v>
      </c>
      <c r="C5442" t="s">
        <v>919</v>
      </c>
      <c r="D5442" t="s">
        <v>585</v>
      </c>
      <c r="F5442">
        <v>63</v>
      </c>
      <c r="G5442" s="64">
        <v>44580</v>
      </c>
      <c r="H5442" s="64">
        <v>44587</v>
      </c>
      <c r="I5442">
        <v>6</v>
      </c>
      <c r="J5442">
        <v>2021</v>
      </c>
      <c r="K5442">
        <v>2021</v>
      </c>
      <c r="L5442">
        <v>12</v>
      </c>
      <c r="M5442">
        <v>0.4</v>
      </c>
      <c r="N5442">
        <v>4.8000000000000007</v>
      </c>
      <c r="O5442">
        <v>8</v>
      </c>
      <c r="P5442">
        <v>0.60000000000000009</v>
      </c>
      <c r="Q5442">
        <v>1.5</v>
      </c>
      <c r="R5442" t="s">
        <v>71</v>
      </c>
    </row>
    <row r="5443" spans="1:18" x14ac:dyDescent="0.3">
      <c r="A5443" s="63">
        <v>5441</v>
      </c>
      <c r="B5443">
        <v>126791</v>
      </c>
      <c r="C5443" t="s">
        <v>919</v>
      </c>
      <c r="D5443" t="s">
        <v>585</v>
      </c>
      <c r="F5443">
        <v>63</v>
      </c>
      <c r="G5443" s="64">
        <v>44580</v>
      </c>
      <c r="H5443" s="64">
        <v>44587</v>
      </c>
      <c r="I5443">
        <v>6</v>
      </c>
      <c r="J5443">
        <v>2021</v>
      </c>
      <c r="K5443">
        <v>2021</v>
      </c>
      <c r="L5443">
        <v>12</v>
      </c>
      <c r="M5443">
        <v>0.4</v>
      </c>
      <c r="N5443">
        <v>4.8000000000000007</v>
      </c>
      <c r="O5443">
        <v>8</v>
      </c>
      <c r="P5443">
        <v>0.60000000000000009</v>
      </c>
      <c r="Q5443">
        <v>1.5</v>
      </c>
      <c r="R5443" t="s">
        <v>590</v>
      </c>
    </row>
    <row r="5444" spans="1:18" x14ac:dyDescent="0.3">
      <c r="A5444" s="63">
        <v>5442</v>
      </c>
      <c r="B5444">
        <v>126791</v>
      </c>
      <c r="C5444" t="s">
        <v>919</v>
      </c>
      <c r="D5444" t="s">
        <v>585</v>
      </c>
      <c r="F5444">
        <v>63</v>
      </c>
      <c r="G5444" s="64">
        <v>44580</v>
      </c>
      <c r="H5444" s="64">
        <v>44587</v>
      </c>
      <c r="I5444">
        <v>6</v>
      </c>
      <c r="J5444">
        <v>2021</v>
      </c>
      <c r="K5444">
        <v>2021</v>
      </c>
      <c r="L5444">
        <v>12</v>
      </c>
      <c r="M5444">
        <v>0.4</v>
      </c>
      <c r="N5444">
        <v>4.8000000000000007</v>
      </c>
      <c r="O5444">
        <v>8</v>
      </c>
      <c r="P5444">
        <v>0.60000000000000009</v>
      </c>
      <c r="Q5444">
        <v>1.5</v>
      </c>
      <c r="R5444" t="s">
        <v>645</v>
      </c>
    </row>
    <row r="5445" spans="1:18" x14ac:dyDescent="0.3">
      <c r="A5445" s="63">
        <v>5443</v>
      </c>
      <c r="B5445">
        <v>126791</v>
      </c>
      <c r="C5445" t="s">
        <v>919</v>
      </c>
      <c r="D5445" t="s">
        <v>585</v>
      </c>
      <c r="F5445">
        <v>63</v>
      </c>
      <c r="G5445" s="64">
        <v>44580</v>
      </c>
      <c r="H5445" s="64">
        <v>44587</v>
      </c>
      <c r="I5445">
        <v>6</v>
      </c>
      <c r="J5445">
        <v>2021</v>
      </c>
      <c r="K5445">
        <v>2021</v>
      </c>
      <c r="L5445">
        <v>12</v>
      </c>
      <c r="M5445">
        <v>0.4</v>
      </c>
      <c r="N5445">
        <v>4.8000000000000007</v>
      </c>
      <c r="O5445">
        <v>8</v>
      </c>
      <c r="P5445">
        <v>0.60000000000000009</v>
      </c>
      <c r="Q5445">
        <v>1.5</v>
      </c>
      <c r="R5445" t="s">
        <v>797</v>
      </c>
    </row>
    <row r="5446" spans="1:18" x14ac:dyDescent="0.3">
      <c r="A5446" s="63">
        <v>5444</v>
      </c>
      <c r="B5446">
        <v>126791</v>
      </c>
      <c r="C5446" t="s">
        <v>919</v>
      </c>
      <c r="D5446" t="s">
        <v>585</v>
      </c>
      <c r="F5446">
        <v>63</v>
      </c>
      <c r="G5446" s="64">
        <v>44580</v>
      </c>
      <c r="H5446" s="64">
        <v>44587</v>
      </c>
      <c r="I5446">
        <v>6</v>
      </c>
      <c r="J5446">
        <v>2021</v>
      </c>
      <c r="K5446">
        <v>2021</v>
      </c>
      <c r="L5446">
        <v>12</v>
      </c>
      <c r="M5446">
        <v>0.4</v>
      </c>
      <c r="N5446">
        <v>4.8000000000000007</v>
      </c>
      <c r="O5446">
        <v>8</v>
      </c>
      <c r="P5446">
        <v>0.60000000000000009</v>
      </c>
      <c r="Q5446">
        <v>1.5</v>
      </c>
      <c r="R5446" t="s">
        <v>37</v>
      </c>
    </row>
    <row r="5447" spans="1:18" x14ac:dyDescent="0.3">
      <c r="A5447" s="63">
        <v>5445</v>
      </c>
      <c r="B5447">
        <v>126791</v>
      </c>
      <c r="C5447" t="s">
        <v>919</v>
      </c>
      <c r="D5447" t="s">
        <v>585</v>
      </c>
      <c r="F5447">
        <v>63</v>
      </c>
      <c r="G5447" s="64">
        <v>44580</v>
      </c>
      <c r="H5447" s="64">
        <v>44587</v>
      </c>
      <c r="I5447">
        <v>6</v>
      </c>
      <c r="J5447">
        <v>2021</v>
      </c>
      <c r="K5447">
        <v>2021</v>
      </c>
      <c r="L5447">
        <v>12</v>
      </c>
      <c r="M5447">
        <v>0.4</v>
      </c>
      <c r="N5447">
        <v>4.8000000000000007</v>
      </c>
      <c r="O5447">
        <v>8</v>
      </c>
      <c r="P5447">
        <v>0.60000000000000009</v>
      </c>
      <c r="Q5447">
        <v>1.5</v>
      </c>
      <c r="R5447" t="s">
        <v>663</v>
      </c>
    </row>
    <row r="5448" spans="1:18" x14ac:dyDescent="0.3">
      <c r="A5448" s="63">
        <v>5446</v>
      </c>
      <c r="B5448">
        <v>126791</v>
      </c>
      <c r="C5448" t="s">
        <v>919</v>
      </c>
      <c r="D5448" t="s">
        <v>585</v>
      </c>
      <c r="F5448">
        <v>63</v>
      </c>
      <c r="G5448" s="64">
        <v>44580</v>
      </c>
      <c r="H5448" s="64">
        <v>44587</v>
      </c>
      <c r="I5448">
        <v>6</v>
      </c>
      <c r="J5448">
        <v>2021</v>
      </c>
      <c r="K5448">
        <v>2021</v>
      </c>
      <c r="L5448">
        <v>12</v>
      </c>
      <c r="M5448">
        <v>0.4</v>
      </c>
      <c r="N5448">
        <v>4.8000000000000007</v>
      </c>
      <c r="O5448">
        <v>8</v>
      </c>
      <c r="P5448">
        <v>0.60000000000000009</v>
      </c>
      <c r="Q5448">
        <v>1.5</v>
      </c>
      <c r="R5448" t="s">
        <v>67</v>
      </c>
    </row>
    <row r="5449" spans="1:18" x14ac:dyDescent="0.3">
      <c r="A5449" s="63">
        <v>5447</v>
      </c>
      <c r="B5449">
        <v>126791</v>
      </c>
      <c r="C5449" t="s">
        <v>919</v>
      </c>
      <c r="D5449" t="s">
        <v>585</v>
      </c>
      <c r="F5449">
        <v>63</v>
      </c>
      <c r="G5449" s="64">
        <v>44580</v>
      </c>
      <c r="H5449" s="64">
        <v>44587</v>
      </c>
      <c r="I5449">
        <v>6</v>
      </c>
      <c r="J5449">
        <v>2021</v>
      </c>
      <c r="K5449">
        <v>2021</v>
      </c>
      <c r="L5449">
        <v>12</v>
      </c>
      <c r="M5449">
        <v>0.4</v>
      </c>
      <c r="N5449">
        <v>4.8000000000000007</v>
      </c>
      <c r="O5449">
        <v>8</v>
      </c>
      <c r="P5449">
        <v>0.60000000000000009</v>
      </c>
      <c r="Q5449">
        <v>1.5</v>
      </c>
      <c r="R5449" t="s">
        <v>763</v>
      </c>
    </row>
    <row r="5450" spans="1:18" x14ac:dyDescent="0.3">
      <c r="A5450" s="63">
        <v>5448</v>
      </c>
      <c r="B5450">
        <v>126791</v>
      </c>
      <c r="C5450" t="s">
        <v>919</v>
      </c>
      <c r="D5450" t="s">
        <v>585</v>
      </c>
      <c r="F5450">
        <v>63</v>
      </c>
      <c r="G5450" s="64">
        <v>44580</v>
      </c>
      <c r="H5450" s="64">
        <v>44587</v>
      </c>
      <c r="I5450">
        <v>6</v>
      </c>
      <c r="J5450">
        <v>2021</v>
      </c>
      <c r="K5450">
        <v>2021</v>
      </c>
      <c r="L5450">
        <v>12</v>
      </c>
      <c r="M5450">
        <v>0.4</v>
      </c>
      <c r="N5450">
        <v>4.8000000000000007</v>
      </c>
      <c r="O5450">
        <v>8</v>
      </c>
      <c r="P5450">
        <v>0.60000000000000009</v>
      </c>
      <c r="Q5450">
        <v>1.5</v>
      </c>
      <c r="R5450" t="s">
        <v>770</v>
      </c>
    </row>
    <row r="5451" spans="1:18" x14ac:dyDescent="0.3">
      <c r="A5451" s="63">
        <v>5449</v>
      </c>
      <c r="B5451">
        <v>126791</v>
      </c>
      <c r="C5451" t="s">
        <v>919</v>
      </c>
      <c r="D5451" t="s">
        <v>585</v>
      </c>
      <c r="F5451">
        <v>63</v>
      </c>
      <c r="G5451" s="64">
        <v>44580</v>
      </c>
      <c r="H5451" s="64">
        <v>44587</v>
      </c>
      <c r="I5451">
        <v>6</v>
      </c>
      <c r="J5451">
        <v>2021</v>
      </c>
      <c r="K5451">
        <v>2021</v>
      </c>
      <c r="L5451">
        <v>12</v>
      </c>
      <c r="M5451">
        <v>0.4</v>
      </c>
      <c r="N5451">
        <v>4.8000000000000007</v>
      </c>
      <c r="O5451">
        <v>8</v>
      </c>
      <c r="P5451">
        <v>0.60000000000000009</v>
      </c>
      <c r="Q5451">
        <v>1.5</v>
      </c>
      <c r="R5451" t="s">
        <v>912</v>
      </c>
    </row>
    <row r="5452" spans="1:18" x14ac:dyDescent="0.3">
      <c r="A5452" s="63">
        <v>5450</v>
      </c>
      <c r="B5452">
        <v>126791</v>
      </c>
      <c r="C5452" t="s">
        <v>919</v>
      </c>
      <c r="D5452" t="s">
        <v>585</v>
      </c>
      <c r="F5452">
        <v>63</v>
      </c>
      <c r="G5452" s="64">
        <v>44580</v>
      </c>
      <c r="H5452" s="64">
        <v>44587</v>
      </c>
      <c r="I5452">
        <v>6</v>
      </c>
      <c r="J5452">
        <v>2021</v>
      </c>
      <c r="K5452">
        <v>2021</v>
      </c>
      <c r="L5452">
        <v>12</v>
      </c>
      <c r="M5452">
        <v>0.4</v>
      </c>
      <c r="N5452">
        <v>4.8000000000000007</v>
      </c>
      <c r="O5452">
        <v>8</v>
      </c>
      <c r="P5452">
        <v>0.60000000000000009</v>
      </c>
      <c r="Q5452">
        <v>1.5</v>
      </c>
      <c r="R5452" t="s">
        <v>601</v>
      </c>
    </row>
    <row r="5453" spans="1:18" x14ac:dyDescent="0.3">
      <c r="A5453" s="63">
        <v>5451</v>
      </c>
      <c r="B5453">
        <v>126791</v>
      </c>
      <c r="C5453" t="s">
        <v>919</v>
      </c>
      <c r="D5453" t="s">
        <v>585</v>
      </c>
      <c r="F5453">
        <v>63</v>
      </c>
      <c r="G5453" s="64">
        <v>44580</v>
      </c>
      <c r="H5453" s="64">
        <v>44587</v>
      </c>
      <c r="I5453">
        <v>6</v>
      </c>
      <c r="J5453">
        <v>2021</v>
      </c>
      <c r="K5453">
        <v>2021</v>
      </c>
      <c r="L5453">
        <v>12</v>
      </c>
      <c r="M5453">
        <v>0.4</v>
      </c>
      <c r="N5453">
        <v>4.8000000000000007</v>
      </c>
      <c r="O5453">
        <v>8</v>
      </c>
      <c r="P5453">
        <v>0.60000000000000009</v>
      </c>
      <c r="Q5453">
        <v>1.5</v>
      </c>
      <c r="R5453" t="s">
        <v>615</v>
      </c>
    </row>
    <row r="5454" spans="1:18" x14ac:dyDescent="0.3">
      <c r="A5454" s="63">
        <v>5452</v>
      </c>
      <c r="B5454">
        <v>122148</v>
      </c>
      <c r="C5454" t="s">
        <v>920</v>
      </c>
      <c r="D5454" t="s">
        <v>787</v>
      </c>
      <c r="F5454">
        <v>63</v>
      </c>
      <c r="G5454" s="64">
        <v>44587</v>
      </c>
      <c r="H5454" s="64">
        <v>44607</v>
      </c>
      <c r="I5454">
        <v>5</v>
      </c>
      <c r="J5454">
        <v>2021</v>
      </c>
      <c r="K5454">
        <v>2021</v>
      </c>
      <c r="L5454">
        <v>12</v>
      </c>
      <c r="M5454">
        <v>0.25</v>
      </c>
      <c r="N5454">
        <v>3</v>
      </c>
      <c r="O5454">
        <v>21</v>
      </c>
      <c r="P5454">
        <v>0.14285714285714279</v>
      </c>
      <c r="Q5454">
        <v>0.5714285714285714</v>
      </c>
      <c r="R5454" t="s">
        <v>32</v>
      </c>
    </row>
    <row r="5455" spans="1:18" x14ac:dyDescent="0.3">
      <c r="A5455" s="63">
        <v>5453</v>
      </c>
      <c r="B5455">
        <v>122148</v>
      </c>
      <c r="C5455" t="s">
        <v>920</v>
      </c>
      <c r="D5455" t="s">
        <v>787</v>
      </c>
      <c r="F5455">
        <v>63</v>
      </c>
      <c r="G5455" s="64">
        <v>44587</v>
      </c>
      <c r="H5455" s="64">
        <v>44607</v>
      </c>
      <c r="I5455">
        <v>5</v>
      </c>
      <c r="J5455">
        <v>2021</v>
      </c>
      <c r="K5455">
        <v>2021</v>
      </c>
      <c r="L5455">
        <v>12</v>
      </c>
      <c r="M5455">
        <v>0.25</v>
      </c>
      <c r="N5455">
        <v>3</v>
      </c>
      <c r="O5455">
        <v>21</v>
      </c>
      <c r="P5455">
        <v>0.14285714285714279</v>
      </c>
      <c r="Q5455">
        <v>0.5714285714285714</v>
      </c>
      <c r="R5455" t="s">
        <v>42</v>
      </c>
    </row>
    <row r="5456" spans="1:18" x14ac:dyDescent="0.3">
      <c r="A5456" s="63">
        <v>5454</v>
      </c>
      <c r="B5456">
        <v>122148</v>
      </c>
      <c r="C5456" t="s">
        <v>920</v>
      </c>
      <c r="D5456" t="s">
        <v>787</v>
      </c>
      <c r="F5456">
        <v>63</v>
      </c>
      <c r="G5456" s="64">
        <v>44587</v>
      </c>
      <c r="H5456" s="64">
        <v>44607</v>
      </c>
      <c r="I5456">
        <v>5</v>
      </c>
      <c r="J5456">
        <v>2021</v>
      </c>
      <c r="K5456">
        <v>2021</v>
      </c>
      <c r="L5456">
        <v>12</v>
      </c>
      <c r="M5456">
        <v>0.25</v>
      </c>
      <c r="N5456">
        <v>3</v>
      </c>
      <c r="O5456">
        <v>21</v>
      </c>
      <c r="P5456">
        <v>0.14285714285714279</v>
      </c>
      <c r="Q5456">
        <v>0.5714285714285714</v>
      </c>
      <c r="R5456" t="s">
        <v>642</v>
      </c>
    </row>
    <row r="5457" spans="1:18" x14ac:dyDescent="0.3">
      <c r="A5457" s="63">
        <v>5455</v>
      </c>
      <c r="B5457">
        <v>122148</v>
      </c>
      <c r="C5457" t="s">
        <v>920</v>
      </c>
      <c r="D5457" t="s">
        <v>787</v>
      </c>
      <c r="F5457">
        <v>63</v>
      </c>
      <c r="G5457" s="64">
        <v>44587</v>
      </c>
      <c r="H5457" s="64">
        <v>44607</v>
      </c>
      <c r="I5457">
        <v>5</v>
      </c>
      <c r="J5457">
        <v>2021</v>
      </c>
      <c r="K5457">
        <v>2021</v>
      </c>
      <c r="L5457">
        <v>12</v>
      </c>
      <c r="M5457">
        <v>0.25</v>
      </c>
      <c r="N5457">
        <v>3</v>
      </c>
      <c r="O5457">
        <v>21</v>
      </c>
      <c r="P5457">
        <v>0.14285714285714279</v>
      </c>
      <c r="Q5457">
        <v>0.5714285714285714</v>
      </c>
      <c r="R5457" t="s">
        <v>717</v>
      </c>
    </row>
    <row r="5458" spans="1:18" x14ac:dyDescent="0.3">
      <c r="A5458" s="63">
        <v>5456</v>
      </c>
      <c r="B5458">
        <v>122148</v>
      </c>
      <c r="C5458" t="s">
        <v>920</v>
      </c>
      <c r="D5458" t="s">
        <v>787</v>
      </c>
      <c r="F5458">
        <v>63</v>
      </c>
      <c r="G5458" s="64">
        <v>44587</v>
      </c>
      <c r="H5458" s="64">
        <v>44607</v>
      </c>
      <c r="I5458">
        <v>5</v>
      </c>
      <c r="J5458">
        <v>2021</v>
      </c>
      <c r="K5458">
        <v>2021</v>
      </c>
      <c r="L5458">
        <v>12</v>
      </c>
      <c r="M5458">
        <v>0.25</v>
      </c>
      <c r="N5458">
        <v>3</v>
      </c>
      <c r="O5458">
        <v>21</v>
      </c>
      <c r="P5458">
        <v>0.14285714285714279</v>
      </c>
      <c r="Q5458">
        <v>0.5714285714285714</v>
      </c>
      <c r="R5458" t="s">
        <v>601</v>
      </c>
    </row>
    <row r="5459" spans="1:18" x14ac:dyDescent="0.3">
      <c r="A5459" s="63">
        <v>5457</v>
      </c>
      <c r="B5459">
        <v>122148</v>
      </c>
      <c r="C5459" t="s">
        <v>920</v>
      </c>
      <c r="D5459" t="s">
        <v>787</v>
      </c>
      <c r="F5459">
        <v>63</v>
      </c>
      <c r="G5459" s="64">
        <v>44587</v>
      </c>
      <c r="H5459" s="64">
        <v>44607</v>
      </c>
      <c r="I5459">
        <v>5</v>
      </c>
      <c r="J5459">
        <v>2021</v>
      </c>
      <c r="K5459">
        <v>2021</v>
      </c>
      <c r="L5459">
        <v>12</v>
      </c>
      <c r="M5459">
        <v>0.25</v>
      </c>
      <c r="N5459">
        <v>3</v>
      </c>
      <c r="O5459">
        <v>21</v>
      </c>
      <c r="P5459">
        <v>0.14285714285714279</v>
      </c>
      <c r="Q5459">
        <v>0.5714285714285714</v>
      </c>
      <c r="R5459" t="s">
        <v>155</v>
      </c>
    </row>
    <row r="5460" spans="1:18" x14ac:dyDescent="0.3">
      <c r="A5460" s="63">
        <v>5458</v>
      </c>
      <c r="B5460">
        <v>122148</v>
      </c>
      <c r="C5460" t="s">
        <v>920</v>
      </c>
      <c r="D5460" t="s">
        <v>787</v>
      </c>
      <c r="F5460">
        <v>63</v>
      </c>
      <c r="G5460" s="64">
        <v>44587</v>
      </c>
      <c r="H5460" s="64">
        <v>44607</v>
      </c>
      <c r="I5460">
        <v>5</v>
      </c>
      <c r="J5460">
        <v>2021</v>
      </c>
      <c r="K5460">
        <v>2021</v>
      </c>
      <c r="L5460">
        <v>12</v>
      </c>
      <c r="M5460">
        <v>0.25</v>
      </c>
      <c r="N5460">
        <v>3</v>
      </c>
      <c r="O5460">
        <v>21</v>
      </c>
      <c r="P5460">
        <v>0.14285714285714279</v>
      </c>
      <c r="Q5460">
        <v>0.5714285714285714</v>
      </c>
      <c r="R5460" t="s">
        <v>695</v>
      </c>
    </row>
    <row r="5461" spans="1:18" x14ac:dyDescent="0.3">
      <c r="A5461" s="63">
        <v>5459</v>
      </c>
      <c r="B5461">
        <v>122148</v>
      </c>
      <c r="C5461" t="s">
        <v>920</v>
      </c>
      <c r="D5461" t="s">
        <v>787</v>
      </c>
      <c r="F5461">
        <v>63</v>
      </c>
      <c r="G5461" s="64">
        <v>44587</v>
      </c>
      <c r="H5461" s="64">
        <v>44607</v>
      </c>
      <c r="I5461">
        <v>5</v>
      </c>
      <c r="J5461">
        <v>2021</v>
      </c>
      <c r="K5461">
        <v>2021</v>
      </c>
      <c r="L5461">
        <v>12</v>
      </c>
      <c r="M5461">
        <v>0.25</v>
      </c>
      <c r="N5461">
        <v>3</v>
      </c>
      <c r="O5461">
        <v>21</v>
      </c>
      <c r="P5461">
        <v>0.14285714285714279</v>
      </c>
      <c r="Q5461">
        <v>0.5714285714285714</v>
      </c>
      <c r="R5461" t="s">
        <v>766</v>
      </c>
    </row>
    <row r="5462" spans="1:18" x14ac:dyDescent="0.3">
      <c r="A5462" s="63">
        <v>5460</v>
      </c>
      <c r="B5462">
        <v>122148</v>
      </c>
      <c r="C5462" t="s">
        <v>920</v>
      </c>
      <c r="D5462" t="s">
        <v>787</v>
      </c>
      <c r="F5462">
        <v>63</v>
      </c>
      <c r="G5462" s="64">
        <v>44587</v>
      </c>
      <c r="H5462" s="64">
        <v>44607</v>
      </c>
      <c r="I5462">
        <v>5</v>
      </c>
      <c r="J5462">
        <v>2021</v>
      </c>
      <c r="K5462">
        <v>2021</v>
      </c>
      <c r="L5462">
        <v>12</v>
      </c>
      <c r="M5462">
        <v>0.25</v>
      </c>
      <c r="N5462">
        <v>3</v>
      </c>
      <c r="O5462">
        <v>21</v>
      </c>
      <c r="P5462">
        <v>0.14285714285714279</v>
      </c>
      <c r="Q5462">
        <v>0.5714285714285714</v>
      </c>
      <c r="R5462" t="s">
        <v>641</v>
      </c>
    </row>
    <row r="5463" spans="1:18" x14ac:dyDescent="0.3">
      <c r="A5463" s="63">
        <v>5461</v>
      </c>
      <c r="B5463">
        <v>122148</v>
      </c>
      <c r="C5463" t="s">
        <v>920</v>
      </c>
      <c r="D5463" t="s">
        <v>787</v>
      </c>
      <c r="F5463">
        <v>63</v>
      </c>
      <c r="G5463" s="64">
        <v>44587</v>
      </c>
      <c r="H5463" s="64">
        <v>44607</v>
      </c>
      <c r="I5463">
        <v>5</v>
      </c>
      <c r="J5463">
        <v>2021</v>
      </c>
      <c r="K5463">
        <v>2021</v>
      </c>
      <c r="L5463">
        <v>12</v>
      </c>
      <c r="M5463">
        <v>0.25</v>
      </c>
      <c r="N5463">
        <v>3</v>
      </c>
      <c r="O5463">
        <v>21</v>
      </c>
      <c r="P5463">
        <v>0.14285714285714279</v>
      </c>
      <c r="Q5463">
        <v>0.5714285714285714</v>
      </c>
      <c r="R5463" t="s">
        <v>696</v>
      </c>
    </row>
    <row r="5464" spans="1:18" x14ac:dyDescent="0.3">
      <c r="A5464" s="63">
        <v>5462</v>
      </c>
      <c r="B5464">
        <v>122148</v>
      </c>
      <c r="C5464" t="s">
        <v>920</v>
      </c>
      <c r="D5464" t="s">
        <v>787</v>
      </c>
      <c r="F5464">
        <v>63</v>
      </c>
      <c r="G5464" s="64">
        <v>44587</v>
      </c>
      <c r="H5464" s="64">
        <v>44607</v>
      </c>
      <c r="I5464">
        <v>5</v>
      </c>
      <c r="J5464">
        <v>2021</v>
      </c>
      <c r="K5464">
        <v>2021</v>
      </c>
      <c r="L5464">
        <v>12</v>
      </c>
      <c r="M5464">
        <v>0.25</v>
      </c>
      <c r="N5464">
        <v>3</v>
      </c>
      <c r="O5464">
        <v>21</v>
      </c>
      <c r="P5464">
        <v>0.14285714285714279</v>
      </c>
      <c r="Q5464">
        <v>0.5714285714285714</v>
      </c>
      <c r="R5464" t="s">
        <v>681</v>
      </c>
    </row>
    <row r="5465" spans="1:18" x14ac:dyDescent="0.3">
      <c r="A5465" s="63">
        <v>5463</v>
      </c>
      <c r="B5465">
        <v>122148</v>
      </c>
      <c r="C5465" t="s">
        <v>920</v>
      </c>
      <c r="D5465" t="s">
        <v>787</v>
      </c>
      <c r="F5465">
        <v>63</v>
      </c>
      <c r="G5465" s="64">
        <v>44587</v>
      </c>
      <c r="H5465" s="64">
        <v>44607</v>
      </c>
      <c r="I5465">
        <v>5</v>
      </c>
      <c r="J5465">
        <v>2021</v>
      </c>
      <c r="K5465">
        <v>2021</v>
      </c>
      <c r="L5465">
        <v>12</v>
      </c>
      <c r="M5465">
        <v>0.25</v>
      </c>
      <c r="N5465">
        <v>3</v>
      </c>
      <c r="O5465">
        <v>21</v>
      </c>
      <c r="P5465">
        <v>0.14285714285714279</v>
      </c>
      <c r="Q5465">
        <v>0.5714285714285714</v>
      </c>
      <c r="R5465" t="s">
        <v>647</v>
      </c>
    </row>
    <row r="5466" spans="1:18" x14ac:dyDescent="0.3">
      <c r="A5466" s="63">
        <v>5464</v>
      </c>
      <c r="B5466">
        <v>123802</v>
      </c>
      <c r="C5466" t="s">
        <v>921</v>
      </c>
      <c r="D5466" t="s">
        <v>585</v>
      </c>
      <c r="F5466">
        <v>70</v>
      </c>
      <c r="G5466" s="64">
        <v>44588</v>
      </c>
      <c r="H5466" s="64">
        <v>44602</v>
      </c>
      <c r="I5466">
        <v>5</v>
      </c>
      <c r="J5466">
        <v>2021</v>
      </c>
      <c r="K5466">
        <v>2021</v>
      </c>
      <c r="L5466">
        <v>12</v>
      </c>
      <c r="M5466">
        <v>0.4</v>
      </c>
      <c r="N5466">
        <v>4.8000000000000007</v>
      </c>
      <c r="O5466">
        <v>15</v>
      </c>
      <c r="P5466">
        <v>0.32000000000000012</v>
      </c>
      <c r="Q5466">
        <v>0.8</v>
      </c>
      <c r="R5466" t="s">
        <v>23</v>
      </c>
    </row>
    <row r="5467" spans="1:18" x14ac:dyDescent="0.3">
      <c r="A5467" s="63">
        <v>5465</v>
      </c>
      <c r="B5467">
        <v>123802</v>
      </c>
      <c r="C5467" t="s">
        <v>921</v>
      </c>
      <c r="D5467" t="s">
        <v>585</v>
      </c>
      <c r="F5467">
        <v>70</v>
      </c>
      <c r="G5467" s="64">
        <v>44588</v>
      </c>
      <c r="H5467" s="64">
        <v>44602</v>
      </c>
      <c r="I5467">
        <v>5</v>
      </c>
      <c r="J5467">
        <v>2021</v>
      </c>
      <c r="K5467">
        <v>2021</v>
      </c>
      <c r="L5467">
        <v>12</v>
      </c>
      <c r="M5467">
        <v>0.4</v>
      </c>
      <c r="N5467">
        <v>4.8000000000000007</v>
      </c>
      <c r="O5467">
        <v>15</v>
      </c>
      <c r="P5467">
        <v>0.32000000000000012</v>
      </c>
      <c r="Q5467">
        <v>0.8</v>
      </c>
      <c r="R5467" t="s">
        <v>54</v>
      </c>
    </row>
    <row r="5468" spans="1:18" x14ac:dyDescent="0.3">
      <c r="A5468" s="63">
        <v>5466</v>
      </c>
      <c r="B5468">
        <v>123802</v>
      </c>
      <c r="C5468" t="s">
        <v>921</v>
      </c>
      <c r="D5468" t="s">
        <v>585</v>
      </c>
      <c r="F5468">
        <v>70</v>
      </c>
      <c r="G5468" s="64">
        <v>44588</v>
      </c>
      <c r="H5468" s="64">
        <v>44602</v>
      </c>
      <c r="I5468">
        <v>5</v>
      </c>
      <c r="J5468">
        <v>2021</v>
      </c>
      <c r="K5468">
        <v>2021</v>
      </c>
      <c r="L5468">
        <v>12</v>
      </c>
      <c r="M5468">
        <v>0.4</v>
      </c>
      <c r="N5468">
        <v>4.8000000000000007</v>
      </c>
      <c r="O5468">
        <v>15</v>
      </c>
      <c r="P5468">
        <v>0.32000000000000012</v>
      </c>
      <c r="Q5468">
        <v>0.8</v>
      </c>
      <c r="R5468" t="s">
        <v>42</v>
      </c>
    </row>
    <row r="5469" spans="1:18" x14ac:dyDescent="0.3">
      <c r="A5469" s="63">
        <v>5467</v>
      </c>
      <c r="B5469">
        <v>123802</v>
      </c>
      <c r="C5469" t="s">
        <v>921</v>
      </c>
      <c r="D5469" t="s">
        <v>585</v>
      </c>
      <c r="F5469">
        <v>70</v>
      </c>
      <c r="G5469" s="64">
        <v>44588</v>
      </c>
      <c r="H5469" s="64">
        <v>44602</v>
      </c>
      <c r="I5469">
        <v>5</v>
      </c>
      <c r="J5469">
        <v>2021</v>
      </c>
      <c r="K5469">
        <v>2021</v>
      </c>
      <c r="L5469">
        <v>12</v>
      </c>
      <c r="M5469">
        <v>0.4</v>
      </c>
      <c r="N5469">
        <v>4.8000000000000007</v>
      </c>
      <c r="O5469">
        <v>15</v>
      </c>
      <c r="P5469">
        <v>0.32000000000000012</v>
      </c>
      <c r="Q5469">
        <v>0.8</v>
      </c>
      <c r="R5469" t="s">
        <v>641</v>
      </c>
    </row>
    <row r="5470" spans="1:18" x14ac:dyDescent="0.3">
      <c r="A5470" s="63">
        <v>5468</v>
      </c>
      <c r="B5470">
        <v>123802</v>
      </c>
      <c r="C5470" t="s">
        <v>921</v>
      </c>
      <c r="D5470" t="s">
        <v>585</v>
      </c>
      <c r="F5470">
        <v>70</v>
      </c>
      <c r="G5470" s="64">
        <v>44588</v>
      </c>
      <c r="H5470" s="64">
        <v>44602</v>
      </c>
      <c r="I5470">
        <v>5</v>
      </c>
      <c r="J5470">
        <v>2021</v>
      </c>
      <c r="K5470">
        <v>2021</v>
      </c>
      <c r="L5470">
        <v>12</v>
      </c>
      <c r="M5470">
        <v>0.4</v>
      </c>
      <c r="N5470">
        <v>4.8000000000000007</v>
      </c>
      <c r="O5470">
        <v>15</v>
      </c>
      <c r="P5470">
        <v>0.32000000000000012</v>
      </c>
      <c r="Q5470">
        <v>0.8</v>
      </c>
      <c r="R5470" t="s">
        <v>37</v>
      </c>
    </row>
    <row r="5471" spans="1:18" x14ac:dyDescent="0.3">
      <c r="A5471" s="63">
        <v>5469</v>
      </c>
      <c r="B5471">
        <v>123802</v>
      </c>
      <c r="C5471" t="s">
        <v>921</v>
      </c>
      <c r="D5471" t="s">
        <v>585</v>
      </c>
      <c r="F5471">
        <v>70</v>
      </c>
      <c r="G5471" s="64">
        <v>44588</v>
      </c>
      <c r="H5471" s="64">
        <v>44602</v>
      </c>
      <c r="I5471">
        <v>5</v>
      </c>
      <c r="J5471">
        <v>2021</v>
      </c>
      <c r="K5471">
        <v>2021</v>
      </c>
      <c r="L5471">
        <v>12</v>
      </c>
      <c r="M5471">
        <v>0.4</v>
      </c>
      <c r="N5471">
        <v>4.8000000000000007</v>
      </c>
      <c r="O5471">
        <v>15</v>
      </c>
      <c r="P5471">
        <v>0.32000000000000012</v>
      </c>
      <c r="Q5471">
        <v>0.8</v>
      </c>
      <c r="R5471" t="s">
        <v>606</v>
      </c>
    </row>
    <row r="5472" spans="1:18" x14ac:dyDescent="0.3">
      <c r="A5472" s="63">
        <v>5470</v>
      </c>
      <c r="B5472">
        <v>123802</v>
      </c>
      <c r="C5472" t="s">
        <v>921</v>
      </c>
      <c r="D5472" t="s">
        <v>585</v>
      </c>
      <c r="F5472">
        <v>70</v>
      </c>
      <c r="G5472" s="64">
        <v>44588</v>
      </c>
      <c r="H5472" s="64">
        <v>44602</v>
      </c>
      <c r="I5472">
        <v>5</v>
      </c>
      <c r="J5472">
        <v>2021</v>
      </c>
      <c r="K5472">
        <v>2021</v>
      </c>
      <c r="L5472">
        <v>12</v>
      </c>
      <c r="M5472">
        <v>0.4</v>
      </c>
      <c r="N5472">
        <v>4.8000000000000007</v>
      </c>
      <c r="O5472">
        <v>15</v>
      </c>
      <c r="P5472">
        <v>0.32000000000000012</v>
      </c>
      <c r="Q5472">
        <v>0.8</v>
      </c>
      <c r="R5472" t="s">
        <v>589</v>
      </c>
    </row>
    <row r="5473" spans="1:18" x14ac:dyDescent="0.3">
      <c r="A5473" s="63">
        <v>5471</v>
      </c>
      <c r="B5473">
        <v>123802</v>
      </c>
      <c r="C5473" t="s">
        <v>921</v>
      </c>
      <c r="D5473" t="s">
        <v>585</v>
      </c>
      <c r="F5473">
        <v>70</v>
      </c>
      <c r="G5473" s="64">
        <v>44588</v>
      </c>
      <c r="H5473" s="64">
        <v>44602</v>
      </c>
      <c r="I5473">
        <v>5</v>
      </c>
      <c r="J5473">
        <v>2021</v>
      </c>
      <c r="K5473">
        <v>2021</v>
      </c>
      <c r="L5473">
        <v>12</v>
      </c>
      <c r="M5473">
        <v>0.4</v>
      </c>
      <c r="N5473">
        <v>4.8000000000000007</v>
      </c>
      <c r="O5473">
        <v>15</v>
      </c>
      <c r="P5473">
        <v>0.32000000000000012</v>
      </c>
      <c r="Q5473">
        <v>0.8</v>
      </c>
      <c r="R5473" t="s">
        <v>799</v>
      </c>
    </row>
    <row r="5474" spans="1:18" x14ac:dyDescent="0.3">
      <c r="A5474" s="63">
        <v>5472</v>
      </c>
      <c r="B5474">
        <v>123802</v>
      </c>
      <c r="C5474" t="s">
        <v>921</v>
      </c>
      <c r="D5474" t="s">
        <v>585</v>
      </c>
      <c r="F5474">
        <v>70</v>
      </c>
      <c r="G5474" s="64">
        <v>44588</v>
      </c>
      <c r="H5474" s="64">
        <v>44602</v>
      </c>
      <c r="I5474">
        <v>5</v>
      </c>
      <c r="J5474">
        <v>2021</v>
      </c>
      <c r="K5474">
        <v>2021</v>
      </c>
      <c r="L5474">
        <v>12</v>
      </c>
      <c r="M5474">
        <v>0.4</v>
      </c>
      <c r="N5474">
        <v>4.8000000000000007</v>
      </c>
      <c r="O5474">
        <v>15</v>
      </c>
      <c r="P5474">
        <v>0.32000000000000012</v>
      </c>
      <c r="Q5474">
        <v>0.8</v>
      </c>
      <c r="R5474" t="s">
        <v>742</v>
      </c>
    </row>
    <row r="5475" spans="1:18" x14ac:dyDescent="0.3">
      <c r="A5475" s="63">
        <v>5473</v>
      </c>
      <c r="B5475">
        <v>123802</v>
      </c>
      <c r="C5475" t="s">
        <v>921</v>
      </c>
      <c r="D5475" t="s">
        <v>585</v>
      </c>
      <c r="F5475">
        <v>70</v>
      </c>
      <c r="G5475" s="64">
        <v>44588</v>
      </c>
      <c r="H5475" s="64">
        <v>44602</v>
      </c>
      <c r="I5475">
        <v>5</v>
      </c>
      <c r="J5475">
        <v>2021</v>
      </c>
      <c r="K5475">
        <v>2021</v>
      </c>
      <c r="L5475">
        <v>12</v>
      </c>
      <c r="M5475">
        <v>0.4</v>
      </c>
      <c r="N5475">
        <v>4.8000000000000007</v>
      </c>
      <c r="O5475">
        <v>15</v>
      </c>
      <c r="P5475">
        <v>0.32000000000000012</v>
      </c>
      <c r="Q5475">
        <v>0.8</v>
      </c>
      <c r="R5475" t="s">
        <v>155</v>
      </c>
    </row>
    <row r="5476" spans="1:18" x14ac:dyDescent="0.3">
      <c r="A5476" s="63">
        <v>5474</v>
      </c>
      <c r="B5476">
        <v>123802</v>
      </c>
      <c r="C5476" t="s">
        <v>921</v>
      </c>
      <c r="D5476" t="s">
        <v>585</v>
      </c>
      <c r="F5476">
        <v>70</v>
      </c>
      <c r="G5476" s="64">
        <v>44588</v>
      </c>
      <c r="H5476" s="64">
        <v>44602</v>
      </c>
      <c r="I5476">
        <v>5</v>
      </c>
      <c r="J5476">
        <v>2021</v>
      </c>
      <c r="K5476">
        <v>2021</v>
      </c>
      <c r="L5476">
        <v>12</v>
      </c>
      <c r="M5476">
        <v>0.4</v>
      </c>
      <c r="N5476">
        <v>4.8000000000000007</v>
      </c>
      <c r="O5476">
        <v>15</v>
      </c>
      <c r="P5476">
        <v>0.32000000000000012</v>
      </c>
      <c r="Q5476">
        <v>0.8</v>
      </c>
      <c r="R5476" t="s">
        <v>599</v>
      </c>
    </row>
    <row r="5477" spans="1:18" x14ac:dyDescent="0.3">
      <c r="A5477" s="63">
        <v>5475</v>
      </c>
      <c r="B5477">
        <v>123802</v>
      </c>
      <c r="C5477" t="s">
        <v>921</v>
      </c>
      <c r="D5477" t="s">
        <v>585</v>
      </c>
      <c r="F5477">
        <v>70</v>
      </c>
      <c r="G5477" s="64">
        <v>44588</v>
      </c>
      <c r="H5477" s="64">
        <v>44602</v>
      </c>
      <c r="I5477">
        <v>5</v>
      </c>
      <c r="J5477">
        <v>2021</v>
      </c>
      <c r="K5477">
        <v>2021</v>
      </c>
      <c r="L5477">
        <v>12</v>
      </c>
      <c r="M5477">
        <v>0.4</v>
      </c>
      <c r="N5477">
        <v>4.8000000000000007</v>
      </c>
      <c r="O5477">
        <v>15</v>
      </c>
      <c r="P5477">
        <v>0.32000000000000012</v>
      </c>
      <c r="Q5477">
        <v>0.8</v>
      </c>
      <c r="R5477" t="s">
        <v>55</v>
      </c>
    </row>
    <row r="5478" spans="1:18" x14ac:dyDescent="0.3">
      <c r="A5478" s="63">
        <v>5476</v>
      </c>
      <c r="B5478">
        <v>135939</v>
      </c>
      <c r="C5478" t="s">
        <v>922</v>
      </c>
      <c r="D5478" t="s">
        <v>787</v>
      </c>
      <c r="F5478">
        <v>68</v>
      </c>
      <c r="G5478" s="64">
        <v>44607</v>
      </c>
      <c r="H5478" s="64">
        <v>44630</v>
      </c>
      <c r="I5478">
        <v>4</v>
      </c>
      <c r="J5478">
        <v>2021</v>
      </c>
      <c r="K5478">
        <v>2021</v>
      </c>
      <c r="L5478">
        <v>12</v>
      </c>
      <c r="M5478">
        <v>0.25</v>
      </c>
      <c r="N5478">
        <v>3</v>
      </c>
      <c r="O5478">
        <v>24</v>
      </c>
      <c r="P5478">
        <v>0.125</v>
      </c>
      <c r="Q5478">
        <v>0.5</v>
      </c>
      <c r="R5478" t="s">
        <v>32</v>
      </c>
    </row>
    <row r="5479" spans="1:18" x14ac:dyDescent="0.3">
      <c r="A5479" s="63">
        <v>5477</v>
      </c>
      <c r="B5479">
        <v>135939</v>
      </c>
      <c r="C5479" t="s">
        <v>922</v>
      </c>
      <c r="D5479" t="s">
        <v>787</v>
      </c>
      <c r="F5479">
        <v>68</v>
      </c>
      <c r="G5479" s="64">
        <v>44607</v>
      </c>
      <c r="H5479" s="64">
        <v>44630</v>
      </c>
      <c r="I5479">
        <v>4</v>
      </c>
      <c r="J5479">
        <v>2021</v>
      </c>
      <c r="K5479">
        <v>2021</v>
      </c>
      <c r="L5479">
        <v>12</v>
      </c>
      <c r="M5479">
        <v>0.25</v>
      </c>
      <c r="N5479">
        <v>3</v>
      </c>
      <c r="O5479">
        <v>24</v>
      </c>
      <c r="P5479">
        <v>0.125</v>
      </c>
      <c r="Q5479">
        <v>0.5</v>
      </c>
      <c r="R5479" t="s">
        <v>42</v>
      </c>
    </row>
    <row r="5480" spans="1:18" x14ac:dyDescent="0.3">
      <c r="A5480" s="63">
        <v>5478</v>
      </c>
      <c r="B5480">
        <v>135939</v>
      </c>
      <c r="C5480" t="s">
        <v>922</v>
      </c>
      <c r="D5480" t="s">
        <v>787</v>
      </c>
      <c r="F5480">
        <v>68</v>
      </c>
      <c r="G5480" s="64">
        <v>44607</v>
      </c>
      <c r="H5480" s="64">
        <v>44630</v>
      </c>
      <c r="I5480">
        <v>4</v>
      </c>
      <c r="J5480">
        <v>2021</v>
      </c>
      <c r="K5480">
        <v>2021</v>
      </c>
      <c r="L5480">
        <v>12</v>
      </c>
      <c r="M5480">
        <v>0.25</v>
      </c>
      <c r="N5480">
        <v>3</v>
      </c>
      <c r="O5480">
        <v>24</v>
      </c>
      <c r="P5480">
        <v>0.125</v>
      </c>
      <c r="Q5480">
        <v>0.5</v>
      </c>
      <c r="R5480" t="s">
        <v>642</v>
      </c>
    </row>
    <row r="5481" spans="1:18" x14ac:dyDescent="0.3">
      <c r="A5481" s="63">
        <v>5479</v>
      </c>
      <c r="B5481">
        <v>135939</v>
      </c>
      <c r="C5481" t="s">
        <v>922</v>
      </c>
      <c r="D5481" t="s">
        <v>787</v>
      </c>
      <c r="F5481">
        <v>68</v>
      </c>
      <c r="G5481" s="64">
        <v>44607</v>
      </c>
      <c r="H5481" s="64">
        <v>44630</v>
      </c>
      <c r="I5481">
        <v>4</v>
      </c>
      <c r="J5481">
        <v>2021</v>
      </c>
      <c r="K5481">
        <v>2021</v>
      </c>
      <c r="L5481">
        <v>12</v>
      </c>
      <c r="M5481">
        <v>0.25</v>
      </c>
      <c r="N5481">
        <v>3</v>
      </c>
      <c r="O5481">
        <v>24</v>
      </c>
      <c r="P5481">
        <v>0.125</v>
      </c>
      <c r="Q5481">
        <v>0.5</v>
      </c>
      <c r="R5481" t="s">
        <v>695</v>
      </c>
    </row>
    <row r="5482" spans="1:18" x14ac:dyDescent="0.3">
      <c r="A5482" s="63">
        <v>5480</v>
      </c>
      <c r="B5482">
        <v>135939</v>
      </c>
      <c r="C5482" t="s">
        <v>922</v>
      </c>
      <c r="D5482" t="s">
        <v>787</v>
      </c>
      <c r="F5482">
        <v>68</v>
      </c>
      <c r="G5482" s="64">
        <v>44607</v>
      </c>
      <c r="H5482" s="64">
        <v>44630</v>
      </c>
      <c r="I5482">
        <v>4</v>
      </c>
      <c r="J5482">
        <v>2021</v>
      </c>
      <c r="K5482">
        <v>2021</v>
      </c>
      <c r="L5482">
        <v>12</v>
      </c>
      <c r="M5482">
        <v>0.25</v>
      </c>
      <c r="N5482">
        <v>3</v>
      </c>
      <c r="O5482">
        <v>24</v>
      </c>
      <c r="P5482">
        <v>0.125</v>
      </c>
      <c r="Q5482">
        <v>0.5</v>
      </c>
      <c r="R5482" t="s">
        <v>641</v>
      </c>
    </row>
    <row r="5483" spans="1:18" x14ac:dyDescent="0.3">
      <c r="A5483" s="63">
        <v>5481</v>
      </c>
      <c r="B5483">
        <v>135939</v>
      </c>
      <c r="C5483" t="s">
        <v>922</v>
      </c>
      <c r="D5483" t="s">
        <v>787</v>
      </c>
      <c r="F5483">
        <v>68</v>
      </c>
      <c r="G5483" s="64">
        <v>44607</v>
      </c>
      <c r="H5483" s="64">
        <v>44630</v>
      </c>
      <c r="I5483">
        <v>4</v>
      </c>
      <c r="J5483">
        <v>2021</v>
      </c>
      <c r="K5483">
        <v>2021</v>
      </c>
      <c r="L5483">
        <v>12</v>
      </c>
      <c r="M5483">
        <v>0.25</v>
      </c>
      <c r="N5483">
        <v>3</v>
      </c>
      <c r="O5483">
        <v>24</v>
      </c>
      <c r="P5483">
        <v>0.125</v>
      </c>
      <c r="Q5483">
        <v>0.5</v>
      </c>
      <c r="R5483" t="s">
        <v>601</v>
      </c>
    </row>
    <row r="5484" spans="1:18" x14ac:dyDescent="0.3">
      <c r="A5484" s="63">
        <v>5482</v>
      </c>
      <c r="B5484">
        <v>135939</v>
      </c>
      <c r="C5484" t="s">
        <v>922</v>
      </c>
      <c r="D5484" t="s">
        <v>787</v>
      </c>
      <c r="F5484">
        <v>68</v>
      </c>
      <c r="G5484" s="64">
        <v>44607</v>
      </c>
      <c r="H5484" s="64">
        <v>44630</v>
      </c>
      <c r="I5484">
        <v>4</v>
      </c>
      <c r="J5484">
        <v>2021</v>
      </c>
      <c r="K5484">
        <v>2021</v>
      </c>
      <c r="L5484">
        <v>12</v>
      </c>
      <c r="M5484">
        <v>0.25</v>
      </c>
      <c r="N5484">
        <v>3</v>
      </c>
      <c r="O5484">
        <v>24</v>
      </c>
      <c r="P5484">
        <v>0.125</v>
      </c>
      <c r="Q5484">
        <v>0.5</v>
      </c>
      <c r="R5484" t="s">
        <v>155</v>
      </c>
    </row>
    <row r="5485" spans="1:18" x14ac:dyDescent="0.3">
      <c r="A5485" s="63">
        <v>5483</v>
      </c>
      <c r="B5485">
        <v>135939</v>
      </c>
      <c r="C5485" t="s">
        <v>922</v>
      </c>
      <c r="D5485" t="s">
        <v>787</v>
      </c>
      <c r="F5485">
        <v>68</v>
      </c>
      <c r="G5485" s="64">
        <v>44607</v>
      </c>
      <c r="H5485" s="64">
        <v>44630</v>
      </c>
      <c r="I5485">
        <v>4</v>
      </c>
      <c r="J5485">
        <v>2021</v>
      </c>
      <c r="K5485">
        <v>2021</v>
      </c>
      <c r="L5485">
        <v>12</v>
      </c>
      <c r="M5485">
        <v>0.25</v>
      </c>
      <c r="N5485">
        <v>3</v>
      </c>
      <c r="O5485">
        <v>24</v>
      </c>
      <c r="P5485">
        <v>0.125</v>
      </c>
      <c r="Q5485">
        <v>0.5</v>
      </c>
      <c r="R5485" t="s">
        <v>717</v>
      </c>
    </row>
    <row r="5486" spans="1:18" x14ac:dyDescent="0.3">
      <c r="A5486" s="63">
        <v>5484</v>
      </c>
      <c r="B5486">
        <v>135939</v>
      </c>
      <c r="C5486" t="s">
        <v>922</v>
      </c>
      <c r="D5486" t="s">
        <v>787</v>
      </c>
      <c r="F5486">
        <v>68</v>
      </c>
      <c r="G5486" s="64">
        <v>44607</v>
      </c>
      <c r="H5486" s="64">
        <v>44630</v>
      </c>
      <c r="I5486">
        <v>4</v>
      </c>
      <c r="J5486">
        <v>2021</v>
      </c>
      <c r="K5486">
        <v>2021</v>
      </c>
      <c r="L5486">
        <v>12</v>
      </c>
      <c r="M5486">
        <v>0.25</v>
      </c>
      <c r="N5486">
        <v>3</v>
      </c>
      <c r="O5486">
        <v>24</v>
      </c>
      <c r="P5486">
        <v>0.125</v>
      </c>
      <c r="Q5486">
        <v>0.5</v>
      </c>
      <c r="R5486" t="s">
        <v>696</v>
      </c>
    </row>
    <row r="5487" spans="1:18" x14ac:dyDescent="0.3">
      <c r="A5487" s="63">
        <v>5485</v>
      </c>
      <c r="B5487">
        <v>135939</v>
      </c>
      <c r="C5487" t="s">
        <v>922</v>
      </c>
      <c r="D5487" t="s">
        <v>787</v>
      </c>
      <c r="F5487">
        <v>68</v>
      </c>
      <c r="G5487" s="64">
        <v>44607</v>
      </c>
      <c r="H5487" s="64">
        <v>44630</v>
      </c>
      <c r="I5487">
        <v>4</v>
      </c>
      <c r="J5487">
        <v>2021</v>
      </c>
      <c r="K5487">
        <v>2021</v>
      </c>
      <c r="L5487">
        <v>12</v>
      </c>
      <c r="M5487">
        <v>0.25</v>
      </c>
      <c r="N5487">
        <v>3</v>
      </c>
      <c r="O5487">
        <v>24</v>
      </c>
      <c r="P5487">
        <v>0.125</v>
      </c>
      <c r="Q5487">
        <v>0.5</v>
      </c>
      <c r="R5487" t="s">
        <v>766</v>
      </c>
    </row>
    <row r="5488" spans="1:18" x14ac:dyDescent="0.3">
      <c r="A5488" s="63">
        <v>5486</v>
      </c>
      <c r="B5488">
        <v>135939</v>
      </c>
      <c r="C5488" t="s">
        <v>922</v>
      </c>
      <c r="D5488" t="s">
        <v>787</v>
      </c>
      <c r="F5488">
        <v>68</v>
      </c>
      <c r="G5488" s="64">
        <v>44607</v>
      </c>
      <c r="H5488" s="64">
        <v>44630</v>
      </c>
      <c r="I5488">
        <v>4</v>
      </c>
      <c r="J5488">
        <v>2021</v>
      </c>
      <c r="K5488">
        <v>2021</v>
      </c>
      <c r="L5488">
        <v>12</v>
      </c>
      <c r="M5488">
        <v>0.25</v>
      </c>
      <c r="N5488">
        <v>3</v>
      </c>
      <c r="O5488">
        <v>24</v>
      </c>
      <c r="P5488">
        <v>0.125</v>
      </c>
      <c r="Q5488">
        <v>0.5</v>
      </c>
      <c r="R5488" t="s">
        <v>700</v>
      </c>
    </row>
    <row r="5489" spans="1:18" x14ac:dyDescent="0.3">
      <c r="A5489" s="63">
        <v>5487</v>
      </c>
      <c r="B5489">
        <v>115183</v>
      </c>
      <c r="C5489" t="s">
        <v>923</v>
      </c>
      <c r="D5489" t="s">
        <v>585</v>
      </c>
      <c r="F5489">
        <v>63</v>
      </c>
      <c r="G5489" s="64">
        <v>44608</v>
      </c>
      <c r="H5489" s="64">
        <v>44618</v>
      </c>
      <c r="I5489">
        <v>7</v>
      </c>
      <c r="J5489">
        <v>2021</v>
      </c>
      <c r="K5489">
        <v>2021</v>
      </c>
      <c r="L5489">
        <v>13</v>
      </c>
      <c r="M5489">
        <v>0.4</v>
      </c>
      <c r="N5489">
        <v>5.2</v>
      </c>
      <c r="O5489">
        <v>11</v>
      </c>
      <c r="P5489">
        <v>0.47272727272727272</v>
      </c>
      <c r="Q5489">
        <v>1.1818181818181821</v>
      </c>
      <c r="R5489" t="s">
        <v>35</v>
      </c>
    </row>
    <row r="5490" spans="1:18" x14ac:dyDescent="0.3">
      <c r="A5490" s="63">
        <v>5488</v>
      </c>
      <c r="B5490">
        <v>115183</v>
      </c>
      <c r="C5490" t="s">
        <v>923</v>
      </c>
      <c r="D5490" t="s">
        <v>585</v>
      </c>
      <c r="F5490">
        <v>63</v>
      </c>
      <c r="G5490" s="64">
        <v>44608</v>
      </c>
      <c r="H5490" s="64">
        <v>44618</v>
      </c>
      <c r="I5490">
        <v>7</v>
      </c>
      <c r="J5490">
        <v>2021</v>
      </c>
      <c r="K5490">
        <v>2021</v>
      </c>
      <c r="L5490">
        <v>13</v>
      </c>
      <c r="M5490">
        <v>0.4</v>
      </c>
      <c r="N5490">
        <v>5.2</v>
      </c>
      <c r="O5490">
        <v>11</v>
      </c>
      <c r="P5490">
        <v>0.47272727272727272</v>
      </c>
      <c r="Q5490">
        <v>1.1818181818181821</v>
      </c>
      <c r="R5490" t="s">
        <v>36</v>
      </c>
    </row>
    <row r="5491" spans="1:18" x14ac:dyDescent="0.3">
      <c r="A5491" s="63">
        <v>5489</v>
      </c>
      <c r="B5491">
        <v>115183</v>
      </c>
      <c r="C5491" t="s">
        <v>923</v>
      </c>
      <c r="D5491" t="s">
        <v>585</v>
      </c>
      <c r="F5491">
        <v>63</v>
      </c>
      <c r="G5491" s="64">
        <v>44608</v>
      </c>
      <c r="H5491" s="64">
        <v>44618</v>
      </c>
      <c r="I5491">
        <v>7</v>
      </c>
      <c r="J5491">
        <v>2021</v>
      </c>
      <c r="K5491">
        <v>2021</v>
      </c>
      <c r="L5491">
        <v>13</v>
      </c>
      <c r="M5491">
        <v>0.4</v>
      </c>
      <c r="N5491">
        <v>5.2</v>
      </c>
      <c r="O5491">
        <v>11</v>
      </c>
      <c r="P5491">
        <v>0.47272727272727272</v>
      </c>
      <c r="Q5491">
        <v>1.1818181818181821</v>
      </c>
      <c r="R5491" t="s">
        <v>25</v>
      </c>
    </row>
    <row r="5492" spans="1:18" x14ac:dyDescent="0.3">
      <c r="A5492" s="63">
        <v>5490</v>
      </c>
      <c r="B5492">
        <v>115183</v>
      </c>
      <c r="C5492" t="s">
        <v>923</v>
      </c>
      <c r="D5492" t="s">
        <v>585</v>
      </c>
      <c r="F5492">
        <v>63</v>
      </c>
      <c r="G5492" s="64">
        <v>44608</v>
      </c>
      <c r="H5492" s="64">
        <v>44618</v>
      </c>
      <c r="I5492">
        <v>7</v>
      </c>
      <c r="J5492">
        <v>2021</v>
      </c>
      <c r="K5492">
        <v>2021</v>
      </c>
      <c r="L5492">
        <v>13</v>
      </c>
      <c r="M5492">
        <v>0.4</v>
      </c>
      <c r="N5492">
        <v>5.2</v>
      </c>
      <c r="O5492">
        <v>11</v>
      </c>
      <c r="P5492">
        <v>0.47272727272727272</v>
      </c>
      <c r="Q5492">
        <v>1.1818181818181821</v>
      </c>
      <c r="R5492" t="s">
        <v>108</v>
      </c>
    </row>
    <row r="5493" spans="1:18" x14ac:dyDescent="0.3">
      <c r="A5493" s="63">
        <v>5491</v>
      </c>
      <c r="B5493">
        <v>115183</v>
      </c>
      <c r="C5493" t="s">
        <v>923</v>
      </c>
      <c r="D5493" t="s">
        <v>585</v>
      </c>
      <c r="F5493">
        <v>63</v>
      </c>
      <c r="G5493" s="64">
        <v>44608</v>
      </c>
      <c r="H5493" s="64">
        <v>44618</v>
      </c>
      <c r="I5493">
        <v>7</v>
      </c>
      <c r="J5493">
        <v>2021</v>
      </c>
      <c r="K5493">
        <v>2021</v>
      </c>
      <c r="L5493">
        <v>13</v>
      </c>
      <c r="M5493">
        <v>0.4</v>
      </c>
      <c r="N5493">
        <v>5.2</v>
      </c>
      <c r="O5493">
        <v>11</v>
      </c>
      <c r="P5493">
        <v>0.47272727272727272</v>
      </c>
      <c r="Q5493">
        <v>1.1818181818181821</v>
      </c>
      <c r="R5493" t="s">
        <v>119</v>
      </c>
    </row>
    <row r="5494" spans="1:18" x14ac:dyDescent="0.3">
      <c r="A5494" s="63">
        <v>5492</v>
      </c>
      <c r="B5494">
        <v>115183</v>
      </c>
      <c r="C5494" t="s">
        <v>923</v>
      </c>
      <c r="D5494" t="s">
        <v>585</v>
      </c>
      <c r="F5494">
        <v>63</v>
      </c>
      <c r="G5494" s="64">
        <v>44608</v>
      </c>
      <c r="H5494" s="64">
        <v>44618</v>
      </c>
      <c r="I5494">
        <v>7</v>
      </c>
      <c r="J5494">
        <v>2021</v>
      </c>
      <c r="K5494">
        <v>2021</v>
      </c>
      <c r="L5494">
        <v>13</v>
      </c>
      <c r="M5494">
        <v>0.4</v>
      </c>
      <c r="N5494">
        <v>5.2</v>
      </c>
      <c r="O5494">
        <v>11</v>
      </c>
      <c r="P5494">
        <v>0.47272727272727272</v>
      </c>
      <c r="Q5494">
        <v>1.1818181818181821</v>
      </c>
      <c r="R5494" t="s">
        <v>589</v>
      </c>
    </row>
    <row r="5495" spans="1:18" x14ac:dyDescent="0.3">
      <c r="A5495" s="63">
        <v>5493</v>
      </c>
      <c r="B5495">
        <v>115183</v>
      </c>
      <c r="C5495" t="s">
        <v>923</v>
      </c>
      <c r="D5495" t="s">
        <v>585</v>
      </c>
      <c r="F5495">
        <v>63</v>
      </c>
      <c r="G5495" s="64">
        <v>44608</v>
      </c>
      <c r="H5495" s="64">
        <v>44618</v>
      </c>
      <c r="I5495">
        <v>7</v>
      </c>
      <c r="J5495">
        <v>2021</v>
      </c>
      <c r="K5495">
        <v>2021</v>
      </c>
      <c r="L5495">
        <v>13</v>
      </c>
      <c r="M5495">
        <v>0.4</v>
      </c>
      <c r="N5495">
        <v>5.2</v>
      </c>
      <c r="O5495">
        <v>11</v>
      </c>
      <c r="P5495">
        <v>0.47272727272727272</v>
      </c>
      <c r="Q5495">
        <v>1.1818181818181821</v>
      </c>
      <c r="R5495" t="s">
        <v>734</v>
      </c>
    </row>
    <row r="5496" spans="1:18" x14ac:dyDescent="0.3">
      <c r="A5496" s="63">
        <v>5494</v>
      </c>
      <c r="B5496">
        <v>115183</v>
      </c>
      <c r="C5496" t="s">
        <v>923</v>
      </c>
      <c r="D5496" t="s">
        <v>585</v>
      </c>
      <c r="F5496">
        <v>63</v>
      </c>
      <c r="G5496" s="64">
        <v>44608</v>
      </c>
      <c r="H5496" s="64">
        <v>44618</v>
      </c>
      <c r="I5496">
        <v>7</v>
      </c>
      <c r="J5496">
        <v>2021</v>
      </c>
      <c r="K5496">
        <v>2021</v>
      </c>
      <c r="L5496">
        <v>13</v>
      </c>
      <c r="M5496">
        <v>0.4</v>
      </c>
      <c r="N5496">
        <v>5.2</v>
      </c>
      <c r="O5496">
        <v>11</v>
      </c>
      <c r="P5496">
        <v>0.47272727272727272</v>
      </c>
      <c r="Q5496">
        <v>1.1818181818181821</v>
      </c>
      <c r="R5496" t="s">
        <v>98</v>
      </c>
    </row>
    <row r="5497" spans="1:18" x14ac:dyDescent="0.3">
      <c r="A5497" s="63">
        <v>5495</v>
      </c>
      <c r="B5497">
        <v>115183</v>
      </c>
      <c r="C5497" t="s">
        <v>923</v>
      </c>
      <c r="D5497" t="s">
        <v>585</v>
      </c>
      <c r="F5497">
        <v>63</v>
      </c>
      <c r="G5497" s="64">
        <v>44608</v>
      </c>
      <c r="H5497" s="64">
        <v>44618</v>
      </c>
      <c r="I5497">
        <v>7</v>
      </c>
      <c r="J5497">
        <v>2021</v>
      </c>
      <c r="K5497">
        <v>2021</v>
      </c>
      <c r="L5497">
        <v>13</v>
      </c>
      <c r="M5497">
        <v>0.4</v>
      </c>
      <c r="N5497">
        <v>5.2</v>
      </c>
      <c r="O5497">
        <v>11</v>
      </c>
      <c r="P5497">
        <v>0.47272727272727272</v>
      </c>
      <c r="Q5497">
        <v>1.1818181818181821</v>
      </c>
      <c r="R5497" t="s">
        <v>91</v>
      </c>
    </row>
    <row r="5498" spans="1:18" x14ac:dyDescent="0.3">
      <c r="A5498" s="63">
        <v>5496</v>
      </c>
      <c r="B5498">
        <v>115183</v>
      </c>
      <c r="C5498" t="s">
        <v>923</v>
      </c>
      <c r="D5498" t="s">
        <v>585</v>
      </c>
      <c r="F5498">
        <v>63</v>
      </c>
      <c r="G5498" s="64">
        <v>44608</v>
      </c>
      <c r="H5498" s="64">
        <v>44618</v>
      </c>
      <c r="I5498">
        <v>7</v>
      </c>
      <c r="J5498">
        <v>2021</v>
      </c>
      <c r="K5498">
        <v>2021</v>
      </c>
      <c r="L5498">
        <v>13</v>
      </c>
      <c r="M5498">
        <v>0.4</v>
      </c>
      <c r="N5498">
        <v>5.2</v>
      </c>
      <c r="O5498">
        <v>11</v>
      </c>
      <c r="P5498">
        <v>0.47272727272727272</v>
      </c>
      <c r="Q5498">
        <v>1.1818181818181821</v>
      </c>
      <c r="R5498" t="s">
        <v>706</v>
      </c>
    </row>
    <row r="5499" spans="1:18" x14ac:dyDescent="0.3">
      <c r="A5499" s="63">
        <v>5497</v>
      </c>
      <c r="B5499">
        <v>115183</v>
      </c>
      <c r="C5499" t="s">
        <v>923</v>
      </c>
      <c r="D5499" t="s">
        <v>585</v>
      </c>
      <c r="F5499">
        <v>63</v>
      </c>
      <c r="G5499" s="64">
        <v>44608</v>
      </c>
      <c r="H5499" s="64">
        <v>44618</v>
      </c>
      <c r="I5499">
        <v>7</v>
      </c>
      <c r="J5499">
        <v>2021</v>
      </c>
      <c r="K5499">
        <v>2021</v>
      </c>
      <c r="L5499">
        <v>13</v>
      </c>
      <c r="M5499">
        <v>0.4</v>
      </c>
      <c r="N5499">
        <v>5.2</v>
      </c>
      <c r="O5499">
        <v>11</v>
      </c>
      <c r="P5499">
        <v>0.47272727272727272</v>
      </c>
      <c r="Q5499">
        <v>1.1818181818181821</v>
      </c>
      <c r="R5499" t="s">
        <v>690</v>
      </c>
    </row>
    <row r="5500" spans="1:18" x14ac:dyDescent="0.3">
      <c r="A5500" s="63">
        <v>5498</v>
      </c>
      <c r="B5500">
        <v>115183</v>
      </c>
      <c r="C5500" t="s">
        <v>923</v>
      </c>
      <c r="D5500" t="s">
        <v>585</v>
      </c>
      <c r="F5500">
        <v>63</v>
      </c>
      <c r="G5500" s="64">
        <v>44608</v>
      </c>
      <c r="H5500" s="64">
        <v>44618</v>
      </c>
      <c r="I5500">
        <v>7</v>
      </c>
      <c r="J5500">
        <v>2021</v>
      </c>
      <c r="K5500">
        <v>2021</v>
      </c>
      <c r="L5500">
        <v>13</v>
      </c>
      <c r="M5500">
        <v>0.4</v>
      </c>
      <c r="N5500">
        <v>5.2</v>
      </c>
      <c r="O5500">
        <v>11</v>
      </c>
      <c r="P5500">
        <v>0.47272727272727272</v>
      </c>
      <c r="Q5500">
        <v>1.1818181818181821</v>
      </c>
      <c r="R5500" t="s">
        <v>639</v>
      </c>
    </row>
    <row r="5501" spans="1:18" x14ac:dyDescent="0.3">
      <c r="A5501" s="63">
        <v>5499</v>
      </c>
      <c r="B5501">
        <v>115183</v>
      </c>
      <c r="C5501" t="s">
        <v>923</v>
      </c>
      <c r="D5501" t="s">
        <v>585</v>
      </c>
      <c r="F5501">
        <v>63</v>
      </c>
      <c r="G5501" s="64">
        <v>44608</v>
      </c>
      <c r="H5501" s="64">
        <v>44618</v>
      </c>
      <c r="I5501">
        <v>7</v>
      </c>
      <c r="J5501">
        <v>2021</v>
      </c>
      <c r="K5501">
        <v>2021</v>
      </c>
      <c r="L5501">
        <v>13</v>
      </c>
      <c r="M5501">
        <v>0.4</v>
      </c>
      <c r="N5501">
        <v>5.2</v>
      </c>
      <c r="O5501">
        <v>11</v>
      </c>
      <c r="P5501">
        <v>0.47272727272727272</v>
      </c>
      <c r="Q5501">
        <v>1.1818181818181821</v>
      </c>
      <c r="R5501" t="s">
        <v>661</v>
      </c>
    </row>
    <row r="5502" spans="1:18" x14ac:dyDescent="0.3">
      <c r="A5502" s="63">
        <v>5500</v>
      </c>
      <c r="B5502">
        <v>124675</v>
      </c>
      <c r="C5502" t="s">
        <v>924</v>
      </c>
      <c r="D5502" t="s">
        <v>585</v>
      </c>
      <c r="F5502">
        <v>59</v>
      </c>
      <c r="G5502" s="64">
        <v>44616</v>
      </c>
      <c r="H5502" s="64">
        <v>44631</v>
      </c>
      <c r="I5502">
        <v>3</v>
      </c>
      <c r="J5502">
        <v>2021</v>
      </c>
      <c r="K5502">
        <v>2021</v>
      </c>
      <c r="L5502">
        <v>12</v>
      </c>
      <c r="M5502">
        <v>0.4</v>
      </c>
      <c r="N5502">
        <v>4.8000000000000007</v>
      </c>
      <c r="O5502">
        <v>16</v>
      </c>
      <c r="P5502">
        <v>0.3</v>
      </c>
      <c r="Q5502">
        <v>0.75</v>
      </c>
      <c r="R5502" t="s">
        <v>32</v>
      </c>
    </row>
    <row r="5503" spans="1:18" x14ac:dyDescent="0.3">
      <c r="A5503" s="63">
        <v>5501</v>
      </c>
      <c r="B5503">
        <v>124675</v>
      </c>
      <c r="C5503" t="s">
        <v>924</v>
      </c>
      <c r="D5503" t="s">
        <v>585</v>
      </c>
      <c r="F5503">
        <v>59</v>
      </c>
      <c r="G5503" s="64">
        <v>44616</v>
      </c>
      <c r="H5503" s="64">
        <v>44631</v>
      </c>
      <c r="I5503">
        <v>3</v>
      </c>
      <c r="J5503">
        <v>2021</v>
      </c>
      <c r="K5503">
        <v>2021</v>
      </c>
      <c r="L5503">
        <v>12</v>
      </c>
      <c r="M5503">
        <v>0.4</v>
      </c>
      <c r="N5503">
        <v>4.8000000000000007</v>
      </c>
      <c r="O5503">
        <v>16</v>
      </c>
      <c r="P5503">
        <v>0.3</v>
      </c>
      <c r="Q5503">
        <v>0.75</v>
      </c>
      <c r="R5503" t="s">
        <v>54</v>
      </c>
    </row>
    <row r="5504" spans="1:18" x14ac:dyDescent="0.3">
      <c r="A5504" s="63">
        <v>5502</v>
      </c>
      <c r="B5504">
        <v>124675</v>
      </c>
      <c r="C5504" t="s">
        <v>924</v>
      </c>
      <c r="D5504" t="s">
        <v>585</v>
      </c>
      <c r="F5504">
        <v>59</v>
      </c>
      <c r="G5504" s="64">
        <v>44616</v>
      </c>
      <c r="H5504" s="64">
        <v>44631</v>
      </c>
      <c r="I5504">
        <v>3</v>
      </c>
      <c r="J5504">
        <v>2021</v>
      </c>
      <c r="K5504">
        <v>2021</v>
      </c>
      <c r="L5504">
        <v>12</v>
      </c>
      <c r="M5504">
        <v>0.4</v>
      </c>
      <c r="N5504">
        <v>4.8000000000000007</v>
      </c>
      <c r="O5504">
        <v>16</v>
      </c>
      <c r="P5504">
        <v>0.3</v>
      </c>
      <c r="Q5504">
        <v>0.75</v>
      </c>
      <c r="R5504" t="s">
        <v>747</v>
      </c>
    </row>
    <row r="5505" spans="1:18" x14ac:dyDescent="0.3">
      <c r="A5505" s="63">
        <v>5503</v>
      </c>
      <c r="B5505">
        <v>124675</v>
      </c>
      <c r="C5505" t="s">
        <v>924</v>
      </c>
      <c r="D5505" t="s">
        <v>585</v>
      </c>
      <c r="F5505">
        <v>59</v>
      </c>
      <c r="G5505" s="64">
        <v>44616</v>
      </c>
      <c r="H5505" s="64">
        <v>44631</v>
      </c>
      <c r="I5505">
        <v>3</v>
      </c>
      <c r="J5505">
        <v>2021</v>
      </c>
      <c r="K5505">
        <v>2021</v>
      </c>
      <c r="L5505">
        <v>12</v>
      </c>
      <c r="M5505">
        <v>0.4</v>
      </c>
      <c r="N5505">
        <v>4.8000000000000007</v>
      </c>
      <c r="O5505">
        <v>16</v>
      </c>
      <c r="P5505">
        <v>0.3</v>
      </c>
      <c r="Q5505">
        <v>0.75</v>
      </c>
      <c r="R5505" t="s">
        <v>45</v>
      </c>
    </row>
    <row r="5506" spans="1:18" x14ac:dyDescent="0.3">
      <c r="A5506" s="63">
        <v>5504</v>
      </c>
      <c r="B5506">
        <v>124675</v>
      </c>
      <c r="C5506" t="s">
        <v>924</v>
      </c>
      <c r="D5506" t="s">
        <v>585</v>
      </c>
      <c r="F5506">
        <v>59</v>
      </c>
      <c r="G5506" s="64">
        <v>44616</v>
      </c>
      <c r="H5506" s="64">
        <v>44631</v>
      </c>
      <c r="I5506">
        <v>3</v>
      </c>
      <c r="J5506">
        <v>2021</v>
      </c>
      <c r="K5506">
        <v>2021</v>
      </c>
      <c r="L5506">
        <v>12</v>
      </c>
      <c r="M5506">
        <v>0.4</v>
      </c>
      <c r="N5506">
        <v>4.8000000000000007</v>
      </c>
      <c r="O5506">
        <v>16</v>
      </c>
      <c r="P5506">
        <v>0.3</v>
      </c>
      <c r="Q5506">
        <v>0.75</v>
      </c>
      <c r="R5506" t="s">
        <v>849</v>
      </c>
    </row>
    <row r="5507" spans="1:18" x14ac:dyDescent="0.3">
      <c r="A5507" s="63">
        <v>5505</v>
      </c>
      <c r="B5507">
        <v>124675</v>
      </c>
      <c r="C5507" t="s">
        <v>924</v>
      </c>
      <c r="D5507" t="s">
        <v>585</v>
      </c>
      <c r="F5507">
        <v>59</v>
      </c>
      <c r="G5507" s="64">
        <v>44616</v>
      </c>
      <c r="H5507" s="64">
        <v>44631</v>
      </c>
      <c r="I5507">
        <v>3</v>
      </c>
      <c r="J5507">
        <v>2021</v>
      </c>
      <c r="K5507">
        <v>2021</v>
      </c>
      <c r="L5507">
        <v>12</v>
      </c>
      <c r="M5507">
        <v>0.4</v>
      </c>
      <c r="N5507">
        <v>4.8000000000000007</v>
      </c>
      <c r="O5507">
        <v>16</v>
      </c>
      <c r="P5507">
        <v>0.3</v>
      </c>
      <c r="Q5507">
        <v>0.75</v>
      </c>
      <c r="R5507" t="s">
        <v>770</v>
      </c>
    </row>
    <row r="5508" spans="1:18" x14ac:dyDescent="0.3">
      <c r="A5508" s="63">
        <v>5506</v>
      </c>
      <c r="B5508">
        <v>124675</v>
      </c>
      <c r="C5508" t="s">
        <v>924</v>
      </c>
      <c r="D5508" t="s">
        <v>585</v>
      </c>
      <c r="F5508">
        <v>59</v>
      </c>
      <c r="G5508" s="64">
        <v>44616</v>
      </c>
      <c r="H5508" s="64">
        <v>44631</v>
      </c>
      <c r="I5508">
        <v>3</v>
      </c>
      <c r="J5508">
        <v>2021</v>
      </c>
      <c r="K5508">
        <v>2021</v>
      </c>
      <c r="L5508">
        <v>12</v>
      </c>
      <c r="M5508">
        <v>0.4</v>
      </c>
      <c r="N5508">
        <v>4.8000000000000007</v>
      </c>
      <c r="O5508">
        <v>16</v>
      </c>
      <c r="P5508">
        <v>0.3</v>
      </c>
      <c r="Q5508">
        <v>0.75</v>
      </c>
      <c r="R5508" t="s">
        <v>599</v>
      </c>
    </row>
    <row r="5509" spans="1:18" x14ac:dyDescent="0.3">
      <c r="A5509" s="63">
        <v>5507</v>
      </c>
      <c r="B5509">
        <v>124675</v>
      </c>
      <c r="C5509" t="s">
        <v>924</v>
      </c>
      <c r="D5509" t="s">
        <v>585</v>
      </c>
      <c r="F5509">
        <v>59</v>
      </c>
      <c r="G5509" s="64">
        <v>44616</v>
      </c>
      <c r="H5509" s="64">
        <v>44631</v>
      </c>
      <c r="I5509">
        <v>3</v>
      </c>
      <c r="J5509">
        <v>2021</v>
      </c>
      <c r="K5509">
        <v>2021</v>
      </c>
      <c r="L5509">
        <v>12</v>
      </c>
      <c r="M5509">
        <v>0.4</v>
      </c>
      <c r="N5509">
        <v>4.8000000000000007</v>
      </c>
      <c r="O5509">
        <v>16</v>
      </c>
      <c r="P5509">
        <v>0.3</v>
      </c>
      <c r="Q5509">
        <v>0.75</v>
      </c>
      <c r="R5509" t="s">
        <v>590</v>
      </c>
    </row>
    <row r="5510" spans="1:18" x14ac:dyDescent="0.3">
      <c r="A5510" s="63">
        <v>5508</v>
      </c>
      <c r="B5510">
        <v>124675</v>
      </c>
      <c r="C5510" t="s">
        <v>924</v>
      </c>
      <c r="D5510" t="s">
        <v>585</v>
      </c>
      <c r="F5510">
        <v>59</v>
      </c>
      <c r="G5510" s="64">
        <v>44616</v>
      </c>
      <c r="H5510" s="64">
        <v>44631</v>
      </c>
      <c r="I5510">
        <v>3</v>
      </c>
      <c r="J5510">
        <v>2021</v>
      </c>
      <c r="K5510">
        <v>2021</v>
      </c>
      <c r="L5510">
        <v>12</v>
      </c>
      <c r="M5510">
        <v>0.4</v>
      </c>
      <c r="N5510">
        <v>4.8000000000000007</v>
      </c>
      <c r="O5510">
        <v>16</v>
      </c>
      <c r="P5510">
        <v>0.3</v>
      </c>
      <c r="Q5510">
        <v>0.75</v>
      </c>
      <c r="R5510" t="s">
        <v>615</v>
      </c>
    </row>
    <row r="5511" spans="1:18" x14ac:dyDescent="0.3">
      <c r="A5511" s="63">
        <v>5509</v>
      </c>
      <c r="B5511">
        <v>124675</v>
      </c>
      <c r="C5511" t="s">
        <v>924</v>
      </c>
      <c r="D5511" t="s">
        <v>585</v>
      </c>
      <c r="F5511">
        <v>59</v>
      </c>
      <c r="G5511" s="64">
        <v>44616</v>
      </c>
      <c r="H5511" s="64">
        <v>44631</v>
      </c>
      <c r="I5511">
        <v>3</v>
      </c>
      <c r="J5511">
        <v>2021</v>
      </c>
      <c r="K5511">
        <v>2021</v>
      </c>
      <c r="L5511">
        <v>12</v>
      </c>
      <c r="M5511">
        <v>0.4</v>
      </c>
      <c r="N5511">
        <v>4.8000000000000007</v>
      </c>
      <c r="O5511">
        <v>16</v>
      </c>
      <c r="P5511">
        <v>0.3</v>
      </c>
      <c r="Q5511">
        <v>0.75</v>
      </c>
      <c r="R5511" t="s">
        <v>601</v>
      </c>
    </row>
    <row r="5512" spans="1:18" x14ac:dyDescent="0.3">
      <c r="A5512" s="63">
        <v>5510</v>
      </c>
      <c r="B5512">
        <v>124675</v>
      </c>
      <c r="C5512" t="s">
        <v>924</v>
      </c>
      <c r="D5512" t="s">
        <v>585</v>
      </c>
      <c r="F5512">
        <v>59</v>
      </c>
      <c r="G5512" s="64">
        <v>44616</v>
      </c>
      <c r="H5512" s="64">
        <v>44631</v>
      </c>
      <c r="I5512">
        <v>3</v>
      </c>
      <c r="J5512">
        <v>2021</v>
      </c>
      <c r="K5512">
        <v>2021</v>
      </c>
      <c r="L5512">
        <v>12</v>
      </c>
      <c r="M5512">
        <v>0.4</v>
      </c>
      <c r="N5512">
        <v>4.8000000000000007</v>
      </c>
      <c r="O5512">
        <v>16</v>
      </c>
      <c r="P5512">
        <v>0.3</v>
      </c>
      <c r="Q5512">
        <v>0.75</v>
      </c>
      <c r="R5512" t="s">
        <v>673</v>
      </c>
    </row>
    <row r="5513" spans="1:18" x14ac:dyDescent="0.3">
      <c r="A5513" s="63">
        <v>5511</v>
      </c>
      <c r="B5513">
        <v>124675</v>
      </c>
      <c r="C5513" t="s">
        <v>924</v>
      </c>
      <c r="D5513" t="s">
        <v>585</v>
      </c>
      <c r="F5513">
        <v>59</v>
      </c>
      <c r="G5513" s="64">
        <v>44616</v>
      </c>
      <c r="H5513" s="64">
        <v>44631</v>
      </c>
      <c r="I5513">
        <v>3</v>
      </c>
      <c r="J5513">
        <v>2021</v>
      </c>
      <c r="K5513">
        <v>2021</v>
      </c>
      <c r="L5513">
        <v>12</v>
      </c>
      <c r="M5513">
        <v>0.4</v>
      </c>
      <c r="N5513">
        <v>4.8000000000000007</v>
      </c>
      <c r="O5513">
        <v>16</v>
      </c>
      <c r="P5513">
        <v>0.3</v>
      </c>
      <c r="Q5513">
        <v>0.75</v>
      </c>
      <c r="R5513" t="s">
        <v>638</v>
      </c>
    </row>
    <row r="5514" spans="1:18" x14ac:dyDescent="0.3">
      <c r="A5514" s="63">
        <v>5512</v>
      </c>
      <c r="B5514">
        <v>124675</v>
      </c>
      <c r="C5514" t="s">
        <v>924</v>
      </c>
      <c r="D5514" t="s">
        <v>585</v>
      </c>
      <c r="F5514">
        <v>59</v>
      </c>
      <c r="G5514" s="64">
        <v>44616</v>
      </c>
      <c r="H5514" s="64">
        <v>44631</v>
      </c>
      <c r="I5514">
        <v>3</v>
      </c>
      <c r="J5514">
        <v>2021</v>
      </c>
      <c r="K5514">
        <v>2021</v>
      </c>
      <c r="L5514">
        <v>12</v>
      </c>
      <c r="M5514">
        <v>0.4</v>
      </c>
      <c r="N5514">
        <v>4.8000000000000007</v>
      </c>
      <c r="O5514">
        <v>16</v>
      </c>
      <c r="P5514">
        <v>0.3</v>
      </c>
      <c r="Q5514">
        <v>0.75</v>
      </c>
      <c r="R5514" t="s">
        <v>649</v>
      </c>
    </row>
    <row r="5515" spans="1:18" x14ac:dyDescent="0.3">
      <c r="A5515" s="63">
        <v>5513</v>
      </c>
      <c r="B5515">
        <v>124675</v>
      </c>
      <c r="C5515" t="s">
        <v>924</v>
      </c>
      <c r="D5515" t="s">
        <v>585</v>
      </c>
      <c r="F5515">
        <v>59</v>
      </c>
      <c r="G5515" s="64">
        <v>44616</v>
      </c>
      <c r="H5515" s="64">
        <v>44631</v>
      </c>
      <c r="I5515">
        <v>3</v>
      </c>
      <c r="J5515">
        <v>2021</v>
      </c>
      <c r="K5515">
        <v>2021</v>
      </c>
      <c r="L5515">
        <v>12</v>
      </c>
      <c r="M5515">
        <v>0.4</v>
      </c>
      <c r="N5515">
        <v>4.8000000000000007</v>
      </c>
      <c r="O5515">
        <v>16</v>
      </c>
      <c r="P5515">
        <v>0.3</v>
      </c>
      <c r="Q5515">
        <v>0.75</v>
      </c>
      <c r="R5515" t="s">
        <v>709</v>
      </c>
    </row>
    <row r="5516" spans="1:18" x14ac:dyDescent="0.3">
      <c r="A5516" s="63">
        <v>5514</v>
      </c>
      <c r="B5516">
        <v>124675</v>
      </c>
      <c r="C5516" t="s">
        <v>924</v>
      </c>
      <c r="D5516" t="s">
        <v>585</v>
      </c>
      <c r="F5516">
        <v>59</v>
      </c>
      <c r="G5516" s="64">
        <v>44616</v>
      </c>
      <c r="H5516" s="64">
        <v>44631</v>
      </c>
      <c r="I5516">
        <v>3</v>
      </c>
      <c r="J5516">
        <v>2021</v>
      </c>
      <c r="K5516">
        <v>2021</v>
      </c>
      <c r="L5516">
        <v>12</v>
      </c>
      <c r="M5516">
        <v>0.4</v>
      </c>
      <c r="N5516">
        <v>4.8000000000000007</v>
      </c>
      <c r="O5516">
        <v>16</v>
      </c>
      <c r="P5516">
        <v>0.3</v>
      </c>
      <c r="Q5516">
        <v>0.75</v>
      </c>
      <c r="R5516" t="s">
        <v>612</v>
      </c>
    </row>
    <row r="5517" spans="1:18" x14ac:dyDescent="0.3">
      <c r="A5517" s="63">
        <v>5515</v>
      </c>
      <c r="B5517">
        <v>116588</v>
      </c>
      <c r="C5517" t="s">
        <v>500</v>
      </c>
      <c r="D5517" t="s">
        <v>585</v>
      </c>
      <c r="F5517">
        <v>69</v>
      </c>
      <c r="G5517" s="64">
        <v>44634</v>
      </c>
      <c r="H5517" s="64">
        <v>44649</v>
      </c>
      <c r="I5517">
        <v>6</v>
      </c>
      <c r="J5517">
        <v>2021</v>
      </c>
      <c r="K5517">
        <v>2021</v>
      </c>
      <c r="L5517">
        <v>12</v>
      </c>
      <c r="M5517">
        <v>0.41666666666666669</v>
      </c>
      <c r="N5517">
        <v>5</v>
      </c>
      <c r="O5517">
        <v>16</v>
      </c>
      <c r="P5517">
        <v>0.3125</v>
      </c>
      <c r="Q5517">
        <v>0.75</v>
      </c>
      <c r="R5517" t="s">
        <v>35</v>
      </c>
    </row>
    <row r="5518" spans="1:18" x14ac:dyDescent="0.3">
      <c r="A5518" s="63">
        <v>5516</v>
      </c>
      <c r="B5518">
        <v>116588</v>
      </c>
      <c r="C5518" t="s">
        <v>500</v>
      </c>
      <c r="D5518" t="s">
        <v>585</v>
      </c>
      <c r="F5518">
        <v>69</v>
      </c>
      <c r="G5518" s="64">
        <v>44634</v>
      </c>
      <c r="H5518" s="64">
        <v>44649</v>
      </c>
      <c r="I5518">
        <v>6</v>
      </c>
      <c r="J5518">
        <v>2021</v>
      </c>
      <c r="K5518">
        <v>2021</v>
      </c>
      <c r="L5518">
        <v>12</v>
      </c>
      <c r="M5518">
        <v>0.41666666666666669</v>
      </c>
      <c r="N5518">
        <v>5</v>
      </c>
      <c r="O5518">
        <v>16</v>
      </c>
      <c r="P5518">
        <v>0.3125</v>
      </c>
      <c r="Q5518">
        <v>0.75</v>
      </c>
      <c r="R5518" t="s">
        <v>22</v>
      </c>
    </row>
    <row r="5519" spans="1:18" x14ac:dyDescent="0.3">
      <c r="A5519" s="63">
        <v>5517</v>
      </c>
      <c r="B5519">
        <v>116588</v>
      </c>
      <c r="C5519" t="s">
        <v>500</v>
      </c>
      <c r="D5519" t="s">
        <v>585</v>
      </c>
      <c r="F5519">
        <v>69</v>
      </c>
      <c r="G5519" s="64">
        <v>44634</v>
      </c>
      <c r="H5519" s="64">
        <v>44649</v>
      </c>
      <c r="I5519">
        <v>6</v>
      </c>
      <c r="J5519">
        <v>2021</v>
      </c>
      <c r="K5519">
        <v>2021</v>
      </c>
      <c r="L5519">
        <v>12</v>
      </c>
      <c r="M5519">
        <v>0.41666666666666669</v>
      </c>
      <c r="N5519">
        <v>5</v>
      </c>
      <c r="O5519">
        <v>16</v>
      </c>
      <c r="P5519">
        <v>0.3125</v>
      </c>
      <c r="Q5519">
        <v>0.75</v>
      </c>
      <c r="R5519" t="s">
        <v>32</v>
      </c>
    </row>
    <row r="5520" spans="1:18" x14ac:dyDescent="0.3">
      <c r="A5520" s="63">
        <v>5518</v>
      </c>
      <c r="B5520">
        <v>116588</v>
      </c>
      <c r="C5520" t="s">
        <v>500</v>
      </c>
      <c r="D5520" t="s">
        <v>585</v>
      </c>
      <c r="F5520">
        <v>69</v>
      </c>
      <c r="G5520" s="64">
        <v>44634</v>
      </c>
      <c r="H5520" s="64">
        <v>44649</v>
      </c>
      <c r="I5520">
        <v>6</v>
      </c>
      <c r="J5520">
        <v>2021</v>
      </c>
      <c r="K5520">
        <v>2021</v>
      </c>
      <c r="L5520">
        <v>12</v>
      </c>
      <c r="M5520">
        <v>0.41666666666666669</v>
      </c>
      <c r="N5520">
        <v>5</v>
      </c>
      <c r="O5520">
        <v>16</v>
      </c>
      <c r="P5520">
        <v>0.3125</v>
      </c>
      <c r="Q5520">
        <v>0.75</v>
      </c>
      <c r="R5520" t="s">
        <v>70</v>
      </c>
    </row>
    <row r="5521" spans="1:18" x14ac:dyDescent="0.3">
      <c r="A5521" s="63">
        <v>5519</v>
      </c>
      <c r="B5521">
        <v>116588</v>
      </c>
      <c r="C5521" t="s">
        <v>500</v>
      </c>
      <c r="D5521" t="s">
        <v>585</v>
      </c>
      <c r="F5521">
        <v>69</v>
      </c>
      <c r="G5521" s="64">
        <v>44634</v>
      </c>
      <c r="H5521" s="64">
        <v>44649</v>
      </c>
      <c r="I5521">
        <v>6</v>
      </c>
      <c r="J5521">
        <v>2021</v>
      </c>
      <c r="K5521">
        <v>2021</v>
      </c>
      <c r="L5521">
        <v>12</v>
      </c>
      <c r="M5521">
        <v>0.41666666666666669</v>
      </c>
      <c r="N5521">
        <v>5</v>
      </c>
      <c r="O5521">
        <v>16</v>
      </c>
      <c r="P5521">
        <v>0.3125</v>
      </c>
      <c r="Q5521">
        <v>0.75</v>
      </c>
      <c r="R5521" t="s">
        <v>23</v>
      </c>
    </row>
    <row r="5522" spans="1:18" x14ac:dyDescent="0.3">
      <c r="A5522" s="63">
        <v>5520</v>
      </c>
      <c r="B5522">
        <v>116588</v>
      </c>
      <c r="C5522" t="s">
        <v>500</v>
      </c>
      <c r="D5522" t="s">
        <v>585</v>
      </c>
      <c r="F5522">
        <v>69</v>
      </c>
      <c r="G5522" s="64">
        <v>44634</v>
      </c>
      <c r="H5522" s="64">
        <v>44649</v>
      </c>
      <c r="I5522">
        <v>6</v>
      </c>
      <c r="J5522">
        <v>2021</v>
      </c>
      <c r="K5522">
        <v>2021</v>
      </c>
      <c r="L5522">
        <v>12</v>
      </c>
      <c r="M5522">
        <v>0.41666666666666669</v>
      </c>
      <c r="N5522">
        <v>5</v>
      </c>
      <c r="O5522">
        <v>16</v>
      </c>
      <c r="P5522">
        <v>0.3125</v>
      </c>
      <c r="Q5522">
        <v>0.75</v>
      </c>
      <c r="R5522" t="s">
        <v>25</v>
      </c>
    </row>
    <row r="5523" spans="1:18" x14ac:dyDescent="0.3">
      <c r="A5523" s="63">
        <v>5521</v>
      </c>
      <c r="B5523">
        <v>116588</v>
      </c>
      <c r="C5523" t="s">
        <v>500</v>
      </c>
      <c r="D5523" t="s">
        <v>585</v>
      </c>
      <c r="F5523">
        <v>69</v>
      </c>
      <c r="G5523" s="64">
        <v>44634</v>
      </c>
      <c r="H5523" s="64">
        <v>44649</v>
      </c>
      <c r="I5523">
        <v>6</v>
      </c>
      <c r="J5523">
        <v>2021</v>
      </c>
      <c r="K5523">
        <v>2021</v>
      </c>
      <c r="L5523">
        <v>12</v>
      </c>
      <c r="M5523">
        <v>0.41666666666666669</v>
      </c>
      <c r="N5523">
        <v>5</v>
      </c>
      <c r="O5523">
        <v>16</v>
      </c>
      <c r="P5523">
        <v>0.3125</v>
      </c>
      <c r="Q5523">
        <v>0.75</v>
      </c>
      <c r="R5523" t="s">
        <v>71</v>
      </c>
    </row>
    <row r="5524" spans="1:18" x14ac:dyDescent="0.3">
      <c r="A5524" s="63">
        <v>5522</v>
      </c>
      <c r="B5524">
        <v>116588</v>
      </c>
      <c r="C5524" t="s">
        <v>500</v>
      </c>
      <c r="D5524" t="s">
        <v>585</v>
      </c>
      <c r="F5524">
        <v>69</v>
      </c>
      <c r="G5524" s="64">
        <v>44634</v>
      </c>
      <c r="H5524" s="64">
        <v>44649</v>
      </c>
      <c r="I5524">
        <v>6</v>
      </c>
      <c r="J5524">
        <v>2021</v>
      </c>
      <c r="K5524">
        <v>2021</v>
      </c>
      <c r="L5524">
        <v>12</v>
      </c>
      <c r="M5524">
        <v>0.41666666666666669</v>
      </c>
      <c r="N5524">
        <v>5</v>
      </c>
      <c r="O5524">
        <v>16</v>
      </c>
      <c r="P5524">
        <v>0.3125</v>
      </c>
      <c r="Q5524">
        <v>0.75</v>
      </c>
      <c r="R5524" t="s">
        <v>784</v>
      </c>
    </row>
    <row r="5525" spans="1:18" x14ac:dyDescent="0.3">
      <c r="A5525" s="63">
        <v>5523</v>
      </c>
      <c r="B5525">
        <v>116588</v>
      </c>
      <c r="C5525" t="s">
        <v>500</v>
      </c>
      <c r="D5525" t="s">
        <v>585</v>
      </c>
      <c r="F5525">
        <v>69</v>
      </c>
      <c r="G5525" s="64">
        <v>44634</v>
      </c>
      <c r="H5525" s="64">
        <v>44649</v>
      </c>
      <c r="I5525">
        <v>6</v>
      </c>
      <c r="J5525">
        <v>2021</v>
      </c>
      <c r="K5525">
        <v>2021</v>
      </c>
      <c r="L5525">
        <v>12</v>
      </c>
      <c r="M5525">
        <v>0.41666666666666669</v>
      </c>
      <c r="N5525">
        <v>5</v>
      </c>
      <c r="O5525">
        <v>16</v>
      </c>
      <c r="P5525">
        <v>0.3125</v>
      </c>
      <c r="Q5525">
        <v>0.75</v>
      </c>
      <c r="R5525" t="s">
        <v>768</v>
      </c>
    </row>
    <row r="5526" spans="1:18" x14ac:dyDescent="0.3">
      <c r="A5526" s="63">
        <v>5524</v>
      </c>
      <c r="B5526">
        <v>116588</v>
      </c>
      <c r="C5526" t="s">
        <v>500</v>
      </c>
      <c r="D5526" t="s">
        <v>585</v>
      </c>
      <c r="F5526">
        <v>69</v>
      </c>
      <c r="G5526" s="64">
        <v>44634</v>
      </c>
      <c r="H5526" s="64">
        <v>44649</v>
      </c>
      <c r="I5526">
        <v>6</v>
      </c>
      <c r="J5526">
        <v>2021</v>
      </c>
      <c r="K5526">
        <v>2021</v>
      </c>
      <c r="L5526">
        <v>12</v>
      </c>
      <c r="M5526">
        <v>0.41666666666666669</v>
      </c>
      <c r="N5526">
        <v>5</v>
      </c>
      <c r="O5526">
        <v>16</v>
      </c>
      <c r="P5526">
        <v>0.3125</v>
      </c>
      <c r="Q5526">
        <v>0.75</v>
      </c>
      <c r="R5526" t="s">
        <v>37</v>
      </c>
    </row>
    <row r="5527" spans="1:18" x14ac:dyDescent="0.3">
      <c r="A5527" s="63">
        <v>5525</v>
      </c>
      <c r="B5527">
        <v>116588</v>
      </c>
      <c r="C5527" t="s">
        <v>500</v>
      </c>
      <c r="D5527" t="s">
        <v>585</v>
      </c>
      <c r="F5527">
        <v>69</v>
      </c>
      <c r="G5527" s="64">
        <v>44634</v>
      </c>
      <c r="H5527" s="64">
        <v>44649</v>
      </c>
      <c r="I5527">
        <v>6</v>
      </c>
      <c r="J5527">
        <v>2021</v>
      </c>
      <c r="K5527">
        <v>2021</v>
      </c>
      <c r="L5527">
        <v>12</v>
      </c>
      <c r="M5527">
        <v>0.41666666666666669</v>
      </c>
      <c r="N5527">
        <v>5</v>
      </c>
      <c r="O5527">
        <v>16</v>
      </c>
      <c r="P5527">
        <v>0.3125</v>
      </c>
      <c r="Q5527">
        <v>0.75</v>
      </c>
      <c r="R5527" t="s">
        <v>590</v>
      </c>
    </row>
    <row r="5528" spans="1:18" x14ac:dyDescent="0.3">
      <c r="A5528" s="63">
        <v>5526</v>
      </c>
      <c r="B5528">
        <v>116588</v>
      </c>
      <c r="C5528" t="s">
        <v>500</v>
      </c>
      <c r="D5528" t="s">
        <v>585</v>
      </c>
      <c r="F5528">
        <v>69</v>
      </c>
      <c r="G5528" s="64">
        <v>44634</v>
      </c>
      <c r="H5528" s="64">
        <v>44649</v>
      </c>
      <c r="I5528">
        <v>6</v>
      </c>
      <c r="J5528">
        <v>2021</v>
      </c>
      <c r="K5528">
        <v>2021</v>
      </c>
      <c r="L5528">
        <v>12</v>
      </c>
      <c r="M5528">
        <v>0.41666666666666669</v>
      </c>
      <c r="N5528">
        <v>5</v>
      </c>
      <c r="O5528">
        <v>16</v>
      </c>
      <c r="P5528">
        <v>0.3125</v>
      </c>
      <c r="Q5528">
        <v>0.75</v>
      </c>
      <c r="R5528" t="s">
        <v>601</v>
      </c>
    </row>
    <row r="5529" spans="1:18" x14ac:dyDescent="0.3">
      <c r="A5529" s="63">
        <v>5527</v>
      </c>
      <c r="B5529">
        <v>116588</v>
      </c>
      <c r="C5529" t="s">
        <v>500</v>
      </c>
      <c r="D5529" t="s">
        <v>585</v>
      </c>
      <c r="F5529">
        <v>69</v>
      </c>
      <c r="G5529" s="64">
        <v>44634</v>
      </c>
      <c r="H5529" s="64">
        <v>44649</v>
      </c>
      <c r="I5529">
        <v>6</v>
      </c>
      <c r="J5529">
        <v>2021</v>
      </c>
      <c r="K5529">
        <v>2021</v>
      </c>
      <c r="L5529">
        <v>12</v>
      </c>
      <c r="M5529">
        <v>0.41666666666666669</v>
      </c>
      <c r="N5529">
        <v>5</v>
      </c>
      <c r="O5529">
        <v>16</v>
      </c>
      <c r="P5529">
        <v>0.3125</v>
      </c>
      <c r="Q5529">
        <v>0.75</v>
      </c>
      <c r="R5529" t="s">
        <v>687</v>
      </c>
    </row>
    <row r="5530" spans="1:18" x14ac:dyDescent="0.3">
      <c r="A5530" s="63">
        <v>5528</v>
      </c>
      <c r="B5530">
        <v>116588</v>
      </c>
      <c r="C5530" t="s">
        <v>500</v>
      </c>
      <c r="D5530" t="s">
        <v>585</v>
      </c>
      <c r="F5530">
        <v>69</v>
      </c>
      <c r="G5530" s="64">
        <v>44634</v>
      </c>
      <c r="H5530" s="64">
        <v>44649</v>
      </c>
      <c r="I5530">
        <v>6</v>
      </c>
      <c r="J5530">
        <v>2021</v>
      </c>
      <c r="K5530">
        <v>2021</v>
      </c>
      <c r="L5530">
        <v>12</v>
      </c>
      <c r="M5530">
        <v>0.41666666666666669</v>
      </c>
      <c r="N5530">
        <v>5</v>
      </c>
      <c r="O5530">
        <v>16</v>
      </c>
      <c r="P5530">
        <v>0.3125</v>
      </c>
      <c r="Q5530">
        <v>0.75</v>
      </c>
      <c r="R5530" t="s">
        <v>615</v>
      </c>
    </row>
    <row r="5531" spans="1:18" x14ac:dyDescent="0.3">
      <c r="A5531" s="63">
        <v>5529</v>
      </c>
      <c r="B5531">
        <v>116588</v>
      </c>
      <c r="C5531" t="s">
        <v>500</v>
      </c>
      <c r="D5531" t="s">
        <v>585</v>
      </c>
      <c r="F5531">
        <v>69</v>
      </c>
      <c r="G5531" s="64">
        <v>44634</v>
      </c>
      <c r="H5531" s="64">
        <v>44649</v>
      </c>
      <c r="I5531">
        <v>6</v>
      </c>
      <c r="J5531">
        <v>2021</v>
      </c>
      <c r="K5531">
        <v>2021</v>
      </c>
      <c r="L5531">
        <v>12</v>
      </c>
      <c r="M5531">
        <v>0.41666666666666669</v>
      </c>
      <c r="N5531">
        <v>5</v>
      </c>
      <c r="O5531">
        <v>16</v>
      </c>
      <c r="P5531">
        <v>0.3125</v>
      </c>
      <c r="Q5531">
        <v>0.75</v>
      </c>
      <c r="R5531" t="s">
        <v>667</v>
      </c>
    </row>
    <row r="5532" spans="1:18" x14ac:dyDescent="0.3">
      <c r="A5532" s="63">
        <v>5530</v>
      </c>
      <c r="B5532">
        <v>116588</v>
      </c>
      <c r="C5532" t="s">
        <v>500</v>
      </c>
      <c r="D5532" t="s">
        <v>585</v>
      </c>
      <c r="F5532">
        <v>69</v>
      </c>
      <c r="G5532" s="64">
        <v>44634</v>
      </c>
      <c r="H5532" s="64">
        <v>44649</v>
      </c>
      <c r="I5532">
        <v>6</v>
      </c>
      <c r="J5532">
        <v>2021</v>
      </c>
      <c r="K5532">
        <v>2021</v>
      </c>
      <c r="L5532">
        <v>12</v>
      </c>
      <c r="M5532">
        <v>0.41666666666666669</v>
      </c>
      <c r="N5532">
        <v>5</v>
      </c>
      <c r="O5532">
        <v>16</v>
      </c>
      <c r="P5532">
        <v>0.3125</v>
      </c>
      <c r="Q5532">
        <v>0.75</v>
      </c>
      <c r="R5532" t="s">
        <v>606</v>
      </c>
    </row>
    <row r="5533" spans="1:18" x14ac:dyDescent="0.3">
      <c r="A5533" s="63">
        <v>5531</v>
      </c>
      <c r="B5533">
        <v>116588</v>
      </c>
      <c r="C5533" t="s">
        <v>500</v>
      </c>
      <c r="D5533" t="s">
        <v>585</v>
      </c>
      <c r="F5533">
        <v>69</v>
      </c>
      <c r="G5533" s="64">
        <v>44634</v>
      </c>
      <c r="H5533" s="64">
        <v>44649</v>
      </c>
      <c r="I5533">
        <v>6</v>
      </c>
      <c r="J5533">
        <v>2021</v>
      </c>
      <c r="K5533">
        <v>2021</v>
      </c>
      <c r="L5533">
        <v>12</v>
      </c>
      <c r="M5533">
        <v>0.41666666666666669</v>
      </c>
      <c r="N5533">
        <v>5</v>
      </c>
      <c r="O5533">
        <v>16</v>
      </c>
      <c r="P5533">
        <v>0.3125</v>
      </c>
      <c r="Q5533">
        <v>0.75</v>
      </c>
      <c r="R5533" t="s">
        <v>694</v>
      </c>
    </row>
    <row r="5534" spans="1:18" x14ac:dyDescent="0.3">
      <c r="A5534" s="63">
        <v>5532</v>
      </c>
      <c r="B5534">
        <v>116588</v>
      </c>
      <c r="C5534" t="s">
        <v>500</v>
      </c>
      <c r="D5534" t="s">
        <v>585</v>
      </c>
      <c r="F5534">
        <v>69</v>
      </c>
      <c r="G5534" s="64">
        <v>44634</v>
      </c>
      <c r="H5534" s="64">
        <v>44649</v>
      </c>
      <c r="I5534">
        <v>6</v>
      </c>
      <c r="J5534">
        <v>2021</v>
      </c>
      <c r="K5534">
        <v>2021</v>
      </c>
      <c r="L5534">
        <v>12</v>
      </c>
      <c r="M5534">
        <v>0.41666666666666669</v>
      </c>
      <c r="N5534">
        <v>5</v>
      </c>
      <c r="O5534">
        <v>16</v>
      </c>
      <c r="P5534">
        <v>0.3125</v>
      </c>
      <c r="Q5534">
        <v>0.75</v>
      </c>
      <c r="R5534" t="s">
        <v>689</v>
      </c>
    </row>
    <row r="5535" spans="1:18" x14ac:dyDescent="0.3">
      <c r="A5535" s="63">
        <v>5533</v>
      </c>
      <c r="B5535">
        <v>116588</v>
      </c>
      <c r="C5535" t="s">
        <v>500</v>
      </c>
      <c r="D5535" t="s">
        <v>585</v>
      </c>
      <c r="F5535">
        <v>69</v>
      </c>
      <c r="G5535" s="64">
        <v>44634</v>
      </c>
      <c r="H5535" s="64">
        <v>44649</v>
      </c>
      <c r="I5535">
        <v>6</v>
      </c>
      <c r="J5535">
        <v>2021</v>
      </c>
      <c r="K5535">
        <v>2021</v>
      </c>
      <c r="L5535">
        <v>12</v>
      </c>
      <c r="M5535">
        <v>0.41666666666666669</v>
      </c>
      <c r="N5535">
        <v>5</v>
      </c>
      <c r="O5535">
        <v>16</v>
      </c>
      <c r="P5535">
        <v>0.3125</v>
      </c>
      <c r="Q5535">
        <v>0.75</v>
      </c>
      <c r="R5535" t="s">
        <v>607</v>
      </c>
    </row>
    <row r="5536" spans="1:18" x14ac:dyDescent="0.3">
      <c r="A5536" s="63">
        <v>5534</v>
      </c>
      <c r="B5536">
        <v>116588</v>
      </c>
      <c r="C5536" t="s">
        <v>500</v>
      </c>
      <c r="D5536" t="s">
        <v>585</v>
      </c>
      <c r="F5536">
        <v>69</v>
      </c>
      <c r="G5536" s="64">
        <v>44634</v>
      </c>
      <c r="H5536" s="64">
        <v>44649</v>
      </c>
      <c r="I5536">
        <v>6</v>
      </c>
      <c r="J5536">
        <v>2021</v>
      </c>
      <c r="K5536">
        <v>2021</v>
      </c>
      <c r="L5536">
        <v>12</v>
      </c>
      <c r="M5536">
        <v>0.41666666666666669</v>
      </c>
      <c r="N5536">
        <v>5</v>
      </c>
      <c r="O5536">
        <v>16</v>
      </c>
      <c r="P5536">
        <v>0.3125</v>
      </c>
      <c r="Q5536">
        <v>0.75</v>
      </c>
      <c r="R5536" t="s">
        <v>641</v>
      </c>
    </row>
    <row r="5537" spans="1:18" x14ac:dyDescent="0.3">
      <c r="A5537" s="63">
        <v>5535</v>
      </c>
      <c r="B5537">
        <v>116588</v>
      </c>
      <c r="C5537" t="s">
        <v>500</v>
      </c>
      <c r="D5537" t="s">
        <v>585</v>
      </c>
      <c r="F5537">
        <v>69</v>
      </c>
      <c r="G5537" s="64">
        <v>44634</v>
      </c>
      <c r="H5537" s="64">
        <v>44649</v>
      </c>
      <c r="I5537">
        <v>6</v>
      </c>
      <c r="J5537">
        <v>2021</v>
      </c>
      <c r="K5537">
        <v>2021</v>
      </c>
      <c r="L5537">
        <v>12</v>
      </c>
      <c r="M5537">
        <v>0.41666666666666669</v>
      </c>
      <c r="N5537">
        <v>5</v>
      </c>
      <c r="O5537">
        <v>16</v>
      </c>
      <c r="P5537">
        <v>0.3125</v>
      </c>
      <c r="Q5537">
        <v>0.75</v>
      </c>
      <c r="R5537" t="s">
        <v>739</v>
      </c>
    </row>
    <row r="5538" spans="1:18" x14ac:dyDescent="0.3">
      <c r="A5538" s="63">
        <v>5536</v>
      </c>
      <c r="B5538">
        <v>116588</v>
      </c>
      <c r="C5538" t="s">
        <v>500</v>
      </c>
      <c r="D5538" t="s">
        <v>585</v>
      </c>
      <c r="F5538">
        <v>69</v>
      </c>
      <c r="G5538" s="64">
        <v>44634</v>
      </c>
      <c r="H5538" s="64">
        <v>44649</v>
      </c>
      <c r="I5538">
        <v>6</v>
      </c>
      <c r="J5538">
        <v>2021</v>
      </c>
      <c r="K5538">
        <v>2021</v>
      </c>
      <c r="L5538">
        <v>12</v>
      </c>
      <c r="M5538">
        <v>0.41666666666666669</v>
      </c>
      <c r="N5538">
        <v>5</v>
      </c>
      <c r="O5538">
        <v>16</v>
      </c>
      <c r="P5538">
        <v>0.3125</v>
      </c>
      <c r="Q5538">
        <v>0.75</v>
      </c>
      <c r="R5538" t="s">
        <v>587</v>
      </c>
    </row>
    <row r="5539" spans="1:18" x14ac:dyDescent="0.3">
      <c r="A5539" s="63">
        <v>5537</v>
      </c>
      <c r="B5539">
        <v>116588</v>
      </c>
      <c r="C5539" t="s">
        <v>500</v>
      </c>
      <c r="D5539" t="s">
        <v>585</v>
      </c>
      <c r="F5539">
        <v>69</v>
      </c>
      <c r="G5539" s="64">
        <v>44634</v>
      </c>
      <c r="H5539" s="64">
        <v>44649</v>
      </c>
      <c r="I5539">
        <v>6</v>
      </c>
      <c r="J5539">
        <v>2021</v>
      </c>
      <c r="K5539">
        <v>2021</v>
      </c>
      <c r="L5539">
        <v>12</v>
      </c>
      <c r="M5539">
        <v>0.41666666666666669</v>
      </c>
      <c r="N5539">
        <v>5</v>
      </c>
      <c r="O5539">
        <v>16</v>
      </c>
      <c r="P5539">
        <v>0.3125</v>
      </c>
      <c r="Q5539">
        <v>0.75</v>
      </c>
      <c r="R5539" t="s">
        <v>643</v>
      </c>
    </row>
    <row r="5540" spans="1:18" x14ac:dyDescent="0.3">
      <c r="A5540" s="63">
        <v>5538</v>
      </c>
      <c r="B5540">
        <v>116588</v>
      </c>
      <c r="C5540" t="s">
        <v>500</v>
      </c>
      <c r="D5540" t="s">
        <v>585</v>
      </c>
      <c r="F5540">
        <v>69</v>
      </c>
      <c r="G5540" s="64">
        <v>44634</v>
      </c>
      <c r="H5540" s="64">
        <v>44649</v>
      </c>
      <c r="I5540">
        <v>6</v>
      </c>
      <c r="J5540">
        <v>2021</v>
      </c>
      <c r="K5540">
        <v>2021</v>
      </c>
      <c r="L5540">
        <v>12</v>
      </c>
      <c r="M5540">
        <v>0.41666666666666669</v>
      </c>
      <c r="N5540">
        <v>5</v>
      </c>
      <c r="O5540">
        <v>16</v>
      </c>
      <c r="P5540">
        <v>0.3125</v>
      </c>
      <c r="Q5540">
        <v>0.75</v>
      </c>
      <c r="R5540" t="s">
        <v>588</v>
      </c>
    </row>
    <row r="5541" spans="1:18" x14ac:dyDescent="0.3">
      <c r="A5541" s="63">
        <v>5539</v>
      </c>
      <c r="B5541">
        <v>116588</v>
      </c>
      <c r="C5541" t="s">
        <v>500</v>
      </c>
      <c r="D5541" t="s">
        <v>585</v>
      </c>
      <c r="F5541">
        <v>69</v>
      </c>
      <c r="G5541" s="64">
        <v>44634</v>
      </c>
      <c r="H5541" s="64">
        <v>44649</v>
      </c>
      <c r="I5541">
        <v>6</v>
      </c>
      <c r="J5541">
        <v>2021</v>
      </c>
      <c r="K5541">
        <v>2021</v>
      </c>
      <c r="L5541">
        <v>12</v>
      </c>
      <c r="M5541">
        <v>0.41666666666666669</v>
      </c>
      <c r="N5541">
        <v>5</v>
      </c>
      <c r="O5541">
        <v>16</v>
      </c>
      <c r="P5541">
        <v>0.3125</v>
      </c>
      <c r="Q5541">
        <v>0.75</v>
      </c>
      <c r="R5541" t="s">
        <v>754</v>
      </c>
    </row>
    <row r="5542" spans="1:18" x14ac:dyDescent="0.3">
      <c r="A5542" s="63">
        <v>5540</v>
      </c>
      <c r="B5542">
        <v>116588</v>
      </c>
      <c r="C5542" t="s">
        <v>500</v>
      </c>
      <c r="D5542" t="s">
        <v>585</v>
      </c>
      <c r="F5542">
        <v>69</v>
      </c>
      <c r="G5542" s="64">
        <v>44634</v>
      </c>
      <c r="H5542" s="64">
        <v>44649</v>
      </c>
      <c r="I5542">
        <v>6</v>
      </c>
      <c r="J5542">
        <v>2021</v>
      </c>
      <c r="K5542">
        <v>2021</v>
      </c>
      <c r="L5542">
        <v>12</v>
      </c>
      <c r="M5542">
        <v>0.41666666666666669</v>
      </c>
      <c r="N5542">
        <v>5</v>
      </c>
      <c r="O5542">
        <v>16</v>
      </c>
      <c r="P5542">
        <v>0.3125</v>
      </c>
      <c r="Q5542">
        <v>0.75</v>
      </c>
      <c r="R5542" t="s">
        <v>642</v>
      </c>
    </row>
    <row r="5543" spans="1:18" x14ac:dyDescent="0.3">
      <c r="A5543" s="63">
        <v>5541</v>
      </c>
      <c r="B5543">
        <v>116588</v>
      </c>
      <c r="C5543" t="s">
        <v>500</v>
      </c>
      <c r="D5543" t="s">
        <v>585</v>
      </c>
      <c r="F5543">
        <v>69</v>
      </c>
      <c r="G5543" s="64">
        <v>44634</v>
      </c>
      <c r="H5543" s="64">
        <v>44649</v>
      </c>
      <c r="I5543">
        <v>6</v>
      </c>
      <c r="J5543">
        <v>2021</v>
      </c>
      <c r="K5543">
        <v>2021</v>
      </c>
      <c r="L5543">
        <v>12</v>
      </c>
      <c r="M5543">
        <v>0.41666666666666669</v>
      </c>
      <c r="N5543">
        <v>5</v>
      </c>
      <c r="O5543">
        <v>16</v>
      </c>
      <c r="P5543">
        <v>0.3125</v>
      </c>
      <c r="Q5543">
        <v>0.75</v>
      </c>
      <c r="R5543" t="s">
        <v>825</v>
      </c>
    </row>
    <row r="5544" spans="1:18" x14ac:dyDescent="0.3">
      <c r="A5544" s="63">
        <v>5542</v>
      </c>
      <c r="B5544">
        <v>116588</v>
      </c>
      <c r="C5544" t="s">
        <v>500</v>
      </c>
      <c r="D5544" t="s">
        <v>585</v>
      </c>
      <c r="F5544">
        <v>69</v>
      </c>
      <c r="G5544" s="64">
        <v>44634</v>
      </c>
      <c r="H5544" s="64">
        <v>44649</v>
      </c>
      <c r="I5544">
        <v>6</v>
      </c>
      <c r="J5544">
        <v>2021</v>
      </c>
      <c r="K5544">
        <v>2021</v>
      </c>
      <c r="L5544">
        <v>12</v>
      </c>
      <c r="M5544">
        <v>0.41666666666666669</v>
      </c>
      <c r="N5544">
        <v>5</v>
      </c>
      <c r="O5544">
        <v>16</v>
      </c>
      <c r="P5544">
        <v>0.3125</v>
      </c>
      <c r="Q5544">
        <v>0.75</v>
      </c>
      <c r="R5544" t="s">
        <v>762</v>
      </c>
    </row>
    <row r="5545" spans="1:18" x14ac:dyDescent="0.3">
      <c r="A5545" s="63">
        <v>5543</v>
      </c>
      <c r="B5545">
        <v>116588</v>
      </c>
      <c r="C5545" t="s">
        <v>500</v>
      </c>
      <c r="D5545" t="s">
        <v>585</v>
      </c>
      <c r="F5545">
        <v>69</v>
      </c>
      <c r="G5545" s="64">
        <v>44634</v>
      </c>
      <c r="H5545" s="64">
        <v>44649</v>
      </c>
      <c r="I5545">
        <v>6</v>
      </c>
      <c r="J5545">
        <v>2021</v>
      </c>
      <c r="K5545">
        <v>2021</v>
      </c>
      <c r="L5545">
        <v>12</v>
      </c>
      <c r="M5545">
        <v>0.41666666666666669</v>
      </c>
      <c r="N5545">
        <v>5</v>
      </c>
      <c r="O5545">
        <v>16</v>
      </c>
      <c r="P5545">
        <v>0.3125</v>
      </c>
      <c r="Q5545">
        <v>0.75</v>
      </c>
      <c r="R5545" t="s">
        <v>797</v>
      </c>
    </row>
    <row r="5546" spans="1:18" x14ac:dyDescent="0.3">
      <c r="A5546" s="63">
        <v>5544</v>
      </c>
      <c r="B5546">
        <v>113418</v>
      </c>
      <c r="C5546" t="s">
        <v>524</v>
      </c>
      <c r="D5546" t="s">
        <v>585</v>
      </c>
      <c r="F5546">
        <v>72</v>
      </c>
      <c r="G5546" s="64">
        <v>44654</v>
      </c>
      <c r="H5546" s="64">
        <v>44677</v>
      </c>
      <c r="I5546">
        <v>5</v>
      </c>
      <c r="J5546">
        <v>2021</v>
      </c>
      <c r="K5546">
        <v>2021</v>
      </c>
      <c r="L5546">
        <v>12</v>
      </c>
      <c r="M5546">
        <v>0.4</v>
      </c>
      <c r="N5546">
        <v>4.8000000000000007</v>
      </c>
      <c r="O5546">
        <v>24</v>
      </c>
      <c r="P5546">
        <v>0.2</v>
      </c>
      <c r="Q5546">
        <v>0.5</v>
      </c>
      <c r="R5546" t="s">
        <v>42</v>
      </c>
    </row>
    <row r="5547" spans="1:18" x14ac:dyDescent="0.3">
      <c r="A5547" s="63">
        <v>5545</v>
      </c>
      <c r="B5547">
        <v>113418</v>
      </c>
      <c r="C5547" t="s">
        <v>524</v>
      </c>
      <c r="D5547" t="s">
        <v>585</v>
      </c>
      <c r="F5547">
        <v>72</v>
      </c>
      <c r="G5547" s="64">
        <v>44654</v>
      </c>
      <c r="H5547" s="64">
        <v>44677</v>
      </c>
      <c r="I5547">
        <v>5</v>
      </c>
      <c r="J5547">
        <v>2021</v>
      </c>
      <c r="K5547">
        <v>2021</v>
      </c>
      <c r="L5547">
        <v>12</v>
      </c>
      <c r="M5547">
        <v>0.4</v>
      </c>
      <c r="N5547">
        <v>4.8000000000000007</v>
      </c>
      <c r="O5547">
        <v>24</v>
      </c>
      <c r="P5547">
        <v>0.2</v>
      </c>
      <c r="Q5547">
        <v>0.5</v>
      </c>
      <c r="R5547" t="s">
        <v>749</v>
      </c>
    </row>
    <row r="5548" spans="1:18" x14ac:dyDescent="0.3">
      <c r="A5548" s="63">
        <v>5546</v>
      </c>
      <c r="B5548">
        <v>113418</v>
      </c>
      <c r="C5548" t="s">
        <v>524</v>
      </c>
      <c r="D5548" t="s">
        <v>585</v>
      </c>
      <c r="F5548">
        <v>72</v>
      </c>
      <c r="G5548" s="64">
        <v>44654</v>
      </c>
      <c r="H5548" s="64">
        <v>44677</v>
      </c>
      <c r="I5548">
        <v>5</v>
      </c>
      <c r="J5548">
        <v>2021</v>
      </c>
      <c r="K5548">
        <v>2021</v>
      </c>
      <c r="L5548">
        <v>12</v>
      </c>
      <c r="M5548">
        <v>0.4</v>
      </c>
      <c r="N5548">
        <v>4.8000000000000007</v>
      </c>
      <c r="O5548">
        <v>24</v>
      </c>
      <c r="P5548">
        <v>0.2</v>
      </c>
      <c r="Q5548">
        <v>0.5</v>
      </c>
      <c r="R5548" t="s">
        <v>155</v>
      </c>
    </row>
    <row r="5549" spans="1:18" x14ac:dyDescent="0.3">
      <c r="A5549" s="63">
        <v>5547</v>
      </c>
      <c r="B5549">
        <v>113418</v>
      </c>
      <c r="C5549" t="s">
        <v>524</v>
      </c>
      <c r="D5549" t="s">
        <v>585</v>
      </c>
      <c r="F5549">
        <v>72</v>
      </c>
      <c r="G5549" s="64">
        <v>44654</v>
      </c>
      <c r="H5549" s="64">
        <v>44677</v>
      </c>
      <c r="I5549">
        <v>5</v>
      </c>
      <c r="J5549">
        <v>2021</v>
      </c>
      <c r="K5549">
        <v>2021</v>
      </c>
      <c r="L5549">
        <v>12</v>
      </c>
      <c r="M5549">
        <v>0.4</v>
      </c>
      <c r="N5549">
        <v>4.8000000000000007</v>
      </c>
      <c r="O5549">
        <v>24</v>
      </c>
      <c r="P5549">
        <v>0.2</v>
      </c>
      <c r="Q5549">
        <v>0.5</v>
      </c>
      <c r="R5549" t="s">
        <v>890</v>
      </c>
    </row>
    <row r="5550" spans="1:18" x14ac:dyDescent="0.3">
      <c r="A5550" s="63">
        <v>5548</v>
      </c>
      <c r="B5550">
        <v>113418</v>
      </c>
      <c r="C5550" t="s">
        <v>524</v>
      </c>
      <c r="D5550" t="s">
        <v>585</v>
      </c>
      <c r="F5550">
        <v>72</v>
      </c>
      <c r="G5550" s="64">
        <v>44654</v>
      </c>
      <c r="H5550" s="64">
        <v>44677</v>
      </c>
      <c r="I5550">
        <v>5</v>
      </c>
      <c r="J5550">
        <v>2021</v>
      </c>
      <c r="K5550">
        <v>2021</v>
      </c>
      <c r="L5550">
        <v>12</v>
      </c>
      <c r="M5550">
        <v>0.4</v>
      </c>
      <c r="N5550">
        <v>4.8000000000000007</v>
      </c>
      <c r="O5550">
        <v>24</v>
      </c>
      <c r="P5550">
        <v>0.2</v>
      </c>
      <c r="Q5550">
        <v>0.5</v>
      </c>
      <c r="R5550" t="s">
        <v>641</v>
      </c>
    </row>
    <row r="5551" spans="1:18" x14ac:dyDescent="0.3">
      <c r="A5551" s="63">
        <v>5549</v>
      </c>
      <c r="B5551">
        <v>113418</v>
      </c>
      <c r="C5551" t="s">
        <v>524</v>
      </c>
      <c r="D5551" t="s">
        <v>585</v>
      </c>
      <c r="F5551">
        <v>72</v>
      </c>
      <c r="G5551" s="64">
        <v>44654</v>
      </c>
      <c r="H5551" s="64">
        <v>44677</v>
      </c>
      <c r="I5551">
        <v>5</v>
      </c>
      <c r="J5551">
        <v>2021</v>
      </c>
      <c r="K5551">
        <v>2021</v>
      </c>
      <c r="L5551">
        <v>12</v>
      </c>
      <c r="M5551">
        <v>0.4</v>
      </c>
      <c r="N5551">
        <v>4.8000000000000007</v>
      </c>
      <c r="O5551">
        <v>24</v>
      </c>
      <c r="P5551">
        <v>0.2</v>
      </c>
      <c r="Q5551">
        <v>0.5</v>
      </c>
      <c r="R5551" t="s">
        <v>601</v>
      </c>
    </row>
    <row r="5552" spans="1:18" x14ac:dyDescent="0.3">
      <c r="A5552" s="63">
        <v>5550</v>
      </c>
      <c r="B5552">
        <v>113418</v>
      </c>
      <c r="C5552" t="s">
        <v>524</v>
      </c>
      <c r="D5552" t="s">
        <v>585</v>
      </c>
      <c r="F5552">
        <v>72</v>
      </c>
      <c r="G5552" s="64">
        <v>44654</v>
      </c>
      <c r="H5552" s="64">
        <v>44677</v>
      </c>
      <c r="I5552">
        <v>5</v>
      </c>
      <c r="J5552">
        <v>2021</v>
      </c>
      <c r="K5552">
        <v>2021</v>
      </c>
      <c r="L5552">
        <v>12</v>
      </c>
      <c r="M5552">
        <v>0.4</v>
      </c>
      <c r="N5552">
        <v>4.8000000000000007</v>
      </c>
      <c r="O5552">
        <v>24</v>
      </c>
      <c r="P5552">
        <v>0.2</v>
      </c>
      <c r="Q5552">
        <v>0.5</v>
      </c>
      <c r="R5552" t="s">
        <v>696</v>
      </c>
    </row>
    <row r="5553" spans="1:18" x14ac:dyDescent="0.3">
      <c r="A5553" s="63">
        <v>5551</v>
      </c>
      <c r="B5553">
        <v>113418</v>
      </c>
      <c r="C5553" t="s">
        <v>524</v>
      </c>
      <c r="D5553" t="s">
        <v>585</v>
      </c>
      <c r="F5553">
        <v>72</v>
      </c>
      <c r="G5553" s="64">
        <v>44654</v>
      </c>
      <c r="H5553" s="64">
        <v>44677</v>
      </c>
      <c r="I5553">
        <v>5</v>
      </c>
      <c r="J5553">
        <v>2021</v>
      </c>
      <c r="K5553">
        <v>2021</v>
      </c>
      <c r="L5553">
        <v>12</v>
      </c>
      <c r="M5553">
        <v>0.4</v>
      </c>
      <c r="N5553">
        <v>4.8000000000000007</v>
      </c>
      <c r="O5553">
        <v>24</v>
      </c>
      <c r="P5553">
        <v>0.2</v>
      </c>
      <c r="Q5553">
        <v>0.5</v>
      </c>
      <c r="R5553" t="s">
        <v>718</v>
      </c>
    </row>
    <row r="5554" spans="1:18" x14ac:dyDescent="0.3">
      <c r="A5554" s="63">
        <v>5552</v>
      </c>
      <c r="B5554">
        <v>113418</v>
      </c>
      <c r="C5554" t="s">
        <v>524</v>
      </c>
      <c r="D5554" t="s">
        <v>585</v>
      </c>
      <c r="F5554">
        <v>72</v>
      </c>
      <c r="G5554" s="64">
        <v>44654</v>
      </c>
      <c r="H5554" s="64">
        <v>44677</v>
      </c>
      <c r="I5554">
        <v>5</v>
      </c>
      <c r="J5554">
        <v>2021</v>
      </c>
      <c r="K5554">
        <v>2021</v>
      </c>
      <c r="L5554">
        <v>12</v>
      </c>
      <c r="M5554">
        <v>0.4</v>
      </c>
      <c r="N5554">
        <v>4.8000000000000007</v>
      </c>
      <c r="O5554">
        <v>24</v>
      </c>
      <c r="P5554">
        <v>0.2</v>
      </c>
      <c r="Q5554">
        <v>0.5</v>
      </c>
      <c r="R5554" t="s">
        <v>642</v>
      </c>
    </row>
    <row r="5555" spans="1:18" x14ac:dyDescent="0.3">
      <c r="A5555" s="63">
        <v>5553</v>
      </c>
      <c r="B5555">
        <v>113418</v>
      </c>
      <c r="C5555" t="s">
        <v>524</v>
      </c>
      <c r="D5555" t="s">
        <v>585</v>
      </c>
      <c r="F5555">
        <v>72</v>
      </c>
      <c r="G5555" s="64">
        <v>44654</v>
      </c>
      <c r="H5555" s="64">
        <v>44677</v>
      </c>
      <c r="I5555">
        <v>5</v>
      </c>
      <c r="J5555">
        <v>2021</v>
      </c>
      <c r="K5555">
        <v>2021</v>
      </c>
      <c r="L5555">
        <v>12</v>
      </c>
      <c r="M5555">
        <v>0.4</v>
      </c>
      <c r="N5555">
        <v>4.8000000000000007</v>
      </c>
      <c r="O5555">
        <v>24</v>
      </c>
      <c r="P5555">
        <v>0.2</v>
      </c>
      <c r="Q5555">
        <v>0.5</v>
      </c>
      <c r="R5555" t="s">
        <v>45</v>
      </c>
    </row>
    <row r="5556" spans="1:18" x14ac:dyDescent="0.3">
      <c r="A5556" s="63">
        <v>5554</v>
      </c>
      <c r="B5556">
        <v>113418</v>
      </c>
      <c r="C5556" t="s">
        <v>524</v>
      </c>
      <c r="D5556" t="s">
        <v>585</v>
      </c>
      <c r="F5556">
        <v>72</v>
      </c>
      <c r="G5556" s="64">
        <v>44654</v>
      </c>
      <c r="H5556" s="64">
        <v>44677</v>
      </c>
      <c r="I5556">
        <v>5</v>
      </c>
      <c r="J5556">
        <v>2021</v>
      </c>
      <c r="K5556">
        <v>2021</v>
      </c>
      <c r="L5556">
        <v>12</v>
      </c>
      <c r="M5556">
        <v>0.4</v>
      </c>
      <c r="N5556">
        <v>4.8000000000000007</v>
      </c>
      <c r="O5556">
        <v>24</v>
      </c>
      <c r="P5556">
        <v>0.2</v>
      </c>
      <c r="Q5556">
        <v>0.5</v>
      </c>
      <c r="R5556" t="s">
        <v>842</v>
      </c>
    </row>
    <row r="5557" spans="1:18" x14ac:dyDescent="0.3">
      <c r="A5557" s="63">
        <v>5555</v>
      </c>
      <c r="B5557">
        <v>113418</v>
      </c>
      <c r="C5557" t="s">
        <v>524</v>
      </c>
      <c r="D5557" t="s">
        <v>585</v>
      </c>
      <c r="F5557">
        <v>72</v>
      </c>
      <c r="G5557" s="64">
        <v>44654</v>
      </c>
      <c r="H5557" s="64">
        <v>44677</v>
      </c>
      <c r="I5557">
        <v>5</v>
      </c>
      <c r="J5557">
        <v>2021</v>
      </c>
      <c r="K5557">
        <v>2021</v>
      </c>
      <c r="L5557">
        <v>12</v>
      </c>
      <c r="M5557">
        <v>0.4</v>
      </c>
      <c r="N5557">
        <v>4.8000000000000007</v>
      </c>
      <c r="O5557">
        <v>24</v>
      </c>
      <c r="P5557">
        <v>0.2</v>
      </c>
      <c r="Q5557">
        <v>0.5</v>
      </c>
      <c r="R5557" t="s">
        <v>717</v>
      </c>
    </row>
    <row r="5558" spans="1:18" x14ac:dyDescent="0.3">
      <c r="A5558" s="63">
        <v>5556</v>
      </c>
      <c r="B5558">
        <v>113418</v>
      </c>
      <c r="C5558" t="s">
        <v>524</v>
      </c>
      <c r="D5558" t="s">
        <v>585</v>
      </c>
      <c r="F5558">
        <v>72</v>
      </c>
      <c r="G5558" s="64">
        <v>44654</v>
      </c>
      <c r="H5558" s="64">
        <v>44677</v>
      </c>
      <c r="I5558">
        <v>5</v>
      </c>
      <c r="J5558">
        <v>2021</v>
      </c>
      <c r="K5558">
        <v>2021</v>
      </c>
      <c r="L5558">
        <v>12</v>
      </c>
      <c r="M5558">
        <v>0.4</v>
      </c>
      <c r="N5558">
        <v>4.8000000000000007</v>
      </c>
      <c r="O5558">
        <v>24</v>
      </c>
      <c r="P5558">
        <v>0.2</v>
      </c>
      <c r="Q5558">
        <v>0.5</v>
      </c>
      <c r="R5558" t="s">
        <v>706</v>
      </c>
    </row>
    <row r="5559" spans="1:18" x14ac:dyDescent="0.3">
      <c r="A5559" s="63">
        <v>5557</v>
      </c>
      <c r="B5559">
        <v>109217</v>
      </c>
      <c r="C5559" t="s">
        <v>925</v>
      </c>
      <c r="D5559" t="s">
        <v>651</v>
      </c>
      <c r="F5559">
        <v>61</v>
      </c>
      <c r="G5559" s="64">
        <v>44650</v>
      </c>
      <c r="H5559" s="64">
        <v>44670</v>
      </c>
      <c r="I5559">
        <v>4</v>
      </c>
      <c r="J5559">
        <v>2021</v>
      </c>
      <c r="K5559">
        <v>2021</v>
      </c>
      <c r="L5559">
        <v>4</v>
      </c>
      <c r="M5559">
        <v>0.41666666666666669</v>
      </c>
      <c r="N5559">
        <v>1.666666666666667</v>
      </c>
      <c r="O5559">
        <v>21</v>
      </c>
      <c r="P5559">
        <v>7.9365079365079375E-2</v>
      </c>
      <c r="Q5559">
        <v>0.19047619047619049</v>
      </c>
      <c r="R5559" t="s">
        <v>22</v>
      </c>
    </row>
    <row r="5560" spans="1:18" x14ac:dyDescent="0.3">
      <c r="A5560" s="63">
        <v>5558</v>
      </c>
      <c r="B5560">
        <v>109217</v>
      </c>
      <c r="C5560" t="s">
        <v>925</v>
      </c>
      <c r="D5560" t="s">
        <v>651</v>
      </c>
      <c r="F5560">
        <v>61</v>
      </c>
      <c r="G5560" s="64">
        <v>44650</v>
      </c>
      <c r="H5560" s="64">
        <v>44670</v>
      </c>
      <c r="I5560">
        <v>4</v>
      </c>
      <c r="J5560">
        <v>2021</v>
      </c>
      <c r="K5560">
        <v>2021</v>
      </c>
      <c r="L5560">
        <v>4</v>
      </c>
      <c r="M5560">
        <v>0.41666666666666669</v>
      </c>
      <c r="N5560">
        <v>1.666666666666667</v>
      </c>
      <c r="O5560">
        <v>21</v>
      </c>
      <c r="P5560">
        <v>7.9365079365079375E-2</v>
      </c>
      <c r="Q5560">
        <v>0.19047619047619049</v>
      </c>
      <c r="R5560" t="s">
        <v>25</v>
      </c>
    </row>
    <row r="5561" spans="1:18" x14ac:dyDescent="0.3">
      <c r="A5561" s="63">
        <v>5559</v>
      </c>
      <c r="B5561">
        <v>109217</v>
      </c>
      <c r="C5561" t="s">
        <v>925</v>
      </c>
      <c r="D5561" t="s">
        <v>651</v>
      </c>
      <c r="F5561">
        <v>61</v>
      </c>
      <c r="G5561" s="64">
        <v>44650</v>
      </c>
      <c r="H5561" s="64">
        <v>44670</v>
      </c>
      <c r="I5561">
        <v>4</v>
      </c>
      <c r="J5561">
        <v>2021</v>
      </c>
      <c r="K5561">
        <v>2021</v>
      </c>
      <c r="L5561">
        <v>4</v>
      </c>
      <c r="M5561">
        <v>0.41666666666666669</v>
      </c>
      <c r="N5561">
        <v>1.666666666666667</v>
      </c>
      <c r="O5561">
        <v>21</v>
      </c>
      <c r="P5561">
        <v>7.9365079365079375E-2</v>
      </c>
      <c r="Q5561">
        <v>0.19047619047619049</v>
      </c>
      <c r="R5561" t="s">
        <v>786</v>
      </c>
    </row>
    <row r="5562" spans="1:18" x14ac:dyDescent="0.3">
      <c r="A5562" s="63">
        <v>5560</v>
      </c>
      <c r="B5562">
        <v>109217</v>
      </c>
      <c r="C5562" t="s">
        <v>925</v>
      </c>
      <c r="D5562" t="s">
        <v>651</v>
      </c>
      <c r="F5562">
        <v>61</v>
      </c>
      <c r="G5562" s="64">
        <v>44650</v>
      </c>
      <c r="H5562" s="64">
        <v>44670</v>
      </c>
      <c r="I5562">
        <v>4</v>
      </c>
      <c r="J5562">
        <v>2021</v>
      </c>
      <c r="K5562">
        <v>2021</v>
      </c>
      <c r="L5562">
        <v>4</v>
      </c>
      <c r="M5562">
        <v>0.41666666666666669</v>
      </c>
      <c r="N5562">
        <v>1.666666666666667</v>
      </c>
      <c r="O5562">
        <v>21</v>
      </c>
      <c r="P5562">
        <v>7.9365079365079375E-2</v>
      </c>
      <c r="Q5562">
        <v>0.19047619047619049</v>
      </c>
      <c r="R5562" t="s">
        <v>641</v>
      </c>
    </row>
    <row r="5563" spans="1:18" x14ac:dyDescent="0.3">
      <c r="A5563" s="63">
        <v>5561</v>
      </c>
      <c r="B5563">
        <v>109217</v>
      </c>
      <c r="C5563" t="s">
        <v>925</v>
      </c>
      <c r="D5563" t="s">
        <v>651</v>
      </c>
      <c r="F5563">
        <v>61</v>
      </c>
      <c r="G5563" s="64">
        <v>44650</v>
      </c>
      <c r="H5563" s="64">
        <v>44670</v>
      </c>
      <c r="I5563">
        <v>4</v>
      </c>
      <c r="J5563">
        <v>2021</v>
      </c>
      <c r="K5563">
        <v>2021</v>
      </c>
      <c r="L5563">
        <v>4</v>
      </c>
      <c r="M5563">
        <v>0.41666666666666669</v>
      </c>
      <c r="N5563">
        <v>1.666666666666667</v>
      </c>
      <c r="O5563">
        <v>21</v>
      </c>
      <c r="P5563">
        <v>7.9365079365079375E-2</v>
      </c>
      <c r="Q5563">
        <v>0.19047619047619049</v>
      </c>
      <c r="R5563" t="s">
        <v>738</v>
      </c>
    </row>
    <row r="5564" spans="1:18" x14ac:dyDescent="0.3">
      <c r="A5564" s="63">
        <v>5562</v>
      </c>
      <c r="B5564">
        <v>109217</v>
      </c>
      <c r="C5564" t="s">
        <v>925</v>
      </c>
      <c r="D5564" t="s">
        <v>651</v>
      </c>
      <c r="F5564">
        <v>61</v>
      </c>
      <c r="G5564" s="64">
        <v>44650</v>
      </c>
      <c r="H5564" s="64">
        <v>44670</v>
      </c>
      <c r="I5564">
        <v>4</v>
      </c>
      <c r="J5564">
        <v>2021</v>
      </c>
      <c r="K5564">
        <v>2021</v>
      </c>
      <c r="L5564">
        <v>4</v>
      </c>
      <c r="M5564">
        <v>0.41666666666666669</v>
      </c>
      <c r="N5564">
        <v>1.666666666666667</v>
      </c>
      <c r="O5564">
        <v>21</v>
      </c>
      <c r="P5564">
        <v>7.9365079365079375E-2</v>
      </c>
      <c r="Q5564">
        <v>0.19047619047619049</v>
      </c>
      <c r="R5564" t="s">
        <v>681</v>
      </c>
    </row>
    <row r="5565" spans="1:18" x14ac:dyDescent="0.3">
      <c r="A5565" s="63">
        <v>5563</v>
      </c>
      <c r="B5565">
        <v>109217</v>
      </c>
      <c r="C5565" t="s">
        <v>925</v>
      </c>
      <c r="D5565" t="s">
        <v>651</v>
      </c>
      <c r="F5565">
        <v>61</v>
      </c>
      <c r="G5565" s="64">
        <v>44650</v>
      </c>
      <c r="H5565" s="64">
        <v>44670</v>
      </c>
      <c r="I5565">
        <v>4</v>
      </c>
      <c r="J5565">
        <v>2021</v>
      </c>
      <c r="K5565">
        <v>2021</v>
      </c>
      <c r="L5565">
        <v>4</v>
      </c>
      <c r="M5565">
        <v>0.41666666666666669</v>
      </c>
      <c r="N5565">
        <v>1.666666666666667</v>
      </c>
      <c r="O5565">
        <v>21</v>
      </c>
      <c r="P5565">
        <v>7.9365079365079375E-2</v>
      </c>
      <c r="Q5565">
        <v>0.19047619047619049</v>
      </c>
      <c r="R5565" t="s">
        <v>739</v>
      </c>
    </row>
    <row r="5566" spans="1:18" x14ac:dyDescent="0.3">
      <c r="A5566" s="63">
        <v>5564</v>
      </c>
      <c r="B5566">
        <v>109217</v>
      </c>
      <c r="C5566" t="s">
        <v>925</v>
      </c>
      <c r="D5566" t="s">
        <v>651</v>
      </c>
      <c r="F5566">
        <v>61</v>
      </c>
      <c r="G5566" s="64">
        <v>44650</v>
      </c>
      <c r="H5566" s="64">
        <v>44670</v>
      </c>
      <c r="I5566">
        <v>4</v>
      </c>
      <c r="J5566">
        <v>2021</v>
      </c>
      <c r="K5566">
        <v>2021</v>
      </c>
      <c r="L5566">
        <v>4</v>
      </c>
      <c r="M5566">
        <v>0.41666666666666669</v>
      </c>
      <c r="N5566">
        <v>1.666666666666667</v>
      </c>
      <c r="O5566">
        <v>21</v>
      </c>
      <c r="P5566">
        <v>7.9365079365079375E-2</v>
      </c>
      <c r="Q5566">
        <v>0.19047619047619049</v>
      </c>
      <c r="R5566" t="s">
        <v>710</v>
      </c>
    </row>
    <row r="5567" spans="1:18" x14ac:dyDescent="0.3">
      <c r="A5567" s="63">
        <v>5565</v>
      </c>
      <c r="B5567">
        <v>109217</v>
      </c>
      <c r="C5567" t="s">
        <v>925</v>
      </c>
      <c r="D5567" t="s">
        <v>651</v>
      </c>
      <c r="F5567">
        <v>61</v>
      </c>
      <c r="G5567" s="64">
        <v>44650</v>
      </c>
      <c r="H5567" s="64">
        <v>44670</v>
      </c>
      <c r="I5567">
        <v>4</v>
      </c>
      <c r="J5567">
        <v>2021</v>
      </c>
      <c r="K5567">
        <v>2021</v>
      </c>
      <c r="L5567">
        <v>4</v>
      </c>
      <c r="M5567">
        <v>0.41666666666666669</v>
      </c>
      <c r="N5567">
        <v>1.666666666666667</v>
      </c>
      <c r="O5567">
        <v>21</v>
      </c>
      <c r="P5567">
        <v>7.9365079365079375E-2</v>
      </c>
      <c r="Q5567">
        <v>0.19047619047619049</v>
      </c>
      <c r="R5567" t="s">
        <v>701</v>
      </c>
    </row>
    <row r="5568" spans="1:18" x14ac:dyDescent="0.3">
      <c r="A5568" s="63">
        <v>5566</v>
      </c>
      <c r="B5568">
        <v>109217</v>
      </c>
      <c r="C5568" t="s">
        <v>925</v>
      </c>
      <c r="D5568" t="s">
        <v>651</v>
      </c>
      <c r="F5568">
        <v>61</v>
      </c>
      <c r="G5568" s="64">
        <v>44650</v>
      </c>
      <c r="H5568" s="64">
        <v>44670</v>
      </c>
      <c r="I5568">
        <v>4</v>
      </c>
      <c r="J5568">
        <v>2021</v>
      </c>
      <c r="K5568">
        <v>2021</v>
      </c>
      <c r="L5568">
        <v>4</v>
      </c>
      <c r="M5568">
        <v>0.41666666666666669</v>
      </c>
      <c r="N5568">
        <v>1.666666666666667</v>
      </c>
      <c r="O5568">
        <v>21</v>
      </c>
      <c r="P5568">
        <v>7.9365079365079375E-2</v>
      </c>
      <c r="Q5568">
        <v>0.19047619047619049</v>
      </c>
      <c r="R5568" t="s">
        <v>684</v>
      </c>
    </row>
    <row r="5569" spans="1:18" x14ac:dyDescent="0.3">
      <c r="A5569" s="63">
        <v>5567</v>
      </c>
      <c r="B5569">
        <v>109217</v>
      </c>
      <c r="C5569" t="s">
        <v>925</v>
      </c>
      <c r="D5569" t="s">
        <v>651</v>
      </c>
      <c r="F5569">
        <v>61</v>
      </c>
      <c r="G5569" s="64">
        <v>44650</v>
      </c>
      <c r="H5569" s="64">
        <v>44670</v>
      </c>
      <c r="I5569">
        <v>4</v>
      </c>
      <c r="J5569">
        <v>2021</v>
      </c>
      <c r="K5569">
        <v>2021</v>
      </c>
      <c r="L5569">
        <v>4</v>
      </c>
      <c r="M5569">
        <v>0.41666666666666669</v>
      </c>
      <c r="N5569">
        <v>1.666666666666667</v>
      </c>
      <c r="O5569">
        <v>21</v>
      </c>
      <c r="P5569">
        <v>7.9365079365079375E-2</v>
      </c>
      <c r="Q5569">
        <v>0.19047619047619049</v>
      </c>
      <c r="R5569" t="s">
        <v>843</v>
      </c>
    </row>
    <row r="5570" spans="1:18" x14ac:dyDescent="0.3">
      <c r="A5570" s="63">
        <v>5568</v>
      </c>
      <c r="B5570">
        <v>109217</v>
      </c>
      <c r="C5570" t="s">
        <v>925</v>
      </c>
      <c r="D5570" t="s">
        <v>651</v>
      </c>
      <c r="F5570">
        <v>61</v>
      </c>
      <c r="G5570" s="64">
        <v>44650</v>
      </c>
      <c r="H5570" s="64">
        <v>44670</v>
      </c>
      <c r="I5570">
        <v>4</v>
      </c>
      <c r="J5570">
        <v>2021</v>
      </c>
      <c r="K5570">
        <v>2021</v>
      </c>
      <c r="L5570">
        <v>4</v>
      </c>
      <c r="M5570">
        <v>0.41666666666666669</v>
      </c>
      <c r="N5570">
        <v>1.666666666666667</v>
      </c>
      <c r="O5570">
        <v>21</v>
      </c>
      <c r="P5570">
        <v>7.9365079365079375E-2</v>
      </c>
      <c r="Q5570">
        <v>0.19047619047619049</v>
      </c>
      <c r="R5570" t="s">
        <v>677</v>
      </c>
    </row>
    <row r="5571" spans="1:18" x14ac:dyDescent="0.3">
      <c r="A5571" s="63">
        <v>5569</v>
      </c>
      <c r="B5571">
        <v>109217</v>
      </c>
      <c r="C5571" t="s">
        <v>925</v>
      </c>
      <c r="D5571" t="s">
        <v>651</v>
      </c>
      <c r="F5571">
        <v>61</v>
      </c>
      <c r="G5571" s="64">
        <v>44650</v>
      </c>
      <c r="H5571" s="64">
        <v>44670</v>
      </c>
      <c r="I5571">
        <v>4</v>
      </c>
      <c r="J5571">
        <v>2021</v>
      </c>
      <c r="K5571">
        <v>2021</v>
      </c>
      <c r="L5571">
        <v>4</v>
      </c>
      <c r="M5571">
        <v>0.41666666666666669</v>
      </c>
      <c r="N5571">
        <v>1.666666666666667</v>
      </c>
      <c r="O5571">
        <v>21</v>
      </c>
      <c r="P5571">
        <v>7.9365079365079375E-2</v>
      </c>
      <c r="Q5571">
        <v>0.19047619047619049</v>
      </c>
      <c r="R5571" t="s">
        <v>770</v>
      </c>
    </row>
    <row r="5572" spans="1:18" x14ac:dyDescent="0.3">
      <c r="A5572" s="63">
        <v>5570</v>
      </c>
      <c r="B5572">
        <v>109217</v>
      </c>
      <c r="C5572" t="s">
        <v>925</v>
      </c>
      <c r="D5572" t="s">
        <v>651</v>
      </c>
      <c r="F5572">
        <v>61</v>
      </c>
      <c r="G5572" s="64">
        <v>44650</v>
      </c>
      <c r="H5572" s="64">
        <v>44670</v>
      </c>
      <c r="I5572">
        <v>4</v>
      </c>
      <c r="J5572">
        <v>2021</v>
      </c>
      <c r="K5572">
        <v>2021</v>
      </c>
      <c r="L5572">
        <v>4</v>
      </c>
      <c r="M5572">
        <v>0.41666666666666669</v>
      </c>
      <c r="N5572">
        <v>1.666666666666667</v>
      </c>
      <c r="O5572">
        <v>21</v>
      </c>
      <c r="P5572">
        <v>7.9365079365079375E-2</v>
      </c>
      <c r="Q5572">
        <v>0.19047619047619049</v>
      </c>
      <c r="R5572" t="s">
        <v>737</v>
      </c>
    </row>
    <row r="5573" spans="1:18" x14ac:dyDescent="0.3">
      <c r="A5573" s="63">
        <v>5571</v>
      </c>
      <c r="B5573">
        <v>114840</v>
      </c>
      <c r="C5573" t="s">
        <v>339</v>
      </c>
      <c r="D5573" t="s">
        <v>651</v>
      </c>
      <c r="F5573">
        <v>69</v>
      </c>
      <c r="G5573" s="64">
        <v>44662</v>
      </c>
      <c r="H5573" s="64">
        <v>44679</v>
      </c>
      <c r="I5573">
        <v>7</v>
      </c>
      <c r="J5573">
        <v>2021</v>
      </c>
      <c r="K5573">
        <v>2021</v>
      </c>
      <c r="L5573">
        <v>12</v>
      </c>
      <c r="M5573">
        <v>0.4</v>
      </c>
      <c r="N5573">
        <v>4.8000000000000007</v>
      </c>
      <c r="O5573">
        <v>18</v>
      </c>
      <c r="P5573">
        <v>0.26666666666666672</v>
      </c>
      <c r="Q5573">
        <v>0.66666666666666663</v>
      </c>
      <c r="R5573" t="s">
        <v>32</v>
      </c>
    </row>
    <row r="5574" spans="1:18" x14ac:dyDescent="0.3">
      <c r="A5574" s="63">
        <v>5572</v>
      </c>
      <c r="B5574">
        <v>114840</v>
      </c>
      <c r="C5574" t="s">
        <v>339</v>
      </c>
      <c r="D5574" t="s">
        <v>651</v>
      </c>
      <c r="F5574">
        <v>69</v>
      </c>
      <c r="G5574" s="64">
        <v>44662</v>
      </c>
      <c r="H5574" s="64">
        <v>44679</v>
      </c>
      <c r="I5574">
        <v>7</v>
      </c>
      <c r="J5574">
        <v>2021</v>
      </c>
      <c r="K5574">
        <v>2021</v>
      </c>
      <c r="L5574">
        <v>12</v>
      </c>
      <c r="M5574">
        <v>0.4</v>
      </c>
      <c r="N5574">
        <v>4.8000000000000007</v>
      </c>
      <c r="O5574">
        <v>18</v>
      </c>
      <c r="P5574">
        <v>0.26666666666666672</v>
      </c>
      <c r="Q5574">
        <v>0.66666666666666663</v>
      </c>
      <c r="R5574" t="s">
        <v>54</v>
      </c>
    </row>
    <row r="5575" spans="1:18" x14ac:dyDescent="0.3">
      <c r="A5575" s="63">
        <v>5573</v>
      </c>
      <c r="B5575">
        <v>114840</v>
      </c>
      <c r="C5575" t="s">
        <v>339</v>
      </c>
      <c r="D5575" t="s">
        <v>651</v>
      </c>
      <c r="F5575">
        <v>69</v>
      </c>
      <c r="G5575" s="64">
        <v>44662</v>
      </c>
      <c r="H5575" s="64">
        <v>44679</v>
      </c>
      <c r="I5575">
        <v>7</v>
      </c>
      <c r="J5575">
        <v>2021</v>
      </c>
      <c r="K5575">
        <v>2021</v>
      </c>
      <c r="L5575">
        <v>12</v>
      </c>
      <c r="M5575">
        <v>0.4</v>
      </c>
      <c r="N5575">
        <v>4.8000000000000007</v>
      </c>
      <c r="O5575">
        <v>18</v>
      </c>
      <c r="P5575">
        <v>0.26666666666666672</v>
      </c>
      <c r="Q5575">
        <v>0.66666666666666663</v>
      </c>
      <c r="R5575" t="s">
        <v>42</v>
      </c>
    </row>
    <row r="5576" spans="1:18" x14ac:dyDescent="0.3">
      <c r="A5576" s="63">
        <v>5574</v>
      </c>
      <c r="B5576">
        <v>114840</v>
      </c>
      <c r="C5576" t="s">
        <v>339</v>
      </c>
      <c r="D5576" t="s">
        <v>651</v>
      </c>
      <c r="F5576">
        <v>69</v>
      </c>
      <c r="G5576" s="64">
        <v>44662</v>
      </c>
      <c r="H5576" s="64">
        <v>44679</v>
      </c>
      <c r="I5576">
        <v>7</v>
      </c>
      <c r="J5576">
        <v>2021</v>
      </c>
      <c r="K5576">
        <v>2021</v>
      </c>
      <c r="L5576">
        <v>12</v>
      </c>
      <c r="M5576">
        <v>0.4</v>
      </c>
      <c r="N5576">
        <v>4.8000000000000007</v>
      </c>
      <c r="O5576">
        <v>18</v>
      </c>
      <c r="P5576">
        <v>0.26666666666666672</v>
      </c>
      <c r="Q5576">
        <v>0.66666666666666663</v>
      </c>
      <c r="R5576" t="s">
        <v>616</v>
      </c>
    </row>
    <row r="5577" spans="1:18" x14ac:dyDescent="0.3">
      <c r="A5577" s="63">
        <v>5575</v>
      </c>
      <c r="B5577">
        <v>114840</v>
      </c>
      <c r="C5577" t="s">
        <v>339</v>
      </c>
      <c r="D5577" t="s">
        <v>651</v>
      </c>
      <c r="F5577">
        <v>69</v>
      </c>
      <c r="G5577" s="64">
        <v>44662</v>
      </c>
      <c r="H5577" s="64">
        <v>44679</v>
      </c>
      <c r="I5577">
        <v>7</v>
      </c>
      <c r="J5577">
        <v>2021</v>
      </c>
      <c r="K5577">
        <v>2021</v>
      </c>
      <c r="L5577">
        <v>12</v>
      </c>
      <c r="M5577">
        <v>0.4</v>
      </c>
      <c r="N5577">
        <v>4.8000000000000007</v>
      </c>
      <c r="O5577">
        <v>18</v>
      </c>
      <c r="P5577">
        <v>0.26666666666666672</v>
      </c>
      <c r="Q5577">
        <v>0.66666666666666663</v>
      </c>
      <c r="R5577" t="s">
        <v>641</v>
      </c>
    </row>
    <row r="5578" spans="1:18" x14ac:dyDescent="0.3">
      <c r="A5578" s="63">
        <v>5576</v>
      </c>
      <c r="B5578">
        <v>114840</v>
      </c>
      <c r="C5578" t="s">
        <v>339</v>
      </c>
      <c r="D5578" t="s">
        <v>651</v>
      </c>
      <c r="F5578">
        <v>69</v>
      </c>
      <c r="G5578" s="64">
        <v>44662</v>
      </c>
      <c r="H5578" s="64">
        <v>44679</v>
      </c>
      <c r="I5578">
        <v>7</v>
      </c>
      <c r="J5578">
        <v>2021</v>
      </c>
      <c r="K5578">
        <v>2021</v>
      </c>
      <c r="L5578">
        <v>12</v>
      </c>
      <c r="M5578">
        <v>0.4</v>
      </c>
      <c r="N5578">
        <v>4.8000000000000007</v>
      </c>
      <c r="O5578">
        <v>18</v>
      </c>
      <c r="P5578">
        <v>0.26666666666666672</v>
      </c>
      <c r="Q5578">
        <v>0.66666666666666663</v>
      </c>
      <c r="R5578" t="s">
        <v>747</v>
      </c>
    </row>
    <row r="5579" spans="1:18" x14ac:dyDescent="0.3">
      <c r="A5579" s="63">
        <v>5577</v>
      </c>
      <c r="B5579">
        <v>114840</v>
      </c>
      <c r="C5579" t="s">
        <v>339</v>
      </c>
      <c r="D5579" t="s">
        <v>651</v>
      </c>
      <c r="F5579">
        <v>69</v>
      </c>
      <c r="G5579" s="64">
        <v>44662</v>
      </c>
      <c r="H5579" s="64">
        <v>44679</v>
      </c>
      <c r="I5579">
        <v>7</v>
      </c>
      <c r="J5579">
        <v>2021</v>
      </c>
      <c r="K5579">
        <v>2021</v>
      </c>
      <c r="L5579">
        <v>12</v>
      </c>
      <c r="M5579">
        <v>0.4</v>
      </c>
      <c r="N5579">
        <v>4.8000000000000007</v>
      </c>
      <c r="O5579">
        <v>18</v>
      </c>
      <c r="P5579">
        <v>0.26666666666666672</v>
      </c>
      <c r="Q5579">
        <v>0.66666666666666663</v>
      </c>
      <c r="R5579" t="s">
        <v>590</v>
      </c>
    </row>
    <row r="5580" spans="1:18" x14ac:dyDescent="0.3">
      <c r="A5580" s="63">
        <v>5578</v>
      </c>
      <c r="B5580">
        <v>114840</v>
      </c>
      <c r="C5580" t="s">
        <v>339</v>
      </c>
      <c r="D5580" t="s">
        <v>651</v>
      </c>
      <c r="F5580">
        <v>69</v>
      </c>
      <c r="G5580" s="64">
        <v>44662</v>
      </c>
      <c r="H5580" s="64">
        <v>44679</v>
      </c>
      <c r="I5580">
        <v>7</v>
      </c>
      <c r="J5580">
        <v>2021</v>
      </c>
      <c r="K5580">
        <v>2021</v>
      </c>
      <c r="L5580">
        <v>12</v>
      </c>
      <c r="M5580">
        <v>0.4</v>
      </c>
      <c r="N5580">
        <v>4.8000000000000007</v>
      </c>
      <c r="O5580">
        <v>18</v>
      </c>
      <c r="P5580">
        <v>0.26666666666666672</v>
      </c>
      <c r="Q5580">
        <v>0.66666666666666663</v>
      </c>
      <c r="R5580" t="s">
        <v>135</v>
      </c>
    </row>
    <row r="5581" spans="1:18" x14ac:dyDescent="0.3">
      <c r="A5581" s="63">
        <v>5579</v>
      </c>
      <c r="B5581">
        <v>114840</v>
      </c>
      <c r="C5581" t="s">
        <v>339</v>
      </c>
      <c r="D5581" t="s">
        <v>651</v>
      </c>
      <c r="F5581">
        <v>69</v>
      </c>
      <c r="G5581" s="64">
        <v>44662</v>
      </c>
      <c r="H5581" s="64">
        <v>44679</v>
      </c>
      <c r="I5581">
        <v>7</v>
      </c>
      <c r="J5581">
        <v>2021</v>
      </c>
      <c r="K5581">
        <v>2021</v>
      </c>
      <c r="L5581">
        <v>12</v>
      </c>
      <c r="M5581">
        <v>0.4</v>
      </c>
      <c r="N5581">
        <v>4.8000000000000007</v>
      </c>
      <c r="O5581">
        <v>18</v>
      </c>
      <c r="P5581">
        <v>0.26666666666666672</v>
      </c>
      <c r="Q5581">
        <v>0.66666666666666663</v>
      </c>
      <c r="R5581" t="s">
        <v>599</v>
      </c>
    </row>
    <row r="5582" spans="1:18" x14ac:dyDescent="0.3">
      <c r="A5582" s="63">
        <v>5580</v>
      </c>
      <c r="B5582">
        <v>114840</v>
      </c>
      <c r="C5582" t="s">
        <v>339</v>
      </c>
      <c r="D5582" t="s">
        <v>651</v>
      </c>
      <c r="F5582">
        <v>69</v>
      </c>
      <c r="G5582" s="64">
        <v>44662</v>
      </c>
      <c r="H5582" s="64">
        <v>44679</v>
      </c>
      <c r="I5582">
        <v>7</v>
      </c>
      <c r="J5582">
        <v>2021</v>
      </c>
      <c r="K5582">
        <v>2021</v>
      </c>
      <c r="L5582">
        <v>12</v>
      </c>
      <c r="M5582">
        <v>0.4</v>
      </c>
      <c r="N5582">
        <v>4.8000000000000007</v>
      </c>
      <c r="O5582">
        <v>18</v>
      </c>
      <c r="P5582">
        <v>0.26666666666666672</v>
      </c>
      <c r="Q5582">
        <v>0.66666666666666663</v>
      </c>
      <c r="R5582" t="s">
        <v>690</v>
      </c>
    </row>
    <row r="5583" spans="1:18" x14ac:dyDescent="0.3">
      <c r="A5583" s="63">
        <v>5581</v>
      </c>
      <c r="B5583">
        <v>114840</v>
      </c>
      <c r="C5583" t="s">
        <v>339</v>
      </c>
      <c r="D5583" t="s">
        <v>651</v>
      </c>
      <c r="F5583">
        <v>69</v>
      </c>
      <c r="G5583" s="64">
        <v>44662</v>
      </c>
      <c r="H5583" s="64">
        <v>44679</v>
      </c>
      <c r="I5583">
        <v>7</v>
      </c>
      <c r="J5583">
        <v>2021</v>
      </c>
      <c r="K5583">
        <v>2021</v>
      </c>
      <c r="L5583">
        <v>12</v>
      </c>
      <c r="M5583">
        <v>0.4</v>
      </c>
      <c r="N5583">
        <v>4.8000000000000007</v>
      </c>
      <c r="O5583">
        <v>18</v>
      </c>
      <c r="P5583">
        <v>0.26666666666666672</v>
      </c>
      <c r="Q5583">
        <v>0.66666666666666663</v>
      </c>
      <c r="R5583" t="s">
        <v>45</v>
      </c>
    </row>
    <row r="5584" spans="1:18" x14ac:dyDescent="0.3">
      <c r="A5584" s="63">
        <v>5582</v>
      </c>
      <c r="B5584">
        <v>114840</v>
      </c>
      <c r="C5584" t="s">
        <v>339</v>
      </c>
      <c r="D5584" t="s">
        <v>651</v>
      </c>
      <c r="F5584">
        <v>69</v>
      </c>
      <c r="G5584" s="64">
        <v>44662</v>
      </c>
      <c r="H5584" s="64">
        <v>44679</v>
      </c>
      <c r="I5584">
        <v>7</v>
      </c>
      <c r="J5584">
        <v>2021</v>
      </c>
      <c r="K5584">
        <v>2021</v>
      </c>
      <c r="L5584">
        <v>12</v>
      </c>
      <c r="M5584">
        <v>0.4</v>
      </c>
      <c r="N5584">
        <v>4.8000000000000007</v>
      </c>
      <c r="O5584">
        <v>18</v>
      </c>
      <c r="P5584">
        <v>0.26666666666666672</v>
      </c>
      <c r="Q5584">
        <v>0.66666666666666663</v>
      </c>
      <c r="R5584" t="s">
        <v>797</v>
      </c>
    </row>
    <row r="5585" spans="1:18" x14ac:dyDescent="0.3">
      <c r="A5585" s="63">
        <v>5583</v>
      </c>
      <c r="B5585">
        <v>114840</v>
      </c>
      <c r="C5585" t="s">
        <v>339</v>
      </c>
      <c r="D5585" t="s">
        <v>651</v>
      </c>
      <c r="F5585">
        <v>69</v>
      </c>
      <c r="G5585" s="64">
        <v>44662</v>
      </c>
      <c r="H5585" s="64">
        <v>44679</v>
      </c>
      <c r="I5585">
        <v>7</v>
      </c>
      <c r="J5585">
        <v>2021</v>
      </c>
      <c r="K5585">
        <v>2021</v>
      </c>
      <c r="L5585">
        <v>12</v>
      </c>
      <c r="M5585">
        <v>0.4</v>
      </c>
      <c r="N5585">
        <v>4.8000000000000007</v>
      </c>
      <c r="O5585">
        <v>18</v>
      </c>
      <c r="P5585">
        <v>0.26666666666666672</v>
      </c>
      <c r="Q5585">
        <v>0.66666666666666663</v>
      </c>
      <c r="R5585" t="s">
        <v>203</v>
      </c>
    </row>
    <row r="5586" spans="1:18" x14ac:dyDescent="0.3">
      <c r="A5586" s="63">
        <v>5584</v>
      </c>
      <c r="B5586">
        <v>114840</v>
      </c>
      <c r="C5586" t="s">
        <v>339</v>
      </c>
      <c r="D5586" t="s">
        <v>651</v>
      </c>
      <c r="F5586">
        <v>69</v>
      </c>
      <c r="G5586" s="64">
        <v>44662</v>
      </c>
      <c r="H5586" s="64">
        <v>44679</v>
      </c>
      <c r="I5586">
        <v>7</v>
      </c>
      <c r="J5586">
        <v>2021</v>
      </c>
      <c r="K5586">
        <v>2021</v>
      </c>
      <c r="L5586">
        <v>12</v>
      </c>
      <c r="M5586">
        <v>0.4</v>
      </c>
      <c r="N5586">
        <v>4.8000000000000007</v>
      </c>
      <c r="O5586">
        <v>18</v>
      </c>
      <c r="P5586">
        <v>0.26666666666666672</v>
      </c>
      <c r="Q5586">
        <v>0.66666666666666663</v>
      </c>
      <c r="R5586" t="s">
        <v>670</v>
      </c>
    </row>
    <row r="5587" spans="1:18" x14ac:dyDescent="0.3">
      <c r="A5587" s="63">
        <v>5585</v>
      </c>
      <c r="B5587">
        <v>120859</v>
      </c>
      <c r="C5587" t="s">
        <v>503</v>
      </c>
      <c r="D5587" t="s">
        <v>585</v>
      </c>
      <c r="F5587">
        <v>68</v>
      </c>
      <c r="G5587" s="64">
        <v>44682</v>
      </c>
      <c r="H5587" s="64">
        <v>44687</v>
      </c>
      <c r="I5587">
        <v>6</v>
      </c>
      <c r="J5587">
        <v>2021</v>
      </c>
      <c r="K5587">
        <v>2021</v>
      </c>
      <c r="L5587">
        <v>12</v>
      </c>
      <c r="M5587">
        <v>0.4</v>
      </c>
      <c r="N5587">
        <v>4.8000000000000007</v>
      </c>
      <c r="O5587">
        <v>6</v>
      </c>
      <c r="P5587">
        <v>0.80000000000000016</v>
      </c>
      <c r="Q5587">
        <v>2</v>
      </c>
      <c r="R5587" t="s">
        <v>35</v>
      </c>
    </row>
    <row r="5588" spans="1:18" x14ac:dyDescent="0.3">
      <c r="A5588" s="63">
        <v>5586</v>
      </c>
      <c r="B5588">
        <v>120859</v>
      </c>
      <c r="C5588" t="s">
        <v>503</v>
      </c>
      <c r="D5588" t="s">
        <v>585</v>
      </c>
      <c r="F5588">
        <v>68</v>
      </c>
      <c r="G5588" s="64">
        <v>44682</v>
      </c>
      <c r="H5588" s="64">
        <v>44687</v>
      </c>
      <c r="I5588">
        <v>6</v>
      </c>
      <c r="J5588">
        <v>2021</v>
      </c>
      <c r="K5588">
        <v>2021</v>
      </c>
      <c r="L5588">
        <v>12</v>
      </c>
      <c r="M5588">
        <v>0.4</v>
      </c>
      <c r="N5588">
        <v>4.8000000000000007</v>
      </c>
      <c r="O5588">
        <v>6</v>
      </c>
      <c r="P5588">
        <v>0.80000000000000016</v>
      </c>
      <c r="Q5588">
        <v>2</v>
      </c>
      <c r="R5588" t="s">
        <v>32</v>
      </c>
    </row>
    <row r="5589" spans="1:18" x14ac:dyDescent="0.3">
      <c r="A5589" s="63">
        <v>5587</v>
      </c>
      <c r="B5589">
        <v>120859</v>
      </c>
      <c r="C5589" t="s">
        <v>503</v>
      </c>
      <c r="D5589" t="s">
        <v>585</v>
      </c>
      <c r="F5589">
        <v>68</v>
      </c>
      <c r="G5589" s="64">
        <v>44682</v>
      </c>
      <c r="H5589" s="64">
        <v>44687</v>
      </c>
      <c r="I5589">
        <v>6</v>
      </c>
      <c r="J5589">
        <v>2021</v>
      </c>
      <c r="K5589">
        <v>2021</v>
      </c>
      <c r="L5589">
        <v>12</v>
      </c>
      <c r="M5589">
        <v>0.4</v>
      </c>
      <c r="N5589">
        <v>4.8000000000000007</v>
      </c>
      <c r="O5589">
        <v>6</v>
      </c>
      <c r="P5589">
        <v>0.80000000000000016</v>
      </c>
      <c r="Q5589">
        <v>2</v>
      </c>
      <c r="R5589" t="s">
        <v>36</v>
      </c>
    </row>
    <row r="5590" spans="1:18" x14ac:dyDescent="0.3">
      <c r="A5590" s="63">
        <v>5588</v>
      </c>
      <c r="B5590">
        <v>120859</v>
      </c>
      <c r="C5590" t="s">
        <v>503</v>
      </c>
      <c r="D5590" t="s">
        <v>585</v>
      </c>
      <c r="F5590">
        <v>68</v>
      </c>
      <c r="G5590" s="64">
        <v>44682</v>
      </c>
      <c r="H5590" s="64">
        <v>44687</v>
      </c>
      <c r="I5590">
        <v>6</v>
      </c>
      <c r="J5590">
        <v>2021</v>
      </c>
      <c r="K5590">
        <v>2021</v>
      </c>
      <c r="L5590">
        <v>12</v>
      </c>
      <c r="M5590">
        <v>0.4</v>
      </c>
      <c r="N5590">
        <v>4.8000000000000007</v>
      </c>
      <c r="O5590">
        <v>6</v>
      </c>
      <c r="P5590">
        <v>0.80000000000000016</v>
      </c>
      <c r="Q5590">
        <v>2</v>
      </c>
      <c r="R5590" t="s">
        <v>46</v>
      </c>
    </row>
    <row r="5591" spans="1:18" x14ac:dyDescent="0.3">
      <c r="A5591" s="63">
        <v>5589</v>
      </c>
      <c r="B5591">
        <v>120859</v>
      </c>
      <c r="C5591" t="s">
        <v>503</v>
      </c>
      <c r="D5591" t="s">
        <v>585</v>
      </c>
      <c r="F5591">
        <v>68</v>
      </c>
      <c r="G5591" s="64">
        <v>44682</v>
      </c>
      <c r="H5591" s="64">
        <v>44687</v>
      </c>
      <c r="I5591">
        <v>6</v>
      </c>
      <c r="J5591">
        <v>2021</v>
      </c>
      <c r="K5591">
        <v>2021</v>
      </c>
      <c r="L5591">
        <v>12</v>
      </c>
      <c r="M5591">
        <v>0.4</v>
      </c>
      <c r="N5591">
        <v>4.8000000000000007</v>
      </c>
      <c r="O5591">
        <v>6</v>
      </c>
      <c r="P5591">
        <v>0.80000000000000016</v>
      </c>
      <c r="Q5591">
        <v>2</v>
      </c>
      <c r="R5591" t="s">
        <v>695</v>
      </c>
    </row>
    <row r="5592" spans="1:18" x14ac:dyDescent="0.3">
      <c r="A5592" s="63">
        <v>5590</v>
      </c>
      <c r="B5592">
        <v>120859</v>
      </c>
      <c r="C5592" t="s">
        <v>503</v>
      </c>
      <c r="D5592" t="s">
        <v>585</v>
      </c>
      <c r="F5592">
        <v>68</v>
      </c>
      <c r="G5592" s="64">
        <v>44682</v>
      </c>
      <c r="H5592" s="64">
        <v>44687</v>
      </c>
      <c r="I5592">
        <v>6</v>
      </c>
      <c r="J5592">
        <v>2021</v>
      </c>
      <c r="K5592">
        <v>2021</v>
      </c>
      <c r="L5592">
        <v>12</v>
      </c>
      <c r="M5592">
        <v>0.4</v>
      </c>
      <c r="N5592">
        <v>4.8000000000000007</v>
      </c>
      <c r="O5592">
        <v>6</v>
      </c>
      <c r="P5592">
        <v>0.80000000000000016</v>
      </c>
      <c r="Q5592">
        <v>2</v>
      </c>
      <c r="R5592" t="s">
        <v>777</v>
      </c>
    </row>
    <row r="5593" spans="1:18" x14ac:dyDescent="0.3">
      <c r="A5593" s="63">
        <v>5591</v>
      </c>
      <c r="B5593">
        <v>120859</v>
      </c>
      <c r="C5593" t="s">
        <v>503</v>
      </c>
      <c r="D5593" t="s">
        <v>585</v>
      </c>
      <c r="F5593">
        <v>68</v>
      </c>
      <c r="G5593" s="64">
        <v>44682</v>
      </c>
      <c r="H5593" s="64">
        <v>44687</v>
      </c>
      <c r="I5593">
        <v>6</v>
      </c>
      <c r="J5593">
        <v>2021</v>
      </c>
      <c r="K5593">
        <v>2021</v>
      </c>
      <c r="L5593">
        <v>12</v>
      </c>
      <c r="M5593">
        <v>0.4</v>
      </c>
      <c r="N5593">
        <v>4.8000000000000007</v>
      </c>
      <c r="O5593">
        <v>6</v>
      </c>
      <c r="P5593">
        <v>0.80000000000000016</v>
      </c>
      <c r="Q5593">
        <v>2</v>
      </c>
      <c r="R5593" t="s">
        <v>734</v>
      </c>
    </row>
    <row r="5594" spans="1:18" x14ac:dyDescent="0.3">
      <c r="A5594" s="63">
        <v>5592</v>
      </c>
      <c r="B5594">
        <v>120859</v>
      </c>
      <c r="C5594" t="s">
        <v>503</v>
      </c>
      <c r="D5594" t="s">
        <v>585</v>
      </c>
      <c r="F5594">
        <v>68</v>
      </c>
      <c r="G5594" s="64">
        <v>44682</v>
      </c>
      <c r="H5594" s="64">
        <v>44687</v>
      </c>
      <c r="I5594">
        <v>6</v>
      </c>
      <c r="J5594">
        <v>2021</v>
      </c>
      <c r="K5594">
        <v>2021</v>
      </c>
      <c r="L5594">
        <v>12</v>
      </c>
      <c r="M5594">
        <v>0.4</v>
      </c>
      <c r="N5594">
        <v>4.8000000000000007</v>
      </c>
      <c r="O5594">
        <v>6</v>
      </c>
      <c r="P5594">
        <v>0.80000000000000016</v>
      </c>
      <c r="Q5594">
        <v>2</v>
      </c>
      <c r="R5594" t="s">
        <v>590</v>
      </c>
    </row>
    <row r="5595" spans="1:18" x14ac:dyDescent="0.3">
      <c r="A5595" s="63">
        <v>5593</v>
      </c>
      <c r="B5595">
        <v>120859</v>
      </c>
      <c r="C5595" t="s">
        <v>503</v>
      </c>
      <c r="D5595" t="s">
        <v>585</v>
      </c>
      <c r="F5595">
        <v>68</v>
      </c>
      <c r="G5595" s="64">
        <v>44682</v>
      </c>
      <c r="H5595" s="64">
        <v>44687</v>
      </c>
      <c r="I5595">
        <v>6</v>
      </c>
      <c r="J5595">
        <v>2021</v>
      </c>
      <c r="K5595">
        <v>2021</v>
      </c>
      <c r="L5595">
        <v>12</v>
      </c>
      <c r="M5595">
        <v>0.4</v>
      </c>
      <c r="N5595">
        <v>4.8000000000000007</v>
      </c>
      <c r="O5595">
        <v>6</v>
      </c>
      <c r="P5595">
        <v>0.80000000000000016</v>
      </c>
      <c r="Q5595">
        <v>2</v>
      </c>
      <c r="R5595" t="s">
        <v>38</v>
      </c>
    </row>
    <row r="5596" spans="1:18" x14ac:dyDescent="0.3">
      <c r="A5596" s="63">
        <v>5594</v>
      </c>
      <c r="B5596">
        <v>120859</v>
      </c>
      <c r="C5596" t="s">
        <v>503</v>
      </c>
      <c r="D5596" t="s">
        <v>585</v>
      </c>
      <c r="F5596">
        <v>68</v>
      </c>
      <c r="G5596" s="64">
        <v>44682</v>
      </c>
      <c r="H5596" s="64">
        <v>44687</v>
      </c>
      <c r="I5596">
        <v>6</v>
      </c>
      <c r="J5596">
        <v>2021</v>
      </c>
      <c r="K5596">
        <v>2021</v>
      </c>
      <c r="L5596">
        <v>12</v>
      </c>
      <c r="M5596">
        <v>0.4</v>
      </c>
      <c r="N5596">
        <v>4.8000000000000007</v>
      </c>
      <c r="O5596">
        <v>6</v>
      </c>
      <c r="P5596">
        <v>0.80000000000000016</v>
      </c>
      <c r="Q5596">
        <v>2</v>
      </c>
      <c r="R5596" t="s">
        <v>706</v>
      </c>
    </row>
    <row r="5597" spans="1:18" x14ac:dyDescent="0.3">
      <c r="A5597" s="63">
        <v>5595</v>
      </c>
      <c r="B5597">
        <v>111944</v>
      </c>
      <c r="C5597" t="s">
        <v>447</v>
      </c>
      <c r="D5597" t="s">
        <v>658</v>
      </c>
      <c r="F5597">
        <v>75</v>
      </c>
      <c r="G5597" s="64">
        <v>44688</v>
      </c>
      <c r="H5597" s="64">
        <v>44688</v>
      </c>
      <c r="I5597">
        <v>5</v>
      </c>
      <c r="J5597">
        <v>2020</v>
      </c>
      <c r="K5597">
        <v>2020</v>
      </c>
      <c r="L5597">
        <v>1</v>
      </c>
      <c r="M5597">
        <v>1.166666666666667</v>
      </c>
      <c r="N5597">
        <v>1.166666666666667</v>
      </c>
      <c r="O5597">
        <v>1</v>
      </c>
      <c r="P5597">
        <v>1.166666666666667</v>
      </c>
      <c r="Q5597">
        <v>1</v>
      </c>
      <c r="R5597" t="s">
        <v>51</v>
      </c>
    </row>
    <row r="5598" spans="1:18" x14ac:dyDescent="0.3">
      <c r="A5598" s="63">
        <v>5596</v>
      </c>
      <c r="B5598">
        <v>111944</v>
      </c>
      <c r="C5598" t="s">
        <v>447</v>
      </c>
      <c r="D5598" t="s">
        <v>658</v>
      </c>
      <c r="F5598">
        <v>75</v>
      </c>
      <c r="G5598" s="64">
        <v>44688</v>
      </c>
      <c r="H5598" s="64">
        <v>44688</v>
      </c>
      <c r="I5598">
        <v>5</v>
      </c>
      <c r="J5598">
        <v>2020</v>
      </c>
      <c r="K5598">
        <v>2020</v>
      </c>
      <c r="L5598">
        <v>1</v>
      </c>
      <c r="M5598">
        <v>1.166666666666667</v>
      </c>
      <c r="N5598">
        <v>1.166666666666667</v>
      </c>
      <c r="O5598">
        <v>1</v>
      </c>
      <c r="P5598">
        <v>1.166666666666667</v>
      </c>
      <c r="Q5598">
        <v>1</v>
      </c>
      <c r="R5598" t="s">
        <v>42</v>
      </c>
    </row>
    <row r="5599" spans="1:18" x14ac:dyDescent="0.3">
      <c r="A5599" s="63">
        <v>5597</v>
      </c>
      <c r="B5599">
        <v>111944</v>
      </c>
      <c r="C5599" t="s">
        <v>447</v>
      </c>
      <c r="D5599" t="s">
        <v>658</v>
      </c>
      <c r="F5599">
        <v>75</v>
      </c>
      <c r="G5599" s="64">
        <v>44688</v>
      </c>
      <c r="H5599" s="64">
        <v>44688</v>
      </c>
      <c r="I5599">
        <v>5</v>
      </c>
      <c r="J5599">
        <v>2020</v>
      </c>
      <c r="K5599">
        <v>2020</v>
      </c>
      <c r="L5599">
        <v>1</v>
      </c>
      <c r="M5599">
        <v>1.166666666666667</v>
      </c>
      <c r="N5599">
        <v>1.166666666666667</v>
      </c>
      <c r="O5599">
        <v>1</v>
      </c>
      <c r="P5599">
        <v>1.166666666666667</v>
      </c>
      <c r="Q5599">
        <v>1</v>
      </c>
      <c r="R5599" t="s">
        <v>926</v>
      </c>
    </row>
    <row r="5600" spans="1:18" x14ac:dyDescent="0.3">
      <c r="A5600" s="63">
        <v>5598</v>
      </c>
      <c r="B5600">
        <v>111944</v>
      </c>
      <c r="C5600" t="s">
        <v>447</v>
      </c>
      <c r="D5600" t="s">
        <v>658</v>
      </c>
      <c r="F5600">
        <v>75</v>
      </c>
      <c r="G5600" s="64">
        <v>44688</v>
      </c>
      <c r="H5600" s="64">
        <v>44688</v>
      </c>
      <c r="I5600">
        <v>5</v>
      </c>
      <c r="J5600">
        <v>2020</v>
      </c>
      <c r="K5600">
        <v>2020</v>
      </c>
      <c r="L5600">
        <v>1</v>
      </c>
      <c r="M5600">
        <v>1.166666666666667</v>
      </c>
      <c r="N5600">
        <v>1.166666666666667</v>
      </c>
      <c r="O5600">
        <v>1</v>
      </c>
      <c r="P5600">
        <v>1.166666666666667</v>
      </c>
      <c r="Q5600">
        <v>1</v>
      </c>
      <c r="R5600" t="s">
        <v>274</v>
      </c>
    </row>
    <row r="5601" spans="1:18" x14ac:dyDescent="0.3">
      <c r="A5601" s="63">
        <v>5599</v>
      </c>
      <c r="B5601">
        <v>111944</v>
      </c>
      <c r="C5601" t="s">
        <v>447</v>
      </c>
      <c r="D5601" t="s">
        <v>658</v>
      </c>
      <c r="F5601">
        <v>75</v>
      </c>
      <c r="G5601" s="64">
        <v>44688</v>
      </c>
      <c r="H5601" s="64">
        <v>44688</v>
      </c>
      <c r="I5601">
        <v>5</v>
      </c>
      <c r="J5601">
        <v>2020</v>
      </c>
      <c r="K5601">
        <v>2020</v>
      </c>
      <c r="L5601">
        <v>1</v>
      </c>
      <c r="M5601">
        <v>1.166666666666667</v>
      </c>
      <c r="N5601">
        <v>1.166666666666667</v>
      </c>
      <c r="O5601">
        <v>1</v>
      </c>
      <c r="P5601">
        <v>1.166666666666667</v>
      </c>
      <c r="Q5601">
        <v>1</v>
      </c>
      <c r="R5601" t="s">
        <v>697</v>
      </c>
    </row>
    <row r="5602" spans="1:18" x14ac:dyDescent="0.3">
      <c r="A5602" s="63">
        <v>5600</v>
      </c>
      <c r="B5602">
        <v>111944</v>
      </c>
      <c r="C5602" t="s">
        <v>447</v>
      </c>
      <c r="D5602" t="s">
        <v>658</v>
      </c>
      <c r="F5602">
        <v>75</v>
      </c>
      <c r="G5602" s="64">
        <v>44688</v>
      </c>
      <c r="H5602" s="64">
        <v>44688</v>
      </c>
      <c r="I5602">
        <v>5</v>
      </c>
      <c r="J5602">
        <v>2020</v>
      </c>
      <c r="K5602">
        <v>2020</v>
      </c>
      <c r="L5602">
        <v>1</v>
      </c>
      <c r="M5602">
        <v>1.166666666666667</v>
      </c>
      <c r="N5602">
        <v>1.166666666666667</v>
      </c>
      <c r="O5602">
        <v>1</v>
      </c>
      <c r="P5602">
        <v>1.166666666666667</v>
      </c>
      <c r="Q5602">
        <v>1</v>
      </c>
      <c r="R5602" t="s">
        <v>684</v>
      </c>
    </row>
    <row r="5603" spans="1:18" x14ac:dyDescent="0.3">
      <c r="A5603" s="63">
        <v>5601</v>
      </c>
      <c r="B5603">
        <v>111944</v>
      </c>
      <c r="C5603" t="s">
        <v>447</v>
      </c>
      <c r="D5603" t="s">
        <v>658</v>
      </c>
      <c r="F5603">
        <v>75</v>
      </c>
      <c r="G5603" s="64">
        <v>44688</v>
      </c>
      <c r="H5603" s="64">
        <v>44688</v>
      </c>
      <c r="I5603">
        <v>5</v>
      </c>
      <c r="J5603">
        <v>2020</v>
      </c>
      <c r="K5603">
        <v>2020</v>
      </c>
      <c r="L5603">
        <v>1</v>
      </c>
      <c r="M5603">
        <v>1.166666666666667</v>
      </c>
      <c r="N5603">
        <v>1.166666666666667</v>
      </c>
      <c r="O5603">
        <v>1</v>
      </c>
      <c r="P5603">
        <v>1.166666666666667</v>
      </c>
      <c r="Q5603">
        <v>1</v>
      </c>
      <c r="R5603" t="s">
        <v>779</v>
      </c>
    </row>
    <row r="5604" spans="1:18" x14ac:dyDescent="0.3">
      <c r="A5604" s="63">
        <v>5602</v>
      </c>
      <c r="B5604">
        <v>111944</v>
      </c>
      <c r="C5604" t="s">
        <v>447</v>
      </c>
      <c r="D5604" t="s">
        <v>658</v>
      </c>
      <c r="F5604">
        <v>75</v>
      </c>
      <c r="G5604" s="64">
        <v>44688</v>
      </c>
      <c r="H5604" s="64">
        <v>44688</v>
      </c>
      <c r="I5604">
        <v>5</v>
      </c>
      <c r="J5604">
        <v>2020</v>
      </c>
      <c r="K5604">
        <v>2020</v>
      </c>
      <c r="L5604">
        <v>1</v>
      </c>
      <c r="M5604">
        <v>1.166666666666667</v>
      </c>
      <c r="N5604">
        <v>1.166666666666667</v>
      </c>
      <c r="O5604">
        <v>1</v>
      </c>
      <c r="P5604">
        <v>1.166666666666667</v>
      </c>
      <c r="Q5604">
        <v>1</v>
      </c>
      <c r="R5604" t="s">
        <v>590</v>
      </c>
    </row>
    <row r="5605" spans="1:18" x14ac:dyDescent="0.3">
      <c r="A5605" s="63">
        <v>5603</v>
      </c>
      <c r="B5605">
        <v>111944</v>
      </c>
      <c r="C5605" t="s">
        <v>447</v>
      </c>
      <c r="D5605" t="s">
        <v>658</v>
      </c>
      <c r="F5605">
        <v>75</v>
      </c>
      <c r="G5605" s="64">
        <v>44688</v>
      </c>
      <c r="H5605" s="64">
        <v>44688</v>
      </c>
      <c r="I5605">
        <v>5</v>
      </c>
      <c r="J5605">
        <v>2020</v>
      </c>
      <c r="K5605">
        <v>2020</v>
      </c>
      <c r="L5605">
        <v>1</v>
      </c>
      <c r="M5605">
        <v>1.166666666666667</v>
      </c>
      <c r="N5605">
        <v>1.166666666666667</v>
      </c>
      <c r="O5605">
        <v>1</v>
      </c>
      <c r="P5605">
        <v>1.166666666666667</v>
      </c>
      <c r="Q5605">
        <v>1</v>
      </c>
      <c r="R5605" t="s">
        <v>734</v>
      </c>
    </row>
    <row r="5606" spans="1:18" x14ac:dyDescent="0.3">
      <c r="A5606" s="63">
        <v>5604</v>
      </c>
      <c r="B5606">
        <v>114302</v>
      </c>
      <c r="C5606" t="s">
        <v>154</v>
      </c>
      <c r="D5606" t="s">
        <v>585</v>
      </c>
      <c r="F5606">
        <v>62</v>
      </c>
      <c r="G5606" s="64">
        <v>44687</v>
      </c>
      <c r="H5606" s="64">
        <v>44702</v>
      </c>
      <c r="I5606">
        <v>5</v>
      </c>
      <c r="J5606">
        <v>2021</v>
      </c>
      <c r="K5606">
        <v>2021</v>
      </c>
      <c r="L5606">
        <v>12</v>
      </c>
      <c r="M5606">
        <v>0.4</v>
      </c>
      <c r="N5606">
        <v>4.8000000000000007</v>
      </c>
      <c r="O5606">
        <v>16</v>
      </c>
      <c r="P5606">
        <v>0.3</v>
      </c>
      <c r="Q5606">
        <v>0.75</v>
      </c>
      <c r="R5606" t="s">
        <v>32</v>
      </c>
    </row>
    <row r="5607" spans="1:18" x14ac:dyDescent="0.3">
      <c r="A5607" s="63">
        <v>5605</v>
      </c>
      <c r="B5607">
        <v>114302</v>
      </c>
      <c r="C5607" t="s">
        <v>154</v>
      </c>
      <c r="D5607" t="s">
        <v>585</v>
      </c>
      <c r="F5607">
        <v>62</v>
      </c>
      <c r="G5607" s="64">
        <v>44687</v>
      </c>
      <c r="H5607" s="64">
        <v>44702</v>
      </c>
      <c r="I5607">
        <v>5</v>
      </c>
      <c r="J5607">
        <v>2021</v>
      </c>
      <c r="K5607">
        <v>2021</v>
      </c>
      <c r="L5607">
        <v>12</v>
      </c>
      <c r="M5607">
        <v>0.4</v>
      </c>
      <c r="N5607">
        <v>4.8000000000000007</v>
      </c>
      <c r="O5607">
        <v>16</v>
      </c>
      <c r="P5607">
        <v>0.3</v>
      </c>
      <c r="Q5607">
        <v>0.75</v>
      </c>
      <c r="R5607" t="s">
        <v>23</v>
      </c>
    </row>
    <row r="5608" spans="1:18" x14ac:dyDescent="0.3">
      <c r="A5608" s="63">
        <v>5606</v>
      </c>
      <c r="B5608">
        <v>114302</v>
      </c>
      <c r="C5608" t="s">
        <v>154</v>
      </c>
      <c r="D5608" t="s">
        <v>585</v>
      </c>
      <c r="F5608">
        <v>62</v>
      </c>
      <c r="G5608" s="64">
        <v>44687</v>
      </c>
      <c r="H5608" s="64">
        <v>44702</v>
      </c>
      <c r="I5608">
        <v>5</v>
      </c>
      <c r="J5608">
        <v>2021</v>
      </c>
      <c r="K5608">
        <v>2021</v>
      </c>
      <c r="L5608">
        <v>12</v>
      </c>
      <c r="M5608">
        <v>0.4</v>
      </c>
      <c r="N5608">
        <v>4.8000000000000007</v>
      </c>
      <c r="O5608">
        <v>16</v>
      </c>
      <c r="P5608">
        <v>0.3</v>
      </c>
      <c r="Q5608">
        <v>0.75</v>
      </c>
      <c r="R5608" t="s">
        <v>42</v>
      </c>
    </row>
    <row r="5609" spans="1:18" x14ac:dyDescent="0.3">
      <c r="A5609" s="63">
        <v>5607</v>
      </c>
      <c r="B5609">
        <v>114302</v>
      </c>
      <c r="C5609" t="s">
        <v>154</v>
      </c>
      <c r="D5609" t="s">
        <v>585</v>
      </c>
      <c r="F5609">
        <v>62</v>
      </c>
      <c r="G5609" s="64">
        <v>44687</v>
      </c>
      <c r="H5609" s="64">
        <v>44702</v>
      </c>
      <c r="I5609">
        <v>5</v>
      </c>
      <c r="J5609">
        <v>2021</v>
      </c>
      <c r="K5609">
        <v>2021</v>
      </c>
      <c r="L5609">
        <v>12</v>
      </c>
      <c r="M5609">
        <v>0.4</v>
      </c>
      <c r="N5609">
        <v>4.8000000000000007</v>
      </c>
      <c r="O5609">
        <v>16</v>
      </c>
      <c r="P5609">
        <v>0.3</v>
      </c>
      <c r="Q5609">
        <v>0.75</v>
      </c>
      <c r="R5609" t="s">
        <v>155</v>
      </c>
    </row>
    <row r="5610" spans="1:18" x14ac:dyDescent="0.3">
      <c r="A5610" s="63">
        <v>5608</v>
      </c>
      <c r="B5610">
        <v>114302</v>
      </c>
      <c r="C5610" t="s">
        <v>154</v>
      </c>
      <c r="D5610" t="s">
        <v>585</v>
      </c>
      <c r="F5610">
        <v>62</v>
      </c>
      <c r="G5610" s="64">
        <v>44687</v>
      </c>
      <c r="H5610" s="64">
        <v>44702</v>
      </c>
      <c r="I5610">
        <v>5</v>
      </c>
      <c r="J5610">
        <v>2021</v>
      </c>
      <c r="K5610">
        <v>2021</v>
      </c>
      <c r="L5610">
        <v>12</v>
      </c>
      <c r="M5610">
        <v>0.4</v>
      </c>
      <c r="N5610">
        <v>4.8000000000000007</v>
      </c>
      <c r="O5610">
        <v>16</v>
      </c>
      <c r="P5610">
        <v>0.3</v>
      </c>
      <c r="Q5610">
        <v>0.75</v>
      </c>
      <c r="R5610" t="s">
        <v>600</v>
      </c>
    </row>
    <row r="5611" spans="1:18" x14ac:dyDescent="0.3">
      <c r="A5611" s="63">
        <v>5609</v>
      </c>
      <c r="B5611">
        <v>114302</v>
      </c>
      <c r="C5611" t="s">
        <v>154</v>
      </c>
      <c r="D5611" t="s">
        <v>585</v>
      </c>
      <c r="F5611">
        <v>62</v>
      </c>
      <c r="G5611" s="64">
        <v>44687</v>
      </c>
      <c r="H5611" s="64">
        <v>44702</v>
      </c>
      <c r="I5611">
        <v>5</v>
      </c>
      <c r="J5611">
        <v>2021</v>
      </c>
      <c r="K5611">
        <v>2021</v>
      </c>
      <c r="L5611">
        <v>12</v>
      </c>
      <c r="M5611">
        <v>0.4</v>
      </c>
      <c r="N5611">
        <v>4.8000000000000007</v>
      </c>
      <c r="O5611">
        <v>16</v>
      </c>
      <c r="P5611">
        <v>0.3</v>
      </c>
      <c r="Q5611">
        <v>0.75</v>
      </c>
      <c r="R5611" t="s">
        <v>816</v>
      </c>
    </row>
    <row r="5612" spans="1:18" x14ac:dyDescent="0.3">
      <c r="A5612" s="63">
        <v>5610</v>
      </c>
      <c r="B5612">
        <v>114302</v>
      </c>
      <c r="C5612" t="s">
        <v>154</v>
      </c>
      <c r="D5612" t="s">
        <v>585</v>
      </c>
      <c r="F5612">
        <v>62</v>
      </c>
      <c r="G5612" s="64">
        <v>44687</v>
      </c>
      <c r="H5612" s="64">
        <v>44702</v>
      </c>
      <c r="I5612">
        <v>5</v>
      </c>
      <c r="J5612">
        <v>2021</v>
      </c>
      <c r="K5612">
        <v>2021</v>
      </c>
      <c r="L5612">
        <v>12</v>
      </c>
      <c r="M5612">
        <v>0.4</v>
      </c>
      <c r="N5612">
        <v>4.8000000000000007</v>
      </c>
      <c r="O5612">
        <v>16</v>
      </c>
      <c r="P5612">
        <v>0.3</v>
      </c>
      <c r="Q5612">
        <v>0.75</v>
      </c>
      <c r="R5612" t="s">
        <v>601</v>
      </c>
    </row>
    <row r="5613" spans="1:18" x14ac:dyDescent="0.3">
      <c r="A5613" s="63">
        <v>5611</v>
      </c>
      <c r="B5613">
        <v>114302</v>
      </c>
      <c r="C5613" t="s">
        <v>154</v>
      </c>
      <c r="D5613" t="s">
        <v>585</v>
      </c>
      <c r="F5613">
        <v>62</v>
      </c>
      <c r="G5613" s="64">
        <v>44687</v>
      </c>
      <c r="H5613" s="64">
        <v>44702</v>
      </c>
      <c r="I5613">
        <v>5</v>
      </c>
      <c r="J5613">
        <v>2021</v>
      </c>
      <c r="K5613">
        <v>2021</v>
      </c>
      <c r="L5613">
        <v>12</v>
      </c>
      <c r="M5613">
        <v>0.4</v>
      </c>
      <c r="N5613">
        <v>4.8000000000000007</v>
      </c>
      <c r="O5613">
        <v>16</v>
      </c>
      <c r="P5613">
        <v>0.3</v>
      </c>
      <c r="Q5613">
        <v>0.75</v>
      </c>
      <c r="R5613" t="s">
        <v>799</v>
      </c>
    </row>
    <row r="5614" spans="1:18" x14ac:dyDescent="0.3">
      <c r="A5614" s="63">
        <v>5612</v>
      </c>
      <c r="B5614">
        <v>114302</v>
      </c>
      <c r="C5614" t="s">
        <v>154</v>
      </c>
      <c r="D5614" t="s">
        <v>585</v>
      </c>
      <c r="F5614">
        <v>62</v>
      </c>
      <c r="G5614" s="64">
        <v>44687</v>
      </c>
      <c r="H5614" s="64">
        <v>44702</v>
      </c>
      <c r="I5614">
        <v>5</v>
      </c>
      <c r="J5614">
        <v>2021</v>
      </c>
      <c r="K5614">
        <v>2021</v>
      </c>
      <c r="L5614">
        <v>12</v>
      </c>
      <c r="M5614">
        <v>0.4</v>
      </c>
      <c r="N5614">
        <v>4.8000000000000007</v>
      </c>
      <c r="O5614">
        <v>16</v>
      </c>
      <c r="P5614">
        <v>0.3</v>
      </c>
      <c r="Q5614">
        <v>0.75</v>
      </c>
      <c r="R5614" t="s">
        <v>37</v>
      </c>
    </row>
    <row r="5615" spans="1:18" x14ac:dyDescent="0.3">
      <c r="A5615" s="63">
        <v>5613</v>
      </c>
      <c r="B5615">
        <v>114302</v>
      </c>
      <c r="C5615" t="s">
        <v>154</v>
      </c>
      <c r="D5615" t="s">
        <v>585</v>
      </c>
      <c r="F5615">
        <v>62</v>
      </c>
      <c r="G5615" s="64">
        <v>44687</v>
      </c>
      <c r="H5615" s="64">
        <v>44702</v>
      </c>
      <c r="I5615">
        <v>5</v>
      </c>
      <c r="J5615">
        <v>2021</v>
      </c>
      <c r="K5615">
        <v>2021</v>
      </c>
      <c r="L5615">
        <v>12</v>
      </c>
      <c r="M5615">
        <v>0.4</v>
      </c>
      <c r="N5615">
        <v>4.8000000000000007</v>
      </c>
      <c r="O5615">
        <v>16</v>
      </c>
      <c r="P5615">
        <v>0.3</v>
      </c>
      <c r="Q5615">
        <v>0.75</v>
      </c>
      <c r="R5615" t="s">
        <v>663</v>
      </c>
    </row>
    <row r="5616" spans="1:18" x14ac:dyDescent="0.3">
      <c r="A5616" s="63">
        <v>5614</v>
      </c>
      <c r="B5616">
        <v>114302</v>
      </c>
      <c r="C5616" t="s">
        <v>154</v>
      </c>
      <c r="D5616" t="s">
        <v>585</v>
      </c>
      <c r="F5616">
        <v>62</v>
      </c>
      <c r="G5616" s="64">
        <v>44687</v>
      </c>
      <c r="H5616" s="64">
        <v>44702</v>
      </c>
      <c r="I5616">
        <v>5</v>
      </c>
      <c r="J5616">
        <v>2021</v>
      </c>
      <c r="K5616">
        <v>2021</v>
      </c>
      <c r="L5616">
        <v>12</v>
      </c>
      <c r="M5616">
        <v>0.4</v>
      </c>
      <c r="N5616">
        <v>4.8000000000000007</v>
      </c>
      <c r="O5616">
        <v>16</v>
      </c>
      <c r="P5616">
        <v>0.3</v>
      </c>
      <c r="Q5616">
        <v>0.75</v>
      </c>
      <c r="R5616" t="s">
        <v>644</v>
      </c>
    </row>
    <row r="5617" spans="1:18" x14ac:dyDescent="0.3">
      <c r="A5617" s="63">
        <v>5615</v>
      </c>
      <c r="B5617">
        <v>114302</v>
      </c>
      <c r="C5617" t="s">
        <v>154</v>
      </c>
      <c r="D5617" t="s">
        <v>585</v>
      </c>
      <c r="F5617">
        <v>62</v>
      </c>
      <c r="G5617" s="64">
        <v>44687</v>
      </c>
      <c r="H5617" s="64">
        <v>44702</v>
      </c>
      <c r="I5617">
        <v>5</v>
      </c>
      <c r="J5617">
        <v>2021</v>
      </c>
      <c r="K5617">
        <v>2021</v>
      </c>
      <c r="L5617">
        <v>12</v>
      </c>
      <c r="M5617">
        <v>0.4</v>
      </c>
      <c r="N5617">
        <v>4.8000000000000007</v>
      </c>
      <c r="O5617">
        <v>16</v>
      </c>
      <c r="P5617">
        <v>0.3</v>
      </c>
      <c r="Q5617">
        <v>0.75</v>
      </c>
      <c r="R5617" t="s">
        <v>615</v>
      </c>
    </row>
    <row r="5618" spans="1:18" x14ac:dyDescent="0.3">
      <c r="A5618" s="63">
        <v>5616</v>
      </c>
      <c r="B5618">
        <v>114302</v>
      </c>
      <c r="C5618" t="s">
        <v>154</v>
      </c>
      <c r="D5618" t="s">
        <v>585</v>
      </c>
      <c r="F5618">
        <v>62</v>
      </c>
      <c r="G5618" s="64">
        <v>44687</v>
      </c>
      <c r="H5618" s="64">
        <v>44702</v>
      </c>
      <c r="I5618">
        <v>5</v>
      </c>
      <c r="J5618">
        <v>2021</v>
      </c>
      <c r="K5618">
        <v>2021</v>
      </c>
      <c r="L5618">
        <v>12</v>
      </c>
      <c r="M5618">
        <v>0.4</v>
      </c>
      <c r="N5618">
        <v>4.8000000000000007</v>
      </c>
      <c r="O5618">
        <v>16</v>
      </c>
      <c r="P5618">
        <v>0.3</v>
      </c>
      <c r="Q5618">
        <v>0.75</v>
      </c>
      <c r="R5618" t="s">
        <v>595</v>
      </c>
    </row>
    <row r="5619" spans="1:18" x14ac:dyDescent="0.3">
      <c r="A5619" s="63">
        <v>5617</v>
      </c>
      <c r="B5619">
        <v>114302</v>
      </c>
      <c r="C5619" t="s">
        <v>154</v>
      </c>
      <c r="D5619" t="s">
        <v>585</v>
      </c>
      <c r="F5619">
        <v>62</v>
      </c>
      <c r="G5619" s="64">
        <v>44687</v>
      </c>
      <c r="H5619" s="64">
        <v>44702</v>
      </c>
      <c r="I5619">
        <v>5</v>
      </c>
      <c r="J5619">
        <v>2021</v>
      </c>
      <c r="K5619">
        <v>2021</v>
      </c>
      <c r="L5619">
        <v>12</v>
      </c>
      <c r="M5619">
        <v>0.4</v>
      </c>
      <c r="N5619">
        <v>4.8000000000000007</v>
      </c>
      <c r="O5619">
        <v>16</v>
      </c>
      <c r="P5619">
        <v>0.3</v>
      </c>
      <c r="Q5619">
        <v>0.75</v>
      </c>
      <c r="R5619" t="s">
        <v>744</v>
      </c>
    </row>
    <row r="5620" spans="1:18" x14ac:dyDescent="0.3">
      <c r="A5620" s="63">
        <v>5618</v>
      </c>
      <c r="B5620">
        <v>114302</v>
      </c>
      <c r="C5620" t="s">
        <v>154</v>
      </c>
      <c r="D5620" t="s">
        <v>585</v>
      </c>
      <c r="F5620">
        <v>62</v>
      </c>
      <c r="G5620" s="64">
        <v>44687</v>
      </c>
      <c r="H5620" s="64">
        <v>44702</v>
      </c>
      <c r="I5620">
        <v>5</v>
      </c>
      <c r="J5620">
        <v>2021</v>
      </c>
      <c r="K5620">
        <v>2021</v>
      </c>
      <c r="L5620">
        <v>12</v>
      </c>
      <c r="M5620">
        <v>0.4</v>
      </c>
      <c r="N5620">
        <v>4.8000000000000007</v>
      </c>
      <c r="O5620">
        <v>16</v>
      </c>
      <c r="P5620">
        <v>0.3</v>
      </c>
      <c r="Q5620">
        <v>0.75</v>
      </c>
      <c r="R5620" t="s">
        <v>606</v>
      </c>
    </row>
    <row r="5621" spans="1:18" x14ac:dyDescent="0.3">
      <c r="A5621" s="63">
        <v>5619</v>
      </c>
      <c r="B5621">
        <v>114302</v>
      </c>
      <c r="C5621" t="s">
        <v>154</v>
      </c>
      <c r="D5621" t="s">
        <v>585</v>
      </c>
      <c r="F5621">
        <v>62</v>
      </c>
      <c r="G5621" s="64">
        <v>44687</v>
      </c>
      <c r="H5621" s="64">
        <v>44702</v>
      </c>
      <c r="I5621">
        <v>5</v>
      </c>
      <c r="J5621">
        <v>2021</v>
      </c>
      <c r="K5621">
        <v>2021</v>
      </c>
      <c r="L5621">
        <v>12</v>
      </c>
      <c r="M5621">
        <v>0.4</v>
      </c>
      <c r="N5621">
        <v>4.8000000000000007</v>
      </c>
      <c r="O5621">
        <v>16</v>
      </c>
      <c r="P5621">
        <v>0.3</v>
      </c>
      <c r="Q5621">
        <v>0.75</v>
      </c>
      <c r="R5621" t="s">
        <v>722</v>
      </c>
    </row>
    <row r="5622" spans="1:18" x14ac:dyDescent="0.3">
      <c r="A5622" s="63">
        <v>5620</v>
      </c>
      <c r="B5622">
        <v>114302</v>
      </c>
      <c r="C5622" t="s">
        <v>154</v>
      </c>
      <c r="D5622" t="s">
        <v>585</v>
      </c>
      <c r="F5622">
        <v>62</v>
      </c>
      <c r="G5622" s="64">
        <v>44687</v>
      </c>
      <c r="H5622" s="64">
        <v>44702</v>
      </c>
      <c r="I5622">
        <v>5</v>
      </c>
      <c r="J5622">
        <v>2021</v>
      </c>
      <c r="K5622">
        <v>2021</v>
      </c>
      <c r="L5622">
        <v>12</v>
      </c>
      <c r="M5622">
        <v>0.4</v>
      </c>
      <c r="N5622">
        <v>4.8000000000000007</v>
      </c>
      <c r="O5622">
        <v>16</v>
      </c>
      <c r="P5622">
        <v>0.3</v>
      </c>
      <c r="Q5622">
        <v>0.75</v>
      </c>
      <c r="R5622" t="s">
        <v>597</v>
      </c>
    </row>
    <row r="5623" spans="1:18" x14ac:dyDescent="0.3">
      <c r="A5623" s="63">
        <v>5621</v>
      </c>
      <c r="B5623">
        <v>114302</v>
      </c>
      <c r="C5623" t="s">
        <v>154</v>
      </c>
      <c r="D5623" t="s">
        <v>585</v>
      </c>
      <c r="F5623">
        <v>62</v>
      </c>
      <c r="G5623" s="64">
        <v>44687</v>
      </c>
      <c r="H5623" s="64">
        <v>44702</v>
      </c>
      <c r="I5623">
        <v>5</v>
      </c>
      <c r="J5623">
        <v>2021</v>
      </c>
      <c r="K5623">
        <v>2021</v>
      </c>
      <c r="L5623">
        <v>12</v>
      </c>
      <c r="M5623">
        <v>0.4</v>
      </c>
      <c r="N5623">
        <v>4.8000000000000007</v>
      </c>
      <c r="O5623">
        <v>16</v>
      </c>
      <c r="P5623">
        <v>0.3</v>
      </c>
      <c r="Q5623">
        <v>0.75</v>
      </c>
      <c r="R5623" t="s">
        <v>731</v>
      </c>
    </row>
    <row r="5624" spans="1:18" x14ac:dyDescent="0.3">
      <c r="A5624" s="63">
        <v>5622</v>
      </c>
      <c r="B5624">
        <v>126047</v>
      </c>
      <c r="C5624" t="s">
        <v>175</v>
      </c>
      <c r="D5624" t="s">
        <v>585</v>
      </c>
      <c r="F5624">
        <v>66</v>
      </c>
      <c r="G5624" s="64">
        <v>44698</v>
      </c>
      <c r="H5624" s="64">
        <v>44706</v>
      </c>
      <c r="I5624">
        <v>4</v>
      </c>
      <c r="J5624">
        <v>2021</v>
      </c>
      <c r="K5624">
        <v>2021</v>
      </c>
      <c r="L5624">
        <v>12</v>
      </c>
      <c r="M5624">
        <v>0.4</v>
      </c>
      <c r="N5624">
        <v>4.8000000000000007</v>
      </c>
      <c r="O5624">
        <v>9</v>
      </c>
      <c r="P5624">
        <v>0.53333333333333344</v>
      </c>
      <c r="Q5624">
        <v>1.333333333333333</v>
      </c>
      <c r="R5624" t="s">
        <v>35</v>
      </c>
    </row>
    <row r="5625" spans="1:18" x14ac:dyDescent="0.3">
      <c r="A5625" s="63">
        <v>5623</v>
      </c>
      <c r="B5625">
        <v>126047</v>
      </c>
      <c r="C5625" t="s">
        <v>175</v>
      </c>
      <c r="D5625" t="s">
        <v>585</v>
      </c>
      <c r="F5625">
        <v>66</v>
      </c>
      <c r="G5625" s="64">
        <v>44698</v>
      </c>
      <c r="H5625" s="64">
        <v>44706</v>
      </c>
      <c r="I5625">
        <v>4</v>
      </c>
      <c r="J5625">
        <v>2021</v>
      </c>
      <c r="K5625">
        <v>2021</v>
      </c>
      <c r="L5625">
        <v>12</v>
      </c>
      <c r="M5625">
        <v>0.4</v>
      </c>
      <c r="N5625">
        <v>4.8000000000000007</v>
      </c>
      <c r="O5625">
        <v>9</v>
      </c>
      <c r="P5625">
        <v>0.53333333333333344</v>
      </c>
      <c r="Q5625">
        <v>1.333333333333333</v>
      </c>
      <c r="R5625" t="s">
        <v>36</v>
      </c>
    </row>
    <row r="5626" spans="1:18" x14ac:dyDescent="0.3">
      <c r="A5626" s="63">
        <v>5624</v>
      </c>
      <c r="B5626">
        <v>126047</v>
      </c>
      <c r="C5626" t="s">
        <v>175</v>
      </c>
      <c r="D5626" t="s">
        <v>585</v>
      </c>
      <c r="F5626">
        <v>66</v>
      </c>
      <c r="G5626" s="64">
        <v>44698</v>
      </c>
      <c r="H5626" s="64">
        <v>44706</v>
      </c>
      <c r="I5626">
        <v>4</v>
      </c>
      <c r="J5626">
        <v>2021</v>
      </c>
      <c r="K5626">
        <v>2021</v>
      </c>
      <c r="L5626">
        <v>12</v>
      </c>
      <c r="M5626">
        <v>0.4</v>
      </c>
      <c r="N5626">
        <v>4.8000000000000007</v>
      </c>
      <c r="O5626">
        <v>9</v>
      </c>
      <c r="P5626">
        <v>0.53333333333333344</v>
      </c>
      <c r="Q5626">
        <v>1.333333333333333</v>
      </c>
      <c r="R5626" t="s">
        <v>108</v>
      </c>
    </row>
    <row r="5627" spans="1:18" x14ac:dyDescent="0.3">
      <c r="A5627" s="63">
        <v>5625</v>
      </c>
      <c r="B5627">
        <v>126047</v>
      </c>
      <c r="C5627" t="s">
        <v>175</v>
      </c>
      <c r="D5627" t="s">
        <v>585</v>
      </c>
      <c r="F5627">
        <v>66</v>
      </c>
      <c r="G5627" s="64">
        <v>44698</v>
      </c>
      <c r="H5627" s="64">
        <v>44706</v>
      </c>
      <c r="I5627">
        <v>4</v>
      </c>
      <c r="J5627">
        <v>2021</v>
      </c>
      <c r="K5627">
        <v>2021</v>
      </c>
      <c r="L5627">
        <v>12</v>
      </c>
      <c r="M5627">
        <v>0.4</v>
      </c>
      <c r="N5627">
        <v>4.8000000000000007</v>
      </c>
      <c r="O5627">
        <v>9</v>
      </c>
      <c r="P5627">
        <v>0.53333333333333344</v>
      </c>
      <c r="Q5627">
        <v>1.333333333333333</v>
      </c>
      <c r="R5627" t="s">
        <v>808</v>
      </c>
    </row>
    <row r="5628" spans="1:18" x14ac:dyDescent="0.3">
      <c r="A5628" s="63">
        <v>5626</v>
      </c>
      <c r="B5628">
        <v>126047</v>
      </c>
      <c r="C5628" t="s">
        <v>175</v>
      </c>
      <c r="D5628" t="s">
        <v>585</v>
      </c>
      <c r="F5628">
        <v>66</v>
      </c>
      <c r="G5628" s="64">
        <v>44698</v>
      </c>
      <c r="H5628" s="64">
        <v>44706</v>
      </c>
      <c r="I5628">
        <v>4</v>
      </c>
      <c r="J5628">
        <v>2021</v>
      </c>
      <c r="K5628">
        <v>2021</v>
      </c>
      <c r="L5628">
        <v>12</v>
      </c>
      <c r="M5628">
        <v>0.4</v>
      </c>
      <c r="N5628">
        <v>4.8000000000000007</v>
      </c>
      <c r="O5628">
        <v>9</v>
      </c>
      <c r="P5628">
        <v>0.53333333333333344</v>
      </c>
      <c r="Q5628">
        <v>1.333333333333333</v>
      </c>
      <c r="R5628" t="s">
        <v>133</v>
      </c>
    </row>
    <row r="5629" spans="1:18" x14ac:dyDescent="0.3">
      <c r="A5629" s="63">
        <v>5627</v>
      </c>
      <c r="B5629">
        <v>126047</v>
      </c>
      <c r="C5629" t="s">
        <v>175</v>
      </c>
      <c r="D5629" t="s">
        <v>585</v>
      </c>
      <c r="F5629">
        <v>66</v>
      </c>
      <c r="G5629" s="64">
        <v>44698</v>
      </c>
      <c r="H5629" s="64">
        <v>44706</v>
      </c>
      <c r="I5629">
        <v>4</v>
      </c>
      <c r="J5629">
        <v>2021</v>
      </c>
      <c r="K5629">
        <v>2021</v>
      </c>
      <c r="L5629">
        <v>12</v>
      </c>
      <c r="M5629">
        <v>0.4</v>
      </c>
      <c r="N5629">
        <v>4.8000000000000007</v>
      </c>
      <c r="O5629">
        <v>9</v>
      </c>
      <c r="P5629">
        <v>0.53333333333333344</v>
      </c>
      <c r="Q5629">
        <v>1.333333333333333</v>
      </c>
      <c r="R5629" t="s">
        <v>888</v>
      </c>
    </row>
    <row r="5630" spans="1:18" x14ac:dyDescent="0.3">
      <c r="A5630" s="63">
        <v>5628</v>
      </c>
      <c r="B5630">
        <v>126047</v>
      </c>
      <c r="C5630" t="s">
        <v>175</v>
      </c>
      <c r="D5630" t="s">
        <v>585</v>
      </c>
      <c r="F5630">
        <v>66</v>
      </c>
      <c r="G5630" s="64">
        <v>44698</v>
      </c>
      <c r="H5630" s="64">
        <v>44706</v>
      </c>
      <c r="I5630">
        <v>4</v>
      </c>
      <c r="J5630">
        <v>2021</v>
      </c>
      <c r="K5630">
        <v>2021</v>
      </c>
      <c r="L5630">
        <v>12</v>
      </c>
      <c r="M5630">
        <v>0.4</v>
      </c>
      <c r="N5630">
        <v>4.8000000000000007</v>
      </c>
      <c r="O5630">
        <v>9</v>
      </c>
      <c r="P5630">
        <v>0.53333333333333344</v>
      </c>
      <c r="Q5630">
        <v>1.333333333333333</v>
      </c>
      <c r="R5630" t="s">
        <v>67</v>
      </c>
    </row>
    <row r="5631" spans="1:18" x14ac:dyDescent="0.3">
      <c r="A5631" s="63">
        <v>5629</v>
      </c>
      <c r="B5631">
        <v>126047</v>
      </c>
      <c r="C5631" t="s">
        <v>175</v>
      </c>
      <c r="D5631" t="s">
        <v>585</v>
      </c>
      <c r="F5631">
        <v>66</v>
      </c>
      <c r="G5631" s="64">
        <v>44698</v>
      </c>
      <c r="H5631" s="64">
        <v>44706</v>
      </c>
      <c r="I5631">
        <v>4</v>
      </c>
      <c r="J5631">
        <v>2021</v>
      </c>
      <c r="K5631">
        <v>2021</v>
      </c>
      <c r="L5631">
        <v>12</v>
      </c>
      <c r="M5631">
        <v>0.4</v>
      </c>
      <c r="N5631">
        <v>4.8000000000000007</v>
      </c>
      <c r="O5631">
        <v>9</v>
      </c>
      <c r="P5631">
        <v>0.53333333333333344</v>
      </c>
      <c r="Q5631">
        <v>1.333333333333333</v>
      </c>
      <c r="R5631" t="s">
        <v>590</v>
      </c>
    </row>
    <row r="5632" spans="1:18" x14ac:dyDescent="0.3">
      <c r="A5632" s="63">
        <v>5630</v>
      </c>
      <c r="B5632">
        <v>126047</v>
      </c>
      <c r="C5632" t="s">
        <v>175</v>
      </c>
      <c r="D5632" t="s">
        <v>585</v>
      </c>
      <c r="F5632">
        <v>66</v>
      </c>
      <c r="G5632" s="64">
        <v>44698</v>
      </c>
      <c r="H5632" s="64">
        <v>44706</v>
      </c>
      <c r="I5632">
        <v>4</v>
      </c>
      <c r="J5632">
        <v>2021</v>
      </c>
      <c r="K5632">
        <v>2021</v>
      </c>
      <c r="L5632">
        <v>12</v>
      </c>
      <c r="M5632">
        <v>0.4</v>
      </c>
      <c r="N5632">
        <v>4.8000000000000007</v>
      </c>
      <c r="O5632">
        <v>9</v>
      </c>
      <c r="P5632">
        <v>0.53333333333333344</v>
      </c>
      <c r="Q5632">
        <v>1.333333333333333</v>
      </c>
      <c r="R5632" t="s">
        <v>663</v>
      </c>
    </row>
    <row r="5633" spans="1:18" x14ac:dyDescent="0.3">
      <c r="A5633" s="63">
        <v>5631</v>
      </c>
      <c r="B5633">
        <v>126047</v>
      </c>
      <c r="C5633" t="s">
        <v>175</v>
      </c>
      <c r="D5633" t="s">
        <v>585</v>
      </c>
      <c r="F5633">
        <v>66</v>
      </c>
      <c r="G5633" s="64">
        <v>44698</v>
      </c>
      <c r="H5633" s="64">
        <v>44706</v>
      </c>
      <c r="I5633">
        <v>4</v>
      </c>
      <c r="J5633">
        <v>2021</v>
      </c>
      <c r="K5633">
        <v>2021</v>
      </c>
      <c r="L5633">
        <v>12</v>
      </c>
      <c r="M5633">
        <v>0.4</v>
      </c>
      <c r="N5633">
        <v>4.8000000000000007</v>
      </c>
      <c r="O5633">
        <v>9</v>
      </c>
      <c r="P5633">
        <v>0.53333333333333344</v>
      </c>
      <c r="Q5633">
        <v>1.333333333333333</v>
      </c>
      <c r="R5633" t="s">
        <v>706</v>
      </c>
    </row>
    <row r="5634" spans="1:18" x14ac:dyDescent="0.3">
      <c r="A5634" s="63">
        <v>5632</v>
      </c>
      <c r="B5634">
        <v>126047</v>
      </c>
      <c r="C5634" t="s">
        <v>175</v>
      </c>
      <c r="D5634" t="s">
        <v>585</v>
      </c>
      <c r="F5634">
        <v>66</v>
      </c>
      <c r="G5634" s="64">
        <v>44698</v>
      </c>
      <c r="H5634" s="64">
        <v>44706</v>
      </c>
      <c r="I5634">
        <v>4</v>
      </c>
      <c r="J5634">
        <v>2021</v>
      </c>
      <c r="K5634">
        <v>2021</v>
      </c>
      <c r="L5634">
        <v>12</v>
      </c>
      <c r="M5634">
        <v>0.4</v>
      </c>
      <c r="N5634">
        <v>4.8000000000000007</v>
      </c>
      <c r="O5634">
        <v>9</v>
      </c>
      <c r="P5634">
        <v>0.53333333333333344</v>
      </c>
      <c r="Q5634">
        <v>1.333333333333333</v>
      </c>
      <c r="R5634" t="s">
        <v>606</v>
      </c>
    </row>
    <row r="5635" spans="1:18" x14ac:dyDescent="0.3">
      <c r="A5635" s="63">
        <v>5633</v>
      </c>
      <c r="B5635">
        <v>126047</v>
      </c>
      <c r="C5635" t="s">
        <v>175</v>
      </c>
      <c r="D5635" t="s">
        <v>585</v>
      </c>
      <c r="F5635">
        <v>66</v>
      </c>
      <c r="G5635" s="64">
        <v>44698</v>
      </c>
      <c r="H5635" s="64">
        <v>44706</v>
      </c>
      <c r="I5635">
        <v>4</v>
      </c>
      <c r="J5635">
        <v>2021</v>
      </c>
      <c r="K5635">
        <v>2021</v>
      </c>
      <c r="L5635">
        <v>12</v>
      </c>
      <c r="M5635">
        <v>0.4</v>
      </c>
      <c r="N5635">
        <v>4.8000000000000007</v>
      </c>
      <c r="O5635">
        <v>9</v>
      </c>
      <c r="P5635">
        <v>0.53333333333333344</v>
      </c>
      <c r="Q5635">
        <v>1.333333333333333</v>
      </c>
      <c r="R5635" t="s">
        <v>615</v>
      </c>
    </row>
    <row r="5636" spans="1:18" x14ac:dyDescent="0.3">
      <c r="A5636" s="63">
        <v>5634</v>
      </c>
      <c r="B5636">
        <v>126047</v>
      </c>
      <c r="C5636" t="s">
        <v>175</v>
      </c>
      <c r="D5636" t="s">
        <v>585</v>
      </c>
      <c r="F5636">
        <v>66</v>
      </c>
      <c r="G5636" s="64">
        <v>44698</v>
      </c>
      <c r="H5636" s="64">
        <v>44706</v>
      </c>
      <c r="I5636">
        <v>4</v>
      </c>
      <c r="J5636">
        <v>2021</v>
      </c>
      <c r="K5636">
        <v>2021</v>
      </c>
      <c r="L5636">
        <v>12</v>
      </c>
      <c r="M5636">
        <v>0.4</v>
      </c>
      <c r="N5636">
        <v>4.8000000000000007</v>
      </c>
      <c r="O5636">
        <v>9</v>
      </c>
      <c r="P5636">
        <v>0.53333333333333344</v>
      </c>
      <c r="Q5636">
        <v>1.333333333333333</v>
      </c>
      <c r="R5636" t="s">
        <v>690</v>
      </c>
    </row>
    <row r="5637" spans="1:18" x14ac:dyDescent="0.3">
      <c r="A5637" s="63">
        <v>5635</v>
      </c>
      <c r="B5637">
        <v>126047</v>
      </c>
      <c r="C5637" t="s">
        <v>175</v>
      </c>
      <c r="D5637" t="s">
        <v>585</v>
      </c>
      <c r="F5637">
        <v>66</v>
      </c>
      <c r="G5637" s="64">
        <v>44698</v>
      </c>
      <c r="H5637" s="64">
        <v>44706</v>
      </c>
      <c r="I5637">
        <v>4</v>
      </c>
      <c r="J5637">
        <v>2021</v>
      </c>
      <c r="K5637">
        <v>2021</v>
      </c>
      <c r="L5637">
        <v>12</v>
      </c>
      <c r="M5637">
        <v>0.4</v>
      </c>
      <c r="N5637">
        <v>4.8000000000000007</v>
      </c>
      <c r="O5637">
        <v>9</v>
      </c>
      <c r="P5637">
        <v>0.53333333333333344</v>
      </c>
      <c r="Q5637">
        <v>1.333333333333333</v>
      </c>
      <c r="R5637" t="s">
        <v>694</v>
      </c>
    </row>
    <row r="5638" spans="1:18" x14ac:dyDescent="0.3">
      <c r="A5638" s="63">
        <v>5636</v>
      </c>
      <c r="B5638">
        <v>126047</v>
      </c>
      <c r="C5638" t="s">
        <v>175</v>
      </c>
      <c r="D5638" t="s">
        <v>585</v>
      </c>
      <c r="F5638">
        <v>66</v>
      </c>
      <c r="G5638" s="64">
        <v>44698</v>
      </c>
      <c r="H5638" s="64">
        <v>44706</v>
      </c>
      <c r="I5638">
        <v>4</v>
      </c>
      <c r="J5638">
        <v>2021</v>
      </c>
      <c r="K5638">
        <v>2021</v>
      </c>
      <c r="L5638">
        <v>12</v>
      </c>
      <c r="M5638">
        <v>0.4</v>
      </c>
      <c r="N5638">
        <v>4.8000000000000007</v>
      </c>
      <c r="O5638">
        <v>9</v>
      </c>
      <c r="P5638">
        <v>0.53333333333333344</v>
      </c>
      <c r="Q5638">
        <v>1.333333333333333</v>
      </c>
      <c r="R5638" t="s">
        <v>80</v>
      </c>
    </row>
    <row r="5639" spans="1:18" x14ac:dyDescent="0.3">
      <c r="A5639" s="63">
        <v>5637</v>
      </c>
      <c r="B5639">
        <v>126047</v>
      </c>
      <c r="C5639" t="s">
        <v>175</v>
      </c>
      <c r="D5639" t="s">
        <v>585</v>
      </c>
      <c r="F5639">
        <v>66</v>
      </c>
      <c r="G5639" s="64">
        <v>44698</v>
      </c>
      <c r="H5639" s="64">
        <v>44706</v>
      </c>
      <c r="I5639">
        <v>4</v>
      </c>
      <c r="J5639">
        <v>2021</v>
      </c>
      <c r="K5639">
        <v>2021</v>
      </c>
      <c r="L5639">
        <v>12</v>
      </c>
      <c r="M5639">
        <v>0.4</v>
      </c>
      <c r="N5639">
        <v>4.8000000000000007</v>
      </c>
      <c r="O5639">
        <v>9</v>
      </c>
      <c r="P5639">
        <v>0.53333333333333344</v>
      </c>
      <c r="Q5639">
        <v>1.333333333333333</v>
      </c>
      <c r="R5639" t="s">
        <v>588</v>
      </c>
    </row>
    <row r="5640" spans="1:18" x14ac:dyDescent="0.3">
      <c r="A5640" s="63">
        <v>5638</v>
      </c>
      <c r="B5640">
        <v>126047</v>
      </c>
      <c r="C5640" t="s">
        <v>175</v>
      </c>
      <c r="D5640" t="s">
        <v>585</v>
      </c>
      <c r="F5640">
        <v>66</v>
      </c>
      <c r="G5640" s="64">
        <v>44698</v>
      </c>
      <c r="H5640" s="64">
        <v>44706</v>
      </c>
      <c r="I5640">
        <v>4</v>
      </c>
      <c r="J5640">
        <v>2021</v>
      </c>
      <c r="K5640">
        <v>2021</v>
      </c>
      <c r="L5640">
        <v>12</v>
      </c>
      <c r="M5640">
        <v>0.4</v>
      </c>
      <c r="N5640">
        <v>4.8000000000000007</v>
      </c>
      <c r="O5640">
        <v>9</v>
      </c>
      <c r="P5640">
        <v>0.53333333333333344</v>
      </c>
      <c r="Q5640">
        <v>1.333333333333333</v>
      </c>
      <c r="R5640" t="s">
        <v>617</v>
      </c>
    </row>
    <row r="5641" spans="1:18" x14ac:dyDescent="0.3">
      <c r="A5641" s="63">
        <v>5639</v>
      </c>
      <c r="B5641">
        <v>127366</v>
      </c>
      <c r="C5641" t="s">
        <v>39</v>
      </c>
      <c r="D5641" t="s">
        <v>585</v>
      </c>
      <c r="F5641">
        <v>67</v>
      </c>
      <c r="G5641" s="64">
        <v>44700</v>
      </c>
      <c r="H5641" s="64">
        <v>44701</v>
      </c>
      <c r="I5641">
        <v>5</v>
      </c>
      <c r="J5641">
        <v>2021</v>
      </c>
      <c r="K5641">
        <v>2021</v>
      </c>
      <c r="L5641">
        <v>12</v>
      </c>
      <c r="M5641">
        <v>0.4</v>
      </c>
      <c r="N5641">
        <v>4.8000000000000007</v>
      </c>
      <c r="O5641">
        <v>2</v>
      </c>
      <c r="P5641">
        <v>2.4</v>
      </c>
      <c r="Q5641">
        <v>6</v>
      </c>
      <c r="R5641" t="s">
        <v>35</v>
      </c>
    </row>
    <row r="5642" spans="1:18" x14ac:dyDescent="0.3">
      <c r="A5642" s="63">
        <v>5640</v>
      </c>
      <c r="B5642">
        <v>127366</v>
      </c>
      <c r="C5642" t="s">
        <v>39</v>
      </c>
      <c r="D5642" t="s">
        <v>585</v>
      </c>
      <c r="F5642">
        <v>67</v>
      </c>
      <c r="G5642" s="64">
        <v>44700</v>
      </c>
      <c r="H5642" s="64">
        <v>44701</v>
      </c>
      <c r="I5642">
        <v>5</v>
      </c>
      <c r="J5642">
        <v>2021</v>
      </c>
      <c r="K5642">
        <v>2021</v>
      </c>
      <c r="L5642">
        <v>12</v>
      </c>
      <c r="M5642">
        <v>0.4</v>
      </c>
      <c r="N5642">
        <v>4.8000000000000007</v>
      </c>
      <c r="O5642">
        <v>2</v>
      </c>
      <c r="P5642">
        <v>2.4</v>
      </c>
      <c r="Q5642">
        <v>6</v>
      </c>
      <c r="R5642" t="s">
        <v>36</v>
      </c>
    </row>
    <row r="5643" spans="1:18" x14ac:dyDescent="0.3">
      <c r="A5643" s="63">
        <v>5641</v>
      </c>
      <c r="B5643">
        <v>127366</v>
      </c>
      <c r="C5643" t="s">
        <v>39</v>
      </c>
      <c r="D5643" t="s">
        <v>585</v>
      </c>
      <c r="F5643">
        <v>67</v>
      </c>
      <c r="G5643" s="64">
        <v>44700</v>
      </c>
      <c r="H5643" s="64">
        <v>44701</v>
      </c>
      <c r="I5643">
        <v>5</v>
      </c>
      <c r="J5643">
        <v>2021</v>
      </c>
      <c r="K5643">
        <v>2021</v>
      </c>
      <c r="L5643">
        <v>12</v>
      </c>
      <c r="M5643">
        <v>0.4</v>
      </c>
      <c r="N5643">
        <v>4.8000000000000007</v>
      </c>
      <c r="O5643">
        <v>2</v>
      </c>
      <c r="P5643">
        <v>2.4</v>
      </c>
      <c r="Q5643">
        <v>6</v>
      </c>
      <c r="R5643" t="s">
        <v>23</v>
      </c>
    </row>
    <row r="5644" spans="1:18" x14ac:dyDescent="0.3">
      <c r="A5644" s="63">
        <v>5642</v>
      </c>
      <c r="B5644">
        <v>127366</v>
      </c>
      <c r="C5644" t="s">
        <v>39</v>
      </c>
      <c r="D5644" t="s">
        <v>585</v>
      </c>
      <c r="F5644">
        <v>67</v>
      </c>
      <c r="G5644" s="64">
        <v>44700</v>
      </c>
      <c r="H5644" s="64">
        <v>44701</v>
      </c>
      <c r="I5644">
        <v>5</v>
      </c>
      <c r="J5644">
        <v>2021</v>
      </c>
      <c r="K5644">
        <v>2021</v>
      </c>
      <c r="L5644">
        <v>12</v>
      </c>
      <c r="M5644">
        <v>0.4</v>
      </c>
      <c r="N5644">
        <v>4.8000000000000007</v>
      </c>
      <c r="O5644">
        <v>2</v>
      </c>
      <c r="P5644">
        <v>2.4</v>
      </c>
      <c r="Q5644">
        <v>6</v>
      </c>
      <c r="R5644" t="s">
        <v>37</v>
      </c>
    </row>
    <row r="5645" spans="1:18" x14ac:dyDescent="0.3">
      <c r="A5645" s="63">
        <v>5643</v>
      </c>
      <c r="B5645">
        <v>127366</v>
      </c>
      <c r="C5645" t="s">
        <v>39</v>
      </c>
      <c r="D5645" t="s">
        <v>585</v>
      </c>
      <c r="F5645">
        <v>67</v>
      </c>
      <c r="G5645" s="64">
        <v>44700</v>
      </c>
      <c r="H5645" s="64">
        <v>44701</v>
      </c>
      <c r="I5645">
        <v>5</v>
      </c>
      <c r="J5645">
        <v>2021</v>
      </c>
      <c r="K5645">
        <v>2021</v>
      </c>
      <c r="L5645">
        <v>12</v>
      </c>
      <c r="M5645">
        <v>0.4</v>
      </c>
      <c r="N5645">
        <v>4.8000000000000007</v>
      </c>
      <c r="O5645">
        <v>2</v>
      </c>
      <c r="P5645">
        <v>2.4</v>
      </c>
      <c r="Q5645">
        <v>6</v>
      </c>
      <c r="R5645" t="s">
        <v>784</v>
      </c>
    </row>
    <row r="5646" spans="1:18" x14ac:dyDescent="0.3">
      <c r="A5646" s="63">
        <v>5644</v>
      </c>
      <c r="B5646">
        <v>127366</v>
      </c>
      <c r="C5646" t="s">
        <v>39</v>
      </c>
      <c r="D5646" t="s">
        <v>585</v>
      </c>
      <c r="F5646">
        <v>67</v>
      </c>
      <c r="G5646" s="64">
        <v>44700</v>
      </c>
      <c r="H5646" s="64">
        <v>44701</v>
      </c>
      <c r="I5646">
        <v>5</v>
      </c>
      <c r="J5646">
        <v>2021</v>
      </c>
      <c r="K5646">
        <v>2021</v>
      </c>
      <c r="L5646">
        <v>12</v>
      </c>
      <c r="M5646">
        <v>0.4</v>
      </c>
      <c r="N5646">
        <v>4.8000000000000007</v>
      </c>
      <c r="O5646">
        <v>2</v>
      </c>
      <c r="P5646">
        <v>2.4</v>
      </c>
      <c r="Q5646">
        <v>6</v>
      </c>
      <c r="R5646" t="s">
        <v>38</v>
      </c>
    </row>
    <row r="5647" spans="1:18" x14ac:dyDescent="0.3">
      <c r="A5647" s="63">
        <v>5645</v>
      </c>
      <c r="B5647">
        <v>127366</v>
      </c>
      <c r="C5647" t="s">
        <v>39</v>
      </c>
      <c r="D5647" t="s">
        <v>585</v>
      </c>
      <c r="F5647">
        <v>67</v>
      </c>
      <c r="G5647" s="64">
        <v>44700</v>
      </c>
      <c r="H5647" s="64">
        <v>44701</v>
      </c>
      <c r="I5647">
        <v>5</v>
      </c>
      <c r="J5647">
        <v>2021</v>
      </c>
      <c r="K5647">
        <v>2021</v>
      </c>
      <c r="L5647">
        <v>12</v>
      </c>
      <c r="M5647">
        <v>0.4</v>
      </c>
      <c r="N5647">
        <v>4.8000000000000007</v>
      </c>
      <c r="O5647">
        <v>2</v>
      </c>
      <c r="P5647">
        <v>2.4</v>
      </c>
      <c r="Q5647">
        <v>6</v>
      </c>
      <c r="R5647" t="s">
        <v>590</v>
      </c>
    </row>
    <row r="5648" spans="1:18" x14ac:dyDescent="0.3">
      <c r="A5648" s="63">
        <v>5646</v>
      </c>
      <c r="B5648">
        <v>127366</v>
      </c>
      <c r="C5648" t="s">
        <v>39</v>
      </c>
      <c r="D5648" t="s">
        <v>585</v>
      </c>
      <c r="F5648">
        <v>67</v>
      </c>
      <c r="G5648" s="64">
        <v>44700</v>
      </c>
      <c r="H5648" s="64">
        <v>44701</v>
      </c>
      <c r="I5648">
        <v>5</v>
      </c>
      <c r="J5648">
        <v>2021</v>
      </c>
      <c r="K5648">
        <v>2021</v>
      </c>
      <c r="L5648">
        <v>12</v>
      </c>
      <c r="M5648">
        <v>0.4</v>
      </c>
      <c r="N5648">
        <v>4.8000000000000007</v>
      </c>
      <c r="O5648">
        <v>2</v>
      </c>
      <c r="P5648">
        <v>2.4</v>
      </c>
      <c r="Q5648">
        <v>6</v>
      </c>
      <c r="R5648" t="s">
        <v>768</v>
      </c>
    </row>
    <row r="5649" spans="1:18" x14ac:dyDescent="0.3">
      <c r="A5649" s="63">
        <v>5647</v>
      </c>
      <c r="B5649">
        <v>127366</v>
      </c>
      <c r="C5649" t="s">
        <v>39</v>
      </c>
      <c r="D5649" t="s">
        <v>585</v>
      </c>
      <c r="F5649">
        <v>67</v>
      </c>
      <c r="G5649" s="64">
        <v>44700</v>
      </c>
      <c r="H5649" s="64">
        <v>44701</v>
      </c>
      <c r="I5649">
        <v>5</v>
      </c>
      <c r="J5649">
        <v>2021</v>
      </c>
      <c r="K5649">
        <v>2021</v>
      </c>
      <c r="L5649">
        <v>12</v>
      </c>
      <c r="M5649">
        <v>0.4</v>
      </c>
      <c r="N5649">
        <v>4.8000000000000007</v>
      </c>
      <c r="O5649">
        <v>2</v>
      </c>
      <c r="P5649">
        <v>2.4</v>
      </c>
      <c r="Q5649">
        <v>6</v>
      </c>
      <c r="R5649" t="s">
        <v>775</v>
      </c>
    </row>
    <row r="5650" spans="1:18" x14ac:dyDescent="0.3">
      <c r="A5650" s="63">
        <v>5648</v>
      </c>
      <c r="B5650">
        <v>127366</v>
      </c>
      <c r="C5650" t="s">
        <v>39</v>
      </c>
      <c r="D5650" t="s">
        <v>585</v>
      </c>
      <c r="F5650">
        <v>67</v>
      </c>
      <c r="G5650" s="64">
        <v>44700</v>
      </c>
      <c r="H5650" s="64">
        <v>44701</v>
      </c>
      <c r="I5650">
        <v>5</v>
      </c>
      <c r="J5650">
        <v>2021</v>
      </c>
      <c r="K5650">
        <v>2021</v>
      </c>
      <c r="L5650">
        <v>12</v>
      </c>
      <c r="M5650">
        <v>0.4</v>
      </c>
      <c r="N5650">
        <v>4.8000000000000007</v>
      </c>
      <c r="O5650">
        <v>2</v>
      </c>
      <c r="P5650">
        <v>2.4</v>
      </c>
      <c r="Q5650">
        <v>6</v>
      </c>
      <c r="R5650" t="s">
        <v>808</v>
      </c>
    </row>
    <row r="5651" spans="1:18" x14ac:dyDescent="0.3">
      <c r="A5651" s="63">
        <v>5649</v>
      </c>
      <c r="B5651">
        <v>127366</v>
      </c>
      <c r="C5651" t="s">
        <v>39</v>
      </c>
      <c r="D5651" t="s">
        <v>585</v>
      </c>
      <c r="F5651">
        <v>67</v>
      </c>
      <c r="G5651" s="64">
        <v>44700</v>
      </c>
      <c r="H5651" s="64">
        <v>44701</v>
      </c>
      <c r="I5651">
        <v>5</v>
      </c>
      <c r="J5651">
        <v>2021</v>
      </c>
      <c r="K5651">
        <v>2021</v>
      </c>
      <c r="L5651">
        <v>12</v>
      </c>
      <c r="M5651">
        <v>0.4</v>
      </c>
      <c r="N5651">
        <v>4.8000000000000007</v>
      </c>
      <c r="O5651">
        <v>2</v>
      </c>
      <c r="P5651">
        <v>2.4</v>
      </c>
      <c r="Q5651">
        <v>6</v>
      </c>
      <c r="R5651" t="s">
        <v>760</v>
      </c>
    </row>
    <row r="5652" spans="1:18" x14ac:dyDescent="0.3">
      <c r="A5652" s="63">
        <v>5650</v>
      </c>
      <c r="B5652">
        <v>127366</v>
      </c>
      <c r="C5652" t="s">
        <v>39</v>
      </c>
      <c r="D5652" t="s">
        <v>585</v>
      </c>
      <c r="F5652">
        <v>67</v>
      </c>
      <c r="G5652" s="64">
        <v>44700</v>
      </c>
      <c r="H5652" s="64">
        <v>44701</v>
      </c>
      <c r="I5652">
        <v>5</v>
      </c>
      <c r="J5652">
        <v>2021</v>
      </c>
      <c r="K5652">
        <v>2021</v>
      </c>
      <c r="L5652">
        <v>12</v>
      </c>
      <c r="M5652">
        <v>0.4</v>
      </c>
      <c r="N5652">
        <v>4.8000000000000007</v>
      </c>
      <c r="O5652">
        <v>2</v>
      </c>
      <c r="P5652">
        <v>2.4</v>
      </c>
      <c r="Q5652">
        <v>6</v>
      </c>
      <c r="R5652" t="s">
        <v>755</v>
      </c>
    </row>
    <row r="5653" spans="1:18" x14ac:dyDescent="0.3">
      <c r="A5653" s="63">
        <v>5651</v>
      </c>
      <c r="B5653">
        <v>127366</v>
      </c>
      <c r="C5653" t="s">
        <v>39</v>
      </c>
      <c r="D5653" t="s">
        <v>585</v>
      </c>
      <c r="F5653">
        <v>67</v>
      </c>
      <c r="G5653" s="64">
        <v>44700</v>
      </c>
      <c r="H5653" s="64">
        <v>44701</v>
      </c>
      <c r="I5653">
        <v>5</v>
      </c>
      <c r="J5653">
        <v>2021</v>
      </c>
      <c r="K5653">
        <v>2021</v>
      </c>
      <c r="L5653">
        <v>12</v>
      </c>
      <c r="M5653">
        <v>0.4</v>
      </c>
      <c r="N5653">
        <v>4.8000000000000007</v>
      </c>
      <c r="O5653">
        <v>2</v>
      </c>
      <c r="P5653">
        <v>2.4</v>
      </c>
      <c r="Q5653">
        <v>6</v>
      </c>
      <c r="R5653" t="s">
        <v>62</v>
      </c>
    </row>
    <row r="5654" spans="1:18" x14ac:dyDescent="0.3">
      <c r="A5654" s="63">
        <v>5652</v>
      </c>
      <c r="B5654">
        <v>127366</v>
      </c>
      <c r="C5654" t="s">
        <v>39</v>
      </c>
      <c r="D5654" t="s">
        <v>585</v>
      </c>
      <c r="F5654">
        <v>67</v>
      </c>
      <c r="G5654" s="64">
        <v>44700</v>
      </c>
      <c r="H5654" s="64">
        <v>44701</v>
      </c>
      <c r="I5654">
        <v>5</v>
      </c>
      <c r="J5654">
        <v>2021</v>
      </c>
      <c r="K5654">
        <v>2021</v>
      </c>
      <c r="L5654">
        <v>12</v>
      </c>
      <c r="M5654">
        <v>0.4</v>
      </c>
      <c r="N5654">
        <v>4.8000000000000007</v>
      </c>
      <c r="O5654">
        <v>2</v>
      </c>
      <c r="P5654">
        <v>2.4</v>
      </c>
      <c r="Q5654">
        <v>6</v>
      </c>
      <c r="R5654" t="s">
        <v>615</v>
      </c>
    </row>
    <row r="5655" spans="1:18" x14ac:dyDescent="0.3">
      <c r="A5655" s="63">
        <v>5653</v>
      </c>
      <c r="B5655">
        <v>127366</v>
      </c>
      <c r="C5655" t="s">
        <v>39</v>
      </c>
      <c r="D5655" t="s">
        <v>585</v>
      </c>
      <c r="F5655">
        <v>67</v>
      </c>
      <c r="G5655" s="64">
        <v>44700</v>
      </c>
      <c r="H5655" s="64">
        <v>44701</v>
      </c>
      <c r="I5655">
        <v>5</v>
      </c>
      <c r="J5655">
        <v>2021</v>
      </c>
      <c r="K5655">
        <v>2021</v>
      </c>
      <c r="L5655">
        <v>12</v>
      </c>
      <c r="M5655">
        <v>0.4</v>
      </c>
      <c r="N5655">
        <v>4.8000000000000007</v>
      </c>
      <c r="O5655">
        <v>2</v>
      </c>
      <c r="P5655">
        <v>2.4</v>
      </c>
      <c r="Q5655">
        <v>6</v>
      </c>
      <c r="R5655" t="s">
        <v>662</v>
      </c>
    </row>
    <row r="5656" spans="1:18" x14ac:dyDescent="0.3">
      <c r="A5656" s="63">
        <v>5654</v>
      </c>
      <c r="B5656">
        <v>122441</v>
      </c>
      <c r="C5656" t="s">
        <v>459</v>
      </c>
      <c r="D5656" t="s">
        <v>585</v>
      </c>
      <c r="F5656">
        <v>61</v>
      </c>
      <c r="G5656" s="64">
        <v>44703</v>
      </c>
      <c r="H5656" s="64">
        <v>44704</v>
      </c>
      <c r="I5656">
        <v>6</v>
      </c>
      <c r="J5656">
        <v>2021</v>
      </c>
      <c r="K5656">
        <v>2021</v>
      </c>
      <c r="L5656">
        <v>12</v>
      </c>
      <c r="M5656">
        <v>0.4</v>
      </c>
      <c r="N5656">
        <v>4.8000000000000007</v>
      </c>
      <c r="O5656">
        <v>2</v>
      </c>
      <c r="P5656">
        <v>2.4</v>
      </c>
      <c r="Q5656">
        <v>6</v>
      </c>
      <c r="R5656" t="s">
        <v>22</v>
      </c>
    </row>
    <row r="5657" spans="1:18" x14ac:dyDescent="0.3">
      <c r="A5657" s="63">
        <v>5655</v>
      </c>
      <c r="B5657">
        <v>122441</v>
      </c>
      <c r="C5657" t="s">
        <v>459</v>
      </c>
      <c r="D5657" t="s">
        <v>585</v>
      </c>
      <c r="F5657">
        <v>61</v>
      </c>
      <c r="G5657" s="64">
        <v>44703</v>
      </c>
      <c r="H5657" s="64">
        <v>44704</v>
      </c>
      <c r="I5657">
        <v>6</v>
      </c>
      <c r="J5657">
        <v>2021</v>
      </c>
      <c r="K5657">
        <v>2021</v>
      </c>
      <c r="L5657">
        <v>12</v>
      </c>
      <c r="M5657">
        <v>0.4</v>
      </c>
      <c r="N5657">
        <v>4.8000000000000007</v>
      </c>
      <c r="O5657">
        <v>2</v>
      </c>
      <c r="P5657">
        <v>2.4</v>
      </c>
      <c r="Q5657">
        <v>6</v>
      </c>
      <c r="R5657" t="s">
        <v>23</v>
      </c>
    </row>
    <row r="5658" spans="1:18" x14ac:dyDescent="0.3">
      <c r="A5658" s="63">
        <v>5656</v>
      </c>
      <c r="B5658">
        <v>122441</v>
      </c>
      <c r="C5658" t="s">
        <v>459</v>
      </c>
      <c r="D5658" t="s">
        <v>585</v>
      </c>
      <c r="F5658">
        <v>61</v>
      </c>
      <c r="G5658" s="64">
        <v>44703</v>
      </c>
      <c r="H5658" s="64">
        <v>44704</v>
      </c>
      <c r="I5658">
        <v>6</v>
      </c>
      <c r="J5658">
        <v>2021</v>
      </c>
      <c r="K5658">
        <v>2021</v>
      </c>
      <c r="L5658">
        <v>12</v>
      </c>
      <c r="M5658">
        <v>0.4</v>
      </c>
      <c r="N5658">
        <v>4.8000000000000007</v>
      </c>
      <c r="O5658">
        <v>2</v>
      </c>
      <c r="P5658">
        <v>2.4</v>
      </c>
      <c r="Q5658">
        <v>6</v>
      </c>
      <c r="R5658" t="s">
        <v>641</v>
      </c>
    </row>
    <row r="5659" spans="1:18" x14ac:dyDescent="0.3">
      <c r="A5659" s="63">
        <v>5657</v>
      </c>
      <c r="B5659">
        <v>122441</v>
      </c>
      <c r="C5659" t="s">
        <v>459</v>
      </c>
      <c r="D5659" t="s">
        <v>585</v>
      </c>
      <c r="F5659">
        <v>61</v>
      </c>
      <c r="G5659" s="64">
        <v>44703</v>
      </c>
      <c r="H5659" s="64">
        <v>44704</v>
      </c>
      <c r="I5659">
        <v>6</v>
      </c>
      <c r="J5659">
        <v>2021</v>
      </c>
      <c r="K5659">
        <v>2021</v>
      </c>
      <c r="L5659">
        <v>12</v>
      </c>
      <c r="M5659">
        <v>0.4</v>
      </c>
      <c r="N5659">
        <v>4.8000000000000007</v>
      </c>
      <c r="O5659">
        <v>2</v>
      </c>
      <c r="P5659">
        <v>2.4</v>
      </c>
      <c r="Q5659">
        <v>6</v>
      </c>
      <c r="R5659" t="s">
        <v>750</v>
      </c>
    </row>
    <row r="5660" spans="1:18" x14ac:dyDescent="0.3">
      <c r="A5660" s="63">
        <v>5658</v>
      </c>
      <c r="B5660">
        <v>122441</v>
      </c>
      <c r="C5660" t="s">
        <v>459</v>
      </c>
      <c r="D5660" t="s">
        <v>585</v>
      </c>
      <c r="F5660">
        <v>61</v>
      </c>
      <c r="G5660" s="64">
        <v>44703</v>
      </c>
      <c r="H5660" s="64">
        <v>44704</v>
      </c>
      <c r="I5660">
        <v>6</v>
      </c>
      <c r="J5660">
        <v>2021</v>
      </c>
      <c r="K5660">
        <v>2021</v>
      </c>
      <c r="L5660">
        <v>12</v>
      </c>
      <c r="M5660">
        <v>0.4</v>
      </c>
      <c r="N5660">
        <v>4.8000000000000007</v>
      </c>
      <c r="O5660">
        <v>2</v>
      </c>
      <c r="P5660">
        <v>2.4</v>
      </c>
      <c r="Q5660">
        <v>6</v>
      </c>
      <c r="R5660" t="s">
        <v>607</v>
      </c>
    </row>
    <row r="5661" spans="1:18" x14ac:dyDescent="0.3">
      <c r="A5661" s="63">
        <v>5659</v>
      </c>
      <c r="B5661">
        <v>122441</v>
      </c>
      <c r="C5661" t="s">
        <v>459</v>
      </c>
      <c r="D5661" t="s">
        <v>585</v>
      </c>
      <c r="F5661">
        <v>61</v>
      </c>
      <c r="G5661" s="64">
        <v>44703</v>
      </c>
      <c r="H5661" s="64">
        <v>44704</v>
      </c>
      <c r="I5661">
        <v>6</v>
      </c>
      <c r="J5661">
        <v>2021</v>
      </c>
      <c r="K5661">
        <v>2021</v>
      </c>
      <c r="L5661">
        <v>12</v>
      </c>
      <c r="M5661">
        <v>0.4</v>
      </c>
      <c r="N5661">
        <v>4.8000000000000007</v>
      </c>
      <c r="O5661">
        <v>2</v>
      </c>
      <c r="P5661">
        <v>2.4</v>
      </c>
      <c r="Q5661">
        <v>6</v>
      </c>
      <c r="R5661" t="s">
        <v>599</v>
      </c>
    </row>
    <row r="5662" spans="1:18" x14ac:dyDescent="0.3">
      <c r="A5662" s="63">
        <v>5660</v>
      </c>
      <c r="B5662">
        <v>122441</v>
      </c>
      <c r="C5662" t="s">
        <v>459</v>
      </c>
      <c r="D5662" t="s">
        <v>585</v>
      </c>
      <c r="F5662">
        <v>61</v>
      </c>
      <c r="G5662" s="64">
        <v>44703</v>
      </c>
      <c r="H5662" s="64">
        <v>44704</v>
      </c>
      <c r="I5662">
        <v>6</v>
      </c>
      <c r="J5662">
        <v>2021</v>
      </c>
      <c r="K5662">
        <v>2021</v>
      </c>
      <c r="L5662">
        <v>12</v>
      </c>
      <c r="M5662">
        <v>0.4</v>
      </c>
      <c r="N5662">
        <v>4.8000000000000007</v>
      </c>
      <c r="O5662">
        <v>2</v>
      </c>
      <c r="P5662">
        <v>2.4</v>
      </c>
      <c r="Q5662">
        <v>6</v>
      </c>
      <c r="R5662" t="s">
        <v>67</v>
      </c>
    </row>
    <row r="5663" spans="1:18" x14ac:dyDescent="0.3">
      <c r="A5663" s="63">
        <v>5661</v>
      </c>
      <c r="B5663">
        <v>122441</v>
      </c>
      <c r="C5663" t="s">
        <v>459</v>
      </c>
      <c r="D5663" t="s">
        <v>585</v>
      </c>
      <c r="F5663">
        <v>61</v>
      </c>
      <c r="G5663" s="64">
        <v>44703</v>
      </c>
      <c r="H5663" s="64">
        <v>44704</v>
      </c>
      <c r="I5663">
        <v>6</v>
      </c>
      <c r="J5663">
        <v>2021</v>
      </c>
      <c r="K5663">
        <v>2021</v>
      </c>
      <c r="L5663">
        <v>12</v>
      </c>
      <c r="M5663">
        <v>0.4</v>
      </c>
      <c r="N5663">
        <v>4.8000000000000007</v>
      </c>
      <c r="O5663">
        <v>2</v>
      </c>
      <c r="P5663">
        <v>2.4</v>
      </c>
      <c r="Q5663">
        <v>6</v>
      </c>
      <c r="R5663" t="s">
        <v>587</v>
      </c>
    </row>
    <row r="5664" spans="1:18" x14ac:dyDescent="0.3">
      <c r="A5664" s="63">
        <v>5662</v>
      </c>
      <c r="B5664">
        <v>122441</v>
      </c>
      <c r="C5664" t="s">
        <v>459</v>
      </c>
      <c r="D5664" t="s">
        <v>585</v>
      </c>
      <c r="F5664">
        <v>61</v>
      </c>
      <c r="G5664" s="64">
        <v>44703</v>
      </c>
      <c r="H5664" s="64">
        <v>44704</v>
      </c>
      <c r="I5664">
        <v>6</v>
      </c>
      <c r="J5664">
        <v>2021</v>
      </c>
      <c r="K5664">
        <v>2021</v>
      </c>
      <c r="L5664">
        <v>12</v>
      </c>
      <c r="M5664">
        <v>0.4</v>
      </c>
      <c r="N5664">
        <v>4.8000000000000007</v>
      </c>
      <c r="O5664">
        <v>2</v>
      </c>
      <c r="P5664">
        <v>2.4</v>
      </c>
      <c r="Q5664">
        <v>6</v>
      </c>
      <c r="R5664" t="s">
        <v>38</v>
      </c>
    </row>
    <row r="5665" spans="1:18" x14ac:dyDescent="0.3">
      <c r="A5665" s="63">
        <v>5663</v>
      </c>
      <c r="B5665">
        <v>122441</v>
      </c>
      <c r="C5665" t="s">
        <v>459</v>
      </c>
      <c r="D5665" t="s">
        <v>585</v>
      </c>
      <c r="F5665">
        <v>61</v>
      </c>
      <c r="G5665" s="64">
        <v>44703</v>
      </c>
      <c r="H5665" s="64">
        <v>44704</v>
      </c>
      <c r="I5665">
        <v>6</v>
      </c>
      <c r="J5665">
        <v>2021</v>
      </c>
      <c r="K5665">
        <v>2021</v>
      </c>
      <c r="L5665">
        <v>12</v>
      </c>
      <c r="M5665">
        <v>0.4</v>
      </c>
      <c r="N5665">
        <v>4.8000000000000007</v>
      </c>
      <c r="O5665">
        <v>2</v>
      </c>
      <c r="P5665">
        <v>2.4</v>
      </c>
      <c r="Q5665">
        <v>6</v>
      </c>
      <c r="R5665" t="s">
        <v>797</v>
      </c>
    </row>
    <row r="5666" spans="1:18" x14ac:dyDescent="0.3">
      <c r="A5666" s="63">
        <v>5664</v>
      </c>
      <c r="B5666">
        <v>122441</v>
      </c>
      <c r="C5666" t="s">
        <v>459</v>
      </c>
      <c r="D5666" t="s">
        <v>585</v>
      </c>
      <c r="F5666">
        <v>61</v>
      </c>
      <c r="G5666" s="64">
        <v>44703</v>
      </c>
      <c r="H5666" s="64">
        <v>44704</v>
      </c>
      <c r="I5666">
        <v>6</v>
      </c>
      <c r="J5666">
        <v>2021</v>
      </c>
      <c r="K5666">
        <v>2021</v>
      </c>
      <c r="L5666">
        <v>12</v>
      </c>
      <c r="M5666">
        <v>0.4</v>
      </c>
      <c r="N5666">
        <v>4.8000000000000007</v>
      </c>
      <c r="O5666">
        <v>2</v>
      </c>
      <c r="P5666">
        <v>2.4</v>
      </c>
      <c r="Q5666">
        <v>6</v>
      </c>
      <c r="R5666" t="s">
        <v>590</v>
      </c>
    </row>
    <row r="5667" spans="1:18" x14ac:dyDescent="0.3">
      <c r="A5667" s="63">
        <v>5665</v>
      </c>
      <c r="B5667">
        <v>122441</v>
      </c>
      <c r="C5667" t="s">
        <v>459</v>
      </c>
      <c r="D5667" t="s">
        <v>585</v>
      </c>
      <c r="F5667">
        <v>61</v>
      </c>
      <c r="G5667" s="64">
        <v>44703</v>
      </c>
      <c r="H5667" s="64">
        <v>44704</v>
      </c>
      <c r="I5667">
        <v>6</v>
      </c>
      <c r="J5667">
        <v>2021</v>
      </c>
      <c r="K5667">
        <v>2021</v>
      </c>
      <c r="L5667">
        <v>12</v>
      </c>
      <c r="M5667">
        <v>0.4</v>
      </c>
      <c r="N5667">
        <v>4.8000000000000007</v>
      </c>
      <c r="O5667">
        <v>2</v>
      </c>
      <c r="P5667">
        <v>2.4</v>
      </c>
      <c r="Q5667">
        <v>6</v>
      </c>
      <c r="R5667" t="s">
        <v>612</v>
      </c>
    </row>
    <row r="5668" spans="1:18" x14ac:dyDescent="0.3">
      <c r="A5668" s="63">
        <v>5666</v>
      </c>
      <c r="B5668">
        <v>122441</v>
      </c>
      <c r="C5668" t="s">
        <v>459</v>
      </c>
      <c r="D5668" t="s">
        <v>585</v>
      </c>
      <c r="F5668">
        <v>61</v>
      </c>
      <c r="G5668" s="64">
        <v>44703</v>
      </c>
      <c r="H5668" s="64">
        <v>44704</v>
      </c>
      <c r="I5668">
        <v>6</v>
      </c>
      <c r="J5668">
        <v>2021</v>
      </c>
      <c r="K5668">
        <v>2021</v>
      </c>
      <c r="L5668">
        <v>12</v>
      </c>
      <c r="M5668">
        <v>0.4</v>
      </c>
      <c r="N5668">
        <v>4.8000000000000007</v>
      </c>
      <c r="O5668">
        <v>2</v>
      </c>
      <c r="P5668">
        <v>2.4</v>
      </c>
      <c r="Q5668">
        <v>6</v>
      </c>
      <c r="R5668" t="s">
        <v>597</v>
      </c>
    </row>
    <row r="5669" spans="1:18" x14ac:dyDescent="0.3">
      <c r="A5669" s="63">
        <v>5667</v>
      </c>
      <c r="B5669">
        <v>122441</v>
      </c>
      <c r="C5669" t="s">
        <v>459</v>
      </c>
      <c r="D5669" t="s">
        <v>585</v>
      </c>
      <c r="F5669">
        <v>61</v>
      </c>
      <c r="G5669" s="64">
        <v>44703</v>
      </c>
      <c r="H5669" s="64">
        <v>44704</v>
      </c>
      <c r="I5669">
        <v>6</v>
      </c>
      <c r="J5669">
        <v>2021</v>
      </c>
      <c r="K5669">
        <v>2021</v>
      </c>
      <c r="L5669">
        <v>12</v>
      </c>
      <c r="M5669">
        <v>0.4</v>
      </c>
      <c r="N5669">
        <v>4.8000000000000007</v>
      </c>
      <c r="O5669">
        <v>2</v>
      </c>
      <c r="P5669">
        <v>2.4</v>
      </c>
      <c r="Q5669">
        <v>6</v>
      </c>
      <c r="R5669" t="s">
        <v>661</v>
      </c>
    </row>
    <row r="5670" spans="1:18" x14ac:dyDescent="0.3">
      <c r="A5670" s="63">
        <v>5668</v>
      </c>
      <c r="B5670">
        <v>120608</v>
      </c>
      <c r="C5670" t="s">
        <v>382</v>
      </c>
      <c r="D5670" t="s">
        <v>585</v>
      </c>
      <c r="F5670">
        <v>71</v>
      </c>
      <c r="G5670" s="64">
        <v>44704</v>
      </c>
      <c r="H5670" s="64">
        <v>44708</v>
      </c>
      <c r="I5670">
        <v>7</v>
      </c>
      <c r="J5670">
        <v>2021</v>
      </c>
      <c r="K5670">
        <v>2021</v>
      </c>
      <c r="L5670">
        <v>12</v>
      </c>
      <c r="M5670">
        <v>0.4</v>
      </c>
      <c r="N5670">
        <v>4.8000000000000007</v>
      </c>
      <c r="O5670">
        <v>5</v>
      </c>
      <c r="P5670">
        <v>0.96000000000000019</v>
      </c>
      <c r="Q5670">
        <v>2.4</v>
      </c>
      <c r="R5670" t="s">
        <v>32</v>
      </c>
    </row>
    <row r="5671" spans="1:18" x14ac:dyDescent="0.3">
      <c r="A5671" s="63">
        <v>5669</v>
      </c>
      <c r="B5671">
        <v>120608</v>
      </c>
      <c r="C5671" t="s">
        <v>382</v>
      </c>
      <c r="D5671" t="s">
        <v>585</v>
      </c>
      <c r="F5671">
        <v>71</v>
      </c>
      <c r="G5671" s="64">
        <v>44704</v>
      </c>
      <c r="H5671" s="64">
        <v>44708</v>
      </c>
      <c r="I5671">
        <v>7</v>
      </c>
      <c r="J5671">
        <v>2021</v>
      </c>
      <c r="K5671">
        <v>2021</v>
      </c>
      <c r="L5671">
        <v>12</v>
      </c>
      <c r="M5671">
        <v>0.4</v>
      </c>
      <c r="N5671">
        <v>4.8000000000000007</v>
      </c>
      <c r="O5671">
        <v>5</v>
      </c>
      <c r="P5671">
        <v>0.96000000000000019</v>
      </c>
      <c r="Q5671">
        <v>2.4</v>
      </c>
      <c r="R5671" t="s">
        <v>23</v>
      </c>
    </row>
    <row r="5672" spans="1:18" x14ac:dyDescent="0.3">
      <c r="A5672" s="63">
        <v>5670</v>
      </c>
      <c r="B5672">
        <v>120608</v>
      </c>
      <c r="C5672" t="s">
        <v>382</v>
      </c>
      <c r="D5672" t="s">
        <v>585</v>
      </c>
      <c r="F5672">
        <v>71</v>
      </c>
      <c r="G5672" s="64">
        <v>44704</v>
      </c>
      <c r="H5672" s="64">
        <v>44708</v>
      </c>
      <c r="I5672">
        <v>7</v>
      </c>
      <c r="J5672">
        <v>2021</v>
      </c>
      <c r="K5672">
        <v>2021</v>
      </c>
      <c r="L5672">
        <v>12</v>
      </c>
      <c r="M5672">
        <v>0.4</v>
      </c>
      <c r="N5672">
        <v>4.8000000000000007</v>
      </c>
      <c r="O5672">
        <v>5</v>
      </c>
      <c r="P5672">
        <v>0.96000000000000019</v>
      </c>
      <c r="Q5672">
        <v>2.4</v>
      </c>
      <c r="R5672" t="s">
        <v>596</v>
      </c>
    </row>
    <row r="5673" spans="1:18" x14ac:dyDescent="0.3">
      <c r="A5673" s="63">
        <v>5671</v>
      </c>
      <c r="B5673">
        <v>120608</v>
      </c>
      <c r="C5673" t="s">
        <v>382</v>
      </c>
      <c r="D5673" t="s">
        <v>585</v>
      </c>
      <c r="F5673">
        <v>71</v>
      </c>
      <c r="G5673" s="64">
        <v>44704</v>
      </c>
      <c r="H5673" s="64">
        <v>44708</v>
      </c>
      <c r="I5673">
        <v>7</v>
      </c>
      <c r="J5673">
        <v>2021</v>
      </c>
      <c r="K5673">
        <v>2021</v>
      </c>
      <c r="L5673">
        <v>12</v>
      </c>
      <c r="M5673">
        <v>0.4</v>
      </c>
      <c r="N5673">
        <v>4.8000000000000007</v>
      </c>
      <c r="O5673">
        <v>5</v>
      </c>
      <c r="P5673">
        <v>0.96000000000000019</v>
      </c>
      <c r="Q5673">
        <v>2.4</v>
      </c>
      <c r="R5673" t="s">
        <v>899</v>
      </c>
    </row>
    <row r="5674" spans="1:18" x14ac:dyDescent="0.3">
      <c r="A5674" s="63">
        <v>5672</v>
      </c>
      <c r="B5674">
        <v>120608</v>
      </c>
      <c r="C5674" t="s">
        <v>382</v>
      </c>
      <c r="D5674" t="s">
        <v>585</v>
      </c>
      <c r="F5674">
        <v>71</v>
      </c>
      <c r="G5674" s="64">
        <v>44704</v>
      </c>
      <c r="H5674" s="64">
        <v>44708</v>
      </c>
      <c r="I5674">
        <v>7</v>
      </c>
      <c r="J5674">
        <v>2021</v>
      </c>
      <c r="K5674">
        <v>2021</v>
      </c>
      <c r="L5674">
        <v>12</v>
      </c>
      <c r="M5674">
        <v>0.4</v>
      </c>
      <c r="N5674">
        <v>4.8000000000000007</v>
      </c>
      <c r="O5674">
        <v>5</v>
      </c>
      <c r="P5674">
        <v>0.96000000000000019</v>
      </c>
      <c r="Q5674">
        <v>2.4</v>
      </c>
      <c r="R5674" t="s">
        <v>640</v>
      </c>
    </row>
    <row r="5675" spans="1:18" x14ac:dyDescent="0.3">
      <c r="A5675" s="63">
        <v>5673</v>
      </c>
      <c r="B5675">
        <v>120608</v>
      </c>
      <c r="C5675" t="s">
        <v>382</v>
      </c>
      <c r="D5675" t="s">
        <v>585</v>
      </c>
      <c r="F5675">
        <v>71</v>
      </c>
      <c r="G5675" s="64">
        <v>44704</v>
      </c>
      <c r="H5675" s="64">
        <v>44708</v>
      </c>
      <c r="I5675">
        <v>7</v>
      </c>
      <c r="J5675">
        <v>2021</v>
      </c>
      <c r="K5675">
        <v>2021</v>
      </c>
      <c r="L5675">
        <v>12</v>
      </c>
      <c r="M5675">
        <v>0.4</v>
      </c>
      <c r="N5675">
        <v>4.8000000000000007</v>
      </c>
      <c r="O5675">
        <v>5</v>
      </c>
      <c r="P5675">
        <v>0.96000000000000019</v>
      </c>
      <c r="Q5675">
        <v>2.4</v>
      </c>
      <c r="R5675" t="s">
        <v>37</v>
      </c>
    </row>
    <row r="5676" spans="1:18" x14ac:dyDescent="0.3">
      <c r="A5676" s="63">
        <v>5674</v>
      </c>
      <c r="B5676">
        <v>120608</v>
      </c>
      <c r="C5676" t="s">
        <v>382</v>
      </c>
      <c r="D5676" t="s">
        <v>585</v>
      </c>
      <c r="F5676">
        <v>71</v>
      </c>
      <c r="G5676" s="64">
        <v>44704</v>
      </c>
      <c r="H5676" s="64">
        <v>44708</v>
      </c>
      <c r="I5676">
        <v>7</v>
      </c>
      <c r="J5676">
        <v>2021</v>
      </c>
      <c r="K5676">
        <v>2021</v>
      </c>
      <c r="L5676">
        <v>12</v>
      </c>
      <c r="M5676">
        <v>0.4</v>
      </c>
      <c r="N5676">
        <v>4.8000000000000007</v>
      </c>
      <c r="O5676">
        <v>5</v>
      </c>
      <c r="P5676">
        <v>0.96000000000000019</v>
      </c>
      <c r="Q5676">
        <v>2.4</v>
      </c>
      <c r="R5676" t="s">
        <v>71</v>
      </c>
    </row>
    <row r="5677" spans="1:18" x14ac:dyDescent="0.3">
      <c r="A5677" s="63">
        <v>5675</v>
      </c>
      <c r="B5677">
        <v>120608</v>
      </c>
      <c r="C5677" t="s">
        <v>382</v>
      </c>
      <c r="D5677" t="s">
        <v>585</v>
      </c>
      <c r="F5677">
        <v>71</v>
      </c>
      <c r="G5677" s="64">
        <v>44704</v>
      </c>
      <c r="H5677" s="64">
        <v>44708</v>
      </c>
      <c r="I5677">
        <v>7</v>
      </c>
      <c r="J5677">
        <v>2021</v>
      </c>
      <c r="K5677">
        <v>2021</v>
      </c>
      <c r="L5677">
        <v>12</v>
      </c>
      <c r="M5677">
        <v>0.4</v>
      </c>
      <c r="N5677">
        <v>4.8000000000000007</v>
      </c>
      <c r="O5677">
        <v>5</v>
      </c>
      <c r="P5677">
        <v>0.96000000000000019</v>
      </c>
      <c r="Q5677">
        <v>2.4</v>
      </c>
      <c r="R5677" t="s">
        <v>784</v>
      </c>
    </row>
    <row r="5678" spans="1:18" x14ac:dyDescent="0.3">
      <c r="A5678" s="63">
        <v>5676</v>
      </c>
      <c r="B5678">
        <v>120608</v>
      </c>
      <c r="C5678" t="s">
        <v>382</v>
      </c>
      <c r="D5678" t="s">
        <v>585</v>
      </c>
      <c r="F5678">
        <v>71</v>
      </c>
      <c r="G5678" s="64">
        <v>44704</v>
      </c>
      <c r="H5678" s="64">
        <v>44708</v>
      </c>
      <c r="I5678">
        <v>7</v>
      </c>
      <c r="J5678">
        <v>2021</v>
      </c>
      <c r="K5678">
        <v>2021</v>
      </c>
      <c r="L5678">
        <v>12</v>
      </c>
      <c r="M5678">
        <v>0.4</v>
      </c>
      <c r="N5678">
        <v>4.8000000000000007</v>
      </c>
      <c r="O5678">
        <v>5</v>
      </c>
      <c r="P5678">
        <v>0.96000000000000019</v>
      </c>
      <c r="Q5678">
        <v>2.4</v>
      </c>
      <c r="R5678" t="s">
        <v>710</v>
      </c>
    </row>
    <row r="5679" spans="1:18" x14ac:dyDescent="0.3">
      <c r="A5679" s="63">
        <v>5677</v>
      </c>
      <c r="B5679">
        <v>120608</v>
      </c>
      <c r="C5679" t="s">
        <v>382</v>
      </c>
      <c r="D5679" t="s">
        <v>585</v>
      </c>
      <c r="F5679">
        <v>71</v>
      </c>
      <c r="G5679" s="64">
        <v>44704</v>
      </c>
      <c r="H5679" s="64">
        <v>44708</v>
      </c>
      <c r="I5679">
        <v>7</v>
      </c>
      <c r="J5679">
        <v>2021</v>
      </c>
      <c r="K5679">
        <v>2021</v>
      </c>
      <c r="L5679">
        <v>12</v>
      </c>
      <c r="M5679">
        <v>0.4</v>
      </c>
      <c r="N5679">
        <v>4.8000000000000007</v>
      </c>
      <c r="O5679">
        <v>5</v>
      </c>
      <c r="P5679">
        <v>0.96000000000000019</v>
      </c>
      <c r="Q5679">
        <v>2.4</v>
      </c>
      <c r="R5679" t="s">
        <v>835</v>
      </c>
    </row>
    <row r="5680" spans="1:18" x14ac:dyDescent="0.3">
      <c r="A5680" s="63">
        <v>5678</v>
      </c>
      <c r="B5680">
        <v>120608</v>
      </c>
      <c r="C5680" t="s">
        <v>382</v>
      </c>
      <c r="D5680" t="s">
        <v>585</v>
      </c>
      <c r="F5680">
        <v>71</v>
      </c>
      <c r="G5680" s="64">
        <v>44704</v>
      </c>
      <c r="H5680" s="64">
        <v>44708</v>
      </c>
      <c r="I5680">
        <v>7</v>
      </c>
      <c r="J5680">
        <v>2021</v>
      </c>
      <c r="K5680">
        <v>2021</v>
      </c>
      <c r="L5680">
        <v>12</v>
      </c>
      <c r="M5680">
        <v>0.4</v>
      </c>
      <c r="N5680">
        <v>4.8000000000000007</v>
      </c>
      <c r="O5680">
        <v>5</v>
      </c>
      <c r="P5680">
        <v>0.96000000000000019</v>
      </c>
      <c r="Q5680">
        <v>2.4</v>
      </c>
      <c r="R5680" t="s">
        <v>698</v>
      </c>
    </row>
    <row r="5681" spans="1:18" x14ac:dyDescent="0.3">
      <c r="A5681" s="63">
        <v>5679</v>
      </c>
      <c r="B5681">
        <v>120608</v>
      </c>
      <c r="C5681" t="s">
        <v>382</v>
      </c>
      <c r="D5681" t="s">
        <v>585</v>
      </c>
      <c r="F5681">
        <v>71</v>
      </c>
      <c r="G5681" s="64">
        <v>44704</v>
      </c>
      <c r="H5681" s="64">
        <v>44708</v>
      </c>
      <c r="I5681">
        <v>7</v>
      </c>
      <c r="J5681">
        <v>2021</v>
      </c>
      <c r="K5681">
        <v>2021</v>
      </c>
      <c r="L5681">
        <v>12</v>
      </c>
      <c r="M5681">
        <v>0.4</v>
      </c>
      <c r="N5681">
        <v>4.8000000000000007</v>
      </c>
      <c r="O5681">
        <v>5</v>
      </c>
      <c r="P5681">
        <v>0.96000000000000019</v>
      </c>
      <c r="Q5681">
        <v>2.4</v>
      </c>
      <c r="R5681" t="s">
        <v>606</v>
      </c>
    </row>
    <row r="5682" spans="1:18" x14ac:dyDescent="0.3">
      <c r="A5682" s="63">
        <v>5680</v>
      </c>
      <c r="B5682">
        <v>120608</v>
      </c>
      <c r="C5682" t="s">
        <v>382</v>
      </c>
      <c r="D5682" t="s">
        <v>585</v>
      </c>
      <c r="F5682">
        <v>71</v>
      </c>
      <c r="G5682" s="64">
        <v>44704</v>
      </c>
      <c r="H5682" s="64">
        <v>44708</v>
      </c>
      <c r="I5682">
        <v>7</v>
      </c>
      <c r="J5682">
        <v>2021</v>
      </c>
      <c r="K5682">
        <v>2021</v>
      </c>
      <c r="L5682">
        <v>12</v>
      </c>
      <c r="M5682">
        <v>0.4</v>
      </c>
      <c r="N5682">
        <v>4.8000000000000007</v>
      </c>
      <c r="O5682">
        <v>5</v>
      </c>
      <c r="P5682">
        <v>0.96000000000000019</v>
      </c>
      <c r="Q5682">
        <v>2.4</v>
      </c>
      <c r="R5682" t="s">
        <v>760</v>
      </c>
    </row>
    <row r="5683" spans="1:18" x14ac:dyDescent="0.3">
      <c r="A5683" s="63">
        <v>5681</v>
      </c>
      <c r="B5683">
        <v>120608</v>
      </c>
      <c r="C5683" t="s">
        <v>382</v>
      </c>
      <c r="D5683" t="s">
        <v>585</v>
      </c>
      <c r="F5683">
        <v>71</v>
      </c>
      <c r="G5683" s="64">
        <v>44704</v>
      </c>
      <c r="H5683" s="64">
        <v>44708</v>
      </c>
      <c r="I5683">
        <v>7</v>
      </c>
      <c r="J5683">
        <v>2021</v>
      </c>
      <c r="K5683">
        <v>2021</v>
      </c>
      <c r="L5683">
        <v>12</v>
      </c>
      <c r="M5683">
        <v>0.4</v>
      </c>
      <c r="N5683">
        <v>4.8000000000000007</v>
      </c>
      <c r="O5683">
        <v>5</v>
      </c>
      <c r="P5683">
        <v>0.96000000000000019</v>
      </c>
      <c r="Q5683">
        <v>2.4</v>
      </c>
      <c r="R5683" t="s">
        <v>612</v>
      </c>
    </row>
    <row r="5684" spans="1:18" x14ac:dyDescent="0.3">
      <c r="A5684" s="63">
        <v>5682</v>
      </c>
      <c r="B5684">
        <v>120608</v>
      </c>
      <c r="C5684" t="s">
        <v>382</v>
      </c>
      <c r="D5684" t="s">
        <v>585</v>
      </c>
      <c r="F5684">
        <v>71</v>
      </c>
      <c r="G5684" s="64">
        <v>44704</v>
      </c>
      <c r="H5684" s="64">
        <v>44708</v>
      </c>
      <c r="I5684">
        <v>7</v>
      </c>
      <c r="J5684">
        <v>2021</v>
      </c>
      <c r="K5684">
        <v>2021</v>
      </c>
      <c r="L5684">
        <v>12</v>
      </c>
      <c r="M5684">
        <v>0.4</v>
      </c>
      <c r="N5684">
        <v>4.8000000000000007</v>
      </c>
      <c r="O5684">
        <v>5</v>
      </c>
      <c r="P5684">
        <v>0.96000000000000019</v>
      </c>
      <c r="Q5684">
        <v>2.4</v>
      </c>
      <c r="R5684" t="s">
        <v>768</v>
      </c>
    </row>
    <row r="5685" spans="1:18" x14ac:dyDescent="0.3">
      <c r="A5685" s="63">
        <v>5683</v>
      </c>
      <c r="B5685">
        <v>120608</v>
      </c>
      <c r="C5685" t="s">
        <v>382</v>
      </c>
      <c r="D5685" t="s">
        <v>585</v>
      </c>
      <c r="F5685">
        <v>71</v>
      </c>
      <c r="G5685" s="64">
        <v>44704</v>
      </c>
      <c r="H5685" s="64">
        <v>44708</v>
      </c>
      <c r="I5685">
        <v>7</v>
      </c>
      <c r="J5685">
        <v>2021</v>
      </c>
      <c r="K5685">
        <v>2021</v>
      </c>
      <c r="L5685">
        <v>12</v>
      </c>
      <c r="M5685">
        <v>0.4</v>
      </c>
      <c r="N5685">
        <v>4.8000000000000007</v>
      </c>
      <c r="O5685">
        <v>5</v>
      </c>
      <c r="P5685">
        <v>0.96000000000000019</v>
      </c>
      <c r="Q5685">
        <v>2.4</v>
      </c>
      <c r="R5685" t="s">
        <v>667</v>
      </c>
    </row>
    <row r="5686" spans="1:18" x14ac:dyDescent="0.3">
      <c r="A5686" s="63">
        <v>5684</v>
      </c>
      <c r="B5686">
        <v>120608</v>
      </c>
      <c r="C5686" t="s">
        <v>382</v>
      </c>
      <c r="D5686" t="s">
        <v>585</v>
      </c>
      <c r="F5686">
        <v>71</v>
      </c>
      <c r="G5686" s="64">
        <v>44704</v>
      </c>
      <c r="H5686" s="64">
        <v>44708</v>
      </c>
      <c r="I5686">
        <v>7</v>
      </c>
      <c r="J5686">
        <v>2021</v>
      </c>
      <c r="K5686">
        <v>2021</v>
      </c>
      <c r="L5686">
        <v>12</v>
      </c>
      <c r="M5686">
        <v>0.4</v>
      </c>
      <c r="N5686">
        <v>4.8000000000000007</v>
      </c>
      <c r="O5686">
        <v>5</v>
      </c>
      <c r="P5686">
        <v>0.96000000000000019</v>
      </c>
      <c r="Q5686">
        <v>2.4</v>
      </c>
      <c r="R5686" t="s">
        <v>633</v>
      </c>
    </row>
    <row r="5687" spans="1:18" x14ac:dyDescent="0.3">
      <c r="A5687" s="63">
        <v>5685</v>
      </c>
      <c r="B5687">
        <v>120608</v>
      </c>
      <c r="C5687" t="s">
        <v>382</v>
      </c>
      <c r="D5687" t="s">
        <v>585</v>
      </c>
      <c r="F5687">
        <v>71</v>
      </c>
      <c r="G5687" s="64">
        <v>44704</v>
      </c>
      <c r="H5687" s="64">
        <v>44708</v>
      </c>
      <c r="I5687">
        <v>7</v>
      </c>
      <c r="J5687">
        <v>2021</v>
      </c>
      <c r="K5687">
        <v>2021</v>
      </c>
      <c r="L5687">
        <v>12</v>
      </c>
      <c r="M5687">
        <v>0.4</v>
      </c>
      <c r="N5687">
        <v>4.8000000000000007</v>
      </c>
      <c r="O5687">
        <v>5</v>
      </c>
      <c r="P5687">
        <v>0.96000000000000019</v>
      </c>
      <c r="Q5687">
        <v>2.4</v>
      </c>
      <c r="R5687" t="s">
        <v>649</v>
      </c>
    </row>
    <row r="5688" spans="1:18" x14ac:dyDescent="0.3">
      <c r="A5688" s="63">
        <v>5686</v>
      </c>
      <c r="B5688">
        <v>120608</v>
      </c>
      <c r="C5688" t="s">
        <v>382</v>
      </c>
      <c r="D5688" t="s">
        <v>585</v>
      </c>
      <c r="F5688">
        <v>71</v>
      </c>
      <c r="G5688" s="64">
        <v>44704</v>
      </c>
      <c r="H5688" s="64">
        <v>44708</v>
      </c>
      <c r="I5688">
        <v>7</v>
      </c>
      <c r="J5688">
        <v>2021</v>
      </c>
      <c r="K5688">
        <v>2021</v>
      </c>
      <c r="L5688">
        <v>12</v>
      </c>
      <c r="M5688">
        <v>0.4</v>
      </c>
      <c r="N5688">
        <v>4.8000000000000007</v>
      </c>
      <c r="O5688">
        <v>5</v>
      </c>
      <c r="P5688">
        <v>0.96000000000000019</v>
      </c>
      <c r="Q5688">
        <v>2.4</v>
      </c>
      <c r="R5688" t="s">
        <v>38</v>
      </c>
    </row>
    <row r="5689" spans="1:18" x14ac:dyDescent="0.3">
      <c r="A5689" s="63">
        <v>5687</v>
      </c>
      <c r="B5689">
        <v>120608</v>
      </c>
      <c r="C5689" t="s">
        <v>382</v>
      </c>
      <c r="D5689" t="s">
        <v>585</v>
      </c>
      <c r="F5689">
        <v>71</v>
      </c>
      <c r="G5689" s="64">
        <v>44704</v>
      </c>
      <c r="H5689" s="64">
        <v>44708</v>
      </c>
      <c r="I5689">
        <v>7</v>
      </c>
      <c r="J5689">
        <v>2021</v>
      </c>
      <c r="K5689">
        <v>2021</v>
      </c>
      <c r="L5689">
        <v>12</v>
      </c>
      <c r="M5689">
        <v>0.4</v>
      </c>
      <c r="N5689">
        <v>4.8000000000000007</v>
      </c>
      <c r="O5689">
        <v>5</v>
      </c>
      <c r="P5689">
        <v>0.96000000000000019</v>
      </c>
      <c r="Q5689">
        <v>2.4</v>
      </c>
      <c r="R5689" t="s">
        <v>797</v>
      </c>
    </row>
    <row r="5690" spans="1:18" x14ac:dyDescent="0.3">
      <c r="A5690" s="63">
        <v>5688</v>
      </c>
      <c r="B5690">
        <v>120608</v>
      </c>
      <c r="C5690" t="s">
        <v>382</v>
      </c>
      <c r="D5690" t="s">
        <v>585</v>
      </c>
      <c r="F5690">
        <v>71</v>
      </c>
      <c r="G5690" s="64">
        <v>44704</v>
      </c>
      <c r="H5690" s="64">
        <v>44708</v>
      </c>
      <c r="I5690">
        <v>7</v>
      </c>
      <c r="J5690">
        <v>2021</v>
      </c>
      <c r="K5690">
        <v>2021</v>
      </c>
      <c r="L5690">
        <v>12</v>
      </c>
      <c r="M5690">
        <v>0.4</v>
      </c>
      <c r="N5690">
        <v>4.8000000000000007</v>
      </c>
      <c r="O5690">
        <v>5</v>
      </c>
      <c r="P5690">
        <v>0.96000000000000019</v>
      </c>
      <c r="Q5690">
        <v>2.4</v>
      </c>
      <c r="R5690" t="s">
        <v>615</v>
      </c>
    </row>
    <row r="5691" spans="1:18" x14ac:dyDescent="0.3">
      <c r="A5691" s="63">
        <v>5689</v>
      </c>
      <c r="B5691">
        <v>120608</v>
      </c>
      <c r="C5691" t="s">
        <v>382</v>
      </c>
      <c r="D5691" t="s">
        <v>585</v>
      </c>
      <c r="F5691">
        <v>71</v>
      </c>
      <c r="G5691" s="64">
        <v>44704</v>
      </c>
      <c r="H5691" s="64">
        <v>44708</v>
      </c>
      <c r="I5691">
        <v>7</v>
      </c>
      <c r="J5691">
        <v>2021</v>
      </c>
      <c r="K5691">
        <v>2021</v>
      </c>
      <c r="L5691">
        <v>12</v>
      </c>
      <c r="M5691">
        <v>0.4</v>
      </c>
      <c r="N5691">
        <v>4.8000000000000007</v>
      </c>
      <c r="O5691">
        <v>5</v>
      </c>
      <c r="P5691">
        <v>0.96000000000000019</v>
      </c>
      <c r="Q5691">
        <v>2.4</v>
      </c>
      <c r="R5691" t="s">
        <v>786</v>
      </c>
    </row>
    <row r="5692" spans="1:18" x14ac:dyDescent="0.3">
      <c r="A5692" s="63">
        <v>5690</v>
      </c>
      <c r="B5692">
        <v>120608</v>
      </c>
      <c r="C5692" t="s">
        <v>382</v>
      </c>
      <c r="D5692" t="s">
        <v>585</v>
      </c>
      <c r="F5692">
        <v>71</v>
      </c>
      <c r="G5692" s="64">
        <v>44704</v>
      </c>
      <c r="H5692" s="64">
        <v>44708</v>
      </c>
      <c r="I5692">
        <v>7</v>
      </c>
      <c r="J5692">
        <v>2021</v>
      </c>
      <c r="K5692">
        <v>2021</v>
      </c>
      <c r="L5692">
        <v>12</v>
      </c>
      <c r="M5692">
        <v>0.4</v>
      </c>
      <c r="N5692">
        <v>4.8000000000000007</v>
      </c>
      <c r="O5692">
        <v>5</v>
      </c>
      <c r="P5692">
        <v>0.96000000000000019</v>
      </c>
      <c r="Q5692">
        <v>2.4</v>
      </c>
      <c r="R5692" t="s">
        <v>631</v>
      </c>
    </row>
    <row r="5693" spans="1:18" x14ac:dyDescent="0.3">
      <c r="A5693" s="63">
        <v>5691</v>
      </c>
      <c r="B5693">
        <v>130549</v>
      </c>
      <c r="C5693" t="s">
        <v>927</v>
      </c>
      <c r="D5693" t="s">
        <v>585</v>
      </c>
      <c r="F5693">
        <v>70</v>
      </c>
      <c r="G5693" s="64">
        <v>44707</v>
      </c>
      <c r="H5693" s="64">
        <v>44709</v>
      </c>
      <c r="I5693">
        <v>7</v>
      </c>
      <c r="J5693">
        <v>2021</v>
      </c>
      <c r="K5693">
        <v>2021</v>
      </c>
      <c r="L5693">
        <v>12</v>
      </c>
      <c r="M5693">
        <v>0.38333333333333341</v>
      </c>
      <c r="N5693">
        <v>4.6000000000000014</v>
      </c>
      <c r="O5693">
        <v>3</v>
      </c>
      <c r="P5693">
        <v>1.533333333333333</v>
      </c>
      <c r="Q5693">
        <v>4</v>
      </c>
      <c r="R5693" t="s">
        <v>36</v>
      </c>
    </row>
    <row r="5694" spans="1:18" x14ac:dyDescent="0.3">
      <c r="A5694" s="63">
        <v>5692</v>
      </c>
      <c r="B5694">
        <v>130549</v>
      </c>
      <c r="C5694" t="s">
        <v>927</v>
      </c>
      <c r="D5694" t="s">
        <v>585</v>
      </c>
      <c r="F5694">
        <v>70</v>
      </c>
      <c r="G5694" s="64">
        <v>44707</v>
      </c>
      <c r="H5694" s="64">
        <v>44709</v>
      </c>
      <c r="I5694">
        <v>7</v>
      </c>
      <c r="J5694">
        <v>2021</v>
      </c>
      <c r="K5694">
        <v>2021</v>
      </c>
      <c r="L5694">
        <v>12</v>
      </c>
      <c r="M5694">
        <v>0.38333333333333341</v>
      </c>
      <c r="N5694">
        <v>4.6000000000000014</v>
      </c>
      <c r="O5694">
        <v>3</v>
      </c>
      <c r="P5694">
        <v>1.533333333333333</v>
      </c>
      <c r="Q5694">
        <v>4</v>
      </c>
      <c r="R5694" t="s">
        <v>46</v>
      </c>
    </row>
    <row r="5695" spans="1:18" x14ac:dyDescent="0.3">
      <c r="A5695" s="63">
        <v>5693</v>
      </c>
      <c r="B5695">
        <v>130549</v>
      </c>
      <c r="C5695" t="s">
        <v>927</v>
      </c>
      <c r="D5695" t="s">
        <v>585</v>
      </c>
      <c r="F5695">
        <v>70</v>
      </c>
      <c r="G5695" s="64">
        <v>44707</v>
      </c>
      <c r="H5695" s="64">
        <v>44709</v>
      </c>
      <c r="I5695">
        <v>7</v>
      </c>
      <c r="J5695">
        <v>2021</v>
      </c>
      <c r="K5695">
        <v>2021</v>
      </c>
      <c r="L5695">
        <v>12</v>
      </c>
      <c r="M5695">
        <v>0.38333333333333341</v>
      </c>
      <c r="N5695">
        <v>4.6000000000000014</v>
      </c>
      <c r="O5695">
        <v>3</v>
      </c>
      <c r="P5695">
        <v>1.533333333333333</v>
      </c>
      <c r="Q5695">
        <v>4</v>
      </c>
      <c r="R5695" t="s">
        <v>695</v>
      </c>
    </row>
    <row r="5696" spans="1:18" x14ac:dyDescent="0.3">
      <c r="A5696" s="63">
        <v>5694</v>
      </c>
      <c r="B5696">
        <v>130549</v>
      </c>
      <c r="C5696" t="s">
        <v>927</v>
      </c>
      <c r="D5696" t="s">
        <v>585</v>
      </c>
      <c r="F5696">
        <v>70</v>
      </c>
      <c r="G5696" s="64">
        <v>44707</v>
      </c>
      <c r="H5696" s="64">
        <v>44709</v>
      </c>
      <c r="I5696">
        <v>7</v>
      </c>
      <c r="J5696">
        <v>2021</v>
      </c>
      <c r="K5696">
        <v>2021</v>
      </c>
      <c r="L5696">
        <v>12</v>
      </c>
      <c r="M5696">
        <v>0.38333333333333341</v>
      </c>
      <c r="N5696">
        <v>4.6000000000000014</v>
      </c>
      <c r="O5696">
        <v>3</v>
      </c>
      <c r="P5696">
        <v>1.533333333333333</v>
      </c>
      <c r="Q5696">
        <v>4</v>
      </c>
      <c r="R5696" t="s">
        <v>702</v>
      </c>
    </row>
    <row r="5697" spans="1:18" x14ac:dyDescent="0.3">
      <c r="A5697" s="63">
        <v>5695</v>
      </c>
      <c r="B5697">
        <v>130549</v>
      </c>
      <c r="C5697" t="s">
        <v>927</v>
      </c>
      <c r="D5697" t="s">
        <v>585</v>
      </c>
      <c r="F5697">
        <v>70</v>
      </c>
      <c r="G5697" s="64">
        <v>44707</v>
      </c>
      <c r="H5697" s="64">
        <v>44709</v>
      </c>
      <c r="I5697">
        <v>7</v>
      </c>
      <c r="J5697">
        <v>2021</v>
      </c>
      <c r="K5697">
        <v>2021</v>
      </c>
      <c r="L5697">
        <v>12</v>
      </c>
      <c r="M5697">
        <v>0.38333333333333341</v>
      </c>
      <c r="N5697">
        <v>4.6000000000000014</v>
      </c>
      <c r="O5697">
        <v>3</v>
      </c>
      <c r="P5697">
        <v>1.533333333333333</v>
      </c>
      <c r="Q5697">
        <v>4</v>
      </c>
      <c r="R5697" t="s">
        <v>590</v>
      </c>
    </row>
    <row r="5698" spans="1:18" x14ac:dyDescent="0.3">
      <c r="A5698" s="63">
        <v>5696</v>
      </c>
      <c r="B5698">
        <v>130549</v>
      </c>
      <c r="C5698" t="s">
        <v>927</v>
      </c>
      <c r="D5698" t="s">
        <v>585</v>
      </c>
      <c r="F5698">
        <v>70</v>
      </c>
      <c r="G5698" s="64">
        <v>44707</v>
      </c>
      <c r="H5698" s="64">
        <v>44709</v>
      </c>
      <c r="I5698">
        <v>7</v>
      </c>
      <c r="J5698">
        <v>2021</v>
      </c>
      <c r="K5698">
        <v>2021</v>
      </c>
      <c r="L5698">
        <v>12</v>
      </c>
      <c r="M5698">
        <v>0.38333333333333341</v>
      </c>
      <c r="N5698">
        <v>4.6000000000000014</v>
      </c>
      <c r="O5698">
        <v>3</v>
      </c>
      <c r="P5698">
        <v>1.533333333333333</v>
      </c>
      <c r="Q5698">
        <v>4</v>
      </c>
      <c r="R5698" t="s">
        <v>709</v>
      </c>
    </row>
    <row r="5699" spans="1:18" x14ac:dyDescent="0.3">
      <c r="A5699" s="63">
        <v>5697</v>
      </c>
      <c r="B5699">
        <v>130549</v>
      </c>
      <c r="C5699" t="s">
        <v>927</v>
      </c>
      <c r="D5699" t="s">
        <v>585</v>
      </c>
      <c r="F5699">
        <v>70</v>
      </c>
      <c r="G5699" s="64">
        <v>44707</v>
      </c>
      <c r="H5699" s="64">
        <v>44709</v>
      </c>
      <c r="I5699">
        <v>7</v>
      </c>
      <c r="J5699">
        <v>2021</v>
      </c>
      <c r="K5699">
        <v>2021</v>
      </c>
      <c r="L5699">
        <v>12</v>
      </c>
      <c r="M5699">
        <v>0.38333333333333341</v>
      </c>
      <c r="N5699">
        <v>4.6000000000000014</v>
      </c>
      <c r="O5699">
        <v>3</v>
      </c>
      <c r="P5699">
        <v>1.533333333333333</v>
      </c>
      <c r="Q5699">
        <v>4</v>
      </c>
      <c r="R5699" t="s">
        <v>734</v>
      </c>
    </row>
    <row r="5700" spans="1:18" x14ac:dyDescent="0.3">
      <c r="A5700" s="63">
        <v>5698</v>
      </c>
      <c r="B5700">
        <v>130549</v>
      </c>
      <c r="C5700" t="s">
        <v>927</v>
      </c>
      <c r="D5700" t="s">
        <v>585</v>
      </c>
      <c r="F5700">
        <v>70</v>
      </c>
      <c r="G5700" s="64">
        <v>44707</v>
      </c>
      <c r="H5700" s="64">
        <v>44709</v>
      </c>
      <c r="I5700">
        <v>7</v>
      </c>
      <c r="J5700">
        <v>2021</v>
      </c>
      <c r="K5700">
        <v>2021</v>
      </c>
      <c r="L5700">
        <v>12</v>
      </c>
      <c r="M5700">
        <v>0.38333333333333341</v>
      </c>
      <c r="N5700">
        <v>4.6000000000000014</v>
      </c>
      <c r="O5700">
        <v>3</v>
      </c>
      <c r="P5700">
        <v>1.533333333333333</v>
      </c>
      <c r="Q5700">
        <v>4</v>
      </c>
      <c r="R5700" t="s">
        <v>661</v>
      </c>
    </row>
    <row r="5701" spans="1:18" x14ac:dyDescent="0.3">
      <c r="A5701" s="63">
        <v>5699</v>
      </c>
      <c r="B5701">
        <v>130549</v>
      </c>
      <c r="C5701" t="s">
        <v>927</v>
      </c>
      <c r="D5701" t="s">
        <v>585</v>
      </c>
      <c r="F5701">
        <v>70</v>
      </c>
      <c r="G5701" s="64">
        <v>44707</v>
      </c>
      <c r="H5701" s="64">
        <v>44709</v>
      </c>
      <c r="I5701">
        <v>7</v>
      </c>
      <c r="J5701">
        <v>2021</v>
      </c>
      <c r="K5701">
        <v>2021</v>
      </c>
      <c r="L5701">
        <v>12</v>
      </c>
      <c r="M5701">
        <v>0.38333333333333341</v>
      </c>
      <c r="N5701">
        <v>4.6000000000000014</v>
      </c>
      <c r="O5701">
        <v>3</v>
      </c>
      <c r="P5701">
        <v>1.533333333333333</v>
      </c>
      <c r="Q5701">
        <v>4</v>
      </c>
      <c r="R5701" t="s">
        <v>784</v>
      </c>
    </row>
    <row r="5702" spans="1:18" x14ac:dyDescent="0.3">
      <c r="A5702" s="63">
        <v>5700</v>
      </c>
      <c r="B5702">
        <v>130549</v>
      </c>
      <c r="C5702" t="s">
        <v>927</v>
      </c>
      <c r="D5702" t="s">
        <v>585</v>
      </c>
      <c r="F5702">
        <v>70</v>
      </c>
      <c r="G5702" s="64">
        <v>44707</v>
      </c>
      <c r="H5702" s="64">
        <v>44709</v>
      </c>
      <c r="I5702">
        <v>7</v>
      </c>
      <c r="J5702">
        <v>2021</v>
      </c>
      <c r="K5702">
        <v>2021</v>
      </c>
      <c r="L5702">
        <v>12</v>
      </c>
      <c r="M5702">
        <v>0.38333333333333341</v>
      </c>
      <c r="N5702">
        <v>4.6000000000000014</v>
      </c>
      <c r="O5702">
        <v>3</v>
      </c>
      <c r="P5702">
        <v>1.533333333333333</v>
      </c>
      <c r="Q5702">
        <v>4</v>
      </c>
      <c r="R5702" t="s">
        <v>852</v>
      </c>
    </row>
    <row r="5703" spans="1:18" x14ac:dyDescent="0.3">
      <c r="A5703" s="63">
        <v>5701</v>
      </c>
      <c r="B5703">
        <v>130549</v>
      </c>
      <c r="C5703" t="s">
        <v>927</v>
      </c>
      <c r="D5703" t="s">
        <v>585</v>
      </c>
      <c r="F5703">
        <v>70</v>
      </c>
      <c r="G5703" s="64">
        <v>44707</v>
      </c>
      <c r="H5703" s="64">
        <v>44709</v>
      </c>
      <c r="I5703">
        <v>7</v>
      </c>
      <c r="J5703">
        <v>2021</v>
      </c>
      <c r="K5703">
        <v>2021</v>
      </c>
      <c r="L5703">
        <v>12</v>
      </c>
      <c r="M5703">
        <v>0.38333333333333341</v>
      </c>
      <c r="N5703">
        <v>4.6000000000000014</v>
      </c>
      <c r="O5703">
        <v>3</v>
      </c>
      <c r="P5703">
        <v>1.533333333333333</v>
      </c>
      <c r="Q5703">
        <v>4</v>
      </c>
      <c r="R5703" t="s">
        <v>677</v>
      </c>
    </row>
    <row r="5704" spans="1:18" x14ac:dyDescent="0.3">
      <c r="A5704" s="63">
        <v>5702</v>
      </c>
      <c r="B5704">
        <v>130549</v>
      </c>
      <c r="C5704" t="s">
        <v>927</v>
      </c>
      <c r="D5704" t="s">
        <v>585</v>
      </c>
      <c r="F5704">
        <v>70</v>
      </c>
      <c r="G5704" s="64">
        <v>44707</v>
      </c>
      <c r="H5704" s="64">
        <v>44709</v>
      </c>
      <c r="I5704">
        <v>7</v>
      </c>
      <c r="J5704">
        <v>2021</v>
      </c>
      <c r="K5704">
        <v>2021</v>
      </c>
      <c r="L5704">
        <v>12</v>
      </c>
      <c r="M5704">
        <v>0.38333333333333341</v>
      </c>
      <c r="N5704">
        <v>4.6000000000000014</v>
      </c>
      <c r="O5704">
        <v>3</v>
      </c>
      <c r="P5704">
        <v>1.533333333333333</v>
      </c>
      <c r="Q5704">
        <v>4</v>
      </c>
      <c r="R5704" t="s">
        <v>681</v>
      </c>
    </row>
    <row r="5705" spans="1:18" x14ac:dyDescent="0.3">
      <c r="A5705" s="63">
        <v>5703</v>
      </c>
      <c r="B5705">
        <v>130549</v>
      </c>
      <c r="C5705" t="s">
        <v>927</v>
      </c>
      <c r="D5705" t="s">
        <v>585</v>
      </c>
      <c r="F5705">
        <v>70</v>
      </c>
      <c r="G5705" s="64">
        <v>44707</v>
      </c>
      <c r="H5705" s="64">
        <v>44709</v>
      </c>
      <c r="I5705">
        <v>7</v>
      </c>
      <c r="J5705">
        <v>2021</v>
      </c>
      <c r="K5705">
        <v>2021</v>
      </c>
      <c r="L5705">
        <v>12</v>
      </c>
      <c r="M5705">
        <v>0.38333333333333341</v>
      </c>
      <c r="N5705">
        <v>4.6000000000000014</v>
      </c>
      <c r="O5705">
        <v>3</v>
      </c>
      <c r="P5705">
        <v>1.533333333333333</v>
      </c>
      <c r="Q5705">
        <v>4</v>
      </c>
      <c r="R5705" t="s">
        <v>765</v>
      </c>
    </row>
    <row r="5706" spans="1:18" x14ac:dyDescent="0.3">
      <c r="A5706" s="63">
        <v>5704</v>
      </c>
      <c r="B5706">
        <v>117612</v>
      </c>
      <c r="C5706" t="s">
        <v>224</v>
      </c>
      <c r="D5706" t="s">
        <v>585</v>
      </c>
      <c r="F5706">
        <v>71</v>
      </c>
      <c r="G5706" s="64">
        <v>44710</v>
      </c>
      <c r="H5706" s="64">
        <v>44717</v>
      </c>
      <c r="I5706">
        <v>6</v>
      </c>
      <c r="J5706">
        <v>2021</v>
      </c>
      <c r="K5706">
        <v>2021</v>
      </c>
      <c r="L5706">
        <v>13</v>
      </c>
      <c r="M5706">
        <v>0.4</v>
      </c>
      <c r="N5706">
        <v>5.2</v>
      </c>
      <c r="O5706">
        <v>8</v>
      </c>
      <c r="P5706">
        <v>0.65</v>
      </c>
      <c r="Q5706">
        <v>1.625</v>
      </c>
      <c r="R5706" t="s">
        <v>35</v>
      </c>
    </row>
    <row r="5707" spans="1:18" x14ac:dyDescent="0.3">
      <c r="A5707" s="63">
        <v>5705</v>
      </c>
      <c r="B5707">
        <v>117612</v>
      </c>
      <c r="C5707" t="s">
        <v>224</v>
      </c>
      <c r="D5707" t="s">
        <v>585</v>
      </c>
      <c r="F5707">
        <v>71</v>
      </c>
      <c r="G5707" s="64">
        <v>44710</v>
      </c>
      <c r="H5707" s="64">
        <v>44717</v>
      </c>
      <c r="I5707">
        <v>6</v>
      </c>
      <c r="J5707">
        <v>2021</v>
      </c>
      <c r="K5707">
        <v>2021</v>
      </c>
      <c r="L5707">
        <v>13</v>
      </c>
      <c r="M5707">
        <v>0.4</v>
      </c>
      <c r="N5707">
        <v>5.2</v>
      </c>
      <c r="O5707">
        <v>8</v>
      </c>
      <c r="P5707">
        <v>0.65</v>
      </c>
      <c r="Q5707">
        <v>1.625</v>
      </c>
      <c r="R5707" t="s">
        <v>22</v>
      </c>
    </row>
    <row r="5708" spans="1:18" x14ac:dyDescent="0.3">
      <c r="A5708" s="63">
        <v>5706</v>
      </c>
      <c r="B5708">
        <v>117612</v>
      </c>
      <c r="C5708" t="s">
        <v>224</v>
      </c>
      <c r="D5708" t="s">
        <v>585</v>
      </c>
      <c r="F5708">
        <v>71</v>
      </c>
      <c r="G5708" s="64">
        <v>44710</v>
      </c>
      <c r="H5708" s="64">
        <v>44717</v>
      </c>
      <c r="I5708">
        <v>6</v>
      </c>
      <c r="J5708">
        <v>2021</v>
      </c>
      <c r="K5708">
        <v>2021</v>
      </c>
      <c r="L5708">
        <v>13</v>
      </c>
      <c r="M5708">
        <v>0.4</v>
      </c>
      <c r="N5708">
        <v>5.2</v>
      </c>
      <c r="O5708">
        <v>8</v>
      </c>
      <c r="P5708">
        <v>0.65</v>
      </c>
      <c r="Q5708">
        <v>1.625</v>
      </c>
      <c r="R5708" t="s">
        <v>23</v>
      </c>
    </row>
    <row r="5709" spans="1:18" x14ac:dyDescent="0.3">
      <c r="A5709" s="63">
        <v>5707</v>
      </c>
      <c r="B5709">
        <v>117612</v>
      </c>
      <c r="C5709" t="s">
        <v>224</v>
      </c>
      <c r="D5709" t="s">
        <v>585</v>
      </c>
      <c r="F5709">
        <v>71</v>
      </c>
      <c r="G5709" s="64">
        <v>44710</v>
      </c>
      <c r="H5709" s="64">
        <v>44717</v>
      </c>
      <c r="I5709">
        <v>6</v>
      </c>
      <c r="J5709">
        <v>2021</v>
      </c>
      <c r="K5709">
        <v>2021</v>
      </c>
      <c r="L5709">
        <v>13</v>
      </c>
      <c r="M5709">
        <v>0.4</v>
      </c>
      <c r="N5709">
        <v>5.2</v>
      </c>
      <c r="O5709">
        <v>8</v>
      </c>
      <c r="P5709">
        <v>0.65</v>
      </c>
      <c r="Q5709">
        <v>1.625</v>
      </c>
      <c r="R5709" t="s">
        <v>54</v>
      </c>
    </row>
    <row r="5710" spans="1:18" x14ac:dyDescent="0.3">
      <c r="A5710" s="63">
        <v>5708</v>
      </c>
      <c r="B5710">
        <v>117612</v>
      </c>
      <c r="C5710" t="s">
        <v>224</v>
      </c>
      <c r="D5710" t="s">
        <v>585</v>
      </c>
      <c r="F5710">
        <v>71</v>
      </c>
      <c r="G5710" s="64">
        <v>44710</v>
      </c>
      <c r="H5710" s="64">
        <v>44717</v>
      </c>
      <c r="I5710">
        <v>6</v>
      </c>
      <c r="J5710">
        <v>2021</v>
      </c>
      <c r="K5710">
        <v>2021</v>
      </c>
      <c r="L5710">
        <v>13</v>
      </c>
      <c r="M5710">
        <v>0.4</v>
      </c>
      <c r="N5710">
        <v>5.2</v>
      </c>
      <c r="O5710">
        <v>8</v>
      </c>
      <c r="P5710">
        <v>0.65</v>
      </c>
      <c r="Q5710">
        <v>1.625</v>
      </c>
      <c r="R5710" t="s">
        <v>621</v>
      </c>
    </row>
    <row r="5711" spans="1:18" x14ac:dyDescent="0.3">
      <c r="A5711" s="63">
        <v>5709</v>
      </c>
      <c r="B5711">
        <v>117612</v>
      </c>
      <c r="C5711" t="s">
        <v>224</v>
      </c>
      <c r="D5711" t="s">
        <v>585</v>
      </c>
      <c r="F5711">
        <v>71</v>
      </c>
      <c r="G5711" s="64">
        <v>44710</v>
      </c>
      <c r="H5711" s="64">
        <v>44717</v>
      </c>
      <c r="I5711">
        <v>6</v>
      </c>
      <c r="J5711">
        <v>2021</v>
      </c>
      <c r="K5711">
        <v>2021</v>
      </c>
      <c r="L5711">
        <v>13</v>
      </c>
      <c r="M5711">
        <v>0.4</v>
      </c>
      <c r="N5711">
        <v>5.2</v>
      </c>
      <c r="O5711">
        <v>8</v>
      </c>
      <c r="P5711">
        <v>0.65</v>
      </c>
      <c r="Q5711">
        <v>1.625</v>
      </c>
      <c r="R5711" t="s">
        <v>37</v>
      </c>
    </row>
    <row r="5712" spans="1:18" x14ac:dyDescent="0.3">
      <c r="A5712" s="63">
        <v>5710</v>
      </c>
      <c r="B5712">
        <v>117612</v>
      </c>
      <c r="C5712" t="s">
        <v>224</v>
      </c>
      <c r="D5712" t="s">
        <v>585</v>
      </c>
      <c r="F5712">
        <v>71</v>
      </c>
      <c r="G5712" s="64">
        <v>44710</v>
      </c>
      <c r="H5712" s="64">
        <v>44717</v>
      </c>
      <c r="I5712">
        <v>6</v>
      </c>
      <c r="J5712">
        <v>2021</v>
      </c>
      <c r="K5712">
        <v>2021</v>
      </c>
      <c r="L5712">
        <v>13</v>
      </c>
      <c r="M5712">
        <v>0.4</v>
      </c>
      <c r="N5712">
        <v>5.2</v>
      </c>
      <c r="O5712">
        <v>8</v>
      </c>
      <c r="P5712">
        <v>0.65</v>
      </c>
      <c r="Q5712">
        <v>1.625</v>
      </c>
      <c r="R5712" t="s">
        <v>631</v>
      </c>
    </row>
    <row r="5713" spans="1:18" x14ac:dyDescent="0.3">
      <c r="A5713" s="63">
        <v>5711</v>
      </c>
      <c r="B5713">
        <v>117612</v>
      </c>
      <c r="C5713" t="s">
        <v>224</v>
      </c>
      <c r="D5713" t="s">
        <v>585</v>
      </c>
      <c r="F5713">
        <v>71</v>
      </c>
      <c r="G5713" s="64">
        <v>44710</v>
      </c>
      <c r="H5713" s="64">
        <v>44717</v>
      </c>
      <c r="I5713">
        <v>6</v>
      </c>
      <c r="J5713">
        <v>2021</v>
      </c>
      <c r="K5713">
        <v>2021</v>
      </c>
      <c r="L5713">
        <v>13</v>
      </c>
      <c r="M5713">
        <v>0.4</v>
      </c>
      <c r="N5713">
        <v>5.2</v>
      </c>
      <c r="O5713">
        <v>8</v>
      </c>
      <c r="P5713">
        <v>0.65</v>
      </c>
      <c r="Q5713">
        <v>1.625</v>
      </c>
      <c r="R5713" t="s">
        <v>590</v>
      </c>
    </row>
    <row r="5714" spans="1:18" x14ac:dyDescent="0.3">
      <c r="A5714" s="63">
        <v>5712</v>
      </c>
      <c r="B5714">
        <v>117612</v>
      </c>
      <c r="C5714" t="s">
        <v>224</v>
      </c>
      <c r="D5714" t="s">
        <v>585</v>
      </c>
      <c r="F5714">
        <v>71</v>
      </c>
      <c r="G5714" s="64">
        <v>44710</v>
      </c>
      <c r="H5714" s="64">
        <v>44717</v>
      </c>
      <c r="I5714">
        <v>6</v>
      </c>
      <c r="J5714">
        <v>2021</v>
      </c>
      <c r="K5714">
        <v>2021</v>
      </c>
      <c r="L5714">
        <v>13</v>
      </c>
      <c r="M5714">
        <v>0.4</v>
      </c>
      <c r="N5714">
        <v>5.2</v>
      </c>
      <c r="O5714">
        <v>8</v>
      </c>
      <c r="P5714">
        <v>0.65</v>
      </c>
      <c r="Q5714">
        <v>1.625</v>
      </c>
      <c r="R5714" t="s">
        <v>687</v>
      </c>
    </row>
    <row r="5715" spans="1:18" x14ac:dyDescent="0.3">
      <c r="A5715" s="63">
        <v>5713</v>
      </c>
      <c r="B5715">
        <v>117612</v>
      </c>
      <c r="C5715" t="s">
        <v>224</v>
      </c>
      <c r="D5715" t="s">
        <v>585</v>
      </c>
      <c r="F5715">
        <v>71</v>
      </c>
      <c r="G5715" s="64">
        <v>44710</v>
      </c>
      <c r="H5715" s="64">
        <v>44717</v>
      </c>
      <c r="I5715">
        <v>6</v>
      </c>
      <c r="J5715">
        <v>2021</v>
      </c>
      <c r="K5715">
        <v>2021</v>
      </c>
      <c r="L5715">
        <v>13</v>
      </c>
      <c r="M5715">
        <v>0.4</v>
      </c>
      <c r="N5715">
        <v>5.2</v>
      </c>
      <c r="O5715">
        <v>8</v>
      </c>
      <c r="P5715">
        <v>0.65</v>
      </c>
      <c r="Q5715">
        <v>1.625</v>
      </c>
      <c r="R5715" t="s">
        <v>606</v>
      </c>
    </row>
    <row r="5716" spans="1:18" x14ac:dyDescent="0.3">
      <c r="A5716" s="63">
        <v>5714</v>
      </c>
      <c r="B5716">
        <v>117612</v>
      </c>
      <c r="C5716" t="s">
        <v>224</v>
      </c>
      <c r="D5716" t="s">
        <v>585</v>
      </c>
      <c r="F5716">
        <v>71</v>
      </c>
      <c r="G5716" s="64">
        <v>44710</v>
      </c>
      <c r="H5716" s="64">
        <v>44717</v>
      </c>
      <c r="I5716">
        <v>6</v>
      </c>
      <c r="J5716">
        <v>2021</v>
      </c>
      <c r="K5716">
        <v>2021</v>
      </c>
      <c r="L5716">
        <v>13</v>
      </c>
      <c r="M5716">
        <v>0.4</v>
      </c>
      <c r="N5716">
        <v>5.2</v>
      </c>
      <c r="O5716">
        <v>8</v>
      </c>
      <c r="P5716">
        <v>0.65</v>
      </c>
      <c r="Q5716">
        <v>1.625</v>
      </c>
      <c r="R5716" t="s">
        <v>615</v>
      </c>
    </row>
    <row r="5717" spans="1:18" x14ac:dyDescent="0.3">
      <c r="A5717" s="63">
        <v>5715</v>
      </c>
      <c r="B5717">
        <v>117612</v>
      </c>
      <c r="C5717" t="s">
        <v>224</v>
      </c>
      <c r="D5717" t="s">
        <v>585</v>
      </c>
      <c r="F5717">
        <v>71</v>
      </c>
      <c r="G5717" s="64">
        <v>44710</v>
      </c>
      <c r="H5717" s="64">
        <v>44717</v>
      </c>
      <c r="I5717">
        <v>6</v>
      </c>
      <c r="J5717">
        <v>2021</v>
      </c>
      <c r="K5717">
        <v>2021</v>
      </c>
      <c r="L5717">
        <v>13</v>
      </c>
      <c r="M5717">
        <v>0.4</v>
      </c>
      <c r="N5717">
        <v>5.2</v>
      </c>
      <c r="O5717">
        <v>8</v>
      </c>
      <c r="P5717">
        <v>0.65</v>
      </c>
      <c r="Q5717">
        <v>1.625</v>
      </c>
      <c r="R5717" t="s">
        <v>647</v>
      </c>
    </row>
    <row r="5718" spans="1:18" x14ac:dyDescent="0.3">
      <c r="A5718" s="63">
        <v>5716</v>
      </c>
      <c r="B5718">
        <v>117612</v>
      </c>
      <c r="C5718" t="s">
        <v>224</v>
      </c>
      <c r="D5718" t="s">
        <v>585</v>
      </c>
      <c r="F5718">
        <v>71</v>
      </c>
      <c r="G5718" s="64">
        <v>44710</v>
      </c>
      <c r="H5718" s="64">
        <v>44717</v>
      </c>
      <c r="I5718">
        <v>6</v>
      </c>
      <c r="J5718">
        <v>2021</v>
      </c>
      <c r="K5718">
        <v>2021</v>
      </c>
      <c r="L5718">
        <v>13</v>
      </c>
      <c r="M5718">
        <v>0.4</v>
      </c>
      <c r="N5718">
        <v>5.2</v>
      </c>
      <c r="O5718">
        <v>8</v>
      </c>
      <c r="P5718">
        <v>0.65</v>
      </c>
      <c r="Q5718">
        <v>1.625</v>
      </c>
      <c r="R5718" t="s">
        <v>597</v>
      </c>
    </row>
    <row r="5719" spans="1:18" x14ac:dyDescent="0.3">
      <c r="A5719" s="63">
        <v>5717</v>
      </c>
      <c r="B5719">
        <v>117612</v>
      </c>
      <c r="C5719" t="s">
        <v>224</v>
      </c>
      <c r="D5719" t="s">
        <v>585</v>
      </c>
      <c r="F5719">
        <v>71</v>
      </c>
      <c r="G5719" s="64">
        <v>44710</v>
      </c>
      <c r="H5719" s="64">
        <v>44717</v>
      </c>
      <c r="I5719">
        <v>6</v>
      </c>
      <c r="J5719">
        <v>2021</v>
      </c>
      <c r="K5719">
        <v>2021</v>
      </c>
      <c r="L5719">
        <v>13</v>
      </c>
      <c r="M5719">
        <v>0.4</v>
      </c>
      <c r="N5719">
        <v>5.2</v>
      </c>
      <c r="O5719">
        <v>8</v>
      </c>
      <c r="P5719">
        <v>0.65</v>
      </c>
      <c r="Q5719">
        <v>1.625</v>
      </c>
      <c r="R5719" t="s">
        <v>677</v>
      </c>
    </row>
    <row r="5720" spans="1:18" x14ac:dyDescent="0.3">
      <c r="A5720" s="63">
        <v>5718</v>
      </c>
      <c r="B5720">
        <v>117612</v>
      </c>
      <c r="C5720" t="s">
        <v>224</v>
      </c>
      <c r="D5720" t="s">
        <v>585</v>
      </c>
      <c r="F5720">
        <v>71</v>
      </c>
      <c r="G5720" s="64">
        <v>44710</v>
      </c>
      <c r="H5720" s="64">
        <v>44717</v>
      </c>
      <c r="I5720">
        <v>6</v>
      </c>
      <c r="J5720">
        <v>2021</v>
      </c>
      <c r="K5720">
        <v>2021</v>
      </c>
      <c r="L5720">
        <v>13</v>
      </c>
      <c r="M5720">
        <v>0.4</v>
      </c>
      <c r="N5720">
        <v>5.2</v>
      </c>
      <c r="O5720">
        <v>8</v>
      </c>
      <c r="P5720">
        <v>0.65</v>
      </c>
      <c r="Q5720">
        <v>1.625</v>
      </c>
      <c r="R5720" t="s">
        <v>619</v>
      </c>
    </row>
    <row r="5721" spans="1:18" x14ac:dyDescent="0.3">
      <c r="A5721" s="63">
        <v>5719</v>
      </c>
      <c r="B5721">
        <v>117612</v>
      </c>
      <c r="C5721" t="s">
        <v>224</v>
      </c>
      <c r="D5721" t="s">
        <v>585</v>
      </c>
      <c r="F5721">
        <v>71</v>
      </c>
      <c r="G5721" s="64">
        <v>44710</v>
      </c>
      <c r="H5721" s="64">
        <v>44717</v>
      </c>
      <c r="I5721">
        <v>6</v>
      </c>
      <c r="J5721">
        <v>2021</v>
      </c>
      <c r="K5721">
        <v>2021</v>
      </c>
      <c r="L5721">
        <v>13</v>
      </c>
      <c r="M5721">
        <v>0.4</v>
      </c>
      <c r="N5721">
        <v>5.2</v>
      </c>
      <c r="O5721">
        <v>8</v>
      </c>
      <c r="P5721">
        <v>0.65</v>
      </c>
      <c r="Q5721">
        <v>1.625</v>
      </c>
      <c r="R5721" t="s">
        <v>857</v>
      </c>
    </row>
    <row r="5722" spans="1:18" x14ac:dyDescent="0.3">
      <c r="A5722" s="63">
        <v>5720</v>
      </c>
      <c r="B5722">
        <v>117612</v>
      </c>
      <c r="C5722" t="s">
        <v>224</v>
      </c>
      <c r="D5722" t="s">
        <v>585</v>
      </c>
      <c r="F5722">
        <v>71</v>
      </c>
      <c r="G5722" s="64">
        <v>44710</v>
      </c>
      <c r="H5722" s="64">
        <v>44717</v>
      </c>
      <c r="I5722">
        <v>6</v>
      </c>
      <c r="J5722">
        <v>2021</v>
      </c>
      <c r="K5722">
        <v>2021</v>
      </c>
      <c r="L5722">
        <v>13</v>
      </c>
      <c r="M5722">
        <v>0.4</v>
      </c>
      <c r="N5722">
        <v>5.2</v>
      </c>
      <c r="O5722">
        <v>8</v>
      </c>
      <c r="P5722">
        <v>0.65</v>
      </c>
      <c r="Q5722">
        <v>1.625</v>
      </c>
      <c r="R5722" t="s">
        <v>692</v>
      </c>
    </row>
    <row r="5723" spans="1:18" x14ac:dyDescent="0.3">
      <c r="A5723" s="63">
        <v>5721</v>
      </c>
      <c r="B5723">
        <v>117612</v>
      </c>
      <c r="C5723" t="s">
        <v>224</v>
      </c>
      <c r="D5723" t="s">
        <v>585</v>
      </c>
      <c r="F5723">
        <v>71</v>
      </c>
      <c r="G5723" s="64">
        <v>44710</v>
      </c>
      <c r="H5723" s="64">
        <v>44717</v>
      </c>
      <c r="I5723">
        <v>6</v>
      </c>
      <c r="J5723">
        <v>2021</v>
      </c>
      <c r="K5723">
        <v>2021</v>
      </c>
      <c r="L5723">
        <v>13</v>
      </c>
      <c r="M5723">
        <v>0.4</v>
      </c>
      <c r="N5723">
        <v>5.2</v>
      </c>
      <c r="O5723">
        <v>8</v>
      </c>
      <c r="P5723">
        <v>0.65</v>
      </c>
      <c r="Q5723">
        <v>1.625</v>
      </c>
      <c r="R5723" t="s">
        <v>874</v>
      </c>
    </row>
    <row r="5724" spans="1:18" x14ac:dyDescent="0.3">
      <c r="A5724" s="63">
        <v>5722</v>
      </c>
      <c r="B5724">
        <v>117612</v>
      </c>
      <c r="C5724" t="s">
        <v>224</v>
      </c>
      <c r="D5724" t="s">
        <v>585</v>
      </c>
      <c r="F5724">
        <v>71</v>
      </c>
      <c r="G5724" s="64">
        <v>44710</v>
      </c>
      <c r="H5724" s="64">
        <v>44717</v>
      </c>
      <c r="I5724">
        <v>6</v>
      </c>
      <c r="J5724">
        <v>2021</v>
      </c>
      <c r="K5724">
        <v>2021</v>
      </c>
      <c r="L5724">
        <v>13</v>
      </c>
      <c r="M5724">
        <v>0.4</v>
      </c>
      <c r="N5724">
        <v>5.2</v>
      </c>
      <c r="O5724">
        <v>8</v>
      </c>
      <c r="P5724">
        <v>0.65</v>
      </c>
      <c r="Q5724">
        <v>1.625</v>
      </c>
      <c r="R5724" t="s">
        <v>670</v>
      </c>
    </row>
    <row r="5725" spans="1:18" x14ac:dyDescent="0.3">
      <c r="A5725" s="63">
        <v>5723</v>
      </c>
      <c r="B5725">
        <v>139682</v>
      </c>
      <c r="C5725" t="s">
        <v>928</v>
      </c>
      <c r="D5725" t="s">
        <v>656</v>
      </c>
      <c r="F5725">
        <v>72</v>
      </c>
      <c r="G5725" s="64">
        <v>44718</v>
      </c>
      <c r="H5725" s="64">
        <v>44718</v>
      </c>
      <c r="I5725">
        <v>4</v>
      </c>
      <c r="J5725">
        <v>2021</v>
      </c>
      <c r="K5725">
        <v>2021</v>
      </c>
      <c r="L5725">
        <v>1</v>
      </c>
      <c r="M5725">
        <v>6.6666666666666666E-2</v>
      </c>
      <c r="N5725">
        <v>6.6666666666666666E-2</v>
      </c>
      <c r="O5725">
        <v>1</v>
      </c>
      <c r="P5725">
        <v>6.6666666666666666E-2</v>
      </c>
      <c r="Q5725">
        <v>1</v>
      </c>
      <c r="R5725" t="s">
        <v>32</v>
      </c>
    </row>
    <row r="5726" spans="1:18" x14ac:dyDescent="0.3">
      <c r="A5726" s="63">
        <v>5724</v>
      </c>
      <c r="B5726">
        <v>139682</v>
      </c>
      <c r="C5726" t="s">
        <v>928</v>
      </c>
      <c r="D5726" t="s">
        <v>656</v>
      </c>
      <c r="F5726">
        <v>72</v>
      </c>
      <c r="G5726" s="64">
        <v>44718</v>
      </c>
      <c r="H5726" s="64">
        <v>44718</v>
      </c>
      <c r="I5726">
        <v>4</v>
      </c>
      <c r="J5726">
        <v>2021</v>
      </c>
      <c r="K5726">
        <v>2021</v>
      </c>
      <c r="L5726">
        <v>1</v>
      </c>
      <c r="M5726">
        <v>6.6666666666666666E-2</v>
      </c>
      <c r="N5726">
        <v>6.6666666666666666E-2</v>
      </c>
      <c r="O5726">
        <v>1</v>
      </c>
      <c r="P5726">
        <v>6.6666666666666666E-2</v>
      </c>
      <c r="Q5726">
        <v>1</v>
      </c>
      <c r="R5726" t="s">
        <v>23</v>
      </c>
    </row>
    <row r="5727" spans="1:18" x14ac:dyDescent="0.3">
      <c r="A5727" s="63">
        <v>5725</v>
      </c>
      <c r="B5727">
        <v>139682</v>
      </c>
      <c r="C5727" t="s">
        <v>928</v>
      </c>
      <c r="D5727" t="s">
        <v>656</v>
      </c>
      <c r="F5727">
        <v>72</v>
      </c>
      <c r="G5727" s="64">
        <v>44718</v>
      </c>
      <c r="H5727" s="64">
        <v>44718</v>
      </c>
      <c r="I5727">
        <v>4</v>
      </c>
      <c r="J5727">
        <v>2021</v>
      </c>
      <c r="K5727">
        <v>2021</v>
      </c>
      <c r="L5727">
        <v>1</v>
      </c>
      <c r="M5727">
        <v>6.6666666666666666E-2</v>
      </c>
      <c r="N5727">
        <v>6.6666666666666666E-2</v>
      </c>
      <c r="O5727">
        <v>1</v>
      </c>
      <c r="P5727">
        <v>6.6666666666666666E-2</v>
      </c>
      <c r="Q5727">
        <v>1</v>
      </c>
      <c r="R5727" t="s">
        <v>852</v>
      </c>
    </row>
    <row r="5728" spans="1:18" x14ac:dyDescent="0.3">
      <c r="A5728" s="63">
        <v>5726</v>
      </c>
      <c r="B5728">
        <v>139682</v>
      </c>
      <c r="C5728" t="s">
        <v>928</v>
      </c>
      <c r="D5728" t="s">
        <v>656</v>
      </c>
      <c r="F5728">
        <v>72</v>
      </c>
      <c r="G5728" s="64">
        <v>44718</v>
      </c>
      <c r="H5728" s="64">
        <v>44718</v>
      </c>
      <c r="I5728">
        <v>4</v>
      </c>
      <c r="J5728">
        <v>2021</v>
      </c>
      <c r="K5728">
        <v>2021</v>
      </c>
      <c r="L5728">
        <v>1</v>
      </c>
      <c r="M5728">
        <v>6.6666666666666666E-2</v>
      </c>
      <c r="N5728">
        <v>6.6666666666666666E-2</v>
      </c>
      <c r="O5728">
        <v>1</v>
      </c>
      <c r="P5728">
        <v>6.6666666666666666E-2</v>
      </c>
      <c r="Q5728">
        <v>1</v>
      </c>
      <c r="R5728" t="s">
        <v>607</v>
      </c>
    </row>
    <row r="5729" spans="1:18" x14ac:dyDescent="0.3">
      <c r="A5729" s="63">
        <v>5727</v>
      </c>
      <c r="B5729">
        <v>139682</v>
      </c>
      <c r="C5729" t="s">
        <v>928</v>
      </c>
      <c r="D5729" t="s">
        <v>656</v>
      </c>
      <c r="F5729">
        <v>72</v>
      </c>
      <c r="G5729" s="64">
        <v>44718</v>
      </c>
      <c r="H5729" s="64">
        <v>44718</v>
      </c>
      <c r="I5729">
        <v>4</v>
      </c>
      <c r="J5729">
        <v>2021</v>
      </c>
      <c r="K5729">
        <v>2021</v>
      </c>
      <c r="L5729">
        <v>1</v>
      </c>
      <c r="M5729">
        <v>6.6666666666666666E-2</v>
      </c>
      <c r="N5729">
        <v>6.6666666666666666E-2</v>
      </c>
      <c r="O5729">
        <v>1</v>
      </c>
      <c r="P5729">
        <v>6.6666666666666666E-2</v>
      </c>
      <c r="Q5729">
        <v>1</v>
      </c>
      <c r="R5729" t="s">
        <v>681</v>
      </c>
    </row>
    <row r="5730" spans="1:18" x14ac:dyDescent="0.3">
      <c r="A5730" s="63">
        <v>5728</v>
      </c>
      <c r="B5730">
        <v>139682</v>
      </c>
      <c r="C5730" t="s">
        <v>928</v>
      </c>
      <c r="D5730" t="s">
        <v>656</v>
      </c>
      <c r="F5730">
        <v>72</v>
      </c>
      <c r="G5730" s="64">
        <v>44718</v>
      </c>
      <c r="H5730" s="64">
        <v>44718</v>
      </c>
      <c r="I5730">
        <v>4</v>
      </c>
      <c r="J5730">
        <v>2021</v>
      </c>
      <c r="K5730">
        <v>2021</v>
      </c>
      <c r="L5730">
        <v>1</v>
      </c>
      <c r="M5730">
        <v>6.6666666666666666E-2</v>
      </c>
      <c r="N5730">
        <v>6.6666666666666666E-2</v>
      </c>
      <c r="O5730">
        <v>1</v>
      </c>
      <c r="P5730">
        <v>6.6666666666666666E-2</v>
      </c>
      <c r="Q5730">
        <v>1</v>
      </c>
      <c r="R5730" t="s">
        <v>602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9"/>
  <sheetViews>
    <sheetView topLeftCell="D1" workbookViewId="0">
      <selection activeCell="N3" sqref="N3"/>
    </sheetView>
  </sheetViews>
  <sheetFormatPr defaultRowHeight="14.4" x14ac:dyDescent="0.3"/>
  <cols>
    <col min="1" max="2" width="18.5546875" style="69" customWidth="1"/>
    <col min="3" max="3" width="127.88671875" style="69" bestFit="1" customWidth="1"/>
    <col min="4" max="5" width="12.33203125" style="69" customWidth="1"/>
    <col min="6" max="6" width="15.88671875" style="69" customWidth="1"/>
    <col min="7" max="8" width="17" style="2" bestFit="1" customWidth="1"/>
    <col min="9" max="9" width="11" style="69" customWidth="1"/>
    <col min="11" max="11" width="8.88671875" style="69" customWidth="1"/>
    <col min="13" max="13" width="12.33203125" style="69" customWidth="1"/>
    <col min="14" max="14" width="14.109375" style="69" customWidth="1"/>
    <col min="15" max="15" width="10.77734375" style="69" customWidth="1"/>
    <col min="16" max="16" width="14.77734375" style="69" customWidth="1"/>
    <col min="17" max="17" width="11.77734375" style="38" bestFit="1" customWidth="1"/>
  </cols>
  <sheetData>
    <row r="1" spans="1:17" x14ac:dyDescent="0.3">
      <c r="A1" s="3" t="s">
        <v>929</v>
      </c>
      <c r="B1" s="49" t="s">
        <v>4</v>
      </c>
      <c r="C1" s="49" t="s">
        <v>2</v>
      </c>
      <c r="D1" s="49" t="s">
        <v>3</v>
      </c>
      <c r="E1" s="49" t="s">
        <v>930</v>
      </c>
      <c r="F1" s="49" t="s">
        <v>931</v>
      </c>
      <c r="G1" s="4" t="s">
        <v>6</v>
      </c>
      <c r="H1" s="4" t="s">
        <v>7</v>
      </c>
      <c r="I1" s="49" t="s">
        <v>8</v>
      </c>
      <c r="J1" s="49" t="s">
        <v>9</v>
      </c>
      <c r="K1" s="49" t="s">
        <v>10</v>
      </c>
      <c r="L1" s="4" t="s">
        <v>11</v>
      </c>
      <c r="M1" s="4" t="s">
        <v>12</v>
      </c>
      <c r="N1" s="49" t="s">
        <v>13</v>
      </c>
      <c r="O1" s="49" t="s">
        <v>14</v>
      </c>
      <c r="P1" s="49" t="s">
        <v>15</v>
      </c>
      <c r="Q1" s="18" t="s">
        <v>16</v>
      </c>
    </row>
    <row r="2" spans="1:17" x14ac:dyDescent="0.3">
      <c r="A2" s="72">
        <v>0</v>
      </c>
      <c r="B2">
        <v>1143</v>
      </c>
      <c r="C2" t="s">
        <v>18</v>
      </c>
      <c r="D2" t="s">
        <v>19</v>
      </c>
      <c r="E2" t="s">
        <v>20</v>
      </c>
      <c r="F2">
        <v>6.53</v>
      </c>
      <c r="G2" s="73">
        <v>43511</v>
      </c>
      <c r="H2" s="73">
        <v>43511</v>
      </c>
      <c r="I2">
        <v>3</v>
      </c>
      <c r="J2">
        <v>2003</v>
      </c>
      <c r="K2" t="s">
        <v>21</v>
      </c>
      <c r="L2">
        <v>1</v>
      </c>
      <c r="M2">
        <v>0.4</v>
      </c>
      <c r="N2">
        <v>0.4</v>
      </c>
      <c r="O2" s="38">
        <v>1</v>
      </c>
      <c r="P2">
        <v>0.4</v>
      </c>
      <c r="Q2">
        <v>1</v>
      </c>
    </row>
    <row r="3" spans="1:17" x14ac:dyDescent="0.3">
      <c r="A3" s="72">
        <v>1</v>
      </c>
      <c r="B3">
        <v>48</v>
      </c>
      <c r="C3" t="s">
        <v>27</v>
      </c>
      <c r="D3" t="s">
        <v>28</v>
      </c>
      <c r="E3" t="s">
        <v>20</v>
      </c>
      <c r="F3">
        <v>6.95</v>
      </c>
      <c r="G3" s="73">
        <v>43505</v>
      </c>
      <c r="H3" s="73">
        <v>43511</v>
      </c>
      <c r="I3">
        <v>2</v>
      </c>
      <c r="J3">
        <v>2002</v>
      </c>
      <c r="K3" t="s">
        <v>29</v>
      </c>
      <c r="L3">
        <v>26</v>
      </c>
      <c r="M3">
        <v>0.4</v>
      </c>
      <c r="N3">
        <v>10.4</v>
      </c>
      <c r="O3">
        <v>7</v>
      </c>
      <c r="P3">
        <v>1.485714285714286</v>
      </c>
      <c r="Q3">
        <v>3.714285714285714</v>
      </c>
    </row>
    <row r="4" spans="1:17" x14ac:dyDescent="0.3">
      <c r="A4" s="72">
        <v>2</v>
      </c>
      <c r="B4">
        <v>1487</v>
      </c>
      <c r="C4" t="s">
        <v>30</v>
      </c>
      <c r="D4" t="s">
        <v>19</v>
      </c>
      <c r="E4" t="s">
        <v>20</v>
      </c>
      <c r="F4">
        <v>6.64</v>
      </c>
      <c r="G4" s="73">
        <v>43511</v>
      </c>
      <c r="H4" s="73">
        <v>43511</v>
      </c>
      <c r="I4">
        <v>3</v>
      </c>
      <c r="J4">
        <v>2003</v>
      </c>
      <c r="K4" t="s">
        <v>31</v>
      </c>
      <c r="L4">
        <v>1</v>
      </c>
      <c r="M4">
        <v>0.4</v>
      </c>
      <c r="N4">
        <v>0.4</v>
      </c>
      <c r="O4">
        <v>1</v>
      </c>
      <c r="P4">
        <v>0.4</v>
      </c>
      <c r="Q4">
        <v>1</v>
      </c>
    </row>
    <row r="5" spans="1:17" x14ac:dyDescent="0.3">
      <c r="A5" s="72">
        <v>3</v>
      </c>
      <c r="B5">
        <v>41380</v>
      </c>
      <c r="C5" t="s">
        <v>33</v>
      </c>
      <c r="D5" t="s">
        <v>28</v>
      </c>
      <c r="E5" t="s">
        <v>34</v>
      </c>
      <c r="F5">
        <v>6.5</v>
      </c>
      <c r="G5" s="73">
        <v>44693</v>
      </c>
      <c r="H5" s="73">
        <v>44698</v>
      </c>
      <c r="I5">
        <v>5</v>
      </c>
      <c r="J5">
        <v>2020</v>
      </c>
      <c r="K5" t="s">
        <v>31</v>
      </c>
      <c r="L5">
        <v>12</v>
      </c>
      <c r="M5">
        <v>0.39444444444444438</v>
      </c>
      <c r="N5">
        <v>4.7333333333333334</v>
      </c>
      <c r="O5" s="38">
        <v>6</v>
      </c>
      <c r="P5">
        <v>0.78888888888888886</v>
      </c>
      <c r="Q5">
        <v>2</v>
      </c>
    </row>
    <row r="6" spans="1:17" x14ac:dyDescent="0.3">
      <c r="A6" s="72">
        <v>4</v>
      </c>
      <c r="B6">
        <v>44881</v>
      </c>
      <c r="C6" t="s">
        <v>39</v>
      </c>
      <c r="D6" t="s">
        <v>28</v>
      </c>
      <c r="E6" t="s">
        <v>34</v>
      </c>
      <c r="F6">
        <v>6.81</v>
      </c>
      <c r="G6" s="73">
        <v>44699</v>
      </c>
      <c r="H6" s="73">
        <v>44701</v>
      </c>
      <c r="I6">
        <v>5</v>
      </c>
      <c r="J6">
        <v>2021</v>
      </c>
      <c r="K6" t="s">
        <v>40</v>
      </c>
      <c r="L6">
        <v>12</v>
      </c>
      <c r="M6">
        <v>0.39444444444444438</v>
      </c>
      <c r="N6">
        <v>4.7333333333333334</v>
      </c>
      <c r="O6">
        <v>3</v>
      </c>
      <c r="P6">
        <v>1.5777777777777779</v>
      </c>
      <c r="Q6">
        <v>4</v>
      </c>
    </row>
    <row r="7" spans="1:17" x14ac:dyDescent="0.3">
      <c r="A7" s="72">
        <v>5</v>
      </c>
      <c r="B7">
        <v>48858</v>
      </c>
      <c r="C7" t="s">
        <v>41</v>
      </c>
      <c r="D7" t="s">
        <v>28</v>
      </c>
      <c r="E7" t="s">
        <v>20</v>
      </c>
      <c r="F7">
        <v>5.37</v>
      </c>
      <c r="G7" s="73">
        <v>44731</v>
      </c>
      <c r="H7" s="73">
        <v>44754</v>
      </c>
      <c r="I7">
        <v>6</v>
      </c>
      <c r="J7">
        <v>2021</v>
      </c>
      <c r="K7" t="s">
        <v>31</v>
      </c>
      <c r="L7">
        <v>12</v>
      </c>
      <c r="M7">
        <v>5.8333333333333327E-2</v>
      </c>
      <c r="N7">
        <v>0.7</v>
      </c>
      <c r="O7">
        <v>24</v>
      </c>
      <c r="P7">
        <v>2.916666666666666E-2</v>
      </c>
      <c r="Q7">
        <v>0.5</v>
      </c>
    </row>
    <row r="8" spans="1:17" x14ac:dyDescent="0.3">
      <c r="A8" s="72">
        <v>6</v>
      </c>
      <c r="B8">
        <v>40679</v>
      </c>
      <c r="C8" t="s">
        <v>43</v>
      </c>
      <c r="D8" t="s">
        <v>28</v>
      </c>
      <c r="E8" t="s">
        <v>44</v>
      </c>
      <c r="F8">
        <v>6.15</v>
      </c>
      <c r="G8" s="73">
        <v>44499</v>
      </c>
      <c r="H8" s="73">
        <v>44504</v>
      </c>
      <c r="I8">
        <v>7</v>
      </c>
      <c r="J8">
        <v>2021</v>
      </c>
      <c r="K8" t="s">
        <v>21</v>
      </c>
      <c r="L8">
        <v>12</v>
      </c>
      <c r="M8">
        <v>0.38388888888888889</v>
      </c>
      <c r="N8">
        <v>4.6066666666666656</v>
      </c>
      <c r="O8" s="38">
        <v>6</v>
      </c>
      <c r="P8">
        <v>0.76777777777777778</v>
      </c>
      <c r="Q8">
        <v>2</v>
      </c>
    </row>
    <row r="9" spans="1:17" x14ac:dyDescent="0.3">
      <c r="A9" s="72">
        <v>7</v>
      </c>
      <c r="B9">
        <v>40148</v>
      </c>
      <c r="C9" t="s">
        <v>48</v>
      </c>
      <c r="D9" t="s">
        <v>28</v>
      </c>
      <c r="E9" t="s">
        <v>49</v>
      </c>
      <c r="F9">
        <v>6.79</v>
      </c>
      <c r="G9" s="73">
        <v>44074</v>
      </c>
      <c r="H9" s="73">
        <v>44089</v>
      </c>
      <c r="I9">
        <v>5</v>
      </c>
      <c r="J9">
        <v>2020</v>
      </c>
      <c r="K9" t="s">
        <v>21</v>
      </c>
      <c r="L9">
        <v>12</v>
      </c>
      <c r="M9">
        <v>0.40333333333333332</v>
      </c>
      <c r="N9">
        <v>4.84</v>
      </c>
      <c r="O9">
        <v>16</v>
      </c>
      <c r="P9">
        <v>0.30249999999999999</v>
      </c>
      <c r="Q9">
        <v>0.75</v>
      </c>
    </row>
    <row r="10" spans="1:17" x14ac:dyDescent="0.3">
      <c r="A10" s="72">
        <v>8</v>
      </c>
      <c r="B10">
        <v>40924</v>
      </c>
      <c r="C10" t="s">
        <v>52</v>
      </c>
      <c r="D10" t="s">
        <v>19</v>
      </c>
      <c r="E10" t="s">
        <v>49</v>
      </c>
      <c r="F10">
        <v>6.52</v>
      </c>
      <c r="G10" s="73">
        <v>44542</v>
      </c>
      <c r="H10" s="73">
        <v>44542</v>
      </c>
      <c r="I10">
        <v>5</v>
      </c>
      <c r="J10">
        <v>2020</v>
      </c>
      <c r="K10" t="s">
        <v>40</v>
      </c>
      <c r="L10">
        <v>1</v>
      </c>
      <c r="M10">
        <v>0.40333333333333332</v>
      </c>
      <c r="N10">
        <v>0.40333333333333332</v>
      </c>
      <c r="O10" s="38">
        <v>1</v>
      </c>
      <c r="P10">
        <v>0.40333333333333332</v>
      </c>
      <c r="Q10">
        <v>1</v>
      </c>
    </row>
    <row r="11" spans="1:17" x14ac:dyDescent="0.3">
      <c r="A11" s="72">
        <v>9</v>
      </c>
      <c r="B11">
        <v>36793</v>
      </c>
      <c r="C11" t="s">
        <v>53</v>
      </c>
      <c r="D11" t="s">
        <v>28</v>
      </c>
      <c r="E11" t="s">
        <v>34</v>
      </c>
      <c r="F11">
        <v>6.84</v>
      </c>
      <c r="G11" s="73">
        <v>43574</v>
      </c>
      <c r="H11" s="73">
        <v>43580</v>
      </c>
      <c r="I11">
        <v>5</v>
      </c>
      <c r="J11">
        <v>2018</v>
      </c>
      <c r="K11" t="s">
        <v>29</v>
      </c>
      <c r="L11">
        <v>12</v>
      </c>
      <c r="M11">
        <v>0.38055555555555548</v>
      </c>
      <c r="N11">
        <v>4.5666666666666664</v>
      </c>
      <c r="O11" s="38">
        <v>7</v>
      </c>
      <c r="P11">
        <v>0.65238095238095239</v>
      </c>
      <c r="Q11">
        <v>1.714285714285714</v>
      </c>
    </row>
    <row r="12" spans="1:17" x14ac:dyDescent="0.3">
      <c r="A12" s="72">
        <v>10</v>
      </c>
      <c r="B12">
        <v>37956</v>
      </c>
      <c r="C12" t="s">
        <v>56</v>
      </c>
      <c r="D12" t="s">
        <v>28</v>
      </c>
      <c r="E12" t="s">
        <v>34</v>
      </c>
      <c r="F12">
        <v>7.67</v>
      </c>
      <c r="G12" s="73">
        <v>43570</v>
      </c>
      <c r="H12" s="73">
        <v>43585</v>
      </c>
      <c r="I12">
        <v>6</v>
      </c>
      <c r="J12">
        <v>2019</v>
      </c>
      <c r="K12" t="s">
        <v>21</v>
      </c>
      <c r="L12">
        <v>12</v>
      </c>
      <c r="M12">
        <v>0.38055555555555548</v>
      </c>
      <c r="N12">
        <v>4.5666666666666664</v>
      </c>
      <c r="O12">
        <v>16</v>
      </c>
      <c r="P12">
        <v>0.28541666666666671</v>
      </c>
      <c r="Q12">
        <v>0.75</v>
      </c>
    </row>
    <row r="13" spans="1:17" x14ac:dyDescent="0.3">
      <c r="A13" s="72">
        <v>11</v>
      </c>
      <c r="B13">
        <v>38101</v>
      </c>
      <c r="C13" t="s">
        <v>57</v>
      </c>
      <c r="D13" t="s">
        <v>28</v>
      </c>
      <c r="E13" t="s">
        <v>34</v>
      </c>
      <c r="F13">
        <v>7.67</v>
      </c>
      <c r="G13" s="73">
        <v>43578</v>
      </c>
      <c r="H13" s="73">
        <v>43590</v>
      </c>
      <c r="I13">
        <v>7</v>
      </c>
      <c r="J13">
        <v>2019</v>
      </c>
      <c r="K13" t="s">
        <v>21</v>
      </c>
      <c r="L13">
        <v>12</v>
      </c>
      <c r="M13">
        <v>0.40138888888888891</v>
      </c>
      <c r="N13">
        <v>4.8166666666666664</v>
      </c>
      <c r="O13">
        <v>13</v>
      </c>
      <c r="P13">
        <v>0.37051282051282047</v>
      </c>
      <c r="Q13">
        <v>0.92307692307692313</v>
      </c>
    </row>
    <row r="14" spans="1:17" x14ac:dyDescent="0.3">
      <c r="A14" s="72">
        <v>12</v>
      </c>
      <c r="B14">
        <v>38735</v>
      </c>
      <c r="C14" t="s">
        <v>59</v>
      </c>
      <c r="D14" t="s">
        <v>60</v>
      </c>
      <c r="E14" t="s">
        <v>34</v>
      </c>
      <c r="F14">
        <v>6.56</v>
      </c>
      <c r="G14" s="73">
        <v>43665</v>
      </c>
      <c r="H14" s="73">
        <v>43668</v>
      </c>
      <c r="I14">
        <v>5</v>
      </c>
      <c r="J14">
        <v>2019</v>
      </c>
      <c r="K14" t="s">
        <v>29</v>
      </c>
      <c r="L14">
        <v>12</v>
      </c>
      <c r="M14">
        <v>0.41666666666666669</v>
      </c>
      <c r="N14">
        <v>5</v>
      </c>
      <c r="O14" s="38">
        <v>4</v>
      </c>
      <c r="P14">
        <v>1.25</v>
      </c>
      <c r="Q14">
        <v>3</v>
      </c>
    </row>
    <row r="15" spans="1:17" x14ac:dyDescent="0.3">
      <c r="A15" s="72">
        <v>13</v>
      </c>
      <c r="B15">
        <v>320</v>
      </c>
      <c r="C15" t="s">
        <v>64</v>
      </c>
      <c r="D15" t="s">
        <v>65</v>
      </c>
      <c r="E15" t="s">
        <v>20</v>
      </c>
      <c r="F15">
        <v>6.54</v>
      </c>
      <c r="G15" s="73">
        <v>44127</v>
      </c>
      <c r="H15" s="73">
        <v>44129</v>
      </c>
      <c r="I15">
        <v>6</v>
      </c>
      <c r="J15">
        <v>1998</v>
      </c>
      <c r="K15" t="s">
        <v>21</v>
      </c>
      <c r="L15">
        <v>2</v>
      </c>
      <c r="M15">
        <v>0.43333333333333329</v>
      </c>
      <c r="N15">
        <v>0.8666666666666667</v>
      </c>
      <c r="O15">
        <v>3</v>
      </c>
      <c r="P15">
        <v>0.28888888888888892</v>
      </c>
      <c r="Q15">
        <v>0.66666666666666663</v>
      </c>
    </row>
    <row r="16" spans="1:17" x14ac:dyDescent="0.3">
      <c r="A16" s="72">
        <v>14</v>
      </c>
      <c r="B16">
        <v>306</v>
      </c>
      <c r="C16" t="s">
        <v>69</v>
      </c>
      <c r="D16" t="s">
        <v>28</v>
      </c>
      <c r="E16" t="s">
        <v>20</v>
      </c>
      <c r="F16">
        <v>7.23</v>
      </c>
      <c r="G16" s="73">
        <v>43248</v>
      </c>
      <c r="H16" s="73">
        <v>43258</v>
      </c>
      <c r="I16">
        <v>8</v>
      </c>
      <c r="J16">
        <v>2002</v>
      </c>
      <c r="K16" t="s">
        <v>29</v>
      </c>
      <c r="L16">
        <v>13</v>
      </c>
      <c r="M16">
        <v>0.4</v>
      </c>
      <c r="N16">
        <v>5.2</v>
      </c>
      <c r="O16">
        <v>11</v>
      </c>
      <c r="P16">
        <v>0.47272727272727272</v>
      </c>
      <c r="Q16">
        <v>1.1818181818181821</v>
      </c>
    </row>
    <row r="17" spans="1:17" x14ac:dyDescent="0.3">
      <c r="A17" s="72">
        <v>15</v>
      </c>
      <c r="B17">
        <v>39790</v>
      </c>
      <c r="C17" t="s">
        <v>72</v>
      </c>
      <c r="D17" t="s">
        <v>28</v>
      </c>
      <c r="E17" t="s">
        <v>73</v>
      </c>
      <c r="F17">
        <v>7.1</v>
      </c>
      <c r="G17" s="73">
        <v>44398</v>
      </c>
      <c r="H17" s="73">
        <v>44415</v>
      </c>
      <c r="I17">
        <v>6</v>
      </c>
      <c r="J17">
        <v>2020</v>
      </c>
      <c r="K17" t="s">
        <v>31</v>
      </c>
      <c r="L17">
        <v>12</v>
      </c>
      <c r="M17">
        <v>0.40388888888888891</v>
      </c>
      <c r="N17">
        <v>4.8466666666666667</v>
      </c>
      <c r="O17" s="38">
        <v>18</v>
      </c>
      <c r="P17">
        <v>0.26925925925925931</v>
      </c>
      <c r="Q17">
        <v>0.66666666666666663</v>
      </c>
    </row>
    <row r="18" spans="1:17" x14ac:dyDescent="0.3">
      <c r="A18" s="72">
        <v>16</v>
      </c>
      <c r="B18">
        <v>39590</v>
      </c>
      <c r="C18" t="s">
        <v>75</v>
      </c>
      <c r="D18" t="s">
        <v>28</v>
      </c>
      <c r="E18" t="s">
        <v>76</v>
      </c>
      <c r="F18">
        <v>6.56</v>
      </c>
      <c r="G18" s="73">
        <v>43960</v>
      </c>
      <c r="H18" s="73">
        <v>43981</v>
      </c>
      <c r="I18">
        <v>7</v>
      </c>
      <c r="J18">
        <v>2019</v>
      </c>
      <c r="K18" t="s">
        <v>31</v>
      </c>
      <c r="L18">
        <v>12</v>
      </c>
      <c r="M18">
        <v>0.39444444444444438</v>
      </c>
      <c r="N18">
        <v>4.7333333333333334</v>
      </c>
      <c r="O18" s="38">
        <v>22</v>
      </c>
      <c r="P18">
        <v>0.21515151515151509</v>
      </c>
      <c r="Q18">
        <v>0.54545454545454541</v>
      </c>
    </row>
    <row r="19" spans="1:17" x14ac:dyDescent="0.3">
      <c r="A19" s="72">
        <v>17</v>
      </c>
      <c r="B19">
        <v>53</v>
      </c>
      <c r="C19" t="s">
        <v>79</v>
      </c>
      <c r="D19" t="s">
        <v>28</v>
      </c>
      <c r="E19" t="s">
        <v>34</v>
      </c>
      <c r="F19">
        <v>7.11</v>
      </c>
      <c r="G19" s="73">
        <v>43505</v>
      </c>
      <c r="H19" s="73">
        <v>43538</v>
      </c>
      <c r="I19">
        <v>3</v>
      </c>
      <c r="J19">
        <v>2002</v>
      </c>
      <c r="K19" t="s">
        <v>29</v>
      </c>
      <c r="L19">
        <v>24</v>
      </c>
      <c r="M19">
        <v>0.38527777777777777</v>
      </c>
      <c r="N19">
        <v>9.2466666666666661</v>
      </c>
      <c r="O19">
        <v>34</v>
      </c>
      <c r="P19">
        <v>0.2719607843137255</v>
      </c>
      <c r="Q19">
        <v>0.70588235294117652</v>
      </c>
    </row>
    <row r="20" spans="1:17" x14ac:dyDescent="0.3">
      <c r="A20" s="72">
        <v>18</v>
      </c>
      <c r="B20">
        <v>394</v>
      </c>
      <c r="C20" t="s">
        <v>81</v>
      </c>
      <c r="D20" t="s">
        <v>28</v>
      </c>
      <c r="E20" t="s">
        <v>34</v>
      </c>
      <c r="F20">
        <v>7.12</v>
      </c>
      <c r="G20" s="73">
        <v>43542</v>
      </c>
      <c r="H20" s="73">
        <v>43555</v>
      </c>
      <c r="I20">
        <v>3</v>
      </c>
      <c r="J20">
        <v>2003</v>
      </c>
      <c r="K20" t="s">
        <v>31</v>
      </c>
      <c r="L20">
        <v>12</v>
      </c>
      <c r="M20">
        <v>0.38333333333333341</v>
      </c>
      <c r="N20">
        <v>4.6000000000000014</v>
      </c>
      <c r="O20" s="38">
        <v>14</v>
      </c>
      <c r="P20">
        <v>0.32857142857142863</v>
      </c>
      <c r="Q20">
        <v>0.8571428571428571</v>
      </c>
    </row>
    <row r="21" spans="1:17" x14ac:dyDescent="0.3">
      <c r="A21" s="72">
        <v>19</v>
      </c>
      <c r="B21">
        <v>50748</v>
      </c>
      <c r="C21" t="s">
        <v>82</v>
      </c>
      <c r="D21" t="s">
        <v>83</v>
      </c>
      <c r="E21" t="s">
        <v>49</v>
      </c>
      <c r="F21">
        <v>5.67</v>
      </c>
      <c r="G21" s="73">
        <v>44731</v>
      </c>
      <c r="H21" s="73">
        <v>44731</v>
      </c>
      <c r="I21">
        <v>4</v>
      </c>
      <c r="J21">
        <v>2021</v>
      </c>
      <c r="K21" t="s">
        <v>29</v>
      </c>
      <c r="L21">
        <v>1</v>
      </c>
      <c r="M21">
        <v>5.5555555555555552E-2</v>
      </c>
      <c r="N21">
        <v>5.5555555555555552E-2</v>
      </c>
      <c r="O21" s="38">
        <v>1</v>
      </c>
      <c r="P21">
        <v>5.5555555555555552E-2</v>
      </c>
      <c r="Q21">
        <v>1</v>
      </c>
    </row>
    <row r="22" spans="1:17" x14ac:dyDescent="0.3">
      <c r="A22" s="72">
        <v>20</v>
      </c>
      <c r="B22">
        <v>41433</v>
      </c>
      <c r="C22" t="s">
        <v>85</v>
      </c>
      <c r="D22" t="s">
        <v>28</v>
      </c>
      <c r="E22" t="s">
        <v>20</v>
      </c>
      <c r="F22">
        <v>7.61</v>
      </c>
      <c r="G22" s="73">
        <v>44411</v>
      </c>
      <c r="H22" s="73">
        <v>44424</v>
      </c>
      <c r="I22">
        <v>9</v>
      </c>
      <c r="J22">
        <v>2020</v>
      </c>
      <c r="K22" t="s">
        <v>31</v>
      </c>
      <c r="L22">
        <v>12</v>
      </c>
      <c r="M22">
        <v>0.40805555555555562</v>
      </c>
      <c r="N22">
        <v>4.8966666666666674</v>
      </c>
      <c r="O22">
        <v>14</v>
      </c>
      <c r="P22">
        <v>0.34976190476190477</v>
      </c>
      <c r="Q22">
        <v>0.8571428571428571</v>
      </c>
    </row>
    <row r="23" spans="1:17" x14ac:dyDescent="0.3">
      <c r="A23" s="72">
        <v>21</v>
      </c>
      <c r="B23">
        <v>1177</v>
      </c>
      <c r="C23" t="s">
        <v>86</v>
      </c>
      <c r="D23" t="s">
        <v>65</v>
      </c>
      <c r="E23" t="s">
        <v>34</v>
      </c>
      <c r="F23">
        <v>6.7</v>
      </c>
      <c r="G23" s="73">
        <v>44149</v>
      </c>
      <c r="H23" s="73">
        <v>44153</v>
      </c>
      <c r="I23">
        <v>5</v>
      </c>
      <c r="J23">
        <v>2001</v>
      </c>
      <c r="K23" t="s">
        <v>29</v>
      </c>
      <c r="L23">
        <v>4</v>
      </c>
      <c r="M23">
        <v>0.47083333333333333</v>
      </c>
      <c r="N23">
        <v>1.8833333333333331</v>
      </c>
      <c r="O23" s="38">
        <v>5</v>
      </c>
      <c r="P23">
        <v>0.37666666666666659</v>
      </c>
      <c r="Q23">
        <v>0.8</v>
      </c>
    </row>
    <row r="24" spans="1:17" x14ac:dyDescent="0.3">
      <c r="A24" s="72">
        <v>22</v>
      </c>
      <c r="B24">
        <v>40517</v>
      </c>
      <c r="C24" t="s">
        <v>88</v>
      </c>
      <c r="D24" t="s">
        <v>60</v>
      </c>
      <c r="E24" t="s">
        <v>20</v>
      </c>
      <c r="F24">
        <v>5.93</v>
      </c>
      <c r="G24" s="73">
        <v>44042</v>
      </c>
      <c r="H24" s="73">
        <v>44042</v>
      </c>
      <c r="I24">
        <v>5</v>
      </c>
      <c r="J24">
        <v>2019</v>
      </c>
      <c r="K24" t="s">
        <v>31</v>
      </c>
      <c r="L24">
        <v>1</v>
      </c>
      <c r="M24">
        <v>0.1166666666666667</v>
      </c>
      <c r="N24">
        <v>0.1166666666666667</v>
      </c>
      <c r="O24" s="38">
        <v>1</v>
      </c>
      <c r="P24">
        <v>0.1166666666666667</v>
      </c>
      <c r="Q24">
        <v>1</v>
      </c>
    </row>
    <row r="25" spans="1:17" x14ac:dyDescent="0.3">
      <c r="A25" s="72">
        <v>23</v>
      </c>
      <c r="B25">
        <v>22415</v>
      </c>
      <c r="C25" t="s">
        <v>89</v>
      </c>
      <c r="D25" t="s">
        <v>83</v>
      </c>
      <c r="E25" t="s">
        <v>20</v>
      </c>
      <c r="F25">
        <v>4.45</v>
      </c>
      <c r="G25" s="73">
        <v>44120</v>
      </c>
      <c r="H25" s="73">
        <v>44120</v>
      </c>
      <c r="I25">
        <v>4</v>
      </c>
      <c r="J25">
        <v>2001</v>
      </c>
      <c r="K25" t="s">
        <v>21</v>
      </c>
      <c r="L25">
        <v>1</v>
      </c>
      <c r="M25">
        <v>2.9166666666666671E-2</v>
      </c>
      <c r="N25">
        <v>2.9166666666666671E-2</v>
      </c>
      <c r="O25" s="38">
        <v>1</v>
      </c>
      <c r="P25">
        <v>2.9166666666666671E-2</v>
      </c>
      <c r="Q25">
        <v>1</v>
      </c>
    </row>
    <row r="26" spans="1:17" x14ac:dyDescent="0.3">
      <c r="A26" s="72">
        <v>24</v>
      </c>
      <c r="B26">
        <v>40532</v>
      </c>
      <c r="C26" t="s">
        <v>90</v>
      </c>
      <c r="D26" t="s">
        <v>28</v>
      </c>
      <c r="E26" t="s">
        <v>20</v>
      </c>
      <c r="F26">
        <v>7.27</v>
      </c>
      <c r="G26" s="73">
        <v>44173</v>
      </c>
      <c r="H26" s="73">
        <v>44194</v>
      </c>
      <c r="I26">
        <v>7</v>
      </c>
      <c r="J26">
        <v>2020</v>
      </c>
      <c r="K26" t="s">
        <v>29</v>
      </c>
      <c r="L26">
        <v>13</v>
      </c>
      <c r="M26">
        <v>0.3972222222222222</v>
      </c>
      <c r="N26">
        <v>5.1638888888888888</v>
      </c>
      <c r="O26" s="38">
        <v>22</v>
      </c>
      <c r="P26">
        <v>0.23472222222222219</v>
      </c>
      <c r="Q26">
        <v>0.59090909090909094</v>
      </c>
    </row>
    <row r="27" spans="1:17" x14ac:dyDescent="0.3">
      <c r="A27" s="72">
        <v>25</v>
      </c>
      <c r="B27">
        <v>38753</v>
      </c>
      <c r="C27" t="s">
        <v>93</v>
      </c>
      <c r="D27" t="s">
        <v>28</v>
      </c>
      <c r="E27" t="s">
        <v>34</v>
      </c>
      <c r="F27">
        <v>7.36</v>
      </c>
      <c r="G27" s="73">
        <v>43762</v>
      </c>
      <c r="H27" s="73">
        <v>43765</v>
      </c>
      <c r="I27">
        <v>8</v>
      </c>
      <c r="J27">
        <v>2019</v>
      </c>
      <c r="K27" t="s">
        <v>40</v>
      </c>
      <c r="L27">
        <v>12</v>
      </c>
      <c r="M27">
        <v>0.40111111111111108</v>
      </c>
      <c r="N27">
        <v>4.8133333333333326</v>
      </c>
      <c r="O27">
        <v>4</v>
      </c>
      <c r="P27">
        <v>1.2033333333333329</v>
      </c>
      <c r="Q27">
        <v>3</v>
      </c>
    </row>
    <row r="28" spans="1:17" x14ac:dyDescent="0.3">
      <c r="A28" s="72">
        <v>26</v>
      </c>
      <c r="B28">
        <v>1028</v>
      </c>
      <c r="C28" t="s">
        <v>94</v>
      </c>
      <c r="D28" t="s">
        <v>95</v>
      </c>
      <c r="E28" t="s">
        <v>44</v>
      </c>
      <c r="F28">
        <v>6.89</v>
      </c>
      <c r="G28" s="73">
        <v>44376</v>
      </c>
      <c r="H28" s="73">
        <v>44377</v>
      </c>
      <c r="I28">
        <v>6</v>
      </c>
      <c r="J28">
        <v>2001</v>
      </c>
      <c r="K28" t="s">
        <v>40</v>
      </c>
      <c r="L28">
        <v>1</v>
      </c>
      <c r="M28">
        <v>1.75</v>
      </c>
      <c r="N28">
        <v>1.75</v>
      </c>
      <c r="O28" s="38">
        <v>2</v>
      </c>
      <c r="P28">
        <v>0.875</v>
      </c>
      <c r="Q28">
        <v>0.5</v>
      </c>
    </row>
    <row r="29" spans="1:17" x14ac:dyDescent="0.3">
      <c r="A29" s="72">
        <v>27</v>
      </c>
      <c r="B29">
        <v>285</v>
      </c>
      <c r="C29" t="s">
        <v>96</v>
      </c>
      <c r="D29" t="s">
        <v>28</v>
      </c>
      <c r="E29" t="s">
        <v>20</v>
      </c>
      <c r="F29">
        <v>6.76</v>
      </c>
      <c r="G29" s="73">
        <v>43606</v>
      </c>
      <c r="H29" s="73">
        <v>43616</v>
      </c>
      <c r="I29">
        <v>6</v>
      </c>
      <c r="J29">
        <v>2000</v>
      </c>
      <c r="K29" t="s">
        <v>31</v>
      </c>
      <c r="L29">
        <v>25</v>
      </c>
      <c r="M29">
        <v>0.41666666666666669</v>
      </c>
      <c r="N29">
        <v>10.41666666666667</v>
      </c>
      <c r="O29" s="38">
        <v>11</v>
      </c>
      <c r="P29">
        <v>0.94696969696969713</v>
      </c>
      <c r="Q29">
        <v>2.2727272727272729</v>
      </c>
    </row>
    <row r="30" spans="1:17" x14ac:dyDescent="0.3">
      <c r="A30" s="72">
        <v>28</v>
      </c>
      <c r="B30">
        <v>1789</v>
      </c>
      <c r="C30" t="s">
        <v>99</v>
      </c>
      <c r="D30" t="s">
        <v>19</v>
      </c>
      <c r="E30" t="s">
        <v>20</v>
      </c>
      <c r="F30">
        <v>6.35</v>
      </c>
      <c r="G30" s="73">
        <v>43606</v>
      </c>
      <c r="H30" s="73">
        <v>43606</v>
      </c>
      <c r="I30">
        <v>5</v>
      </c>
      <c r="J30">
        <v>2002</v>
      </c>
      <c r="K30" t="s">
        <v>21</v>
      </c>
      <c r="L30">
        <v>1</v>
      </c>
      <c r="M30">
        <v>0.41666666666666669</v>
      </c>
      <c r="N30">
        <v>0.41666666666666669</v>
      </c>
      <c r="O30">
        <v>1</v>
      </c>
      <c r="P30">
        <v>0.41666666666666669</v>
      </c>
      <c r="Q30">
        <v>1</v>
      </c>
    </row>
    <row r="31" spans="1:17" x14ac:dyDescent="0.3">
      <c r="A31" s="72">
        <v>29</v>
      </c>
      <c r="B31">
        <v>36882</v>
      </c>
      <c r="C31" t="s">
        <v>100</v>
      </c>
      <c r="D31" t="s">
        <v>28</v>
      </c>
      <c r="E31" t="s">
        <v>73</v>
      </c>
      <c r="F31">
        <v>6.68</v>
      </c>
      <c r="G31" s="73">
        <v>43745</v>
      </c>
      <c r="H31" s="73">
        <v>43747</v>
      </c>
      <c r="I31">
        <v>4</v>
      </c>
      <c r="J31">
        <v>2019</v>
      </c>
      <c r="K31" t="s">
        <v>40</v>
      </c>
      <c r="L31">
        <v>13</v>
      </c>
      <c r="M31">
        <v>0.39500000000000002</v>
      </c>
      <c r="N31">
        <v>5.1349999999999998</v>
      </c>
      <c r="O31">
        <v>3</v>
      </c>
      <c r="P31">
        <v>1.7116666666666669</v>
      </c>
      <c r="Q31">
        <v>4.333333333333333</v>
      </c>
    </row>
    <row r="32" spans="1:17" x14ac:dyDescent="0.3">
      <c r="A32" s="72">
        <v>30</v>
      </c>
      <c r="B32">
        <v>1205</v>
      </c>
      <c r="C32" t="s">
        <v>101</v>
      </c>
      <c r="D32" t="s">
        <v>60</v>
      </c>
      <c r="E32" t="s">
        <v>20</v>
      </c>
      <c r="F32">
        <v>7.06</v>
      </c>
      <c r="G32" s="73">
        <v>44144</v>
      </c>
      <c r="H32" s="73">
        <v>44144</v>
      </c>
      <c r="I32">
        <v>6</v>
      </c>
      <c r="J32">
        <v>2003</v>
      </c>
      <c r="K32" t="s">
        <v>21</v>
      </c>
      <c r="L32">
        <v>6</v>
      </c>
      <c r="M32">
        <v>0.05</v>
      </c>
      <c r="N32">
        <v>0.3</v>
      </c>
      <c r="O32" s="38">
        <v>1</v>
      </c>
      <c r="P32">
        <v>0.3</v>
      </c>
      <c r="Q32">
        <v>6</v>
      </c>
    </row>
    <row r="33" spans="1:17" x14ac:dyDescent="0.3">
      <c r="A33" s="72">
        <v>31</v>
      </c>
      <c r="B33">
        <v>38464</v>
      </c>
      <c r="C33" t="s">
        <v>102</v>
      </c>
      <c r="D33" t="s">
        <v>95</v>
      </c>
      <c r="E33" t="s">
        <v>20</v>
      </c>
      <c r="F33">
        <v>6.36</v>
      </c>
      <c r="G33" s="73">
        <v>44044</v>
      </c>
      <c r="H33" s="73">
        <v>44044</v>
      </c>
      <c r="I33">
        <v>6</v>
      </c>
      <c r="J33">
        <v>2019</v>
      </c>
      <c r="K33" t="s">
        <v>21</v>
      </c>
      <c r="L33">
        <v>1</v>
      </c>
      <c r="M33">
        <v>1.555833333333333</v>
      </c>
      <c r="N33">
        <v>1.555833333333333</v>
      </c>
      <c r="O33">
        <v>1</v>
      </c>
      <c r="P33">
        <v>1.555833333333333</v>
      </c>
      <c r="Q33">
        <v>1</v>
      </c>
    </row>
    <row r="34" spans="1:17" x14ac:dyDescent="0.3">
      <c r="A34" s="72">
        <v>32</v>
      </c>
      <c r="B34">
        <v>38572</v>
      </c>
      <c r="C34" t="s">
        <v>103</v>
      </c>
      <c r="D34" t="s">
        <v>28</v>
      </c>
      <c r="E34" t="s">
        <v>73</v>
      </c>
      <c r="F34">
        <v>5.93</v>
      </c>
      <c r="G34" s="73">
        <v>43887</v>
      </c>
      <c r="H34" s="73">
        <v>43901</v>
      </c>
      <c r="I34">
        <v>4</v>
      </c>
      <c r="J34">
        <v>2019</v>
      </c>
      <c r="K34" t="s">
        <v>31</v>
      </c>
      <c r="L34">
        <v>12</v>
      </c>
      <c r="M34">
        <v>0.4</v>
      </c>
      <c r="N34">
        <v>4.8000000000000007</v>
      </c>
      <c r="O34" s="38">
        <v>15</v>
      </c>
      <c r="P34">
        <v>0.32000000000000012</v>
      </c>
      <c r="Q34">
        <v>0.8</v>
      </c>
    </row>
    <row r="35" spans="1:17" x14ac:dyDescent="0.3">
      <c r="A35" s="72">
        <v>33</v>
      </c>
      <c r="B35">
        <v>40550</v>
      </c>
      <c r="C35" t="s">
        <v>104</v>
      </c>
      <c r="D35" t="s">
        <v>28</v>
      </c>
      <c r="E35" t="s">
        <v>105</v>
      </c>
      <c r="F35">
        <v>6.46</v>
      </c>
      <c r="G35" s="73">
        <v>44542</v>
      </c>
      <c r="H35" s="73">
        <v>44551</v>
      </c>
      <c r="I35">
        <v>5</v>
      </c>
      <c r="J35">
        <v>2020</v>
      </c>
      <c r="K35" t="s">
        <v>31</v>
      </c>
      <c r="L35">
        <v>12</v>
      </c>
      <c r="M35">
        <v>0.4</v>
      </c>
      <c r="N35">
        <v>4.8000000000000007</v>
      </c>
      <c r="O35" s="38">
        <v>10</v>
      </c>
      <c r="P35">
        <v>0.48000000000000009</v>
      </c>
      <c r="Q35">
        <v>1.2</v>
      </c>
    </row>
    <row r="36" spans="1:17" x14ac:dyDescent="0.3">
      <c r="A36" s="72">
        <v>34</v>
      </c>
      <c r="B36">
        <v>1370</v>
      </c>
      <c r="C36" t="s">
        <v>106</v>
      </c>
      <c r="D36" t="s">
        <v>95</v>
      </c>
      <c r="E36" t="s">
        <v>49</v>
      </c>
      <c r="F36">
        <v>6.39</v>
      </c>
      <c r="G36" s="73">
        <v>44548</v>
      </c>
      <c r="H36" s="73">
        <v>44548</v>
      </c>
      <c r="I36">
        <v>7</v>
      </c>
      <c r="J36">
        <v>2002</v>
      </c>
      <c r="K36" t="s">
        <v>21</v>
      </c>
      <c r="L36">
        <v>1</v>
      </c>
      <c r="M36">
        <v>0.16666666666666671</v>
      </c>
      <c r="N36">
        <v>0.16666666666666671</v>
      </c>
      <c r="O36">
        <v>1</v>
      </c>
      <c r="P36">
        <v>0.16666666666666671</v>
      </c>
      <c r="Q36">
        <v>1</v>
      </c>
    </row>
    <row r="37" spans="1:17" x14ac:dyDescent="0.3">
      <c r="A37" s="72">
        <v>35</v>
      </c>
      <c r="B37">
        <v>104</v>
      </c>
      <c r="C37" t="s">
        <v>107</v>
      </c>
      <c r="D37" t="s">
        <v>28</v>
      </c>
      <c r="E37" t="s">
        <v>34</v>
      </c>
      <c r="F37">
        <v>7.19</v>
      </c>
      <c r="G37" s="73">
        <v>42957</v>
      </c>
      <c r="H37" s="73">
        <v>42983</v>
      </c>
      <c r="I37">
        <v>2</v>
      </c>
      <c r="J37">
        <v>2000</v>
      </c>
      <c r="K37" t="s">
        <v>29</v>
      </c>
      <c r="L37">
        <v>24</v>
      </c>
      <c r="M37">
        <v>0.35555555555555562</v>
      </c>
      <c r="N37">
        <v>8.5333333333333332</v>
      </c>
      <c r="O37">
        <v>27</v>
      </c>
      <c r="P37">
        <v>0.31604938271604938</v>
      </c>
      <c r="Q37">
        <v>0.88888888888888884</v>
      </c>
    </row>
    <row r="38" spans="1:17" x14ac:dyDescent="0.3">
      <c r="A38" s="72">
        <v>36</v>
      </c>
      <c r="B38">
        <v>66</v>
      </c>
      <c r="C38" t="s">
        <v>109</v>
      </c>
      <c r="D38" t="s">
        <v>28</v>
      </c>
      <c r="E38" t="s">
        <v>110</v>
      </c>
      <c r="F38">
        <v>7.97</v>
      </c>
      <c r="G38" s="73">
        <v>43030</v>
      </c>
      <c r="H38" s="73">
        <v>43040</v>
      </c>
      <c r="I38">
        <v>7</v>
      </c>
      <c r="J38">
        <v>2002</v>
      </c>
      <c r="K38" t="s">
        <v>29</v>
      </c>
      <c r="L38">
        <v>26</v>
      </c>
      <c r="M38">
        <v>0.40305555555555561</v>
      </c>
      <c r="N38">
        <v>10.479444444444439</v>
      </c>
      <c r="O38">
        <v>11</v>
      </c>
      <c r="P38">
        <v>0.95267676767676768</v>
      </c>
      <c r="Q38">
        <v>2.3636363636363642</v>
      </c>
    </row>
    <row r="39" spans="1:17" x14ac:dyDescent="0.3">
      <c r="A39" s="72">
        <v>37</v>
      </c>
      <c r="B39">
        <v>38328</v>
      </c>
      <c r="C39" t="s">
        <v>113</v>
      </c>
      <c r="D39" t="s">
        <v>28</v>
      </c>
      <c r="E39" t="s">
        <v>114</v>
      </c>
      <c r="F39">
        <v>6.29</v>
      </c>
      <c r="G39" s="73">
        <v>43973</v>
      </c>
      <c r="H39" s="73">
        <v>43975</v>
      </c>
      <c r="I39">
        <v>4</v>
      </c>
      <c r="J39">
        <v>2019</v>
      </c>
      <c r="K39" t="s">
        <v>31</v>
      </c>
      <c r="L39">
        <v>12</v>
      </c>
      <c r="M39">
        <v>0.39444444444444438</v>
      </c>
      <c r="N39">
        <v>4.7333333333333334</v>
      </c>
      <c r="O39">
        <v>3</v>
      </c>
      <c r="P39">
        <v>1.5777777777777779</v>
      </c>
      <c r="Q39">
        <v>4</v>
      </c>
    </row>
    <row r="40" spans="1:17" x14ac:dyDescent="0.3">
      <c r="A40" s="72">
        <v>38</v>
      </c>
      <c r="B40">
        <v>37525</v>
      </c>
      <c r="C40" t="s">
        <v>115</v>
      </c>
      <c r="D40" t="s">
        <v>28</v>
      </c>
      <c r="E40" t="s">
        <v>44</v>
      </c>
      <c r="F40">
        <v>6.76</v>
      </c>
      <c r="G40" s="73">
        <v>43955</v>
      </c>
      <c r="H40" s="73">
        <v>43961</v>
      </c>
      <c r="I40">
        <v>6</v>
      </c>
      <c r="J40">
        <v>2019</v>
      </c>
      <c r="K40" t="s">
        <v>31</v>
      </c>
      <c r="L40">
        <v>12</v>
      </c>
      <c r="M40">
        <v>0.4</v>
      </c>
      <c r="N40">
        <v>4.8000000000000007</v>
      </c>
      <c r="O40" s="38">
        <v>7</v>
      </c>
      <c r="P40">
        <v>0.68571428571428583</v>
      </c>
      <c r="Q40">
        <v>1.714285714285714</v>
      </c>
    </row>
    <row r="41" spans="1:17" x14ac:dyDescent="0.3">
      <c r="A41" s="72">
        <v>39</v>
      </c>
      <c r="B41">
        <v>40964</v>
      </c>
      <c r="C41" t="s">
        <v>117</v>
      </c>
      <c r="D41" t="s">
        <v>28</v>
      </c>
      <c r="E41" t="s">
        <v>20</v>
      </c>
      <c r="F41">
        <v>6.32</v>
      </c>
      <c r="G41" s="73">
        <v>44454</v>
      </c>
      <c r="H41" s="73">
        <v>44488</v>
      </c>
      <c r="I41">
        <v>6</v>
      </c>
      <c r="J41">
        <v>2021</v>
      </c>
      <c r="K41" t="s">
        <v>21</v>
      </c>
      <c r="L41">
        <v>24</v>
      </c>
      <c r="M41">
        <v>0.39777777777777779</v>
      </c>
      <c r="N41">
        <v>9.5466666666666669</v>
      </c>
      <c r="O41">
        <v>35</v>
      </c>
      <c r="P41">
        <v>0.27276190476190482</v>
      </c>
      <c r="Q41">
        <v>0.68571428571428572</v>
      </c>
    </row>
    <row r="42" spans="1:17" x14ac:dyDescent="0.3">
      <c r="A42" s="72">
        <v>40</v>
      </c>
      <c r="B42">
        <v>5081</v>
      </c>
      <c r="C42" t="s">
        <v>118</v>
      </c>
      <c r="D42" t="s">
        <v>28</v>
      </c>
      <c r="E42" t="s">
        <v>73</v>
      </c>
      <c r="F42">
        <v>8.34</v>
      </c>
      <c r="G42" s="73">
        <v>42522</v>
      </c>
      <c r="H42" s="73">
        <v>42525</v>
      </c>
      <c r="I42">
        <v>10</v>
      </c>
      <c r="J42">
        <v>2009</v>
      </c>
      <c r="K42" t="s">
        <v>40</v>
      </c>
      <c r="L42">
        <v>15</v>
      </c>
      <c r="M42">
        <v>0.41888888888888892</v>
      </c>
      <c r="N42">
        <v>6.2833333333333332</v>
      </c>
      <c r="O42">
        <v>4</v>
      </c>
      <c r="P42">
        <v>1.5708333333333331</v>
      </c>
      <c r="Q42">
        <v>3.75</v>
      </c>
    </row>
    <row r="43" spans="1:17" x14ac:dyDescent="0.3">
      <c r="A43" s="72">
        <v>41</v>
      </c>
      <c r="B43">
        <v>43756</v>
      </c>
      <c r="C43" t="s">
        <v>120</v>
      </c>
      <c r="D43" t="s">
        <v>28</v>
      </c>
      <c r="E43" t="s">
        <v>20</v>
      </c>
      <c r="F43">
        <v>7.55</v>
      </c>
      <c r="G43" s="73">
        <v>44724</v>
      </c>
      <c r="H43" s="73">
        <v>44731</v>
      </c>
      <c r="I43">
        <v>7</v>
      </c>
      <c r="J43">
        <v>2021</v>
      </c>
      <c r="K43" t="s">
        <v>29</v>
      </c>
      <c r="L43">
        <v>12</v>
      </c>
      <c r="M43">
        <v>0.38194444444444442</v>
      </c>
      <c r="N43">
        <v>4.583333333333333</v>
      </c>
      <c r="O43">
        <v>8</v>
      </c>
      <c r="P43">
        <v>0.57291666666666663</v>
      </c>
      <c r="Q43">
        <v>1.5</v>
      </c>
    </row>
    <row r="44" spans="1:17" x14ac:dyDescent="0.3">
      <c r="A44" s="72">
        <v>42</v>
      </c>
      <c r="B44">
        <v>39221</v>
      </c>
      <c r="C44" t="s">
        <v>121</v>
      </c>
      <c r="D44" t="s">
        <v>28</v>
      </c>
      <c r="E44" t="s">
        <v>20</v>
      </c>
      <c r="F44">
        <v>6.06</v>
      </c>
      <c r="G44" s="73">
        <v>43915</v>
      </c>
      <c r="H44" s="73">
        <v>43922</v>
      </c>
      <c r="I44">
        <v>4</v>
      </c>
      <c r="J44">
        <v>2019</v>
      </c>
      <c r="K44" t="s">
        <v>40</v>
      </c>
      <c r="L44">
        <v>12</v>
      </c>
      <c r="M44">
        <v>0.40138888888888891</v>
      </c>
      <c r="N44">
        <v>4.8166666666666664</v>
      </c>
      <c r="O44">
        <v>8</v>
      </c>
      <c r="P44">
        <v>0.6020833333333333</v>
      </c>
      <c r="Q44">
        <v>1.5</v>
      </c>
    </row>
    <row r="45" spans="1:17" x14ac:dyDescent="0.3">
      <c r="A45" s="72">
        <v>43</v>
      </c>
      <c r="B45">
        <v>42129</v>
      </c>
      <c r="C45" t="s">
        <v>123</v>
      </c>
      <c r="D45" t="s">
        <v>95</v>
      </c>
      <c r="E45" t="s">
        <v>20</v>
      </c>
      <c r="F45">
        <v>6.8</v>
      </c>
      <c r="G45" s="73">
        <v>44297</v>
      </c>
      <c r="H45" s="73">
        <v>44297</v>
      </c>
      <c r="I45">
        <v>5</v>
      </c>
      <c r="J45">
        <v>2020</v>
      </c>
      <c r="K45" t="s">
        <v>31</v>
      </c>
      <c r="L45">
        <v>1</v>
      </c>
      <c r="M45">
        <v>1.503333333333333</v>
      </c>
      <c r="N45">
        <v>1.503333333333333</v>
      </c>
      <c r="O45" s="38">
        <v>1</v>
      </c>
      <c r="P45">
        <v>1.503333333333333</v>
      </c>
      <c r="Q45">
        <v>1</v>
      </c>
    </row>
    <row r="46" spans="1:17" x14ac:dyDescent="0.3">
      <c r="A46" s="72">
        <v>44</v>
      </c>
      <c r="B46">
        <v>39334</v>
      </c>
      <c r="C46" t="s">
        <v>124</v>
      </c>
      <c r="D46" t="s">
        <v>60</v>
      </c>
      <c r="E46" t="s">
        <v>20</v>
      </c>
      <c r="F46">
        <v>6.4</v>
      </c>
      <c r="G46" s="73">
        <v>44034</v>
      </c>
      <c r="H46" s="73">
        <v>44034</v>
      </c>
      <c r="I46">
        <v>5</v>
      </c>
      <c r="J46">
        <v>2019</v>
      </c>
      <c r="K46" t="s">
        <v>21</v>
      </c>
      <c r="L46">
        <v>1</v>
      </c>
      <c r="M46">
        <v>6.7222222222222225E-2</v>
      </c>
      <c r="N46">
        <v>6.7222222222222225E-2</v>
      </c>
      <c r="O46">
        <v>1</v>
      </c>
      <c r="P46">
        <v>6.7222222222222225E-2</v>
      </c>
      <c r="Q46">
        <v>1</v>
      </c>
    </row>
    <row r="47" spans="1:17" x14ac:dyDescent="0.3">
      <c r="A47" s="72">
        <v>45</v>
      </c>
      <c r="B47">
        <v>38985</v>
      </c>
      <c r="C47" t="s">
        <v>125</v>
      </c>
      <c r="D47" t="s">
        <v>95</v>
      </c>
      <c r="E47" t="s">
        <v>126</v>
      </c>
      <c r="F47">
        <v>6.53</v>
      </c>
      <c r="G47" s="73">
        <v>43915</v>
      </c>
      <c r="H47" s="73">
        <v>43916</v>
      </c>
      <c r="I47">
        <v>6</v>
      </c>
      <c r="J47">
        <v>2019</v>
      </c>
      <c r="K47" t="s">
        <v>29</v>
      </c>
      <c r="L47">
        <v>1</v>
      </c>
      <c r="M47">
        <v>1.921944444444444</v>
      </c>
      <c r="N47">
        <v>1.921944444444444</v>
      </c>
      <c r="O47" s="38">
        <v>2</v>
      </c>
      <c r="P47">
        <v>0.96097222222222223</v>
      </c>
      <c r="Q47">
        <v>0.5</v>
      </c>
    </row>
    <row r="48" spans="1:17" x14ac:dyDescent="0.3">
      <c r="A48" s="72">
        <v>46</v>
      </c>
      <c r="B48">
        <v>40752</v>
      </c>
      <c r="C48" t="s">
        <v>127</v>
      </c>
      <c r="D48" t="s">
        <v>28</v>
      </c>
      <c r="E48" t="s">
        <v>44</v>
      </c>
      <c r="F48">
        <v>7.14</v>
      </c>
      <c r="G48" s="73">
        <v>44579</v>
      </c>
      <c r="H48" s="73">
        <v>44607</v>
      </c>
      <c r="I48">
        <v>7</v>
      </c>
      <c r="J48">
        <v>2021</v>
      </c>
      <c r="K48" t="s">
        <v>29</v>
      </c>
      <c r="L48">
        <v>12</v>
      </c>
      <c r="M48">
        <v>0.3972222222222222</v>
      </c>
      <c r="N48">
        <v>4.7666666666666666</v>
      </c>
      <c r="O48" s="38">
        <v>29</v>
      </c>
      <c r="P48">
        <v>0.164367816091954</v>
      </c>
      <c r="Q48">
        <v>0.41379310344827591</v>
      </c>
    </row>
    <row r="49" spans="1:17" x14ac:dyDescent="0.3">
      <c r="A49" s="72">
        <v>47</v>
      </c>
      <c r="B49">
        <v>37498</v>
      </c>
      <c r="C49" t="s">
        <v>129</v>
      </c>
      <c r="D49" t="s">
        <v>95</v>
      </c>
      <c r="E49" t="s">
        <v>20</v>
      </c>
      <c r="F49">
        <v>6.71</v>
      </c>
      <c r="G49" s="73">
        <v>44116</v>
      </c>
      <c r="H49" s="73">
        <v>44116</v>
      </c>
      <c r="I49">
        <v>6</v>
      </c>
      <c r="J49">
        <v>2019</v>
      </c>
      <c r="K49" t="s">
        <v>31</v>
      </c>
      <c r="L49">
        <v>1</v>
      </c>
      <c r="M49">
        <v>1.5</v>
      </c>
      <c r="N49">
        <v>1.5</v>
      </c>
      <c r="O49">
        <v>1</v>
      </c>
      <c r="P49">
        <v>1.5</v>
      </c>
      <c r="Q49">
        <v>1</v>
      </c>
    </row>
    <row r="50" spans="1:17" x14ac:dyDescent="0.3">
      <c r="A50" s="72">
        <v>48</v>
      </c>
      <c r="B50">
        <v>405</v>
      </c>
      <c r="C50" t="s">
        <v>130</v>
      </c>
      <c r="D50" t="s">
        <v>95</v>
      </c>
      <c r="E50" t="s">
        <v>20</v>
      </c>
      <c r="F50">
        <v>6.88</v>
      </c>
      <c r="G50" s="73">
        <v>42975</v>
      </c>
      <c r="H50" s="73">
        <v>42975</v>
      </c>
      <c r="I50">
        <v>6</v>
      </c>
      <c r="J50">
        <v>2000</v>
      </c>
      <c r="K50" t="s">
        <v>31</v>
      </c>
      <c r="L50">
        <v>1</v>
      </c>
      <c r="M50">
        <v>0.8</v>
      </c>
      <c r="N50">
        <v>0.8</v>
      </c>
      <c r="O50">
        <v>1</v>
      </c>
      <c r="P50">
        <v>0.8</v>
      </c>
      <c r="Q50">
        <v>1</v>
      </c>
    </row>
    <row r="51" spans="1:17" x14ac:dyDescent="0.3">
      <c r="A51" s="72">
        <v>49</v>
      </c>
      <c r="B51">
        <v>41339</v>
      </c>
      <c r="C51" t="s">
        <v>131</v>
      </c>
      <c r="D51" t="s">
        <v>60</v>
      </c>
      <c r="E51" t="s">
        <v>20</v>
      </c>
      <c r="F51">
        <v>5.77</v>
      </c>
      <c r="G51" s="73">
        <v>44192</v>
      </c>
      <c r="H51" s="73">
        <v>44192</v>
      </c>
      <c r="I51">
        <v>5</v>
      </c>
      <c r="J51">
        <v>2020</v>
      </c>
      <c r="K51" t="s">
        <v>21</v>
      </c>
      <c r="L51">
        <v>1</v>
      </c>
      <c r="M51">
        <v>3.0833333333333331E-2</v>
      </c>
      <c r="N51">
        <v>3.0833333333333331E-2</v>
      </c>
      <c r="O51" s="38">
        <v>1</v>
      </c>
      <c r="P51">
        <v>3.0833333333333331E-2</v>
      </c>
      <c r="Q51">
        <v>1</v>
      </c>
    </row>
    <row r="52" spans="1:17" x14ac:dyDescent="0.3">
      <c r="A52" s="72">
        <v>50</v>
      </c>
      <c r="B52">
        <v>40060</v>
      </c>
      <c r="C52" t="s">
        <v>132</v>
      </c>
      <c r="D52" t="s">
        <v>28</v>
      </c>
      <c r="E52" t="s">
        <v>20</v>
      </c>
      <c r="F52">
        <v>7.36</v>
      </c>
      <c r="G52" s="73">
        <v>44348</v>
      </c>
      <c r="H52" s="73">
        <v>44349</v>
      </c>
      <c r="I52">
        <v>7</v>
      </c>
      <c r="J52">
        <v>2020</v>
      </c>
      <c r="K52" t="s">
        <v>29</v>
      </c>
      <c r="L52">
        <v>12</v>
      </c>
      <c r="M52">
        <v>0.38111111111111112</v>
      </c>
      <c r="N52">
        <v>4.5733333333333333</v>
      </c>
      <c r="O52">
        <v>2</v>
      </c>
      <c r="P52">
        <v>2.2866666666666671</v>
      </c>
      <c r="Q52">
        <v>6</v>
      </c>
    </row>
    <row r="53" spans="1:17" x14ac:dyDescent="0.3">
      <c r="A53" s="72">
        <v>51</v>
      </c>
      <c r="B53">
        <v>38302</v>
      </c>
      <c r="C53" t="s">
        <v>134</v>
      </c>
      <c r="D53" t="s">
        <v>28</v>
      </c>
      <c r="E53" t="s">
        <v>34</v>
      </c>
      <c r="F53">
        <v>6.66</v>
      </c>
      <c r="G53" s="73">
        <v>44065</v>
      </c>
      <c r="H53" s="73">
        <v>44073</v>
      </c>
      <c r="I53">
        <v>6</v>
      </c>
      <c r="J53">
        <v>2020</v>
      </c>
      <c r="K53" t="s">
        <v>21</v>
      </c>
      <c r="L53">
        <v>12</v>
      </c>
      <c r="M53">
        <v>0.39444444444444438</v>
      </c>
      <c r="N53">
        <v>4.7333333333333334</v>
      </c>
      <c r="O53" s="38">
        <v>9</v>
      </c>
      <c r="P53">
        <v>0.52592592592592591</v>
      </c>
      <c r="Q53">
        <v>1.333333333333333</v>
      </c>
    </row>
    <row r="54" spans="1:17" x14ac:dyDescent="0.3">
      <c r="A54" s="72">
        <v>52</v>
      </c>
      <c r="B54">
        <v>39065</v>
      </c>
      <c r="C54" t="s">
        <v>136</v>
      </c>
      <c r="D54" t="s">
        <v>83</v>
      </c>
      <c r="E54" t="s">
        <v>20</v>
      </c>
      <c r="F54">
        <v>7.48</v>
      </c>
      <c r="G54" s="73">
        <v>44120</v>
      </c>
      <c r="H54" s="73">
        <v>44120</v>
      </c>
      <c r="I54">
        <v>7</v>
      </c>
      <c r="J54">
        <v>2019</v>
      </c>
      <c r="K54" t="s">
        <v>21</v>
      </c>
      <c r="L54">
        <v>1</v>
      </c>
      <c r="M54">
        <v>8.3888888888888888E-2</v>
      </c>
      <c r="N54">
        <v>8.3888888888888888E-2</v>
      </c>
      <c r="O54">
        <v>1</v>
      </c>
      <c r="P54">
        <v>8.3888888888888888E-2</v>
      </c>
      <c r="Q54">
        <v>1</v>
      </c>
    </row>
    <row r="55" spans="1:17" x14ac:dyDescent="0.3">
      <c r="A55" s="72">
        <v>53</v>
      </c>
      <c r="B55">
        <v>37828</v>
      </c>
      <c r="C55" t="s">
        <v>137</v>
      </c>
      <c r="D55" t="s">
        <v>95</v>
      </c>
      <c r="E55" t="s">
        <v>44</v>
      </c>
      <c r="F55">
        <v>6.66</v>
      </c>
      <c r="G55" s="73">
        <v>44098</v>
      </c>
      <c r="H55" s="73">
        <v>44098</v>
      </c>
      <c r="I55">
        <v>7</v>
      </c>
      <c r="J55">
        <v>2019</v>
      </c>
      <c r="K55" t="s">
        <v>31</v>
      </c>
      <c r="L55">
        <v>1</v>
      </c>
      <c r="M55">
        <v>1.459444444444445</v>
      </c>
      <c r="N55">
        <v>1.459444444444445</v>
      </c>
      <c r="O55" s="38">
        <v>1</v>
      </c>
      <c r="P55">
        <v>1.459444444444445</v>
      </c>
      <c r="Q55">
        <v>1</v>
      </c>
    </row>
    <row r="56" spans="1:17" x14ac:dyDescent="0.3">
      <c r="A56" s="72">
        <v>54</v>
      </c>
      <c r="B56">
        <v>38186</v>
      </c>
      <c r="C56" t="s">
        <v>138</v>
      </c>
      <c r="D56" t="s">
        <v>28</v>
      </c>
      <c r="E56" t="s">
        <v>34</v>
      </c>
      <c r="F56">
        <v>7.29</v>
      </c>
      <c r="G56" s="73">
        <v>43684</v>
      </c>
      <c r="H56" s="73">
        <v>43689</v>
      </c>
      <c r="I56">
        <v>7</v>
      </c>
      <c r="J56">
        <v>2019</v>
      </c>
      <c r="K56" t="s">
        <v>29</v>
      </c>
      <c r="L56">
        <v>13</v>
      </c>
      <c r="M56">
        <v>0.39444444444444438</v>
      </c>
      <c r="N56">
        <v>5.1277777777777773</v>
      </c>
      <c r="O56" s="38">
        <v>6</v>
      </c>
      <c r="P56">
        <v>0.85462962962962952</v>
      </c>
      <c r="Q56">
        <v>2.166666666666667</v>
      </c>
    </row>
    <row r="57" spans="1:17" x14ac:dyDescent="0.3">
      <c r="A57" s="72">
        <v>55</v>
      </c>
      <c r="B57">
        <v>40004</v>
      </c>
      <c r="C57" t="s">
        <v>139</v>
      </c>
      <c r="D57" t="s">
        <v>28</v>
      </c>
      <c r="E57" t="s">
        <v>34</v>
      </c>
      <c r="F57">
        <v>7.35</v>
      </c>
      <c r="G57" s="73">
        <v>44017</v>
      </c>
      <c r="H57" s="73">
        <v>44026</v>
      </c>
      <c r="I57">
        <v>6</v>
      </c>
      <c r="J57">
        <v>2019</v>
      </c>
      <c r="K57" t="s">
        <v>31</v>
      </c>
      <c r="L57">
        <v>13</v>
      </c>
      <c r="M57">
        <v>0.39444444444444438</v>
      </c>
      <c r="N57">
        <v>5.1277777777777773</v>
      </c>
      <c r="O57" s="38">
        <v>10</v>
      </c>
      <c r="P57">
        <v>0.51277777777777778</v>
      </c>
      <c r="Q57">
        <v>1.3</v>
      </c>
    </row>
    <row r="58" spans="1:17" x14ac:dyDescent="0.3">
      <c r="A58" s="72">
        <v>56</v>
      </c>
      <c r="B58">
        <v>39819</v>
      </c>
      <c r="C58" t="s">
        <v>140</v>
      </c>
      <c r="D58" t="s">
        <v>65</v>
      </c>
      <c r="E58" t="s">
        <v>34</v>
      </c>
      <c r="F58">
        <v>7.28</v>
      </c>
      <c r="G58" s="73">
        <v>44026</v>
      </c>
      <c r="H58" s="73">
        <v>44027</v>
      </c>
      <c r="I58">
        <v>7</v>
      </c>
      <c r="J58">
        <v>2019</v>
      </c>
      <c r="K58" t="s">
        <v>31</v>
      </c>
      <c r="L58">
        <v>1</v>
      </c>
      <c r="M58">
        <v>0.41666666666666669</v>
      </c>
      <c r="N58">
        <v>0.41666666666666669</v>
      </c>
      <c r="O58">
        <v>2</v>
      </c>
      <c r="P58">
        <v>0.20833333333333329</v>
      </c>
      <c r="Q58">
        <v>0.5</v>
      </c>
    </row>
    <row r="59" spans="1:17" x14ac:dyDescent="0.3">
      <c r="A59" s="72">
        <v>57</v>
      </c>
      <c r="B59">
        <v>369</v>
      </c>
      <c r="C59" t="s">
        <v>141</v>
      </c>
      <c r="D59" t="s">
        <v>28</v>
      </c>
      <c r="E59" t="s">
        <v>73</v>
      </c>
      <c r="F59">
        <v>7.15</v>
      </c>
      <c r="G59" s="73">
        <v>43160</v>
      </c>
      <c r="H59" s="73">
        <v>43539</v>
      </c>
      <c r="I59">
        <v>7</v>
      </c>
      <c r="J59">
        <v>2000</v>
      </c>
      <c r="K59" t="s">
        <v>21</v>
      </c>
      <c r="L59">
        <v>12</v>
      </c>
      <c r="M59">
        <v>0.4</v>
      </c>
      <c r="N59">
        <v>4.8000000000000007</v>
      </c>
      <c r="O59">
        <v>380</v>
      </c>
      <c r="P59">
        <v>1.2631578947368421E-2</v>
      </c>
      <c r="Q59">
        <v>3.1578947368421047E-2</v>
      </c>
    </row>
    <row r="60" spans="1:17" x14ac:dyDescent="0.3">
      <c r="A60" s="72">
        <v>58</v>
      </c>
      <c r="B60">
        <v>37451</v>
      </c>
      <c r="C60" t="s">
        <v>142</v>
      </c>
      <c r="D60" t="s">
        <v>28</v>
      </c>
      <c r="E60" t="s">
        <v>73</v>
      </c>
      <c r="F60">
        <v>7.08</v>
      </c>
      <c r="G60" s="73">
        <v>44136</v>
      </c>
      <c r="H60" s="73">
        <v>44141</v>
      </c>
      <c r="I60">
        <v>8</v>
      </c>
      <c r="J60">
        <v>2019</v>
      </c>
      <c r="K60" t="s">
        <v>21</v>
      </c>
      <c r="L60">
        <v>18</v>
      </c>
      <c r="M60">
        <v>0.39444444444444438</v>
      </c>
      <c r="N60">
        <v>7.1</v>
      </c>
      <c r="O60" s="38">
        <v>6</v>
      </c>
      <c r="P60">
        <v>1.1833333333333329</v>
      </c>
      <c r="Q60">
        <v>3</v>
      </c>
    </row>
    <row r="61" spans="1:17" x14ac:dyDescent="0.3">
      <c r="A61" s="72">
        <v>59</v>
      </c>
      <c r="B61">
        <v>48439</v>
      </c>
      <c r="C61" t="s">
        <v>143</v>
      </c>
      <c r="D61" t="s">
        <v>83</v>
      </c>
      <c r="E61" t="s">
        <v>20</v>
      </c>
      <c r="F61">
        <v>6.64</v>
      </c>
      <c r="G61" s="73">
        <v>44787</v>
      </c>
      <c r="H61" s="73">
        <v>44787</v>
      </c>
      <c r="I61">
        <v>6</v>
      </c>
      <c r="J61">
        <v>2021</v>
      </c>
      <c r="K61" t="s">
        <v>21</v>
      </c>
      <c r="L61">
        <v>1</v>
      </c>
      <c r="M61">
        <v>8.7777777777777774E-2</v>
      </c>
      <c r="N61">
        <v>8.7777777777777774E-2</v>
      </c>
      <c r="O61" s="38">
        <v>1</v>
      </c>
      <c r="P61">
        <v>8.7777777777777774E-2</v>
      </c>
      <c r="Q61">
        <v>1</v>
      </c>
    </row>
    <row r="62" spans="1:17" x14ac:dyDescent="0.3">
      <c r="A62" s="72">
        <v>60</v>
      </c>
      <c r="B62">
        <v>105</v>
      </c>
      <c r="C62" t="s">
        <v>144</v>
      </c>
      <c r="D62" t="s">
        <v>28</v>
      </c>
      <c r="E62" t="s">
        <v>34</v>
      </c>
      <c r="F62">
        <v>6.41</v>
      </c>
      <c r="G62" s="73">
        <v>43827</v>
      </c>
      <c r="H62" s="73">
        <v>43837</v>
      </c>
      <c r="I62">
        <v>6</v>
      </c>
      <c r="J62">
        <v>2000</v>
      </c>
      <c r="K62" t="s">
        <v>29</v>
      </c>
      <c r="L62">
        <v>13</v>
      </c>
      <c r="M62">
        <v>0.38333333333333341</v>
      </c>
      <c r="N62">
        <v>4.9833333333333334</v>
      </c>
      <c r="O62" s="38">
        <v>11</v>
      </c>
      <c r="P62">
        <v>0.45303030303030312</v>
      </c>
      <c r="Q62">
        <v>1.1818181818181821</v>
      </c>
    </row>
    <row r="63" spans="1:17" x14ac:dyDescent="0.3">
      <c r="A63" s="72">
        <v>61</v>
      </c>
      <c r="B63">
        <v>40850</v>
      </c>
      <c r="C63" t="s">
        <v>145</v>
      </c>
      <c r="D63" t="s">
        <v>28</v>
      </c>
      <c r="E63" t="s">
        <v>20</v>
      </c>
      <c r="F63">
        <v>6.35</v>
      </c>
      <c r="G63" s="73">
        <v>44802</v>
      </c>
      <c r="H63" s="73">
        <v>44802</v>
      </c>
      <c r="I63">
        <v>5</v>
      </c>
      <c r="J63">
        <v>2020</v>
      </c>
      <c r="K63" t="s">
        <v>21</v>
      </c>
      <c r="L63">
        <v>16</v>
      </c>
      <c r="M63">
        <v>0.1333333333333333</v>
      </c>
      <c r="N63">
        <v>2.1333333333333329</v>
      </c>
      <c r="O63" s="38">
        <v>1</v>
      </c>
      <c r="P63">
        <v>2.1333333333333329</v>
      </c>
      <c r="Q63">
        <v>16</v>
      </c>
    </row>
    <row r="64" spans="1:17" x14ac:dyDescent="0.3">
      <c r="A64" s="72">
        <v>62</v>
      </c>
      <c r="B64">
        <v>1450</v>
      </c>
      <c r="C64" t="s">
        <v>146</v>
      </c>
      <c r="D64" t="s">
        <v>28</v>
      </c>
      <c r="E64" t="s">
        <v>20</v>
      </c>
      <c r="F64">
        <v>7.25</v>
      </c>
      <c r="G64" s="73">
        <v>43851</v>
      </c>
      <c r="H64" s="73">
        <v>43915</v>
      </c>
      <c r="I64">
        <v>5</v>
      </c>
      <c r="J64">
        <v>2000</v>
      </c>
      <c r="K64" t="s">
        <v>40</v>
      </c>
      <c r="L64">
        <v>26</v>
      </c>
      <c r="M64">
        <v>0.4</v>
      </c>
      <c r="N64">
        <v>10.4</v>
      </c>
      <c r="O64">
        <v>65</v>
      </c>
      <c r="P64">
        <v>0.16</v>
      </c>
      <c r="Q64">
        <v>0.4</v>
      </c>
    </row>
    <row r="65" spans="1:17" x14ac:dyDescent="0.3">
      <c r="A65" s="72">
        <v>63</v>
      </c>
      <c r="B65">
        <v>48776</v>
      </c>
      <c r="C65" t="s">
        <v>147</v>
      </c>
      <c r="D65" t="s">
        <v>28</v>
      </c>
      <c r="E65" t="s">
        <v>105</v>
      </c>
      <c r="F65">
        <v>6.39</v>
      </c>
      <c r="G65" s="73">
        <v>44744</v>
      </c>
      <c r="H65" s="73">
        <v>44751</v>
      </c>
      <c r="I65">
        <v>6</v>
      </c>
      <c r="J65">
        <v>2021</v>
      </c>
      <c r="K65" t="s">
        <v>31</v>
      </c>
      <c r="L65">
        <v>12</v>
      </c>
      <c r="M65">
        <v>0.39444444444444438</v>
      </c>
      <c r="N65">
        <v>4.7333333333333334</v>
      </c>
      <c r="O65">
        <v>8</v>
      </c>
      <c r="P65">
        <v>0.59166666666666667</v>
      </c>
      <c r="Q65">
        <v>1.5</v>
      </c>
    </row>
    <row r="66" spans="1:17" x14ac:dyDescent="0.3">
      <c r="A66" s="72">
        <v>64</v>
      </c>
      <c r="B66">
        <v>40934</v>
      </c>
      <c r="C66" t="s">
        <v>149</v>
      </c>
      <c r="D66" t="s">
        <v>28</v>
      </c>
      <c r="E66" t="s">
        <v>114</v>
      </c>
      <c r="F66">
        <v>6.47</v>
      </c>
      <c r="G66" s="73">
        <v>44383</v>
      </c>
      <c r="H66" s="73">
        <v>44390</v>
      </c>
      <c r="I66">
        <v>5</v>
      </c>
      <c r="J66">
        <v>2020</v>
      </c>
      <c r="K66" t="s">
        <v>29</v>
      </c>
      <c r="L66">
        <v>13</v>
      </c>
      <c r="M66">
        <v>0.4</v>
      </c>
      <c r="N66">
        <v>5.2</v>
      </c>
      <c r="O66" s="38">
        <v>8</v>
      </c>
      <c r="P66">
        <v>0.65</v>
      </c>
      <c r="Q66">
        <v>1.625</v>
      </c>
    </row>
    <row r="67" spans="1:17" x14ac:dyDescent="0.3">
      <c r="A67" s="72">
        <v>65</v>
      </c>
      <c r="B67">
        <v>40256</v>
      </c>
      <c r="C67" t="s">
        <v>150</v>
      </c>
      <c r="D67" t="s">
        <v>60</v>
      </c>
      <c r="E67" t="s">
        <v>49</v>
      </c>
      <c r="F67">
        <v>6.43</v>
      </c>
      <c r="G67" s="73">
        <v>43867</v>
      </c>
      <c r="H67" s="73">
        <v>43912</v>
      </c>
      <c r="I67">
        <v>3</v>
      </c>
      <c r="J67">
        <v>2019</v>
      </c>
      <c r="K67" t="s">
        <v>40</v>
      </c>
      <c r="L67">
        <v>12</v>
      </c>
      <c r="M67">
        <v>0.4</v>
      </c>
      <c r="N67">
        <v>4.8000000000000007</v>
      </c>
      <c r="O67" s="38">
        <v>46</v>
      </c>
      <c r="P67">
        <v>0.1043478260869565</v>
      </c>
      <c r="Q67">
        <v>0.2608695652173913</v>
      </c>
    </row>
    <row r="68" spans="1:17" x14ac:dyDescent="0.3">
      <c r="A68" s="72">
        <v>66</v>
      </c>
      <c r="B68">
        <v>37435</v>
      </c>
      <c r="C68" t="s">
        <v>151</v>
      </c>
      <c r="D68" t="s">
        <v>28</v>
      </c>
      <c r="E68" t="s">
        <v>20</v>
      </c>
      <c r="F68">
        <v>7.88</v>
      </c>
      <c r="G68" s="73">
        <v>43715</v>
      </c>
      <c r="H68" s="73">
        <v>43745</v>
      </c>
      <c r="I68">
        <v>7</v>
      </c>
      <c r="J68">
        <v>2019</v>
      </c>
      <c r="K68" t="s">
        <v>29</v>
      </c>
      <c r="L68">
        <v>24</v>
      </c>
      <c r="M68">
        <v>0.38111111111111112</v>
      </c>
      <c r="N68">
        <v>9.1466666666666665</v>
      </c>
      <c r="O68" s="38">
        <v>31</v>
      </c>
      <c r="P68">
        <v>0.29505376344086021</v>
      </c>
      <c r="Q68">
        <v>0.77419354838709675</v>
      </c>
    </row>
    <row r="69" spans="1:17" x14ac:dyDescent="0.3">
      <c r="A69" s="72">
        <v>67</v>
      </c>
      <c r="B69">
        <v>40013</v>
      </c>
      <c r="C69" t="s">
        <v>152</v>
      </c>
      <c r="D69" t="s">
        <v>60</v>
      </c>
      <c r="E69" t="s">
        <v>20</v>
      </c>
      <c r="F69">
        <v>5.79</v>
      </c>
      <c r="G69" s="73">
        <v>44042</v>
      </c>
      <c r="H69" s="73">
        <v>44042</v>
      </c>
      <c r="I69">
        <v>3</v>
      </c>
      <c r="J69">
        <v>2019</v>
      </c>
      <c r="K69" t="s">
        <v>29</v>
      </c>
      <c r="L69">
        <v>8</v>
      </c>
      <c r="M69">
        <v>1.666666666666667E-2</v>
      </c>
      <c r="N69">
        <v>0.1333333333333333</v>
      </c>
      <c r="O69">
        <v>1</v>
      </c>
      <c r="P69">
        <v>0.1333333333333333</v>
      </c>
      <c r="Q69">
        <v>8</v>
      </c>
    </row>
    <row r="70" spans="1:17" x14ac:dyDescent="0.3">
      <c r="A70" s="72">
        <v>68</v>
      </c>
      <c r="B70">
        <v>43763</v>
      </c>
      <c r="C70" t="s">
        <v>153</v>
      </c>
      <c r="D70" t="s">
        <v>28</v>
      </c>
      <c r="E70" t="s">
        <v>34</v>
      </c>
      <c r="F70">
        <v>5.96</v>
      </c>
      <c r="G70" s="73">
        <v>44548</v>
      </c>
      <c r="H70" s="73">
        <v>44557</v>
      </c>
      <c r="I70">
        <v>5</v>
      </c>
      <c r="J70">
        <v>2021</v>
      </c>
      <c r="K70" t="s">
        <v>29</v>
      </c>
      <c r="L70">
        <v>11</v>
      </c>
      <c r="M70">
        <v>0.38194444444444442</v>
      </c>
      <c r="N70">
        <v>4.2013888888888884</v>
      </c>
      <c r="O70" s="38">
        <v>10</v>
      </c>
      <c r="P70">
        <v>0.42013888888888878</v>
      </c>
      <c r="Q70">
        <v>1.1000000000000001</v>
      </c>
    </row>
    <row r="71" spans="1:17" x14ac:dyDescent="0.3">
      <c r="A71" s="72">
        <v>69</v>
      </c>
      <c r="B71">
        <v>40960</v>
      </c>
      <c r="C71" t="s">
        <v>154</v>
      </c>
      <c r="D71" t="s">
        <v>28</v>
      </c>
      <c r="E71" t="s">
        <v>73</v>
      </c>
      <c r="F71">
        <v>6.49</v>
      </c>
      <c r="G71" s="73">
        <v>44687</v>
      </c>
      <c r="H71" s="73">
        <v>44702</v>
      </c>
      <c r="I71">
        <v>5</v>
      </c>
      <c r="J71">
        <v>2021</v>
      </c>
      <c r="K71" t="s">
        <v>40</v>
      </c>
      <c r="L71">
        <v>12</v>
      </c>
      <c r="M71">
        <v>0.39416666666666672</v>
      </c>
      <c r="N71">
        <v>4.7300000000000004</v>
      </c>
      <c r="O71">
        <v>16</v>
      </c>
      <c r="P71">
        <v>0.29562500000000003</v>
      </c>
      <c r="Q71">
        <v>0.75</v>
      </c>
    </row>
    <row r="72" spans="1:17" x14ac:dyDescent="0.3">
      <c r="A72" s="72">
        <v>70</v>
      </c>
      <c r="B72">
        <v>812</v>
      </c>
      <c r="C72" t="s">
        <v>157</v>
      </c>
      <c r="D72" t="s">
        <v>28</v>
      </c>
      <c r="E72" t="s">
        <v>20</v>
      </c>
      <c r="F72">
        <v>6.79</v>
      </c>
      <c r="G72" s="73">
        <v>43610</v>
      </c>
      <c r="H72" s="73">
        <v>43623</v>
      </c>
      <c r="I72">
        <v>5</v>
      </c>
      <c r="J72">
        <v>2001</v>
      </c>
      <c r="K72" t="s">
        <v>21</v>
      </c>
      <c r="L72">
        <v>13</v>
      </c>
      <c r="M72">
        <v>0.43333333333333329</v>
      </c>
      <c r="N72">
        <v>5.6333333333333337</v>
      </c>
      <c r="O72" s="38">
        <v>14</v>
      </c>
      <c r="P72">
        <v>0.40238095238095239</v>
      </c>
      <c r="Q72">
        <v>0.9285714285714286</v>
      </c>
    </row>
    <row r="73" spans="1:17" x14ac:dyDescent="0.3">
      <c r="A73" s="72">
        <v>71</v>
      </c>
      <c r="B73">
        <v>59</v>
      </c>
      <c r="C73" t="s">
        <v>158</v>
      </c>
      <c r="D73" t="s">
        <v>28</v>
      </c>
      <c r="E73" t="s">
        <v>34</v>
      </c>
      <c r="F73">
        <v>7.41</v>
      </c>
      <c r="G73" s="73">
        <v>43036</v>
      </c>
      <c r="H73" s="73">
        <v>43053</v>
      </c>
      <c r="I73">
        <v>4</v>
      </c>
      <c r="J73">
        <v>2002</v>
      </c>
      <c r="K73" t="s">
        <v>29</v>
      </c>
      <c r="L73">
        <v>26</v>
      </c>
      <c r="M73">
        <v>0.4</v>
      </c>
      <c r="N73">
        <v>10.4</v>
      </c>
      <c r="O73">
        <v>18</v>
      </c>
      <c r="P73">
        <v>0.57777777777777783</v>
      </c>
      <c r="Q73">
        <v>1.444444444444444</v>
      </c>
    </row>
    <row r="74" spans="1:17" x14ac:dyDescent="0.3">
      <c r="A74" s="72">
        <v>72</v>
      </c>
      <c r="B74">
        <v>596</v>
      </c>
      <c r="C74" t="s">
        <v>159</v>
      </c>
      <c r="D74" t="s">
        <v>19</v>
      </c>
      <c r="E74" t="s">
        <v>34</v>
      </c>
      <c r="F74">
        <v>6.98</v>
      </c>
      <c r="G74" s="73">
        <v>43056</v>
      </c>
      <c r="H74" s="73">
        <v>43056</v>
      </c>
      <c r="I74">
        <v>4</v>
      </c>
      <c r="J74">
        <v>2003</v>
      </c>
      <c r="K74" t="s">
        <v>29</v>
      </c>
      <c r="L74">
        <v>1</v>
      </c>
      <c r="M74">
        <v>0.1</v>
      </c>
      <c r="N74">
        <v>0.1</v>
      </c>
      <c r="O74" s="38">
        <v>1</v>
      </c>
      <c r="P74">
        <v>0.1</v>
      </c>
      <c r="Q74">
        <v>1</v>
      </c>
    </row>
    <row r="75" spans="1:17" x14ac:dyDescent="0.3">
      <c r="A75" s="72">
        <v>73</v>
      </c>
      <c r="B75">
        <v>39523</v>
      </c>
      <c r="C75" t="s">
        <v>160</v>
      </c>
      <c r="D75" t="s">
        <v>28</v>
      </c>
      <c r="E75" t="s">
        <v>73</v>
      </c>
      <c r="F75">
        <v>6.36</v>
      </c>
      <c r="G75" s="73">
        <v>43981</v>
      </c>
      <c r="H75" s="73">
        <v>43987</v>
      </c>
      <c r="I75">
        <v>4</v>
      </c>
      <c r="J75">
        <v>2019</v>
      </c>
      <c r="K75" t="s">
        <v>31</v>
      </c>
      <c r="L75">
        <v>12</v>
      </c>
      <c r="M75">
        <v>0.39444444444444438</v>
      </c>
      <c r="N75">
        <v>4.7333333333333334</v>
      </c>
      <c r="O75">
        <v>7</v>
      </c>
      <c r="P75">
        <v>0.67619047619047623</v>
      </c>
      <c r="Q75">
        <v>1.714285714285714</v>
      </c>
    </row>
    <row r="76" spans="1:17" x14ac:dyDescent="0.3">
      <c r="A76" s="72">
        <v>74</v>
      </c>
      <c r="B76">
        <v>3522</v>
      </c>
      <c r="C76" t="s">
        <v>161</v>
      </c>
      <c r="D76" t="s">
        <v>95</v>
      </c>
      <c r="E76" t="s">
        <v>34</v>
      </c>
      <c r="F76">
        <v>6.36</v>
      </c>
      <c r="G76" s="73">
        <v>44138</v>
      </c>
      <c r="H76" s="73">
        <v>44138</v>
      </c>
      <c r="I76">
        <v>5</v>
      </c>
      <c r="J76">
        <v>1984</v>
      </c>
      <c r="K76" t="s">
        <v>21</v>
      </c>
      <c r="L76">
        <v>1</v>
      </c>
      <c r="M76">
        <v>1.9833333333333329</v>
      </c>
      <c r="N76">
        <v>1.9833333333333329</v>
      </c>
      <c r="O76" s="38">
        <v>1</v>
      </c>
      <c r="P76">
        <v>1.9833333333333329</v>
      </c>
      <c r="Q76">
        <v>1</v>
      </c>
    </row>
    <row r="77" spans="1:17" x14ac:dyDescent="0.3">
      <c r="A77" s="72">
        <v>75</v>
      </c>
      <c r="B77">
        <v>38390</v>
      </c>
      <c r="C77" t="s">
        <v>162</v>
      </c>
      <c r="D77" t="s">
        <v>28</v>
      </c>
      <c r="E77" t="s">
        <v>44</v>
      </c>
      <c r="F77">
        <v>6.76</v>
      </c>
      <c r="G77" s="73">
        <v>43901</v>
      </c>
      <c r="H77" s="73">
        <v>43917</v>
      </c>
      <c r="I77">
        <v>7</v>
      </c>
      <c r="J77">
        <v>2019</v>
      </c>
      <c r="K77" t="s">
        <v>31</v>
      </c>
      <c r="L77">
        <v>11</v>
      </c>
      <c r="M77">
        <v>0.3972222222222222</v>
      </c>
      <c r="N77">
        <v>4.3694444444444436</v>
      </c>
      <c r="O77" s="38">
        <v>17</v>
      </c>
      <c r="P77">
        <v>0.25702614379084959</v>
      </c>
      <c r="Q77">
        <v>0.6470588235294118</v>
      </c>
    </row>
    <row r="78" spans="1:17" x14ac:dyDescent="0.3">
      <c r="A78" s="72">
        <v>76</v>
      </c>
      <c r="B78">
        <v>40465</v>
      </c>
      <c r="C78" t="s">
        <v>163</v>
      </c>
      <c r="D78" t="s">
        <v>19</v>
      </c>
      <c r="E78" t="s">
        <v>44</v>
      </c>
      <c r="F78">
        <v>6.89</v>
      </c>
      <c r="G78" s="73">
        <v>44098</v>
      </c>
      <c r="H78" s="73">
        <v>44098</v>
      </c>
      <c r="I78">
        <v>6</v>
      </c>
      <c r="J78">
        <v>2020</v>
      </c>
      <c r="K78" t="s">
        <v>21</v>
      </c>
      <c r="L78">
        <v>1</v>
      </c>
      <c r="M78">
        <v>0.40277777777777779</v>
      </c>
      <c r="N78">
        <v>0.40277777777777779</v>
      </c>
      <c r="O78" s="38">
        <v>1</v>
      </c>
      <c r="P78">
        <v>0.40277777777777779</v>
      </c>
      <c r="Q78">
        <v>1</v>
      </c>
    </row>
    <row r="79" spans="1:17" x14ac:dyDescent="0.3">
      <c r="A79" s="72">
        <v>77</v>
      </c>
      <c r="B79">
        <v>38940</v>
      </c>
      <c r="C79" t="s">
        <v>164</v>
      </c>
      <c r="D79" t="s">
        <v>28</v>
      </c>
      <c r="E79" t="s">
        <v>73</v>
      </c>
      <c r="F79">
        <v>6.71</v>
      </c>
      <c r="G79" s="73">
        <v>43755</v>
      </c>
      <c r="H79" s="73">
        <v>43762</v>
      </c>
      <c r="I79">
        <v>6</v>
      </c>
      <c r="J79">
        <v>2019</v>
      </c>
      <c r="K79" t="s">
        <v>40</v>
      </c>
      <c r="L79">
        <v>12</v>
      </c>
      <c r="M79">
        <v>0.3963888888888889</v>
      </c>
      <c r="N79">
        <v>4.7566666666666668</v>
      </c>
      <c r="O79">
        <v>8</v>
      </c>
      <c r="P79">
        <v>0.59458333333333335</v>
      </c>
      <c r="Q79">
        <v>1.5</v>
      </c>
    </row>
    <row r="80" spans="1:17" x14ac:dyDescent="0.3">
      <c r="A80" s="72">
        <v>78</v>
      </c>
      <c r="B80">
        <v>42317</v>
      </c>
      <c r="C80" t="s">
        <v>165</v>
      </c>
      <c r="D80" t="s">
        <v>60</v>
      </c>
      <c r="E80" t="s">
        <v>20</v>
      </c>
      <c r="F80">
        <v>6.22</v>
      </c>
      <c r="G80" s="73">
        <v>44539</v>
      </c>
      <c r="H80" s="73">
        <v>44539</v>
      </c>
      <c r="I80">
        <v>7</v>
      </c>
      <c r="J80">
        <v>2019</v>
      </c>
      <c r="K80" t="s">
        <v>29</v>
      </c>
      <c r="L80">
        <v>1</v>
      </c>
      <c r="M80">
        <v>3.3333333333333333E-2</v>
      </c>
      <c r="N80">
        <v>3.3333333333333333E-2</v>
      </c>
      <c r="O80" s="38">
        <v>1</v>
      </c>
      <c r="P80">
        <v>3.3333333333333333E-2</v>
      </c>
      <c r="Q80">
        <v>1</v>
      </c>
    </row>
    <row r="81" spans="1:17" x14ac:dyDescent="0.3">
      <c r="A81" s="72">
        <v>79</v>
      </c>
      <c r="B81">
        <v>1</v>
      </c>
      <c r="C81" t="s">
        <v>166</v>
      </c>
      <c r="D81" t="s">
        <v>28</v>
      </c>
      <c r="E81" t="s">
        <v>20</v>
      </c>
      <c r="F81">
        <v>8.75</v>
      </c>
      <c r="G81" s="73">
        <v>42579</v>
      </c>
      <c r="H81" s="73">
        <v>42582</v>
      </c>
      <c r="I81">
        <v>8</v>
      </c>
      <c r="J81">
        <v>1998</v>
      </c>
      <c r="K81" t="s">
        <v>29</v>
      </c>
      <c r="L81">
        <v>26</v>
      </c>
      <c r="M81">
        <v>0.4</v>
      </c>
      <c r="N81">
        <v>10.4</v>
      </c>
      <c r="O81" s="38">
        <v>4</v>
      </c>
      <c r="P81">
        <v>2.6</v>
      </c>
      <c r="Q81">
        <v>6.5</v>
      </c>
    </row>
    <row r="82" spans="1:17" x14ac:dyDescent="0.3">
      <c r="A82" s="72">
        <v>80</v>
      </c>
      <c r="B82">
        <v>5</v>
      </c>
      <c r="C82" t="s">
        <v>169</v>
      </c>
      <c r="D82" t="s">
        <v>95</v>
      </c>
      <c r="E82" t="s">
        <v>20</v>
      </c>
      <c r="F82">
        <v>8.3800000000000008</v>
      </c>
      <c r="G82" s="73">
        <v>43101</v>
      </c>
      <c r="H82" s="73">
        <v>43101</v>
      </c>
      <c r="I82">
        <v>8</v>
      </c>
      <c r="J82">
        <v>2001</v>
      </c>
      <c r="K82" t="s">
        <v>40</v>
      </c>
      <c r="L82">
        <v>1</v>
      </c>
      <c r="M82">
        <v>1.9197222222222221</v>
      </c>
      <c r="N82">
        <v>1.9197222222222221</v>
      </c>
      <c r="O82" s="38">
        <v>1</v>
      </c>
      <c r="P82">
        <v>1.9197222222222221</v>
      </c>
      <c r="Q82">
        <v>1</v>
      </c>
    </row>
    <row r="83" spans="1:17" x14ac:dyDescent="0.3">
      <c r="A83" s="72">
        <v>81</v>
      </c>
      <c r="B83">
        <v>61</v>
      </c>
      <c r="C83" t="s">
        <v>170</v>
      </c>
      <c r="D83" t="s">
        <v>28</v>
      </c>
      <c r="E83" t="s">
        <v>34</v>
      </c>
      <c r="F83">
        <v>7.17</v>
      </c>
      <c r="G83" s="73">
        <v>44352</v>
      </c>
      <c r="H83" s="73">
        <v>44359</v>
      </c>
      <c r="I83">
        <v>4</v>
      </c>
      <c r="J83">
        <v>2003</v>
      </c>
      <c r="K83" t="s">
        <v>29</v>
      </c>
      <c r="L83">
        <v>26</v>
      </c>
      <c r="M83">
        <v>0.38333333333333341</v>
      </c>
      <c r="N83">
        <v>9.9666666666666668</v>
      </c>
      <c r="O83">
        <v>8</v>
      </c>
      <c r="P83">
        <v>1.2458333333333329</v>
      </c>
      <c r="Q83">
        <v>3.25</v>
      </c>
    </row>
    <row r="84" spans="1:17" x14ac:dyDescent="0.3">
      <c r="A84" s="72">
        <v>82</v>
      </c>
      <c r="B84">
        <v>233</v>
      </c>
      <c r="C84" t="s">
        <v>171</v>
      </c>
      <c r="D84" t="s">
        <v>28</v>
      </c>
      <c r="E84" t="s">
        <v>34</v>
      </c>
      <c r="F84">
        <v>7.65</v>
      </c>
      <c r="G84" s="73">
        <v>43709</v>
      </c>
      <c r="H84" s="73">
        <v>43827</v>
      </c>
      <c r="I84">
        <v>5</v>
      </c>
      <c r="J84">
        <v>2000</v>
      </c>
      <c r="K84" t="s">
        <v>29</v>
      </c>
      <c r="L84">
        <v>78</v>
      </c>
      <c r="M84">
        <v>0.41666666666666669</v>
      </c>
      <c r="N84">
        <v>32.5</v>
      </c>
      <c r="O84" s="38">
        <v>119</v>
      </c>
      <c r="P84">
        <v>0.27310924369747902</v>
      </c>
      <c r="Q84">
        <v>0.65546218487394958</v>
      </c>
    </row>
    <row r="85" spans="1:17" x14ac:dyDescent="0.3">
      <c r="A85" s="72">
        <v>83</v>
      </c>
      <c r="B85">
        <v>38656</v>
      </c>
      <c r="C85" t="s">
        <v>173</v>
      </c>
      <c r="D85" t="s">
        <v>28</v>
      </c>
      <c r="E85" t="s">
        <v>34</v>
      </c>
      <c r="F85">
        <v>7.25</v>
      </c>
      <c r="G85" s="73">
        <v>44138</v>
      </c>
      <c r="H85" s="73">
        <v>44144</v>
      </c>
      <c r="I85">
        <v>6</v>
      </c>
      <c r="J85">
        <v>2020</v>
      </c>
      <c r="K85" t="s">
        <v>21</v>
      </c>
      <c r="L85">
        <v>11</v>
      </c>
      <c r="M85">
        <v>0.43333333333333329</v>
      </c>
      <c r="N85">
        <v>4.7666666666666666</v>
      </c>
      <c r="O85" s="38">
        <v>7</v>
      </c>
      <c r="P85">
        <v>0.68095238095238098</v>
      </c>
      <c r="Q85">
        <v>1.571428571428571</v>
      </c>
    </row>
    <row r="86" spans="1:17" x14ac:dyDescent="0.3">
      <c r="A86" s="72">
        <v>84</v>
      </c>
      <c r="B86">
        <v>43814</v>
      </c>
      <c r="C86" t="s">
        <v>175</v>
      </c>
      <c r="D86" t="s">
        <v>28</v>
      </c>
      <c r="E86" t="s">
        <v>76</v>
      </c>
      <c r="F86">
        <v>6.77</v>
      </c>
      <c r="G86" s="73">
        <v>44698</v>
      </c>
      <c r="H86" s="73">
        <v>44706</v>
      </c>
      <c r="I86">
        <v>4</v>
      </c>
      <c r="J86">
        <v>2021</v>
      </c>
      <c r="K86" t="s">
        <v>40</v>
      </c>
      <c r="L86">
        <v>12</v>
      </c>
      <c r="M86">
        <v>0.39444444444444438</v>
      </c>
      <c r="N86">
        <v>4.7333333333333334</v>
      </c>
      <c r="O86">
        <v>9</v>
      </c>
      <c r="P86">
        <v>0.52592592592592591</v>
      </c>
      <c r="Q86">
        <v>1.333333333333333</v>
      </c>
    </row>
    <row r="87" spans="1:17" x14ac:dyDescent="0.3">
      <c r="A87" s="72">
        <v>85</v>
      </c>
      <c r="B87">
        <v>40056</v>
      </c>
      <c r="C87" t="s">
        <v>176</v>
      </c>
      <c r="D87" t="s">
        <v>28</v>
      </c>
      <c r="E87" t="s">
        <v>20</v>
      </c>
      <c r="F87">
        <v>7.39</v>
      </c>
      <c r="G87" s="73">
        <v>44340</v>
      </c>
      <c r="H87" s="73">
        <v>44347</v>
      </c>
      <c r="I87">
        <v>7</v>
      </c>
      <c r="J87">
        <v>2020</v>
      </c>
      <c r="K87" t="s">
        <v>40</v>
      </c>
      <c r="L87">
        <v>12</v>
      </c>
      <c r="M87">
        <v>0.3972222222222222</v>
      </c>
      <c r="N87">
        <v>4.7666666666666666</v>
      </c>
      <c r="O87" s="38">
        <v>8</v>
      </c>
      <c r="P87">
        <v>0.59583333333333333</v>
      </c>
      <c r="Q87">
        <v>1.5</v>
      </c>
    </row>
    <row r="88" spans="1:17" x14ac:dyDescent="0.3">
      <c r="A88" s="72">
        <v>86</v>
      </c>
      <c r="B88">
        <v>49505</v>
      </c>
      <c r="C88" t="s">
        <v>177</v>
      </c>
      <c r="D88" t="s">
        <v>28</v>
      </c>
      <c r="E88" t="s">
        <v>20</v>
      </c>
      <c r="F88">
        <v>6.15</v>
      </c>
      <c r="G88" s="73">
        <v>44718</v>
      </c>
      <c r="H88" s="73">
        <v>44759</v>
      </c>
      <c r="I88">
        <v>6</v>
      </c>
      <c r="J88">
        <v>2021</v>
      </c>
      <c r="K88" t="s">
        <v>31</v>
      </c>
      <c r="L88">
        <v>12</v>
      </c>
      <c r="M88">
        <v>3.3611111111111112E-2</v>
      </c>
      <c r="N88">
        <v>0.40333333333333332</v>
      </c>
      <c r="O88">
        <v>42</v>
      </c>
      <c r="P88">
        <v>9.6031746031746031E-3</v>
      </c>
      <c r="Q88">
        <v>0.2857142857142857</v>
      </c>
    </row>
    <row r="89" spans="1:17" x14ac:dyDescent="0.3">
      <c r="A89" s="72">
        <v>87</v>
      </c>
      <c r="B89">
        <v>552</v>
      </c>
      <c r="C89" t="s">
        <v>178</v>
      </c>
      <c r="D89" t="s">
        <v>28</v>
      </c>
      <c r="E89" t="s">
        <v>49</v>
      </c>
      <c r="F89">
        <v>7.77</v>
      </c>
      <c r="G89" s="73">
        <v>42471</v>
      </c>
      <c r="H89" s="73">
        <v>42549</v>
      </c>
      <c r="I89">
        <v>7</v>
      </c>
      <c r="J89">
        <v>1999</v>
      </c>
      <c r="K89" t="s">
        <v>29</v>
      </c>
      <c r="L89">
        <v>54</v>
      </c>
      <c r="M89">
        <v>0.4</v>
      </c>
      <c r="N89">
        <v>21.6</v>
      </c>
      <c r="O89">
        <v>79</v>
      </c>
      <c r="P89">
        <v>0.27341772151898741</v>
      </c>
      <c r="Q89">
        <v>0.68354430379746833</v>
      </c>
    </row>
    <row r="90" spans="1:17" x14ac:dyDescent="0.3">
      <c r="A90" s="72">
        <v>88</v>
      </c>
      <c r="B90">
        <v>1313</v>
      </c>
      <c r="C90" t="s">
        <v>180</v>
      </c>
      <c r="D90" t="s">
        <v>28</v>
      </c>
      <c r="E90" t="s">
        <v>20</v>
      </c>
      <c r="F90">
        <v>7.23</v>
      </c>
      <c r="G90" s="73">
        <v>43645</v>
      </c>
      <c r="H90" s="73">
        <v>43668</v>
      </c>
      <c r="I90">
        <v>5</v>
      </c>
      <c r="J90">
        <v>2000</v>
      </c>
      <c r="K90" t="s">
        <v>29</v>
      </c>
      <c r="L90">
        <v>50</v>
      </c>
      <c r="M90">
        <v>0.41666666666666669</v>
      </c>
      <c r="N90">
        <v>20.833333333333339</v>
      </c>
      <c r="O90">
        <v>24</v>
      </c>
      <c r="P90">
        <v>0.86805555555555569</v>
      </c>
      <c r="Q90">
        <v>2.083333333333333</v>
      </c>
    </row>
    <row r="91" spans="1:17" x14ac:dyDescent="0.3">
      <c r="A91" s="72">
        <v>89</v>
      </c>
      <c r="B91">
        <v>2962</v>
      </c>
      <c r="C91" t="s">
        <v>181</v>
      </c>
      <c r="D91" t="s">
        <v>95</v>
      </c>
      <c r="E91" t="s">
        <v>20</v>
      </c>
      <c r="F91">
        <v>7.1</v>
      </c>
      <c r="G91" s="73">
        <v>44110</v>
      </c>
      <c r="H91" s="73">
        <v>44110</v>
      </c>
      <c r="I91">
        <v>7</v>
      </c>
      <c r="J91">
        <v>2000</v>
      </c>
      <c r="K91" t="s">
        <v>40</v>
      </c>
      <c r="L91">
        <v>2</v>
      </c>
      <c r="M91">
        <v>0.54166666666666663</v>
      </c>
      <c r="N91">
        <v>1.083333333333333</v>
      </c>
      <c r="O91">
        <v>1</v>
      </c>
      <c r="P91">
        <v>1.083333333333333</v>
      </c>
      <c r="Q91">
        <v>2</v>
      </c>
    </row>
    <row r="92" spans="1:17" x14ac:dyDescent="0.3">
      <c r="A92" s="72">
        <v>90</v>
      </c>
      <c r="B92">
        <v>2398</v>
      </c>
      <c r="C92" t="s">
        <v>182</v>
      </c>
      <c r="D92" t="s">
        <v>95</v>
      </c>
      <c r="E92" t="s">
        <v>20</v>
      </c>
      <c r="F92">
        <v>7.27</v>
      </c>
      <c r="G92" s="73">
        <v>44548</v>
      </c>
      <c r="H92" s="73">
        <v>44548</v>
      </c>
      <c r="I92">
        <v>7</v>
      </c>
      <c r="J92">
        <v>2001</v>
      </c>
      <c r="K92" t="s">
        <v>21</v>
      </c>
      <c r="L92">
        <v>1</v>
      </c>
      <c r="M92">
        <v>0.5</v>
      </c>
      <c r="N92">
        <v>0.5</v>
      </c>
      <c r="O92" s="38">
        <v>1</v>
      </c>
      <c r="P92">
        <v>0.5</v>
      </c>
      <c r="Q92">
        <v>1</v>
      </c>
    </row>
    <row r="93" spans="1:17" x14ac:dyDescent="0.3">
      <c r="A93" s="72">
        <v>91</v>
      </c>
      <c r="B93">
        <v>2397</v>
      </c>
      <c r="C93" t="s">
        <v>183</v>
      </c>
      <c r="D93" t="s">
        <v>95</v>
      </c>
      <c r="E93" t="s">
        <v>20</v>
      </c>
      <c r="F93">
        <v>7.78</v>
      </c>
      <c r="G93" s="73">
        <v>43526</v>
      </c>
      <c r="H93" s="73">
        <v>43526</v>
      </c>
      <c r="I93">
        <v>7</v>
      </c>
      <c r="J93">
        <v>2000</v>
      </c>
      <c r="K93" t="s">
        <v>21</v>
      </c>
      <c r="L93">
        <v>1</v>
      </c>
      <c r="M93">
        <v>0.68333333333333335</v>
      </c>
      <c r="N93">
        <v>0.68333333333333335</v>
      </c>
      <c r="O93" s="38">
        <v>1</v>
      </c>
      <c r="P93">
        <v>0.68333333333333335</v>
      </c>
      <c r="Q93">
        <v>1</v>
      </c>
    </row>
    <row r="94" spans="1:17" x14ac:dyDescent="0.3">
      <c r="A94" s="72">
        <v>92</v>
      </c>
      <c r="B94">
        <v>42571</v>
      </c>
      <c r="C94" t="s">
        <v>184</v>
      </c>
      <c r="D94" t="s">
        <v>28</v>
      </c>
      <c r="E94" t="s">
        <v>76</v>
      </c>
      <c r="F94">
        <v>5.62</v>
      </c>
      <c r="G94" s="73">
        <v>44349</v>
      </c>
      <c r="H94" s="73">
        <v>44363</v>
      </c>
      <c r="I94">
        <v>5</v>
      </c>
      <c r="J94">
        <v>2020</v>
      </c>
      <c r="K94" t="s">
        <v>31</v>
      </c>
      <c r="L94">
        <v>12</v>
      </c>
      <c r="M94">
        <v>5.8333333333333327E-2</v>
      </c>
      <c r="N94">
        <v>0.7</v>
      </c>
      <c r="O94">
        <v>15</v>
      </c>
      <c r="P94">
        <v>4.6666666666666662E-2</v>
      </c>
      <c r="Q94">
        <v>0.8</v>
      </c>
    </row>
    <row r="95" spans="1:17" x14ac:dyDescent="0.3">
      <c r="A95" s="72">
        <v>93</v>
      </c>
      <c r="B95">
        <v>42990</v>
      </c>
      <c r="C95" t="s">
        <v>185</v>
      </c>
      <c r="D95" t="s">
        <v>19</v>
      </c>
      <c r="E95" t="s">
        <v>76</v>
      </c>
      <c r="F95">
        <v>5.69</v>
      </c>
      <c r="G95" s="73">
        <v>44363</v>
      </c>
      <c r="H95" s="73">
        <v>44363</v>
      </c>
      <c r="I95">
        <v>5</v>
      </c>
      <c r="J95">
        <v>2021</v>
      </c>
      <c r="K95" t="s">
        <v>21</v>
      </c>
      <c r="L95">
        <v>1</v>
      </c>
      <c r="M95">
        <v>5.8333333333333327E-2</v>
      </c>
      <c r="N95">
        <v>5.8333333333333327E-2</v>
      </c>
      <c r="O95">
        <v>1</v>
      </c>
      <c r="P95">
        <v>5.8333333333333327E-2</v>
      </c>
      <c r="Q95">
        <v>1</v>
      </c>
    </row>
    <row r="96" spans="1:17" x14ac:dyDescent="0.3">
      <c r="A96" s="72">
        <v>94</v>
      </c>
      <c r="B96">
        <v>40623</v>
      </c>
      <c r="C96" t="s">
        <v>186</v>
      </c>
      <c r="D96" t="s">
        <v>28</v>
      </c>
      <c r="E96" t="s">
        <v>34</v>
      </c>
      <c r="F96">
        <v>5.75</v>
      </c>
      <c r="G96" s="73">
        <v>44360</v>
      </c>
      <c r="H96" s="73">
        <v>44369</v>
      </c>
      <c r="I96">
        <v>6</v>
      </c>
      <c r="J96">
        <v>2020</v>
      </c>
      <c r="K96" t="s">
        <v>40</v>
      </c>
      <c r="L96">
        <v>12</v>
      </c>
      <c r="M96">
        <v>0.39777777777777779</v>
      </c>
      <c r="N96">
        <v>4.7733333333333334</v>
      </c>
      <c r="O96">
        <v>10</v>
      </c>
      <c r="P96">
        <v>0.47733333333333328</v>
      </c>
      <c r="Q96">
        <v>1.2</v>
      </c>
    </row>
    <row r="97" spans="1:17" x14ac:dyDescent="0.3">
      <c r="A97" s="72">
        <v>95</v>
      </c>
      <c r="B97">
        <v>42803</v>
      </c>
      <c r="C97" t="s">
        <v>187</v>
      </c>
      <c r="D97" t="s">
        <v>65</v>
      </c>
      <c r="E97" t="s">
        <v>34</v>
      </c>
      <c r="F97">
        <v>6.2</v>
      </c>
      <c r="G97" s="73">
        <v>44369</v>
      </c>
      <c r="H97" s="73">
        <v>44409</v>
      </c>
      <c r="I97">
        <v>6</v>
      </c>
      <c r="J97">
        <v>2020</v>
      </c>
      <c r="K97" t="s">
        <v>31</v>
      </c>
      <c r="L97">
        <v>2</v>
      </c>
      <c r="M97">
        <v>0.3947222222222222</v>
      </c>
      <c r="N97">
        <v>0.78944444444444439</v>
      </c>
      <c r="O97" s="38">
        <v>41</v>
      </c>
      <c r="P97">
        <v>1.9254742547425471E-2</v>
      </c>
      <c r="Q97">
        <v>4.878048780487805E-2</v>
      </c>
    </row>
    <row r="98" spans="1:17" x14ac:dyDescent="0.3">
      <c r="A98" s="72">
        <v>96</v>
      </c>
      <c r="B98">
        <v>37982</v>
      </c>
      <c r="C98" t="s">
        <v>188</v>
      </c>
      <c r="D98" t="s">
        <v>28</v>
      </c>
      <c r="E98" t="s">
        <v>34</v>
      </c>
      <c r="F98">
        <v>6.69</v>
      </c>
      <c r="G98" s="73">
        <v>43570</v>
      </c>
      <c r="H98" s="73">
        <v>43578</v>
      </c>
      <c r="I98">
        <v>7</v>
      </c>
      <c r="J98">
        <v>2019</v>
      </c>
      <c r="K98" t="s">
        <v>21</v>
      </c>
      <c r="L98">
        <v>12</v>
      </c>
      <c r="M98">
        <v>0.42</v>
      </c>
      <c r="N98">
        <v>5.04</v>
      </c>
      <c r="O98">
        <v>9</v>
      </c>
      <c r="P98">
        <v>0.56000000000000005</v>
      </c>
      <c r="Q98">
        <v>1.333333333333333</v>
      </c>
    </row>
    <row r="99" spans="1:17" x14ac:dyDescent="0.3">
      <c r="A99" s="72">
        <v>97</v>
      </c>
      <c r="B99">
        <v>37520</v>
      </c>
      <c r="C99" t="s">
        <v>190</v>
      </c>
      <c r="D99" t="s">
        <v>28</v>
      </c>
      <c r="E99" t="s">
        <v>34</v>
      </c>
      <c r="F99">
        <v>8.24</v>
      </c>
      <c r="G99" s="73">
        <v>43733</v>
      </c>
      <c r="H99" s="73">
        <v>43739</v>
      </c>
      <c r="I99">
        <v>8</v>
      </c>
      <c r="J99">
        <v>2019</v>
      </c>
      <c r="K99" t="s">
        <v>21</v>
      </c>
      <c r="L99">
        <v>24</v>
      </c>
      <c r="M99">
        <v>0.4</v>
      </c>
      <c r="N99">
        <v>9.6000000000000014</v>
      </c>
      <c r="O99" s="38">
        <v>7</v>
      </c>
      <c r="P99">
        <v>1.3714285714285721</v>
      </c>
      <c r="Q99">
        <v>3.4285714285714279</v>
      </c>
    </row>
    <row r="100" spans="1:17" x14ac:dyDescent="0.3">
      <c r="A100" s="72">
        <v>98</v>
      </c>
      <c r="B100">
        <v>38145</v>
      </c>
      <c r="C100" t="s">
        <v>192</v>
      </c>
      <c r="D100" t="s">
        <v>28</v>
      </c>
      <c r="E100" t="s">
        <v>76</v>
      </c>
      <c r="F100">
        <v>7.74</v>
      </c>
      <c r="G100" s="73">
        <v>43556</v>
      </c>
      <c r="H100" s="73">
        <v>43562</v>
      </c>
      <c r="I100">
        <v>7</v>
      </c>
      <c r="J100">
        <v>2019</v>
      </c>
      <c r="K100" t="s">
        <v>21</v>
      </c>
      <c r="L100">
        <v>12</v>
      </c>
      <c r="M100">
        <v>0.39305555555555549</v>
      </c>
      <c r="N100">
        <v>4.7166666666666668</v>
      </c>
      <c r="O100" s="38">
        <v>7</v>
      </c>
      <c r="P100">
        <v>0.67380952380952386</v>
      </c>
      <c r="Q100">
        <v>1.714285714285714</v>
      </c>
    </row>
    <row r="101" spans="1:17" x14ac:dyDescent="0.3">
      <c r="A101" s="72">
        <v>99</v>
      </c>
      <c r="B101">
        <v>40747</v>
      </c>
      <c r="C101" t="s">
        <v>194</v>
      </c>
      <c r="D101" t="s">
        <v>95</v>
      </c>
      <c r="E101" t="s">
        <v>34</v>
      </c>
      <c r="F101">
        <v>5.4</v>
      </c>
      <c r="G101" s="73">
        <v>44398</v>
      </c>
      <c r="H101" s="73">
        <v>44398</v>
      </c>
      <c r="I101">
        <v>6</v>
      </c>
      <c r="J101">
        <v>2020</v>
      </c>
      <c r="K101" t="s">
        <v>31</v>
      </c>
      <c r="L101">
        <v>1</v>
      </c>
      <c r="M101">
        <v>0.9</v>
      </c>
      <c r="N101">
        <v>0.9</v>
      </c>
      <c r="O101">
        <v>1</v>
      </c>
      <c r="P101">
        <v>0.9</v>
      </c>
      <c r="Q101">
        <v>1</v>
      </c>
    </row>
    <row r="102" spans="1:17" x14ac:dyDescent="0.3">
      <c r="A102" s="72">
        <v>100</v>
      </c>
      <c r="B102">
        <v>223</v>
      </c>
      <c r="C102" t="s">
        <v>196</v>
      </c>
      <c r="D102" t="s">
        <v>28</v>
      </c>
      <c r="E102" t="s">
        <v>34</v>
      </c>
      <c r="F102">
        <v>7.96</v>
      </c>
      <c r="G102" s="73">
        <v>42018</v>
      </c>
      <c r="H102" s="73">
        <v>42110</v>
      </c>
      <c r="I102">
        <v>7</v>
      </c>
      <c r="J102">
        <v>1986</v>
      </c>
      <c r="K102" t="s">
        <v>21</v>
      </c>
      <c r="L102">
        <v>153</v>
      </c>
      <c r="M102">
        <v>0.41111111111111109</v>
      </c>
      <c r="N102">
        <v>62.9</v>
      </c>
      <c r="O102" s="38">
        <v>93</v>
      </c>
      <c r="P102">
        <v>0.67634408602150531</v>
      </c>
      <c r="Q102">
        <v>1.645161290322581</v>
      </c>
    </row>
    <row r="103" spans="1:17" x14ac:dyDescent="0.3">
      <c r="A103" s="72">
        <v>101</v>
      </c>
      <c r="B103">
        <v>813</v>
      </c>
      <c r="C103" t="s">
        <v>198</v>
      </c>
      <c r="D103" t="s">
        <v>28</v>
      </c>
      <c r="E103" t="s">
        <v>34</v>
      </c>
      <c r="F103">
        <v>8.15</v>
      </c>
      <c r="G103" s="73">
        <v>42248</v>
      </c>
      <c r="H103" s="73">
        <v>42499</v>
      </c>
      <c r="I103">
        <v>8</v>
      </c>
      <c r="J103">
        <v>1989</v>
      </c>
      <c r="K103" t="s">
        <v>29</v>
      </c>
      <c r="L103">
        <v>291</v>
      </c>
      <c r="M103">
        <v>0.40277777777777779</v>
      </c>
      <c r="N103">
        <v>117.2083333333333</v>
      </c>
      <c r="O103" s="38">
        <v>252</v>
      </c>
      <c r="P103">
        <v>0.46511243386243389</v>
      </c>
      <c r="Q103">
        <v>1.1547619047619051</v>
      </c>
    </row>
    <row r="104" spans="1:17" x14ac:dyDescent="0.3">
      <c r="A104" s="72">
        <v>102</v>
      </c>
      <c r="B104">
        <v>40526</v>
      </c>
      <c r="C104" t="s">
        <v>199</v>
      </c>
      <c r="D104" t="s">
        <v>28</v>
      </c>
      <c r="E104" t="s">
        <v>34</v>
      </c>
      <c r="F104">
        <v>6.41</v>
      </c>
      <c r="G104" s="73">
        <v>44576</v>
      </c>
      <c r="H104" s="73">
        <v>44580</v>
      </c>
      <c r="I104">
        <v>5</v>
      </c>
      <c r="J104">
        <v>2021</v>
      </c>
      <c r="K104" t="s">
        <v>29</v>
      </c>
      <c r="L104">
        <v>12</v>
      </c>
      <c r="M104">
        <v>0.39666666666666672</v>
      </c>
      <c r="N104">
        <v>4.76</v>
      </c>
      <c r="O104" s="38">
        <v>5</v>
      </c>
      <c r="P104">
        <v>0.95199999999999996</v>
      </c>
      <c r="Q104">
        <v>2.4</v>
      </c>
    </row>
    <row r="105" spans="1:17" x14ac:dyDescent="0.3">
      <c r="A105" s="72">
        <v>103</v>
      </c>
      <c r="B105">
        <v>39728</v>
      </c>
      <c r="C105" t="s">
        <v>200</v>
      </c>
      <c r="D105" t="s">
        <v>60</v>
      </c>
      <c r="E105" t="s">
        <v>20</v>
      </c>
      <c r="F105">
        <v>6.37</v>
      </c>
      <c r="G105" s="73">
        <v>44650</v>
      </c>
      <c r="H105" s="73">
        <v>44670</v>
      </c>
      <c r="I105">
        <v>4</v>
      </c>
      <c r="J105">
        <v>2021</v>
      </c>
      <c r="K105" t="s">
        <v>29</v>
      </c>
      <c r="L105">
        <v>4</v>
      </c>
      <c r="M105">
        <v>0.42749999999999999</v>
      </c>
      <c r="N105">
        <v>1.71</v>
      </c>
      <c r="O105" s="38">
        <v>21</v>
      </c>
      <c r="P105">
        <v>8.1428571428571433E-2</v>
      </c>
      <c r="Q105">
        <v>0.19047619047619049</v>
      </c>
    </row>
    <row r="106" spans="1:17" x14ac:dyDescent="0.3">
      <c r="A106" s="72">
        <v>104</v>
      </c>
      <c r="B106">
        <v>41361</v>
      </c>
      <c r="C106" t="s">
        <v>201</v>
      </c>
      <c r="D106" t="s">
        <v>95</v>
      </c>
      <c r="E106" t="s">
        <v>76</v>
      </c>
      <c r="F106">
        <v>8.18</v>
      </c>
      <c r="G106" s="73">
        <v>44766</v>
      </c>
      <c r="H106" s="73">
        <v>44766</v>
      </c>
      <c r="I106">
        <v>8</v>
      </c>
      <c r="J106">
        <v>2021</v>
      </c>
      <c r="K106" t="s">
        <v>29</v>
      </c>
      <c r="L106">
        <v>1</v>
      </c>
      <c r="M106">
        <v>1.569166666666667</v>
      </c>
      <c r="N106">
        <v>1.569166666666667</v>
      </c>
      <c r="O106" s="38">
        <v>1</v>
      </c>
      <c r="P106">
        <v>1.569166666666667</v>
      </c>
      <c r="Q106">
        <v>1</v>
      </c>
    </row>
    <row r="107" spans="1:17" x14ac:dyDescent="0.3">
      <c r="A107" s="72">
        <v>105</v>
      </c>
      <c r="B107">
        <v>39792</v>
      </c>
      <c r="C107" t="s">
        <v>202</v>
      </c>
      <c r="D107" t="s">
        <v>28</v>
      </c>
      <c r="E107" t="s">
        <v>34</v>
      </c>
      <c r="F107">
        <v>8.14</v>
      </c>
      <c r="G107" s="73">
        <v>44495</v>
      </c>
      <c r="H107" s="73">
        <v>44515</v>
      </c>
      <c r="I107">
        <v>8</v>
      </c>
      <c r="J107">
        <v>2020</v>
      </c>
      <c r="K107" t="s">
        <v>21</v>
      </c>
      <c r="L107">
        <v>12</v>
      </c>
      <c r="M107">
        <v>0.41666666666666669</v>
      </c>
      <c r="N107">
        <v>5</v>
      </c>
      <c r="O107">
        <v>21</v>
      </c>
      <c r="P107">
        <v>0.23809523809523811</v>
      </c>
      <c r="Q107">
        <v>0.5714285714285714</v>
      </c>
    </row>
    <row r="108" spans="1:17" x14ac:dyDescent="0.3">
      <c r="A108" s="72">
        <v>106</v>
      </c>
      <c r="B108">
        <v>38062</v>
      </c>
      <c r="C108" t="s">
        <v>204</v>
      </c>
      <c r="D108" t="s">
        <v>28</v>
      </c>
      <c r="E108" t="s">
        <v>20</v>
      </c>
      <c r="F108">
        <v>6.91</v>
      </c>
      <c r="G108" s="73">
        <v>43834</v>
      </c>
      <c r="H108" s="73">
        <v>43837</v>
      </c>
      <c r="I108">
        <v>6</v>
      </c>
      <c r="J108">
        <v>2019</v>
      </c>
      <c r="K108" t="s">
        <v>21</v>
      </c>
      <c r="L108">
        <v>12</v>
      </c>
      <c r="M108">
        <v>0.39444444444444438</v>
      </c>
      <c r="N108">
        <v>4.7333333333333334</v>
      </c>
      <c r="O108" s="38">
        <v>4</v>
      </c>
      <c r="P108">
        <v>1.1833333333333329</v>
      </c>
      <c r="Q108">
        <v>3</v>
      </c>
    </row>
    <row r="109" spans="1:17" x14ac:dyDescent="0.3">
      <c r="A109" s="72">
        <v>107</v>
      </c>
      <c r="B109">
        <v>377</v>
      </c>
      <c r="C109" t="s">
        <v>205</v>
      </c>
      <c r="D109" t="s">
        <v>65</v>
      </c>
      <c r="E109" t="s">
        <v>20</v>
      </c>
      <c r="F109">
        <v>6.69</v>
      </c>
      <c r="G109" s="73">
        <v>44110</v>
      </c>
      <c r="H109" s="73">
        <v>44111</v>
      </c>
      <c r="I109">
        <v>3</v>
      </c>
      <c r="J109">
        <v>2000</v>
      </c>
      <c r="K109" t="s">
        <v>40</v>
      </c>
      <c r="L109">
        <v>6</v>
      </c>
      <c r="M109">
        <v>0.4177777777777778</v>
      </c>
      <c r="N109">
        <v>2.5066666666666668</v>
      </c>
      <c r="O109">
        <v>2</v>
      </c>
      <c r="P109">
        <v>1.253333333333333</v>
      </c>
      <c r="Q109">
        <v>3</v>
      </c>
    </row>
    <row r="110" spans="1:17" x14ac:dyDescent="0.3">
      <c r="A110" s="72">
        <v>108</v>
      </c>
      <c r="B110">
        <v>39063</v>
      </c>
      <c r="C110" t="s">
        <v>206</v>
      </c>
      <c r="D110" t="s">
        <v>28</v>
      </c>
      <c r="E110" t="s">
        <v>20</v>
      </c>
      <c r="F110">
        <v>5.79</v>
      </c>
      <c r="G110" s="73">
        <v>43996</v>
      </c>
      <c r="H110" s="73">
        <v>43997</v>
      </c>
      <c r="I110">
        <v>7</v>
      </c>
      <c r="J110">
        <v>2019</v>
      </c>
      <c r="K110" t="s">
        <v>29</v>
      </c>
      <c r="L110">
        <v>12</v>
      </c>
      <c r="M110">
        <v>0.39444444444444438</v>
      </c>
      <c r="N110">
        <v>4.7333333333333334</v>
      </c>
      <c r="O110">
        <v>2</v>
      </c>
      <c r="P110">
        <v>2.3666666666666671</v>
      </c>
      <c r="Q110">
        <v>6</v>
      </c>
    </row>
    <row r="111" spans="1:17" x14ac:dyDescent="0.3">
      <c r="A111" s="72">
        <v>109</v>
      </c>
      <c r="B111">
        <v>39811</v>
      </c>
      <c r="C111" t="s">
        <v>207</v>
      </c>
      <c r="D111" t="s">
        <v>28</v>
      </c>
      <c r="E111" t="s">
        <v>20</v>
      </c>
      <c r="F111">
        <v>6.35</v>
      </c>
      <c r="G111" s="73">
        <v>44004</v>
      </c>
      <c r="H111" s="73">
        <v>44007</v>
      </c>
      <c r="I111">
        <v>6</v>
      </c>
      <c r="J111">
        <v>2019</v>
      </c>
      <c r="K111" t="s">
        <v>31</v>
      </c>
      <c r="L111">
        <v>12</v>
      </c>
      <c r="M111">
        <v>0.39666666666666672</v>
      </c>
      <c r="N111">
        <v>4.76</v>
      </c>
      <c r="O111" s="38">
        <v>4</v>
      </c>
      <c r="P111">
        <v>1.19</v>
      </c>
      <c r="Q111">
        <v>3</v>
      </c>
    </row>
    <row r="112" spans="1:17" x14ac:dyDescent="0.3">
      <c r="A112" s="72">
        <v>110</v>
      </c>
      <c r="B112">
        <v>45665</v>
      </c>
      <c r="C112" t="s">
        <v>208</v>
      </c>
      <c r="D112" t="s">
        <v>28</v>
      </c>
      <c r="E112" t="s">
        <v>20</v>
      </c>
      <c r="F112">
        <v>5.89</v>
      </c>
      <c r="G112" s="73">
        <v>44565</v>
      </c>
      <c r="H112" s="73">
        <v>44574</v>
      </c>
      <c r="I112">
        <v>5</v>
      </c>
      <c r="J112">
        <v>2021</v>
      </c>
      <c r="K112" t="s">
        <v>29</v>
      </c>
      <c r="L112">
        <v>12</v>
      </c>
      <c r="M112">
        <v>0.39500000000000002</v>
      </c>
      <c r="N112">
        <v>4.74</v>
      </c>
      <c r="O112">
        <v>10</v>
      </c>
      <c r="P112">
        <v>0.47399999999999998</v>
      </c>
      <c r="Q112">
        <v>1.2</v>
      </c>
    </row>
    <row r="113" spans="1:17" x14ac:dyDescent="0.3">
      <c r="A113" s="72">
        <v>111</v>
      </c>
      <c r="B113">
        <v>2042</v>
      </c>
      <c r="C113" t="s">
        <v>209</v>
      </c>
      <c r="D113" t="s">
        <v>95</v>
      </c>
      <c r="E113" t="s">
        <v>34</v>
      </c>
      <c r="F113">
        <v>6.58</v>
      </c>
      <c r="G113" s="73">
        <v>43971</v>
      </c>
      <c r="H113" s="73">
        <v>43971</v>
      </c>
      <c r="I113">
        <v>7</v>
      </c>
      <c r="J113">
        <v>1989</v>
      </c>
      <c r="K113" t="s">
        <v>21</v>
      </c>
      <c r="L113">
        <v>1</v>
      </c>
      <c r="M113">
        <v>1.083333333333333</v>
      </c>
      <c r="N113">
        <v>1.083333333333333</v>
      </c>
      <c r="O113">
        <v>1</v>
      </c>
      <c r="P113">
        <v>1.083333333333333</v>
      </c>
      <c r="Q113">
        <v>1</v>
      </c>
    </row>
    <row r="114" spans="1:17" x14ac:dyDescent="0.3">
      <c r="A114" s="72">
        <v>112</v>
      </c>
      <c r="B114">
        <v>227</v>
      </c>
      <c r="C114" t="s">
        <v>210</v>
      </c>
      <c r="D114" t="s">
        <v>65</v>
      </c>
      <c r="E114" t="s">
        <v>20</v>
      </c>
      <c r="F114">
        <v>8.02</v>
      </c>
      <c r="G114" s="73">
        <v>42685</v>
      </c>
      <c r="H114" s="73">
        <v>42694</v>
      </c>
      <c r="I114">
        <v>8</v>
      </c>
      <c r="J114">
        <v>2000</v>
      </c>
      <c r="K114" t="s">
        <v>29</v>
      </c>
      <c r="L114">
        <v>6</v>
      </c>
      <c r="M114">
        <v>0.41666666666666669</v>
      </c>
      <c r="N114">
        <v>2.5</v>
      </c>
      <c r="O114" s="38">
        <v>10</v>
      </c>
      <c r="P114">
        <v>0.25</v>
      </c>
      <c r="Q114">
        <v>0.6</v>
      </c>
    </row>
    <row r="115" spans="1:17" x14ac:dyDescent="0.3">
      <c r="A115" s="72">
        <v>113</v>
      </c>
      <c r="B115">
        <v>39545</v>
      </c>
      <c r="C115" t="s">
        <v>211</v>
      </c>
      <c r="D115" t="s">
        <v>95</v>
      </c>
      <c r="E115" t="s">
        <v>34</v>
      </c>
      <c r="F115">
        <v>6.54</v>
      </c>
      <c r="G115" s="73">
        <v>44103</v>
      </c>
      <c r="H115" s="73">
        <v>44103</v>
      </c>
      <c r="I115">
        <v>7</v>
      </c>
      <c r="J115">
        <v>2019</v>
      </c>
      <c r="K115" t="s">
        <v>31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</row>
    <row r="116" spans="1:17" x14ac:dyDescent="0.3">
      <c r="A116" s="72">
        <v>114</v>
      </c>
      <c r="B116">
        <v>120</v>
      </c>
      <c r="C116" t="s">
        <v>212</v>
      </c>
      <c r="D116" t="s">
        <v>28</v>
      </c>
      <c r="E116" t="s">
        <v>34</v>
      </c>
      <c r="F116">
        <v>7.68</v>
      </c>
      <c r="G116" s="73">
        <v>42638</v>
      </c>
      <c r="H116" s="73">
        <v>42669</v>
      </c>
      <c r="I116">
        <v>6</v>
      </c>
      <c r="J116">
        <v>2001</v>
      </c>
      <c r="K116" t="s">
        <v>40</v>
      </c>
      <c r="L116">
        <v>26</v>
      </c>
      <c r="M116">
        <v>0.4</v>
      </c>
      <c r="N116">
        <v>10.4</v>
      </c>
      <c r="O116" s="38">
        <v>32</v>
      </c>
      <c r="P116">
        <v>0.32500000000000001</v>
      </c>
      <c r="Q116">
        <v>0.8125</v>
      </c>
    </row>
    <row r="117" spans="1:17" x14ac:dyDescent="0.3">
      <c r="A117" s="72">
        <v>115</v>
      </c>
      <c r="B117">
        <v>29907</v>
      </c>
      <c r="C117" t="s">
        <v>213</v>
      </c>
      <c r="D117" t="s">
        <v>95</v>
      </c>
      <c r="E117" t="s">
        <v>49</v>
      </c>
      <c r="F117">
        <v>4.22</v>
      </c>
      <c r="G117" s="73">
        <v>44548</v>
      </c>
      <c r="H117" s="73">
        <v>44548</v>
      </c>
      <c r="I117">
        <v>4</v>
      </c>
      <c r="J117">
        <v>2002</v>
      </c>
      <c r="K117" t="s">
        <v>21</v>
      </c>
      <c r="L117">
        <v>1</v>
      </c>
      <c r="M117">
        <v>9.4444444444444442E-2</v>
      </c>
      <c r="N117">
        <v>9.4444444444444442E-2</v>
      </c>
      <c r="O117">
        <v>1</v>
      </c>
      <c r="P117">
        <v>9.4444444444444442E-2</v>
      </c>
      <c r="Q117">
        <v>1</v>
      </c>
    </row>
    <row r="118" spans="1:17" x14ac:dyDescent="0.3">
      <c r="A118" s="72">
        <v>116</v>
      </c>
      <c r="B118">
        <v>41120</v>
      </c>
      <c r="C118" t="s">
        <v>214</v>
      </c>
      <c r="D118" t="s">
        <v>28</v>
      </c>
      <c r="E118" t="s">
        <v>44</v>
      </c>
      <c r="F118">
        <v>7.54</v>
      </c>
      <c r="G118" s="73">
        <v>44234</v>
      </c>
      <c r="H118" s="73">
        <v>44245</v>
      </c>
      <c r="I118">
        <v>8</v>
      </c>
      <c r="J118">
        <v>2020</v>
      </c>
      <c r="K118" t="s">
        <v>29</v>
      </c>
      <c r="L118">
        <v>11</v>
      </c>
      <c r="M118">
        <v>0.38333333333333341</v>
      </c>
      <c r="N118">
        <v>4.2166666666666668</v>
      </c>
      <c r="O118">
        <v>12</v>
      </c>
      <c r="P118">
        <v>0.35138888888888892</v>
      </c>
      <c r="Q118">
        <v>0.91666666666666663</v>
      </c>
    </row>
    <row r="119" spans="1:17" x14ac:dyDescent="0.3">
      <c r="A119" s="72">
        <v>117</v>
      </c>
      <c r="B119">
        <v>71</v>
      </c>
      <c r="C119" t="s">
        <v>215</v>
      </c>
      <c r="D119" t="s">
        <v>28</v>
      </c>
      <c r="E119" t="s">
        <v>73</v>
      </c>
      <c r="F119">
        <v>7.61</v>
      </c>
      <c r="G119" s="73">
        <v>43009</v>
      </c>
      <c r="H119" s="73">
        <v>43019</v>
      </c>
      <c r="I119">
        <v>7</v>
      </c>
      <c r="J119">
        <v>2002</v>
      </c>
      <c r="K119" t="s">
        <v>21</v>
      </c>
      <c r="L119">
        <v>24</v>
      </c>
      <c r="M119">
        <v>0.4</v>
      </c>
      <c r="N119">
        <v>9.6000000000000014</v>
      </c>
      <c r="O119" s="38">
        <v>11</v>
      </c>
      <c r="P119">
        <v>0.87272727272727291</v>
      </c>
      <c r="Q119">
        <v>2.1818181818181821</v>
      </c>
    </row>
    <row r="120" spans="1:17" x14ac:dyDescent="0.3">
      <c r="A120" s="72">
        <v>118</v>
      </c>
      <c r="B120">
        <v>122</v>
      </c>
      <c r="C120" t="s">
        <v>216</v>
      </c>
      <c r="D120" t="s">
        <v>28</v>
      </c>
      <c r="E120" t="s">
        <v>34</v>
      </c>
      <c r="F120">
        <v>7.94</v>
      </c>
      <c r="G120" s="73">
        <v>43623</v>
      </c>
      <c r="H120" s="73">
        <v>43655</v>
      </c>
      <c r="I120">
        <v>3</v>
      </c>
      <c r="J120">
        <v>2002</v>
      </c>
      <c r="K120" t="s">
        <v>29</v>
      </c>
      <c r="L120">
        <v>52</v>
      </c>
      <c r="M120">
        <v>0.4</v>
      </c>
      <c r="N120">
        <v>20.8</v>
      </c>
      <c r="O120">
        <v>33</v>
      </c>
      <c r="P120">
        <v>0.63030303030303036</v>
      </c>
      <c r="Q120">
        <v>1.5757575757575759</v>
      </c>
    </row>
    <row r="121" spans="1:17" x14ac:dyDescent="0.3">
      <c r="A121" s="72">
        <v>119</v>
      </c>
      <c r="B121">
        <v>1996</v>
      </c>
      <c r="C121" t="s">
        <v>217</v>
      </c>
      <c r="D121" t="s">
        <v>19</v>
      </c>
      <c r="E121" t="s">
        <v>34</v>
      </c>
      <c r="F121">
        <v>6.71</v>
      </c>
      <c r="G121" s="73">
        <v>44310</v>
      </c>
      <c r="H121" s="73">
        <v>44310</v>
      </c>
      <c r="I121">
        <v>3</v>
      </c>
      <c r="J121">
        <v>2002</v>
      </c>
      <c r="K121" t="s">
        <v>31</v>
      </c>
      <c r="L121">
        <v>1</v>
      </c>
      <c r="M121">
        <v>0.17222222222222219</v>
      </c>
      <c r="N121">
        <v>0.17222222222222219</v>
      </c>
      <c r="O121" s="38">
        <v>1</v>
      </c>
      <c r="P121">
        <v>0.17222222222222219</v>
      </c>
      <c r="Q121">
        <v>1</v>
      </c>
    </row>
    <row r="122" spans="1:17" x14ac:dyDescent="0.3">
      <c r="A122" s="72">
        <v>120</v>
      </c>
      <c r="B122">
        <v>121</v>
      </c>
      <c r="C122" t="s">
        <v>218</v>
      </c>
      <c r="D122" t="s">
        <v>28</v>
      </c>
      <c r="E122" t="s">
        <v>34</v>
      </c>
      <c r="F122">
        <v>8.1199999999999992</v>
      </c>
      <c r="G122" s="73">
        <v>44144</v>
      </c>
      <c r="H122" s="73">
        <v>44167</v>
      </c>
      <c r="I122">
        <v>7</v>
      </c>
      <c r="J122">
        <v>2003</v>
      </c>
      <c r="K122" t="s">
        <v>31</v>
      </c>
      <c r="L122">
        <v>51</v>
      </c>
      <c r="M122">
        <v>0.4</v>
      </c>
      <c r="N122">
        <v>20.399999999999999</v>
      </c>
      <c r="O122">
        <v>24</v>
      </c>
      <c r="P122">
        <v>0.85000000000000009</v>
      </c>
      <c r="Q122">
        <v>2.125</v>
      </c>
    </row>
    <row r="123" spans="1:17" x14ac:dyDescent="0.3">
      <c r="A123" s="72">
        <v>121</v>
      </c>
      <c r="B123">
        <v>1281</v>
      </c>
      <c r="C123" t="s">
        <v>219</v>
      </c>
      <c r="D123" t="s">
        <v>28</v>
      </c>
      <c r="E123" t="s">
        <v>20</v>
      </c>
      <c r="F123">
        <v>7.72</v>
      </c>
      <c r="G123" s="73">
        <v>43497</v>
      </c>
      <c r="H123" s="73">
        <v>43512</v>
      </c>
      <c r="I123">
        <v>3</v>
      </c>
      <c r="J123">
        <v>2000</v>
      </c>
      <c r="K123" t="s">
        <v>31</v>
      </c>
      <c r="L123">
        <v>19</v>
      </c>
      <c r="M123">
        <v>0.4</v>
      </c>
      <c r="N123">
        <v>7.6000000000000014</v>
      </c>
      <c r="O123" s="38">
        <v>16</v>
      </c>
      <c r="P123">
        <v>0.47499999999999998</v>
      </c>
      <c r="Q123">
        <v>1.1875</v>
      </c>
    </row>
    <row r="124" spans="1:17" x14ac:dyDescent="0.3">
      <c r="A124" s="72">
        <v>122</v>
      </c>
      <c r="B124">
        <v>40358</v>
      </c>
      <c r="C124" t="s">
        <v>220</v>
      </c>
      <c r="D124" t="s">
        <v>28</v>
      </c>
      <c r="E124" t="s">
        <v>34</v>
      </c>
      <c r="F124">
        <v>6.45</v>
      </c>
      <c r="G124" s="73">
        <v>44305</v>
      </c>
      <c r="H124" s="73">
        <v>44334</v>
      </c>
      <c r="I124">
        <v>3</v>
      </c>
      <c r="J124">
        <v>2020</v>
      </c>
      <c r="K124" t="s">
        <v>29</v>
      </c>
      <c r="L124">
        <v>12</v>
      </c>
      <c r="M124">
        <v>0.18333333333333329</v>
      </c>
      <c r="N124">
        <v>2.2000000000000002</v>
      </c>
      <c r="O124">
        <v>30</v>
      </c>
      <c r="P124">
        <v>7.333333333333332E-2</v>
      </c>
      <c r="Q124">
        <v>0.4</v>
      </c>
    </row>
    <row r="125" spans="1:17" x14ac:dyDescent="0.3">
      <c r="A125" s="72">
        <v>123</v>
      </c>
      <c r="B125">
        <v>49605</v>
      </c>
      <c r="C125" t="s">
        <v>221</v>
      </c>
      <c r="D125" t="s">
        <v>60</v>
      </c>
      <c r="E125" t="s">
        <v>76</v>
      </c>
      <c r="F125">
        <v>6.55</v>
      </c>
      <c r="G125" s="73">
        <v>44776</v>
      </c>
      <c r="H125" s="73">
        <v>44787</v>
      </c>
      <c r="I125">
        <v>6</v>
      </c>
      <c r="J125">
        <v>2021</v>
      </c>
      <c r="K125" t="s">
        <v>40</v>
      </c>
      <c r="L125">
        <v>12</v>
      </c>
      <c r="M125">
        <v>8.8611111111111113E-2</v>
      </c>
      <c r="N125">
        <v>1.063333333333333</v>
      </c>
      <c r="O125">
        <v>12</v>
      </c>
      <c r="P125">
        <v>8.8611111111111127E-2</v>
      </c>
      <c r="Q125">
        <v>1</v>
      </c>
    </row>
    <row r="126" spans="1:17" x14ac:dyDescent="0.3">
      <c r="A126" s="72">
        <v>124</v>
      </c>
      <c r="B126">
        <v>49869</v>
      </c>
      <c r="C126" t="s">
        <v>223</v>
      </c>
      <c r="D126" t="s">
        <v>19</v>
      </c>
      <c r="E126" t="s">
        <v>76</v>
      </c>
      <c r="F126">
        <v>6.44</v>
      </c>
      <c r="G126" s="73">
        <v>44787</v>
      </c>
      <c r="H126" s="73">
        <v>44787</v>
      </c>
      <c r="I126">
        <v>6</v>
      </c>
      <c r="J126">
        <v>2021</v>
      </c>
      <c r="K126" t="s">
        <v>31</v>
      </c>
      <c r="L126">
        <v>1</v>
      </c>
      <c r="M126">
        <v>8.611111111111111E-2</v>
      </c>
      <c r="N126">
        <v>8.611111111111111E-2</v>
      </c>
      <c r="O126" s="38">
        <v>1</v>
      </c>
      <c r="P126">
        <v>8.611111111111111E-2</v>
      </c>
      <c r="Q126">
        <v>1</v>
      </c>
    </row>
    <row r="127" spans="1:17" x14ac:dyDescent="0.3">
      <c r="A127" s="72">
        <v>125</v>
      </c>
      <c r="B127">
        <v>41710</v>
      </c>
      <c r="C127" t="s">
        <v>224</v>
      </c>
      <c r="D127" t="s">
        <v>28</v>
      </c>
      <c r="E127" t="s">
        <v>73</v>
      </c>
      <c r="F127">
        <v>7.23</v>
      </c>
      <c r="G127" s="73">
        <v>44710</v>
      </c>
      <c r="H127" s="73">
        <v>44717</v>
      </c>
      <c r="I127">
        <v>6</v>
      </c>
      <c r="J127">
        <v>2021</v>
      </c>
      <c r="K127" t="s">
        <v>40</v>
      </c>
      <c r="L127">
        <v>13</v>
      </c>
      <c r="M127">
        <v>0.4</v>
      </c>
      <c r="N127">
        <v>5.2</v>
      </c>
      <c r="O127">
        <v>8</v>
      </c>
      <c r="P127">
        <v>0.65</v>
      </c>
      <c r="Q127">
        <v>1.625</v>
      </c>
    </row>
    <row r="128" spans="1:17" x14ac:dyDescent="0.3">
      <c r="A128" s="72">
        <v>126</v>
      </c>
      <c r="B128">
        <v>49930</v>
      </c>
      <c r="C128" t="s">
        <v>225</v>
      </c>
      <c r="D128" t="s">
        <v>28</v>
      </c>
      <c r="E128" t="s">
        <v>73</v>
      </c>
      <c r="F128">
        <v>7.45</v>
      </c>
      <c r="G128" s="73">
        <v>44728</v>
      </c>
      <c r="H128" s="73">
        <v>44730</v>
      </c>
      <c r="I128">
        <v>5</v>
      </c>
      <c r="J128">
        <v>2022</v>
      </c>
      <c r="K128" t="s">
        <v>21</v>
      </c>
      <c r="L128">
        <v>13</v>
      </c>
      <c r="M128">
        <v>0.4</v>
      </c>
      <c r="N128">
        <v>5.2</v>
      </c>
      <c r="O128" s="38">
        <v>3</v>
      </c>
      <c r="P128">
        <v>1.7333333333333329</v>
      </c>
      <c r="Q128">
        <v>4.333333333333333</v>
      </c>
    </row>
    <row r="129" spans="1:17" x14ac:dyDescent="0.3">
      <c r="A129" s="72">
        <v>127</v>
      </c>
      <c r="B129">
        <v>129</v>
      </c>
      <c r="C129" t="s">
        <v>226</v>
      </c>
      <c r="D129" t="s">
        <v>28</v>
      </c>
      <c r="E129" t="s">
        <v>34</v>
      </c>
      <c r="F129">
        <v>7.56</v>
      </c>
      <c r="G129" s="73">
        <v>43003</v>
      </c>
      <c r="H129" s="73">
        <v>43033</v>
      </c>
      <c r="I129">
        <v>7</v>
      </c>
      <c r="J129">
        <v>2000</v>
      </c>
      <c r="K129" t="s">
        <v>29</v>
      </c>
      <c r="L129">
        <v>50</v>
      </c>
      <c r="M129">
        <v>0.3888888888888889</v>
      </c>
      <c r="N129">
        <v>19.44444444444445</v>
      </c>
      <c r="O129">
        <v>31</v>
      </c>
      <c r="P129">
        <v>0.62724014336917566</v>
      </c>
      <c r="Q129">
        <v>1.612903225806452</v>
      </c>
    </row>
    <row r="130" spans="1:17" x14ac:dyDescent="0.3">
      <c r="A130" s="72">
        <v>128</v>
      </c>
      <c r="B130">
        <v>484</v>
      </c>
      <c r="C130" t="s">
        <v>227</v>
      </c>
      <c r="D130" t="s">
        <v>95</v>
      </c>
      <c r="E130" t="s">
        <v>34</v>
      </c>
      <c r="F130">
        <v>7.32</v>
      </c>
      <c r="G130" s="73">
        <v>44144</v>
      </c>
      <c r="H130" s="73">
        <v>44144</v>
      </c>
      <c r="I130">
        <v>6</v>
      </c>
      <c r="J130">
        <v>2001</v>
      </c>
      <c r="K130" t="s">
        <v>40</v>
      </c>
      <c r="L130">
        <v>1</v>
      </c>
      <c r="M130">
        <v>1.583333333333333</v>
      </c>
      <c r="N130">
        <v>1.583333333333333</v>
      </c>
      <c r="O130">
        <v>1</v>
      </c>
      <c r="P130">
        <v>1.583333333333333</v>
      </c>
      <c r="Q130">
        <v>1</v>
      </c>
    </row>
    <row r="131" spans="1:17" x14ac:dyDescent="0.3">
      <c r="A131" s="72">
        <v>129</v>
      </c>
      <c r="B131">
        <v>4476</v>
      </c>
      <c r="C131" t="s">
        <v>228</v>
      </c>
      <c r="D131" t="s">
        <v>65</v>
      </c>
      <c r="E131" t="s">
        <v>34</v>
      </c>
      <c r="F131">
        <v>6.9</v>
      </c>
      <c r="G131" s="73">
        <v>44144</v>
      </c>
      <c r="H131" s="73">
        <v>44144</v>
      </c>
      <c r="I131">
        <v>4</v>
      </c>
      <c r="J131">
        <v>2002</v>
      </c>
      <c r="K131" t="s">
        <v>40</v>
      </c>
      <c r="L131">
        <v>1</v>
      </c>
      <c r="M131">
        <v>0.76666666666666672</v>
      </c>
      <c r="N131">
        <v>0.76666666666666672</v>
      </c>
      <c r="O131" s="38">
        <v>1</v>
      </c>
      <c r="P131">
        <v>0.76666666666666672</v>
      </c>
      <c r="Q131">
        <v>1</v>
      </c>
    </row>
    <row r="132" spans="1:17" x14ac:dyDescent="0.3">
      <c r="A132" s="72">
        <v>130</v>
      </c>
      <c r="B132">
        <v>132</v>
      </c>
      <c r="C132" t="s">
        <v>229</v>
      </c>
      <c r="D132" t="s">
        <v>28</v>
      </c>
      <c r="E132" t="s">
        <v>34</v>
      </c>
      <c r="F132">
        <v>7.59</v>
      </c>
      <c r="G132" s="73">
        <v>43010</v>
      </c>
      <c r="H132" s="73">
        <v>43022</v>
      </c>
      <c r="I132">
        <v>7</v>
      </c>
      <c r="J132">
        <v>2002</v>
      </c>
      <c r="K132" t="s">
        <v>31</v>
      </c>
      <c r="L132">
        <v>49</v>
      </c>
      <c r="M132">
        <v>0.4</v>
      </c>
      <c r="N132">
        <v>19.600000000000001</v>
      </c>
      <c r="O132" s="38">
        <v>13</v>
      </c>
      <c r="P132">
        <v>1.5076923076923081</v>
      </c>
      <c r="Q132">
        <v>3.7692307692307692</v>
      </c>
    </row>
    <row r="133" spans="1:17" x14ac:dyDescent="0.3">
      <c r="A133" s="72">
        <v>131</v>
      </c>
      <c r="B133">
        <v>39533</v>
      </c>
      <c r="C133" t="s">
        <v>230</v>
      </c>
      <c r="D133" t="s">
        <v>28</v>
      </c>
      <c r="E133" t="s">
        <v>34</v>
      </c>
      <c r="F133">
        <v>8.34</v>
      </c>
      <c r="G133" s="73">
        <v>43860</v>
      </c>
      <c r="H133" s="73">
        <v>43866</v>
      </c>
      <c r="I133">
        <v>8</v>
      </c>
      <c r="J133">
        <v>2019</v>
      </c>
      <c r="K133" t="s">
        <v>40</v>
      </c>
      <c r="L133">
        <v>11</v>
      </c>
      <c r="M133">
        <v>0.37916666666666671</v>
      </c>
      <c r="N133">
        <v>4.1708333333333334</v>
      </c>
      <c r="O133" s="38">
        <v>7</v>
      </c>
      <c r="P133">
        <v>0.59583333333333333</v>
      </c>
      <c r="Q133">
        <v>1.571428571428571</v>
      </c>
    </row>
    <row r="134" spans="1:17" x14ac:dyDescent="0.3">
      <c r="A134" s="72">
        <v>132</v>
      </c>
      <c r="B134">
        <v>39463</v>
      </c>
      <c r="C134" t="s">
        <v>231</v>
      </c>
      <c r="D134" t="s">
        <v>28</v>
      </c>
      <c r="E134" t="s">
        <v>34</v>
      </c>
      <c r="F134">
        <v>7</v>
      </c>
      <c r="G134" s="73">
        <v>44134</v>
      </c>
      <c r="H134" s="73">
        <v>44136</v>
      </c>
      <c r="I134">
        <v>7</v>
      </c>
      <c r="J134">
        <v>2020</v>
      </c>
      <c r="K134" t="s">
        <v>29</v>
      </c>
      <c r="L134">
        <v>13</v>
      </c>
      <c r="M134">
        <v>0.3963888888888889</v>
      </c>
      <c r="N134">
        <v>5.1530555555555564</v>
      </c>
      <c r="O134" s="38">
        <v>3</v>
      </c>
      <c r="P134">
        <v>1.7176851851851851</v>
      </c>
      <c r="Q134">
        <v>4.333333333333333</v>
      </c>
    </row>
    <row r="135" spans="1:17" x14ac:dyDescent="0.3">
      <c r="A135" s="72">
        <v>133</v>
      </c>
      <c r="B135">
        <v>43229</v>
      </c>
      <c r="C135" t="s">
        <v>232</v>
      </c>
      <c r="D135" t="s">
        <v>28</v>
      </c>
      <c r="E135" t="s">
        <v>20</v>
      </c>
      <c r="F135">
        <v>6.65</v>
      </c>
      <c r="G135" s="73">
        <v>44565</v>
      </c>
      <c r="H135" s="73">
        <v>44578</v>
      </c>
      <c r="I135">
        <v>5</v>
      </c>
      <c r="J135">
        <v>2021</v>
      </c>
      <c r="K135" t="s">
        <v>29</v>
      </c>
      <c r="L135">
        <v>13</v>
      </c>
      <c r="M135">
        <v>0.39305555555555549</v>
      </c>
      <c r="N135">
        <v>5.1097222222222216</v>
      </c>
      <c r="O135" s="38">
        <v>14</v>
      </c>
      <c r="P135">
        <v>0.36498015873015882</v>
      </c>
      <c r="Q135">
        <v>0.9285714285714286</v>
      </c>
    </row>
    <row r="136" spans="1:17" x14ac:dyDescent="0.3">
      <c r="A136" s="72">
        <v>134</v>
      </c>
      <c r="B136">
        <v>42984</v>
      </c>
      <c r="C136" t="s">
        <v>233</v>
      </c>
      <c r="D136" t="s">
        <v>83</v>
      </c>
      <c r="E136" t="s">
        <v>114</v>
      </c>
      <c r="F136">
        <v>8.34</v>
      </c>
      <c r="G136" s="73">
        <v>44256</v>
      </c>
      <c r="H136" s="73">
        <v>44256</v>
      </c>
      <c r="I136">
        <v>8</v>
      </c>
      <c r="J136">
        <v>2020</v>
      </c>
      <c r="K136" t="s">
        <v>40</v>
      </c>
      <c r="L136">
        <v>1</v>
      </c>
      <c r="M136">
        <v>5.3888888888888889E-2</v>
      </c>
      <c r="N136">
        <v>5.3888888888888889E-2</v>
      </c>
      <c r="O136" s="38">
        <v>1</v>
      </c>
      <c r="P136">
        <v>5.3888888888888889E-2</v>
      </c>
      <c r="Q136">
        <v>1</v>
      </c>
    </row>
    <row r="137" spans="1:17" x14ac:dyDescent="0.3">
      <c r="A137" s="72">
        <v>135</v>
      </c>
      <c r="B137">
        <v>39417</v>
      </c>
      <c r="C137" t="s">
        <v>234</v>
      </c>
      <c r="D137" t="s">
        <v>28</v>
      </c>
      <c r="E137" t="s">
        <v>20</v>
      </c>
      <c r="F137">
        <v>6.69</v>
      </c>
      <c r="G137" s="73">
        <v>43787</v>
      </c>
      <c r="H137" s="73">
        <v>43791</v>
      </c>
      <c r="I137">
        <v>5</v>
      </c>
      <c r="J137">
        <v>2019</v>
      </c>
      <c r="K137" t="s">
        <v>40</v>
      </c>
      <c r="L137">
        <v>13</v>
      </c>
      <c r="M137">
        <v>0.40833333333333333</v>
      </c>
      <c r="N137">
        <v>5.3083333333333336</v>
      </c>
      <c r="O137" s="38">
        <v>5</v>
      </c>
      <c r="P137">
        <v>1.061666666666667</v>
      </c>
      <c r="Q137">
        <v>2.6</v>
      </c>
    </row>
    <row r="138" spans="1:17" x14ac:dyDescent="0.3">
      <c r="A138" s="72">
        <v>136</v>
      </c>
      <c r="B138">
        <v>287</v>
      </c>
      <c r="C138" t="s">
        <v>235</v>
      </c>
      <c r="D138" t="s">
        <v>28</v>
      </c>
      <c r="E138" t="s">
        <v>34</v>
      </c>
      <c r="F138">
        <v>7.46</v>
      </c>
      <c r="G138" s="73">
        <v>43374</v>
      </c>
      <c r="H138" s="73">
        <v>43388</v>
      </c>
      <c r="I138">
        <v>7</v>
      </c>
      <c r="J138">
        <v>2001</v>
      </c>
      <c r="K138" t="s">
        <v>21</v>
      </c>
      <c r="L138">
        <v>24</v>
      </c>
      <c r="M138">
        <v>0.41666666666666669</v>
      </c>
      <c r="N138">
        <v>10</v>
      </c>
      <c r="O138" s="38">
        <v>15</v>
      </c>
      <c r="P138">
        <v>0.66666666666666663</v>
      </c>
      <c r="Q138">
        <v>1.6</v>
      </c>
    </row>
    <row r="139" spans="1:17" x14ac:dyDescent="0.3">
      <c r="A139" s="72">
        <v>137</v>
      </c>
      <c r="B139">
        <v>551</v>
      </c>
      <c r="C139" t="s">
        <v>237</v>
      </c>
      <c r="D139" t="s">
        <v>28</v>
      </c>
      <c r="E139" t="s">
        <v>34</v>
      </c>
      <c r="F139">
        <v>7.48</v>
      </c>
      <c r="G139" s="73">
        <v>43388</v>
      </c>
      <c r="H139" s="73">
        <v>43404</v>
      </c>
      <c r="I139">
        <v>7</v>
      </c>
      <c r="J139">
        <v>2001</v>
      </c>
      <c r="K139" t="s">
        <v>40</v>
      </c>
      <c r="L139">
        <v>24</v>
      </c>
      <c r="M139">
        <v>0.40555555555555561</v>
      </c>
      <c r="N139">
        <v>9.7333333333333343</v>
      </c>
      <c r="O139" s="38">
        <v>17</v>
      </c>
      <c r="P139">
        <v>0.57254901960784321</v>
      </c>
      <c r="Q139">
        <v>1.411764705882353</v>
      </c>
    </row>
    <row r="140" spans="1:17" x14ac:dyDescent="0.3">
      <c r="A140" s="72">
        <v>138</v>
      </c>
      <c r="B140">
        <v>48644</v>
      </c>
      <c r="C140" t="s">
        <v>238</v>
      </c>
      <c r="D140" t="s">
        <v>28</v>
      </c>
      <c r="E140" t="s">
        <v>20</v>
      </c>
      <c r="F140">
        <v>6.3</v>
      </c>
      <c r="G140" s="73">
        <v>44741</v>
      </c>
      <c r="H140" s="73">
        <v>44759</v>
      </c>
      <c r="I140">
        <v>6</v>
      </c>
      <c r="J140">
        <v>2021</v>
      </c>
      <c r="K140" t="s">
        <v>31</v>
      </c>
      <c r="L140">
        <v>12</v>
      </c>
      <c r="M140">
        <v>0.39444444444444438</v>
      </c>
      <c r="N140">
        <v>4.7333333333333334</v>
      </c>
      <c r="O140" s="38">
        <v>19</v>
      </c>
      <c r="P140">
        <v>0.24912280701754391</v>
      </c>
      <c r="Q140">
        <v>0.63157894736842102</v>
      </c>
    </row>
    <row r="141" spans="1:17" x14ac:dyDescent="0.3">
      <c r="A141" s="72">
        <v>139</v>
      </c>
      <c r="B141">
        <v>45620</v>
      </c>
      <c r="C141" t="s">
        <v>239</v>
      </c>
      <c r="D141" t="s">
        <v>95</v>
      </c>
      <c r="E141" t="s">
        <v>44</v>
      </c>
      <c r="F141">
        <v>7.1</v>
      </c>
      <c r="G141" s="73">
        <v>44786</v>
      </c>
      <c r="H141" s="73">
        <v>44786</v>
      </c>
      <c r="I141">
        <v>7</v>
      </c>
      <c r="J141">
        <v>2021</v>
      </c>
      <c r="K141" t="s">
        <v>29</v>
      </c>
      <c r="L141">
        <v>1</v>
      </c>
      <c r="M141">
        <v>1.6055555555555561</v>
      </c>
      <c r="N141">
        <v>1.6055555555555561</v>
      </c>
      <c r="O141">
        <v>1</v>
      </c>
      <c r="P141">
        <v>1.6055555555555561</v>
      </c>
      <c r="Q141">
        <v>1</v>
      </c>
    </row>
    <row r="142" spans="1:17" x14ac:dyDescent="0.3">
      <c r="A142" s="72">
        <v>140</v>
      </c>
      <c r="B142">
        <v>38830</v>
      </c>
      <c r="C142" t="s">
        <v>240</v>
      </c>
      <c r="D142" t="s">
        <v>28</v>
      </c>
      <c r="E142" t="s">
        <v>73</v>
      </c>
      <c r="F142">
        <v>6.25</v>
      </c>
      <c r="G142" s="73">
        <v>44203</v>
      </c>
      <c r="H142" s="73">
        <v>44207</v>
      </c>
      <c r="I142">
        <v>5</v>
      </c>
      <c r="J142">
        <v>2020</v>
      </c>
      <c r="K142" t="s">
        <v>29</v>
      </c>
      <c r="L142">
        <v>12</v>
      </c>
      <c r="M142">
        <v>0.39444444444444438</v>
      </c>
      <c r="N142">
        <v>4.7333333333333334</v>
      </c>
      <c r="O142">
        <v>5</v>
      </c>
      <c r="P142">
        <v>0.94666666666666666</v>
      </c>
      <c r="Q142">
        <v>2.4</v>
      </c>
    </row>
    <row r="143" spans="1:17" x14ac:dyDescent="0.3">
      <c r="A143" s="72">
        <v>141</v>
      </c>
      <c r="B143">
        <v>387</v>
      </c>
      <c r="C143" t="s">
        <v>241</v>
      </c>
      <c r="D143" t="s">
        <v>28</v>
      </c>
      <c r="E143" t="s">
        <v>49</v>
      </c>
      <c r="F143">
        <v>7.97</v>
      </c>
      <c r="G143" s="73">
        <v>43040</v>
      </c>
      <c r="H143" s="73">
        <v>43054</v>
      </c>
      <c r="I143">
        <v>8</v>
      </c>
      <c r="J143">
        <v>2002</v>
      </c>
      <c r="K143" t="s">
        <v>31</v>
      </c>
      <c r="L143">
        <v>13</v>
      </c>
      <c r="M143">
        <v>0.4</v>
      </c>
      <c r="N143">
        <v>5.2</v>
      </c>
      <c r="O143" s="38">
        <v>15</v>
      </c>
      <c r="P143">
        <v>0.34666666666666668</v>
      </c>
      <c r="Q143">
        <v>0.8666666666666667</v>
      </c>
    </row>
    <row r="144" spans="1:17" x14ac:dyDescent="0.3">
      <c r="A144" s="72">
        <v>142</v>
      </c>
      <c r="B144">
        <v>34972</v>
      </c>
      <c r="C144" t="s">
        <v>242</v>
      </c>
      <c r="D144" t="s">
        <v>95</v>
      </c>
      <c r="E144" t="s">
        <v>20</v>
      </c>
      <c r="F144">
        <v>6.5</v>
      </c>
      <c r="G144" s="73">
        <v>44042</v>
      </c>
      <c r="H144" s="73">
        <v>44042</v>
      </c>
      <c r="I144">
        <v>6</v>
      </c>
      <c r="J144">
        <v>2019</v>
      </c>
      <c r="K144" t="s">
        <v>29</v>
      </c>
      <c r="L144">
        <v>1</v>
      </c>
      <c r="M144">
        <v>0.87277777777777776</v>
      </c>
      <c r="N144">
        <v>0.87277777777777776</v>
      </c>
      <c r="O144">
        <v>1</v>
      </c>
      <c r="P144">
        <v>0.87277777777777776</v>
      </c>
      <c r="Q144">
        <v>1</v>
      </c>
    </row>
    <row r="145" spans="1:17" x14ac:dyDescent="0.3">
      <c r="A145" s="72">
        <v>143</v>
      </c>
      <c r="B145">
        <v>40861</v>
      </c>
      <c r="C145" t="s">
        <v>243</v>
      </c>
      <c r="D145" t="s">
        <v>60</v>
      </c>
      <c r="E145" t="s">
        <v>114</v>
      </c>
      <c r="F145">
        <v>7.54</v>
      </c>
      <c r="G145" s="73">
        <v>44208</v>
      </c>
      <c r="H145" s="73">
        <v>44209</v>
      </c>
      <c r="I145">
        <v>6</v>
      </c>
      <c r="J145">
        <v>2020</v>
      </c>
      <c r="K145" t="s">
        <v>21</v>
      </c>
      <c r="L145">
        <v>7</v>
      </c>
      <c r="M145">
        <v>0.1</v>
      </c>
      <c r="N145">
        <v>0.70000000000000007</v>
      </c>
      <c r="O145" s="38">
        <v>2</v>
      </c>
      <c r="P145">
        <v>0.35</v>
      </c>
      <c r="Q145">
        <v>3.5</v>
      </c>
    </row>
    <row r="146" spans="1:17" x14ac:dyDescent="0.3">
      <c r="A146" s="72">
        <v>144</v>
      </c>
      <c r="B146">
        <v>50740</v>
      </c>
      <c r="C146" t="s">
        <v>244</v>
      </c>
      <c r="D146" t="s">
        <v>95</v>
      </c>
      <c r="E146" t="s">
        <v>20</v>
      </c>
      <c r="F146">
        <v>5.97</v>
      </c>
      <c r="G146" s="73">
        <v>44731</v>
      </c>
      <c r="H146" s="73">
        <v>44731</v>
      </c>
      <c r="I146">
        <v>6</v>
      </c>
      <c r="K146"/>
      <c r="L146">
        <v>1</v>
      </c>
      <c r="M146">
        <v>6.6666666666666666E-2</v>
      </c>
      <c r="N146">
        <v>6.6666666666666666E-2</v>
      </c>
      <c r="O146">
        <v>1</v>
      </c>
      <c r="P146">
        <v>6.6666666666666666E-2</v>
      </c>
      <c r="Q146">
        <v>1</v>
      </c>
    </row>
    <row r="147" spans="1:17" x14ac:dyDescent="0.3">
      <c r="A147" s="72">
        <v>145</v>
      </c>
      <c r="B147">
        <v>1234</v>
      </c>
      <c r="C147" t="s">
        <v>245</v>
      </c>
      <c r="D147" t="s">
        <v>65</v>
      </c>
      <c r="E147" t="s">
        <v>20</v>
      </c>
      <c r="F147">
        <v>6.01</v>
      </c>
      <c r="G147" s="73">
        <v>43953</v>
      </c>
      <c r="H147" s="73">
        <v>43953</v>
      </c>
      <c r="I147">
        <v>3</v>
      </c>
      <c r="J147">
        <v>2003</v>
      </c>
      <c r="K147" t="s">
        <v>21</v>
      </c>
      <c r="L147">
        <v>1</v>
      </c>
      <c r="M147">
        <v>0.42305555555555557</v>
      </c>
      <c r="N147">
        <v>0.42305555555555557</v>
      </c>
      <c r="O147" s="38">
        <v>1</v>
      </c>
      <c r="P147">
        <v>0.42305555555555557</v>
      </c>
      <c r="Q147">
        <v>1</v>
      </c>
    </row>
    <row r="148" spans="1:17" x14ac:dyDescent="0.3">
      <c r="A148" s="72">
        <v>146</v>
      </c>
      <c r="B148">
        <v>318</v>
      </c>
      <c r="C148" t="s">
        <v>246</v>
      </c>
      <c r="D148" t="s">
        <v>28</v>
      </c>
      <c r="E148" t="s">
        <v>20</v>
      </c>
      <c r="F148">
        <v>6.7</v>
      </c>
      <c r="G148" s="73">
        <v>43950</v>
      </c>
      <c r="H148" s="73">
        <v>43953</v>
      </c>
      <c r="I148">
        <v>3</v>
      </c>
      <c r="J148">
        <v>2000</v>
      </c>
      <c r="K148" t="s">
        <v>40</v>
      </c>
      <c r="L148">
        <v>10</v>
      </c>
      <c r="M148">
        <v>0.38333333333333341</v>
      </c>
      <c r="N148">
        <v>3.833333333333333</v>
      </c>
      <c r="O148" s="38">
        <v>4</v>
      </c>
      <c r="P148">
        <v>0.95833333333333337</v>
      </c>
      <c r="Q148">
        <v>2.5</v>
      </c>
    </row>
    <row r="149" spans="1:17" x14ac:dyDescent="0.3">
      <c r="A149" s="72">
        <v>147</v>
      </c>
      <c r="B149">
        <v>2217</v>
      </c>
      <c r="C149" t="s">
        <v>247</v>
      </c>
      <c r="D149" t="s">
        <v>19</v>
      </c>
      <c r="E149"/>
      <c r="F149">
        <v>6.71</v>
      </c>
      <c r="G149" s="73">
        <v>43953</v>
      </c>
      <c r="H149" s="73">
        <v>43953</v>
      </c>
      <c r="I149">
        <v>4</v>
      </c>
      <c r="J149">
        <v>2001</v>
      </c>
      <c r="K149" t="s">
        <v>21</v>
      </c>
      <c r="L149">
        <v>1</v>
      </c>
      <c r="M149">
        <v>0.46666666666666667</v>
      </c>
      <c r="N149">
        <v>0.46666666666666667</v>
      </c>
      <c r="O149" s="38">
        <v>1</v>
      </c>
      <c r="P149">
        <v>0.46666666666666667</v>
      </c>
      <c r="Q149">
        <v>1</v>
      </c>
    </row>
    <row r="150" spans="1:17" x14ac:dyDescent="0.3">
      <c r="A150" s="72">
        <v>148</v>
      </c>
      <c r="B150">
        <v>39030</v>
      </c>
      <c r="C150" t="s">
        <v>248</v>
      </c>
      <c r="D150" t="s">
        <v>28</v>
      </c>
      <c r="E150" t="s">
        <v>34</v>
      </c>
      <c r="F150">
        <v>6.62</v>
      </c>
      <c r="G150" s="73">
        <v>43957</v>
      </c>
      <c r="H150" s="73">
        <v>43960</v>
      </c>
      <c r="I150">
        <v>6</v>
      </c>
      <c r="J150">
        <v>2019</v>
      </c>
      <c r="K150" t="s">
        <v>31</v>
      </c>
      <c r="L150">
        <v>12</v>
      </c>
      <c r="M150">
        <v>0.3972222222222222</v>
      </c>
      <c r="N150">
        <v>4.7666666666666666</v>
      </c>
      <c r="O150" s="38">
        <v>4</v>
      </c>
      <c r="P150">
        <v>1.1916666666666671</v>
      </c>
      <c r="Q150">
        <v>3</v>
      </c>
    </row>
    <row r="151" spans="1:17" x14ac:dyDescent="0.3">
      <c r="A151" s="72">
        <v>149</v>
      </c>
      <c r="B151">
        <v>15809</v>
      </c>
      <c r="C151" t="s">
        <v>249</v>
      </c>
      <c r="D151" t="s">
        <v>28</v>
      </c>
      <c r="E151" t="s">
        <v>73</v>
      </c>
      <c r="F151">
        <v>7.77</v>
      </c>
      <c r="G151" s="73">
        <v>42566</v>
      </c>
      <c r="H151" s="73">
        <v>42570</v>
      </c>
      <c r="I151">
        <v>9</v>
      </c>
      <c r="J151">
        <v>2013</v>
      </c>
      <c r="K151" t="s">
        <v>29</v>
      </c>
      <c r="L151">
        <v>13</v>
      </c>
      <c r="M151">
        <v>0.4</v>
      </c>
      <c r="N151">
        <v>5.2</v>
      </c>
      <c r="O151" s="38">
        <v>5</v>
      </c>
      <c r="P151">
        <v>1.04</v>
      </c>
      <c r="Q151">
        <v>2.6</v>
      </c>
    </row>
    <row r="152" spans="1:17" x14ac:dyDescent="0.3">
      <c r="A152" s="72">
        <v>150</v>
      </c>
      <c r="B152">
        <v>50113</v>
      </c>
      <c r="C152" t="s">
        <v>250</v>
      </c>
      <c r="D152" t="s">
        <v>83</v>
      </c>
      <c r="E152" t="s">
        <v>20</v>
      </c>
      <c r="F152">
        <v>6.35</v>
      </c>
      <c r="G152" s="73">
        <v>44731</v>
      </c>
      <c r="H152" s="73">
        <v>44731</v>
      </c>
      <c r="I152">
        <v>5</v>
      </c>
      <c r="J152">
        <v>2021</v>
      </c>
      <c r="K152" t="s">
        <v>21</v>
      </c>
      <c r="L152">
        <v>1</v>
      </c>
      <c r="M152">
        <v>8.0555555555555561E-2</v>
      </c>
      <c r="N152">
        <v>8.0555555555555561E-2</v>
      </c>
      <c r="O152" s="38">
        <v>1</v>
      </c>
      <c r="P152">
        <v>8.0555555555555561E-2</v>
      </c>
      <c r="Q152">
        <v>1</v>
      </c>
    </row>
    <row r="153" spans="1:17" x14ac:dyDescent="0.3">
      <c r="A153" s="72">
        <v>151</v>
      </c>
      <c r="B153">
        <v>42625</v>
      </c>
      <c r="C153" t="s">
        <v>251</v>
      </c>
      <c r="D153" t="s">
        <v>28</v>
      </c>
      <c r="E153" t="s">
        <v>76</v>
      </c>
      <c r="F153">
        <v>7.65</v>
      </c>
      <c r="G153" s="73">
        <v>44731</v>
      </c>
      <c r="H153" s="73">
        <v>44748</v>
      </c>
      <c r="I153">
        <v>8</v>
      </c>
      <c r="J153">
        <v>2021</v>
      </c>
      <c r="K153" t="s">
        <v>40</v>
      </c>
      <c r="L153">
        <v>11</v>
      </c>
      <c r="M153">
        <v>0.38194444444444442</v>
      </c>
      <c r="N153">
        <v>4.2013888888888884</v>
      </c>
      <c r="O153">
        <v>18</v>
      </c>
      <c r="P153">
        <v>0.2334104938271605</v>
      </c>
      <c r="Q153">
        <v>0.61111111111111116</v>
      </c>
    </row>
    <row r="154" spans="1:17" x14ac:dyDescent="0.3">
      <c r="A154" s="72">
        <v>152</v>
      </c>
      <c r="B154">
        <v>270</v>
      </c>
      <c r="C154" t="s">
        <v>252</v>
      </c>
      <c r="D154" t="s">
        <v>28</v>
      </c>
      <c r="E154" t="s">
        <v>34</v>
      </c>
      <c r="F154">
        <v>7.49</v>
      </c>
      <c r="G154" s="73">
        <v>42821</v>
      </c>
      <c r="H154" s="73">
        <v>42832</v>
      </c>
      <c r="I154">
        <v>6</v>
      </c>
      <c r="J154">
        <v>2001</v>
      </c>
      <c r="K154" t="s">
        <v>31</v>
      </c>
      <c r="L154">
        <v>13</v>
      </c>
      <c r="M154">
        <v>0.38333333333333341</v>
      </c>
      <c r="N154">
        <v>4.9833333333333334</v>
      </c>
      <c r="O154" s="38">
        <v>12</v>
      </c>
      <c r="P154">
        <v>0.4152777777777778</v>
      </c>
      <c r="Q154">
        <v>1.083333333333333</v>
      </c>
    </row>
    <row r="155" spans="1:17" x14ac:dyDescent="0.3">
      <c r="A155" s="72">
        <v>153</v>
      </c>
      <c r="B155">
        <v>7728</v>
      </c>
      <c r="C155" t="s">
        <v>253</v>
      </c>
      <c r="D155" t="s">
        <v>19</v>
      </c>
      <c r="E155" t="s">
        <v>34</v>
      </c>
      <c r="F155">
        <v>6.91</v>
      </c>
      <c r="G155" s="73">
        <v>43954</v>
      </c>
      <c r="H155" s="73">
        <v>43954</v>
      </c>
      <c r="I155">
        <v>5</v>
      </c>
      <c r="J155">
        <v>2001</v>
      </c>
      <c r="K155" t="s">
        <v>40</v>
      </c>
      <c r="L155">
        <v>1</v>
      </c>
      <c r="M155">
        <v>5.6944444444444443E-2</v>
      </c>
      <c r="N155">
        <v>5.6944444444444443E-2</v>
      </c>
      <c r="O155" s="38">
        <v>1</v>
      </c>
      <c r="P155">
        <v>5.6944444444444443E-2</v>
      </c>
      <c r="Q155">
        <v>1</v>
      </c>
    </row>
    <row r="156" spans="1:17" x14ac:dyDescent="0.3">
      <c r="A156" s="72">
        <v>154</v>
      </c>
      <c r="B156">
        <v>40938</v>
      </c>
      <c r="C156" t="s">
        <v>254</v>
      </c>
      <c r="D156" t="s">
        <v>28</v>
      </c>
      <c r="E156" t="s">
        <v>73</v>
      </c>
      <c r="F156">
        <v>7.29</v>
      </c>
      <c r="G156" s="73">
        <v>44687</v>
      </c>
      <c r="H156" s="73">
        <v>44690</v>
      </c>
      <c r="I156">
        <v>7</v>
      </c>
      <c r="J156">
        <v>2021</v>
      </c>
      <c r="K156" t="s">
        <v>29</v>
      </c>
      <c r="L156">
        <v>13</v>
      </c>
      <c r="M156">
        <v>0.39444444444444438</v>
      </c>
      <c r="N156">
        <v>5.1277777777777773</v>
      </c>
      <c r="O156">
        <v>4</v>
      </c>
      <c r="P156">
        <v>1.2819444444444441</v>
      </c>
      <c r="Q156">
        <v>3.25</v>
      </c>
    </row>
    <row r="157" spans="1:17" x14ac:dyDescent="0.3">
      <c r="A157" s="72">
        <v>155</v>
      </c>
      <c r="B157">
        <v>135</v>
      </c>
      <c r="C157" t="s">
        <v>255</v>
      </c>
      <c r="D157" t="s">
        <v>28</v>
      </c>
      <c r="E157" t="s">
        <v>34</v>
      </c>
      <c r="F157">
        <v>8.08</v>
      </c>
      <c r="G157" s="73">
        <v>42861</v>
      </c>
      <c r="H157" s="73">
        <v>43029</v>
      </c>
      <c r="I157">
        <v>7</v>
      </c>
      <c r="J157">
        <v>2001</v>
      </c>
      <c r="K157" t="s">
        <v>31</v>
      </c>
      <c r="L157">
        <v>75</v>
      </c>
      <c r="M157">
        <v>0.39194444444444437</v>
      </c>
      <c r="N157">
        <v>29.395833333333329</v>
      </c>
      <c r="O157" s="38">
        <v>169</v>
      </c>
      <c r="P157">
        <v>0.17393984220907299</v>
      </c>
      <c r="Q157">
        <v>0.4437869822485207</v>
      </c>
    </row>
    <row r="158" spans="1:17" x14ac:dyDescent="0.3">
      <c r="A158" s="72">
        <v>156</v>
      </c>
      <c r="B158">
        <v>37614</v>
      </c>
      <c r="C158" t="s">
        <v>256</v>
      </c>
      <c r="D158" t="s">
        <v>28</v>
      </c>
      <c r="E158" t="s">
        <v>110</v>
      </c>
      <c r="F158">
        <v>7.48</v>
      </c>
      <c r="G158" s="73">
        <v>43676</v>
      </c>
      <c r="H158" s="73">
        <v>43681</v>
      </c>
      <c r="I158">
        <v>6</v>
      </c>
      <c r="J158">
        <v>2019</v>
      </c>
      <c r="K158" t="s">
        <v>29</v>
      </c>
      <c r="L158">
        <v>12</v>
      </c>
      <c r="M158">
        <v>0.3988888888888889</v>
      </c>
      <c r="N158">
        <v>4.7866666666666671</v>
      </c>
      <c r="O158" s="38">
        <v>6</v>
      </c>
      <c r="P158">
        <v>0.79777777777777781</v>
      </c>
      <c r="Q158">
        <v>2</v>
      </c>
    </row>
    <row r="159" spans="1:17" x14ac:dyDescent="0.3">
      <c r="A159" s="72">
        <v>157</v>
      </c>
      <c r="B159">
        <v>48577</v>
      </c>
      <c r="C159" t="s">
        <v>257</v>
      </c>
      <c r="D159" t="s">
        <v>60</v>
      </c>
      <c r="E159" t="s">
        <v>20</v>
      </c>
      <c r="F159">
        <v>6.67</v>
      </c>
      <c r="G159" s="73">
        <v>44787</v>
      </c>
      <c r="H159" s="73">
        <v>44787</v>
      </c>
      <c r="I159">
        <v>6</v>
      </c>
      <c r="J159">
        <v>2021</v>
      </c>
      <c r="K159" t="s">
        <v>21</v>
      </c>
      <c r="L159">
        <v>1</v>
      </c>
      <c r="M159">
        <v>0.1258333333333333</v>
      </c>
      <c r="N159">
        <v>0.1258333333333333</v>
      </c>
      <c r="O159">
        <v>1</v>
      </c>
      <c r="P159">
        <v>0.1258333333333333</v>
      </c>
      <c r="Q159">
        <v>1</v>
      </c>
    </row>
    <row r="160" spans="1:17" x14ac:dyDescent="0.3">
      <c r="A160" s="72">
        <v>158</v>
      </c>
      <c r="B160">
        <v>581</v>
      </c>
      <c r="C160" t="s">
        <v>258</v>
      </c>
      <c r="D160" t="s">
        <v>65</v>
      </c>
      <c r="E160" t="s">
        <v>20</v>
      </c>
      <c r="F160">
        <v>6.21</v>
      </c>
      <c r="G160" s="73">
        <v>44109</v>
      </c>
      <c r="H160" s="73">
        <v>44110</v>
      </c>
      <c r="I160">
        <v>5</v>
      </c>
      <c r="J160">
        <v>2000</v>
      </c>
      <c r="K160" t="s">
        <v>40</v>
      </c>
      <c r="L160">
        <v>2</v>
      </c>
      <c r="M160">
        <v>0.55000000000000004</v>
      </c>
      <c r="N160">
        <v>1.1000000000000001</v>
      </c>
      <c r="O160">
        <v>2</v>
      </c>
      <c r="P160">
        <v>0.55000000000000004</v>
      </c>
      <c r="Q160">
        <v>1</v>
      </c>
    </row>
    <row r="161" spans="1:19" x14ac:dyDescent="0.3">
      <c r="A161" s="72">
        <v>159</v>
      </c>
      <c r="B161">
        <v>37972</v>
      </c>
      <c r="C161" t="s">
        <v>259</v>
      </c>
      <c r="D161" t="s">
        <v>28</v>
      </c>
      <c r="E161" t="s">
        <v>20</v>
      </c>
      <c r="F161">
        <v>7.59</v>
      </c>
      <c r="G161" s="73">
        <v>43961</v>
      </c>
      <c r="H161" s="73">
        <v>43972</v>
      </c>
      <c r="I161">
        <v>7</v>
      </c>
      <c r="J161">
        <v>2019</v>
      </c>
      <c r="K161" t="s">
        <v>31</v>
      </c>
      <c r="L161">
        <v>12</v>
      </c>
      <c r="M161">
        <v>0.40333333333333332</v>
      </c>
      <c r="N161">
        <v>4.84</v>
      </c>
      <c r="O161">
        <v>12</v>
      </c>
      <c r="P161">
        <v>0.40333333333333332</v>
      </c>
      <c r="Q161">
        <v>1</v>
      </c>
    </row>
    <row r="162" spans="1:19" x14ac:dyDescent="0.3">
      <c r="A162" s="72">
        <v>160</v>
      </c>
      <c r="B162">
        <v>38106</v>
      </c>
      <c r="C162" t="s">
        <v>260</v>
      </c>
      <c r="D162" t="s">
        <v>83</v>
      </c>
      <c r="E162" t="s">
        <v>34</v>
      </c>
      <c r="F162">
        <v>6.15</v>
      </c>
      <c r="G162" s="73">
        <v>44353</v>
      </c>
      <c r="H162" s="73">
        <v>44353</v>
      </c>
      <c r="I162">
        <v>0</v>
      </c>
      <c r="J162">
        <v>2018</v>
      </c>
      <c r="K162" t="s">
        <v>40</v>
      </c>
      <c r="L162">
        <v>1</v>
      </c>
      <c r="M162">
        <v>6.7222222222222225E-2</v>
      </c>
      <c r="N162">
        <v>6.7222222222222225E-2</v>
      </c>
      <c r="O162">
        <v>1</v>
      </c>
      <c r="P162">
        <v>6.7222222222222225E-2</v>
      </c>
      <c r="Q162">
        <v>1</v>
      </c>
    </row>
    <row r="163" spans="1:19" x14ac:dyDescent="0.3">
      <c r="A163" s="72">
        <v>161</v>
      </c>
      <c r="B163">
        <v>38276</v>
      </c>
      <c r="C163" t="s">
        <v>261</v>
      </c>
      <c r="D163" t="s">
        <v>28</v>
      </c>
      <c r="E163" t="s">
        <v>34</v>
      </c>
      <c r="F163">
        <v>6.7</v>
      </c>
      <c r="G163" s="73">
        <v>43913</v>
      </c>
      <c r="H163" s="73">
        <v>43939</v>
      </c>
      <c r="I163">
        <v>5</v>
      </c>
      <c r="J163">
        <v>2019</v>
      </c>
      <c r="K163" t="s">
        <v>31</v>
      </c>
      <c r="L163">
        <v>12</v>
      </c>
      <c r="M163">
        <v>0.39444444444444438</v>
      </c>
      <c r="N163">
        <v>4.7333333333333334</v>
      </c>
      <c r="O163">
        <v>27</v>
      </c>
      <c r="P163">
        <v>0.17530864197530871</v>
      </c>
      <c r="Q163">
        <v>0.44444444444444442</v>
      </c>
    </row>
    <row r="164" spans="1:19" x14ac:dyDescent="0.3">
      <c r="A164" s="72">
        <v>162</v>
      </c>
      <c r="B164">
        <v>39730</v>
      </c>
      <c r="C164" t="s">
        <v>262</v>
      </c>
      <c r="D164" t="s">
        <v>28</v>
      </c>
      <c r="E164" t="s">
        <v>34</v>
      </c>
      <c r="F164">
        <v>7.41</v>
      </c>
      <c r="G164" s="73">
        <v>44171</v>
      </c>
      <c r="H164" s="73">
        <v>44183</v>
      </c>
      <c r="I164">
        <v>5</v>
      </c>
      <c r="J164">
        <v>2020</v>
      </c>
      <c r="K164" t="s">
        <v>29</v>
      </c>
      <c r="L164">
        <v>12</v>
      </c>
      <c r="M164">
        <v>0.3972222222222222</v>
      </c>
      <c r="N164">
        <v>4.7666666666666666</v>
      </c>
      <c r="O164" s="38">
        <v>13</v>
      </c>
      <c r="P164">
        <v>0.36666666666666659</v>
      </c>
      <c r="Q164">
        <v>0.92307692307692313</v>
      </c>
    </row>
    <row r="165" spans="1:19" x14ac:dyDescent="0.3">
      <c r="A165" s="72">
        <v>163</v>
      </c>
      <c r="B165">
        <v>40230</v>
      </c>
      <c r="C165" t="s">
        <v>263</v>
      </c>
      <c r="D165" t="s">
        <v>28</v>
      </c>
      <c r="E165" t="s">
        <v>44</v>
      </c>
      <c r="F165">
        <v>7.19</v>
      </c>
      <c r="G165" s="73">
        <v>44108</v>
      </c>
      <c r="H165" s="73">
        <v>44117</v>
      </c>
      <c r="I165">
        <v>6</v>
      </c>
      <c r="J165">
        <v>2020</v>
      </c>
      <c r="K165" t="s">
        <v>21</v>
      </c>
      <c r="L165">
        <v>12</v>
      </c>
      <c r="M165">
        <v>0.39444444444444438</v>
      </c>
      <c r="N165">
        <v>4.7333333333333334</v>
      </c>
      <c r="O165" s="38">
        <v>10</v>
      </c>
      <c r="P165">
        <v>0.47333333333333327</v>
      </c>
      <c r="Q165">
        <v>1.2</v>
      </c>
    </row>
    <row r="166" spans="1:19" x14ac:dyDescent="0.3">
      <c r="A166" s="72">
        <v>164</v>
      </c>
      <c r="B166">
        <v>136</v>
      </c>
      <c r="C166" t="s">
        <v>264</v>
      </c>
      <c r="D166" t="s">
        <v>28</v>
      </c>
      <c r="E166" t="s">
        <v>34</v>
      </c>
      <c r="F166">
        <v>8.4</v>
      </c>
      <c r="G166" s="73">
        <v>43597</v>
      </c>
      <c r="H166" s="73">
        <v>43612</v>
      </c>
      <c r="I166">
        <v>7</v>
      </c>
      <c r="J166">
        <v>1999</v>
      </c>
      <c r="K166" t="s">
        <v>31</v>
      </c>
      <c r="L166">
        <v>62</v>
      </c>
      <c r="M166">
        <v>0.38333333333333341</v>
      </c>
      <c r="N166">
        <v>23.766666666666669</v>
      </c>
      <c r="O166" s="38">
        <v>16</v>
      </c>
      <c r="P166">
        <v>1.4854166666666671</v>
      </c>
      <c r="Q166">
        <v>3.875</v>
      </c>
    </row>
    <row r="167" spans="1:19" x14ac:dyDescent="0.3">
      <c r="A167" s="72">
        <v>165</v>
      </c>
      <c r="B167">
        <v>138</v>
      </c>
      <c r="C167" t="s">
        <v>265</v>
      </c>
      <c r="D167" t="s">
        <v>65</v>
      </c>
      <c r="E167" t="s">
        <v>34</v>
      </c>
      <c r="F167">
        <v>8.19</v>
      </c>
      <c r="G167" s="73">
        <v>43620</v>
      </c>
      <c r="H167" s="73">
        <v>43636</v>
      </c>
      <c r="I167">
        <v>7</v>
      </c>
      <c r="J167">
        <v>2003</v>
      </c>
      <c r="K167" t="s">
        <v>21</v>
      </c>
      <c r="L167">
        <v>8</v>
      </c>
      <c r="M167">
        <v>0.38055555555555548</v>
      </c>
      <c r="N167">
        <v>3.0444444444444438</v>
      </c>
      <c r="O167" s="38">
        <v>17</v>
      </c>
      <c r="P167">
        <v>0.17908496732026141</v>
      </c>
      <c r="Q167">
        <v>0.47058823529411759</v>
      </c>
    </row>
    <row r="168" spans="1:19" x14ac:dyDescent="0.3">
      <c r="A168" s="72">
        <v>166</v>
      </c>
      <c r="B168">
        <v>139</v>
      </c>
      <c r="C168" t="s">
        <v>266</v>
      </c>
      <c r="D168" t="s">
        <v>65</v>
      </c>
      <c r="E168" t="s">
        <v>34</v>
      </c>
      <c r="F168">
        <v>8.26</v>
      </c>
      <c r="G168" s="73">
        <v>43638</v>
      </c>
      <c r="H168" s="73">
        <v>43640</v>
      </c>
      <c r="I168">
        <v>7</v>
      </c>
      <c r="J168">
        <v>2004</v>
      </c>
      <c r="K168" t="s">
        <v>21</v>
      </c>
      <c r="L168">
        <v>14</v>
      </c>
      <c r="M168">
        <v>0.4</v>
      </c>
      <c r="N168">
        <v>5.6000000000000014</v>
      </c>
      <c r="O168" s="38">
        <v>3</v>
      </c>
      <c r="P168">
        <v>1.8666666666666669</v>
      </c>
      <c r="Q168">
        <v>4.666666666666667</v>
      </c>
    </row>
    <row r="169" spans="1:19" x14ac:dyDescent="0.3">
      <c r="A169" s="72">
        <v>167</v>
      </c>
      <c r="B169">
        <v>137</v>
      </c>
      <c r="C169" t="s">
        <v>267</v>
      </c>
      <c r="D169" t="s">
        <v>65</v>
      </c>
      <c r="E169" t="s">
        <v>34</v>
      </c>
      <c r="F169">
        <v>8.31</v>
      </c>
      <c r="G169" s="73">
        <v>43613</v>
      </c>
      <c r="H169" s="73">
        <v>43617</v>
      </c>
      <c r="I169">
        <v>8</v>
      </c>
      <c r="J169">
        <v>2002</v>
      </c>
      <c r="K169" t="s">
        <v>21</v>
      </c>
      <c r="L169">
        <v>8</v>
      </c>
      <c r="M169">
        <v>0.4</v>
      </c>
      <c r="N169">
        <v>3.2</v>
      </c>
      <c r="O169" s="38">
        <v>5</v>
      </c>
      <c r="P169">
        <v>0.64</v>
      </c>
      <c r="Q169">
        <v>1.6</v>
      </c>
      <c r="S169">
        <f>+tb_list[[#This Row],[show duration]]+N205+N253+N254+N255+N256+N257+N258+N259+N260+N293+N302+N317+N328+N381</f>
        <v>96.28</v>
      </c>
    </row>
    <row r="170" spans="1:19" x14ac:dyDescent="0.3">
      <c r="A170" s="72">
        <v>168</v>
      </c>
      <c r="B170">
        <v>48177</v>
      </c>
      <c r="C170" t="s">
        <v>268</v>
      </c>
      <c r="D170" t="s">
        <v>60</v>
      </c>
      <c r="E170" t="s">
        <v>105</v>
      </c>
      <c r="F170">
        <v>6.23</v>
      </c>
      <c r="G170" s="73">
        <v>44787</v>
      </c>
      <c r="H170" s="73">
        <v>44787</v>
      </c>
      <c r="I170">
        <v>7</v>
      </c>
      <c r="J170">
        <v>2021</v>
      </c>
      <c r="K170" t="s">
        <v>40</v>
      </c>
      <c r="L170">
        <v>1</v>
      </c>
      <c r="M170">
        <v>6.805555555555555E-2</v>
      </c>
      <c r="N170">
        <v>6.805555555555555E-2</v>
      </c>
      <c r="O170">
        <v>1</v>
      </c>
      <c r="P170">
        <v>6.805555555555555E-2</v>
      </c>
      <c r="Q170">
        <v>1</v>
      </c>
    </row>
    <row r="171" spans="1:19" x14ac:dyDescent="0.3">
      <c r="A171" s="72">
        <v>169</v>
      </c>
      <c r="B171">
        <v>40046</v>
      </c>
      <c r="C171" t="s">
        <v>269</v>
      </c>
      <c r="D171" t="s">
        <v>28</v>
      </c>
      <c r="E171" t="s">
        <v>20</v>
      </c>
      <c r="F171">
        <v>7.85</v>
      </c>
      <c r="G171" s="73">
        <v>44103</v>
      </c>
      <c r="H171" s="73">
        <v>44112</v>
      </c>
      <c r="I171">
        <v>8</v>
      </c>
      <c r="J171">
        <v>2020</v>
      </c>
      <c r="K171" t="s">
        <v>21</v>
      </c>
      <c r="L171">
        <v>13</v>
      </c>
      <c r="M171">
        <v>0.41388888888888892</v>
      </c>
      <c r="N171">
        <v>5.3805555555555564</v>
      </c>
      <c r="O171" s="38">
        <v>10</v>
      </c>
      <c r="P171">
        <v>0.53805555555555551</v>
      </c>
      <c r="Q171">
        <v>1.3</v>
      </c>
    </row>
    <row r="172" spans="1:19" x14ac:dyDescent="0.3">
      <c r="A172" s="72">
        <v>170</v>
      </c>
      <c r="B172">
        <v>42981</v>
      </c>
      <c r="C172" t="s">
        <v>270</v>
      </c>
      <c r="D172" t="s">
        <v>28</v>
      </c>
      <c r="E172" t="s">
        <v>20</v>
      </c>
      <c r="F172">
        <v>5.07</v>
      </c>
      <c r="G172" s="73">
        <v>44564</v>
      </c>
      <c r="H172" s="73">
        <v>44613</v>
      </c>
      <c r="I172">
        <v>4</v>
      </c>
      <c r="J172">
        <v>2021</v>
      </c>
      <c r="K172" t="s">
        <v>21</v>
      </c>
      <c r="L172">
        <v>10</v>
      </c>
      <c r="M172">
        <v>0.1333333333333333</v>
      </c>
      <c r="N172">
        <v>1.333333333333333</v>
      </c>
      <c r="O172" s="38">
        <v>50</v>
      </c>
      <c r="P172">
        <v>2.6666666666666661E-2</v>
      </c>
      <c r="Q172">
        <v>0.2</v>
      </c>
    </row>
    <row r="173" spans="1:19" x14ac:dyDescent="0.3">
      <c r="A173" s="72">
        <v>171</v>
      </c>
      <c r="B173">
        <v>40842</v>
      </c>
      <c r="C173" t="s">
        <v>271</v>
      </c>
      <c r="D173" t="s">
        <v>28</v>
      </c>
      <c r="E173" t="s">
        <v>105</v>
      </c>
      <c r="F173">
        <v>7.43</v>
      </c>
      <c r="G173" s="73">
        <v>44525</v>
      </c>
      <c r="H173" s="73">
        <v>44537</v>
      </c>
      <c r="I173">
        <v>5</v>
      </c>
      <c r="J173">
        <v>2021</v>
      </c>
      <c r="K173" t="s">
        <v>21</v>
      </c>
      <c r="L173">
        <v>12</v>
      </c>
      <c r="M173">
        <v>0.3963888888888889</v>
      </c>
      <c r="N173">
        <v>4.7566666666666668</v>
      </c>
      <c r="O173" s="38">
        <v>13</v>
      </c>
      <c r="P173">
        <v>0.3658974358974359</v>
      </c>
      <c r="Q173">
        <v>0.92307692307692313</v>
      </c>
    </row>
    <row r="174" spans="1:19" x14ac:dyDescent="0.3">
      <c r="A174" s="72">
        <v>172</v>
      </c>
      <c r="B174">
        <v>38783</v>
      </c>
      <c r="C174" t="s">
        <v>272</v>
      </c>
      <c r="D174" t="s">
        <v>60</v>
      </c>
      <c r="E174" t="s">
        <v>20</v>
      </c>
      <c r="F174">
        <v>5.99</v>
      </c>
      <c r="G174" s="73">
        <v>44034</v>
      </c>
      <c r="H174" s="73">
        <v>44034</v>
      </c>
      <c r="I174">
        <v>5</v>
      </c>
      <c r="J174">
        <v>2019</v>
      </c>
      <c r="K174" t="s">
        <v>21</v>
      </c>
      <c r="L174">
        <v>1</v>
      </c>
      <c r="M174">
        <v>6.1111111111111109E-2</v>
      </c>
      <c r="N174">
        <v>6.1111111111111109E-2</v>
      </c>
      <c r="O174" s="38">
        <v>1</v>
      </c>
      <c r="P174">
        <v>6.1111111111111109E-2</v>
      </c>
      <c r="Q174">
        <v>1</v>
      </c>
    </row>
    <row r="175" spans="1:19" x14ac:dyDescent="0.3">
      <c r="A175" s="72">
        <v>173</v>
      </c>
      <c r="B175">
        <v>40359</v>
      </c>
      <c r="C175" t="s">
        <v>273</v>
      </c>
      <c r="D175" t="s">
        <v>28</v>
      </c>
      <c r="E175" t="s">
        <v>44</v>
      </c>
      <c r="F175">
        <v>6.87</v>
      </c>
      <c r="G175" s="73">
        <v>44357</v>
      </c>
      <c r="H175" s="73">
        <v>44364</v>
      </c>
      <c r="I175">
        <v>7</v>
      </c>
      <c r="J175">
        <v>2020</v>
      </c>
      <c r="K175" t="s">
        <v>31</v>
      </c>
      <c r="L175">
        <v>12</v>
      </c>
      <c r="M175">
        <v>0.3972222222222222</v>
      </c>
      <c r="N175">
        <v>4.7666666666666666</v>
      </c>
      <c r="O175" s="38">
        <v>8</v>
      </c>
      <c r="P175">
        <v>0.59583333333333333</v>
      </c>
      <c r="Q175">
        <v>1.5</v>
      </c>
    </row>
    <row r="176" spans="1:19" x14ac:dyDescent="0.3">
      <c r="A176" s="72">
        <v>174</v>
      </c>
      <c r="B176">
        <v>38909</v>
      </c>
      <c r="C176" t="s">
        <v>275</v>
      </c>
      <c r="D176" t="s">
        <v>28</v>
      </c>
      <c r="E176" t="s">
        <v>73</v>
      </c>
      <c r="F176">
        <v>6.19</v>
      </c>
      <c r="G176" s="73">
        <v>44093</v>
      </c>
      <c r="H176" s="73">
        <v>44097</v>
      </c>
      <c r="I176">
        <v>5</v>
      </c>
      <c r="J176">
        <v>2020</v>
      </c>
      <c r="K176" t="s">
        <v>21</v>
      </c>
      <c r="L176">
        <v>13</v>
      </c>
      <c r="M176">
        <v>0.39666666666666672</v>
      </c>
      <c r="N176">
        <v>5.1566666666666663</v>
      </c>
      <c r="O176" s="38">
        <v>5</v>
      </c>
      <c r="P176">
        <v>1.031333333333333</v>
      </c>
      <c r="Q176">
        <v>2.6</v>
      </c>
    </row>
    <row r="177" spans="1:17" x14ac:dyDescent="0.3">
      <c r="A177" s="72">
        <v>175</v>
      </c>
      <c r="B177">
        <v>42076</v>
      </c>
      <c r="C177" t="s">
        <v>276</v>
      </c>
      <c r="D177" t="s">
        <v>83</v>
      </c>
      <c r="E177" t="s">
        <v>83</v>
      </c>
      <c r="F177">
        <v>7.85</v>
      </c>
      <c r="G177" s="73">
        <v>44329</v>
      </c>
      <c r="H177" s="73">
        <v>44329</v>
      </c>
      <c r="I177">
        <v>7</v>
      </c>
      <c r="J177">
        <v>2020</v>
      </c>
      <c r="K177" t="s">
        <v>29</v>
      </c>
      <c r="L177">
        <v>1</v>
      </c>
      <c r="M177">
        <v>6.3888888888888884E-2</v>
      </c>
      <c r="N177">
        <v>6.3888888888888884E-2</v>
      </c>
      <c r="O177" s="38">
        <v>1</v>
      </c>
      <c r="P177">
        <v>6.3888888888888884E-2</v>
      </c>
      <c r="Q177">
        <v>1</v>
      </c>
    </row>
    <row r="178" spans="1:17" x14ac:dyDescent="0.3">
      <c r="A178" s="72">
        <v>176</v>
      </c>
      <c r="B178">
        <v>40833</v>
      </c>
      <c r="C178" t="s">
        <v>277</v>
      </c>
      <c r="D178" t="s">
        <v>28</v>
      </c>
      <c r="E178" t="s">
        <v>34</v>
      </c>
      <c r="F178">
        <v>7.24</v>
      </c>
      <c r="G178" s="73">
        <v>44383</v>
      </c>
      <c r="H178" s="73">
        <v>44445</v>
      </c>
      <c r="I178">
        <v>7</v>
      </c>
      <c r="J178">
        <v>2020</v>
      </c>
      <c r="K178" t="s">
        <v>31</v>
      </c>
      <c r="L178">
        <v>24</v>
      </c>
      <c r="M178">
        <v>2.361111111111111E-2</v>
      </c>
      <c r="N178">
        <v>0.56666666666666665</v>
      </c>
      <c r="O178">
        <v>63</v>
      </c>
      <c r="P178">
        <v>8.9947089947089946E-3</v>
      </c>
      <c r="Q178">
        <v>0.38095238095238088</v>
      </c>
    </row>
    <row r="179" spans="1:17" x14ac:dyDescent="0.3">
      <c r="A179" s="72">
        <v>177</v>
      </c>
      <c r="B179">
        <v>40010</v>
      </c>
      <c r="C179" t="s">
        <v>278</v>
      </c>
      <c r="D179" t="s">
        <v>28</v>
      </c>
      <c r="E179" t="s">
        <v>34</v>
      </c>
      <c r="F179">
        <v>7.45</v>
      </c>
      <c r="G179" s="73">
        <v>44126</v>
      </c>
      <c r="H179" s="73">
        <v>44138</v>
      </c>
      <c r="I179">
        <v>7</v>
      </c>
      <c r="J179">
        <v>2020</v>
      </c>
      <c r="K179" t="s">
        <v>21</v>
      </c>
      <c r="L179">
        <v>12</v>
      </c>
      <c r="M179">
        <v>0.3913888888888889</v>
      </c>
      <c r="N179">
        <v>4.6966666666666672</v>
      </c>
      <c r="O179" s="38">
        <v>13</v>
      </c>
      <c r="P179">
        <v>0.36128205128205132</v>
      </c>
      <c r="Q179">
        <v>0.92307692307692313</v>
      </c>
    </row>
    <row r="180" spans="1:17" x14ac:dyDescent="0.3">
      <c r="A180" s="72">
        <v>178</v>
      </c>
      <c r="B180">
        <v>37286</v>
      </c>
      <c r="C180" t="s">
        <v>279</v>
      </c>
      <c r="D180" t="s">
        <v>65</v>
      </c>
      <c r="E180" t="s">
        <v>34</v>
      </c>
      <c r="F180">
        <v>5.69</v>
      </c>
      <c r="G180" s="73">
        <v>44042</v>
      </c>
      <c r="H180" s="73">
        <v>44042</v>
      </c>
      <c r="I180">
        <v>4</v>
      </c>
      <c r="J180">
        <v>2019</v>
      </c>
      <c r="K180" t="s">
        <v>21</v>
      </c>
      <c r="L180">
        <v>1</v>
      </c>
      <c r="M180">
        <v>0.23916666666666669</v>
      </c>
      <c r="N180">
        <v>0.23916666666666669</v>
      </c>
      <c r="O180" s="38">
        <v>1</v>
      </c>
      <c r="P180">
        <v>0.23916666666666669</v>
      </c>
      <c r="Q180">
        <v>1</v>
      </c>
    </row>
    <row r="181" spans="1:17" x14ac:dyDescent="0.3">
      <c r="A181" s="72">
        <v>179</v>
      </c>
      <c r="B181">
        <v>41783</v>
      </c>
      <c r="C181" t="s">
        <v>280</v>
      </c>
      <c r="D181" t="s">
        <v>28</v>
      </c>
      <c r="E181" t="s">
        <v>76</v>
      </c>
      <c r="F181">
        <v>6.47</v>
      </c>
      <c r="G181" s="73">
        <v>44393</v>
      </c>
      <c r="H181" s="73">
        <v>44397</v>
      </c>
      <c r="I181">
        <v>4</v>
      </c>
      <c r="J181">
        <v>2020</v>
      </c>
      <c r="K181" t="s">
        <v>31</v>
      </c>
      <c r="L181">
        <v>12</v>
      </c>
      <c r="M181">
        <v>0.39444444444444438</v>
      </c>
      <c r="N181">
        <v>4.7333333333333334</v>
      </c>
      <c r="O181">
        <v>5</v>
      </c>
      <c r="P181">
        <v>0.94666666666666666</v>
      </c>
      <c r="Q181">
        <v>2.4</v>
      </c>
    </row>
    <row r="182" spans="1:17" x14ac:dyDescent="0.3">
      <c r="A182" s="72">
        <v>180</v>
      </c>
      <c r="B182">
        <v>37021</v>
      </c>
      <c r="C182" t="s">
        <v>281</v>
      </c>
      <c r="D182" t="s">
        <v>60</v>
      </c>
      <c r="E182" t="s">
        <v>49</v>
      </c>
      <c r="F182">
        <v>5.75</v>
      </c>
      <c r="G182" s="73">
        <v>44042</v>
      </c>
      <c r="H182" s="73">
        <v>44107</v>
      </c>
      <c r="I182">
        <v>5</v>
      </c>
      <c r="J182">
        <v>2018</v>
      </c>
      <c r="K182" t="s">
        <v>40</v>
      </c>
      <c r="L182">
        <v>6</v>
      </c>
      <c r="M182">
        <v>7.4999999999999997E-2</v>
      </c>
      <c r="N182">
        <v>0.45</v>
      </c>
      <c r="O182" s="38">
        <v>66</v>
      </c>
      <c r="P182">
        <v>6.8181818181818179E-3</v>
      </c>
      <c r="Q182">
        <v>9.0909090909090912E-2</v>
      </c>
    </row>
    <row r="183" spans="1:17" x14ac:dyDescent="0.3">
      <c r="A183" s="72">
        <v>181</v>
      </c>
      <c r="B183">
        <v>40530</v>
      </c>
      <c r="C183" t="s">
        <v>282</v>
      </c>
      <c r="D183" t="s">
        <v>28</v>
      </c>
      <c r="E183" t="s">
        <v>73</v>
      </c>
      <c r="F183">
        <v>7.13</v>
      </c>
      <c r="G183" s="73">
        <v>44567</v>
      </c>
      <c r="H183" s="73">
        <v>44567</v>
      </c>
      <c r="I183">
        <v>6</v>
      </c>
      <c r="J183">
        <v>2021</v>
      </c>
      <c r="K183" t="s">
        <v>21</v>
      </c>
      <c r="L183">
        <v>12</v>
      </c>
      <c r="M183">
        <v>0.3963888888888889</v>
      </c>
      <c r="N183">
        <v>4.7566666666666668</v>
      </c>
      <c r="O183" s="38">
        <v>1</v>
      </c>
      <c r="P183">
        <v>4.7566666666666668</v>
      </c>
      <c r="Q183">
        <v>12</v>
      </c>
    </row>
    <row r="184" spans="1:17" x14ac:dyDescent="0.3">
      <c r="A184" s="72">
        <v>182</v>
      </c>
      <c r="B184">
        <v>36906</v>
      </c>
      <c r="C184" t="s">
        <v>283</v>
      </c>
      <c r="D184" t="s">
        <v>28</v>
      </c>
      <c r="E184" t="s">
        <v>76</v>
      </c>
      <c r="F184">
        <v>6.99</v>
      </c>
      <c r="G184" s="73">
        <v>44207</v>
      </c>
      <c r="H184" s="73">
        <v>44208</v>
      </c>
      <c r="I184">
        <v>6</v>
      </c>
      <c r="J184">
        <v>2018</v>
      </c>
      <c r="K184" t="s">
        <v>40</v>
      </c>
      <c r="L184">
        <v>11</v>
      </c>
      <c r="M184">
        <v>0.39444444444444438</v>
      </c>
      <c r="N184">
        <v>4.3388888888888886</v>
      </c>
      <c r="O184" s="38">
        <v>2</v>
      </c>
      <c r="P184">
        <v>2.1694444444444438</v>
      </c>
      <c r="Q184">
        <v>5.5</v>
      </c>
    </row>
    <row r="185" spans="1:17" x14ac:dyDescent="0.3">
      <c r="A185" s="72">
        <v>183</v>
      </c>
      <c r="B185">
        <v>38383</v>
      </c>
      <c r="C185" t="s">
        <v>284</v>
      </c>
      <c r="D185" t="s">
        <v>60</v>
      </c>
      <c r="E185" t="s">
        <v>76</v>
      </c>
      <c r="F185">
        <v>7.15</v>
      </c>
      <c r="G185" s="73">
        <v>44208</v>
      </c>
      <c r="H185" s="73">
        <v>44208</v>
      </c>
      <c r="I185">
        <v>6</v>
      </c>
      <c r="J185">
        <v>2018</v>
      </c>
      <c r="K185" t="s">
        <v>31</v>
      </c>
      <c r="L185">
        <v>1</v>
      </c>
      <c r="M185">
        <v>0.38333333333333341</v>
      </c>
      <c r="N185">
        <v>0.38333333333333341</v>
      </c>
      <c r="O185">
        <v>1</v>
      </c>
      <c r="P185">
        <v>0.38333333333333341</v>
      </c>
      <c r="Q185">
        <v>1</v>
      </c>
    </row>
    <row r="186" spans="1:17" x14ac:dyDescent="0.3">
      <c r="A186" s="72">
        <v>184</v>
      </c>
      <c r="B186">
        <v>39049</v>
      </c>
      <c r="C186" t="s">
        <v>285</v>
      </c>
      <c r="D186" t="s">
        <v>60</v>
      </c>
      <c r="E186" t="s">
        <v>76</v>
      </c>
      <c r="F186">
        <v>7.45</v>
      </c>
      <c r="G186" s="73">
        <v>44296</v>
      </c>
      <c r="H186" s="73">
        <v>44304</v>
      </c>
      <c r="I186">
        <v>6</v>
      </c>
      <c r="J186">
        <v>2020</v>
      </c>
      <c r="K186" t="s">
        <v>29</v>
      </c>
      <c r="L186">
        <v>11</v>
      </c>
      <c r="M186">
        <v>0.39444444444444438</v>
      </c>
      <c r="N186">
        <v>4.3388888888888886</v>
      </c>
      <c r="O186">
        <v>9</v>
      </c>
      <c r="P186">
        <v>0.48209876543209867</v>
      </c>
      <c r="Q186">
        <v>1.2222222222222221</v>
      </c>
    </row>
    <row r="187" spans="1:17" x14ac:dyDescent="0.3">
      <c r="A187" s="72">
        <v>185</v>
      </c>
      <c r="B187">
        <v>40661</v>
      </c>
      <c r="C187" t="s">
        <v>286</v>
      </c>
      <c r="D187" t="s">
        <v>19</v>
      </c>
      <c r="E187" t="s">
        <v>76</v>
      </c>
      <c r="F187">
        <v>7.2</v>
      </c>
      <c r="G187" s="73">
        <v>44304</v>
      </c>
      <c r="H187" s="73">
        <v>44304</v>
      </c>
      <c r="I187">
        <v>6</v>
      </c>
      <c r="J187">
        <v>2020</v>
      </c>
      <c r="K187" t="s">
        <v>29</v>
      </c>
      <c r="L187">
        <v>1</v>
      </c>
      <c r="M187">
        <v>0.39444444444444438</v>
      </c>
      <c r="N187">
        <v>0.39444444444444438</v>
      </c>
      <c r="O187">
        <v>1</v>
      </c>
      <c r="P187">
        <v>0.39444444444444438</v>
      </c>
      <c r="Q187">
        <v>1</v>
      </c>
    </row>
    <row r="188" spans="1:17" x14ac:dyDescent="0.3">
      <c r="A188" s="72">
        <v>186</v>
      </c>
      <c r="B188">
        <v>570</v>
      </c>
      <c r="C188" t="s">
        <v>287</v>
      </c>
      <c r="D188" t="s">
        <v>95</v>
      </c>
      <c r="E188" t="s">
        <v>34</v>
      </c>
      <c r="F188">
        <v>7.78</v>
      </c>
      <c r="G188" s="73">
        <v>43497</v>
      </c>
      <c r="H188" s="73">
        <v>43497</v>
      </c>
      <c r="I188">
        <v>8</v>
      </c>
      <c r="J188">
        <v>2000</v>
      </c>
      <c r="K188" t="s">
        <v>29</v>
      </c>
      <c r="L188">
        <v>1</v>
      </c>
      <c r="M188">
        <v>1.7</v>
      </c>
      <c r="N188">
        <v>1.7</v>
      </c>
      <c r="O188" s="38">
        <v>1</v>
      </c>
      <c r="P188">
        <v>1.7</v>
      </c>
      <c r="Q188">
        <v>1</v>
      </c>
    </row>
    <row r="189" spans="1:17" x14ac:dyDescent="0.3">
      <c r="A189" s="72">
        <v>187</v>
      </c>
      <c r="B189">
        <v>38619</v>
      </c>
      <c r="C189" t="s">
        <v>288</v>
      </c>
      <c r="D189" t="s">
        <v>28</v>
      </c>
      <c r="E189" t="s">
        <v>76</v>
      </c>
      <c r="F189">
        <v>7.71</v>
      </c>
      <c r="G189" s="73">
        <v>43791</v>
      </c>
      <c r="H189" s="73">
        <v>43800</v>
      </c>
      <c r="I189">
        <v>7</v>
      </c>
      <c r="J189">
        <v>2019</v>
      </c>
      <c r="K189" t="s">
        <v>40</v>
      </c>
      <c r="L189">
        <v>12</v>
      </c>
      <c r="M189">
        <v>0.40694444444444439</v>
      </c>
      <c r="N189">
        <v>4.8833333333333329</v>
      </c>
      <c r="O189" s="38">
        <v>10</v>
      </c>
      <c r="P189">
        <v>0.48833333333333329</v>
      </c>
      <c r="Q189">
        <v>1.2</v>
      </c>
    </row>
    <row r="190" spans="1:17" x14ac:dyDescent="0.3">
      <c r="A190" s="72">
        <v>188</v>
      </c>
      <c r="B190">
        <v>47250</v>
      </c>
      <c r="C190" t="s">
        <v>289</v>
      </c>
      <c r="D190" t="s">
        <v>28</v>
      </c>
      <c r="E190" t="s">
        <v>20</v>
      </c>
      <c r="F190">
        <v>6.09</v>
      </c>
      <c r="G190" s="73">
        <v>44669</v>
      </c>
      <c r="H190" s="73">
        <v>44693</v>
      </c>
      <c r="I190">
        <v>4</v>
      </c>
      <c r="J190">
        <v>2021</v>
      </c>
      <c r="K190" t="s">
        <v>29</v>
      </c>
      <c r="L190">
        <v>12</v>
      </c>
      <c r="M190">
        <v>0.38055555555555548</v>
      </c>
      <c r="N190">
        <v>4.5666666666666664</v>
      </c>
      <c r="O190">
        <v>25</v>
      </c>
      <c r="P190">
        <v>0.18266666666666659</v>
      </c>
      <c r="Q190">
        <v>0.48</v>
      </c>
    </row>
    <row r="191" spans="1:17" x14ac:dyDescent="0.3">
      <c r="A191" s="72">
        <v>189</v>
      </c>
      <c r="B191">
        <v>253</v>
      </c>
      <c r="C191" t="s">
        <v>290</v>
      </c>
      <c r="D191" t="s">
        <v>28</v>
      </c>
      <c r="E191" t="s">
        <v>34</v>
      </c>
      <c r="F191">
        <v>7.82</v>
      </c>
      <c r="G191" s="73">
        <v>43480</v>
      </c>
      <c r="H191" s="73">
        <v>43495</v>
      </c>
      <c r="I191">
        <v>7</v>
      </c>
      <c r="J191">
        <v>2001</v>
      </c>
      <c r="K191" t="s">
        <v>29</v>
      </c>
      <c r="L191">
        <v>26</v>
      </c>
      <c r="M191">
        <v>0.38333333333333341</v>
      </c>
      <c r="N191">
        <v>9.9666666666666668</v>
      </c>
      <c r="O191">
        <v>16</v>
      </c>
      <c r="P191">
        <v>0.62291666666666667</v>
      </c>
      <c r="Q191">
        <v>1.625</v>
      </c>
    </row>
    <row r="192" spans="1:17" x14ac:dyDescent="0.3">
      <c r="A192" s="72">
        <v>190</v>
      </c>
      <c r="B192">
        <v>254</v>
      </c>
      <c r="C192" t="s">
        <v>291</v>
      </c>
      <c r="D192" t="s">
        <v>65</v>
      </c>
      <c r="E192" t="s">
        <v>34</v>
      </c>
      <c r="F192">
        <v>7.79</v>
      </c>
      <c r="G192" s="73">
        <v>43498</v>
      </c>
      <c r="H192" s="73">
        <v>43509</v>
      </c>
      <c r="I192">
        <v>7</v>
      </c>
      <c r="J192">
        <v>2002</v>
      </c>
      <c r="K192" t="s">
        <v>40</v>
      </c>
      <c r="L192">
        <v>6</v>
      </c>
      <c r="M192">
        <v>0.43333333333333329</v>
      </c>
      <c r="N192">
        <v>2.6</v>
      </c>
      <c r="O192" s="38">
        <v>12</v>
      </c>
      <c r="P192">
        <v>0.2166666666666667</v>
      </c>
      <c r="Q192">
        <v>0.5</v>
      </c>
    </row>
    <row r="193" spans="1:17" x14ac:dyDescent="0.3">
      <c r="A193" s="72">
        <v>191</v>
      </c>
      <c r="B193">
        <v>255</v>
      </c>
      <c r="C193" t="s">
        <v>292</v>
      </c>
      <c r="D193" t="s">
        <v>65</v>
      </c>
      <c r="E193" t="s">
        <v>34</v>
      </c>
      <c r="F193">
        <v>7.63</v>
      </c>
      <c r="G193" s="73">
        <v>43505</v>
      </c>
      <c r="H193" s="73">
        <v>43525</v>
      </c>
      <c r="I193">
        <v>7</v>
      </c>
      <c r="J193">
        <v>2003</v>
      </c>
      <c r="K193" t="s">
        <v>31</v>
      </c>
      <c r="L193">
        <v>7</v>
      </c>
      <c r="M193">
        <v>0.43333333333333329</v>
      </c>
      <c r="N193">
        <v>3.0333333333333332</v>
      </c>
      <c r="O193">
        <v>21</v>
      </c>
      <c r="P193">
        <v>0.1444444444444444</v>
      </c>
      <c r="Q193">
        <v>0.33333333333333331</v>
      </c>
    </row>
    <row r="194" spans="1:17" x14ac:dyDescent="0.3">
      <c r="A194" s="72">
        <v>192</v>
      </c>
      <c r="B194">
        <v>43711</v>
      </c>
      <c r="C194" t="s">
        <v>293</v>
      </c>
      <c r="D194" t="s">
        <v>60</v>
      </c>
      <c r="E194" t="s">
        <v>20</v>
      </c>
      <c r="F194">
        <v>6.25</v>
      </c>
      <c r="G194" s="73">
        <v>44500</v>
      </c>
      <c r="H194" s="73">
        <v>44500</v>
      </c>
      <c r="I194">
        <v>6</v>
      </c>
      <c r="J194">
        <v>2020</v>
      </c>
      <c r="K194" t="s">
        <v>31</v>
      </c>
      <c r="L194">
        <v>1</v>
      </c>
      <c r="M194">
        <v>3.3055555555555553E-2</v>
      </c>
      <c r="N194">
        <v>3.3055555555555553E-2</v>
      </c>
      <c r="O194">
        <v>1</v>
      </c>
      <c r="P194">
        <v>3.3055555555555553E-2</v>
      </c>
      <c r="Q194">
        <v>1</v>
      </c>
    </row>
    <row r="195" spans="1:17" x14ac:dyDescent="0.3">
      <c r="A195" s="72">
        <v>193</v>
      </c>
      <c r="B195">
        <v>153</v>
      </c>
      <c r="C195" t="s">
        <v>294</v>
      </c>
      <c r="D195" t="s">
        <v>28</v>
      </c>
      <c r="E195" t="s">
        <v>44</v>
      </c>
      <c r="F195">
        <v>8.0299999999999994</v>
      </c>
      <c r="G195" s="73">
        <v>43104</v>
      </c>
      <c r="H195" s="73">
        <v>43145</v>
      </c>
      <c r="I195">
        <v>8</v>
      </c>
      <c r="J195">
        <v>2002</v>
      </c>
      <c r="K195" t="s">
        <v>29</v>
      </c>
      <c r="L195">
        <v>45</v>
      </c>
      <c r="M195">
        <v>0.41666666666666669</v>
      </c>
      <c r="N195">
        <v>18.75</v>
      </c>
      <c r="O195" s="38">
        <v>42</v>
      </c>
      <c r="P195">
        <v>0.44642857142857151</v>
      </c>
      <c r="Q195">
        <v>1.071428571428571</v>
      </c>
    </row>
    <row r="196" spans="1:17" x14ac:dyDescent="0.3">
      <c r="A196" s="72">
        <v>194</v>
      </c>
      <c r="B196">
        <v>38161</v>
      </c>
      <c r="C196" t="s">
        <v>295</v>
      </c>
      <c r="D196" t="s">
        <v>28</v>
      </c>
      <c r="E196" t="s">
        <v>20</v>
      </c>
      <c r="F196">
        <v>6.89</v>
      </c>
      <c r="G196" s="73">
        <v>43916</v>
      </c>
      <c r="H196" s="73">
        <v>43945</v>
      </c>
      <c r="I196">
        <v>7</v>
      </c>
      <c r="J196">
        <v>2019</v>
      </c>
      <c r="K196" t="s">
        <v>31</v>
      </c>
      <c r="L196">
        <v>24</v>
      </c>
      <c r="M196">
        <v>0.40166666666666673</v>
      </c>
      <c r="N196">
        <v>9.64</v>
      </c>
      <c r="O196">
        <v>30</v>
      </c>
      <c r="P196">
        <v>0.32133333333333342</v>
      </c>
      <c r="Q196">
        <v>0.8</v>
      </c>
    </row>
    <row r="197" spans="1:17" x14ac:dyDescent="0.3">
      <c r="A197" s="72">
        <v>195</v>
      </c>
      <c r="B197">
        <v>43691</v>
      </c>
      <c r="C197" t="s">
        <v>296</v>
      </c>
      <c r="D197" t="s">
        <v>28</v>
      </c>
      <c r="E197" t="s">
        <v>34</v>
      </c>
      <c r="F197">
        <v>7.77</v>
      </c>
      <c r="G197" s="73">
        <v>44709</v>
      </c>
      <c r="H197" s="73">
        <v>44726</v>
      </c>
      <c r="I197">
        <v>6</v>
      </c>
      <c r="J197">
        <v>2021</v>
      </c>
      <c r="K197" t="s">
        <v>40</v>
      </c>
      <c r="L197">
        <v>13</v>
      </c>
      <c r="M197">
        <v>0.40666666666666668</v>
      </c>
      <c r="N197">
        <v>5.2866666666666671</v>
      </c>
      <c r="O197" s="38">
        <v>18</v>
      </c>
      <c r="P197">
        <v>0.29370370370370369</v>
      </c>
      <c r="Q197">
        <v>0.72222222222222221</v>
      </c>
    </row>
    <row r="198" spans="1:17" x14ac:dyDescent="0.3">
      <c r="A198" s="72">
        <v>196</v>
      </c>
      <c r="B198">
        <v>37999</v>
      </c>
      <c r="C198" t="s">
        <v>298</v>
      </c>
      <c r="D198" t="s">
        <v>28</v>
      </c>
      <c r="E198" t="s">
        <v>34</v>
      </c>
      <c r="F198">
        <v>8.41</v>
      </c>
      <c r="G198" s="73">
        <v>43578</v>
      </c>
      <c r="H198" s="73">
        <v>43589</v>
      </c>
      <c r="I198">
        <v>9</v>
      </c>
      <c r="J198">
        <v>2019</v>
      </c>
      <c r="K198" t="s">
        <v>21</v>
      </c>
      <c r="L198">
        <v>12</v>
      </c>
      <c r="M198">
        <v>0.41666666666666669</v>
      </c>
      <c r="N198">
        <v>5</v>
      </c>
      <c r="O198">
        <v>12</v>
      </c>
      <c r="P198">
        <v>0.41666666666666669</v>
      </c>
      <c r="Q198">
        <v>1</v>
      </c>
    </row>
    <row r="199" spans="1:17" x14ac:dyDescent="0.3">
      <c r="A199" s="72">
        <v>197</v>
      </c>
      <c r="B199">
        <v>42822</v>
      </c>
      <c r="C199" t="s">
        <v>299</v>
      </c>
      <c r="D199" t="s">
        <v>28</v>
      </c>
      <c r="E199" t="s">
        <v>34</v>
      </c>
      <c r="F199">
        <v>7.16</v>
      </c>
      <c r="G199" s="73">
        <v>44515</v>
      </c>
      <c r="H199" s="73">
        <v>44524</v>
      </c>
      <c r="I199">
        <v>6</v>
      </c>
      <c r="J199">
        <v>2021</v>
      </c>
      <c r="K199" t="s">
        <v>21</v>
      </c>
      <c r="L199">
        <v>12</v>
      </c>
      <c r="M199">
        <v>0.39444444444444438</v>
      </c>
      <c r="N199">
        <v>4.7333333333333334</v>
      </c>
      <c r="O199">
        <v>10</v>
      </c>
      <c r="P199">
        <v>0.47333333333333327</v>
      </c>
      <c r="Q199">
        <v>1.2</v>
      </c>
    </row>
    <row r="200" spans="1:17" x14ac:dyDescent="0.3">
      <c r="A200" s="72">
        <v>198</v>
      </c>
      <c r="B200">
        <v>40750</v>
      </c>
      <c r="C200" t="s">
        <v>301</v>
      </c>
      <c r="D200" t="s">
        <v>28</v>
      </c>
      <c r="E200" t="s">
        <v>73</v>
      </c>
      <c r="F200">
        <v>6.33</v>
      </c>
      <c r="G200" s="73">
        <v>44741</v>
      </c>
      <c r="H200" s="73">
        <v>44748</v>
      </c>
      <c r="I200">
        <v>7</v>
      </c>
      <c r="J200">
        <v>2021</v>
      </c>
      <c r="K200" t="s">
        <v>21</v>
      </c>
      <c r="L200">
        <v>12</v>
      </c>
      <c r="M200">
        <v>0.4</v>
      </c>
      <c r="N200">
        <v>4.8000000000000007</v>
      </c>
      <c r="O200" s="38">
        <v>8</v>
      </c>
      <c r="P200">
        <v>0.60000000000000009</v>
      </c>
      <c r="Q200">
        <v>1.5</v>
      </c>
    </row>
    <row r="201" spans="1:17" x14ac:dyDescent="0.3">
      <c r="A201" s="72">
        <v>199</v>
      </c>
      <c r="B201">
        <v>37981</v>
      </c>
      <c r="C201" t="s">
        <v>302</v>
      </c>
      <c r="D201" t="s">
        <v>95</v>
      </c>
      <c r="E201" t="s">
        <v>34</v>
      </c>
      <c r="F201">
        <v>7.21</v>
      </c>
      <c r="G201" s="73">
        <v>44098</v>
      </c>
      <c r="H201" s="73">
        <v>44098</v>
      </c>
      <c r="I201">
        <v>6</v>
      </c>
      <c r="J201">
        <v>2019</v>
      </c>
      <c r="K201" t="s">
        <v>29</v>
      </c>
      <c r="L201">
        <v>1</v>
      </c>
      <c r="M201">
        <v>1.85</v>
      </c>
      <c r="N201">
        <v>1.85</v>
      </c>
      <c r="O201">
        <v>1</v>
      </c>
      <c r="P201">
        <v>1.85</v>
      </c>
      <c r="Q201">
        <v>1</v>
      </c>
    </row>
    <row r="202" spans="1:17" x14ac:dyDescent="0.3">
      <c r="A202" s="72">
        <v>200</v>
      </c>
      <c r="B202">
        <v>42544</v>
      </c>
      <c r="C202" t="s">
        <v>303</v>
      </c>
      <c r="D202" t="s">
        <v>28</v>
      </c>
      <c r="E202" t="s">
        <v>20</v>
      </c>
      <c r="F202">
        <v>7.09</v>
      </c>
      <c r="G202" s="73">
        <v>44778</v>
      </c>
      <c r="H202" s="73">
        <v>44778</v>
      </c>
      <c r="I202">
        <v>7</v>
      </c>
      <c r="J202">
        <v>2021</v>
      </c>
      <c r="K202" t="s">
        <v>31</v>
      </c>
      <c r="L202">
        <v>12</v>
      </c>
      <c r="M202">
        <v>0.40250000000000002</v>
      </c>
      <c r="N202">
        <v>4.83</v>
      </c>
      <c r="O202">
        <v>1</v>
      </c>
      <c r="P202">
        <v>4.83</v>
      </c>
      <c r="Q202">
        <v>12</v>
      </c>
    </row>
    <row r="203" spans="1:17" x14ac:dyDescent="0.3">
      <c r="A203" s="72">
        <v>201</v>
      </c>
      <c r="B203">
        <v>41312</v>
      </c>
      <c r="C203" t="s">
        <v>304</v>
      </c>
      <c r="D203" t="s">
        <v>28</v>
      </c>
      <c r="E203" t="s">
        <v>73</v>
      </c>
      <c r="F203">
        <v>6.96</v>
      </c>
      <c r="G203" s="73">
        <v>44370</v>
      </c>
      <c r="H203" s="73">
        <v>44379</v>
      </c>
      <c r="I203">
        <v>3</v>
      </c>
      <c r="J203">
        <v>2020</v>
      </c>
      <c r="K203" t="s">
        <v>31</v>
      </c>
      <c r="L203">
        <v>12</v>
      </c>
      <c r="M203">
        <v>0.3963888888888889</v>
      </c>
      <c r="N203">
        <v>4.7566666666666668</v>
      </c>
      <c r="O203" s="38">
        <v>10</v>
      </c>
      <c r="P203">
        <v>0.47566666666666668</v>
      </c>
      <c r="Q203">
        <v>1.2</v>
      </c>
    </row>
    <row r="204" spans="1:17" x14ac:dyDescent="0.3">
      <c r="A204" s="72">
        <v>202</v>
      </c>
      <c r="B204">
        <v>41930</v>
      </c>
      <c r="C204" t="s">
        <v>305</v>
      </c>
      <c r="D204" t="s">
        <v>28</v>
      </c>
      <c r="E204" t="s">
        <v>20</v>
      </c>
      <c r="F204">
        <v>6.79</v>
      </c>
      <c r="G204" s="73">
        <v>44440</v>
      </c>
      <c r="H204" s="73">
        <v>44482</v>
      </c>
      <c r="I204">
        <v>6</v>
      </c>
      <c r="J204">
        <v>2020</v>
      </c>
      <c r="K204" t="s">
        <v>31</v>
      </c>
      <c r="L204">
        <v>12</v>
      </c>
      <c r="M204">
        <v>0.40333333333333332</v>
      </c>
      <c r="N204">
        <v>4.84</v>
      </c>
      <c r="O204" s="38">
        <v>43</v>
      </c>
      <c r="P204">
        <v>0.11255813953488369</v>
      </c>
      <c r="Q204">
        <v>0.27906976744186052</v>
      </c>
    </row>
    <row r="205" spans="1:17" x14ac:dyDescent="0.3">
      <c r="A205" s="72">
        <v>203</v>
      </c>
      <c r="B205">
        <v>39198</v>
      </c>
      <c r="C205" t="s">
        <v>306</v>
      </c>
      <c r="D205" t="s">
        <v>28</v>
      </c>
      <c r="E205" t="s">
        <v>34</v>
      </c>
      <c r="F205">
        <v>8.09</v>
      </c>
      <c r="G205" s="73">
        <v>43847</v>
      </c>
      <c r="H205" s="73">
        <v>43856</v>
      </c>
      <c r="I205">
        <v>8</v>
      </c>
      <c r="J205">
        <v>2019</v>
      </c>
      <c r="K205" t="s">
        <v>40</v>
      </c>
      <c r="L205">
        <v>12</v>
      </c>
      <c r="M205">
        <v>0.46666666666666667</v>
      </c>
      <c r="N205">
        <v>5.6</v>
      </c>
      <c r="O205">
        <v>10</v>
      </c>
      <c r="P205">
        <v>0.55999999999999994</v>
      </c>
      <c r="Q205">
        <v>1.2</v>
      </c>
    </row>
    <row r="206" spans="1:17" x14ac:dyDescent="0.3">
      <c r="A206" s="72">
        <v>204</v>
      </c>
      <c r="B206">
        <v>43969</v>
      </c>
      <c r="C206" t="s">
        <v>307</v>
      </c>
      <c r="D206" t="s">
        <v>28</v>
      </c>
      <c r="E206" t="s">
        <v>34</v>
      </c>
      <c r="F206">
        <v>6.56</v>
      </c>
      <c r="G206" s="73">
        <v>44498</v>
      </c>
      <c r="H206" s="73">
        <v>44501</v>
      </c>
      <c r="I206">
        <v>6</v>
      </c>
      <c r="J206">
        <v>2021</v>
      </c>
      <c r="K206" t="s">
        <v>40</v>
      </c>
      <c r="L206">
        <v>12</v>
      </c>
      <c r="M206">
        <v>0.40749999999999997</v>
      </c>
      <c r="N206">
        <v>4.8899999999999997</v>
      </c>
      <c r="O206">
        <v>4</v>
      </c>
      <c r="P206">
        <v>1.2224999999999999</v>
      </c>
      <c r="Q206">
        <v>3</v>
      </c>
    </row>
    <row r="207" spans="1:17" x14ac:dyDescent="0.3">
      <c r="A207" s="72">
        <v>205</v>
      </c>
      <c r="B207">
        <v>1004</v>
      </c>
      <c r="C207" t="s">
        <v>308</v>
      </c>
      <c r="D207" t="s">
        <v>65</v>
      </c>
      <c r="E207" t="s">
        <v>20</v>
      </c>
      <c r="F207">
        <v>7.29</v>
      </c>
      <c r="G207" s="73">
        <v>42978</v>
      </c>
      <c r="H207" s="73">
        <v>42978</v>
      </c>
      <c r="I207">
        <v>6</v>
      </c>
      <c r="J207">
        <v>2002</v>
      </c>
      <c r="K207" t="s">
        <v>29</v>
      </c>
      <c r="L207">
        <v>1</v>
      </c>
      <c r="M207">
        <v>7.9444444444444443E-2</v>
      </c>
      <c r="N207">
        <v>7.9444444444444443E-2</v>
      </c>
      <c r="O207">
        <v>1</v>
      </c>
      <c r="P207">
        <v>7.9444444444444443E-2</v>
      </c>
      <c r="Q207">
        <v>1</v>
      </c>
    </row>
    <row r="208" spans="1:17" x14ac:dyDescent="0.3">
      <c r="A208" s="72">
        <v>206</v>
      </c>
      <c r="B208">
        <v>144</v>
      </c>
      <c r="C208" t="s">
        <v>309</v>
      </c>
      <c r="D208" t="s">
        <v>28</v>
      </c>
      <c r="E208" t="s">
        <v>310</v>
      </c>
      <c r="F208">
        <v>7.08</v>
      </c>
      <c r="G208" s="73">
        <v>43566</v>
      </c>
      <c r="H208" s="73">
        <v>43599</v>
      </c>
      <c r="I208">
        <v>2</v>
      </c>
      <c r="J208">
        <v>2002</v>
      </c>
      <c r="K208" t="s">
        <v>21</v>
      </c>
      <c r="L208">
        <v>13</v>
      </c>
      <c r="M208">
        <v>0.4</v>
      </c>
      <c r="N208">
        <v>5.2</v>
      </c>
      <c r="O208">
        <v>34</v>
      </c>
      <c r="P208">
        <v>0.15294117647058819</v>
      </c>
      <c r="Q208">
        <v>0.38235294117647062</v>
      </c>
    </row>
    <row r="209" spans="1:17" x14ac:dyDescent="0.3">
      <c r="A209" s="72">
        <v>207</v>
      </c>
      <c r="B209">
        <v>35860</v>
      </c>
      <c r="C209" t="s">
        <v>311</v>
      </c>
      <c r="D209" t="s">
        <v>28</v>
      </c>
      <c r="E209" t="s">
        <v>34</v>
      </c>
      <c r="F209">
        <v>7.71</v>
      </c>
      <c r="G209" s="73">
        <v>43776</v>
      </c>
      <c r="H209" s="73">
        <v>43787</v>
      </c>
      <c r="I209">
        <v>8</v>
      </c>
      <c r="J209">
        <v>2018</v>
      </c>
      <c r="K209" t="s">
        <v>21</v>
      </c>
      <c r="L209">
        <v>12</v>
      </c>
      <c r="M209">
        <v>0.39361111111111108</v>
      </c>
      <c r="N209">
        <v>4.7233333333333336</v>
      </c>
      <c r="O209">
        <v>12</v>
      </c>
      <c r="P209">
        <v>0.39361111111111108</v>
      </c>
      <c r="Q209">
        <v>1</v>
      </c>
    </row>
    <row r="210" spans="1:17" x14ac:dyDescent="0.3">
      <c r="A210" s="72">
        <v>208</v>
      </c>
      <c r="B210">
        <v>38993</v>
      </c>
      <c r="C210" t="s">
        <v>312</v>
      </c>
      <c r="D210" t="s">
        <v>28</v>
      </c>
      <c r="E210" t="s">
        <v>34</v>
      </c>
      <c r="F210">
        <v>8.08</v>
      </c>
      <c r="G210" s="73">
        <v>43857</v>
      </c>
      <c r="H210" s="73">
        <v>43859</v>
      </c>
      <c r="I210">
        <v>8</v>
      </c>
      <c r="J210">
        <v>2019</v>
      </c>
      <c r="K210" t="s">
        <v>40</v>
      </c>
      <c r="L210">
        <v>12</v>
      </c>
      <c r="M210">
        <v>0.39361111111111108</v>
      </c>
      <c r="N210">
        <v>4.7233333333333336</v>
      </c>
      <c r="O210">
        <v>3</v>
      </c>
      <c r="P210">
        <v>1.574444444444445</v>
      </c>
      <c r="Q210">
        <v>4</v>
      </c>
    </row>
    <row r="211" spans="1:17" x14ac:dyDescent="0.3">
      <c r="A211" s="72">
        <v>209</v>
      </c>
      <c r="B211">
        <v>37621</v>
      </c>
      <c r="C211" t="s">
        <v>313</v>
      </c>
      <c r="D211" t="s">
        <v>65</v>
      </c>
      <c r="E211" t="s">
        <v>34</v>
      </c>
      <c r="F211">
        <v>7.51</v>
      </c>
      <c r="G211" s="73">
        <v>43787</v>
      </c>
      <c r="H211" s="73">
        <v>43787</v>
      </c>
      <c r="I211">
        <v>8</v>
      </c>
      <c r="J211">
        <v>2018</v>
      </c>
      <c r="K211" t="s">
        <v>40</v>
      </c>
      <c r="L211">
        <v>1</v>
      </c>
      <c r="M211">
        <v>0.39333333333333331</v>
      </c>
      <c r="N211">
        <v>0.39333333333333331</v>
      </c>
      <c r="O211" s="38">
        <v>1</v>
      </c>
      <c r="P211">
        <v>0.39333333333333331</v>
      </c>
      <c r="Q211">
        <v>1</v>
      </c>
    </row>
    <row r="212" spans="1:17" x14ac:dyDescent="0.3">
      <c r="A212" s="72">
        <v>210</v>
      </c>
      <c r="B212">
        <v>1658</v>
      </c>
      <c r="C212" t="s">
        <v>314</v>
      </c>
      <c r="D212" t="s">
        <v>65</v>
      </c>
      <c r="E212" t="s">
        <v>34</v>
      </c>
      <c r="F212">
        <v>6.46</v>
      </c>
      <c r="G212" s="73">
        <v>44110</v>
      </c>
      <c r="H212" s="73">
        <v>44110</v>
      </c>
      <c r="I212">
        <v>6</v>
      </c>
      <c r="J212">
        <v>2000</v>
      </c>
      <c r="K212" t="s">
        <v>21</v>
      </c>
      <c r="L212">
        <v>1</v>
      </c>
      <c r="M212">
        <v>0.6958333333333333</v>
      </c>
      <c r="N212">
        <v>0.6958333333333333</v>
      </c>
      <c r="O212">
        <v>1</v>
      </c>
      <c r="P212">
        <v>0.6958333333333333</v>
      </c>
      <c r="Q212">
        <v>1</v>
      </c>
    </row>
    <row r="213" spans="1:17" x14ac:dyDescent="0.3">
      <c r="A213" s="72">
        <v>211</v>
      </c>
      <c r="B213">
        <v>33187</v>
      </c>
      <c r="C213" t="s">
        <v>315</v>
      </c>
      <c r="D213" t="s">
        <v>95</v>
      </c>
      <c r="E213" t="s">
        <v>20</v>
      </c>
      <c r="F213">
        <v>5.47</v>
      </c>
      <c r="G213" s="73">
        <v>44066</v>
      </c>
      <c r="H213" s="73">
        <v>44066</v>
      </c>
      <c r="I213">
        <v>7</v>
      </c>
      <c r="K213"/>
      <c r="L213">
        <v>1</v>
      </c>
      <c r="M213">
        <v>8.3333333333333339E-4</v>
      </c>
      <c r="N213">
        <v>8.3333333333333339E-4</v>
      </c>
      <c r="O213" s="38">
        <v>1</v>
      </c>
      <c r="P213">
        <v>8.3333333333333339E-4</v>
      </c>
      <c r="Q213">
        <v>1</v>
      </c>
    </row>
    <row r="214" spans="1:17" x14ac:dyDescent="0.3">
      <c r="A214" s="72">
        <v>212</v>
      </c>
      <c r="B214">
        <v>39199</v>
      </c>
      <c r="C214" t="s">
        <v>316</v>
      </c>
      <c r="D214" t="s">
        <v>28</v>
      </c>
      <c r="E214" t="s">
        <v>34</v>
      </c>
      <c r="F214">
        <v>6.4</v>
      </c>
      <c r="G214" s="73">
        <v>43824</v>
      </c>
      <c r="H214" s="73">
        <v>43830</v>
      </c>
      <c r="I214">
        <v>6</v>
      </c>
      <c r="J214">
        <v>2019</v>
      </c>
      <c r="K214" t="s">
        <v>40</v>
      </c>
      <c r="L214">
        <v>12</v>
      </c>
      <c r="M214">
        <v>0.39444444444444438</v>
      </c>
      <c r="N214">
        <v>4.7333333333333334</v>
      </c>
      <c r="O214" s="38">
        <v>7</v>
      </c>
      <c r="P214">
        <v>0.67619047619047623</v>
      </c>
      <c r="Q214">
        <v>1.714285714285714</v>
      </c>
    </row>
    <row r="215" spans="1:17" x14ac:dyDescent="0.3">
      <c r="A215" s="72">
        <v>213</v>
      </c>
      <c r="B215">
        <v>39326</v>
      </c>
      <c r="C215" t="s">
        <v>317</v>
      </c>
      <c r="D215" t="s">
        <v>28</v>
      </c>
      <c r="E215" t="s">
        <v>73</v>
      </c>
      <c r="F215">
        <v>6.52</v>
      </c>
      <c r="G215" s="73">
        <v>43748</v>
      </c>
      <c r="H215" s="73">
        <v>43754</v>
      </c>
      <c r="I215">
        <v>5</v>
      </c>
      <c r="J215">
        <v>2019</v>
      </c>
      <c r="K215" t="s">
        <v>40</v>
      </c>
      <c r="L215">
        <v>12</v>
      </c>
      <c r="M215">
        <v>0.39444444444444438</v>
      </c>
      <c r="N215">
        <v>4.7333333333333334</v>
      </c>
      <c r="O215" s="38">
        <v>7</v>
      </c>
      <c r="P215">
        <v>0.67619047619047623</v>
      </c>
      <c r="Q215">
        <v>1.714285714285714</v>
      </c>
    </row>
    <row r="216" spans="1:17" x14ac:dyDescent="0.3">
      <c r="A216" s="72">
        <v>214</v>
      </c>
      <c r="B216">
        <v>39112</v>
      </c>
      <c r="C216" t="s">
        <v>318</v>
      </c>
      <c r="D216" t="s">
        <v>83</v>
      </c>
      <c r="E216" t="s">
        <v>83</v>
      </c>
      <c r="F216">
        <v>8.32</v>
      </c>
      <c r="G216" s="73">
        <v>44120</v>
      </c>
      <c r="H216" s="73">
        <v>44120</v>
      </c>
      <c r="I216">
        <v>7</v>
      </c>
      <c r="J216">
        <v>2019</v>
      </c>
      <c r="K216" t="s">
        <v>21</v>
      </c>
      <c r="L216">
        <v>1</v>
      </c>
      <c r="M216">
        <v>7.0277777777777772E-2</v>
      </c>
      <c r="N216">
        <v>7.0277777777777772E-2</v>
      </c>
      <c r="O216">
        <v>1</v>
      </c>
      <c r="P216">
        <v>7.0277777777777772E-2</v>
      </c>
      <c r="Q216">
        <v>1</v>
      </c>
    </row>
    <row r="217" spans="1:17" x14ac:dyDescent="0.3">
      <c r="A217" s="72">
        <v>215</v>
      </c>
      <c r="B217">
        <v>29989</v>
      </c>
      <c r="C217" t="s">
        <v>319</v>
      </c>
      <c r="D217" t="s">
        <v>95</v>
      </c>
      <c r="E217" t="s">
        <v>20</v>
      </c>
      <c r="F217">
        <v>4.53</v>
      </c>
      <c r="G217" s="73">
        <v>44144</v>
      </c>
      <c r="H217" s="73">
        <v>44144</v>
      </c>
      <c r="I217">
        <v>4</v>
      </c>
      <c r="J217">
        <v>2001</v>
      </c>
      <c r="K217" t="s">
        <v>21</v>
      </c>
      <c r="L217">
        <v>1</v>
      </c>
      <c r="M217">
        <v>5.1111111111111107E-2</v>
      </c>
      <c r="N217">
        <v>5.1111111111111107E-2</v>
      </c>
      <c r="O217" s="38">
        <v>1</v>
      </c>
      <c r="P217">
        <v>5.1111111111111107E-2</v>
      </c>
      <c r="Q217">
        <v>1</v>
      </c>
    </row>
    <row r="218" spans="1:17" x14ac:dyDescent="0.3">
      <c r="A218" s="72">
        <v>216</v>
      </c>
      <c r="B218">
        <v>1145</v>
      </c>
      <c r="C218" t="s">
        <v>320</v>
      </c>
      <c r="D218" t="s">
        <v>28</v>
      </c>
      <c r="E218" t="s">
        <v>20</v>
      </c>
      <c r="F218">
        <v>7.14</v>
      </c>
      <c r="G218" s="73">
        <v>43415</v>
      </c>
      <c r="H218" s="73">
        <v>43437</v>
      </c>
      <c r="I218">
        <v>8</v>
      </c>
      <c r="J218">
        <v>2001</v>
      </c>
      <c r="K218" t="s">
        <v>31</v>
      </c>
      <c r="L218">
        <v>25</v>
      </c>
      <c r="M218">
        <v>0.3888888888888889</v>
      </c>
      <c r="N218">
        <v>9.7222222222222232</v>
      </c>
      <c r="O218" s="38">
        <v>23</v>
      </c>
      <c r="P218">
        <v>0.42270531400966188</v>
      </c>
      <c r="Q218">
        <v>1.0869565217391299</v>
      </c>
    </row>
    <row r="219" spans="1:17" x14ac:dyDescent="0.3">
      <c r="A219" s="72">
        <v>217</v>
      </c>
      <c r="B219">
        <v>757</v>
      </c>
      <c r="C219" t="s">
        <v>321</v>
      </c>
      <c r="D219" t="s">
        <v>95</v>
      </c>
      <c r="E219" t="s">
        <v>126</v>
      </c>
      <c r="F219">
        <v>6.67</v>
      </c>
      <c r="G219" s="73">
        <v>44118</v>
      </c>
      <c r="H219" s="73">
        <v>44118</v>
      </c>
      <c r="I219">
        <v>5</v>
      </c>
      <c r="J219">
        <v>2000</v>
      </c>
      <c r="K219" t="s">
        <v>40</v>
      </c>
      <c r="L219">
        <v>1</v>
      </c>
      <c r="M219">
        <v>1.6166666666666669</v>
      </c>
      <c r="N219">
        <v>1.6166666666666669</v>
      </c>
      <c r="O219">
        <v>1</v>
      </c>
      <c r="P219">
        <v>1.6166666666666669</v>
      </c>
      <c r="Q219">
        <v>1</v>
      </c>
    </row>
    <row r="220" spans="1:17" x14ac:dyDescent="0.3">
      <c r="A220" s="72">
        <v>218</v>
      </c>
      <c r="B220">
        <v>606</v>
      </c>
      <c r="C220" t="s">
        <v>322</v>
      </c>
      <c r="D220" t="s">
        <v>28</v>
      </c>
      <c r="E220" t="s">
        <v>20</v>
      </c>
      <c r="F220">
        <v>7.12</v>
      </c>
      <c r="G220" s="73">
        <v>43191</v>
      </c>
      <c r="H220" s="73">
        <v>43206</v>
      </c>
      <c r="I220">
        <v>5</v>
      </c>
      <c r="J220">
        <v>2000</v>
      </c>
      <c r="K220" t="s">
        <v>21</v>
      </c>
      <c r="L220">
        <v>13</v>
      </c>
      <c r="M220">
        <v>0.4</v>
      </c>
      <c r="N220">
        <v>5.2</v>
      </c>
      <c r="O220">
        <v>16</v>
      </c>
      <c r="P220">
        <v>0.32500000000000001</v>
      </c>
      <c r="Q220">
        <v>0.8125</v>
      </c>
    </row>
    <row r="221" spans="1:17" x14ac:dyDescent="0.3">
      <c r="A221" s="72">
        <v>219</v>
      </c>
      <c r="B221">
        <v>48508</v>
      </c>
      <c r="C221" t="s">
        <v>323</v>
      </c>
      <c r="D221" t="s">
        <v>60</v>
      </c>
      <c r="E221" t="s">
        <v>20</v>
      </c>
      <c r="F221">
        <v>6.06</v>
      </c>
      <c r="G221" s="73">
        <v>44445</v>
      </c>
      <c r="H221" s="73">
        <v>44445</v>
      </c>
      <c r="I221">
        <v>7</v>
      </c>
      <c r="J221">
        <v>2017</v>
      </c>
      <c r="K221" t="s">
        <v>21</v>
      </c>
      <c r="L221">
        <v>1</v>
      </c>
      <c r="M221">
        <v>9.6388888888888885E-2</v>
      </c>
      <c r="N221">
        <v>9.6388888888888885E-2</v>
      </c>
      <c r="O221" s="38">
        <v>1</v>
      </c>
      <c r="P221">
        <v>9.6388888888888885E-2</v>
      </c>
      <c r="Q221">
        <v>1</v>
      </c>
    </row>
    <row r="222" spans="1:17" x14ac:dyDescent="0.3">
      <c r="A222" s="72">
        <v>220</v>
      </c>
      <c r="B222">
        <v>39567</v>
      </c>
      <c r="C222" t="s">
        <v>324</v>
      </c>
      <c r="D222" t="s">
        <v>28</v>
      </c>
      <c r="E222" t="s">
        <v>20</v>
      </c>
      <c r="F222">
        <v>6.06</v>
      </c>
      <c r="G222" s="73">
        <v>43951</v>
      </c>
      <c r="H222" s="73">
        <v>43955</v>
      </c>
      <c r="I222">
        <v>5</v>
      </c>
      <c r="J222">
        <v>2019</v>
      </c>
      <c r="K222" t="s">
        <v>31</v>
      </c>
      <c r="L222">
        <v>12</v>
      </c>
      <c r="M222">
        <v>0.39666666666666672</v>
      </c>
      <c r="N222">
        <v>4.76</v>
      </c>
      <c r="O222">
        <v>5</v>
      </c>
      <c r="P222">
        <v>0.95199999999999996</v>
      </c>
      <c r="Q222">
        <v>2.4</v>
      </c>
    </row>
    <row r="223" spans="1:17" x14ac:dyDescent="0.3">
      <c r="A223" s="72">
        <v>221</v>
      </c>
      <c r="B223">
        <v>40762</v>
      </c>
      <c r="C223" t="s">
        <v>325</v>
      </c>
      <c r="D223" t="s">
        <v>65</v>
      </c>
      <c r="E223" t="s">
        <v>20</v>
      </c>
      <c r="F223">
        <v>6.04</v>
      </c>
      <c r="G223" s="73">
        <v>44158</v>
      </c>
      <c r="H223" s="73">
        <v>44158</v>
      </c>
      <c r="I223">
        <v>5</v>
      </c>
      <c r="J223">
        <v>2020</v>
      </c>
      <c r="K223" t="s">
        <v>21</v>
      </c>
      <c r="L223">
        <v>1</v>
      </c>
      <c r="M223">
        <v>0.38333333333333341</v>
      </c>
      <c r="N223">
        <v>0.38333333333333341</v>
      </c>
      <c r="O223">
        <v>1</v>
      </c>
      <c r="P223">
        <v>0.38333333333333341</v>
      </c>
      <c r="Q223">
        <v>1</v>
      </c>
    </row>
    <row r="224" spans="1:17" x14ac:dyDescent="0.3">
      <c r="A224" s="72">
        <v>222</v>
      </c>
      <c r="B224">
        <v>40908</v>
      </c>
      <c r="C224" t="s">
        <v>326</v>
      </c>
      <c r="D224" t="s">
        <v>28</v>
      </c>
      <c r="E224" t="s">
        <v>34</v>
      </c>
      <c r="F224">
        <v>7.41</v>
      </c>
      <c r="G224" s="73">
        <v>44776</v>
      </c>
      <c r="H224" s="73">
        <v>44784</v>
      </c>
      <c r="I224">
        <v>6</v>
      </c>
      <c r="J224">
        <v>2021</v>
      </c>
      <c r="K224" t="s">
        <v>21</v>
      </c>
      <c r="L224">
        <v>12</v>
      </c>
      <c r="M224">
        <v>0.39750000000000002</v>
      </c>
      <c r="N224">
        <v>4.7699999999999996</v>
      </c>
      <c r="O224" s="38">
        <v>9</v>
      </c>
      <c r="P224">
        <v>0.53</v>
      </c>
      <c r="Q224">
        <v>1.333333333333333</v>
      </c>
    </row>
    <row r="225" spans="1:17" x14ac:dyDescent="0.3">
      <c r="A225" s="72">
        <v>223</v>
      </c>
      <c r="B225">
        <v>37302</v>
      </c>
      <c r="C225" t="s">
        <v>327</v>
      </c>
      <c r="D225" t="s">
        <v>28</v>
      </c>
      <c r="E225" t="s">
        <v>20</v>
      </c>
      <c r="F225">
        <v>7.06</v>
      </c>
      <c r="G225" s="73">
        <v>43590</v>
      </c>
      <c r="H225" s="73">
        <v>43597</v>
      </c>
      <c r="I225">
        <v>5</v>
      </c>
      <c r="J225">
        <v>2019</v>
      </c>
      <c r="K225" t="s">
        <v>21</v>
      </c>
      <c r="L225">
        <v>12</v>
      </c>
      <c r="M225">
        <v>0.3947222222222222</v>
      </c>
      <c r="N225">
        <v>4.7366666666666664</v>
      </c>
      <c r="O225">
        <v>8</v>
      </c>
      <c r="P225">
        <v>0.59208333333333329</v>
      </c>
      <c r="Q225">
        <v>1.5</v>
      </c>
    </row>
    <row r="226" spans="1:17" x14ac:dyDescent="0.3">
      <c r="A226" s="72">
        <v>224</v>
      </c>
      <c r="B226">
        <v>36903</v>
      </c>
      <c r="C226" t="s">
        <v>328</v>
      </c>
      <c r="D226" t="s">
        <v>60</v>
      </c>
      <c r="E226" t="s">
        <v>76</v>
      </c>
      <c r="F226">
        <v>7.44</v>
      </c>
      <c r="G226" s="73">
        <v>43841</v>
      </c>
      <c r="H226" s="73">
        <v>43844</v>
      </c>
      <c r="I226">
        <v>5</v>
      </c>
      <c r="J226">
        <v>2019</v>
      </c>
      <c r="K226" t="s">
        <v>40</v>
      </c>
      <c r="L226">
        <v>12</v>
      </c>
      <c r="M226">
        <v>0.4</v>
      </c>
      <c r="N226">
        <v>4.8000000000000007</v>
      </c>
      <c r="O226">
        <v>4</v>
      </c>
      <c r="P226">
        <v>1.2</v>
      </c>
      <c r="Q226">
        <v>3</v>
      </c>
    </row>
    <row r="227" spans="1:17" x14ac:dyDescent="0.3">
      <c r="A227" s="72">
        <v>225</v>
      </c>
      <c r="B227">
        <v>36407</v>
      </c>
      <c r="C227" t="s">
        <v>329</v>
      </c>
      <c r="D227" t="s">
        <v>28</v>
      </c>
      <c r="E227" t="s">
        <v>73</v>
      </c>
      <c r="F227">
        <v>6.61</v>
      </c>
      <c r="G227" s="73">
        <v>43663</v>
      </c>
      <c r="H227" s="73">
        <v>43665</v>
      </c>
      <c r="I227">
        <v>5</v>
      </c>
      <c r="J227">
        <v>2019</v>
      </c>
      <c r="K227" t="s">
        <v>29</v>
      </c>
      <c r="L227">
        <v>12</v>
      </c>
      <c r="M227">
        <v>0.39444444444444438</v>
      </c>
      <c r="N227">
        <v>4.7333333333333334</v>
      </c>
      <c r="O227">
        <v>3</v>
      </c>
      <c r="P227">
        <v>1.5777777777777779</v>
      </c>
      <c r="Q227">
        <v>4</v>
      </c>
    </row>
    <row r="228" spans="1:17" x14ac:dyDescent="0.3">
      <c r="A228" s="72">
        <v>226</v>
      </c>
      <c r="B228">
        <v>40335</v>
      </c>
      <c r="C228" t="s">
        <v>330</v>
      </c>
      <c r="D228" t="s">
        <v>95</v>
      </c>
      <c r="E228" t="s">
        <v>20</v>
      </c>
      <c r="F228">
        <v>5.26</v>
      </c>
      <c r="G228" s="73">
        <v>44521</v>
      </c>
      <c r="H228" s="73">
        <v>44521</v>
      </c>
      <c r="I228">
        <v>5</v>
      </c>
      <c r="J228">
        <v>2019</v>
      </c>
      <c r="K228" t="s">
        <v>31</v>
      </c>
      <c r="L228">
        <v>1</v>
      </c>
      <c r="M228">
        <v>0.9</v>
      </c>
      <c r="N228">
        <v>0.9</v>
      </c>
      <c r="O228">
        <v>1</v>
      </c>
      <c r="P228">
        <v>0.9</v>
      </c>
      <c r="Q228">
        <v>1</v>
      </c>
    </row>
    <row r="229" spans="1:17" x14ac:dyDescent="0.3">
      <c r="A229" s="72">
        <v>227</v>
      </c>
      <c r="B229">
        <v>40595</v>
      </c>
      <c r="C229" t="s">
        <v>331</v>
      </c>
      <c r="D229" t="s">
        <v>28</v>
      </c>
      <c r="E229" t="s">
        <v>73</v>
      </c>
      <c r="F229">
        <v>6.64</v>
      </c>
      <c r="G229" s="73">
        <v>44374</v>
      </c>
      <c r="H229" s="73">
        <v>44401</v>
      </c>
      <c r="I229">
        <v>5</v>
      </c>
      <c r="J229">
        <v>2020</v>
      </c>
      <c r="K229" t="s">
        <v>31</v>
      </c>
      <c r="L229">
        <v>12</v>
      </c>
      <c r="M229">
        <v>0.39555555555555549</v>
      </c>
      <c r="N229">
        <v>4.7466666666666661</v>
      </c>
      <c r="O229">
        <v>28</v>
      </c>
      <c r="P229">
        <v>0.16952380952380949</v>
      </c>
      <c r="Q229">
        <v>0.42857142857142849</v>
      </c>
    </row>
    <row r="230" spans="1:17" x14ac:dyDescent="0.3">
      <c r="A230" s="72">
        <v>228</v>
      </c>
      <c r="B230">
        <v>38594</v>
      </c>
      <c r="C230" t="s">
        <v>332</v>
      </c>
      <c r="D230" t="s">
        <v>95</v>
      </c>
      <c r="E230" t="s">
        <v>20</v>
      </c>
      <c r="F230">
        <v>7.6</v>
      </c>
      <c r="G230" s="73">
        <v>44133</v>
      </c>
      <c r="H230" s="73">
        <v>44133</v>
      </c>
      <c r="I230">
        <v>8</v>
      </c>
      <c r="J230">
        <v>2019</v>
      </c>
      <c r="K230" t="s">
        <v>29</v>
      </c>
      <c r="L230">
        <v>1</v>
      </c>
      <c r="M230">
        <v>1.5883333333333329</v>
      </c>
      <c r="N230">
        <v>1.5883333333333329</v>
      </c>
      <c r="O230">
        <v>1</v>
      </c>
      <c r="P230">
        <v>1.5883333333333329</v>
      </c>
      <c r="Q230">
        <v>1</v>
      </c>
    </row>
    <row r="231" spans="1:17" x14ac:dyDescent="0.3">
      <c r="A231" s="72">
        <v>229</v>
      </c>
      <c r="B231">
        <v>41379</v>
      </c>
      <c r="C231" t="s">
        <v>333</v>
      </c>
      <c r="D231" t="s">
        <v>95</v>
      </c>
      <c r="E231" t="s">
        <v>20</v>
      </c>
      <c r="F231">
        <v>5.84</v>
      </c>
      <c r="G231" s="73">
        <v>44499</v>
      </c>
      <c r="H231" s="73">
        <v>44499</v>
      </c>
      <c r="I231">
        <v>5</v>
      </c>
      <c r="J231">
        <v>2020</v>
      </c>
      <c r="K231" t="s">
        <v>31</v>
      </c>
      <c r="L231">
        <v>1</v>
      </c>
      <c r="M231">
        <v>1.583333333333333</v>
      </c>
      <c r="N231">
        <v>1.583333333333333</v>
      </c>
      <c r="O231" s="38">
        <v>1</v>
      </c>
      <c r="P231">
        <v>1.583333333333333</v>
      </c>
      <c r="Q231">
        <v>1</v>
      </c>
    </row>
    <row r="232" spans="1:17" x14ac:dyDescent="0.3">
      <c r="A232" s="72">
        <v>230</v>
      </c>
      <c r="B232">
        <v>486</v>
      </c>
      <c r="C232" t="s">
        <v>334</v>
      </c>
      <c r="D232" t="s">
        <v>28</v>
      </c>
      <c r="E232" t="s">
        <v>73</v>
      </c>
      <c r="F232">
        <v>8.2899999999999991</v>
      </c>
      <c r="G232" s="73">
        <v>43132</v>
      </c>
      <c r="H232" s="73">
        <v>43174</v>
      </c>
      <c r="I232">
        <v>9</v>
      </c>
      <c r="J232">
        <v>2003</v>
      </c>
      <c r="K232" t="s">
        <v>29</v>
      </c>
      <c r="L232">
        <v>13</v>
      </c>
      <c r="M232">
        <v>0.40555555555555561</v>
      </c>
      <c r="N232">
        <v>5.2722222222222221</v>
      </c>
      <c r="O232">
        <v>43</v>
      </c>
      <c r="P232">
        <v>0.122609819121447</v>
      </c>
      <c r="Q232">
        <v>0.30232558139534882</v>
      </c>
    </row>
    <row r="233" spans="1:17" x14ac:dyDescent="0.3">
      <c r="A233" s="72">
        <v>231</v>
      </c>
      <c r="B233">
        <v>2526</v>
      </c>
      <c r="C233" t="s">
        <v>335</v>
      </c>
      <c r="D233" t="s">
        <v>65</v>
      </c>
      <c r="E233" t="s">
        <v>34</v>
      </c>
      <c r="F233">
        <v>6.05</v>
      </c>
      <c r="G233" s="73">
        <v>43983</v>
      </c>
      <c r="H233" s="73">
        <v>43983</v>
      </c>
      <c r="I233">
        <v>3</v>
      </c>
      <c r="J233">
        <v>2000</v>
      </c>
      <c r="K233" t="s">
        <v>40</v>
      </c>
      <c r="L233">
        <v>1</v>
      </c>
      <c r="M233">
        <v>0.65</v>
      </c>
      <c r="N233">
        <v>0.65</v>
      </c>
      <c r="O233">
        <v>1</v>
      </c>
      <c r="P233">
        <v>0.65</v>
      </c>
      <c r="Q233">
        <v>1</v>
      </c>
    </row>
    <row r="234" spans="1:17" x14ac:dyDescent="0.3">
      <c r="A234" s="72">
        <v>232</v>
      </c>
      <c r="B234">
        <v>39582</v>
      </c>
      <c r="C234" t="s">
        <v>336</v>
      </c>
      <c r="D234" t="s">
        <v>28</v>
      </c>
      <c r="E234" t="s">
        <v>44</v>
      </c>
      <c r="F234">
        <v>6.1</v>
      </c>
      <c r="G234" s="73">
        <v>44196</v>
      </c>
      <c r="H234" s="73">
        <v>44202</v>
      </c>
      <c r="I234">
        <v>6</v>
      </c>
      <c r="J234">
        <v>2020</v>
      </c>
      <c r="K234" t="s">
        <v>29</v>
      </c>
      <c r="L234">
        <v>12</v>
      </c>
      <c r="M234">
        <v>0.4</v>
      </c>
      <c r="N234">
        <v>4.8000000000000007</v>
      </c>
      <c r="O234" s="38">
        <v>7</v>
      </c>
      <c r="P234">
        <v>0.68571428571428583</v>
      </c>
      <c r="Q234">
        <v>1.714285714285714</v>
      </c>
    </row>
    <row r="235" spans="1:17" x14ac:dyDescent="0.3">
      <c r="A235" s="72">
        <v>233</v>
      </c>
      <c r="B235">
        <v>38920</v>
      </c>
      <c r="C235" t="s">
        <v>337</v>
      </c>
      <c r="D235" t="s">
        <v>28</v>
      </c>
      <c r="E235" t="s">
        <v>20</v>
      </c>
      <c r="F235">
        <v>6.52</v>
      </c>
      <c r="G235" s="73">
        <v>43945</v>
      </c>
      <c r="H235" s="73">
        <v>43950</v>
      </c>
      <c r="I235">
        <v>6</v>
      </c>
      <c r="J235">
        <v>2019</v>
      </c>
      <c r="K235" t="s">
        <v>40</v>
      </c>
      <c r="L235">
        <v>12</v>
      </c>
      <c r="M235">
        <v>0.39527777777777778</v>
      </c>
      <c r="N235">
        <v>4.7433333333333332</v>
      </c>
      <c r="O235" s="38">
        <v>6</v>
      </c>
      <c r="P235">
        <v>0.79055555555555557</v>
      </c>
      <c r="Q235">
        <v>2</v>
      </c>
    </row>
    <row r="236" spans="1:17" x14ac:dyDescent="0.3">
      <c r="A236" s="72">
        <v>234</v>
      </c>
      <c r="B236">
        <v>28851</v>
      </c>
      <c r="C236" t="s">
        <v>338</v>
      </c>
      <c r="D236" t="s">
        <v>95</v>
      </c>
      <c r="E236" t="s">
        <v>34</v>
      </c>
      <c r="F236">
        <v>8.9499999999999993</v>
      </c>
      <c r="G236" s="73">
        <v>43108</v>
      </c>
      <c r="H236" s="73">
        <v>43108</v>
      </c>
      <c r="I236">
        <v>10</v>
      </c>
      <c r="J236">
        <v>2016</v>
      </c>
      <c r="K236" t="s">
        <v>40</v>
      </c>
      <c r="L236">
        <v>1</v>
      </c>
      <c r="M236">
        <v>2.1675</v>
      </c>
      <c r="N236">
        <v>2.1675</v>
      </c>
      <c r="O236" s="38">
        <v>1</v>
      </c>
      <c r="P236">
        <v>2.1675</v>
      </c>
      <c r="Q236">
        <v>1</v>
      </c>
    </row>
    <row r="237" spans="1:17" x14ac:dyDescent="0.3">
      <c r="A237" s="72">
        <v>235</v>
      </c>
      <c r="B237">
        <v>41103</v>
      </c>
      <c r="C237" t="s">
        <v>339</v>
      </c>
      <c r="D237" t="s">
        <v>28</v>
      </c>
      <c r="E237" t="s">
        <v>76</v>
      </c>
      <c r="F237">
        <v>7.15</v>
      </c>
      <c r="G237" s="73">
        <v>44662</v>
      </c>
      <c r="H237" s="73">
        <v>44679</v>
      </c>
      <c r="I237">
        <v>7</v>
      </c>
      <c r="J237">
        <v>2021</v>
      </c>
      <c r="K237" t="s">
        <v>29</v>
      </c>
      <c r="L237">
        <v>12</v>
      </c>
      <c r="M237">
        <v>0.39444444444444438</v>
      </c>
      <c r="N237">
        <v>4.7333333333333334</v>
      </c>
      <c r="O237" s="38">
        <v>18</v>
      </c>
      <c r="P237">
        <v>0.26296296296296301</v>
      </c>
      <c r="Q237">
        <v>0.66666666666666663</v>
      </c>
    </row>
    <row r="238" spans="1:17" x14ac:dyDescent="0.3">
      <c r="A238" s="72">
        <v>236</v>
      </c>
      <c r="B238">
        <v>39388</v>
      </c>
      <c r="C238" t="s">
        <v>340</v>
      </c>
      <c r="D238" t="s">
        <v>28</v>
      </c>
      <c r="E238" t="s">
        <v>110</v>
      </c>
      <c r="F238">
        <v>6.87</v>
      </c>
      <c r="G238" s="73">
        <v>44194</v>
      </c>
      <c r="H238" s="73">
        <v>44203</v>
      </c>
      <c r="I238">
        <v>5</v>
      </c>
      <c r="J238">
        <v>2020</v>
      </c>
      <c r="K238" t="s">
        <v>21</v>
      </c>
      <c r="L238">
        <v>12</v>
      </c>
      <c r="M238">
        <v>0.39444444444444438</v>
      </c>
      <c r="N238">
        <v>4.7333333333333334</v>
      </c>
      <c r="O238" s="38">
        <v>10</v>
      </c>
      <c r="P238">
        <v>0.47333333333333327</v>
      </c>
      <c r="Q238">
        <v>1.2</v>
      </c>
    </row>
    <row r="239" spans="1:17" x14ac:dyDescent="0.3">
      <c r="A239" s="72">
        <v>237</v>
      </c>
      <c r="B239">
        <v>38080</v>
      </c>
      <c r="C239" t="s">
        <v>341</v>
      </c>
      <c r="D239" t="s">
        <v>28</v>
      </c>
      <c r="E239" t="s">
        <v>34</v>
      </c>
      <c r="F239">
        <v>7.92</v>
      </c>
      <c r="G239" s="73">
        <v>43657</v>
      </c>
      <c r="H239" s="73">
        <v>43659</v>
      </c>
      <c r="I239">
        <v>8</v>
      </c>
      <c r="J239">
        <v>2019</v>
      </c>
      <c r="K239" t="s">
        <v>29</v>
      </c>
      <c r="L239">
        <v>13</v>
      </c>
      <c r="M239">
        <v>0.39833333333333332</v>
      </c>
      <c r="N239">
        <v>5.1783333333333328</v>
      </c>
      <c r="O239" s="38">
        <v>3</v>
      </c>
      <c r="P239">
        <v>1.7261111111111109</v>
      </c>
      <c r="Q239">
        <v>4.333333333333333</v>
      </c>
    </row>
    <row r="240" spans="1:17" x14ac:dyDescent="0.3">
      <c r="A240" s="72">
        <v>238</v>
      </c>
      <c r="B240">
        <v>38889</v>
      </c>
      <c r="C240" t="s">
        <v>342</v>
      </c>
      <c r="D240" t="s">
        <v>28</v>
      </c>
      <c r="E240" t="s">
        <v>34</v>
      </c>
      <c r="F240">
        <v>8.43</v>
      </c>
      <c r="G240" s="73">
        <v>44021</v>
      </c>
      <c r="H240" s="73">
        <v>44045</v>
      </c>
      <c r="I240">
        <v>8</v>
      </c>
      <c r="J240">
        <v>2019</v>
      </c>
      <c r="K240" t="s">
        <v>31</v>
      </c>
      <c r="L240">
        <v>13</v>
      </c>
      <c r="M240">
        <v>0.3972222222222222</v>
      </c>
      <c r="N240">
        <v>5.1638888888888888</v>
      </c>
      <c r="O240">
        <v>25</v>
      </c>
      <c r="P240">
        <v>0.20655555555555549</v>
      </c>
      <c r="Q240">
        <v>0.52</v>
      </c>
    </row>
    <row r="241" spans="1:17" x14ac:dyDescent="0.3">
      <c r="A241" s="72">
        <v>239</v>
      </c>
      <c r="B241">
        <v>34620</v>
      </c>
      <c r="C241" t="s">
        <v>343</v>
      </c>
      <c r="D241" t="s">
        <v>28</v>
      </c>
      <c r="E241" t="s">
        <v>310</v>
      </c>
      <c r="F241">
        <v>6.58</v>
      </c>
      <c r="G241" s="73">
        <v>44009</v>
      </c>
      <c r="H241" s="73">
        <v>44016</v>
      </c>
      <c r="I241">
        <v>4</v>
      </c>
      <c r="J241">
        <v>2019</v>
      </c>
      <c r="K241" t="s">
        <v>29</v>
      </c>
      <c r="L241">
        <v>26</v>
      </c>
      <c r="M241">
        <v>0.39444444444444438</v>
      </c>
      <c r="N241">
        <v>10.255555555555549</v>
      </c>
      <c r="O241" s="38">
        <v>8</v>
      </c>
      <c r="P241">
        <v>1.2819444444444441</v>
      </c>
      <c r="Q241">
        <v>3.25</v>
      </c>
    </row>
    <row r="242" spans="1:17" x14ac:dyDescent="0.3">
      <c r="A242" s="72">
        <v>240</v>
      </c>
      <c r="B242">
        <v>39846</v>
      </c>
      <c r="C242" t="s">
        <v>344</v>
      </c>
      <c r="D242" t="s">
        <v>19</v>
      </c>
      <c r="E242" t="s">
        <v>310</v>
      </c>
      <c r="F242">
        <v>6.66</v>
      </c>
      <c r="G242" s="73">
        <v>44098</v>
      </c>
      <c r="H242" s="73">
        <v>44098</v>
      </c>
      <c r="I242">
        <v>4</v>
      </c>
      <c r="J242">
        <v>2019</v>
      </c>
      <c r="K242" t="s">
        <v>31</v>
      </c>
      <c r="L242">
        <v>1</v>
      </c>
      <c r="M242">
        <v>0.22472222222222221</v>
      </c>
      <c r="N242">
        <v>0.22472222222222221</v>
      </c>
      <c r="O242" s="38">
        <v>1</v>
      </c>
      <c r="P242">
        <v>0.22472222222222221</v>
      </c>
      <c r="Q242">
        <v>1</v>
      </c>
    </row>
    <row r="243" spans="1:17" x14ac:dyDescent="0.3">
      <c r="A243" s="72">
        <v>241</v>
      </c>
      <c r="B243">
        <v>16782</v>
      </c>
      <c r="C243" t="s">
        <v>345</v>
      </c>
      <c r="D243" t="s">
        <v>95</v>
      </c>
      <c r="E243" t="s">
        <v>20</v>
      </c>
      <c r="F243">
        <v>7.91</v>
      </c>
      <c r="G243" s="73">
        <v>44548</v>
      </c>
      <c r="H243" s="73">
        <v>44548</v>
      </c>
      <c r="I243">
        <v>7</v>
      </c>
      <c r="J243">
        <v>2013</v>
      </c>
      <c r="K243" t="s">
        <v>29</v>
      </c>
      <c r="L243">
        <v>1</v>
      </c>
      <c r="M243">
        <v>0.76666666666666672</v>
      </c>
      <c r="N243">
        <v>0.76666666666666672</v>
      </c>
      <c r="O243">
        <v>1</v>
      </c>
      <c r="P243">
        <v>0.76666666666666672</v>
      </c>
      <c r="Q243">
        <v>1</v>
      </c>
    </row>
    <row r="244" spans="1:17" x14ac:dyDescent="0.3">
      <c r="A244" s="72">
        <v>242</v>
      </c>
      <c r="B244">
        <v>38301</v>
      </c>
      <c r="C244" t="s">
        <v>346</v>
      </c>
      <c r="D244" t="s">
        <v>28</v>
      </c>
      <c r="E244" t="s">
        <v>20</v>
      </c>
      <c r="F244">
        <v>6.85</v>
      </c>
      <c r="G244" s="73">
        <v>43566</v>
      </c>
      <c r="H244" s="73">
        <v>43586</v>
      </c>
      <c r="I244">
        <v>4</v>
      </c>
      <c r="J244">
        <v>2019</v>
      </c>
      <c r="K244" t="s">
        <v>21</v>
      </c>
      <c r="L244">
        <v>12</v>
      </c>
      <c r="M244">
        <v>0.4</v>
      </c>
      <c r="N244">
        <v>4.8000000000000007</v>
      </c>
      <c r="O244">
        <v>21</v>
      </c>
      <c r="P244">
        <v>0.22857142857142859</v>
      </c>
      <c r="Q244">
        <v>0.5714285714285714</v>
      </c>
    </row>
    <row r="245" spans="1:17" x14ac:dyDescent="0.3">
      <c r="A245" s="72">
        <v>243</v>
      </c>
      <c r="B245">
        <v>37984</v>
      </c>
      <c r="C245" t="s">
        <v>347</v>
      </c>
      <c r="D245" t="s">
        <v>28</v>
      </c>
      <c r="E245" t="s">
        <v>73</v>
      </c>
      <c r="F245">
        <v>7.45</v>
      </c>
      <c r="G245" s="73">
        <v>44538</v>
      </c>
      <c r="H245" s="73">
        <v>44548</v>
      </c>
      <c r="I245">
        <v>7</v>
      </c>
      <c r="J245">
        <v>2021</v>
      </c>
      <c r="K245" t="s">
        <v>21</v>
      </c>
      <c r="L245">
        <v>24</v>
      </c>
      <c r="M245">
        <v>0.39500000000000002</v>
      </c>
      <c r="N245">
        <v>9.48</v>
      </c>
      <c r="O245" s="38">
        <v>11</v>
      </c>
      <c r="P245">
        <v>0.86181818181818182</v>
      </c>
      <c r="Q245">
        <v>2.1818181818181821</v>
      </c>
    </row>
    <row r="246" spans="1:17" x14ac:dyDescent="0.3">
      <c r="A246" s="72">
        <v>244</v>
      </c>
      <c r="B246">
        <v>39531</v>
      </c>
      <c r="C246" t="s">
        <v>348</v>
      </c>
      <c r="D246" t="s">
        <v>28</v>
      </c>
      <c r="E246" t="s">
        <v>34</v>
      </c>
      <c r="F246">
        <v>6.98</v>
      </c>
      <c r="G246" s="73">
        <v>44126</v>
      </c>
      <c r="H246" s="73">
        <v>44129</v>
      </c>
      <c r="I246">
        <v>5</v>
      </c>
      <c r="J246">
        <v>2020</v>
      </c>
      <c r="K246" t="s">
        <v>21</v>
      </c>
      <c r="L246">
        <v>12</v>
      </c>
      <c r="M246">
        <v>0.38333333333333341</v>
      </c>
      <c r="N246">
        <v>4.6000000000000014</v>
      </c>
      <c r="O246" s="38">
        <v>4</v>
      </c>
      <c r="P246">
        <v>1.1499999999999999</v>
      </c>
      <c r="Q246">
        <v>3</v>
      </c>
    </row>
    <row r="247" spans="1:17" x14ac:dyDescent="0.3">
      <c r="A247" s="72">
        <v>245</v>
      </c>
      <c r="B247">
        <v>39017</v>
      </c>
      <c r="C247" t="s">
        <v>349</v>
      </c>
      <c r="D247" t="s">
        <v>28</v>
      </c>
      <c r="E247" t="s">
        <v>34</v>
      </c>
      <c r="F247">
        <v>6.91</v>
      </c>
      <c r="G247" s="73">
        <v>44123</v>
      </c>
      <c r="H247" s="73">
        <v>44126</v>
      </c>
      <c r="I247">
        <v>6</v>
      </c>
      <c r="J247">
        <v>2020</v>
      </c>
      <c r="K247" t="s">
        <v>21</v>
      </c>
      <c r="L247">
        <v>12</v>
      </c>
      <c r="M247">
        <v>0.4</v>
      </c>
      <c r="N247">
        <v>4.8000000000000007</v>
      </c>
      <c r="O247">
        <v>4</v>
      </c>
      <c r="P247">
        <v>1.2</v>
      </c>
      <c r="Q247">
        <v>3</v>
      </c>
    </row>
    <row r="248" spans="1:17" x14ac:dyDescent="0.3">
      <c r="A248" s="72">
        <v>246</v>
      </c>
      <c r="B248">
        <v>42057</v>
      </c>
      <c r="C248" t="s">
        <v>350</v>
      </c>
      <c r="D248" t="s">
        <v>60</v>
      </c>
      <c r="E248" t="s">
        <v>20</v>
      </c>
      <c r="F248">
        <v>5.6</v>
      </c>
      <c r="G248" s="73">
        <v>44207</v>
      </c>
      <c r="H248" s="73">
        <v>44207</v>
      </c>
      <c r="I248">
        <v>5</v>
      </c>
      <c r="J248">
        <v>2020</v>
      </c>
      <c r="K248" t="s">
        <v>40</v>
      </c>
      <c r="L248">
        <v>4</v>
      </c>
      <c r="M248">
        <v>2.194444444444444E-2</v>
      </c>
      <c r="N248">
        <v>8.7777777777777774E-2</v>
      </c>
      <c r="O248" s="38">
        <v>1</v>
      </c>
      <c r="P248">
        <v>8.7777777777777774E-2</v>
      </c>
      <c r="Q248">
        <v>4</v>
      </c>
    </row>
    <row r="249" spans="1:17" x14ac:dyDescent="0.3">
      <c r="A249" s="72">
        <v>247</v>
      </c>
      <c r="B249">
        <v>48466</v>
      </c>
      <c r="C249" t="s">
        <v>351</v>
      </c>
      <c r="D249" t="s">
        <v>28</v>
      </c>
      <c r="E249" t="s">
        <v>20</v>
      </c>
      <c r="F249">
        <v>6.32</v>
      </c>
      <c r="G249" s="73">
        <v>44718</v>
      </c>
      <c r="H249" s="73">
        <v>44724</v>
      </c>
      <c r="I249">
        <v>6</v>
      </c>
      <c r="J249">
        <v>2021</v>
      </c>
      <c r="K249" t="s">
        <v>31</v>
      </c>
      <c r="L249">
        <v>13</v>
      </c>
      <c r="M249">
        <v>0.40833333333333333</v>
      </c>
      <c r="N249">
        <v>5.3083333333333336</v>
      </c>
      <c r="O249">
        <v>7</v>
      </c>
      <c r="P249">
        <v>0.75833333333333341</v>
      </c>
      <c r="Q249">
        <v>1.857142857142857</v>
      </c>
    </row>
    <row r="250" spans="1:17" x14ac:dyDescent="0.3">
      <c r="A250" s="72">
        <v>248</v>
      </c>
      <c r="B250">
        <v>50678</v>
      </c>
      <c r="C250" t="s">
        <v>352</v>
      </c>
      <c r="D250" t="s">
        <v>28</v>
      </c>
      <c r="E250" t="s">
        <v>20</v>
      </c>
      <c r="F250">
        <v>6.5</v>
      </c>
      <c r="G250" s="73">
        <v>44733</v>
      </c>
      <c r="H250" s="73">
        <v>44740</v>
      </c>
      <c r="I250">
        <v>7</v>
      </c>
      <c r="J250">
        <v>2022</v>
      </c>
      <c r="K250" t="s">
        <v>29</v>
      </c>
      <c r="L250">
        <v>12</v>
      </c>
      <c r="M250">
        <v>0.40388888888888891</v>
      </c>
      <c r="N250">
        <v>4.8466666666666667</v>
      </c>
      <c r="O250">
        <v>8</v>
      </c>
      <c r="P250">
        <v>0.60583333333333333</v>
      </c>
      <c r="Q250">
        <v>1.5</v>
      </c>
    </row>
    <row r="251" spans="1:17" x14ac:dyDescent="0.3">
      <c r="A251" s="72">
        <v>249</v>
      </c>
      <c r="B251">
        <v>44276</v>
      </c>
      <c r="C251" t="s">
        <v>353</v>
      </c>
      <c r="D251" t="s">
        <v>28</v>
      </c>
      <c r="E251" t="s">
        <v>73</v>
      </c>
      <c r="F251">
        <v>6.47</v>
      </c>
      <c r="G251" s="73">
        <v>44580</v>
      </c>
      <c r="H251" s="73">
        <v>44587</v>
      </c>
      <c r="I251">
        <v>6</v>
      </c>
      <c r="J251">
        <v>2021</v>
      </c>
      <c r="K251" t="s">
        <v>29</v>
      </c>
      <c r="L251">
        <v>12</v>
      </c>
      <c r="M251">
        <v>0.39444444444444438</v>
      </c>
      <c r="N251">
        <v>4.7333333333333334</v>
      </c>
      <c r="O251" s="38">
        <v>8</v>
      </c>
      <c r="P251">
        <v>0.59166666666666667</v>
      </c>
      <c r="Q251">
        <v>1.5</v>
      </c>
    </row>
    <row r="252" spans="1:17" x14ac:dyDescent="0.3">
      <c r="A252" s="72">
        <v>250</v>
      </c>
      <c r="B252">
        <v>38558</v>
      </c>
      <c r="C252" t="s">
        <v>354</v>
      </c>
      <c r="D252" t="s">
        <v>95</v>
      </c>
      <c r="E252" t="s">
        <v>20</v>
      </c>
      <c r="F252">
        <v>6.13</v>
      </c>
      <c r="G252" s="73">
        <v>44041</v>
      </c>
      <c r="H252" s="73">
        <v>44041</v>
      </c>
      <c r="I252">
        <v>5</v>
      </c>
      <c r="J252">
        <v>2019</v>
      </c>
      <c r="K252" t="s">
        <v>29</v>
      </c>
      <c r="L252">
        <v>1</v>
      </c>
      <c r="M252">
        <v>0.97388888888888892</v>
      </c>
      <c r="N252">
        <v>0.97388888888888892</v>
      </c>
      <c r="O252" s="38">
        <v>1</v>
      </c>
      <c r="P252">
        <v>0.97388888888888892</v>
      </c>
      <c r="Q252">
        <v>1</v>
      </c>
    </row>
    <row r="253" spans="1:17" x14ac:dyDescent="0.3">
      <c r="A253" s="72">
        <v>251</v>
      </c>
      <c r="B253">
        <v>37587</v>
      </c>
      <c r="C253" t="s">
        <v>355</v>
      </c>
      <c r="D253" t="s">
        <v>28</v>
      </c>
      <c r="E253" t="s">
        <v>105</v>
      </c>
      <c r="F253">
        <v>6.66</v>
      </c>
      <c r="G253" s="73">
        <v>44311</v>
      </c>
      <c r="H253" s="73">
        <v>44320</v>
      </c>
      <c r="I253">
        <v>5</v>
      </c>
      <c r="J253">
        <v>2020</v>
      </c>
      <c r="K253" t="s">
        <v>40</v>
      </c>
      <c r="L253">
        <v>12</v>
      </c>
      <c r="M253">
        <v>0.40555555555555561</v>
      </c>
      <c r="N253">
        <v>4.8666666666666671</v>
      </c>
      <c r="O253">
        <v>10</v>
      </c>
      <c r="P253">
        <v>0.48666666666666669</v>
      </c>
      <c r="Q253">
        <v>1.2</v>
      </c>
    </row>
    <row r="254" spans="1:17" x14ac:dyDescent="0.3">
      <c r="A254" s="72">
        <v>252</v>
      </c>
      <c r="B254">
        <v>40165</v>
      </c>
      <c r="C254" t="s">
        <v>356</v>
      </c>
      <c r="D254" t="s">
        <v>28</v>
      </c>
      <c r="E254" t="s">
        <v>20</v>
      </c>
      <c r="F254">
        <v>5.37</v>
      </c>
      <c r="G254" s="73">
        <v>44166</v>
      </c>
      <c r="H254" s="73">
        <v>44171</v>
      </c>
      <c r="I254">
        <v>5</v>
      </c>
      <c r="J254">
        <v>2020</v>
      </c>
      <c r="K254" t="s">
        <v>29</v>
      </c>
      <c r="L254">
        <v>12</v>
      </c>
      <c r="M254">
        <v>0.40944444444444439</v>
      </c>
      <c r="N254">
        <v>4.9133333333333331</v>
      </c>
      <c r="O254" s="38">
        <v>6</v>
      </c>
      <c r="P254">
        <v>0.81888888888888889</v>
      </c>
      <c r="Q254">
        <v>2</v>
      </c>
    </row>
    <row r="255" spans="1:17" x14ac:dyDescent="0.3">
      <c r="A255" s="72">
        <v>253</v>
      </c>
      <c r="B255">
        <v>189</v>
      </c>
      <c r="C255" t="s">
        <v>357</v>
      </c>
      <c r="D255" t="s">
        <v>28</v>
      </c>
      <c r="E255" t="s">
        <v>34</v>
      </c>
      <c r="F255">
        <v>7.11</v>
      </c>
      <c r="G255" s="73">
        <v>42647</v>
      </c>
      <c r="H255" s="73">
        <v>42696</v>
      </c>
      <c r="I255">
        <v>5</v>
      </c>
      <c r="J255">
        <v>2000</v>
      </c>
      <c r="K255" t="s">
        <v>29</v>
      </c>
      <c r="L255">
        <v>24</v>
      </c>
      <c r="M255">
        <v>0.38333333333333341</v>
      </c>
      <c r="N255">
        <v>9.2000000000000011</v>
      </c>
      <c r="O255" s="38">
        <v>50</v>
      </c>
      <c r="P255">
        <v>0.184</v>
      </c>
      <c r="Q255">
        <v>0.48</v>
      </c>
    </row>
    <row r="256" spans="1:17" x14ac:dyDescent="0.3">
      <c r="A256" s="72">
        <v>254</v>
      </c>
      <c r="B256">
        <v>39071</v>
      </c>
      <c r="C256" t="s">
        <v>358</v>
      </c>
      <c r="D256" t="s">
        <v>28</v>
      </c>
      <c r="E256" t="s">
        <v>110</v>
      </c>
      <c r="F256">
        <v>7.65</v>
      </c>
      <c r="G256" s="73">
        <v>43808</v>
      </c>
      <c r="H256" s="73">
        <v>43814</v>
      </c>
      <c r="I256">
        <v>6</v>
      </c>
      <c r="J256">
        <v>2019</v>
      </c>
      <c r="K256" t="s">
        <v>40</v>
      </c>
      <c r="L256">
        <v>12</v>
      </c>
      <c r="M256">
        <v>0.4</v>
      </c>
      <c r="N256">
        <v>4.8000000000000007</v>
      </c>
      <c r="O256">
        <v>7</v>
      </c>
      <c r="P256">
        <v>0.68571428571428583</v>
      </c>
      <c r="Q256">
        <v>1.714285714285714</v>
      </c>
    </row>
    <row r="257" spans="1:17" x14ac:dyDescent="0.3">
      <c r="A257" s="72">
        <v>255</v>
      </c>
      <c r="B257">
        <v>37599</v>
      </c>
      <c r="C257" t="s">
        <v>360</v>
      </c>
      <c r="D257" t="s">
        <v>28</v>
      </c>
      <c r="E257" t="s">
        <v>114</v>
      </c>
      <c r="F257">
        <v>6.55</v>
      </c>
      <c r="G257" s="73">
        <v>44364</v>
      </c>
      <c r="H257" s="73">
        <v>44365</v>
      </c>
      <c r="I257">
        <v>7</v>
      </c>
      <c r="J257">
        <v>2020</v>
      </c>
      <c r="K257" t="s">
        <v>31</v>
      </c>
      <c r="L257">
        <v>12</v>
      </c>
      <c r="M257">
        <v>0.40305555555555561</v>
      </c>
      <c r="N257">
        <v>4.8366666666666669</v>
      </c>
      <c r="O257">
        <v>2</v>
      </c>
      <c r="P257">
        <v>2.418333333333333</v>
      </c>
      <c r="Q257">
        <v>6</v>
      </c>
    </row>
    <row r="258" spans="1:17" x14ac:dyDescent="0.3">
      <c r="A258" s="72">
        <v>256</v>
      </c>
      <c r="B258">
        <v>1164</v>
      </c>
      <c r="C258" t="s">
        <v>361</v>
      </c>
      <c r="D258" t="s">
        <v>28</v>
      </c>
      <c r="E258" t="s">
        <v>73</v>
      </c>
      <c r="F258">
        <v>7.15</v>
      </c>
      <c r="G258" s="73">
        <v>44642</v>
      </c>
      <c r="H258" s="73">
        <v>44658</v>
      </c>
      <c r="I258">
        <v>6</v>
      </c>
      <c r="J258">
        <v>2001</v>
      </c>
      <c r="K258" t="s">
        <v>29</v>
      </c>
      <c r="L258">
        <v>24</v>
      </c>
      <c r="M258">
        <v>0.38333333333333341</v>
      </c>
      <c r="N258">
        <v>9.2000000000000011</v>
      </c>
      <c r="O258" s="38">
        <v>17</v>
      </c>
      <c r="P258">
        <v>0.54117647058823537</v>
      </c>
      <c r="Q258">
        <v>1.411764705882353</v>
      </c>
    </row>
    <row r="259" spans="1:17" x14ac:dyDescent="0.3">
      <c r="A259" s="72">
        <v>257</v>
      </c>
      <c r="B259">
        <v>37979</v>
      </c>
      <c r="C259" t="s">
        <v>362</v>
      </c>
      <c r="D259" t="s">
        <v>28</v>
      </c>
      <c r="E259" t="s">
        <v>34</v>
      </c>
      <c r="F259">
        <v>6.33</v>
      </c>
      <c r="G259" s="73">
        <v>43564</v>
      </c>
      <c r="H259" s="73">
        <v>43575</v>
      </c>
      <c r="I259">
        <v>6</v>
      </c>
      <c r="J259">
        <v>2019</v>
      </c>
      <c r="K259" t="s">
        <v>21</v>
      </c>
      <c r="L259">
        <v>12</v>
      </c>
      <c r="M259">
        <v>0.40333333333333332</v>
      </c>
      <c r="N259">
        <v>4.84</v>
      </c>
      <c r="O259" s="38">
        <v>12</v>
      </c>
      <c r="P259">
        <v>0.40333333333333332</v>
      </c>
      <c r="Q259">
        <v>1</v>
      </c>
    </row>
    <row r="260" spans="1:17" x14ac:dyDescent="0.3">
      <c r="A260" s="72">
        <v>258</v>
      </c>
      <c r="B260">
        <v>37576</v>
      </c>
      <c r="C260" t="s">
        <v>363</v>
      </c>
      <c r="D260" t="s">
        <v>28</v>
      </c>
      <c r="E260" t="s">
        <v>73</v>
      </c>
      <c r="F260">
        <v>5.81</v>
      </c>
      <c r="G260" s="73">
        <v>44446</v>
      </c>
      <c r="H260" s="73">
        <v>44466</v>
      </c>
      <c r="I260">
        <v>5</v>
      </c>
      <c r="J260">
        <v>2020</v>
      </c>
      <c r="K260" t="s">
        <v>21</v>
      </c>
      <c r="L260">
        <v>13</v>
      </c>
      <c r="M260">
        <v>0.3963888888888889</v>
      </c>
      <c r="N260">
        <v>5.1530555555555564</v>
      </c>
      <c r="O260">
        <v>21</v>
      </c>
      <c r="P260">
        <v>0.2453835978835979</v>
      </c>
      <c r="Q260">
        <v>0.61904761904761907</v>
      </c>
    </row>
    <row r="261" spans="1:17" x14ac:dyDescent="0.3">
      <c r="A261" s="72">
        <v>259</v>
      </c>
      <c r="B261">
        <v>41573</v>
      </c>
      <c r="C261" t="s">
        <v>364</v>
      </c>
      <c r="D261" t="s">
        <v>28</v>
      </c>
      <c r="E261" t="s">
        <v>73</v>
      </c>
      <c r="F261">
        <v>6.16</v>
      </c>
      <c r="G261" s="73">
        <v>44490</v>
      </c>
      <c r="H261" s="73">
        <v>44494</v>
      </c>
      <c r="I261">
        <v>4</v>
      </c>
      <c r="J261">
        <v>2021</v>
      </c>
      <c r="K261" t="s">
        <v>21</v>
      </c>
      <c r="L261">
        <v>11</v>
      </c>
      <c r="M261">
        <v>0.3963888888888889</v>
      </c>
      <c r="N261">
        <v>4.3602777777777781</v>
      </c>
      <c r="O261">
        <v>5</v>
      </c>
      <c r="P261">
        <v>0.87205555555555558</v>
      </c>
      <c r="Q261">
        <v>2.2000000000000002</v>
      </c>
    </row>
    <row r="262" spans="1:17" x14ac:dyDescent="0.3">
      <c r="A262" s="72">
        <v>260</v>
      </c>
      <c r="B262">
        <v>41549</v>
      </c>
      <c r="C262" t="s">
        <v>365</v>
      </c>
      <c r="D262" t="s">
        <v>19</v>
      </c>
      <c r="E262" t="s">
        <v>73</v>
      </c>
      <c r="F262">
        <v>6.07</v>
      </c>
      <c r="G262" s="73">
        <v>44488</v>
      </c>
      <c r="H262" s="73">
        <v>44488</v>
      </c>
      <c r="I262">
        <v>6</v>
      </c>
      <c r="J262">
        <v>2020</v>
      </c>
      <c r="K262" t="s">
        <v>29</v>
      </c>
      <c r="L262">
        <v>1</v>
      </c>
      <c r="M262">
        <v>0.3963888888888889</v>
      </c>
      <c r="N262">
        <v>0.3963888888888889</v>
      </c>
      <c r="O262" s="38">
        <v>1</v>
      </c>
      <c r="P262">
        <v>0.3963888888888889</v>
      </c>
      <c r="Q262">
        <v>1</v>
      </c>
    </row>
    <row r="263" spans="1:17" x14ac:dyDescent="0.3">
      <c r="A263" s="72">
        <v>261</v>
      </c>
      <c r="B263">
        <v>40496</v>
      </c>
      <c r="C263" t="s">
        <v>366</v>
      </c>
      <c r="D263" t="s">
        <v>28</v>
      </c>
      <c r="E263" t="s">
        <v>73</v>
      </c>
      <c r="F263">
        <v>7.38</v>
      </c>
      <c r="G263" s="73">
        <v>44319</v>
      </c>
      <c r="H263" s="73">
        <v>44324</v>
      </c>
      <c r="I263">
        <v>6</v>
      </c>
      <c r="J263">
        <v>2020</v>
      </c>
      <c r="K263" t="s">
        <v>40</v>
      </c>
      <c r="L263">
        <v>13</v>
      </c>
      <c r="M263">
        <v>0.39444444444444438</v>
      </c>
      <c r="N263">
        <v>5.1277777777777773</v>
      </c>
      <c r="O263">
        <v>6</v>
      </c>
      <c r="P263">
        <v>0.85462962962962952</v>
      </c>
      <c r="Q263">
        <v>2.166666666666667</v>
      </c>
    </row>
    <row r="264" spans="1:17" x14ac:dyDescent="0.3">
      <c r="A264" s="72">
        <v>262</v>
      </c>
      <c r="B264">
        <v>38297</v>
      </c>
      <c r="C264" t="s">
        <v>367</v>
      </c>
      <c r="D264" t="s">
        <v>28</v>
      </c>
      <c r="E264" t="s">
        <v>73</v>
      </c>
      <c r="F264">
        <v>6.55</v>
      </c>
      <c r="G264" s="73">
        <v>43801</v>
      </c>
      <c r="H264" s="73">
        <v>43808</v>
      </c>
      <c r="I264">
        <v>5</v>
      </c>
      <c r="J264">
        <v>2019</v>
      </c>
      <c r="K264" t="s">
        <v>40</v>
      </c>
      <c r="L264">
        <v>12</v>
      </c>
      <c r="M264">
        <v>0.3963888888888889</v>
      </c>
      <c r="N264">
        <v>4.7566666666666668</v>
      </c>
      <c r="O264">
        <v>8</v>
      </c>
      <c r="P264">
        <v>0.59458333333333335</v>
      </c>
      <c r="Q264">
        <v>1.5</v>
      </c>
    </row>
    <row r="265" spans="1:17" x14ac:dyDescent="0.3">
      <c r="A265" s="72">
        <v>263</v>
      </c>
      <c r="B265">
        <v>41265</v>
      </c>
      <c r="C265" t="s">
        <v>368</v>
      </c>
      <c r="D265" t="s">
        <v>28</v>
      </c>
      <c r="E265" t="s">
        <v>49</v>
      </c>
      <c r="F265">
        <v>6.6</v>
      </c>
      <c r="G265" s="73">
        <v>44608</v>
      </c>
      <c r="H265" s="73">
        <v>44618</v>
      </c>
      <c r="I265">
        <v>7</v>
      </c>
      <c r="J265">
        <v>2021</v>
      </c>
      <c r="K265" t="s">
        <v>29</v>
      </c>
      <c r="L265">
        <v>13</v>
      </c>
      <c r="M265">
        <v>0.3963888888888889</v>
      </c>
      <c r="N265">
        <v>5.1530555555555564</v>
      </c>
      <c r="O265" s="38">
        <v>11</v>
      </c>
      <c r="P265">
        <v>0.46845959595959602</v>
      </c>
      <c r="Q265">
        <v>1.1818181818181821</v>
      </c>
    </row>
    <row r="266" spans="1:17" x14ac:dyDescent="0.3">
      <c r="A266" s="72">
        <v>264</v>
      </c>
      <c r="B266">
        <v>40845</v>
      </c>
      <c r="C266" t="s">
        <v>369</v>
      </c>
      <c r="D266" t="s">
        <v>95</v>
      </c>
      <c r="E266" t="s">
        <v>34</v>
      </c>
      <c r="F266">
        <v>4.01</v>
      </c>
      <c r="G266" s="73">
        <v>44329</v>
      </c>
      <c r="H266" s="73">
        <v>44329</v>
      </c>
      <c r="I266">
        <v>2</v>
      </c>
      <c r="J266">
        <v>2020</v>
      </c>
      <c r="K266" t="s">
        <v>31</v>
      </c>
      <c r="L266">
        <v>1</v>
      </c>
      <c r="M266">
        <v>0.1658333333333333</v>
      </c>
      <c r="N266">
        <v>0.1658333333333333</v>
      </c>
      <c r="O266" s="38">
        <v>1</v>
      </c>
      <c r="P266">
        <v>0.1658333333333333</v>
      </c>
      <c r="Q266">
        <v>1</v>
      </c>
    </row>
    <row r="267" spans="1:17" x14ac:dyDescent="0.3">
      <c r="A267" s="72">
        <v>265</v>
      </c>
      <c r="B267">
        <v>42590</v>
      </c>
      <c r="C267" t="s">
        <v>370</v>
      </c>
      <c r="D267" t="s">
        <v>28</v>
      </c>
      <c r="E267" t="s">
        <v>34</v>
      </c>
      <c r="F267">
        <v>7.54</v>
      </c>
      <c r="G267" s="73">
        <v>44634</v>
      </c>
      <c r="H267" s="73">
        <v>44656</v>
      </c>
      <c r="I267">
        <v>7</v>
      </c>
      <c r="J267">
        <v>2021</v>
      </c>
      <c r="K267" t="s">
        <v>29</v>
      </c>
      <c r="L267">
        <v>12</v>
      </c>
      <c r="M267">
        <v>0.40749999999999997</v>
      </c>
      <c r="N267">
        <v>4.8899999999999997</v>
      </c>
      <c r="O267">
        <v>23</v>
      </c>
      <c r="P267">
        <v>0.21260869565217391</v>
      </c>
      <c r="Q267">
        <v>0.52173913043478259</v>
      </c>
    </row>
    <row r="268" spans="1:17" x14ac:dyDescent="0.3">
      <c r="A268" s="72">
        <v>266</v>
      </c>
      <c r="B268">
        <v>50597</v>
      </c>
      <c r="C268" t="s">
        <v>371</v>
      </c>
      <c r="D268" t="s">
        <v>60</v>
      </c>
      <c r="E268" t="s">
        <v>83</v>
      </c>
      <c r="F268">
        <v>6.92</v>
      </c>
      <c r="G268" s="73">
        <v>44731</v>
      </c>
      <c r="H268" s="73">
        <v>44731</v>
      </c>
      <c r="I268">
        <v>7</v>
      </c>
      <c r="J268">
        <v>2021</v>
      </c>
      <c r="K268" t="s">
        <v>31</v>
      </c>
      <c r="L268">
        <v>1</v>
      </c>
      <c r="M268">
        <v>0.1080555555555556</v>
      </c>
      <c r="N268">
        <v>0.1080555555555556</v>
      </c>
      <c r="O268" s="38">
        <v>1</v>
      </c>
      <c r="P268">
        <v>0.1080555555555556</v>
      </c>
      <c r="Q268">
        <v>1</v>
      </c>
    </row>
    <row r="269" spans="1:17" x14ac:dyDescent="0.3">
      <c r="A269" s="72">
        <v>267</v>
      </c>
      <c r="B269">
        <v>37964</v>
      </c>
      <c r="C269" t="s">
        <v>372</v>
      </c>
      <c r="D269" t="s">
        <v>28</v>
      </c>
      <c r="E269" t="s">
        <v>34</v>
      </c>
      <c r="F269">
        <v>6.73</v>
      </c>
      <c r="G269" s="73">
        <v>43662</v>
      </c>
      <c r="H269" s="73">
        <v>43663</v>
      </c>
      <c r="I269">
        <v>6</v>
      </c>
      <c r="J269">
        <v>2019</v>
      </c>
      <c r="K269" t="s">
        <v>29</v>
      </c>
      <c r="L269">
        <v>12</v>
      </c>
      <c r="M269">
        <v>0.39333333333333331</v>
      </c>
      <c r="N269">
        <v>4.72</v>
      </c>
      <c r="O269" s="38">
        <v>2</v>
      </c>
      <c r="P269">
        <v>2.36</v>
      </c>
      <c r="Q269">
        <v>6</v>
      </c>
    </row>
    <row r="270" spans="1:17" x14ac:dyDescent="0.3">
      <c r="A270" s="72">
        <v>268</v>
      </c>
      <c r="B270">
        <v>39382</v>
      </c>
      <c r="C270" t="s">
        <v>373</v>
      </c>
      <c r="D270" t="s">
        <v>65</v>
      </c>
      <c r="E270" t="s">
        <v>34</v>
      </c>
      <c r="F270">
        <v>6.79</v>
      </c>
      <c r="G270" s="73">
        <v>44064</v>
      </c>
      <c r="H270" s="73">
        <v>44064</v>
      </c>
      <c r="I270">
        <v>6</v>
      </c>
      <c r="J270">
        <v>2019</v>
      </c>
      <c r="K270" t="s">
        <v>31</v>
      </c>
      <c r="L270">
        <v>1</v>
      </c>
      <c r="M270">
        <v>0.41916666666666669</v>
      </c>
      <c r="N270">
        <v>0.41916666666666669</v>
      </c>
      <c r="O270" s="38">
        <v>1</v>
      </c>
      <c r="P270">
        <v>0.41916666666666669</v>
      </c>
      <c r="Q270">
        <v>1</v>
      </c>
    </row>
    <row r="271" spans="1:17" x14ac:dyDescent="0.3">
      <c r="A271" s="72">
        <v>269</v>
      </c>
      <c r="B271">
        <v>39972</v>
      </c>
      <c r="C271" t="s">
        <v>374</v>
      </c>
      <c r="D271" t="s">
        <v>65</v>
      </c>
      <c r="E271" t="s">
        <v>34</v>
      </c>
      <c r="F271">
        <v>7.14</v>
      </c>
      <c r="G271" s="73">
        <v>43755</v>
      </c>
      <c r="H271" s="73">
        <v>43755</v>
      </c>
      <c r="I271">
        <v>6</v>
      </c>
      <c r="J271">
        <v>2019</v>
      </c>
      <c r="K271" t="s">
        <v>40</v>
      </c>
      <c r="L271">
        <v>2</v>
      </c>
      <c r="M271">
        <v>0.45277777777777778</v>
      </c>
      <c r="N271">
        <v>0.90555555555555556</v>
      </c>
      <c r="O271" s="38">
        <v>1</v>
      </c>
      <c r="P271">
        <v>0.90555555555555556</v>
      </c>
      <c r="Q271">
        <v>2</v>
      </c>
    </row>
    <row r="272" spans="1:17" x14ac:dyDescent="0.3">
      <c r="A272" s="72">
        <v>270</v>
      </c>
      <c r="B272">
        <v>22093</v>
      </c>
      <c r="C272" t="s">
        <v>375</v>
      </c>
      <c r="D272" t="s">
        <v>83</v>
      </c>
      <c r="E272" t="s">
        <v>20</v>
      </c>
      <c r="F272">
        <v>5.53</v>
      </c>
      <c r="G272" s="73">
        <v>44120</v>
      </c>
      <c r="H272" s="73">
        <v>44120</v>
      </c>
      <c r="I272">
        <v>5</v>
      </c>
      <c r="J272">
        <v>2001</v>
      </c>
      <c r="K272" t="s">
        <v>21</v>
      </c>
      <c r="L272">
        <v>1</v>
      </c>
      <c r="M272">
        <v>7.5277777777777777E-2</v>
      </c>
      <c r="N272">
        <v>7.5277777777777777E-2</v>
      </c>
      <c r="O272">
        <v>1</v>
      </c>
      <c r="P272">
        <v>7.5277777777777777E-2</v>
      </c>
      <c r="Q272">
        <v>1</v>
      </c>
    </row>
    <row r="273" spans="1:17" x14ac:dyDescent="0.3">
      <c r="A273" s="72">
        <v>271</v>
      </c>
      <c r="B273">
        <v>888</v>
      </c>
      <c r="C273" t="s">
        <v>376</v>
      </c>
      <c r="D273" t="s">
        <v>28</v>
      </c>
      <c r="E273" t="s">
        <v>34</v>
      </c>
      <c r="F273">
        <v>6.36</v>
      </c>
      <c r="G273" s="73">
        <v>44788</v>
      </c>
      <c r="H273" s="73">
        <v>44793</v>
      </c>
      <c r="I273">
        <v>4</v>
      </c>
      <c r="J273">
        <v>2000</v>
      </c>
      <c r="K273" t="s">
        <v>21</v>
      </c>
      <c r="L273">
        <v>12</v>
      </c>
      <c r="M273">
        <v>0.4</v>
      </c>
      <c r="N273">
        <v>4.8000000000000007</v>
      </c>
      <c r="O273" s="38">
        <v>6</v>
      </c>
      <c r="P273">
        <v>0.80000000000000016</v>
      </c>
      <c r="Q273">
        <v>2</v>
      </c>
    </row>
    <row r="274" spans="1:17" x14ac:dyDescent="0.3">
      <c r="A274" s="72">
        <v>272</v>
      </c>
      <c r="B274">
        <v>887</v>
      </c>
      <c r="C274" t="s">
        <v>377</v>
      </c>
      <c r="D274" t="s">
        <v>65</v>
      </c>
      <c r="E274" t="s">
        <v>34</v>
      </c>
      <c r="F274">
        <v>6.26</v>
      </c>
      <c r="G274" s="73">
        <v>44793</v>
      </c>
      <c r="H274" s="73">
        <v>44793</v>
      </c>
      <c r="I274">
        <v>4</v>
      </c>
      <c r="J274">
        <v>2002</v>
      </c>
      <c r="K274" t="s">
        <v>29</v>
      </c>
      <c r="L274">
        <v>1</v>
      </c>
      <c r="M274">
        <v>0.38638888888888889</v>
      </c>
      <c r="N274">
        <v>0.38638888888888889</v>
      </c>
      <c r="O274" s="38">
        <v>1</v>
      </c>
      <c r="P274">
        <v>0.38638888888888889</v>
      </c>
      <c r="Q274">
        <v>1</v>
      </c>
    </row>
    <row r="275" spans="1:17" x14ac:dyDescent="0.3">
      <c r="A275" s="72">
        <v>273</v>
      </c>
      <c r="B275">
        <v>41812</v>
      </c>
      <c r="C275" t="s">
        <v>378</v>
      </c>
      <c r="D275" t="s">
        <v>28</v>
      </c>
      <c r="E275" t="s">
        <v>34</v>
      </c>
      <c r="F275">
        <v>6.53</v>
      </c>
      <c r="G275" s="73">
        <v>44706</v>
      </c>
      <c r="H275" s="73">
        <v>44741</v>
      </c>
      <c r="I275">
        <v>5</v>
      </c>
      <c r="J275">
        <v>2021</v>
      </c>
      <c r="K275" t="s">
        <v>40</v>
      </c>
      <c r="L275">
        <v>10</v>
      </c>
      <c r="M275">
        <v>0.41972222222222222</v>
      </c>
      <c r="N275">
        <v>4.197222222222222</v>
      </c>
      <c r="O275" s="38">
        <v>36</v>
      </c>
      <c r="P275">
        <v>0.1165895061728395</v>
      </c>
      <c r="Q275">
        <v>0.27777777777777779</v>
      </c>
    </row>
    <row r="276" spans="1:17" x14ac:dyDescent="0.3">
      <c r="A276" s="72">
        <v>274</v>
      </c>
      <c r="B276">
        <v>33737</v>
      </c>
      <c r="C276" t="s">
        <v>379</v>
      </c>
      <c r="D276" t="s">
        <v>28</v>
      </c>
      <c r="E276" t="s">
        <v>105</v>
      </c>
      <c r="F276">
        <v>6.18</v>
      </c>
      <c r="G276" s="73">
        <v>44798</v>
      </c>
      <c r="H276" s="73">
        <v>44804</v>
      </c>
      <c r="I276">
        <v>4</v>
      </c>
      <c r="J276">
        <v>2021</v>
      </c>
      <c r="K276" t="s">
        <v>31</v>
      </c>
      <c r="L276">
        <v>13</v>
      </c>
      <c r="M276">
        <v>0.41944444444444451</v>
      </c>
      <c r="N276">
        <v>5.4527777777777784</v>
      </c>
      <c r="O276" s="38">
        <v>7</v>
      </c>
      <c r="P276">
        <v>0.77896825396825398</v>
      </c>
      <c r="Q276">
        <v>1.857142857142857</v>
      </c>
    </row>
    <row r="277" spans="1:17" x14ac:dyDescent="0.3">
      <c r="A277" s="72">
        <v>275</v>
      </c>
      <c r="B277">
        <v>34209</v>
      </c>
      <c r="C277" t="s">
        <v>380</v>
      </c>
      <c r="D277" t="s">
        <v>28</v>
      </c>
      <c r="E277" t="s">
        <v>310</v>
      </c>
      <c r="F277">
        <v>7.02</v>
      </c>
      <c r="G277" s="73">
        <v>43654</v>
      </c>
      <c r="H277" s="73">
        <v>43658</v>
      </c>
      <c r="I277">
        <v>6</v>
      </c>
      <c r="J277">
        <v>2019</v>
      </c>
      <c r="K277" t="s">
        <v>21</v>
      </c>
      <c r="L277">
        <v>12</v>
      </c>
      <c r="M277">
        <v>0.39444444444444438</v>
      </c>
      <c r="N277">
        <v>4.7333333333333334</v>
      </c>
      <c r="O277">
        <v>5</v>
      </c>
      <c r="P277">
        <v>0.94666666666666666</v>
      </c>
      <c r="Q277">
        <v>2.4</v>
      </c>
    </row>
    <row r="278" spans="1:17" x14ac:dyDescent="0.3">
      <c r="A278" s="72">
        <v>276</v>
      </c>
      <c r="B278">
        <v>42340</v>
      </c>
      <c r="C278" t="s">
        <v>382</v>
      </c>
      <c r="D278" t="s">
        <v>28</v>
      </c>
      <c r="E278" t="s">
        <v>34</v>
      </c>
      <c r="F278">
        <v>7.29</v>
      </c>
      <c r="G278" s="73">
        <v>44704</v>
      </c>
      <c r="H278" s="73">
        <v>44708</v>
      </c>
      <c r="I278">
        <v>7</v>
      </c>
      <c r="J278">
        <v>2021</v>
      </c>
      <c r="K278" t="s">
        <v>40</v>
      </c>
      <c r="L278">
        <v>12</v>
      </c>
      <c r="M278">
        <v>0.3972222222222222</v>
      </c>
      <c r="N278">
        <v>4.7666666666666666</v>
      </c>
      <c r="O278">
        <v>5</v>
      </c>
      <c r="P278">
        <v>0.95333333333333337</v>
      </c>
      <c r="Q278">
        <v>2.4</v>
      </c>
    </row>
    <row r="279" spans="1:17" x14ac:dyDescent="0.3">
      <c r="A279" s="72">
        <v>277</v>
      </c>
      <c r="B279">
        <v>522</v>
      </c>
      <c r="C279" t="s">
        <v>383</v>
      </c>
      <c r="D279" t="s">
        <v>95</v>
      </c>
      <c r="E279" t="s">
        <v>34</v>
      </c>
      <c r="F279">
        <v>7.52</v>
      </c>
      <c r="G279" s="73">
        <v>42981</v>
      </c>
      <c r="H279" s="73">
        <v>42981</v>
      </c>
      <c r="I279">
        <v>8</v>
      </c>
      <c r="J279">
        <v>2001</v>
      </c>
      <c r="K279" t="s">
        <v>29</v>
      </c>
      <c r="L279">
        <v>1</v>
      </c>
      <c r="M279">
        <v>1.8166666666666671</v>
      </c>
      <c r="N279">
        <v>1.8166666666666671</v>
      </c>
      <c r="O279" s="38">
        <v>1</v>
      </c>
      <c r="P279">
        <v>1.8166666666666671</v>
      </c>
      <c r="Q279">
        <v>1</v>
      </c>
    </row>
    <row r="280" spans="1:17" x14ac:dyDescent="0.3">
      <c r="A280" s="72">
        <v>278</v>
      </c>
      <c r="B280">
        <v>783</v>
      </c>
      <c r="C280" t="s">
        <v>384</v>
      </c>
      <c r="D280" t="s">
        <v>28</v>
      </c>
      <c r="E280" t="s">
        <v>34</v>
      </c>
      <c r="F280">
        <v>6.46</v>
      </c>
      <c r="G280" s="73">
        <v>44794</v>
      </c>
      <c r="H280" s="73">
        <v>44817</v>
      </c>
      <c r="I280">
        <v>6</v>
      </c>
      <c r="J280">
        <v>2000</v>
      </c>
      <c r="K280" t="s">
        <v>21</v>
      </c>
      <c r="L280">
        <v>13</v>
      </c>
      <c r="M280">
        <v>0.40055555555555561</v>
      </c>
      <c r="N280">
        <v>5.2072222222222226</v>
      </c>
      <c r="O280" s="38">
        <v>24</v>
      </c>
      <c r="P280">
        <v>0.2169675925925926</v>
      </c>
      <c r="Q280">
        <v>0.54166666666666663</v>
      </c>
    </row>
    <row r="281" spans="1:17" x14ac:dyDescent="0.3">
      <c r="A281" s="72">
        <v>279</v>
      </c>
      <c r="B281">
        <v>38778</v>
      </c>
      <c r="C281" t="s">
        <v>385</v>
      </c>
      <c r="D281" t="s">
        <v>28</v>
      </c>
      <c r="E281" t="s">
        <v>34</v>
      </c>
      <c r="F281">
        <v>6.74</v>
      </c>
      <c r="G281" s="73">
        <v>43659</v>
      </c>
      <c r="H281" s="73">
        <v>43662</v>
      </c>
      <c r="I281">
        <v>6</v>
      </c>
      <c r="J281">
        <v>2019</v>
      </c>
      <c r="K281" t="s">
        <v>29</v>
      </c>
      <c r="L281">
        <v>12</v>
      </c>
      <c r="M281">
        <v>0.20666666666666669</v>
      </c>
      <c r="N281">
        <v>2.48</v>
      </c>
      <c r="O281">
        <v>4</v>
      </c>
      <c r="P281">
        <v>0.62</v>
      </c>
      <c r="Q281">
        <v>3</v>
      </c>
    </row>
    <row r="282" spans="1:17" x14ac:dyDescent="0.3">
      <c r="A282" s="72">
        <v>280</v>
      </c>
      <c r="B282">
        <v>42044</v>
      </c>
      <c r="C282" t="s">
        <v>386</v>
      </c>
      <c r="D282" t="s">
        <v>60</v>
      </c>
      <c r="E282" t="s">
        <v>76</v>
      </c>
      <c r="F282">
        <v>6.13</v>
      </c>
      <c r="G282" s="73">
        <v>44366</v>
      </c>
      <c r="H282" s="73">
        <v>44366</v>
      </c>
      <c r="I282">
        <v>4</v>
      </c>
      <c r="J282">
        <v>2020</v>
      </c>
      <c r="K282" t="s">
        <v>29</v>
      </c>
      <c r="L282">
        <v>4</v>
      </c>
      <c r="M282">
        <v>3.0555555555555551E-2</v>
      </c>
      <c r="N282">
        <v>0.1222222222222222</v>
      </c>
      <c r="O282" s="38">
        <v>1</v>
      </c>
      <c r="P282">
        <v>0.1222222222222222</v>
      </c>
      <c r="Q282">
        <v>4</v>
      </c>
    </row>
    <row r="283" spans="1:17" x14ac:dyDescent="0.3">
      <c r="A283" s="72">
        <v>281</v>
      </c>
      <c r="B283">
        <v>38935</v>
      </c>
      <c r="C283" t="s">
        <v>387</v>
      </c>
      <c r="D283" t="s">
        <v>60</v>
      </c>
      <c r="E283" t="s">
        <v>20</v>
      </c>
      <c r="F283">
        <v>6.48</v>
      </c>
      <c r="G283" s="73">
        <v>43723</v>
      </c>
      <c r="H283" s="73">
        <v>43727</v>
      </c>
      <c r="I283">
        <v>4</v>
      </c>
      <c r="J283">
        <v>2019</v>
      </c>
      <c r="K283" t="s">
        <v>29</v>
      </c>
      <c r="L283">
        <v>12</v>
      </c>
      <c r="M283">
        <v>6.6666666666666666E-2</v>
      </c>
      <c r="N283">
        <v>0.8</v>
      </c>
      <c r="O283" s="38">
        <v>5</v>
      </c>
      <c r="P283">
        <v>0.16</v>
      </c>
      <c r="Q283">
        <v>2.4</v>
      </c>
    </row>
    <row r="284" spans="1:17" x14ac:dyDescent="0.3">
      <c r="A284" s="72">
        <v>282</v>
      </c>
      <c r="B284">
        <v>40176</v>
      </c>
      <c r="C284" t="s">
        <v>388</v>
      </c>
      <c r="D284" t="s">
        <v>19</v>
      </c>
      <c r="E284" t="s">
        <v>20</v>
      </c>
      <c r="F284">
        <v>6.5</v>
      </c>
      <c r="G284" s="73">
        <v>44098</v>
      </c>
      <c r="H284" s="73">
        <v>44098</v>
      </c>
      <c r="I284">
        <v>5</v>
      </c>
      <c r="J284">
        <v>2019</v>
      </c>
      <c r="K284" t="s">
        <v>40</v>
      </c>
      <c r="L284">
        <v>1</v>
      </c>
      <c r="M284">
        <v>6.9722222222222227E-2</v>
      </c>
      <c r="N284">
        <v>6.9722222222222227E-2</v>
      </c>
      <c r="O284" s="38">
        <v>1</v>
      </c>
      <c r="P284">
        <v>6.9722222222222227E-2</v>
      </c>
      <c r="Q284">
        <v>1</v>
      </c>
    </row>
    <row r="285" spans="1:17" x14ac:dyDescent="0.3">
      <c r="A285" s="72">
        <v>283</v>
      </c>
      <c r="B285">
        <v>38098</v>
      </c>
      <c r="C285" t="s">
        <v>389</v>
      </c>
      <c r="D285" t="s">
        <v>28</v>
      </c>
      <c r="E285" t="s">
        <v>34</v>
      </c>
      <c r="F285">
        <v>7.22</v>
      </c>
      <c r="G285" s="73">
        <v>43838</v>
      </c>
      <c r="H285" s="73">
        <v>43851</v>
      </c>
      <c r="I285">
        <v>7</v>
      </c>
      <c r="J285">
        <v>2019</v>
      </c>
      <c r="K285" t="s">
        <v>29</v>
      </c>
      <c r="L285">
        <v>24</v>
      </c>
      <c r="M285">
        <v>0.3972222222222222</v>
      </c>
      <c r="N285">
        <v>9.5333333333333332</v>
      </c>
      <c r="O285">
        <v>14</v>
      </c>
      <c r="P285">
        <v>0.68095238095238098</v>
      </c>
      <c r="Q285">
        <v>1.714285714285714</v>
      </c>
    </row>
    <row r="286" spans="1:17" x14ac:dyDescent="0.3">
      <c r="A286" s="72">
        <v>284</v>
      </c>
      <c r="B286">
        <v>32182</v>
      </c>
      <c r="C286" t="s">
        <v>390</v>
      </c>
      <c r="D286" t="s">
        <v>28</v>
      </c>
      <c r="E286" t="s">
        <v>76</v>
      </c>
      <c r="F286">
        <v>8.48</v>
      </c>
      <c r="G286" s="73">
        <v>43904</v>
      </c>
      <c r="H286" s="73">
        <v>43913</v>
      </c>
      <c r="I286">
        <v>9</v>
      </c>
      <c r="J286">
        <v>2016</v>
      </c>
      <c r="K286" t="s">
        <v>40</v>
      </c>
      <c r="L286">
        <v>12</v>
      </c>
      <c r="M286">
        <v>0.4</v>
      </c>
      <c r="N286">
        <v>4.8000000000000007</v>
      </c>
      <c r="O286">
        <v>10</v>
      </c>
      <c r="P286">
        <v>0.48000000000000009</v>
      </c>
      <c r="Q286">
        <v>1.2</v>
      </c>
    </row>
    <row r="287" spans="1:17" x14ac:dyDescent="0.3">
      <c r="A287" s="72">
        <v>285</v>
      </c>
      <c r="B287">
        <v>37510</v>
      </c>
      <c r="C287" t="s">
        <v>391</v>
      </c>
      <c r="D287" t="s">
        <v>28</v>
      </c>
      <c r="E287" t="s">
        <v>76</v>
      </c>
      <c r="F287">
        <v>8.81</v>
      </c>
      <c r="G287" s="73">
        <v>43917</v>
      </c>
      <c r="H287" s="73">
        <v>43926</v>
      </c>
      <c r="I287">
        <v>9</v>
      </c>
      <c r="J287">
        <v>2019</v>
      </c>
      <c r="K287" t="s">
        <v>21</v>
      </c>
      <c r="L287">
        <v>13</v>
      </c>
      <c r="M287">
        <v>0.40277777777777779</v>
      </c>
      <c r="N287">
        <v>5.2361111111111116</v>
      </c>
      <c r="O287">
        <v>10</v>
      </c>
      <c r="P287">
        <v>0.52361111111111114</v>
      </c>
      <c r="Q287">
        <v>1.3</v>
      </c>
    </row>
    <row r="288" spans="1:17" x14ac:dyDescent="0.3">
      <c r="A288" s="72">
        <v>286</v>
      </c>
      <c r="B288">
        <v>39651</v>
      </c>
      <c r="C288" t="s">
        <v>392</v>
      </c>
      <c r="D288" t="s">
        <v>65</v>
      </c>
      <c r="E288" t="s">
        <v>20</v>
      </c>
      <c r="F288">
        <v>7.63</v>
      </c>
      <c r="G288" s="73">
        <v>43940</v>
      </c>
      <c r="H288" s="73">
        <v>43940</v>
      </c>
      <c r="I288">
        <v>7</v>
      </c>
      <c r="J288">
        <v>2019</v>
      </c>
      <c r="K288" t="s">
        <v>40</v>
      </c>
      <c r="L288">
        <v>1</v>
      </c>
      <c r="M288">
        <v>0.40555555555555561</v>
      </c>
      <c r="N288">
        <v>0.40555555555555561</v>
      </c>
      <c r="O288" s="38">
        <v>1</v>
      </c>
      <c r="P288">
        <v>0.40555555555555561</v>
      </c>
      <c r="Q288">
        <v>1</v>
      </c>
    </row>
    <row r="289" spans="1:17" x14ac:dyDescent="0.3">
      <c r="A289" s="72">
        <v>287</v>
      </c>
      <c r="B289">
        <v>36616</v>
      </c>
      <c r="C289" t="s">
        <v>393</v>
      </c>
      <c r="D289" t="s">
        <v>19</v>
      </c>
      <c r="E289" t="s">
        <v>76</v>
      </c>
      <c r="F289">
        <v>7.33</v>
      </c>
      <c r="G289" s="73">
        <v>43940</v>
      </c>
      <c r="H289" s="73">
        <v>43940</v>
      </c>
      <c r="I289">
        <v>6</v>
      </c>
      <c r="J289">
        <v>2018</v>
      </c>
      <c r="K289" t="s">
        <v>21</v>
      </c>
      <c r="L289">
        <v>1</v>
      </c>
      <c r="M289">
        <v>1.0086111111111109</v>
      </c>
      <c r="N289">
        <v>1.0086111111111109</v>
      </c>
      <c r="O289" s="38">
        <v>1</v>
      </c>
      <c r="P289">
        <v>1.0086111111111109</v>
      </c>
      <c r="Q289">
        <v>1</v>
      </c>
    </row>
    <row r="290" spans="1:17" x14ac:dyDescent="0.3">
      <c r="A290" s="72">
        <v>288</v>
      </c>
      <c r="B290">
        <v>37504</v>
      </c>
      <c r="C290" t="s">
        <v>394</v>
      </c>
      <c r="D290" t="s">
        <v>19</v>
      </c>
      <c r="E290" t="s">
        <v>76</v>
      </c>
      <c r="F290">
        <v>6.46</v>
      </c>
      <c r="G290" s="73">
        <v>43940</v>
      </c>
      <c r="H290" s="73">
        <v>43952</v>
      </c>
      <c r="I290">
        <v>5</v>
      </c>
      <c r="J290">
        <v>2016</v>
      </c>
      <c r="K290" t="s">
        <v>40</v>
      </c>
      <c r="L290">
        <v>6</v>
      </c>
      <c r="M290">
        <v>0.1166666666666667</v>
      </c>
      <c r="N290">
        <v>0.7</v>
      </c>
      <c r="O290" s="38">
        <v>13</v>
      </c>
      <c r="P290">
        <v>5.3846153846153842E-2</v>
      </c>
      <c r="Q290">
        <v>0.46153846153846162</v>
      </c>
    </row>
    <row r="291" spans="1:17" x14ac:dyDescent="0.3">
      <c r="A291" s="72">
        <v>289</v>
      </c>
      <c r="B291">
        <v>15315</v>
      </c>
      <c r="C291" t="s">
        <v>395</v>
      </c>
      <c r="D291" t="s">
        <v>28</v>
      </c>
      <c r="E291" t="s">
        <v>73</v>
      </c>
      <c r="F291">
        <v>7.46</v>
      </c>
      <c r="G291" s="73">
        <v>42583</v>
      </c>
      <c r="H291" s="73">
        <v>42613</v>
      </c>
      <c r="I291">
        <v>4</v>
      </c>
      <c r="J291">
        <v>2013</v>
      </c>
      <c r="K291" t="s">
        <v>21</v>
      </c>
      <c r="L291">
        <v>10</v>
      </c>
      <c r="M291">
        <v>0.39444444444444438</v>
      </c>
      <c r="N291">
        <v>3.9444444444444442</v>
      </c>
      <c r="O291" s="38">
        <v>31</v>
      </c>
      <c r="P291">
        <v>0.12724014336917561</v>
      </c>
      <c r="Q291">
        <v>0.32258064516129031</v>
      </c>
    </row>
    <row r="292" spans="1:17" x14ac:dyDescent="0.3">
      <c r="A292" s="72">
        <v>290</v>
      </c>
      <c r="B292">
        <v>17074</v>
      </c>
      <c r="C292" t="s">
        <v>396</v>
      </c>
      <c r="D292" t="s">
        <v>28</v>
      </c>
      <c r="E292" t="s">
        <v>73</v>
      </c>
      <c r="F292">
        <v>8.77</v>
      </c>
      <c r="G292" s="73">
        <v>42528</v>
      </c>
      <c r="H292" s="73">
        <v>42533</v>
      </c>
      <c r="I292">
        <v>9</v>
      </c>
      <c r="J292">
        <v>2013</v>
      </c>
      <c r="K292" t="s">
        <v>40</v>
      </c>
      <c r="L292">
        <v>26</v>
      </c>
      <c r="M292">
        <v>0.42749999999999999</v>
      </c>
      <c r="N292">
        <v>11.115</v>
      </c>
      <c r="O292">
        <v>6</v>
      </c>
      <c r="P292">
        <v>1.8525</v>
      </c>
      <c r="Q292">
        <v>4.333333333333333</v>
      </c>
    </row>
    <row r="293" spans="1:17" x14ac:dyDescent="0.3">
      <c r="A293" s="72">
        <v>291</v>
      </c>
      <c r="B293">
        <v>40708</v>
      </c>
      <c r="C293" t="s">
        <v>397</v>
      </c>
      <c r="D293" t="s">
        <v>28</v>
      </c>
      <c r="E293" t="s">
        <v>73</v>
      </c>
      <c r="F293">
        <v>6.53</v>
      </c>
      <c r="G293" s="73">
        <v>44279</v>
      </c>
      <c r="H293" s="73">
        <v>44294</v>
      </c>
      <c r="I293">
        <v>5</v>
      </c>
      <c r="J293">
        <v>2020</v>
      </c>
      <c r="K293" t="s">
        <v>40</v>
      </c>
      <c r="L293">
        <v>12</v>
      </c>
      <c r="M293">
        <v>0.4</v>
      </c>
      <c r="N293">
        <v>4.8000000000000007</v>
      </c>
      <c r="O293">
        <v>16</v>
      </c>
      <c r="P293">
        <v>0.3</v>
      </c>
      <c r="Q293">
        <v>0.75</v>
      </c>
    </row>
    <row r="294" spans="1:17" x14ac:dyDescent="0.3">
      <c r="A294" s="72">
        <v>292</v>
      </c>
      <c r="B294">
        <v>37487</v>
      </c>
      <c r="C294" t="s">
        <v>398</v>
      </c>
      <c r="D294" t="s">
        <v>28</v>
      </c>
      <c r="E294" t="s">
        <v>34</v>
      </c>
      <c r="F294">
        <v>6.7</v>
      </c>
      <c r="G294" s="73">
        <v>44349</v>
      </c>
      <c r="H294" s="73">
        <v>44352</v>
      </c>
      <c r="I294">
        <v>5</v>
      </c>
      <c r="J294">
        <v>2018</v>
      </c>
      <c r="K294" t="s">
        <v>40</v>
      </c>
      <c r="L294">
        <v>12</v>
      </c>
      <c r="M294">
        <v>0.39861111111111108</v>
      </c>
      <c r="N294">
        <v>4.7833333333333332</v>
      </c>
      <c r="O294">
        <v>4</v>
      </c>
      <c r="P294">
        <v>1.1958333333333331</v>
      </c>
      <c r="Q294">
        <v>3</v>
      </c>
    </row>
    <row r="295" spans="1:17" x14ac:dyDescent="0.3">
      <c r="A295" s="72">
        <v>293</v>
      </c>
      <c r="B295">
        <v>39948</v>
      </c>
      <c r="C295" t="s">
        <v>399</v>
      </c>
      <c r="D295" t="s">
        <v>28</v>
      </c>
      <c r="E295" t="s">
        <v>34</v>
      </c>
      <c r="F295">
        <v>6.89</v>
      </c>
      <c r="G295" s="73">
        <v>44354</v>
      </c>
      <c r="H295" s="73">
        <v>44357</v>
      </c>
      <c r="I295">
        <v>4</v>
      </c>
      <c r="J295">
        <v>2020</v>
      </c>
      <c r="K295" t="s">
        <v>40</v>
      </c>
      <c r="L295">
        <v>12</v>
      </c>
      <c r="M295">
        <v>0.3888888888888889</v>
      </c>
      <c r="N295">
        <v>4.666666666666667</v>
      </c>
      <c r="O295" s="38">
        <v>4</v>
      </c>
      <c r="P295">
        <v>1.166666666666667</v>
      </c>
      <c r="Q295">
        <v>3</v>
      </c>
    </row>
    <row r="296" spans="1:17" x14ac:dyDescent="0.3">
      <c r="A296" s="72">
        <v>294</v>
      </c>
      <c r="B296">
        <v>1174</v>
      </c>
      <c r="C296" t="s">
        <v>400</v>
      </c>
      <c r="D296" t="s">
        <v>65</v>
      </c>
      <c r="E296" t="s">
        <v>20</v>
      </c>
      <c r="F296">
        <v>6.78</v>
      </c>
      <c r="G296" s="73">
        <v>43525</v>
      </c>
      <c r="H296" s="73">
        <v>43525</v>
      </c>
      <c r="I296">
        <v>6</v>
      </c>
      <c r="J296">
        <v>2003</v>
      </c>
      <c r="K296" t="s">
        <v>21</v>
      </c>
      <c r="L296">
        <v>1</v>
      </c>
      <c r="M296">
        <v>0.90527777777777774</v>
      </c>
      <c r="N296">
        <v>0.90527777777777774</v>
      </c>
      <c r="O296" s="38">
        <v>1</v>
      </c>
      <c r="P296">
        <v>0.90527777777777774</v>
      </c>
      <c r="Q296">
        <v>1</v>
      </c>
    </row>
    <row r="297" spans="1:17" x14ac:dyDescent="0.3">
      <c r="A297" s="72">
        <v>295</v>
      </c>
      <c r="B297">
        <v>1135</v>
      </c>
      <c r="C297" t="s">
        <v>401</v>
      </c>
      <c r="D297" t="s">
        <v>65</v>
      </c>
      <c r="E297" t="s">
        <v>20</v>
      </c>
      <c r="F297">
        <v>6.97</v>
      </c>
      <c r="G297" s="73">
        <v>43556</v>
      </c>
      <c r="H297" s="73">
        <v>43556</v>
      </c>
      <c r="I297">
        <v>6</v>
      </c>
      <c r="J297">
        <v>2005</v>
      </c>
      <c r="K297" t="s">
        <v>29</v>
      </c>
      <c r="L297">
        <v>1</v>
      </c>
      <c r="M297">
        <v>1</v>
      </c>
      <c r="N297">
        <v>1</v>
      </c>
      <c r="O297" s="38">
        <v>1</v>
      </c>
      <c r="P297">
        <v>1</v>
      </c>
      <c r="Q297">
        <v>1</v>
      </c>
    </row>
    <row r="298" spans="1:17" x14ac:dyDescent="0.3">
      <c r="A298" s="72">
        <v>296</v>
      </c>
      <c r="B298">
        <v>40483</v>
      </c>
      <c r="C298" t="s">
        <v>402</v>
      </c>
      <c r="D298" t="s">
        <v>28</v>
      </c>
      <c r="E298" t="s">
        <v>34</v>
      </c>
      <c r="F298">
        <v>6.97</v>
      </c>
      <c r="G298" s="73">
        <v>44099</v>
      </c>
      <c r="H298" s="73">
        <v>44102</v>
      </c>
      <c r="I298">
        <v>7</v>
      </c>
      <c r="J298">
        <v>2020</v>
      </c>
      <c r="K298" t="s">
        <v>21</v>
      </c>
      <c r="L298">
        <v>12</v>
      </c>
      <c r="M298">
        <v>0.39416666666666672</v>
      </c>
      <c r="N298">
        <v>4.7300000000000004</v>
      </c>
      <c r="O298">
        <v>4</v>
      </c>
      <c r="P298">
        <v>1.1825000000000001</v>
      </c>
      <c r="Q298">
        <v>3</v>
      </c>
    </row>
    <row r="299" spans="1:17" x14ac:dyDescent="0.3">
      <c r="A299" s="72">
        <v>297</v>
      </c>
      <c r="B299">
        <v>41008</v>
      </c>
      <c r="C299" t="s">
        <v>403</v>
      </c>
      <c r="D299" t="s">
        <v>19</v>
      </c>
      <c r="E299" t="s">
        <v>34</v>
      </c>
      <c r="F299">
        <v>6.46</v>
      </c>
      <c r="G299" s="73">
        <v>44104</v>
      </c>
      <c r="H299" s="73">
        <v>44104</v>
      </c>
      <c r="I299">
        <v>6</v>
      </c>
      <c r="J299">
        <v>2020</v>
      </c>
      <c r="K299" t="s">
        <v>40</v>
      </c>
      <c r="L299">
        <v>1</v>
      </c>
      <c r="M299">
        <v>0.1072222222222222</v>
      </c>
      <c r="N299">
        <v>0.1072222222222222</v>
      </c>
      <c r="O299">
        <v>1</v>
      </c>
      <c r="P299">
        <v>0.1072222222222222</v>
      </c>
      <c r="Q299">
        <v>1</v>
      </c>
    </row>
    <row r="300" spans="1:17" x14ac:dyDescent="0.3">
      <c r="A300" s="72">
        <v>298</v>
      </c>
      <c r="B300">
        <v>38663</v>
      </c>
      <c r="C300" t="s">
        <v>404</v>
      </c>
      <c r="D300" t="s">
        <v>60</v>
      </c>
      <c r="E300" t="s">
        <v>34</v>
      </c>
      <c r="F300">
        <v>6.47</v>
      </c>
      <c r="G300" s="73">
        <v>44104</v>
      </c>
      <c r="H300" s="73">
        <v>44108</v>
      </c>
      <c r="I300">
        <v>6</v>
      </c>
      <c r="J300">
        <v>2020</v>
      </c>
      <c r="K300" t="s">
        <v>21</v>
      </c>
      <c r="L300">
        <v>12</v>
      </c>
      <c r="M300">
        <v>0.46666666666666667</v>
      </c>
      <c r="N300">
        <v>5.6</v>
      </c>
      <c r="O300">
        <v>5</v>
      </c>
      <c r="P300">
        <v>1.1200000000000001</v>
      </c>
      <c r="Q300">
        <v>2.4</v>
      </c>
    </row>
    <row r="301" spans="1:17" x14ac:dyDescent="0.3">
      <c r="A301" s="72">
        <v>299</v>
      </c>
      <c r="B301">
        <v>37926</v>
      </c>
      <c r="C301" t="s">
        <v>405</v>
      </c>
      <c r="D301" t="s">
        <v>28</v>
      </c>
      <c r="E301" t="s">
        <v>76</v>
      </c>
      <c r="F301">
        <v>6.88</v>
      </c>
      <c r="G301" s="73">
        <v>43819</v>
      </c>
      <c r="H301" s="73">
        <v>43824</v>
      </c>
      <c r="I301">
        <v>7</v>
      </c>
      <c r="J301">
        <v>2019</v>
      </c>
      <c r="K301" t="s">
        <v>40</v>
      </c>
      <c r="L301">
        <v>12</v>
      </c>
      <c r="M301">
        <v>0.39555555555555549</v>
      </c>
      <c r="N301">
        <v>4.7466666666666661</v>
      </c>
      <c r="O301">
        <v>6</v>
      </c>
      <c r="P301">
        <v>0.79111111111111099</v>
      </c>
      <c r="Q301">
        <v>2</v>
      </c>
    </row>
    <row r="302" spans="1:17" x14ac:dyDescent="0.3">
      <c r="A302" s="72">
        <v>300</v>
      </c>
      <c r="B302">
        <v>40460</v>
      </c>
      <c r="C302" t="s">
        <v>406</v>
      </c>
      <c r="D302" t="s">
        <v>65</v>
      </c>
      <c r="E302" t="s">
        <v>76</v>
      </c>
      <c r="F302">
        <v>6.82</v>
      </c>
      <c r="G302" s="73">
        <v>44158</v>
      </c>
      <c r="H302" s="73">
        <v>44158</v>
      </c>
      <c r="I302">
        <v>6</v>
      </c>
      <c r="J302">
        <v>2020</v>
      </c>
      <c r="K302" t="s">
        <v>21</v>
      </c>
      <c r="L302">
        <v>1</v>
      </c>
      <c r="M302">
        <v>0.41138888888888892</v>
      </c>
      <c r="N302">
        <v>0.41138888888888892</v>
      </c>
      <c r="O302" s="38">
        <v>1</v>
      </c>
      <c r="P302">
        <v>0.41138888888888892</v>
      </c>
      <c r="Q302">
        <v>1</v>
      </c>
    </row>
    <row r="303" spans="1:17" x14ac:dyDescent="0.3">
      <c r="A303" s="72">
        <v>301</v>
      </c>
      <c r="B303">
        <v>41168</v>
      </c>
      <c r="C303" t="s">
        <v>407</v>
      </c>
      <c r="D303" t="s">
        <v>95</v>
      </c>
      <c r="E303" t="s">
        <v>20</v>
      </c>
      <c r="F303">
        <v>7.34</v>
      </c>
      <c r="G303" s="73">
        <v>44410</v>
      </c>
      <c r="H303" s="73">
        <v>44410</v>
      </c>
      <c r="I303">
        <v>8</v>
      </c>
      <c r="J303">
        <v>2020</v>
      </c>
      <c r="K303" t="s">
        <v>29</v>
      </c>
      <c r="L303">
        <v>1</v>
      </c>
      <c r="M303">
        <v>1.740833333333333</v>
      </c>
      <c r="N303">
        <v>1.740833333333333</v>
      </c>
      <c r="O303" s="38">
        <v>1</v>
      </c>
      <c r="P303">
        <v>1.740833333333333</v>
      </c>
      <c r="Q303">
        <v>1</v>
      </c>
    </row>
    <row r="304" spans="1:17" x14ac:dyDescent="0.3">
      <c r="A304" s="72">
        <v>302</v>
      </c>
      <c r="B304">
        <v>40513</v>
      </c>
      <c r="C304" t="s">
        <v>408</v>
      </c>
      <c r="D304" t="s">
        <v>28</v>
      </c>
      <c r="E304" t="s">
        <v>34</v>
      </c>
      <c r="F304">
        <v>7.35</v>
      </c>
      <c r="G304" s="73">
        <v>44258</v>
      </c>
      <c r="H304" s="73">
        <v>44279</v>
      </c>
      <c r="I304">
        <v>8</v>
      </c>
      <c r="J304">
        <v>2020</v>
      </c>
      <c r="K304" t="s">
        <v>29</v>
      </c>
      <c r="L304">
        <v>12</v>
      </c>
      <c r="M304">
        <v>0.40472222222222221</v>
      </c>
      <c r="N304">
        <v>4.8566666666666656</v>
      </c>
      <c r="O304" s="38">
        <v>22</v>
      </c>
      <c r="P304">
        <v>0.22075757575757571</v>
      </c>
      <c r="Q304">
        <v>0.54545454545454541</v>
      </c>
    </row>
    <row r="305" spans="1:17" x14ac:dyDescent="0.3">
      <c r="A305" s="72">
        <v>303</v>
      </c>
      <c r="B305">
        <v>38397</v>
      </c>
      <c r="C305" t="s">
        <v>410</v>
      </c>
      <c r="D305" t="s">
        <v>28</v>
      </c>
      <c r="E305" t="s">
        <v>34</v>
      </c>
      <c r="F305">
        <v>6.51</v>
      </c>
      <c r="G305" s="73">
        <v>43645</v>
      </c>
      <c r="H305" s="73">
        <v>43711</v>
      </c>
      <c r="I305">
        <v>4</v>
      </c>
      <c r="J305">
        <v>2019</v>
      </c>
      <c r="K305" t="s">
        <v>29</v>
      </c>
      <c r="L305">
        <v>12</v>
      </c>
      <c r="M305">
        <v>0.19166666666666671</v>
      </c>
      <c r="N305">
        <v>2.2999999999999998</v>
      </c>
      <c r="O305" s="38">
        <v>67</v>
      </c>
      <c r="P305">
        <v>3.4328358208955218E-2</v>
      </c>
      <c r="Q305">
        <v>0.17910447761194029</v>
      </c>
    </row>
    <row r="306" spans="1:17" x14ac:dyDescent="0.3">
      <c r="A306" s="72">
        <v>304</v>
      </c>
      <c r="B306">
        <v>39689</v>
      </c>
      <c r="C306" t="s">
        <v>411</v>
      </c>
      <c r="D306" t="s">
        <v>19</v>
      </c>
      <c r="E306" t="s">
        <v>34</v>
      </c>
      <c r="F306">
        <v>6.86</v>
      </c>
      <c r="G306" s="73">
        <v>43982</v>
      </c>
      <c r="H306" s="73">
        <v>43982</v>
      </c>
      <c r="I306">
        <v>4</v>
      </c>
      <c r="J306">
        <v>2019</v>
      </c>
      <c r="K306" t="s">
        <v>31</v>
      </c>
      <c r="L306">
        <v>1</v>
      </c>
      <c r="M306">
        <v>0.19944444444444451</v>
      </c>
      <c r="N306">
        <v>0.19944444444444451</v>
      </c>
      <c r="O306" s="38">
        <v>1</v>
      </c>
      <c r="P306">
        <v>0.19944444444444451</v>
      </c>
      <c r="Q306">
        <v>1</v>
      </c>
    </row>
    <row r="307" spans="1:17" x14ac:dyDescent="0.3">
      <c r="A307" s="72">
        <v>305</v>
      </c>
      <c r="B307">
        <v>20</v>
      </c>
      <c r="C307" t="s">
        <v>412</v>
      </c>
      <c r="D307" t="s">
        <v>28</v>
      </c>
      <c r="E307" t="s">
        <v>34</v>
      </c>
      <c r="F307">
        <v>7.97</v>
      </c>
      <c r="G307" s="73">
        <v>42736</v>
      </c>
      <c r="H307" s="73">
        <v>42810</v>
      </c>
      <c r="I307">
        <v>8</v>
      </c>
      <c r="J307">
        <v>2002</v>
      </c>
      <c r="K307" t="s">
        <v>31</v>
      </c>
      <c r="L307">
        <v>220</v>
      </c>
      <c r="M307">
        <v>0.39</v>
      </c>
      <c r="N307">
        <v>85.8</v>
      </c>
      <c r="O307" s="38">
        <v>75</v>
      </c>
      <c r="P307">
        <v>1.1439999999999999</v>
      </c>
      <c r="Q307">
        <v>2.9333333333333331</v>
      </c>
    </row>
    <row r="308" spans="1:17" x14ac:dyDescent="0.3">
      <c r="A308" s="72">
        <v>306</v>
      </c>
      <c r="B308">
        <v>1735</v>
      </c>
      <c r="C308" t="s">
        <v>413</v>
      </c>
      <c r="D308" t="s">
        <v>28</v>
      </c>
      <c r="E308" t="s">
        <v>34</v>
      </c>
      <c r="F308">
        <v>8.25</v>
      </c>
      <c r="G308" s="73">
        <v>43525</v>
      </c>
      <c r="H308" s="73">
        <v>43860</v>
      </c>
      <c r="I308">
        <v>9</v>
      </c>
      <c r="J308">
        <v>2007</v>
      </c>
      <c r="K308" t="s">
        <v>21</v>
      </c>
      <c r="L308">
        <v>500</v>
      </c>
      <c r="M308">
        <v>0.38583333333333331</v>
      </c>
      <c r="N308">
        <v>192.91666666666671</v>
      </c>
      <c r="O308">
        <v>336</v>
      </c>
      <c r="P308">
        <v>0.57415674603174605</v>
      </c>
      <c r="Q308">
        <v>1.4880952380952379</v>
      </c>
    </row>
    <row r="309" spans="1:17" x14ac:dyDescent="0.3">
      <c r="A309" s="72">
        <v>307</v>
      </c>
      <c r="B309">
        <v>13667</v>
      </c>
      <c r="C309" t="s">
        <v>414</v>
      </c>
      <c r="D309" t="s">
        <v>95</v>
      </c>
      <c r="E309" t="s">
        <v>34</v>
      </c>
      <c r="F309">
        <v>7.67</v>
      </c>
      <c r="G309" s="73">
        <v>43792</v>
      </c>
      <c r="H309" s="73">
        <v>43792</v>
      </c>
      <c r="I309">
        <v>7</v>
      </c>
      <c r="J309">
        <v>2012</v>
      </c>
      <c r="K309" t="s">
        <v>40</v>
      </c>
      <c r="L309">
        <v>1</v>
      </c>
      <c r="M309">
        <v>1.832222222222222</v>
      </c>
      <c r="N309">
        <v>1.832222222222222</v>
      </c>
      <c r="O309">
        <v>1</v>
      </c>
      <c r="P309">
        <v>1.832222222222222</v>
      </c>
      <c r="Q309">
        <v>1</v>
      </c>
    </row>
    <row r="310" spans="1:17" x14ac:dyDescent="0.3">
      <c r="A310" s="72">
        <v>308</v>
      </c>
      <c r="B310">
        <v>41535</v>
      </c>
      <c r="C310" t="s">
        <v>415</v>
      </c>
      <c r="D310" t="s">
        <v>83</v>
      </c>
      <c r="E310" t="s">
        <v>20</v>
      </c>
      <c r="F310">
        <v>6.29</v>
      </c>
      <c r="G310" s="73">
        <v>44034</v>
      </c>
      <c r="H310" s="73">
        <v>44034</v>
      </c>
      <c r="I310">
        <v>6</v>
      </c>
      <c r="J310">
        <v>2019</v>
      </c>
      <c r="K310" t="s">
        <v>40</v>
      </c>
      <c r="L310">
        <v>1</v>
      </c>
      <c r="M310">
        <v>5.4722222222222221E-2</v>
      </c>
      <c r="N310">
        <v>5.4722222222222221E-2</v>
      </c>
      <c r="O310">
        <v>1</v>
      </c>
      <c r="P310">
        <v>5.4722222222222221E-2</v>
      </c>
      <c r="Q310">
        <v>1</v>
      </c>
    </row>
    <row r="311" spans="1:17" x14ac:dyDescent="0.3">
      <c r="A311" s="72">
        <v>309</v>
      </c>
      <c r="B311">
        <v>40738</v>
      </c>
      <c r="C311" t="s">
        <v>416</v>
      </c>
      <c r="D311" t="s">
        <v>28</v>
      </c>
      <c r="E311" t="s">
        <v>20</v>
      </c>
      <c r="F311">
        <v>5.86</v>
      </c>
      <c r="G311" s="73">
        <v>44050</v>
      </c>
      <c r="H311" s="73">
        <v>44064</v>
      </c>
      <c r="I311">
        <v>6</v>
      </c>
      <c r="J311">
        <v>2020</v>
      </c>
      <c r="K311" t="s">
        <v>21</v>
      </c>
      <c r="L311">
        <v>12</v>
      </c>
      <c r="M311">
        <v>6.6666666666666666E-2</v>
      </c>
      <c r="N311">
        <v>0.8</v>
      </c>
      <c r="O311" s="38">
        <v>15</v>
      </c>
      <c r="P311">
        <v>5.3333333333333337E-2</v>
      </c>
      <c r="Q311">
        <v>0.8</v>
      </c>
    </row>
    <row r="312" spans="1:17" x14ac:dyDescent="0.3">
      <c r="A312" s="72">
        <v>310</v>
      </c>
      <c r="B312">
        <v>48864</v>
      </c>
      <c r="C312" t="s">
        <v>417</v>
      </c>
      <c r="D312" t="s">
        <v>60</v>
      </c>
      <c r="E312" t="s">
        <v>20</v>
      </c>
      <c r="F312">
        <v>6.05</v>
      </c>
      <c r="G312" s="73">
        <v>44731</v>
      </c>
      <c r="H312" s="73">
        <v>44731</v>
      </c>
      <c r="I312">
        <v>6</v>
      </c>
      <c r="J312">
        <v>2021</v>
      </c>
      <c r="K312" t="s">
        <v>29</v>
      </c>
      <c r="L312">
        <v>1</v>
      </c>
      <c r="M312">
        <v>6.9722222222222227E-2</v>
      </c>
      <c r="N312">
        <v>6.9722222222222227E-2</v>
      </c>
      <c r="O312">
        <v>1</v>
      </c>
      <c r="P312">
        <v>6.9722222222222227E-2</v>
      </c>
      <c r="Q312">
        <v>1</v>
      </c>
    </row>
    <row r="313" spans="1:17" x14ac:dyDescent="0.3">
      <c r="A313" s="72">
        <v>311</v>
      </c>
      <c r="B313">
        <v>15689</v>
      </c>
      <c r="C313" t="s">
        <v>418</v>
      </c>
      <c r="D313" t="s">
        <v>28</v>
      </c>
      <c r="E313" t="s">
        <v>73</v>
      </c>
      <c r="F313">
        <v>7.93</v>
      </c>
      <c r="G313" s="64"/>
      <c r="H313" s="64"/>
      <c r="I313">
        <v>9</v>
      </c>
      <c r="J313">
        <v>2012</v>
      </c>
      <c r="K313" t="s">
        <v>31</v>
      </c>
      <c r="L313">
        <v>4</v>
      </c>
      <c r="M313">
        <v>0.41444444444444439</v>
      </c>
      <c r="N313">
        <v>1.657777777777778</v>
      </c>
      <c r="O313" s="38"/>
      <c r="P313"/>
      <c r="Q313"/>
    </row>
    <row r="314" spans="1:17" x14ac:dyDescent="0.3">
      <c r="A314" s="72">
        <v>312</v>
      </c>
      <c r="B314">
        <v>38924</v>
      </c>
      <c r="C314" t="s">
        <v>419</v>
      </c>
      <c r="D314" t="s">
        <v>28</v>
      </c>
      <c r="E314" t="s">
        <v>310</v>
      </c>
      <c r="F314">
        <v>6.74</v>
      </c>
      <c r="G314" s="73">
        <v>44154</v>
      </c>
      <c r="H314" s="73">
        <v>44166</v>
      </c>
      <c r="I314">
        <v>3</v>
      </c>
      <c r="J314">
        <v>2020</v>
      </c>
      <c r="K314" t="s">
        <v>21</v>
      </c>
      <c r="L314">
        <v>12</v>
      </c>
      <c r="M314">
        <v>0.38944444444444443</v>
      </c>
      <c r="N314">
        <v>4.6733333333333329</v>
      </c>
      <c r="O314" s="38">
        <v>13</v>
      </c>
      <c r="P314">
        <v>0.35948717948717951</v>
      </c>
      <c r="Q314">
        <v>0.92307692307692313</v>
      </c>
    </row>
    <row r="315" spans="1:17" x14ac:dyDescent="0.3">
      <c r="A315" s="72">
        <v>313</v>
      </c>
      <c r="B315">
        <v>800</v>
      </c>
      <c r="C315" t="s">
        <v>420</v>
      </c>
      <c r="D315" t="s">
        <v>28</v>
      </c>
      <c r="E315" t="s">
        <v>20</v>
      </c>
      <c r="F315">
        <v>6.85</v>
      </c>
      <c r="G315" s="73">
        <v>43837</v>
      </c>
      <c r="H315" s="73">
        <v>43845</v>
      </c>
      <c r="I315">
        <v>7</v>
      </c>
      <c r="J315">
        <v>2000</v>
      </c>
      <c r="K315" t="s">
        <v>29</v>
      </c>
      <c r="L315">
        <v>13</v>
      </c>
      <c r="M315">
        <v>0.3913888888888889</v>
      </c>
      <c r="N315">
        <v>5.088055555555556</v>
      </c>
      <c r="O315">
        <v>9</v>
      </c>
      <c r="P315">
        <v>0.56533950617283957</v>
      </c>
      <c r="Q315">
        <v>1.444444444444444</v>
      </c>
    </row>
    <row r="316" spans="1:17" x14ac:dyDescent="0.3">
      <c r="A316" s="72">
        <v>314</v>
      </c>
      <c r="B316">
        <v>43767</v>
      </c>
      <c r="C316" t="s">
        <v>421</v>
      </c>
      <c r="D316" t="s">
        <v>28</v>
      </c>
      <c r="E316" t="s">
        <v>49</v>
      </c>
      <c r="F316">
        <v>6.52</v>
      </c>
      <c r="G316" s="73">
        <v>44787</v>
      </c>
      <c r="H316" s="73">
        <v>44791</v>
      </c>
      <c r="I316">
        <v>6</v>
      </c>
      <c r="J316">
        <v>2021</v>
      </c>
      <c r="K316" t="s">
        <v>40</v>
      </c>
      <c r="L316">
        <v>12</v>
      </c>
      <c r="M316">
        <v>0.38194444444444442</v>
      </c>
      <c r="N316">
        <v>4.583333333333333</v>
      </c>
      <c r="O316">
        <v>5</v>
      </c>
      <c r="P316">
        <v>0.91666666666666663</v>
      </c>
      <c r="Q316">
        <v>2.4</v>
      </c>
    </row>
    <row r="317" spans="1:17" x14ac:dyDescent="0.3">
      <c r="A317" s="72">
        <v>315</v>
      </c>
      <c r="B317">
        <v>40515</v>
      </c>
      <c r="C317" t="s">
        <v>422</v>
      </c>
      <c r="D317" t="s">
        <v>60</v>
      </c>
      <c r="E317" t="s">
        <v>44</v>
      </c>
      <c r="F317">
        <v>6.44</v>
      </c>
      <c r="G317" s="73">
        <v>44329</v>
      </c>
      <c r="H317" s="73">
        <v>44335</v>
      </c>
      <c r="I317">
        <v>5</v>
      </c>
      <c r="J317">
        <v>2020</v>
      </c>
      <c r="K317" t="s">
        <v>40</v>
      </c>
      <c r="L317">
        <v>10</v>
      </c>
      <c r="M317">
        <v>0.41666666666666669</v>
      </c>
      <c r="N317">
        <v>4.166666666666667</v>
      </c>
      <c r="O317">
        <v>7</v>
      </c>
      <c r="P317">
        <v>0.59523809523809523</v>
      </c>
      <c r="Q317">
        <v>1.428571428571429</v>
      </c>
    </row>
    <row r="318" spans="1:17" x14ac:dyDescent="0.3">
      <c r="A318" s="72">
        <v>316</v>
      </c>
      <c r="B318">
        <v>11597</v>
      </c>
      <c r="C318" t="s">
        <v>423</v>
      </c>
      <c r="D318" t="s">
        <v>28</v>
      </c>
      <c r="E318" t="s">
        <v>73</v>
      </c>
      <c r="F318">
        <v>8.15</v>
      </c>
      <c r="G318" s="73">
        <v>42527</v>
      </c>
      <c r="H318" s="73">
        <v>42528</v>
      </c>
      <c r="I318">
        <v>9</v>
      </c>
      <c r="J318">
        <v>2012</v>
      </c>
      <c r="K318" t="s">
        <v>21</v>
      </c>
      <c r="L318">
        <v>11</v>
      </c>
      <c r="M318">
        <v>0.43194444444444452</v>
      </c>
      <c r="N318">
        <v>4.7513888888888891</v>
      </c>
      <c r="O318" s="38">
        <v>2</v>
      </c>
      <c r="P318">
        <v>2.375694444444445</v>
      </c>
      <c r="Q318">
        <v>5.5</v>
      </c>
    </row>
    <row r="319" spans="1:17" x14ac:dyDescent="0.3">
      <c r="A319" s="72">
        <v>317</v>
      </c>
      <c r="B319">
        <v>272</v>
      </c>
      <c r="C319" t="s">
        <v>424</v>
      </c>
      <c r="D319" t="s">
        <v>28</v>
      </c>
      <c r="E319" t="s">
        <v>20</v>
      </c>
      <c r="F319">
        <v>7.29</v>
      </c>
      <c r="G319" s="73">
        <v>43034</v>
      </c>
      <c r="H319" s="73">
        <v>43065</v>
      </c>
      <c r="I319">
        <v>6</v>
      </c>
      <c r="J319">
        <v>2001</v>
      </c>
      <c r="K319" t="s">
        <v>29</v>
      </c>
      <c r="L319">
        <v>26</v>
      </c>
      <c r="M319">
        <v>0.4</v>
      </c>
      <c r="N319">
        <v>10.4</v>
      </c>
      <c r="O319">
        <v>32</v>
      </c>
      <c r="P319">
        <v>0.32500000000000001</v>
      </c>
      <c r="Q319">
        <v>0.8125</v>
      </c>
    </row>
    <row r="320" spans="1:17" x14ac:dyDescent="0.3">
      <c r="A320" s="72">
        <v>318</v>
      </c>
      <c r="B320">
        <v>5158</v>
      </c>
      <c r="C320" t="s">
        <v>425</v>
      </c>
      <c r="D320" t="s">
        <v>83</v>
      </c>
      <c r="E320"/>
      <c r="F320">
        <v>4.6900000000000004</v>
      </c>
      <c r="G320" s="73">
        <v>44120</v>
      </c>
      <c r="H320" s="73">
        <v>44120</v>
      </c>
      <c r="I320">
        <v>6</v>
      </c>
      <c r="J320">
        <v>2000</v>
      </c>
      <c r="K320" t="s">
        <v>21</v>
      </c>
      <c r="L320">
        <v>1</v>
      </c>
      <c r="M320">
        <v>3.3333333333333333E-2</v>
      </c>
      <c r="N320">
        <v>3.3333333333333333E-2</v>
      </c>
      <c r="O320" s="38">
        <v>1</v>
      </c>
      <c r="P320">
        <v>3.3333333333333333E-2</v>
      </c>
      <c r="Q320">
        <v>1</v>
      </c>
    </row>
    <row r="321" spans="1:17" x14ac:dyDescent="0.3">
      <c r="A321" s="72">
        <v>319</v>
      </c>
      <c r="B321">
        <v>40178</v>
      </c>
      <c r="C321" t="s">
        <v>426</v>
      </c>
      <c r="D321" t="s">
        <v>60</v>
      </c>
      <c r="E321" t="s">
        <v>105</v>
      </c>
      <c r="F321">
        <v>6.39</v>
      </c>
      <c r="G321" s="73">
        <v>44030</v>
      </c>
      <c r="H321" s="73">
        <v>44033</v>
      </c>
      <c r="I321">
        <v>5</v>
      </c>
      <c r="J321">
        <v>2019</v>
      </c>
      <c r="K321" t="s">
        <v>31</v>
      </c>
      <c r="L321">
        <v>12</v>
      </c>
      <c r="M321">
        <v>9.0277777777777776E-2</v>
      </c>
      <c r="N321">
        <v>1.083333333333333</v>
      </c>
      <c r="O321">
        <v>4</v>
      </c>
      <c r="P321">
        <v>0.27083333333333331</v>
      </c>
      <c r="Q321">
        <v>3</v>
      </c>
    </row>
    <row r="322" spans="1:17" x14ac:dyDescent="0.3">
      <c r="A322" s="72">
        <v>320</v>
      </c>
      <c r="B322">
        <v>40932</v>
      </c>
      <c r="C322" t="s">
        <v>427</v>
      </c>
      <c r="D322" t="s">
        <v>19</v>
      </c>
      <c r="E322" t="s">
        <v>20</v>
      </c>
      <c r="F322">
        <v>5.6</v>
      </c>
      <c r="G322" s="73">
        <v>44033</v>
      </c>
      <c r="H322" s="73">
        <v>44033</v>
      </c>
      <c r="I322">
        <v>5</v>
      </c>
      <c r="J322">
        <v>2020</v>
      </c>
      <c r="K322" t="s">
        <v>21</v>
      </c>
      <c r="L322">
        <v>1</v>
      </c>
      <c r="M322">
        <v>9.6944444444444444E-2</v>
      </c>
      <c r="N322">
        <v>9.6944444444444444E-2</v>
      </c>
      <c r="O322">
        <v>1</v>
      </c>
      <c r="P322">
        <v>9.6944444444444444E-2</v>
      </c>
      <c r="Q322">
        <v>1</v>
      </c>
    </row>
    <row r="323" spans="1:17" x14ac:dyDescent="0.3">
      <c r="A323" s="72">
        <v>321</v>
      </c>
      <c r="B323">
        <v>39583</v>
      </c>
      <c r="C323" t="s">
        <v>428</v>
      </c>
      <c r="D323" t="s">
        <v>28</v>
      </c>
      <c r="E323" t="s">
        <v>20</v>
      </c>
      <c r="F323">
        <v>6.73</v>
      </c>
      <c r="G323" s="73">
        <v>44417</v>
      </c>
      <c r="H323" s="73">
        <v>44440</v>
      </c>
      <c r="I323">
        <v>6</v>
      </c>
      <c r="J323">
        <v>2020</v>
      </c>
      <c r="K323" t="s">
        <v>21</v>
      </c>
      <c r="L323">
        <v>12</v>
      </c>
      <c r="M323">
        <v>0.3963888888888889</v>
      </c>
      <c r="N323">
        <v>4.7566666666666668</v>
      </c>
      <c r="O323">
        <v>24</v>
      </c>
      <c r="P323">
        <v>0.19819444444444451</v>
      </c>
      <c r="Q323">
        <v>0.5</v>
      </c>
    </row>
    <row r="324" spans="1:17" x14ac:dyDescent="0.3">
      <c r="A324" s="72">
        <v>322</v>
      </c>
      <c r="B324">
        <v>48641</v>
      </c>
      <c r="C324" t="s">
        <v>429</v>
      </c>
      <c r="D324" t="s">
        <v>60</v>
      </c>
      <c r="E324" t="s">
        <v>114</v>
      </c>
      <c r="F324">
        <v>7.22</v>
      </c>
      <c r="G324" s="73">
        <v>44718</v>
      </c>
      <c r="H324" s="73">
        <v>44732</v>
      </c>
      <c r="I324">
        <v>5</v>
      </c>
      <c r="J324">
        <v>2021</v>
      </c>
      <c r="K324" t="s">
        <v>40</v>
      </c>
      <c r="L324">
        <v>12</v>
      </c>
      <c r="M324">
        <v>8.3333333333333329E-2</v>
      </c>
      <c r="N324">
        <v>1</v>
      </c>
      <c r="O324" s="38">
        <v>15</v>
      </c>
      <c r="P324">
        <v>6.6666666666666666E-2</v>
      </c>
      <c r="Q324">
        <v>0.8</v>
      </c>
    </row>
    <row r="325" spans="1:17" x14ac:dyDescent="0.3">
      <c r="A325" s="72">
        <v>323</v>
      </c>
      <c r="B325">
        <v>49755</v>
      </c>
      <c r="C325" t="s">
        <v>430</v>
      </c>
      <c r="D325" t="s">
        <v>19</v>
      </c>
      <c r="E325" t="s">
        <v>114</v>
      </c>
      <c r="F325">
        <v>7.01</v>
      </c>
      <c r="G325" s="73">
        <v>44718</v>
      </c>
      <c r="H325" s="73">
        <v>44718</v>
      </c>
      <c r="I325">
        <v>4</v>
      </c>
      <c r="J325">
        <v>2021</v>
      </c>
      <c r="K325" t="s">
        <v>29</v>
      </c>
      <c r="L325">
        <v>1</v>
      </c>
      <c r="M325">
        <v>6.3888888888888884E-2</v>
      </c>
      <c r="N325">
        <v>6.3888888888888884E-2</v>
      </c>
      <c r="O325">
        <v>1</v>
      </c>
      <c r="P325">
        <v>6.3888888888888884E-2</v>
      </c>
      <c r="Q325">
        <v>1</v>
      </c>
    </row>
    <row r="326" spans="1:17" x14ac:dyDescent="0.3">
      <c r="A326" s="72">
        <v>324</v>
      </c>
      <c r="B326">
        <v>39609</v>
      </c>
      <c r="C326" t="s">
        <v>431</v>
      </c>
      <c r="D326" t="s">
        <v>28</v>
      </c>
      <c r="E326" t="s">
        <v>110</v>
      </c>
      <c r="F326">
        <v>6.77</v>
      </c>
      <c r="G326" s="73">
        <v>44318</v>
      </c>
      <c r="H326" s="73">
        <v>44347</v>
      </c>
      <c r="I326">
        <v>6</v>
      </c>
      <c r="J326">
        <v>2020</v>
      </c>
      <c r="K326" t="s">
        <v>31</v>
      </c>
      <c r="L326">
        <v>12</v>
      </c>
      <c r="M326">
        <v>0.39444444444444438</v>
      </c>
      <c r="N326">
        <v>4.7333333333333334</v>
      </c>
      <c r="O326" s="38">
        <v>30</v>
      </c>
      <c r="P326">
        <v>0.15777777777777779</v>
      </c>
      <c r="Q326">
        <v>0.4</v>
      </c>
    </row>
    <row r="327" spans="1:17" x14ac:dyDescent="0.3">
      <c r="A327" s="72">
        <v>325</v>
      </c>
      <c r="B327">
        <v>40136</v>
      </c>
      <c r="C327" t="s">
        <v>432</v>
      </c>
      <c r="D327" t="s">
        <v>28</v>
      </c>
      <c r="E327" t="s">
        <v>34</v>
      </c>
      <c r="F327">
        <v>6.58</v>
      </c>
      <c r="G327" s="73">
        <v>44035</v>
      </c>
      <c r="H327" s="73">
        <v>44040</v>
      </c>
      <c r="I327">
        <v>5</v>
      </c>
      <c r="J327">
        <v>2020</v>
      </c>
      <c r="K327" t="s">
        <v>21</v>
      </c>
      <c r="L327">
        <v>12</v>
      </c>
      <c r="M327">
        <v>0.39833333333333332</v>
      </c>
      <c r="N327">
        <v>4.7799999999999994</v>
      </c>
      <c r="O327" s="38">
        <v>6</v>
      </c>
      <c r="P327">
        <v>0.79666666666666652</v>
      </c>
      <c r="Q327">
        <v>2</v>
      </c>
    </row>
    <row r="328" spans="1:17" x14ac:dyDescent="0.3">
      <c r="A328" s="72">
        <v>326</v>
      </c>
      <c r="B328">
        <v>350</v>
      </c>
      <c r="C328" t="s">
        <v>433</v>
      </c>
      <c r="D328" t="s">
        <v>28</v>
      </c>
      <c r="E328" t="s">
        <v>20</v>
      </c>
      <c r="F328">
        <v>7.26</v>
      </c>
      <c r="G328" s="73">
        <v>43955</v>
      </c>
      <c r="H328" s="73">
        <v>43980</v>
      </c>
      <c r="I328">
        <v>4</v>
      </c>
      <c r="J328">
        <v>1999</v>
      </c>
      <c r="K328" t="s">
        <v>21</v>
      </c>
      <c r="L328">
        <v>51</v>
      </c>
      <c r="M328">
        <v>0.40333333333333332</v>
      </c>
      <c r="N328">
        <v>20.57</v>
      </c>
      <c r="O328">
        <v>26</v>
      </c>
      <c r="P328">
        <v>0.79115384615384621</v>
      </c>
      <c r="Q328">
        <v>1.961538461538461</v>
      </c>
    </row>
    <row r="329" spans="1:17" x14ac:dyDescent="0.3">
      <c r="A329" s="72">
        <v>327</v>
      </c>
      <c r="B329">
        <v>351</v>
      </c>
      <c r="C329" t="s">
        <v>434</v>
      </c>
      <c r="D329" t="s">
        <v>28</v>
      </c>
      <c r="E329" t="s">
        <v>20</v>
      </c>
      <c r="F329">
        <v>7.4</v>
      </c>
      <c r="G329" s="73">
        <v>44031</v>
      </c>
      <c r="H329" s="73">
        <v>44127</v>
      </c>
      <c r="I329">
        <v>4</v>
      </c>
      <c r="J329">
        <v>2000</v>
      </c>
      <c r="K329" t="s">
        <v>21</v>
      </c>
      <c r="L329">
        <v>49</v>
      </c>
      <c r="M329">
        <v>0.40277777777777779</v>
      </c>
      <c r="N329">
        <v>19.736111111111111</v>
      </c>
      <c r="O329" s="38">
        <v>97</v>
      </c>
      <c r="P329">
        <v>0.2034650630011455</v>
      </c>
      <c r="Q329">
        <v>0.50515463917525771</v>
      </c>
    </row>
    <row r="330" spans="1:17" x14ac:dyDescent="0.3">
      <c r="A330" s="72">
        <v>328</v>
      </c>
      <c r="B330">
        <v>39165</v>
      </c>
      <c r="C330" t="s">
        <v>435</v>
      </c>
      <c r="D330" t="s">
        <v>83</v>
      </c>
      <c r="E330" t="s">
        <v>20</v>
      </c>
      <c r="F330">
        <v>7.42</v>
      </c>
      <c r="G330" s="73">
        <v>43947</v>
      </c>
      <c r="H330" s="73">
        <v>43947</v>
      </c>
      <c r="I330">
        <v>8</v>
      </c>
      <c r="J330">
        <v>2017</v>
      </c>
      <c r="K330" t="s">
        <v>31</v>
      </c>
      <c r="L330">
        <v>1</v>
      </c>
      <c r="M330">
        <v>6.8888888888888888E-2</v>
      </c>
      <c r="N330">
        <v>6.8888888888888888E-2</v>
      </c>
      <c r="O330">
        <v>1</v>
      </c>
      <c r="P330">
        <v>6.8888888888888888E-2</v>
      </c>
      <c r="Q330">
        <v>1</v>
      </c>
    </row>
    <row r="331" spans="1:17" x14ac:dyDescent="0.3">
      <c r="A331" s="72">
        <v>329</v>
      </c>
      <c r="B331">
        <v>39753</v>
      </c>
      <c r="C331" t="s">
        <v>436</v>
      </c>
      <c r="D331" t="s">
        <v>95</v>
      </c>
      <c r="E331" t="s">
        <v>34</v>
      </c>
      <c r="F331">
        <v>7.28</v>
      </c>
      <c r="G331" s="73">
        <v>44500</v>
      </c>
      <c r="H331" s="73">
        <v>44501</v>
      </c>
      <c r="I331">
        <v>7</v>
      </c>
      <c r="J331">
        <v>2020</v>
      </c>
      <c r="K331" t="s">
        <v>40</v>
      </c>
      <c r="L331">
        <v>1</v>
      </c>
      <c r="M331">
        <v>1.7</v>
      </c>
      <c r="N331">
        <v>1.7</v>
      </c>
      <c r="O331" s="38">
        <v>2</v>
      </c>
      <c r="P331">
        <v>0.85</v>
      </c>
      <c r="Q331">
        <v>0.5</v>
      </c>
    </row>
    <row r="332" spans="1:17" x14ac:dyDescent="0.3">
      <c r="A332" s="72">
        <v>330</v>
      </c>
      <c r="B332">
        <v>30276</v>
      </c>
      <c r="C332" t="s">
        <v>437</v>
      </c>
      <c r="D332" t="s">
        <v>28</v>
      </c>
      <c r="E332" t="s">
        <v>76</v>
      </c>
      <c r="F332">
        <v>8.51</v>
      </c>
      <c r="G332" s="73">
        <v>42519</v>
      </c>
      <c r="H332" s="73">
        <v>42520</v>
      </c>
      <c r="I332">
        <v>10</v>
      </c>
      <c r="J332">
        <v>2015</v>
      </c>
      <c r="K332" t="s">
        <v>31</v>
      </c>
      <c r="L332">
        <v>12</v>
      </c>
      <c r="M332">
        <v>0.40555555555555561</v>
      </c>
      <c r="N332">
        <v>4.8666666666666671</v>
      </c>
      <c r="O332" s="38">
        <v>2</v>
      </c>
      <c r="P332">
        <v>2.433333333333334</v>
      </c>
      <c r="Q332">
        <v>6</v>
      </c>
    </row>
    <row r="333" spans="1:17" x14ac:dyDescent="0.3">
      <c r="A333" s="72">
        <v>331</v>
      </c>
      <c r="B333">
        <v>34134</v>
      </c>
      <c r="C333" t="s">
        <v>438</v>
      </c>
      <c r="D333" t="s">
        <v>28</v>
      </c>
      <c r="E333" t="s">
        <v>76</v>
      </c>
      <c r="F333">
        <v>7.48</v>
      </c>
      <c r="G333" s="73">
        <v>43725</v>
      </c>
      <c r="H333" s="73">
        <v>43726</v>
      </c>
      <c r="I333">
        <v>8</v>
      </c>
      <c r="J333">
        <v>2019</v>
      </c>
      <c r="K333" t="s">
        <v>29</v>
      </c>
      <c r="L333">
        <v>12</v>
      </c>
      <c r="M333">
        <v>0.3972222222222222</v>
      </c>
      <c r="N333">
        <v>4.7666666666666666</v>
      </c>
      <c r="O333" s="38">
        <v>2</v>
      </c>
      <c r="P333">
        <v>2.3833333333333329</v>
      </c>
      <c r="Q333">
        <v>6</v>
      </c>
    </row>
    <row r="334" spans="1:17" x14ac:dyDescent="0.3">
      <c r="A334" s="72">
        <v>332</v>
      </c>
      <c r="B334">
        <v>39705</v>
      </c>
      <c r="C334" t="s">
        <v>439</v>
      </c>
      <c r="D334" t="s">
        <v>19</v>
      </c>
      <c r="E334" t="s">
        <v>76</v>
      </c>
      <c r="F334">
        <v>7.38</v>
      </c>
      <c r="G334" s="73">
        <v>44092</v>
      </c>
      <c r="H334" s="73">
        <v>44096</v>
      </c>
      <c r="I334">
        <v>7</v>
      </c>
      <c r="J334">
        <v>2019</v>
      </c>
      <c r="K334" t="s">
        <v>31</v>
      </c>
      <c r="L334">
        <v>6</v>
      </c>
      <c r="M334">
        <v>0.2</v>
      </c>
      <c r="N334">
        <v>1.2</v>
      </c>
      <c r="O334" s="38">
        <v>5</v>
      </c>
      <c r="P334">
        <v>0.24</v>
      </c>
      <c r="Q334">
        <v>1.2</v>
      </c>
    </row>
    <row r="335" spans="1:17" x14ac:dyDescent="0.3">
      <c r="A335" s="72">
        <v>333</v>
      </c>
      <c r="B335">
        <v>31772</v>
      </c>
      <c r="C335" t="s">
        <v>440</v>
      </c>
      <c r="D335" t="s">
        <v>19</v>
      </c>
      <c r="E335" t="s">
        <v>76</v>
      </c>
      <c r="F335">
        <v>7.7</v>
      </c>
      <c r="G335" s="73">
        <v>43917</v>
      </c>
      <c r="H335" s="73">
        <v>43917</v>
      </c>
      <c r="I335">
        <v>7</v>
      </c>
      <c r="J335">
        <v>2015</v>
      </c>
      <c r="K335" t="s">
        <v>31</v>
      </c>
      <c r="L335">
        <v>6</v>
      </c>
      <c r="M335">
        <v>0.20833333333333329</v>
      </c>
      <c r="N335">
        <v>1.25</v>
      </c>
      <c r="O335" s="38">
        <v>1</v>
      </c>
      <c r="P335">
        <v>1.25</v>
      </c>
      <c r="Q335">
        <v>6</v>
      </c>
    </row>
    <row r="336" spans="1:17" x14ac:dyDescent="0.3">
      <c r="A336" s="72">
        <v>334</v>
      </c>
      <c r="B336">
        <v>31704</v>
      </c>
      <c r="C336" t="s">
        <v>441</v>
      </c>
      <c r="D336" t="s">
        <v>65</v>
      </c>
      <c r="E336" t="s">
        <v>76</v>
      </c>
      <c r="F336">
        <v>7.7</v>
      </c>
      <c r="G336" s="73">
        <v>43917</v>
      </c>
      <c r="H336" s="73">
        <v>43917</v>
      </c>
      <c r="I336">
        <v>8</v>
      </c>
      <c r="J336">
        <v>2015</v>
      </c>
      <c r="K336" t="s">
        <v>31</v>
      </c>
      <c r="L336">
        <v>1</v>
      </c>
      <c r="M336">
        <v>0.40305555555555561</v>
      </c>
      <c r="N336">
        <v>0.40305555555555561</v>
      </c>
      <c r="O336">
        <v>1</v>
      </c>
      <c r="P336">
        <v>0.40305555555555561</v>
      </c>
      <c r="Q336">
        <v>1</v>
      </c>
    </row>
    <row r="337" spans="1:17" x14ac:dyDescent="0.3">
      <c r="A337" s="72">
        <v>335</v>
      </c>
      <c r="B337">
        <v>34392</v>
      </c>
      <c r="C337" t="s">
        <v>442</v>
      </c>
      <c r="D337" t="s">
        <v>28</v>
      </c>
      <c r="E337" t="s">
        <v>20</v>
      </c>
      <c r="F337">
        <v>5.56</v>
      </c>
      <c r="G337" s="73">
        <v>44335</v>
      </c>
      <c r="H337" s="73">
        <v>44340</v>
      </c>
      <c r="I337">
        <v>5</v>
      </c>
      <c r="J337">
        <v>2017</v>
      </c>
      <c r="K337" t="s">
        <v>21</v>
      </c>
      <c r="L337">
        <v>12</v>
      </c>
      <c r="M337">
        <v>6.6666666666666666E-2</v>
      </c>
      <c r="N337">
        <v>0.8</v>
      </c>
      <c r="O337">
        <v>6</v>
      </c>
      <c r="P337">
        <v>0.1333333333333333</v>
      </c>
      <c r="Q337">
        <v>2</v>
      </c>
    </row>
    <row r="338" spans="1:17" x14ac:dyDescent="0.3">
      <c r="A338" s="72">
        <v>336</v>
      </c>
      <c r="B338">
        <v>36431</v>
      </c>
      <c r="C338" t="s">
        <v>443</v>
      </c>
      <c r="D338" t="s">
        <v>28</v>
      </c>
      <c r="E338" t="s">
        <v>20</v>
      </c>
      <c r="F338">
        <v>6.1</v>
      </c>
      <c r="G338" s="73">
        <v>44365</v>
      </c>
      <c r="H338" s="73">
        <v>44381</v>
      </c>
      <c r="I338">
        <v>6</v>
      </c>
      <c r="J338">
        <v>2018</v>
      </c>
      <c r="K338" t="s">
        <v>40</v>
      </c>
      <c r="L338">
        <v>12</v>
      </c>
      <c r="M338">
        <v>6.6666666666666666E-2</v>
      </c>
      <c r="N338">
        <v>0.8</v>
      </c>
      <c r="O338" s="38">
        <v>17</v>
      </c>
      <c r="P338">
        <v>4.7058823529411757E-2</v>
      </c>
      <c r="Q338">
        <v>0.70588235294117652</v>
      </c>
    </row>
    <row r="339" spans="1:17" x14ac:dyDescent="0.3">
      <c r="A339" s="72">
        <v>337</v>
      </c>
      <c r="B339">
        <v>38061</v>
      </c>
      <c r="C339" t="s">
        <v>444</v>
      </c>
      <c r="D339" t="s">
        <v>19</v>
      </c>
      <c r="E339" t="s">
        <v>20</v>
      </c>
      <c r="F339">
        <v>5.77</v>
      </c>
      <c r="G339" s="73">
        <v>44365</v>
      </c>
      <c r="H339" s="73">
        <v>44365</v>
      </c>
      <c r="I339">
        <v>4</v>
      </c>
      <c r="J339">
        <v>2018</v>
      </c>
      <c r="K339" t="s">
        <v>40</v>
      </c>
      <c r="L339">
        <v>1</v>
      </c>
      <c r="M339">
        <v>6.6666666666666666E-2</v>
      </c>
      <c r="N339">
        <v>6.6666666666666666E-2</v>
      </c>
      <c r="O339" s="38">
        <v>1</v>
      </c>
      <c r="P339">
        <v>6.6666666666666666E-2</v>
      </c>
      <c r="Q339">
        <v>1</v>
      </c>
    </row>
    <row r="340" spans="1:17" x14ac:dyDescent="0.3">
      <c r="A340" s="72">
        <v>338</v>
      </c>
      <c r="B340">
        <v>34733</v>
      </c>
      <c r="C340" t="s">
        <v>445</v>
      </c>
      <c r="D340" t="s">
        <v>19</v>
      </c>
      <c r="E340" t="s">
        <v>20</v>
      </c>
      <c r="F340">
        <v>5.49</v>
      </c>
      <c r="G340" s="73">
        <v>44365</v>
      </c>
      <c r="H340" s="73">
        <v>44365</v>
      </c>
      <c r="I340">
        <v>4</v>
      </c>
      <c r="J340">
        <v>2017</v>
      </c>
      <c r="K340" t="s">
        <v>29</v>
      </c>
      <c r="L340">
        <v>1</v>
      </c>
      <c r="M340">
        <v>7.5555555555555556E-2</v>
      </c>
      <c r="N340">
        <v>7.5555555555555556E-2</v>
      </c>
      <c r="O340">
        <v>1</v>
      </c>
      <c r="P340">
        <v>7.5555555555555556E-2</v>
      </c>
      <c r="Q340">
        <v>1</v>
      </c>
    </row>
    <row r="341" spans="1:17" x14ac:dyDescent="0.3">
      <c r="A341" s="72">
        <v>339</v>
      </c>
      <c r="B341">
        <v>195</v>
      </c>
      <c r="C341" t="s">
        <v>446</v>
      </c>
      <c r="D341" t="s">
        <v>28</v>
      </c>
      <c r="E341" t="s">
        <v>20</v>
      </c>
      <c r="F341">
        <v>7.12</v>
      </c>
      <c r="G341" s="73">
        <v>42668</v>
      </c>
      <c r="H341" s="73">
        <v>42677</v>
      </c>
      <c r="I341">
        <v>5</v>
      </c>
      <c r="J341">
        <v>2002</v>
      </c>
      <c r="K341" t="s">
        <v>21</v>
      </c>
      <c r="L341">
        <v>12</v>
      </c>
      <c r="M341">
        <v>0.38333333333333341</v>
      </c>
      <c r="N341">
        <v>4.6000000000000014</v>
      </c>
      <c r="O341" s="38">
        <v>10</v>
      </c>
      <c r="P341">
        <v>0.46000000000000008</v>
      </c>
      <c r="Q341">
        <v>1.2</v>
      </c>
    </row>
    <row r="342" spans="1:17" x14ac:dyDescent="0.3">
      <c r="A342" s="72">
        <v>340</v>
      </c>
      <c r="B342">
        <v>40331</v>
      </c>
      <c r="C342" t="s">
        <v>447</v>
      </c>
      <c r="D342" t="s">
        <v>95</v>
      </c>
      <c r="E342" t="s">
        <v>34</v>
      </c>
      <c r="F342">
        <v>7.58</v>
      </c>
      <c r="G342" s="73">
        <v>44688</v>
      </c>
      <c r="H342" s="73">
        <v>44688</v>
      </c>
      <c r="I342">
        <v>5</v>
      </c>
      <c r="J342">
        <v>2020</v>
      </c>
      <c r="K342" t="s">
        <v>21</v>
      </c>
      <c r="L342">
        <v>1</v>
      </c>
      <c r="M342">
        <v>1.184166666666667</v>
      </c>
      <c r="N342">
        <v>1.184166666666667</v>
      </c>
      <c r="O342">
        <v>1</v>
      </c>
      <c r="P342">
        <v>1.184166666666667</v>
      </c>
      <c r="Q342">
        <v>1</v>
      </c>
    </row>
    <row r="343" spans="1:17" x14ac:dyDescent="0.3">
      <c r="A343" s="72">
        <v>341</v>
      </c>
      <c r="B343">
        <v>41899</v>
      </c>
      <c r="C343" t="s">
        <v>448</v>
      </c>
      <c r="D343" t="s">
        <v>28</v>
      </c>
      <c r="E343" t="s">
        <v>73</v>
      </c>
      <c r="F343">
        <v>6.3</v>
      </c>
      <c r="G343" s="73">
        <v>44531</v>
      </c>
      <c r="H343" s="73">
        <v>44540</v>
      </c>
      <c r="I343">
        <v>4</v>
      </c>
      <c r="J343">
        <v>2021</v>
      </c>
      <c r="K343" t="s">
        <v>21</v>
      </c>
      <c r="L343">
        <v>12</v>
      </c>
      <c r="M343">
        <v>0.40749999999999997</v>
      </c>
      <c r="N343">
        <v>4.8899999999999997</v>
      </c>
      <c r="O343">
        <v>10</v>
      </c>
      <c r="P343">
        <v>0.48899999999999999</v>
      </c>
      <c r="Q343">
        <v>1.2</v>
      </c>
    </row>
    <row r="344" spans="1:17" x14ac:dyDescent="0.3">
      <c r="A344" s="72">
        <v>342</v>
      </c>
      <c r="B344">
        <v>38483</v>
      </c>
      <c r="C344" t="s">
        <v>449</v>
      </c>
      <c r="D344" t="s">
        <v>28</v>
      </c>
      <c r="E344" t="s">
        <v>73</v>
      </c>
      <c r="F344">
        <v>7.33</v>
      </c>
      <c r="G344" s="73">
        <v>43984</v>
      </c>
      <c r="H344" s="73">
        <v>44004</v>
      </c>
      <c r="I344">
        <v>8</v>
      </c>
      <c r="J344">
        <v>2019</v>
      </c>
      <c r="K344" t="s">
        <v>31</v>
      </c>
      <c r="L344">
        <v>12</v>
      </c>
      <c r="M344">
        <v>0.39444444444444438</v>
      </c>
      <c r="N344">
        <v>4.7333333333333334</v>
      </c>
      <c r="O344" s="38">
        <v>21</v>
      </c>
      <c r="P344">
        <v>0.2253968253968254</v>
      </c>
      <c r="Q344">
        <v>0.5714285714285714</v>
      </c>
    </row>
    <row r="345" spans="1:17" x14ac:dyDescent="0.3">
      <c r="A345" s="72">
        <v>343</v>
      </c>
      <c r="B345">
        <v>48252</v>
      </c>
      <c r="C345" t="s">
        <v>450</v>
      </c>
      <c r="D345" t="s">
        <v>28</v>
      </c>
      <c r="E345" t="s">
        <v>34</v>
      </c>
      <c r="F345">
        <v>6.99</v>
      </c>
      <c r="G345" s="73">
        <v>44776</v>
      </c>
      <c r="H345" s="73">
        <v>44776</v>
      </c>
      <c r="I345">
        <v>7</v>
      </c>
      <c r="J345">
        <v>2021</v>
      </c>
      <c r="K345" t="s">
        <v>40</v>
      </c>
      <c r="L345">
        <v>12</v>
      </c>
      <c r="M345">
        <v>2.5000000000000001E-2</v>
      </c>
      <c r="N345">
        <v>0.3</v>
      </c>
      <c r="O345">
        <v>1</v>
      </c>
      <c r="P345">
        <v>0.3</v>
      </c>
      <c r="Q345">
        <v>12</v>
      </c>
    </row>
    <row r="346" spans="1:17" x14ac:dyDescent="0.3">
      <c r="A346" s="72">
        <v>344</v>
      </c>
      <c r="B346">
        <v>43007</v>
      </c>
      <c r="C346" t="s">
        <v>451</v>
      </c>
      <c r="D346" t="s">
        <v>28</v>
      </c>
      <c r="E346" t="s">
        <v>73</v>
      </c>
      <c r="F346">
        <v>6.07</v>
      </c>
      <c r="G346" s="73">
        <v>44618</v>
      </c>
      <c r="H346" s="73">
        <v>44631</v>
      </c>
      <c r="I346">
        <v>3</v>
      </c>
      <c r="J346">
        <v>2021</v>
      </c>
      <c r="K346" t="s">
        <v>29</v>
      </c>
      <c r="L346">
        <v>12</v>
      </c>
      <c r="M346">
        <v>0.39444444444444438</v>
      </c>
      <c r="N346">
        <v>4.7333333333333334</v>
      </c>
      <c r="O346" s="38">
        <v>14</v>
      </c>
      <c r="P346">
        <v>0.33809523809523812</v>
      </c>
      <c r="Q346">
        <v>0.8571428571428571</v>
      </c>
    </row>
    <row r="347" spans="1:17" x14ac:dyDescent="0.3">
      <c r="A347" s="72">
        <v>345</v>
      </c>
      <c r="B347">
        <v>37890</v>
      </c>
      <c r="C347" t="s">
        <v>452</v>
      </c>
      <c r="D347" t="s">
        <v>28</v>
      </c>
      <c r="E347" t="s">
        <v>34</v>
      </c>
      <c r="F347">
        <v>7.43</v>
      </c>
      <c r="G347" s="73">
        <v>44053</v>
      </c>
      <c r="H347" s="73">
        <v>44064</v>
      </c>
      <c r="I347">
        <v>7</v>
      </c>
      <c r="J347">
        <v>2020</v>
      </c>
      <c r="K347" t="s">
        <v>21</v>
      </c>
      <c r="L347">
        <v>12</v>
      </c>
      <c r="M347">
        <v>0.40555555555555561</v>
      </c>
      <c r="N347">
        <v>4.8666666666666671</v>
      </c>
      <c r="O347">
        <v>12</v>
      </c>
      <c r="P347">
        <v>0.40555555555555561</v>
      </c>
      <c r="Q347">
        <v>1</v>
      </c>
    </row>
    <row r="348" spans="1:17" x14ac:dyDescent="0.3">
      <c r="A348" s="72">
        <v>346</v>
      </c>
      <c r="B348">
        <v>38395</v>
      </c>
      <c r="C348" t="s">
        <v>453</v>
      </c>
      <c r="D348" t="s">
        <v>60</v>
      </c>
      <c r="E348" t="s">
        <v>110</v>
      </c>
      <c r="F348">
        <v>5.6</v>
      </c>
      <c r="G348" s="73">
        <v>44034</v>
      </c>
      <c r="H348" s="73">
        <v>44035</v>
      </c>
      <c r="I348">
        <v>5</v>
      </c>
      <c r="J348">
        <v>2018</v>
      </c>
      <c r="K348" t="s">
        <v>31</v>
      </c>
      <c r="L348">
        <v>12</v>
      </c>
      <c r="M348">
        <v>6.6666666666666666E-2</v>
      </c>
      <c r="N348">
        <v>0.8</v>
      </c>
      <c r="O348">
        <v>2</v>
      </c>
      <c r="P348">
        <v>0.4</v>
      </c>
      <c r="Q348">
        <v>6</v>
      </c>
    </row>
    <row r="349" spans="1:17" x14ac:dyDescent="0.3">
      <c r="A349" s="72">
        <v>347</v>
      </c>
      <c r="B349">
        <v>39325</v>
      </c>
      <c r="C349" t="s">
        <v>454</v>
      </c>
      <c r="D349" t="s">
        <v>60</v>
      </c>
      <c r="E349" t="s">
        <v>110</v>
      </c>
      <c r="F349">
        <v>5.45</v>
      </c>
      <c r="G349" s="73">
        <v>44036</v>
      </c>
      <c r="H349" s="73">
        <v>44036</v>
      </c>
      <c r="I349">
        <v>5</v>
      </c>
      <c r="J349">
        <v>2019</v>
      </c>
      <c r="K349" t="s">
        <v>21</v>
      </c>
      <c r="L349">
        <v>3</v>
      </c>
      <c r="M349">
        <v>9.166666666666666E-2</v>
      </c>
      <c r="N349">
        <v>0.27500000000000002</v>
      </c>
      <c r="O349" s="38">
        <v>1</v>
      </c>
      <c r="P349">
        <v>0.27500000000000002</v>
      </c>
      <c r="Q349">
        <v>3</v>
      </c>
    </row>
    <row r="350" spans="1:17" x14ac:dyDescent="0.3">
      <c r="A350" s="72">
        <v>348</v>
      </c>
      <c r="B350">
        <v>1141</v>
      </c>
      <c r="C350" t="s">
        <v>455</v>
      </c>
      <c r="D350" t="s">
        <v>95</v>
      </c>
      <c r="E350"/>
      <c r="F350">
        <v>6.55</v>
      </c>
      <c r="G350" s="73">
        <v>44549</v>
      </c>
      <c r="H350" s="73">
        <v>44549</v>
      </c>
      <c r="I350">
        <v>7</v>
      </c>
      <c r="J350">
        <v>2002</v>
      </c>
      <c r="K350" t="s">
        <v>21</v>
      </c>
      <c r="L350">
        <v>1</v>
      </c>
      <c r="M350">
        <v>2.2666666666666671</v>
      </c>
      <c r="N350">
        <v>2.2666666666666671</v>
      </c>
      <c r="O350" s="38">
        <v>1</v>
      </c>
      <c r="P350">
        <v>2.2666666666666671</v>
      </c>
      <c r="Q350">
        <v>1</v>
      </c>
    </row>
    <row r="351" spans="1:17" x14ac:dyDescent="0.3">
      <c r="A351" s="72">
        <v>349</v>
      </c>
      <c r="B351">
        <v>39249</v>
      </c>
      <c r="C351" t="s">
        <v>456</v>
      </c>
      <c r="D351" t="s">
        <v>95</v>
      </c>
      <c r="E351" t="s">
        <v>49</v>
      </c>
      <c r="F351">
        <v>6.12</v>
      </c>
      <c r="G351" s="73">
        <v>44045</v>
      </c>
      <c r="H351" s="73">
        <v>44046</v>
      </c>
      <c r="I351">
        <v>5</v>
      </c>
      <c r="J351">
        <v>2019</v>
      </c>
      <c r="K351" t="s">
        <v>29</v>
      </c>
      <c r="L351">
        <v>2</v>
      </c>
      <c r="M351">
        <v>0.45277777777777778</v>
      </c>
      <c r="N351">
        <v>0.90555555555555556</v>
      </c>
      <c r="O351" s="38">
        <v>2</v>
      </c>
      <c r="P351">
        <v>0.45277777777777778</v>
      </c>
      <c r="Q351">
        <v>1</v>
      </c>
    </row>
    <row r="352" spans="1:17" x14ac:dyDescent="0.3">
      <c r="A352" s="72">
        <v>350</v>
      </c>
      <c r="B352">
        <v>40200</v>
      </c>
      <c r="C352" t="s">
        <v>457</v>
      </c>
      <c r="D352" t="s">
        <v>83</v>
      </c>
      <c r="E352" t="s">
        <v>20</v>
      </c>
      <c r="F352">
        <v>6.62</v>
      </c>
      <c r="G352" s="73">
        <v>44120</v>
      </c>
      <c r="H352" s="73">
        <v>44120</v>
      </c>
      <c r="I352">
        <v>7</v>
      </c>
      <c r="J352">
        <v>2019</v>
      </c>
      <c r="K352" t="s">
        <v>40</v>
      </c>
      <c r="L352">
        <v>1</v>
      </c>
      <c r="M352">
        <v>5.6944444444444443E-2</v>
      </c>
      <c r="N352">
        <v>5.6944444444444443E-2</v>
      </c>
      <c r="O352" s="38">
        <v>1</v>
      </c>
      <c r="P352">
        <v>5.6944444444444443E-2</v>
      </c>
      <c r="Q352">
        <v>1</v>
      </c>
    </row>
    <row r="353" spans="1:17" x14ac:dyDescent="0.3">
      <c r="A353" s="72">
        <v>351</v>
      </c>
      <c r="B353">
        <v>708</v>
      </c>
      <c r="C353" t="s">
        <v>458</v>
      </c>
      <c r="D353" t="s">
        <v>28</v>
      </c>
      <c r="E353" t="s">
        <v>44</v>
      </c>
      <c r="F353">
        <v>7.54</v>
      </c>
      <c r="G353" s="73">
        <v>43551</v>
      </c>
      <c r="H353" s="73">
        <v>43565</v>
      </c>
      <c r="I353">
        <v>6</v>
      </c>
      <c r="J353">
        <v>2002</v>
      </c>
      <c r="K353" t="s">
        <v>21</v>
      </c>
      <c r="L353">
        <v>26</v>
      </c>
      <c r="M353">
        <v>0.41222222222222221</v>
      </c>
      <c r="N353">
        <v>10.71777777777778</v>
      </c>
      <c r="O353" s="38">
        <v>15</v>
      </c>
      <c r="P353">
        <v>0.71451851851851855</v>
      </c>
      <c r="Q353">
        <v>1.7333333333333329</v>
      </c>
    </row>
    <row r="354" spans="1:17" x14ac:dyDescent="0.3">
      <c r="A354" s="72">
        <v>352</v>
      </c>
      <c r="B354">
        <v>42627</v>
      </c>
      <c r="C354" t="s">
        <v>459</v>
      </c>
      <c r="D354" t="s">
        <v>28</v>
      </c>
      <c r="E354" t="s">
        <v>34</v>
      </c>
      <c r="F354">
        <v>6.27</v>
      </c>
      <c r="G354" s="73">
        <v>44703</v>
      </c>
      <c r="H354" s="73">
        <v>44704</v>
      </c>
      <c r="I354">
        <v>6</v>
      </c>
      <c r="J354">
        <v>2021</v>
      </c>
      <c r="K354" t="s">
        <v>40</v>
      </c>
      <c r="L354">
        <v>12</v>
      </c>
      <c r="M354">
        <v>0.3972222222222222</v>
      </c>
      <c r="N354">
        <v>4.7666666666666666</v>
      </c>
      <c r="O354">
        <v>2</v>
      </c>
      <c r="P354">
        <v>2.3833333333333329</v>
      </c>
      <c r="Q354">
        <v>6</v>
      </c>
    </row>
    <row r="355" spans="1:17" x14ac:dyDescent="0.3">
      <c r="A355" s="72">
        <v>353</v>
      </c>
      <c r="B355">
        <v>37522</v>
      </c>
      <c r="C355" t="s">
        <v>460</v>
      </c>
      <c r="D355" t="s">
        <v>28</v>
      </c>
      <c r="E355" t="s">
        <v>34</v>
      </c>
      <c r="F355">
        <v>6.45</v>
      </c>
      <c r="G355" s="73">
        <v>44090</v>
      </c>
      <c r="H355" s="73">
        <v>44093</v>
      </c>
      <c r="I355">
        <v>5</v>
      </c>
      <c r="J355">
        <v>2020</v>
      </c>
      <c r="K355" t="s">
        <v>21</v>
      </c>
      <c r="L355">
        <v>13</v>
      </c>
      <c r="M355">
        <v>0.39861111111111108</v>
      </c>
      <c r="N355">
        <v>5.1819444444444436</v>
      </c>
      <c r="O355">
        <v>4</v>
      </c>
      <c r="P355">
        <v>1.2954861111111109</v>
      </c>
      <c r="Q355">
        <v>3.25</v>
      </c>
    </row>
    <row r="356" spans="1:17" x14ac:dyDescent="0.3">
      <c r="A356" s="72">
        <v>354</v>
      </c>
      <c r="B356">
        <v>40436</v>
      </c>
      <c r="C356" t="s">
        <v>461</v>
      </c>
      <c r="D356" t="s">
        <v>28</v>
      </c>
      <c r="E356" t="s">
        <v>34</v>
      </c>
      <c r="F356">
        <v>5.5</v>
      </c>
      <c r="G356" s="73">
        <v>44411</v>
      </c>
      <c r="H356" s="73">
        <v>44431</v>
      </c>
      <c r="I356">
        <v>6</v>
      </c>
      <c r="J356">
        <v>2020</v>
      </c>
      <c r="K356" t="s">
        <v>40</v>
      </c>
      <c r="L356">
        <v>12</v>
      </c>
      <c r="M356">
        <v>0.21527777777777779</v>
      </c>
      <c r="N356">
        <v>2.583333333333333</v>
      </c>
      <c r="O356">
        <v>21</v>
      </c>
      <c r="P356">
        <v>0.123015873015873</v>
      </c>
      <c r="Q356">
        <v>0.5714285714285714</v>
      </c>
    </row>
    <row r="357" spans="1:17" x14ac:dyDescent="0.3">
      <c r="A357" s="72">
        <v>355</v>
      </c>
      <c r="B357">
        <v>41217</v>
      </c>
      <c r="C357" t="s">
        <v>462</v>
      </c>
      <c r="D357" t="s">
        <v>60</v>
      </c>
      <c r="E357" t="s">
        <v>20</v>
      </c>
      <c r="F357">
        <v>6.33</v>
      </c>
      <c r="G357" s="73">
        <v>44192</v>
      </c>
      <c r="H357" s="73">
        <v>44192</v>
      </c>
      <c r="I357">
        <v>5</v>
      </c>
      <c r="J357">
        <v>2020</v>
      </c>
      <c r="K357" t="s">
        <v>21</v>
      </c>
      <c r="L357">
        <v>1</v>
      </c>
      <c r="M357">
        <v>8.8333333333333333E-2</v>
      </c>
      <c r="N357">
        <v>8.8333333333333333E-2</v>
      </c>
      <c r="O357" s="38">
        <v>1</v>
      </c>
      <c r="P357">
        <v>8.8333333333333333E-2</v>
      </c>
      <c r="Q357">
        <v>1</v>
      </c>
    </row>
    <row r="358" spans="1:17" x14ac:dyDescent="0.3">
      <c r="A358" s="72">
        <v>356</v>
      </c>
      <c r="B358">
        <v>611</v>
      </c>
      <c r="C358" t="s">
        <v>463</v>
      </c>
      <c r="D358" t="s">
        <v>28</v>
      </c>
      <c r="E358" t="s">
        <v>44</v>
      </c>
      <c r="F358">
        <v>5.63</v>
      </c>
      <c r="G358" s="73">
        <v>44144</v>
      </c>
      <c r="H358" s="73">
        <v>44304</v>
      </c>
      <c r="I358">
        <v>3</v>
      </c>
      <c r="J358">
        <v>2002</v>
      </c>
      <c r="K358" t="s">
        <v>31</v>
      </c>
      <c r="L358">
        <v>24</v>
      </c>
      <c r="M358">
        <v>0.1055555555555556</v>
      </c>
      <c r="N358">
        <v>2.5333333333333332</v>
      </c>
      <c r="O358" s="38">
        <v>161</v>
      </c>
      <c r="P358">
        <v>1.5734989648033122E-2</v>
      </c>
      <c r="Q358">
        <v>0.14906832298136649</v>
      </c>
    </row>
    <row r="359" spans="1:17" x14ac:dyDescent="0.3">
      <c r="A359" s="72">
        <v>357</v>
      </c>
      <c r="B359">
        <v>5492</v>
      </c>
      <c r="C359" t="s">
        <v>464</v>
      </c>
      <c r="D359" t="s">
        <v>19</v>
      </c>
      <c r="E359" t="s">
        <v>44</v>
      </c>
      <c r="F359">
        <v>5.52</v>
      </c>
      <c r="G359" s="73">
        <v>44304</v>
      </c>
      <c r="H359" s="73">
        <v>44304</v>
      </c>
      <c r="I359">
        <v>3</v>
      </c>
      <c r="J359">
        <v>2003</v>
      </c>
      <c r="K359" t="s">
        <v>40</v>
      </c>
      <c r="L359">
        <v>1</v>
      </c>
      <c r="M359">
        <v>0.25944444444444442</v>
      </c>
      <c r="N359">
        <v>0.25944444444444442</v>
      </c>
      <c r="O359">
        <v>1</v>
      </c>
      <c r="P359">
        <v>0.25944444444444442</v>
      </c>
      <c r="Q359">
        <v>1</v>
      </c>
    </row>
    <row r="360" spans="1:17" x14ac:dyDescent="0.3">
      <c r="A360" s="72">
        <v>358</v>
      </c>
      <c r="B360">
        <v>37345</v>
      </c>
      <c r="C360" t="s">
        <v>465</v>
      </c>
      <c r="D360" t="s">
        <v>28</v>
      </c>
      <c r="E360" t="s">
        <v>34</v>
      </c>
      <c r="F360">
        <v>6.61</v>
      </c>
      <c r="G360" s="73">
        <v>44097</v>
      </c>
      <c r="H360" s="73">
        <v>44104</v>
      </c>
      <c r="I360">
        <v>5</v>
      </c>
      <c r="J360">
        <v>2020</v>
      </c>
      <c r="K360" t="s">
        <v>21</v>
      </c>
      <c r="L360">
        <v>24</v>
      </c>
      <c r="M360">
        <v>0.38055555555555548</v>
      </c>
      <c r="N360">
        <v>9.1333333333333329</v>
      </c>
      <c r="O360">
        <v>8</v>
      </c>
      <c r="P360">
        <v>1.1416666666666671</v>
      </c>
      <c r="Q360">
        <v>3</v>
      </c>
    </row>
    <row r="361" spans="1:17" x14ac:dyDescent="0.3">
      <c r="A361" s="72">
        <v>359</v>
      </c>
      <c r="B361">
        <v>6560</v>
      </c>
      <c r="C361" t="s">
        <v>466</v>
      </c>
      <c r="D361" t="s">
        <v>28</v>
      </c>
      <c r="E361" t="s">
        <v>20</v>
      </c>
      <c r="F361">
        <v>7.25</v>
      </c>
      <c r="G361" s="73">
        <v>43848</v>
      </c>
      <c r="H361" s="73">
        <v>43888</v>
      </c>
      <c r="I361">
        <v>8</v>
      </c>
      <c r="J361">
        <v>2000</v>
      </c>
      <c r="K361" t="s">
        <v>21</v>
      </c>
      <c r="L361">
        <v>39</v>
      </c>
      <c r="M361">
        <v>6.6666666666666666E-2</v>
      </c>
      <c r="N361">
        <v>2.6</v>
      </c>
      <c r="O361" s="38">
        <v>41</v>
      </c>
      <c r="P361">
        <v>6.3414634146341464E-2</v>
      </c>
      <c r="Q361">
        <v>0.95121951219512191</v>
      </c>
    </row>
    <row r="362" spans="1:17" x14ac:dyDescent="0.3">
      <c r="A362" s="72">
        <v>360</v>
      </c>
      <c r="B362">
        <v>39292</v>
      </c>
      <c r="C362" t="s">
        <v>467</v>
      </c>
      <c r="D362" t="s">
        <v>28</v>
      </c>
      <c r="E362" t="s">
        <v>114</v>
      </c>
      <c r="F362">
        <v>7.05</v>
      </c>
      <c r="G362" s="73">
        <v>44209</v>
      </c>
      <c r="H362" s="73">
        <v>44251</v>
      </c>
      <c r="I362">
        <v>7</v>
      </c>
      <c r="J362">
        <v>2020</v>
      </c>
      <c r="K362" t="s">
        <v>29</v>
      </c>
      <c r="L362">
        <v>13</v>
      </c>
      <c r="M362">
        <v>0.39444444444444438</v>
      </c>
      <c r="N362">
        <v>5.1277777777777773</v>
      </c>
      <c r="O362" s="38">
        <v>43</v>
      </c>
      <c r="P362">
        <v>0.119250645994832</v>
      </c>
      <c r="Q362">
        <v>0.30232558139534882</v>
      </c>
    </row>
    <row r="363" spans="1:17" x14ac:dyDescent="0.3">
      <c r="A363" s="72">
        <v>361</v>
      </c>
      <c r="B363">
        <v>721</v>
      </c>
      <c r="C363" t="s">
        <v>468</v>
      </c>
      <c r="D363" t="s">
        <v>28</v>
      </c>
      <c r="E363" t="s">
        <v>20</v>
      </c>
      <c r="F363">
        <v>8.1199999999999992</v>
      </c>
      <c r="G363" s="73">
        <v>43009</v>
      </c>
      <c r="H363" s="73">
        <v>43023</v>
      </c>
      <c r="I363">
        <v>5</v>
      </c>
      <c r="J363">
        <v>2002</v>
      </c>
      <c r="K363" t="s">
        <v>40</v>
      </c>
      <c r="L363">
        <v>38</v>
      </c>
      <c r="M363">
        <v>0.2722222222222222</v>
      </c>
      <c r="N363">
        <v>10.34444444444444</v>
      </c>
      <c r="O363" s="38">
        <v>15</v>
      </c>
      <c r="P363">
        <v>0.68962962962962959</v>
      </c>
      <c r="Q363">
        <v>2.5333333333333332</v>
      </c>
    </row>
    <row r="364" spans="1:17" x14ac:dyDescent="0.3">
      <c r="A364" s="72">
        <v>362</v>
      </c>
      <c r="B364">
        <v>1492</v>
      </c>
      <c r="C364" t="s">
        <v>469</v>
      </c>
      <c r="D364" t="s">
        <v>28</v>
      </c>
      <c r="E364" t="s">
        <v>34</v>
      </c>
      <c r="F364">
        <v>6.95</v>
      </c>
      <c r="G364" s="73">
        <v>43676</v>
      </c>
      <c r="H364" s="73">
        <v>43683</v>
      </c>
      <c r="I364">
        <v>6</v>
      </c>
      <c r="J364">
        <v>2001</v>
      </c>
      <c r="K364" t="s">
        <v>29</v>
      </c>
      <c r="L364">
        <v>26</v>
      </c>
      <c r="M364">
        <v>0.41111111111111109</v>
      </c>
      <c r="N364">
        <v>10.68888888888889</v>
      </c>
      <c r="O364" s="38">
        <v>8</v>
      </c>
      <c r="P364">
        <v>1.336111111111111</v>
      </c>
      <c r="Q364">
        <v>3.25</v>
      </c>
    </row>
    <row r="365" spans="1:17" x14ac:dyDescent="0.3">
      <c r="A365" s="72">
        <v>363</v>
      </c>
      <c r="B365">
        <v>1493</v>
      </c>
      <c r="C365" t="s">
        <v>470</v>
      </c>
      <c r="D365" t="s">
        <v>28</v>
      </c>
      <c r="E365" t="s">
        <v>34</v>
      </c>
      <c r="F365">
        <v>7.01</v>
      </c>
      <c r="G365" s="73">
        <v>43694</v>
      </c>
      <c r="H365" s="73">
        <v>43709</v>
      </c>
      <c r="I365">
        <v>5</v>
      </c>
      <c r="J365">
        <v>2001</v>
      </c>
      <c r="K365" t="s">
        <v>31</v>
      </c>
      <c r="L365">
        <v>26</v>
      </c>
      <c r="M365">
        <v>0.41111111111111109</v>
      </c>
      <c r="N365">
        <v>10.68888888888889</v>
      </c>
      <c r="O365" s="38">
        <v>16</v>
      </c>
      <c r="P365">
        <v>0.66805555555555551</v>
      </c>
      <c r="Q365">
        <v>1.625</v>
      </c>
    </row>
    <row r="366" spans="1:17" x14ac:dyDescent="0.3">
      <c r="A366" s="72">
        <v>364</v>
      </c>
      <c r="B366">
        <v>28617</v>
      </c>
      <c r="C366" t="s">
        <v>471</v>
      </c>
      <c r="D366" t="s">
        <v>28</v>
      </c>
      <c r="E366" t="s">
        <v>20</v>
      </c>
      <c r="F366">
        <v>6.93</v>
      </c>
      <c r="G366" s="73">
        <v>44366</v>
      </c>
      <c r="H366" s="73">
        <v>44382</v>
      </c>
      <c r="I366">
        <v>8</v>
      </c>
      <c r="J366">
        <v>2015</v>
      </c>
      <c r="K366" t="s">
        <v>29</v>
      </c>
      <c r="L366">
        <v>12</v>
      </c>
      <c r="M366">
        <v>0.38500000000000001</v>
      </c>
      <c r="N366">
        <v>4.62</v>
      </c>
      <c r="O366" s="38">
        <v>17</v>
      </c>
      <c r="P366">
        <v>0.27176470588235302</v>
      </c>
      <c r="Q366">
        <v>0.70588235294117652</v>
      </c>
    </row>
    <row r="367" spans="1:17" x14ac:dyDescent="0.3">
      <c r="A367" s="72">
        <v>365</v>
      </c>
      <c r="B367">
        <v>44059</v>
      </c>
      <c r="C367" t="s">
        <v>472</v>
      </c>
      <c r="D367" t="s">
        <v>60</v>
      </c>
      <c r="E367" t="s">
        <v>20</v>
      </c>
      <c r="F367">
        <v>7.63</v>
      </c>
      <c r="G367" s="73">
        <v>44207</v>
      </c>
      <c r="H367" s="73">
        <v>44207</v>
      </c>
      <c r="I367">
        <v>7</v>
      </c>
      <c r="J367">
        <v>2020</v>
      </c>
      <c r="K367" t="s">
        <v>31</v>
      </c>
      <c r="L367">
        <v>1</v>
      </c>
      <c r="M367">
        <v>0.05</v>
      </c>
      <c r="N367">
        <v>0.05</v>
      </c>
      <c r="O367" s="38">
        <v>1</v>
      </c>
      <c r="P367">
        <v>0.05</v>
      </c>
      <c r="Q367">
        <v>1</v>
      </c>
    </row>
    <row r="368" spans="1:17" x14ac:dyDescent="0.3">
      <c r="A368" s="72">
        <v>366</v>
      </c>
      <c r="B368">
        <v>165</v>
      </c>
      <c r="C368" t="s">
        <v>473</v>
      </c>
      <c r="D368" t="s">
        <v>28</v>
      </c>
      <c r="E368" t="s">
        <v>20</v>
      </c>
      <c r="F368">
        <v>7.39</v>
      </c>
      <c r="G368" s="73">
        <v>43023</v>
      </c>
      <c r="H368" s="73">
        <v>43034</v>
      </c>
      <c r="I368">
        <v>7</v>
      </c>
      <c r="J368">
        <v>2002</v>
      </c>
      <c r="K368" t="s">
        <v>21</v>
      </c>
      <c r="L368">
        <v>26</v>
      </c>
      <c r="M368">
        <v>0.39166666666666672</v>
      </c>
      <c r="N368">
        <v>10.18333333333333</v>
      </c>
      <c r="O368" s="38">
        <v>12</v>
      </c>
      <c r="P368">
        <v>0.84861111111111109</v>
      </c>
      <c r="Q368">
        <v>2.166666666666667</v>
      </c>
    </row>
    <row r="369" spans="1:17" x14ac:dyDescent="0.3">
      <c r="A369" s="72">
        <v>367</v>
      </c>
      <c r="B369">
        <v>30296</v>
      </c>
      <c r="C369" t="s">
        <v>474</v>
      </c>
      <c r="D369" t="s">
        <v>28</v>
      </c>
      <c r="E369" t="s">
        <v>73</v>
      </c>
      <c r="F369">
        <v>7.46</v>
      </c>
      <c r="G369" s="73">
        <v>44214</v>
      </c>
      <c r="H369" s="73">
        <v>44236</v>
      </c>
      <c r="I369">
        <v>6</v>
      </c>
      <c r="J369">
        <v>2015</v>
      </c>
      <c r="K369" t="s">
        <v>31</v>
      </c>
      <c r="L369">
        <v>12</v>
      </c>
      <c r="M369">
        <v>0.39444444444444438</v>
      </c>
      <c r="N369">
        <v>4.7333333333333334</v>
      </c>
      <c r="O369">
        <v>23</v>
      </c>
      <c r="P369">
        <v>0.2057971014492754</v>
      </c>
      <c r="Q369">
        <v>0.52173913043478259</v>
      </c>
    </row>
    <row r="370" spans="1:17" x14ac:dyDescent="0.3">
      <c r="A370" s="72">
        <v>368</v>
      </c>
      <c r="B370">
        <v>48406</v>
      </c>
      <c r="C370" t="s">
        <v>475</v>
      </c>
      <c r="D370" t="s">
        <v>28</v>
      </c>
      <c r="E370" t="s">
        <v>20</v>
      </c>
      <c r="F370">
        <v>7.21</v>
      </c>
      <c r="G370" s="73">
        <v>44707</v>
      </c>
      <c r="H370" s="73">
        <v>44709</v>
      </c>
      <c r="I370">
        <v>7</v>
      </c>
      <c r="J370">
        <v>2021</v>
      </c>
      <c r="K370" t="s">
        <v>40</v>
      </c>
      <c r="L370">
        <v>12</v>
      </c>
      <c r="M370">
        <v>0.39</v>
      </c>
      <c r="N370">
        <v>4.68</v>
      </c>
      <c r="O370">
        <v>3</v>
      </c>
      <c r="P370">
        <v>1.56</v>
      </c>
      <c r="Q370">
        <v>4</v>
      </c>
    </row>
    <row r="371" spans="1:17" x14ac:dyDescent="0.3">
      <c r="A371" s="72">
        <v>369</v>
      </c>
      <c r="B371">
        <v>37436</v>
      </c>
      <c r="C371" t="s">
        <v>476</v>
      </c>
      <c r="D371" t="s">
        <v>28</v>
      </c>
      <c r="E371" t="s">
        <v>20</v>
      </c>
      <c r="F371">
        <v>6.03</v>
      </c>
      <c r="G371" s="73">
        <v>43601</v>
      </c>
      <c r="H371" s="73">
        <v>43609</v>
      </c>
      <c r="I371">
        <v>3</v>
      </c>
      <c r="J371">
        <v>2019</v>
      </c>
      <c r="K371" t="s">
        <v>21</v>
      </c>
      <c r="L371">
        <v>12</v>
      </c>
      <c r="M371">
        <v>0.38111111111111112</v>
      </c>
      <c r="N371">
        <v>4.5733333333333333</v>
      </c>
      <c r="O371">
        <v>9</v>
      </c>
      <c r="P371">
        <v>0.50814814814814813</v>
      </c>
      <c r="Q371">
        <v>1.333333333333333</v>
      </c>
    </row>
    <row r="372" spans="1:17" x14ac:dyDescent="0.3">
      <c r="A372" s="72">
        <v>370</v>
      </c>
      <c r="B372">
        <v>38529</v>
      </c>
      <c r="C372" t="s">
        <v>477</v>
      </c>
      <c r="D372" t="s">
        <v>28</v>
      </c>
      <c r="E372" t="s">
        <v>110</v>
      </c>
      <c r="F372">
        <v>6.17</v>
      </c>
      <c r="G372" s="73">
        <v>43987</v>
      </c>
      <c r="H372" s="73">
        <v>43994</v>
      </c>
      <c r="I372">
        <v>4</v>
      </c>
      <c r="J372">
        <v>2019</v>
      </c>
      <c r="K372" t="s">
        <v>31</v>
      </c>
      <c r="L372">
        <v>12</v>
      </c>
      <c r="M372">
        <v>0.3972222222222222</v>
      </c>
      <c r="N372">
        <v>4.7666666666666666</v>
      </c>
      <c r="O372" s="38">
        <v>8</v>
      </c>
      <c r="P372">
        <v>0.59583333333333333</v>
      </c>
      <c r="Q372">
        <v>1.5</v>
      </c>
    </row>
    <row r="373" spans="1:17" x14ac:dyDescent="0.3">
      <c r="A373" s="72">
        <v>371</v>
      </c>
      <c r="B373">
        <v>38992</v>
      </c>
      <c r="C373" t="s">
        <v>478</v>
      </c>
      <c r="D373" t="s">
        <v>28</v>
      </c>
      <c r="E373" t="s">
        <v>76</v>
      </c>
      <c r="F373">
        <v>7.37</v>
      </c>
      <c r="G373" s="73">
        <v>44825</v>
      </c>
      <c r="H373" s="73">
        <v>44831</v>
      </c>
      <c r="I373">
        <v>8</v>
      </c>
      <c r="J373">
        <v>2020</v>
      </c>
      <c r="K373" t="s">
        <v>21</v>
      </c>
      <c r="L373">
        <v>12</v>
      </c>
      <c r="M373">
        <v>0.39444444444444438</v>
      </c>
      <c r="N373">
        <v>4.7333333333333334</v>
      </c>
      <c r="O373" s="38">
        <v>7</v>
      </c>
      <c r="P373">
        <v>0.67619047619047623</v>
      </c>
      <c r="Q373">
        <v>1.714285714285714</v>
      </c>
    </row>
    <row r="374" spans="1:17" x14ac:dyDescent="0.3">
      <c r="A374" s="72">
        <v>372</v>
      </c>
      <c r="B374">
        <v>38162</v>
      </c>
      <c r="C374" t="s">
        <v>479</v>
      </c>
      <c r="D374" t="s">
        <v>28</v>
      </c>
      <c r="E374" t="s">
        <v>110</v>
      </c>
      <c r="F374">
        <v>5.53</v>
      </c>
      <c r="G374" s="73">
        <v>44042</v>
      </c>
      <c r="H374" s="73">
        <v>44043</v>
      </c>
      <c r="I374">
        <v>5</v>
      </c>
      <c r="J374">
        <v>2019</v>
      </c>
      <c r="K374" t="s">
        <v>21</v>
      </c>
      <c r="L374">
        <v>11</v>
      </c>
      <c r="M374">
        <v>8.3333333333333329E-2</v>
      </c>
      <c r="N374">
        <v>0.91666666666666663</v>
      </c>
      <c r="O374">
        <v>2</v>
      </c>
      <c r="P374">
        <v>0.45833333333333331</v>
      </c>
      <c r="Q374">
        <v>5.5</v>
      </c>
    </row>
    <row r="375" spans="1:17" x14ac:dyDescent="0.3">
      <c r="A375" s="72">
        <v>373</v>
      </c>
      <c r="B375">
        <v>38707</v>
      </c>
      <c r="C375" t="s">
        <v>480</v>
      </c>
      <c r="D375" t="s">
        <v>28</v>
      </c>
      <c r="E375" t="s">
        <v>20</v>
      </c>
      <c r="F375">
        <v>6.53</v>
      </c>
      <c r="G375" s="73">
        <v>43650</v>
      </c>
      <c r="H375" s="73">
        <v>43656</v>
      </c>
      <c r="I375">
        <v>6</v>
      </c>
      <c r="J375">
        <v>2019</v>
      </c>
      <c r="K375" t="s">
        <v>29</v>
      </c>
      <c r="L375">
        <v>12</v>
      </c>
      <c r="M375">
        <v>0.4</v>
      </c>
      <c r="N375" s="38">
        <v>4.8000000000000007</v>
      </c>
      <c r="O375" s="38">
        <v>7</v>
      </c>
      <c r="P375">
        <v>0.68571428571428583</v>
      </c>
      <c r="Q375">
        <v>1.714285714285714</v>
      </c>
    </row>
    <row r="376" spans="1:17" x14ac:dyDescent="0.3">
      <c r="A376" s="72">
        <v>374</v>
      </c>
      <c r="B376">
        <v>40392</v>
      </c>
      <c r="C376" t="s">
        <v>481</v>
      </c>
      <c r="D376" t="s">
        <v>28</v>
      </c>
      <c r="E376" t="s">
        <v>34</v>
      </c>
      <c r="F376">
        <v>7.58</v>
      </c>
      <c r="G376" s="73">
        <v>44118</v>
      </c>
      <c r="H376" s="73">
        <v>44122</v>
      </c>
      <c r="I376">
        <v>7</v>
      </c>
      <c r="J376">
        <v>2020</v>
      </c>
      <c r="K376" t="s">
        <v>21</v>
      </c>
      <c r="L376">
        <v>12</v>
      </c>
      <c r="M376">
        <v>0.4102777777777778</v>
      </c>
      <c r="N376">
        <v>4.9233333333333338</v>
      </c>
      <c r="O376" s="38">
        <v>5</v>
      </c>
      <c r="P376">
        <v>0.9846666666666668</v>
      </c>
      <c r="Q376">
        <v>2.4</v>
      </c>
    </row>
    <row r="377" spans="1:17" x14ac:dyDescent="0.3">
      <c r="A377" s="72">
        <v>375</v>
      </c>
      <c r="B377">
        <v>168</v>
      </c>
      <c r="C377" t="s">
        <v>482</v>
      </c>
      <c r="D377" t="s">
        <v>28</v>
      </c>
      <c r="E377" t="s">
        <v>20</v>
      </c>
      <c r="F377">
        <v>7.36</v>
      </c>
      <c r="G377" s="73">
        <v>43056</v>
      </c>
      <c r="H377" s="73">
        <v>43097</v>
      </c>
      <c r="I377">
        <v>7</v>
      </c>
      <c r="J377">
        <v>2001</v>
      </c>
      <c r="K377" t="s">
        <v>40</v>
      </c>
      <c r="L377">
        <v>26</v>
      </c>
      <c r="M377">
        <v>0.4</v>
      </c>
      <c r="N377">
        <v>10.4</v>
      </c>
      <c r="O377">
        <v>42</v>
      </c>
      <c r="P377">
        <v>0.2476190476190476</v>
      </c>
      <c r="Q377">
        <v>0.61904761904761907</v>
      </c>
    </row>
    <row r="378" spans="1:17" x14ac:dyDescent="0.3">
      <c r="A378" s="72">
        <v>376</v>
      </c>
      <c r="B378">
        <v>48761</v>
      </c>
      <c r="C378" t="s">
        <v>483</v>
      </c>
      <c r="D378" t="s">
        <v>28</v>
      </c>
      <c r="E378" t="s">
        <v>73</v>
      </c>
      <c r="F378">
        <v>6.85</v>
      </c>
      <c r="G378" s="73">
        <v>44791</v>
      </c>
      <c r="H378" s="73">
        <v>44798</v>
      </c>
      <c r="I378">
        <v>5</v>
      </c>
      <c r="J378">
        <v>2021</v>
      </c>
      <c r="K378" t="s">
        <v>31</v>
      </c>
      <c r="L378">
        <v>12</v>
      </c>
      <c r="M378">
        <v>0.39444444444444438</v>
      </c>
      <c r="N378">
        <v>4.7333333333333334</v>
      </c>
      <c r="O378">
        <v>8</v>
      </c>
      <c r="P378">
        <v>0.59166666666666667</v>
      </c>
      <c r="Q378">
        <v>1.5</v>
      </c>
    </row>
    <row r="379" spans="1:17" x14ac:dyDescent="0.3">
      <c r="A379" s="72">
        <v>377</v>
      </c>
      <c r="B379">
        <v>529</v>
      </c>
      <c r="C379" t="s">
        <v>484</v>
      </c>
      <c r="D379" t="s">
        <v>28</v>
      </c>
      <c r="E379" t="s">
        <v>34</v>
      </c>
      <c r="F379">
        <v>7.15</v>
      </c>
      <c r="G379" s="73">
        <v>43160</v>
      </c>
      <c r="H379" s="73">
        <v>43177</v>
      </c>
      <c r="I379">
        <v>5</v>
      </c>
      <c r="J379">
        <v>2002</v>
      </c>
      <c r="K379" t="s">
        <v>40</v>
      </c>
      <c r="L379">
        <v>13</v>
      </c>
      <c r="M379">
        <v>0.4</v>
      </c>
      <c r="N379">
        <v>5.2</v>
      </c>
      <c r="O379" s="38">
        <v>18</v>
      </c>
      <c r="P379">
        <v>0.28888888888888892</v>
      </c>
      <c r="Q379">
        <v>0.72222222222222221</v>
      </c>
    </row>
    <row r="380" spans="1:17" x14ac:dyDescent="0.3">
      <c r="A380" s="72">
        <v>378</v>
      </c>
      <c r="B380">
        <v>609</v>
      </c>
      <c r="C380" t="s">
        <v>485</v>
      </c>
      <c r="D380" t="s">
        <v>65</v>
      </c>
      <c r="E380" t="s">
        <v>34</v>
      </c>
      <c r="F380">
        <v>7.07</v>
      </c>
      <c r="G380" s="73">
        <v>43178</v>
      </c>
      <c r="H380" s="73">
        <v>43178</v>
      </c>
      <c r="I380">
        <v>4</v>
      </c>
      <c r="J380">
        <v>2005</v>
      </c>
      <c r="K380" t="s">
        <v>40</v>
      </c>
      <c r="L380">
        <v>2</v>
      </c>
      <c r="M380">
        <v>0.5</v>
      </c>
      <c r="N380">
        <v>1</v>
      </c>
      <c r="O380">
        <v>1</v>
      </c>
      <c r="P380">
        <v>1</v>
      </c>
      <c r="Q380">
        <v>2</v>
      </c>
    </row>
    <row r="381" spans="1:17" x14ac:dyDescent="0.3">
      <c r="A381" s="72">
        <v>379</v>
      </c>
      <c r="B381">
        <v>130</v>
      </c>
      <c r="C381" t="s">
        <v>486</v>
      </c>
      <c r="D381" t="s">
        <v>28</v>
      </c>
      <c r="E381" t="s">
        <v>34</v>
      </c>
      <c r="F381">
        <v>7.38</v>
      </c>
      <c r="G381" s="73">
        <v>43423</v>
      </c>
      <c r="H381" s="73">
        <v>43440</v>
      </c>
      <c r="I381">
        <v>7</v>
      </c>
      <c r="J381">
        <v>2003</v>
      </c>
      <c r="K381" t="s">
        <v>31</v>
      </c>
      <c r="L381">
        <v>25</v>
      </c>
      <c r="M381">
        <v>0.3888888888888889</v>
      </c>
      <c r="N381">
        <v>9.7222222222222232</v>
      </c>
      <c r="O381">
        <v>18</v>
      </c>
      <c r="P381">
        <v>0.54012345679012352</v>
      </c>
      <c r="Q381">
        <v>1.3888888888888891</v>
      </c>
    </row>
    <row r="382" spans="1:17" x14ac:dyDescent="0.3">
      <c r="A382" s="72">
        <v>380</v>
      </c>
      <c r="B382">
        <v>131</v>
      </c>
      <c r="C382" t="s">
        <v>487</v>
      </c>
      <c r="D382" t="s">
        <v>28</v>
      </c>
      <c r="E382" t="s">
        <v>34</v>
      </c>
      <c r="F382">
        <v>7.39</v>
      </c>
      <c r="G382" s="73">
        <v>43466</v>
      </c>
      <c r="H382" s="73">
        <v>43525</v>
      </c>
      <c r="I382">
        <v>7</v>
      </c>
      <c r="J382">
        <v>2004</v>
      </c>
      <c r="K382" t="s">
        <v>29</v>
      </c>
      <c r="L382">
        <v>26</v>
      </c>
      <c r="M382">
        <v>0.40555555555555561</v>
      </c>
      <c r="N382">
        <v>10.544444444444441</v>
      </c>
      <c r="O382">
        <v>60</v>
      </c>
      <c r="P382">
        <v>0.1757407407407407</v>
      </c>
      <c r="Q382">
        <v>0.43333333333333329</v>
      </c>
    </row>
    <row r="383" spans="1:17" x14ac:dyDescent="0.3">
      <c r="A383" s="72">
        <v>381</v>
      </c>
      <c r="B383">
        <v>2143</v>
      </c>
      <c r="C383" t="s">
        <v>488</v>
      </c>
      <c r="D383" t="s">
        <v>65</v>
      </c>
      <c r="E383" t="s">
        <v>34</v>
      </c>
      <c r="F383">
        <v>7.77</v>
      </c>
      <c r="G383" s="73">
        <v>43537</v>
      </c>
      <c r="H383" s="73">
        <v>43538</v>
      </c>
      <c r="I383">
        <v>8</v>
      </c>
      <c r="J383">
        <v>2007</v>
      </c>
      <c r="K383" t="s">
        <v>29</v>
      </c>
      <c r="L383">
        <v>3</v>
      </c>
      <c r="M383">
        <v>0.56222222222222218</v>
      </c>
      <c r="N383">
        <v>1.686666666666667</v>
      </c>
      <c r="O383">
        <v>2</v>
      </c>
      <c r="P383">
        <v>0.84333333333333327</v>
      </c>
      <c r="Q383">
        <v>1.5</v>
      </c>
    </row>
    <row r="384" spans="1:17" x14ac:dyDescent="0.3">
      <c r="A384" s="72">
        <v>382</v>
      </c>
      <c r="B384">
        <v>38192</v>
      </c>
      <c r="C384" t="s">
        <v>489</v>
      </c>
      <c r="D384" t="s">
        <v>28</v>
      </c>
      <c r="E384" t="s">
        <v>44</v>
      </c>
      <c r="F384">
        <v>6.52</v>
      </c>
      <c r="G384" s="73">
        <v>44804</v>
      </c>
      <c r="H384" s="73">
        <v>44824</v>
      </c>
      <c r="I384">
        <v>5</v>
      </c>
      <c r="J384">
        <v>2021</v>
      </c>
      <c r="K384" t="s">
        <v>31</v>
      </c>
      <c r="L384">
        <v>12</v>
      </c>
      <c r="M384">
        <v>0.39416666666666672</v>
      </c>
      <c r="N384">
        <v>4.7300000000000004</v>
      </c>
      <c r="O384">
        <v>21</v>
      </c>
      <c r="P384">
        <v>0.22523809523809529</v>
      </c>
      <c r="Q384">
        <v>0.5714285714285714</v>
      </c>
    </row>
    <row r="385" spans="1:17" x14ac:dyDescent="0.3">
      <c r="A385" s="72">
        <v>383</v>
      </c>
      <c r="B385">
        <v>42935</v>
      </c>
      <c r="C385" t="s">
        <v>490</v>
      </c>
      <c r="D385" t="s">
        <v>83</v>
      </c>
      <c r="E385" t="s">
        <v>20</v>
      </c>
      <c r="F385">
        <v>6.51</v>
      </c>
      <c r="G385" s="73">
        <v>44207</v>
      </c>
      <c r="H385" s="73">
        <v>44207</v>
      </c>
      <c r="I385">
        <v>6</v>
      </c>
      <c r="J385">
        <v>2020</v>
      </c>
      <c r="K385" t="s">
        <v>40</v>
      </c>
      <c r="L385">
        <v>1</v>
      </c>
      <c r="M385">
        <v>6.25E-2</v>
      </c>
      <c r="N385">
        <v>6.25E-2</v>
      </c>
      <c r="O385">
        <v>1</v>
      </c>
      <c r="P385">
        <v>6.25E-2</v>
      </c>
      <c r="Q385">
        <v>1</v>
      </c>
    </row>
    <row r="386" spans="1:17" x14ac:dyDescent="0.3">
      <c r="A386" s="72">
        <v>384</v>
      </c>
      <c r="B386">
        <v>561</v>
      </c>
      <c r="C386" t="s">
        <v>491</v>
      </c>
      <c r="D386" t="s">
        <v>28</v>
      </c>
      <c r="E386" t="s">
        <v>114</v>
      </c>
      <c r="F386">
        <v>6.85</v>
      </c>
      <c r="G386" s="73">
        <v>43922</v>
      </c>
      <c r="H386" s="73">
        <v>43948</v>
      </c>
      <c r="I386">
        <v>3</v>
      </c>
      <c r="J386">
        <v>2000</v>
      </c>
      <c r="K386" t="s">
        <v>29</v>
      </c>
      <c r="L386">
        <v>25</v>
      </c>
      <c r="M386">
        <v>0.40138888888888891</v>
      </c>
      <c r="N386">
        <v>10.03472222222222</v>
      </c>
      <c r="O386">
        <v>27</v>
      </c>
      <c r="P386">
        <v>0.37165637860082312</v>
      </c>
      <c r="Q386">
        <v>0.92592592592592593</v>
      </c>
    </row>
    <row r="387" spans="1:17" x14ac:dyDescent="0.3">
      <c r="A387" s="72">
        <v>385</v>
      </c>
      <c r="B387">
        <v>1608</v>
      </c>
      <c r="C387" t="s">
        <v>492</v>
      </c>
      <c r="D387" t="s">
        <v>28</v>
      </c>
      <c r="E387" t="s">
        <v>34</v>
      </c>
      <c r="F387">
        <v>7.42</v>
      </c>
      <c r="G387" s="73">
        <v>44130</v>
      </c>
      <c r="H387" s="73">
        <v>44134</v>
      </c>
      <c r="I387">
        <v>4</v>
      </c>
      <c r="J387">
        <v>2001</v>
      </c>
      <c r="K387" t="s">
        <v>21</v>
      </c>
      <c r="L387">
        <v>20</v>
      </c>
      <c r="M387">
        <v>0.41666666666666669</v>
      </c>
      <c r="N387">
        <v>8.3333333333333339</v>
      </c>
      <c r="O387" s="38">
        <v>5</v>
      </c>
      <c r="P387">
        <v>1.666666666666667</v>
      </c>
      <c r="Q387">
        <v>4</v>
      </c>
    </row>
    <row r="388" spans="1:17" x14ac:dyDescent="0.3">
      <c r="A388" s="72">
        <v>386</v>
      </c>
      <c r="B388">
        <v>37426</v>
      </c>
      <c r="C388" t="s">
        <v>493</v>
      </c>
      <c r="D388" t="s">
        <v>28</v>
      </c>
      <c r="E388" t="s">
        <v>20</v>
      </c>
      <c r="F388">
        <v>7.5</v>
      </c>
      <c r="G388" s="73">
        <v>43710</v>
      </c>
      <c r="H388" s="73">
        <v>43714</v>
      </c>
      <c r="I388">
        <v>7</v>
      </c>
      <c r="J388">
        <v>2019</v>
      </c>
      <c r="K388" t="s">
        <v>29</v>
      </c>
      <c r="L388">
        <v>11</v>
      </c>
      <c r="M388">
        <v>0.38194444444444442</v>
      </c>
      <c r="N388">
        <v>4.2013888888888884</v>
      </c>
      <c r="O388" s="38">
        <v>5</v>
      </c>
      <c r="P388">
        <v>0.84027777777777768</v>
      </c>
      <c r="Q388">
        <v>2.2000000000000002</v>
      </c>
    </row>
    <row r="389" spans="1:17" x14ac:dyDescent="0.3">
      <c r="A389" s="72">
        <v>387</v>
      </c>
      <c r="B389">
        <v>42774</v>
      </c>
      <c r="C389" t="s">
        <v>494</v>
      </c>
      <c r="D389" t="s">
        <v>28</v>
      </c>
      <c r="E389" t="s">
        <v>34</v>
      </c>
      <c r="F389">
        <v>6.09</v>
      </c>
      <c r="G389" s="73">
        <v>44558</v>
      </c>
      <c r="H389" s="73">
        <v>44564</v>
      </c>
      <c r="I389">
        <v>6</v>
      </c>
      <c r="J389">
        <v>2021</v>
      </c>
      <c r="K389" t="s">
        <v>29</v>
      </c>
      <c r="L389">
        <v>13</v>
      </c>
      <c r="M389">
        <v>0.39444444444444438</v>
      </c>
      <c r="N389">
        <v>5.1277777777777773</v>
      </c>
      <c r="O389" s="38">
        <v>7</v>
      </c>
      <c r="P389">
        <v>0.73253968253968249</v>
      </c>
      <c r="Q389">
        <v>1.857142857142857</v>
      </c>
    </row>
    <row r="390" spans="1:17" x14ac:dyDescent="0.3">
      <c r="A390" s="72">
        <v>388</v>
      </c>
      <c r="B390">
        <v>1508</v>
      </c>
      <c r="C390" t="s">
        <v>495</v>
      </c>
      <c r="D390" t="s">
        <v>28</v>
      </c>
      <c r="E390" t="s">
        <v>34</v>
      </c>
      <c r="F390">
        <v>6.17</v>
      </c>
      <c r="G390" s="73">
        <v>44013</v>
      </c>
      <c r="H390" s="73">
        <v>44021</v>
      </c>
      <c r="I390">
        <v>3</v>
      </c>
      <c r="J390">
        <v>2000</v>
      </c>
      <c r="K390" t="s">
        <v>31</v>
      </c>
      <c r="L390">
        <v>20</v>
      </c>
      <c r="M390">
        <v>0.41666666666666669</v>
      </c>
      <c r="N390">
        <v>8.3333333333333339</v>
      </c>
      <c r="O390" s="38">
        <v>9</v>
      </c>
      <c r="P390">
        <v>0.92592592592592604</v>
      </c>
      <c r="Q390">
        <v>2.2222222222222219</v>
      </c>
    </row>
    <row r="391" spans="1:17" x14ac:dyDescent="0.3">
      <c r="A391" s="72">
        <v>389</v>
      </c>
      <c r="B391">
        <v>167</v>
      </c>
      <c r="C391" t="s">
        <v>496</v>
      </c>
      <c r="D391" t="s">
        <v>28</v>
      </c>
      <c r="E391" t="s">
        <v>73</v>
      </c>
      <c r="F391">
        <v>7.38</v>
      </c>
      <c r="G391" s="73">
        <v>43459</v>
      </c>
      <c r="H391" s="73">
        <v>43470</v>
      </c>
      <c r="I391">
        <v>6</v>
      </c>
      <c r="J391">
        <v>2003</v>
      </c>
      <c r="K391" t="s">
        <v>29</v>
      </c>
      <c r="L391">
        <v>24</v>
      </c>
      <c r="M391">
        <v>0.38333333333333341</v>
      </c>
      <c r="N391">
        <v>9.2000000000000011</v>
      </c>
      <c r="O391">
        <v>12</v>
      </c>
      <c r="P391">
        <v>0.76666666666666672</v>
      </c>
      <c r="Q391">
        <v>2</v>
      </c>
    </row>
    <row r="392" spans="1:17" x14ac:dyDescent="0.3">
      <c r="A392" s="72">
        <v>390</v>
      </c>
      <c r="B392">
        <v>42826</v>
      </c>
      <c r="C392" t="s">
        <v>497</v>
      </c>
      <c r="D392" t="s">
        <v>28</v>
      </c>
      <c r="E392" t="s">
        <v>73</v>
      </c>
      <c r="F392">
        <v>7.26</v>
      </c>
      <c r="G392" s="73">
        <v>44587</v>
      </c>
      <c r="H392" s="73">
        <v>44602</v>
      </c>
      <c r="I392">
        <v>5</v>
      </c>
      <c r="J392">
        <v>2021</v>
      </c>
      <c r="K392" t="s">
        <v>29</v>
      </c>
      <c r="L392">
        <v>12</v>
      </c>
      <c r="M392">
        <v>0.3972222222222222</v>
      </c>
      <c r="N392">
        <v>4.7666666666666666</v>
      </c>
      <c r="O392" s="38">
        <v>16</v>
      </c>
      <c r="P392">
        <v>0.29791666666666672</v>
      </c>
      <c r="Q392">
        <v>0.75</v>
      </c>
    </row>
    <row r="393" spans="1:17" x14ac:dyDescent="0.3">
      <c r="A393" s="72">
        <v>391</v>
      </c>
      <c r="B393">
        <v>44203</v>
      </c>
      <c r="C393" t="s">
        <v>498</v>
      </c>
      <c r="D393" t="s">
        <v>28</v>
      </c>
      <c r="E393" t="s">
        <v>73</v>
      </c>
      <c r="F393">
        <v>7.05</v>
      </c>
      <c r="G393" s="73">
        <v>44766</v>
      </c>
      <c r="H393" s="73">
        <v>44776</v>
      </c>
      <c r="I393">
        <v>6</v>
      </c>
      <c r="J393">
        <v>2021</v>
      </c>
      <c r="K393" t="s">
        <v>40</v>
      </c>
      <c r="L393">
        <v>12</v>
      </c>
      <c r="M393">
        <v>0.39694444444444438</v>
      </c>
      <c r="N393">
        <v>4.7633333333333336</v>
      </c>
      <c r="O393" s="38">
        <v>11</v>
      </c>
      <c r="P393">
        <v>0.43303030303030299</v>
      </c>
      <c r="Q393">
        <v>1.0909090909090911</v>
      </c>
    </row>
    <row r="394" spans="1:17" x14ac:dyDescent="0.3">
      <c r="A394" s="72">
        <v>392</v>
      </c>
      <c r="B394">
        <v>38787</v>
      </c>
      <c r="C394" t="s">
        <v>499</v>
      </c>
      <c r="D394" t="s">
        <v>28</v>
      </c>
      <c r="E394" t="s">
        <v>110</v>
      </c>
      <c r="F394">
        <v>7.39</v>
      </c>
      <c r="G394" s="73">
        <v>43662</v>
      </c>
      <c r="H394" s="73">
        <v>43683</v>
      </c>
      <c r="I394">
        <v>7</v>
      </c>
      <c r="J394">
        <v>2019</v>
      </c>
      <c r="K394" t="s">
        <v>29</v>
      </c>
      <c r="L394">
        <v>12</v>
      </c>
      <c r="M394">
        <v>0.21638888888888891</v>
      </c>
      <c r="N394">
        <v>2.5966666666666671</v>
      </c>
      <c r="O394">
        <v>22</v>
      </c>
      <c r="P394">
        <v>0.118030303030303</v>
      </c>
      <c r="Q394">
        <v>0.54545454545454541</v>
      </c>
    </row>
    <row r="395" spans="1:17" x14ac:dyDescent="0.3">
      <c r="A395" s="72">
        <v>393</v>
      </c>
      <c r="B395">
        <v>41456</v>
      </c>
      <c r="C395" t="s">
        <v>500</v>
      </c>
      <c r="D395" t="s">
        <v>28</v>
      </c>
      <c r="E395" t="s">
        <v>73</v>
      </c>
      <c r="F395">
        <v>7.17</v>
      </c>
      <c r="G395" s="73">
        <v>44634</v>
      </c>
      <c r="H395" s="73">
        <v>44649</v>
      </c>
      <c r="I395">
        <v>6</v>
      </c>
      <c r="J395">
        <v>2021</v>
      </c>
      <c r="K395" t="s">
        <v>29</v>
      </c>
      <c r="L395">
        <v>12</v>
      </c>
      <c r="M395">
        <v>0.41111111111111109</v>
      </c>
      <c r="N395">
        <v>4.9333333333333336</v>
      </c>
      <c r="O395" s="38">
        <v>16</v>
      </c>
      <c r="P395">
        <v>0.30833333333333329</v>
      </c>
      <c r="Q395">
        <v>0.75</v>
      </c>
    </row>
    <row r="396" spans="1:17" x14ac:dyDescent="0.3">
      <c r="A396" s="72">
        <v>394</v>
      </c>
      <c r="B396">
        <v>41372</v>
      </c>
      <c r="C396" t="s">
        <v>501</v>
      </c>
      <c r="D396" t="s">
        <v>28</v>
      </c>
      <c r="E396" t="s">
        <v>20</v>
      </c>
      <c r="F396">
        <v>6.44</v>
      </c>
      <c r="G396" s="73">
        <v>44337</v>
      </c>
      <c r="H396" s="73">
        <v>44340</v>
      </c>
      <c r="I396">
        <v>4</v>
      </c>
      <c r="J396">
        <v>2020</v>
      </c>
      <c r="K396" t="s">
        <v>31</v>
      </c>
      <c r="L396">
        <v>12</v>
      </c>
      <c r="M396">
        <v>0.4</v>
      </c>
      <c r="N396">
        <v>4.8000000000000007</v>
      </c>
      <c r="O396" s="38">
        <v>4</v>
      </c>
      <c r="P396">
        <v>1.2</v>
      </c>
      <c r="Q396">
        <v>3</v>
      </c>
    </row>
    <row r="397" spans="1:17" x14ac:dyDescent="0.3">
      <c r="A397" s="72">
        <v>395</v>
      </c>
      <c r="B397">
        <v>38759</v>
      </c>
      <c r="C397" t="s">
        <v>502</v>
      </c>
      <c r="D397" t="s">
        <v>28</v>
      </c>
      <c r="E397" t="s">
        <v>76</v>
      </c>
      <c r="F397">
        <v>7.34</v>
      </c>
      <c r="G397" s="73">
        <v>43687</v>
      </c>
      <c r="H397" s="73">
        <v>43727</v>
      </c>
      <c r="I397">
        <v>7</v>
      </c>
      <c r="J397">
        <v>2019</v>
      </c>
      <c r="K397" t="s">
        <v>29</v>
      </c>
      <c r="L397">
        <v>12</v>
      </c>
      <c r="M397">
        <v>0.39583333333333331</v>
      </c>
      <c r="N397">
        <v>4.75</v>
      </c>
      <c r="O397" s="38">
        <v>41</v>
      </c>
      <c r="P397">
        <v>0.1158536585365854</v>
      </c>
      <c r="Q397">
        <v>0.29268292682926828</v>
      </c>
    </row>
    <row r="398" spans="1:17" x14ac:dyDescent="0.3">
      <c r="A398" s="72">
        <v>396</v>
      </c>
      <c r="B398">
        <v>42395</v>
      </c>
      <c r="C398" t="s">
        <v>503</v>
      </c>
      <c r="D398" t="s">
        <v>28</v>
      </c>
      <c r="E398" t="s">
        <v>76</v>
      </c>
      <c r="F398">
        <v>7.05</v>
      </c>
      <c r="G398" s="73">
        <v>44682</v>
      </c>
      <c r="H398" s="73">
        <v>44687</v>
      </c>
      <c r="I398">
        <v>6</v>
      </c>
      <c r="J398">
        <v>2021</v>
      </c>
      <c r="K398" t="s">
        <v>29</v>
      </c>
      <c r="L398">
        <v>12</v>
      </c>
      <c r="M398">
        <v>0.3972222222222222</v>
      </c>
      <c r="N398">
        <v>4.7666666666666666</v>
      </c>
      <c r="O398" s="38">
        <v>6</v>
      </c>
      <c r="P398">
        <v>0.7944444444444444</v>
      </c>
      <c r="Q398">
        <v>2</v>
      </c>
    </row>
    <row r="399" spans="1:17" x14ac:dyDescent="0.3">
      <c r="A399" s="72">
        <v>397</v>
      </c>
      <c r="B399">
        <v>154</v>
      </c>
      <c r="C399" t="s">
        <v>504</v>
      </c>
      <c r="D399" t="s">
        <v>28</v>
      </c>
      <c r="E399" t="s">
        <v>34</v>
      </c>
      <c r="F399">
        <v>7.76</v>
      </c>
      <c r="G399" s="73">
        <v>42708</v>
      </c>
      <c r="H399" s="73">
        <v>42760</v>
      </c>
      <c r="I399">
        <v>7</v>
      </c>
      <c r="J399">
        <v>2001</v>
      </c>
      <c r="K399" t="s">
        <v>40</v>
      </c>
      <c r="L399">
        <v>64</v>
      </c>
      <c r="M399">
        <v>0.38333333333333341</v>
      </c>
      <c r="N399">
        <v>24.533333333333331</v>
      </c>
      <c r="O399" s="38">
        <v>53</v>
      </c>
      <c r="P399">
        <v>0.4628930817610063</v>
      </c>
      <c r="Q399">
        <v>1.2075471698113209</v>
      </c>
    </row>
    <row r="400" spans="1:17" x14ac:dyDescent="0.3">
      <c r="A400" s="72">
        <v>398</v>
      </c>
      <c r="B400">
        <v>623</v>
      </c>
      <c r="C400" t="s">
        <v>505</v>
      </c>
      <c r="D400" t="s">
        <v>28</v>
      </c>
      <c r="E400" t="s">
        <v>34</v>
      </c>
      <c r="F400">
        <v>6.79</v>
      </c>
      <c r="G400" s="73">
        <v>44415</v>
      </c>
      <c r="H400" s="73">
        <v>44445</v>
      </c>
      <c r="I400">
        <v>5</v>
      </c>
      <c r="J400">
        <v>2002</v>
      </c>
      <c r="K400" t="s">
        <v>21</v>
      </c>
      <c r="L400">
        <v>25</v>
      </c>
      <c r="M400">
        <v>0.4</v>
      </c>
      <c r="N400">
        <v>10</v>
      </c>
      <c r="O400">
        <v>31</v>
      </c>
      <c r="P400">
        <v>0.32258064516129031</v>
      </c>
      <c r="Q400">
        <v>0.80645161290322576</v>
      </c>
    </row>
    <row r="401" spans="1:17" x14ac:dyDescent="0.3">
      <c r="A401" s="72">
        <v>399</v>
      </c>
      <c r="B401">
        <v>22361</v>
      </c>
      <c r="C401" t="s">
        <v>506</v>
      </c>
      <c r="D401" t="s">
        <v>19</v>
      </c>
      <c r="E401"/>
      <c r="F401">
        <v>6.32</v>
      </c>
      <c r="G401" s="73">
        <v>44445</v>
      </c>
      <c r="H401" s="73">
        <v>44445</v>
      </c>
      <c r="I401">
        <v>5</v>
      </c>
      <c r="J401">
        <v>2002</v>
      </c>
      <c r="K401" t="s">
        <v>31</v>
      </c>
      <c r="L401">
        <v>1</v>
      </c>
      <c r="M401">
        <v>0.38722222222222219</v>
      </c>
      <c r="N401">
        <v>0.38722222222222219</v>
      </c>
      <c r="O401" s="38">
        <v>1</v>
      </c>
      <c r="P401">
        <v>0.38722222222222219</v>
      </c>
      <c r="Q401">
        <v>1</v>
      </c>
    </row>
    <row r="402" spans="1:17" x14ac:dyDescent="0.3">
      <c r="A402" s="72">
        <v>400</v>
      </c>
      <c r="B402">
        <v>44037</v>
      </c>
      <c r="C402" t="s">
        <v>507</v>
      </c>
      <c r="D402" t="s">
        <v>28</v>
      </c>
      <c r="E402" t="s">
        <v>73</v>
      </c>
      <c r="F402">
        <v>6.94</v>
      </c>
      <c r="G402" s="73">
        <v>44770</v>
      </c>
      <c r="H402" s="73">
        <v>44788</v>
      </c>
      <c r="I402">
        <v>5</v>
      </c>
      <c r="J402">
        <v>2021</v>
      </c>
      <c r="K402" t="s">
        <v>31</v>
      </c>
      <c r="L402">
        <v>13</v>
      </c>
      <c r="M402">
        <v>0.3947222222222222</v>
      </c>
      <c r="N402">
        <v>5.131388888888889</v>
      </c>
      <c r="O402">
        <v>19</v>
      </c>
      <c r="P402">
        <v>0.27007309941520469</v>
      </c>
      <c r="Q402">
        <v>0.68421052631578949</v>
      </c>
    </row>
    <row r="403" spans="1:17" x14ac:dyDescent="0.3">
      <c r="A403" s="72">
        <v>401</v>
      </c>
      <c r="B403">
        <v>100</v>
      </c>
      <c r="C403" t="s">
        <v>508</v>
      </c>
      <c r="D403" t="s">
        <v>28</v>
      </c>
      <c r="E403" t="s">
        <v>34</v>
      </c>
      <c r="F403">
        <v>7.17</v>
      </c>
      <c r="G403" s="73">
        <v>43354</v>
      </c>
      <c r="H403" s="73">
        <v>43371</v>
      </c>
      <c r="I403">
        <v>4</v>
      </c>
      <c r="J403">
        <v>2001</v>
      </c>
      <c r="K403" t="s">
        <v>29</v>
      </c>
      <c r="L403">
        <v>13</v>
      </c>
      <c r="M403">
        <v>0.38333333333333341</v>
      </c>
      <c r="N403">
        <v>4.9833333333333334</v>
      </c>
      <c r="O403" s="38">
        <v>18</v>
      </c>
      <c r="P403">
        <v>0.27685185185185179</v>
      </c>
      <c r="Q403">
        <v>0.72222222222222221</v>
      </c>
    </row>
    <row r="404" spans="1:17" x14ac:dyDescent="0.3">
      <c r="A404" s="72">
        <v>402</v>
      </c>
      <c r="B404">
        <v>38659</v>
      </c>
      <c r="C404" t="s">
        <v>509</v>
      </c>
      <c r="D404" t="s">
        <v>28</v>
      </c>
      <c r="E404" t="s">
        <v>73</v>
      </c>
      <c r="F404">
        <v>7.5</v>
      </c>
      <c r="G404" s="73">
        <v>43972</v>
      </c>
      <c r="H404" s="73">
        <v>43980</v>
      </c>
      <c r="I404">
        <v>7</v>
      </c>
      <c r="J404">
        <v>2019</v>
      </c>
      <c r="K404" t="s">
        <v>31</v>
      </c>
      <c r="L404">
        <v>12</v>
      </c>
      <c r="M404">
        <v>0.3972222222222222</v>
      </c>
      <c r="N404">
        <v>4.7666666666666666</v>
      </c>
      <c r="O404" s="38">
        <v>9</v>
      </c>
      <c r="P404">
        <v>0.52962962962962967</v>
      </c>
      <c r="Q404">
        <v>1.333333333333333</v>
      </c>
    </row>
    <row r="405" spans="1:17" x14ac:dyDescent="0.3">
      <c r="A405" s="72">
        <v>403</v>
      </c>
      <c r="B405">
        <v>16498</v>
      </c>
      <c r="C405" t="s">
        <v>510</v>
      </c>
      <c r="D405" t="s">
        <v>28</v>
      </c>
      <c r="E405" t="s">
        <v>34</v>
      </c>
      <c r="F405">
        <v>8.5299999999999994</v>
      </c>
      <c r="G405" s="73">
        <v>42517</v>
      </c>
      <c r="H405" s="73">
        <v>42518</v>
      </c>
      <c r="I405">
        <v>10</v>
      </c>
      <c r="J405">
        <v>2013</v>
      </c>
      <c r="K405" t="s">
        <v>29</v>
      </c>
      <c r="L405">
        <v>25</v>
      </c>
      <c r="M405">
        <v>0.4</v>
      </c>
      <c r="N405">
        <v>10</v>
      </c>
      <c r="O405">
        <v>2</v>
      </c>
      <c r="P405">
        <v>5</v>
      </c>
      <c r="Q405">
        <v>12.5</v>
      </c>
    </row>
    <row r="406" spans="1:17" x14ac:dyDescent="0.3">
      <c r="A406" s="72">
        <v>404</v>
      </c>
      <c r="B406">
        <v>46093</v>
      </c>
      <c r="C406" t="s">
        <v>511</v>
      </c>
      <c r="D406" t="s">
        <v>28</v>
      </c>
      <c r="E406" t="s">
        <v>20</v>
      </c>
      <c r="F406">
        <v>7.51</v>
      </c>
      <c r="G406" s="73">
        <v>44752</v>
      </c>
      <c r="H406" s="73">
        <v>44772</v>
      </c>
      <c r="I406">
        <v>7</v>
      </c>
      <c r="J406">
        <v>2021</v>
      </c>
      <c r="K406" t="s">
        <v>40</v>
      </c>
      <c r="L406">
        <v>24</v>
      </c>
      <c r="M406">
        <v>0.39361111111111108</v>
      </c>
      <c r="N406">
        <v>9.4466666666666672</v>
      </c>
      <c r="O406">
        <v>21</v>
      </c>
      <c r="P406">
        <v>0.44984126984126988</v>
      </c>
      <c r="Q406">
        <v>1.142857142857143</v>
      </c>
    </row>
    <row r="407" spans="1:17" x14ac:dyDescent="0.3">
      <c r="A407" s="72">
        <v>405</v>
      </c>
      <c r="B407">
        <v>3369</v>
      </c>
      <c r="C407" t="s">
        <v>512</v>
      </c>
      <c r="D407" t="s">
        <v>28</v>
      </c>
      <c r="E407" t="s">
        <v>34</v>
      </c>
      <c r="F407">
        <v>7.53</v>
      </c>
      <c r="G407" s="73">
        <v>43672</v>
      </c>
      <c r="H407" s="73">
        <v>43676</v>
      </c>
      <c r="I407">
        <v>7</v>
      </c>
      <c r="J407">
        <v>2000</v>
      </c>
      <c r="K407" t="s">
        <v>31</v>
      </c>
      <c r="L407">
        <v>20</v>
      </c>
      <c r="M407">
        <v>0.39861111111111108</v>
      </c>
      <c r="N407">
        <v>7.9722222222222232</v>
      </c>
      <c r="O407">
        <v>5</v>
      </c>
      <c r="P407">
        <v>1.594444444444445</v>
      </c>
      <c r="Q407">
        <v>4</v>
      </c>
    </row>
    <row r="408" spans="1:17" x14ac:dyDescent="0.3">
      <c r="A408" s="72">
        <v>406</v>
      </c>
      <c r="B408">
        <v>37952</v>
      </c>
      <c r="C408" t="s">
        <v>513</v>
      </c>
      <c r="D408" t="s">
        <v>28</v>
      </c>
      <c r="E408" t="s">
        <v>114</v>
      </c>
      <c r="F408">
        <v>5.46</v>
      </c>
      <c r="G408" s="73">
        <v>44030</v>
      </c>
      <c r="H408" s="73">
        <v>44035</v>
      </c>
      <c r="I408">
        <v>3</v>
      </c>
      <c r="J408">
        <v>2019</v>
      </c>
      <c r="K408" t="s">
        <v>29</v>
      </c>
      <c r="L408">
        <v>12</v>
      </c>
      <c r="M408">
        <v>0.3963888888888889</v>
      </c>
      <c r="N408">
        <v>4.7566666666666668</v>
      </c>
      <c r="O408" s="38">
        <v>6</v>
      </c>
      <c r="P408">
        <v>0.7927777777777778</v>
      </c>
      <c r="Q408">
        <v>2</v>
      </c>
    </row>
    <row r="409" spans="1:17" x14ac:dyDescent="0.3">
      <c r="A409" s="72">
        <v>407</v>
      </c>
      <c r="B409">
        <v>18463</v>
      </c>
      <c r="C409" t="s">
        <v>514</v>
      </c>
      <c r="D409" t="s">
        <v>83</v>
      </c>
      <c r="E409" t="s">
        <v>83</v>
      </c>
      <c r="F409">
        <v>4.54</v>
      </c>
      <c r="G409" s="73">
        <v>44120</v>
      </c>
      <c r="H409" s="73">
        <v>44120</v>
      </c>
      <c r="I409">
        <v>4</v>
      </c>
      <c r="J409">
        <v>2001</v>
      </c>
      <c r="K409" t="s">
        <v>21</v>
      </c>
      <c r="L409">
        <v>1</v>
      </c>
      <c r="M409">
        <v>0.15805555555555559</v>
      </c>
      <c r="N409">
        <v>0.15805555555555559</v>
      </c>
      <c r="O409" s="38">
        <v>1</v>
      </c>
      <c r="P409">
        <v>0.15805555555555559</v>
      </c>
      <c r="Q409">
        <v>1</v>
      </c>
    </row>
    <row r="410" spans="1:17" x14ac:dyDescent="0.3">
      <c r="A410" s="72">
        <v>408</v>
      </c>
      <c r="B410">
        <v>42923</v>
      </c>
      <c r="C410" t="s">
        <v>515</v>
      </c>
      <c r="D410" t="s">
        <v>28</v>
      </c>
      <c r="E410" t="s">
        <v>20</v>
      </c>
      <c r="F410">
        <v>8.0299999999999994</v>
      </c>
      <c r="G410" s="73">
        <v>44753</v>
      </c>
      <c r="H410" s="73">
        <v>44769</v>
      </c>
      <c r="I410">
        <v>8</v>
      </c>
      <c r="J410">
        <v>2021</v>
      </c>
      <c r="K410" t="s">
        <v>21</v>
      </c>
      <c r="L410">
        <v>12</v>
      </c>
      <c r="M410">
        <v>0.39861111111111108</v>
      </c>
      <c r="N410">
        <v>4.7833333333333332</v>
      </c>
      <c r="O410">
        <v>17</v>
      </c>
      <c r="P410">
        <v>0.28137254901960779</v>
      </c>
      <c r="Q410">
        <v>0.70588235294117652</v>
      </c>
    </row>
    <row r="411" spans="1:17" x14ac:dyDescent="0.3">
      <c r="A411" s="72">
        <v>409</v>
      </c>
      <c r="B411">
        <v>39490</v>
      </c>
      <c r="C411" t="s">
        <v>516</v>
      </c>
      <c r="D411" t="s">
        <v>60</v>
      </c>
      <c r="E411" t="s">
        <v>20</v>
      </c>
      <c r="F411">
        <v>6.1</v>
      </c>
      <c r="G411" s="73">
        <v>44034</v>
      </c>
      <c r="H411" s="73">
        <v>44034</v>
      </c>
      <c r="I411">
        <v>5</v>
      </c>
      <c r="J411">
        <v>2019</v>
      </c>
      <c r="K411" t="s">
        <v>21</v>
      </c>
      <c r="L411">
        <v>1</v>
      </c>
      <c r="M411">
        <v>4.583333333333333E-2</v>
      </c>
      <c r="N411">
        <v>4.583333333333333E-2</v>
      </c>
      <c r="O411" s="38">
        <v>1</v>
      </c>
      <c r="P411">
        <v>4.583333333333333E-2</v>
      </c>
      <c r="Q411">
        <v>1</v>
      </c>
    </row>
    <row r="412" spans="1:17" x14ac:dyDescent="0.3">
      <c r="A412" s="72">
        <v>410</v>
      </c>
      <c r="B412">
        <v>40597</v>
      </c>
      <c r="C412" t="s">
        <v>517</v>
      </c>
      <c r="D412" t="s">
        <v>60</v>
      </c>
      <c r="E412" t="s">
        <v>20</v>
      </c>
      <c r="F412">
        <v>4.95</v>
      </c>
      <c r="G412" s="73">
        <v>44207</v>
      </c>
      <c r="H412" s="73">
        <v>44207</v>
      </c>
      <c r="I412">
        <v>5</v>
      </c>
      <c r="J412">
        <v>2020</v>
      </c>
      <c r="K412" t="s">
        <v>29</v>
      </c>
      <c r="L412">
        <v>1</v>
      </c>
      <c r="M412">
        <v>7.5555555555555556E-2</v>
      </c>
      <c r="N412">
        <v>7.5555555555555556E-2</v>
      </c>
      <c r="O412">
        <v>1</v>
      </c>
      <c r="P412">
        <v>7.5555555555555556E-2</v>
      </c>
      <c r="Q412">
        <v>1</v>
      </c>
    </row>
    <row r="413" spans="1:17" x14ac:dyDescent="0.3">
      <c r="A413" s="72">
        <v>411</v>
      </c>
      <c r="B413">
        <v>42883</v>
      </c>
      <c r="C413" t="s">
        <v>518</v>
      </c>
      <c r="D413" t="s">
        <v>28</v>
      </c>
      <c r="E413" t="s">
        <v>20</v>
      </c>
      <c r="F413">
        <v>5.66</v>
      </c>
      <c r="G413" s="73">
        <v>44540</v>
      </c>
      <c r="H413" s="73">
        <v>44544</v>
      </c>
      <c r="I413">
        <v>6</v>
      </c>
      <c r="J413">
        <v>2020</v>
      </c>
      <c r="K413" t="s">
        <v>31</v>
      </c>
      <c r="L413">
        <v>12</v>
      </c>
      <c r="M413">
        <v>0.06</v>
      </c>
      <c r="N413">
        <v>0.72</v>
      </c>
      <c r="O413" s="38">
        <v>5</v>
      </c>
      <c r="P413">
        <v>0.14399999999999999</v>
      </c>
      <c r="Q413">
        <v>2.4</v>
      </c>
    </row>
    <row r="414" spans="1:17" x14ac:dyDescent="0.3">
      <c r="A414" s="72">
        <v>412</v>
      </c>
      <c r="B414">
        <v>39456</v>
      </c>
      <c r="C414" t="s">
        <v>519</v>
      </c>
      <c r="D414" t="s">
        <v>28</v>
      </c>
      <c r="E414" t="s">
        <v>34</v>
      </c>
      <c r="F414">
        <v>6.6</v>
      </c>
      <c r="G414" s="73">
        <v>43830</v>
      </c>
      <c r="H414" s="73">
        <v>43840</v>
      </c>
      <c r="I414">
        <v>6</v>
      </c>
      <c r="J414">
        <v>2019</v>
      </c>
      <c r="K414" t="s">
        <v>40</v>
      </c>
      <c r="L414">
        <v>12</v>
      </c>
      <c r="M414">
        <v>0.2166666666666667</v>
      </c>
      <c r="N414">
        <v>2.6</v>
      </c>
      <c r="O414">
        <v>11</v>
      </c>
      <c r="P414">
        <v>0.23636363636363639</v>
      </c>
      <c r="Q414">
        <v>1.0909090909090911</v>
      </c>
    </row>
    <row r="415" spans="1:17" x14ac:dyDescent="0.3">
      <c r="A415" s="72">
        <v>413</v>
      </c>
      <c r="B415">
        <v>171</v>
      </c>
      <c r="C415" t="s">
        <v>520</v>
      </c>
      <c r="D415" t="s">
        <v>28</v>
      </c>
      <c r="E415" t="s">
        <v>20</v>
      </c>
      <c r="F415">
        <v>6.29</v>
      </c>
      <c r="G415" s="73">
        <v>44007</v>
      </c>
      <c r="H415" s="73">
        <v>44012</v>
      </c>
      <c r="I415">
        <v>5</v>
      </c>
      <c r="J415">
        <v>2000</v>
      </c>
      <c r="K415" t="s">
        <v>40</v>
      </c>
      <c r="L415">
        <v>13</v>
      </c>
      <c r="M415">
        <v>0.3947222222222222</v>
      </c>
      <c r="N415">
        <v>5.131388888888889</v>
      </c>
      <c r="O415">
        <v>6</v>
      </c>
      <c r="P415">
        <v>0.85523148148148154</v>
      </c>
      <c r="Q415">
        <v>2.166666666666667</v>
      </c>
    </row>
    <row r="416" spans="1:17" x14ac:dyDescent="0.3">
      <c r="A416" s="72">
        <v>414</v>
      </c>
      <c r="B416">
        <v>42307</v>
      </c>
      <c r="C416" t="s">
        <v>521</v>
      </c>
      <c r="D416" t="s">
        <v>28</v>
      </c>
      <c r="E416" t="s">
        <v>114</v>
      </c>
      <c r="F416">
        <v>6.13</v>
      </c>
      <c r="G416" s="73">
        <v>44779</v>
      </c>
      <c r="H416" s="73">
        <v>44783</v>
      </c>
      <c r="I416">
        <v>5</v>
      </c>
      <c r="J416">
        <v>2021</v>
      </c>
      <c r="K416" t="s">
        <v>29</v>
      </c>
      <c r="L416">
        <v>12</v>
      </c>
      <c r="M416">
        <v>0.39861111111111108</v>
      </c>
      <c r="N416">
        <v>4.7833333333333332</v>
      </c>
      <c r="O416" s="38">
        <v>5</v>
      </c>
      <c r="P416">
        <v>0.95666666666666667</v>
      </c>
      <c r="Q416">
        <v>2.4</v>
      </c>
    </row>
    <row r="417" spans="1:17" x14ac:dyDescent="0.3">
      <c r="A417" s="72">
        <v>415</v>
      </c>
      <c r="B417">
        <v>39250</v>
      </c>
      <c r="C417" t="s">
        <v>522</v>
      </c>
      <c r="D417" t="s">
        <v>95</v>
      </c>
      <c r="E417" t="s">
        <v>49</v>
      </c>
      <c r="F417">
        <v>6.83</v>
      </c>
      <c r="G417" s="73">
        <v>44076</v>
      </c>
      <c r="H417" s="73">
        <v>44076</v>
      </c>
      <c r="I417">
        <v>5</v>
      </c>
      <c r="J417">
        <v>2019</v>
      </c>
      <c r="K417" t="s">
        <v>31</v>
      </c>
      <c r="L417">
        <v>1</v>
      </c>
      <c r="M417">
        <v>1.083333333333333</v>
      </c>
      <c r="N417">
        <v>1.083333333333333</v>
      </c>
      <c r="O417" s="38">
        <v>1</v>
      </c>
      <c r="P417">
        <v>1.083333333333333</v>
      </c>
      <c r="Q417">
        <v>1</v>
      </c>
    </row>
    <row r="418" spans="1:17" x14ac:dyDescent="0.3">
      <c r="A418" s="72">
        <v>416</v>
      </c>
      <c r="B418">
        <v>48171</v>
      </c>
      <c r="C418" t="s">
        <v>523</v>
      </c>
      <c r="D418" t="s">
        <v>95</v>
      </c>
      <c r="E418" t="s">
        <v>105</v>
      </c>
      <c r="F418">
        <v>7.86</v>
      </c>
      <c r="G418" s="73">
        <v>44787</v>
      </c>
      <c r="H418" s="73">
        <v>44787</v>
      </c>
      <c r="I418">
        <v>9</v>
      </c>
      <c r="J418">
        <v>2021</v>
      </c>
      <c r="K418" t="s">
        <v>31</v>
      </c>
      <c r="L418">
        <v>1</v>
      </c>
      <c r="M418">
        <v>0.66472222222222221</v>
      </c>
      <c r="N418">
        <v>0.66472222222222221</v>
      </c>
      <c r="O418" s="38">
        <v>1</v>
      </c>
      <c r="P418">
        <v>0.66472222222222221</v>
      </c>
      <c r="Q418">
        <v>1</v>
      </c>
    </row>
    <row r="419" spans="1:17" x14ac:dyDescent="0.3">
      <c r="A419" s="72">
        <v>417</v>
      </c>
      <c r="B419">
        <v>40685</v>
      </c>
      <c r="C419" t="s">
        <v>524</v>
      </c>
      <c r="D419" t="s">
        <v>28</v>
      </c>
      <c r="E419" t="s">
        <v>73</v>
      </c>
      <c r="F419">
        <v>7.43</v>
      </c>
      <c r="G419" s="73">
        <v>44654</v>
      </c>
      <c r="H419" s="73">
        <v>44677</v>
      </c>
      <c r="I419">
        <v>5</v>
      </c>
      <c r="J419">
        <v>2021</v>
      </c>
      <c r="K419" t="s">
        <v>29</v>
      </c>
      <c r="L419">
        <v>12</v>
      </c>
      <c r="M419">
        <v>0.40555555555555561</v>
      </c>
      <c r="N419">
        <v>4.8666666666666671</v>
      </c>
      <c r="O419" s="38">
        <v>24</v>
      </c>
      <c r="P419">
        <v>0.20277777777777781</v>
      </c>
      <c r="Q419">
        <v>0.5</v>
      </c>
    </row>
    <row r="420" spans="1:17" x14ac:dyDescent="0.3">
      <c r="A420" s="72">
        <v>418</v>
      </c>
      <c r="B420">
        <v>42668</v>
      </c>
      <c r="C420" t="s">
        <v>525</v>
      </c>
      <c r="D420" t="s">
        <v>28</v>
      </c>
      <c r="E420" t="s">
        <v>20</v>
      </c>
      <c r="F420">
        <v>7.24</v>
      </c>
      <c r="G420" s="73">
        <v>44236</v>
      </c>
      <c r="H420" s="73">
        <v>44247</v>
      </c>
      <c r="I420">
        <v>7</v>
      </c>
      <c r="J420">
        <v>2020</v>
      </c>
      <c r="K420" t="s">
        <v>31</v>
      </c>
      <c r="L420">
        <v>11</v>
      </c>
      <c r="M420">
        <v>0.38750000000000001</v>
      </c>
      <c r="N420">
        <v>4.2625000000000002</v>
      </c>
      <c r="O420">
        <v>12</v>
      </c>
      <c r="P420">
        <v>0.35520833333333329</v>
      </c>
      <c r="Q420">
        <v>0.91666666666666663</v>
      </c>
    </row>
    <row r="421" spans="1:17" x14ac:dyDescent="0.3">
      <c r="A421" s="72">
        <v>419</v>
      </c>
      <c r="B421">
        <v>46471</v>
      </c>
      <c r="C421" t="s">
        <v>526</v>
      </c>
      <c r="D421" t="s">
        <v>28</v>
      </c>
      <c r="E421" t="s">
        <v>73</v>
      </c>
      <c r="F421">
        <v>6.35</v>
      </c>
      <c r="G421" s="73">
        <v>44748</v>
      </c>
      <c r="H421" s="73">
        <v>44755</v>
      </c>
      <c r="I421">
        <v>7</v>
      </c>
      <c r="J421">
        <v>2021</v>
      </c>
      <c r="K421" t="s">
        <v>40</v>
      </c>
      <c r="L421">
        <v>12</v>
      </c>
      <c r="M421">
        <v>0.42916666666666659</v>
      </c>
      <c r="N421">
        <v>5.1499999999999986</v>
      </c>
      <c r="O421">
        <v>8</v>
      </c>
      <c r="P421">
        <v>0.64374999999999993</v>
      </c>
      <c r="Q421">
        <v>1.5</v>
      </c>
    </row>
    <row r="422" spans="1:17" x14ac:dyDescent="0.3">
      <c r="A422" s="72">
        <v>420</v>
      </c>
      <c r="B422">
        <v>35790</v>
      </c>
      <c r="C422" t="s">
        <v>527</v>
      </c>
      <c r="D422" t="s">
        <v>28</v>
      </c>
      <c r="E422" t="s">
        <v>73</v>
      </c>
      <c r="F422">
        <v>8.01</v>
      </c>
      <c r="G422" s="73">
        <v>43612</v>
      </c>
      <c r="H422" s="73">
        <v>43636</v>
      </c>
      <c r="I422">
        <v>8</v>
      </c>
      <c r="J422">
        <v>2019</v>
      </c>
      <c r="K422" t="s">
        <v>21</v>
      </c>
      <c r="L422">
        <v>25</v>
      </c>
      <c r="M422">
        <v>0.4</v>
      </c>
      <c r="N422">
        <v>10</v>
      </c>
      <c r="O422" s="38">
        <v>25</v>
      </c>
      <c r="P422">
        <v>0.4</v>
      </c>
      <c r="Q422">
        <v>1</v>
      </c>
    </row>
    <row r="423" spans="1:17" x14ac:dyDescent="0.3">
      <c r="A423" s="72">
        <v>421</v>
      </c>
      <c r="B423">
        <v>40594</v>
      </c>
      <c r="C423" t="s">
        <v>528</v>
      </c>
      <c r="D423" t="s">
        <v>28</v>
      </c>
      <c r="E423" t="s">
        <v>73</v>
      </c>
      <c r="F423">
        <v>6.34</v>
      </c>
      <c r="G423" s="73">
        <v>44426</v>
      </c>
      <c r="H423" s="73">
        <v>44437</v>
      </c>
      <c r="I423">
        <v>5</v>
      </c>
      <c r="J423">
        <v>2021</v>
      </c>
      <c r="K423" t="s">
        <v>21</v>
      </c>
      <c r="L423">
        <v>12</v>
      </c>
      <c r="M423">
        <v>0.40305555555555561</v>
      </c>
      <c r="N423">
        <v>4.8366666666666669</v>
      </c>
      <c r="O423">
        <v>12</v>
      </c>
      <c r="P423">
        <v>0.40305555555555561</v>
      </c>
      <c r="Q423">
        <v>1</v>
      </c>
    </row>
    <row r="424" spans="1:17" x14ac:dyDescent="0.3">
      <c r="A424" s="72">
        <v>422</v>
      </c>
      <c r="B424">
        <v>38610</v>
      </c>
      <c r="C424" t="s">
        <v>529</v>
      </c>
      <c r="D424" t="s">
        <v>28</v>
      </c>
      <c r="E424" t="s">
        <v>34</v>
      </c>
      <c r="F424">
        <v>6.42</v>
      </c>
      <c r="G424" s="73">
        <v>43743</v>
      </c>
      <c r="H424" s="73">
        <v>43747</v>
      </c>
      <c r="I424">
        <v>6</v>
      </c>
      <c r="J424">
        <v>2019</v>
      </c>
      <c r="K424" t="s">
        <v>40</v>
      </c>
      <c r="L424">
        <v>12</v>
      </c>
      <c r="M424">
        <v>0.20833333333333329</v>
      </c>
      <c r="N424">
        <v>2.5</v>
      </c>
      <c r="O424">
        <v>5</v>
      </c>
      <c r="P424">
        <v>0.5</v>
      </c>
      <c r="Q424">
        <v>2.4</v>
      </c>
    </row>
    <row r="425" spans="1:17" x14ac:dyDescent="0.3">
      <c r="A425" s="72">
        <v>423</v>
      </c>
      <c r="B425">
        <v>41762</v>
      </c>
      <c r="C425" t="s">
        <v>530</v>
      </c>
      <c r="D425" t="s">
        <v>28</v>
      </c>
      <c r="E425" t="s">
        <v>34</v>
      </c>
      <c r="F425">
        <v>7.16</v>
      </c>
      <c r="G425" s="73">
        <v>44522</v>
      </c>
      <c r="H425" s="73">
        <v>44537</v>
      </c>
      <c r="I425">
        <v>6</v>
      </c>
      <c r="J425">
        <v>2021</v>
      </c>
      <c r="K425" t="s">
        <v>21</v>
      </c>
      <c r="L425">
        <v>12</v>
      </c>
      <c r="M425">
        <v>0.3972222222222222</v>
      </c>
      <c r="N425">
        <v>4.7666666666666666</v>
      </c>
      <c r="O425">
        <v>16</v>
      </c>
      <c r="P425">
        <v>0.29791666666666672</v>
      </c>
      <c r="Q425">
        <v>0.75</v>
      </c>
    </row>
    <row r="426" spans="1:17" x14ac:dyDescent="0.3">
      <c r="A426" s="72">
        <v>424</v>
      </c>
      <c r="B426">
        <v>46587</v>
      </c>
      <c r="C426" t="s">
        <v>531</v>
      </c>
      <c r="D426" t="s">
        <v>19</v>
      </c>
      <c r="E426" t="s">
        <v>34</v>
      </c>
      <c r="F426">
        <v>7.21</v>
      </c>
      <c r="G426" s="73">
        <v>44537</v>
      </c>
      <c r="H426" s="73">
        <v>44537</v>
      </c>
      <c r="I426">
        <v>6</v>
      </c>
      <c r="J426">
        <v>2021</v>
      </c>
      <c r="K426" t="s">
        <v>29</v>
      </c>
      <c r="L426">
        <v>1</v>
      </c>
      <c r="M426">
        <v>0.3972222222222222</v>
      </c>
      <c r="N426">
        <v>0.3972222222222222</v>
      </c>
      <c r="O426">
        <v>1</v>
      </c>
      <c r="P426">
        <v>0.3972222222222222</v>
      </c>
      <c r="Q426">
        <v>1</v>
      </c>
    </row>
    <row r="427" spans="1:17" x14ac:dyDescent="0.3">
      <c r="A427" s="72">
        <v>425</v>
      </c>
      <c r="B427">
        <v>38826</v>
      </c>
      <c r="C427" t="s">
        <v>532</v>
      </c>
      <c r="D427" t="s">
        <v>95</v>
      </c>
      <c r="E427" t="s">
        <v>20</v>
      </c>
      <c r="F427">
        <v>8.31</v>
      </c>
      <c r="G427" s="73">
        <v>44229</v>
      </c>
      <c r="H427" s="73">
        <v>44229</v>
      </c>
      <c r="I427">
        <v>9</v>
      </c>
      <c r="J427">
        <v>2019</v>
      </c>
      <c r="K427" t="s">
        <v>40</v>
      </c>
      <c r="L427">
        <v>1</v>
      </c>
      <c r="M427">
        <v>1.8702777777777779</v>
      </c>
      <c r="N427">
        <v>1.8702777777777779</v>
      </c>
      <c r="O427">
        <v>1</v>
      </c>
      <c r="P427">
        <v>1.8702777777777779</v>
      </c>
      <c r="Q427">
        <v>1</v>
      </c>
    </row>
    <row r="428" spans="1:17" x14ac:dyDescent="0.3">
      <c r="A428" s="72">
        <v>426</v>
      </c>
      <c r="B428">
        <v>43690</v>
      </c>
      <c r="C428" t="s">
        <v>533</v>
      </c>
      <c r="D428" t="s">
        <v>60</v>
      </c>
      <c r="E428" t="s">
        <v>34</v>
      </c>
      <c r="F428">
        <v>6.73</v>
      </c>
      <c r="G428" s="73">
        <v>44778</v>
      </c>
      <c r="H428" s="73">
        <v>44787</v>
      </c>
      <c r="I428">
        <v>0</v>
      </c>
      <c r="J428">
        <v>2021</v>
      </c>
      <c r="K428" t="s">
        <v>21</v>
      </c>
      <c r="L428">
        <v>12</v>
      </c>
      <c r="M428">
        <v>0.41666666666666669</v>
      </c>
      <c r="N428">
        <v>5</v>
      </c>
      <c r="O428">
        <v>10</v>
      </c>
      <c r="P428">
        <v>0.5</v>
      </c>
      <c r="Q428">
        <v>1.2</v>
      </c>
    </row>
    <row r="429" spans="1:17" x14ac:dyDescent="0.3">
      <c r="A429" s="72">
        <v>427</v>
      </c>
      <c r="B429">
        <v>41353</v>
      </c>
      <c r="C429" t="s">
        <v>534</v>
      </c>
      <c r="D429" t="s">
        <v>28</v>
      </c>
      <c r="E429" t="s">
        <v>76</v>
      </c>
      <c r="F429">
        <v>7.07</v>
      </c>
      <c r="G429" s="73">
        <v>44325</v>
      </c>
      <c r="H429" s="73">
        <v>44328</v>
      </c>
      <c r="I429">
        <v>7</v>
      </c>
      <c r="J429">
        <v>2020</v>
      </c>
      <c r="K429" t="s">
        <v>40</v>
      </c>
      <c r="L429">
        <v>13</v>
      </c>
      <c r="M429">
        <v>0.39444444444444438</v>
      </c>
      <c r="N429">
        <v>5.1277777777777773</v>
      </c>
      <c r="O429">
        <v>4</v>
      </c>
      <c r="P429">
        <v>1.2819444444444441</v>
      </c>
      <c r="Q429">
        <v>3.25</v>
      </c>
    </row>
    <row r="430" spans="1:17" x14ac:dyDescent="0.3">
      <c r="A430" s="72">
        <v>428</v>
      </c>
      <c r="B430">
        <v>1048</v>
      </c>
      <c r="C430" t="s">
        <v>535</v>
      </c>
      <c r="D430" t="s">
        <v>28</v>
      </c>
      <c r="E430" t="s">
        <v>20</v>
      </c>
      <c r="F430">
        <v>6.35</v>
      </c>
      <c r="G430" s="73">
        <v>44141</v>
      </c>
      <c r="H430" s="73">
        <v>44144</v>
      </c>
      <c r="I430">
        <v>3</v>
      </c>
      <c r="J430">
        <v>2001</v>
      </c>
      <c r="K430" t="s">
        <v>29</v>
      </c>
      <c r="L430">
        <v>13</v>
      </c>
      <c r="M430">
        <v>0.41666666666666669</v>
      </c>
      <c r="N430">
        <v>5.416666666666667</v>
      </c>
      <c r="O430">
        <v>4</v>
      </c>
      <c r="P430">
        <v>1.354166666666667</v>
      </c>
      <c r="Q430">
        <v>3.25</v>
      </c>
    </row>
    <row r="431" spans="1:17" x14ac:dyDescent="0.3">
      <c r="A431" s="72">
        <v>429</v>
      </c>
      <c r="B431">
        <v>38012</v>
      </c>
      <c r="C431" t="s">
        <v>536</v>
      </c>
      <c r="D431" t="s">
        <v>95</v>
      </c>
      <c r="E431" t="s">
        <v>20</v>
      </c>
      <c r="F431">
        <v>5.68</v>
      </c>
      <c r="G431" s="73">
        <v>44539</v>
      </c>
      <c r="H431" s="73">
        <v>44539</v>
      </c>
      <c r="I431">
        <v>4</v>
      </c>
      <c r="J431">
        <v>2019</v>
      </c>
      <c r="K431" t="s">
        <v>21</v>
      </c>
      <c r="L431">
        <v>1</v>
      </c>
      <c r="M431">
        <v>0.4</v>
      </c>
      <c r="N431">
        <v>0.4</v>
      </c>
      <c r="O431">
        <v>1</v>
      </c>
      <c r="P431">
        <v>0.4</v>
      </c>
      <c r="Q431">
        <v>1</v>
      </c>
    </row>
    <row r="432" spans="1:17" x14ac:dyDescent="0.3">
      <c r="A432" s="72">
        <v>430</v>
      </c>
      <c r="B432">
        <v>41688</v>
      </c>
      <c r="C432" t="s">
        <v>537</v>
      </c>
      <c r="D432" t="s">
        <v>60</v>
      </c>
      <c r="E432" t="s">
        <v>49</v>
      </c>
      <c r="F432">
        <v>6.55</v>
      </c>
      <c r="G432" s="73">
        <v>44319</v>
      </c>
      <c r="H432" s="73">
        <v>44328</v>
      </c>
      <c r="I432">
        <v>6</v>
      </c>
      <c r="J432">
        <v>2020</v>
      </c>
      <c r="K432" t="s">
        <v>31</v>
      </c>
      <c r="L432">
        <v>10</v>
      </c>
      <c r="M432">
        <v>9.583333333333334E-2</v>
      </c>
      <c r="N432">
        <v>0.95833333333333337</v>
      </c>
      <c r="O432">
        <v>10</v>
      </c>
      <c r="P432">
        <v>9.583333333333334E-2</v>
      </c>
      <c r="Q432">
        <v>1</v>
      </c>
    </row>
    <row r="433" spans="1:17" x14ac:dyDescent="0.3">
      <c r="A433" s="72">
        <v>431</v>
      </c>
      <c r="B433">
        <v>43523</v>
      </c>
      <c r="C433" t="s">
        <v>538</v>
      </c>
      <c r="D433" t="s">
        <v>28</v>
      </c>
      <c r="E433" t="s">
        <v>73</v>
      </c>
      <c r="F433">
        <v>7.72</v>
      </c>
      <c r="G433" s="73">
        <v>44784</v>
      </c>
      <c r="H433" s="73">
        <v>44788</v>
      </c>
      <c r="I433">
        <v>7</v>
      </c>
      <c r="J433">
        <v>2021</v>
      </c>
      <c r="K433" t="s">
        <v>40</v>
      </c>
      <c r="L433">
        <v>12</v>
      </c>
      <c r="M433">
        <v>0.39444444444444438</v>
      </c>
      <c r="N433">
        <v>4.7333333333333334</v>
      </c>
      <c r="O433">
        <v>5</v>
      </c>
      <c r="P433">
        <v>0.94666666666666666</v>
      </c>
      <c r="Q433">
        <v>2.4</v>
      </c>
    </row>
    <row r="434" spans="1:17" x14ac:dyDescent="0.3">
      <c r="A434" s="72">
        <v>432</v>
      </c>
      <c r="B434">
        <v>48471</v>
      </c>
      <c r="C434" t="s">
        <v>539</v>
      </c>
      <c r="D434" t="s">
        <v>28</v>
      </c>
      <c r="E434" t="s">
        <v>73</v>
      </c>
      <c r="F434">
        <v>7.32</v>
      </c>
      <c r="G434" s="73">
        <v>44758</v>
      </c>
      <c r="H434" s="73">
        <v>44765</v>
      </c>
      <c r="I434">
        <v>6</v>
      </c>
      <c r="J434">
        <v>2021</v>
      </c>
      <c r="K434" t="s">
        <v>31</v>
      </c>
      <c r="L434">
        <v>12</v>
      </c>
      <c r="M434">
        <v>0.39750000000000002</v>
      </c>
      <c r="N434">
        <v>4.7699999999999996</v>
      </c>
      <c r="O434">
        <v>8</v>
      </c>
      <c r="P434">
        <v>0.59625000000000006</v>
      </c>
      <c r="Q434">
        <v>1.5</v>
      </c>
    </row>
    <row r="435" spans="1:17" x14ac:dyDescent="0.3">
      <c r="A435" s="72">
        <v>433</v>
      </c>
      <c r="B435">
        <v>38573</v>
      </c>
      <c r="C435" t="s">
        <v>540</v>
      </c>
      <c r="D435" t="s">
        <v>28</v>
      </c>
      <c r="E435" t="s">
        <v>73</v>
      </c>
      <c r="F435">
        <v>5.55</v>
      </c>
      <c r="G435" s="73">
        <v>43747</v>
      </c>
      <c r="H435" s="73">
        <v>43754</v>
      </c>
      <c r="I435">
        <v>2</v>
      </c>
      <c r="J435">
        <v>2019</v>
      </c>
      <c r="K435" t="s">
        <v>40</v>
      </c>
      <c r="L435">
        <v>12</v>
      </c>
      <c r="M435">
        <v>0.39444444444444438</v>
      </c>
      <c r="N435">
        <v>4.7333333333333334</v>
      </c>
      <c r="O435">
        <v>8</v>
      </c>
      <c r="P435">
        <v>0.59166666666666667</v>
      </c>
      <c r="Q435">
        <v>1.5</v>
      </c>
    </row>
    <row r="436" spans="1:17" x14ac:dyDescent="0.3">
      <c r="A436" s="72">
        <v>434</v>
      </c>
      <c r="B436">
        <v>40102</v>
      </c>
      <c r="C436" t="s">
        <v>541</v>
      </c>
      <c r="D436" t="s">
        <v>65</v>
      </c>
      <c r="E436" t="s">
        <v>73</v>
      </c>
      <c r="F436">
        <v>6.05</v>
      </c>
      <c r="G436" s="73">
        <v>44357</v>
      </c>
      <c r="H436" s="73">
        <v>44357</v>
      </c>
      <c r="I436">
        <v>3</v>
      </c>
      <c r="J436">
        <v>2020</v>
      </c>
      <c r="K436" t="s">
        <v>21</v>
      </c>
      <c r="L436">
        <v>1</v>
      </c>
      <c r="M436">
        <v>0.4</v>
      </c>
      <c r="N436">
        <v>0.4</v>
      </c>
      <c r="O436">
        <v>1</v>
      </c>
      <c r="P436">
        <v>0.4</v>
      </c>
      <c r="Q436">
        <v>1</v>
      </c>
    </row>
    <row r="437" spans="1:17" x14ac:dyDescent="0.3">
      <c r="A437" s="72">
        <v>435</v>
      </c>
      <c r="B437">
        <v>39324</v>
      </c>
      <c r="C437" t="s">
        <v>542</v>
      </c>
      <c r="D437" t="s">
        <v>28</v>
      </c>
      <c r="E437" t="s">
        <v>73</v>
      </c>
      <c r="F437">
        <v>7.1</v>
      </c>
      <c r="G437" s="73">
        <v>43830</v>
      </c>
      <c r="H437" s="73">
        <v>43834</v>
      </c>
      <c r="I437">
        <v>6</v>
      </c>
      <c r="J437">
        <v>2019</v>
      </c>
      <c r="K437" t="s">
        <v>40</v>
      </c>
      <c r="L437">
        <v>12</v>
      </c>
      <c r="M437">
        <v>0.39444444444444438</v>
      </c>
      <c r="N437">
        <v>4.7333333333333334</v>
      </c>
      <c r="O437">
        <v>5</v>
      </c>
      <c r="P437">
        <v>0.94666666666666666</v>
      </c>
      <c r="Q437">
        <v>2.4</v>
      </c>
    </row>
    <row r="438" spans="1:17" x14ac:dyDescent="0.3">
      <c r="A438" s="72">
        <v>436</v>
      </c>
      <c r="B438">
        <v>39942</v>
      </c>
      <c r="C438" t="s">
        <v>543</v>
      </c>
      <c r="D438" t="s">
        <v>28</v>
      </c>
      <c r="E438" t="s">
        <v>20</v>
      </c>
      <c r="F438">
        <v>6.95</v>
      </c>
      <c r="G438" s="73">
        <v>44037</v>
      </c>
      <c r="H438" s="73">
        <v>44050</v>
      </c>
      <c r="I438">
        <v>7</v>
      </c>
      <c r="J438">
        <v>2020</v>
      </c>
      <c r="K438" t="s">
        <v>21</v>
      </c>
      <c r="L438">
        <v>11</v>
      </c>
      <c r="M438">
        <v>0.38527777777777777</v>
      </c>
      <c r="N438">
        <v>4.2380555555555546</v>
      </c>
      <c r="O438">
        <v>14</v>
      </c>
      <c r="P438">
        <v>0.30271825396825403</v>
      </c>
      <c r="Q438">
        <v>0.7857142857142857</v>
      </c>
    </row>
    <row r="439" spans="1:17" x14ac:dyDescent="0.3">
      <c r="A439" s="72">
        <v>437</v>
      </c>
      <c r="B439">
        <v>37920</v>
      </c>
      <c r="C439" t="s">
        <v>544</v>
      </c>
      <c r="D439" t="s">
        <v>28</v>
      </c>
      <c r="E439" t="s">
        <v>34</v>
      </c>
      <c r="F439">
        <v>6.58</v>
      </c>
      <c r="G439" s="73">
        <v>43888</v>
      </c>
      <c r="H439" s="73">
        <v>43912</v>
      </c>
      <c r="I439">
        <v>6</v>
      </c>
      <c r="J439">
        <v>2019</v>
      </c>
      <c r="K439" t="s">
        <v>21</v>
      </c>
      <c r="L439">
        <v>12</v>
      </c>
      <c r="M439">
        <v>0.2</v>
      </c>
      <c r="N439">
        <v>2.4</v>
      </c>
      <c r="O439">
        <v>25</v>
      </c>
      <c r="P439">
        <v>9.6000000000000016E-2</v>
      </c>
      <c r="Q439">
        <v>0.48</v>
      </c>
    </row>
    <row r="440" spans="1:17" x14ac:dyDescent="0.3">
      <c r="A440" s="72">
        <v>438</v>
      </c>
      <c r="B440">
        <v>36871</v>
      </c>
      <c r="C440" t="s">
        <v>545</v>
      </c>
      <c r="D440" t="s">
        <v>60</v>
      </c>
      <c r="E440" t="s">
        <v>34</v>
      </c>
      <c r="F440">
        <v>6.7</v>
      </c>
      <c r="G440" s="73">
        <v>43669</v>
      </c>
      <c r="H440" s="73">
        <v>43672</v>
      </c>
      <c r="I440">
        <v>5</v>
      </c>
      <c r="J440">
        <v>2019</v>
      </c>
      <c r="K440" t="s">
        <v>29</v>
      </c>
      <c r="L440">
        <v>13</v>
      </c>
      <c r="M440">
        <v>0.38333333333333341</v>
      </c>
      <c r="N440">
        <v>4.9833333333333334</v>
      </c>
      <c r="O440">
        <v>4</v>
      </c>
      <c r="P440">
        <v>1.2458333333333329</v>
      </c>
      <c r="Q440">
        <v>3.25</v>
      </c>
    </row>
    <row r="441" spans="1:17" x14ac:dyDescent="0.3">
      <c r="A441" s="72">
        <v>439</v>
      </c>
      <c r="B441">
        <v>40620</v>
      </c>
      <c r="C441" t="s">
        <v>546</v>
      </c>
      <c r="D441" t="s">
        <v>28</v>
      </c>
      <c r="E441" t="s">
        <v>76</v>
      </c>
      <c r="F441">
        <v>7.7</v>
      </c>
      <c r="G441" s="73">
        <v>44718</v>
      </c>
      <c r="H441" s="73">
        <v>44744</v>
      </c>
      <c r="I441">
        <v>8</v>
      </c>
      <c r="J441">
        <v>2021</v>
      </c>
      <c r="K441" t="s">
        <v>40</v>
      </c>
      <c r="L441">
        <v>13</v>
      </c>
      <c r="M441">
        <v>0.39833333333333332</v>
      </c>
      <c r="N441">
        <v>5.1783333333333328</v>
      </c>
      <c r="O441">
        <v>27</v>
      </c>
      <c r="P441">
        <v>0.19179012345679011</v>
      </c>
      <c r="Q441">
        <v>0.48148148148148151</v>
      </c>
    </row>
    <row r="442" spans="1:17" x14ac:dyDescent="0.3">
      <c r="A442" s="72">
        <v>440</v>
      </c>
      <c r="B442">
        <v>41392</v>
      </c>
      <c r="C442" t="s">
        <v>547</v>
      </c>
      <c r="D442" t="s">
        <v>28</v>
      </c>
      <c r="E442" t="s">
        <v>44</v>
      </c>
      <c r="F442">
        <v>6.59</v>
      </c>
      <c r="G442" s="73">
        <v>44504</v>
      </c>
      <c r="H442" s="73">
        <v>44521</v>
      </c>
      <c r="I442">
        <v>6</v>
      </c>
      <c r="J442">
        <v>2021</v>
      </c>
      <c r="K442" t="s">
        <v>21</v>
      </c>
      <c r="L442">
        <v>12</v>
      </c>
      <c r="M442">
        <v>0.39444444444444438</v>
      </c>
      <c r="N442">
        <v>4.7333333333333334</v>
      </c>
      <c r="O442">
        <v>18</v>
      </c>
      <c r="P442">
        <v>0.26296296296296301</v>
      </c>
      <c r="Q442">
        <v>0.66666666666666663</v>
      </c>
    </row>
    <row r="443" spans="1:17" x14ac:dyDescent="0.3">
      <c r="A443" s="72">
        <v>441</v>
      </c>
      <c r="B443">
        <v>41226</v>
      </c>
      <c r="C443" t="s">
        <v>548</v>
      </c>
      <c r="D443" t="s">
        <v>28</v>
      </c>
      <c r="E443" t="s">
        <v>34</v>
      </c>
      <c r="F443">
        <v>7.01</v>
      </c>
      <c r="G443" s="73">
        <v>44297</v>
      </c>
      <c r="H443" s="73">
        <v>44309</v>
      </c>
      <c r="I443">
        <v>6</v>
      </c>
      <c r="J443">
        <v>2020</v>
      </c>
      <c r="K443" t="s">
        <v>40</v>
      </c>
      <c r="L443">
        <v>12</v>
      </c>
      <c r="M443">
        <v>0.3972222222222222</v>
      </c>
      <c r="N443">
        <v>4.7666666666666666</v>
      </c>
      <c r="O443">
        <v>13</v>
      </c>
      <c r="P443">
        <v>0.36666666666666659</v>
      </c>
      <c r="Q443">
        <v>0.92307692307692313</v>
      </c>
    </row>
    <row r="444" spans="1:17" x14ac:dyDescent="0.3">
      <c r="A444" s="72">
        <v>442</v>
      </c>
      <c r="B444">
        <v>39799</v>
      </c>
      <c r="C444" t="s">
        <v>549</v>
      </c>
      <c r="D444" t="s">
        <v>28</v>
      </c>
      <c r="E444" t="s">
        <v>34</v>
      </c>
      <c r="F444">
        <v>5.9</v>
      </c>
      <c r="G444" s="73">
        <v>43948</v>
      </c>
      <c r="H444" s="73">
        <v>43967</v>
      </c>
      <c r="I444">
        <v>5</v>
      </c>
      <c r="J444">
        <v>2019</v>
      </c>
      <c r="K444" t="s">
        <v>31</v>
      </c>
      <c r="L444">
        <v>12</v>
      </c>
      <c r="M444">
        <v>0.3972222222222222</v>
      </c>
      <c r="N444">
        <v>4.7666666666666666</v>
      </c>
      <c r="O444">
        <v>20</v>
      </c>
      <c r="P444">
        <v>0.23833333333333331</v>
      </c>
      <c r="Q444">
        <v>0.6</v>
      </c>
    </row>
    <row r="445" spans="1:17" x14ac:dyDescent="0.3">
      <c r="A445" s="72">
        <v>443</v>
      </c>
      <c r="B445">
        <v>732</v>
      </c>
      <c r="C445" t="s">
        <v>550</v>
      </c>
      <c r="D445" t="s">
        <v>95</v>
      </c>
      <c r="E445" t="s">
        <v>73</v>
      </c>
      <c r="F445">
        <v>7.03</v>
      </c>
      <c r="G445" s="73">
        <v>42978</v>
      </c>
      <c r="H445" s="73">
        <v>42978</v>
      </c>
      <c r="I445">
        <v>8</v>
      </c>
      <c r="J445">
        <v>1985</v>
      </c>
      <c r="K445" t="s">
        <v>31</v>
      </c>
      <c r="L445">
        <v>1</v>
      </c>
      <c r="M445">
        <v>1.333333333333333</v>
      </c>
      <c r="N445">
        <v>1.333333333333333</v>
      </c>
      <c r="O445">
        <v>1</v>
      </c>
      <c r="P445">
        <v>1.333333333333333</v>
      </c>
      <c r="Q445">
        <v>1</v>
      </c>
    </row>
    <row r="446" spans="1:17" x14ac:dyDescent="0.3">
      <c r="A446" s="72">
        <v>444</v>
      </c>
      <c r="B446">
        <v>543</v>
      </c>
      <c r="C446" t="s">
        <v>551</v>
      </c>
      <c r="D446" t="s">
        <v>95</v>
      </c>
      <c r="E446" t="s">
        <v>73</v>
      </c>
      <c r="F446">
        <v>7.9</v>
      </c>
      <c r="G446" s="73">
        <v>43101</v>
      </c>
      <c r="H446" s="73">
        <v>43101</v>
      </c>
      <c r="I446">
        <v>9</v>
      </c>
      <c r="J446">
        <v>2000</v>
      </c>
      <c r="K446" t="s">
        <v>40</v>
      </c>
      <c r="L446">
        <v>1</v>
      </c>
      <c r="M446">
        <v>1.7</v>
      </c>
      <c r="N446">
        <v>1.7</v>
      </c>
      <c r="O446">
        <v>1</v>
      </c>
      <c r="P446">
        <v>1.7</v>
      </c>
      <c r="Q446">
        <v>1</v>
      </c>
    </row>
    <row r="447" spans="1:17" x14ac:dyDescent="0.3">
      <c r="A447" s="72">
        <v>445</v>
      </c>
      <c r="B447">
        <v>180</v>
      </c>
      <c r="C447" t="s">
        <v>552</v>
      </c>
      <c r="D447" t="s">
        <v>28</v>
      </c>
      <c r="E447" t="s">
        <v>20</v>
      </c>
      <c r="F447">
        <v>7.17</v>
      </c>
      <c r="G447" s="73">
        <v>43525</v>
      </c>
      <c r="H447" s="73">
        <v>43537</v>
      </c>
      <c r="I447">
        <v>6</v>
      </c>
      <c r="J447">
        <v>2000</v>
      </c>
      <c r="K447" t="s">
        <v>31</v>
      </c>
      <c r="L447">
        <v>13</v>
      </c>
      <c r="M447">
        <v>0.38138888888888889</v>
      </c>
      <c r="N447">
        <v>4.9580555555555552</v>
      </c>
      <c r="O447">
        <v>13</v>
      </c>
      <c r="P447">
        <v>0.38138888888888889</v>
      </c>
      <c r="Q447">
        <v>1</v>
      </c>
    </row>
    <row r="448" spans="1:17" x14ac:dyDescent="0.3">
      <c r="A448" s="72">
        <v>446</v>
      </c>
      <c r="B448">
        <v>181</v>
      </c>
      <c r="C448" t="s">
        <v>553</v>
      </c>
      <c r="D448" t="s">
        <v>28</v>
      </c>
      <c r="E448" t="s">
        <v>20</v>
      </c>
      <c r="F448">
        <v>7.39</v>
      </c>
      <c r="G448" s="73">
        <v>43539</v>
      </c>
      <c r="H448" s="73">
        <v>43549</v>
      </c>
      <c r="I448">
        <v>6</v>
      </c>
      <c r="J448">
        <v>2001</v>
      </c>
      <c r="K448" t="s">
        <v>31</v>
      </c>
      <c r="L448">
        <v>13</v>
      </c>
      <c r="M448">
        <v>0.38222222222222219</v>
      </c>
      <c r="N448">
        <v>4.9688888888888894</v>
      </c>
      <c r="O448">
        <v>11</v>
      </c>
      <c r="P448">
        <v>0.45171717171717168</v>
      </c>
      <c r="Q448">
        <v>1.1818181818181821</v>
      </c>
    </row>
    <row r="449" spans="1:17" x14ac:dyDescent="0.3">
      <c r="A449" s="72">
        <v>447</v>
      </c>
      <c r="B449">
        <v>48567</v>
      </c>
      <c r="C449" t="s">
        <v>554</v>
      </c>
      <c r="D449" t="s">
        <v>28</v>
      </c>
      <c r="E449" t="s">
        <v>20</v>
      </c>
      <c r="F449">
        <v>6.67</v>
      </c>
      <c r="G449" s="73">
        <v>44731</v>
      </c>
      <c r="H449" s="73">
        <v>44736</v>
      </c>
      <c r="I449">
        <v>7</v>
      </c>
      <c r="J449">
        <v>2021</v>
      </c>
      <c r="K449" t="s">
        <v>31</v>
      </c>
      <c r="L449">
        <v>12</v>
      </c>
      <c r="M449">
        <v>0.40333333333333332</v>
      </c>
      <c r="N449">
        <v>4.84</v>
      </c>
      <c r="O449">
        <v>6</v>
      </c>
      <c r="P449">
        <v>0.80666666666666664</v>
      </c>
      <c r="Q449">
        <v>2</v>
      </c>
    </row>
    <row r="450" spans="1:17" x14ac:dyDescent="0.3">
      <c r="A450" s="72">
        <v>448</v>
      </c>
      <c r="B450">
        <v>46095</v>
      </c>
      <c r="C450" t="s">
        <v>555</v>
      </c>
      <c r="D450" t="s">
        <v>28</v>
      </c>
      <c r="E450" t="s">
        <v>20</v>
      </c>
      <c r="F450">
        <v>8.43</v>
      </c>
      <c r="G450" s="73">
        <v>44622</v>
      </c>
      <c r="H450" s="73">
        <v>44658</v>
      </c>
      <c r="I450">
        <v>8</v>
      </c>
      <c r="J450">
        <v>2021</v>
      </c>
      <c r="K450" t="s">
        <v>29</v>
      </c>
      <c r="L450">
        <v>13</v>
      </c>
      <c r="M450">
        <v>0.40833333333333333</v>
      </c>
      <c r="N450">
        <v>5.3083333333333336</v>
      </c>
      <c r="O450">
        <v>37</v>
      </c>
      <c r="P450">
        <v>0.1434684684684685</v>
      </c>
      <c r="Q450">
        <v>0.35135135135135143</v>
      </c>
    </row>
    <row r="451" spans="1:17" x14ac:dyDescent="0.3">
      <c r="A451" s="72">
        <v>449</v>
      </c>
      <c r="B451">
        <v>39990</v>
      </c>
      <c r="C451" t="s">
        <v>556</v>
      </c>
      <c r="D451" t="s">
        <v>60</v>
      </c>
      <c r="E451" t="s">
        <v>20</v>
      </c>
      <c r="F451">
        <v>5.87</v>
      </c>
      <c r="G451" s="73">
        <v>44375</v>
      </c>
      <c r="H451" s="73">
        <v>44392</v>
      </c>
      <c r="I451">
        <v>6</v>
      </c>
      <c r="J451">
        <v>2020</v>
      </c>
      <c r="K451" t="s">
        <v>31</v>
      </c>
      <c r="L451">
        <v>12</v>
      </c>
      <c r="M451">
        <v>0.4</v>
      </c>
      <c r="N451">
        <v>4.8000000000000007</v>
      </c>
      <c r="O451">
        <v>18</v>
      </c>
      <c r="P451">
        <v>0.26666666666666672</v>
      </c>
      <c r="Q451">
        <v>0.66666666666666663</v>
      </c>
    </row>
    <row r="452" spans="1:17" x14ac:dyDescent="0.3">
      <c r="A452" s="72">
        <v>450</v>
      </c>
      <c r="B452">
        <v>37993</v>
      </c>
      <c r="C452" t="s">
        <v>557</v>
      </c>
      <c r="D452" t="s">
        <v>28</v>
      </c>
      <c r="E452" t="s">
        <v>110</v>
      </c>
      <c r="F452">
        <v>7.3</v>
      </c>
      <c r="G452" s="73">
        <v>43586</v>
      </c>
      <c r="H452" s="73">
        <v>43605</v>
      </c>
      <c r="I452">
        <v>6</v>
      </c>
      <c r="J452">
        <v>2019</v>
      </c>
      <c r="K452" t="s">
        <v>21</v>
      </c>
      <c r="L452">
        <v>12</v>
      </c>
      <c r="M452">
        <v>0.39444444444444438</v>
      </c>
      <c r="N452">
        <v>4.7333333333333334</v>
      </c>
      <c r="O452">
        <v>20</v>
      </c>
      <c r="P452">
        <v>0.23666666666666669</v>
      </c>
      <c r="Q452">
        <v>0.6</v>
      </c>
    </row>
    <row r="453" spans="1:17" x14ac:dyDescent="0.3">
      <c r="A453" s="72">
        <v>451</v>
      </c>
      <c r="B453">
        <v>38999</v>
      </c>
      <c r="C453" t="s">
        <v>558</v>
      </c>
      <c r="D453" t="s">
        <v>19</v>
      </c>
      <c r="E453" t="s">
        <v>110</v>
      </c>
      <c r="F453">
        <v>7.28</v>
      </c>
      <c r="G453" s="73">
        <v>43635</v>
      </c>
      <c r="H453" s="73">
        <v>43635</v>
      </c>
      <c r="I453">
        <v>6</v>
      </c>
      <c r="J453">
        <v>2019</v>
      </c>
      <c r="K453" t="s">
        <v>29</v>
      </c>
      <c r="L453">
        <v>1</v>
      </c>
      <c r="M453">
        <v>0.37777777777777782</v>
      </c>
      <c r="N453">
        <v>0.37777777777777782</v>
      </c>
      <c r="O453">
        <v>1</v>
      </c>
      <c r="P453">
        <v>0.37777777777777782</v>
      </c>
      <c r="Q453">
        <v>1</v>
      </c>
    </row>
    <row r="454" spans="1:17" x14ac:dyDescent="0.3">
      <c r="A454" s="72">
        <v>452</v>
      </c>
      <c r="B454">
        <v>37393</v>
      </c>
      <c r="C454" t="s">
        <v>559</v>
      </c>
      <c r="D454" t="s">
        <v>28</v>
      </c>
      <c r="E454" t="s">
        <v>73</v>
      </c>
      <c r="F454">
        <v>6.79</v>
      </c>
      <c r="G454" s="73">
        <v>43952</v>
      </c>
      <c r="H454" s="73">
        <v>43955</v>
      </c>
      <c r="I454">
        <v>5</v>
      </c>
      <c r="J454">
        <v>2019</v>
      </c>
      <c r="K454" t="s">
        <v>31</v>
      </c>
      <c r="L454">
        <v>12</v>
      </c>
      <c r="M454">
        <v>0.39444444444444438</v>
      </c>
      <c r="N454">
        <v>4.7333333333333334</v>
      </c>
      <c r="O454">
        <v>4</v>
      </c>
      <c r="P454">
        <v>1.1833333333333329</v>
      </c>
      <c r="Q454">
        <v>3</v>
      </c>
    </row>
    <row r="455" spans="1:17" x14ac:dyDescent="0.3">
      <c r="A455" s="72">
        <v>453</v>
      </c>
      <c r="B455">
        <v>38217</v>
      </c>
      <c r="C455" t="s">
        <v>560</v>
      </c>
      <c r="D455" t="s">
        <v>60</v>
      </c>
      <c r="E455" t="s">
        <v>76</v>
      </c>
      <c r="F455">
        <v>7.25</v>
      </c>
      <c r="G455" s="73">
        <v>43726</v>
      </c>
      <c r="H455" s="73">
        <v>43742</v>
      </c>
      <c r="I455">
        <v>6</v>
      </c>
      <c r="J455">
        <v>2018</v>
      </c>
      <c r="K455" t="s">
        <v>40</v>
      </c>
      <c r="L455">
        <v>12</v>
      </c>
      <c r="M455">
        <v>0.05</v>
      </c>
      <c r="N455">
        <v>0.60000000000000009</v>
      </c>
      <c r="O455">
        <v>17</v>
      </c>
      <c r="P455">
        <v>3.529411764705883E-2</v>
      </c>
      <c r="Q455">
        <v>0.70588235294117652</v>
      </c>
    </row>
    <row r="456" spans="1:17" x14ac:dyDescent="0.3">
      <c r="A456" s="72">
        <v>454</v>
      </c>
      <c r="B456">
        <v>39380</v>
      </c>
      <c r="C456" t="s">
        <v>561</v>
      </c>
      <c r="D456" t="s">
        <v>60</v>
      </c>
      <c r="E456" t="s">
        <v>76</v>
      </c>
      <c r="F456">
        <v>7.36</v>
      </c>
      <c r="G456" s="73">
        <v>44098</v>
      </c>
      <c r="H456" s="73">
        <v>44112</v>
      </c>
      <c r="I456">
        <v>6</v>
      </c>
      <c r="J456">
        <v>2019</v>
      </c>
      <c r="K456" t="s">
        <v>21</v>
      </c>
      <c r="L456">
        <v>12</v>
      </c>
      <c r="M456">
        <v>0.05</v>
      </c>
      <c r="N456">
        <v>0.60000000000000009</v>
      </c>
      <c r="O456">
        <v>15</v>
      </c>
      <c r="P456">
        <v>4.0000000000000008E-2</v>
      </c>
      <c r="Q456">
        <v>0.8</v>
      </c>
    </row>
    <row r="457" spans="1:17" x14ac:dyDescent="0.3">
      <c r="A457" s="72">
        <v>455</v>
      </c>
      <c r="B457">
        <v>7</v>
      </c>
      <c r="C457" t="s">
        <v>562</v>
      </c>
      <c r="D457" t="s">
        <v>28</v>
      </c>
      <c r="E457" t="s">
        <v>20</v>
      </c>
      <c r="F457">
        <v>7.25</v>
      </c>
      <c r="G457" s="73">
        <v>42991</v>
      </c>
      <c r="H457" s="73">
        <v>43034</v>
      </c>
      <c r="I457">
        <v>6</v>
      </c>
      <c r="J457">
        <v>2002</v>
      </c>
      <c r="K457" t="s">
        <v>40</v>
      </c>
      <c r="L457">
        <v>26</v>
      </c>
      <c r="M457">
        <v>0.41666666666666669</v>
      </c>
      <c r="N457">
        <v>10.83333333333333</v>
      </c>
      <c r="O457">
        <v>44</v>
      </c>
      <c r="P457">
        <v>0.24621212121212119</v>
      </c>
      <c r="Q457">
        <v>0.59090909090909094</v>
      </c>
    </row>
    <row r="458" spans="1:17" x14ac:dyDescent="0.3">
      <c r="A458" s="72">
        <v>456</v>
      </c>
      <c r="B458">
        <v>45643</v>
      </c>
      <c r="C458" t="s">
        <v>563</v>
      </c>
      <c r="D458" t="s">
        <v>60</v>
      </c>
      <c r="E458" t="s">
        <v>20</v>
      </c>
      <c r="F458">
        <v>6.55</v>
      </c>
      <c r="G458" s="73">
        <v>44731</v>
      </c>
      <c r="H458" s="73">
        <v>44731</v>
      </c>
      <c r="I458">
        <v>7</v>
      </c>
      <c r="J458">
        <v>2021</v>
      </c>
      <c r="K458" t="s">
        <v>21</v>
      </c>
      <c r="L458">
        <v>1</v>
      </c>
      <c r="M458">
        <v>6.8888888888888888E-2</v>
      </c>
      <c r="N458">
        <v>6.8888888888888888E-2</v>
      </c>
      <c r="O458">
        <v>1</v>
      </c>
      <c r="P458">
        <v>6.8888888888888888E-2</v>
      </c>
      <c r="Q458">
        <v>1</v>
      </c>
    </row>
    <row r="459" spans="1:17" x14ac:dyDescent="0.3">
      <c r="A459" s="72">
        <v>457</v>
      </c>
      <c r="B459">
        <v>202</v>
      </c>
      <c r="C459" t="s">
        <v>564</v>
      </c>
      <c r="D459" t="s">
        <v>28</v>
      </c>
      <c r="E459" t="s">
        <v>20</v>
      </c>
      <c r="F459">
        <v>7.81</v>
      </c>
      <c r="G459" s="73">
        <v>43102</v>
      </c>
      <c r="H459" s="73">
        <v>43132</v>
      </c>
      <c r="I459">
        <v>8</v>
      </c>
      <c r="J459">
        <v>2003</v>
      </c>
      <c r="K459" t="s">
        <v>21</v>
      </c>
      <c r="L459">
        <v>26</v>
      </c>
      <c r="M459">
        <v>0.38333333333333341</v>
      </c>
      <c r="N459">
        <v>9.9666666666666668</v>
      </c>
      <c r="O459">
        <v>31</v>
      </c>
      <c r="P459">
        <v>0.32150537634408599</v>
      </c>
      <c r="Q459">
        <v>0.83870967741935487</v>
      </c>
    </row>
    <row r="460" spans="1:17" x14ac:dyDescent="0.3">
      <c r="A460" s="72">
        <v>458</v>
      </c>
      <c r="B460">
        <v>1023</v>
      </c>
      <c r="C460" t="s">
        <v>565</v>
      </c>
      <c r="D460" t="s">
        <v>65</v>
      </c>
      <c r="E460" t="s">
        <v>20</v>
      </c>
      <c r="F460">
        <v>8</v>
      </c>
      <c r="G460" s="73">
        <v>43207</v>
      </c>
      <c r="H460" s="73">
        <v>43214</v>
      </c>
      <c r="I460">
        <v>8</v>
      </c>
      <c r="J460">
        <v>2004</v>
      </c>
      <c r="K460" t="s">
        <v>21</v>
      </c>
      <c r="L460">
        <v>4</v>
      </c>
      <c r="M460">
        <v>0.38333333333333341</v>
      </c>
      <c r="N460">
        <v>1.533333333333333</v>
      </c>
      <c r="O460">
        <v>8</v>
      </c>
      <c r="P460">
        <v>0.19166666666666671</v>
      </c>
      <c r="Q460">
        <v>0.5</v>
      </c>
    </row>
    <row r="461" spans="1:17" x14ac:dyDescent="0.3">
      <c r="A461" s="72">
        <v>459</v>
      </c>
      <c r="B461">
        <v>43299</v>
      </c>
      <c r="C461" t="s">
        <v>566</v>
      </c>
      <c r="D461" t="s">
        <v>28</v>
      </c>
      <c r="E461" t="s">
        <v>20</v>
      </c>
      <c r="F461">
        <v>7.68</v>
      </c>
      <c r="G461" s="73">
        <v>44787</v>
      </c>
      <c r="H461" s="73">
        <v>44802</v>
      </c>
      <c r="I461">
        <v>7</v>
      </c>
      <c r="J461">
        <v>2021</v>
      </c>
      <c r="K461" t="s">
        <v>21</v>
      </c>
      <c r="L461">
        <v>12</v>
      </c>
      <c r="M461">
        <v>0.38388888888888889</v>
      </c>
      <c r="N461">
        <v>4.6066666666666656</v>
      </c>
      <c r="O461">
        <v>16</v>
      </c>
      <c r="P461">
        <v>0.28791666666666671</v>
      </c>
      <c r="Q461">
        <v>0.75</v>
      </c>
    </row>
    <row r="462" spans="1:17" x14ac:dyDescent="0.3">
      <c r="A462" s="72">
        <v>460</v>
      </c>
      <c r="B462">
        <v>14813</v>
      </c>
      <c r="C462" t="s">
        <v>567</v>
      </c>
      <c r="D462" t="s">
        <v>28</v>
      </c>
      <c r="E462" t="s">
        <v>73</v>
      </c>
      <c r="F462">
        <v>8.01</v>
      </c>
      <c r="G462" s="73">
        <v>42564</v>
      </c>
      <c r="H462" s="73">
        <v>42566</v>
      </c>
      <c r="I462">
        <v>10</v>
      </c>
      <c r="J462">
        <v>2013</v>
      </c>
      <c r="K462" t="s">
        <v>29</v>
      </c>
      <c r="L462">
        <v>13</v>
      </c>
      <c r="M462">
        <v>0.4</v>
      </c>
      <c r="N462">
        <v>5.2</v>
      </c>
      <c r="O462">
        <v>3</v>
      </c>
      <c r="P462">
        <v>1.7333333333333329</v>
      </c>
      <c r="Q462">
        <v>4.333333333333333</v>
      </c>
    </row>
    <row r="463" spans="1:17" x14ac:dyDescent="0.3">
      <c r="A463" s="72">
        <v>461</v>
      </c>
      <c r="B463">
        <v>18753</v>
      </c>
      <c r="C463" t="s">
        <v>568</v>
      </c>
      <c r="D463" t="s">
        <v>65</v>
      </c>
      <c r="E463" t="s">
        <v>73</v>
      </c>
      <c r="F463">
        <v>7.59</v>
      </c>
      <c r="G463" s="73">
        <v>42564</v>
      </c>
      <c r="H463" s="73">
        <v>42570</v>
      </c>
      <c r="I463">
        <v>8</v>
      </c>
      <c r="J463">
        <v>2013</v>
      </c>
      <c r="K463" t="s">
        <v>40</v>
      </c>
      <c r="L463">
        <v>1</v>
      </c>
      <c r="M463">
        <v>0.39444444444444438</v>
      </c>
      <c r="N463">
        <v>0.39444444444444438</v>
      </c>
      <c r="O463">
        <v>7</v>
      </c>
      <c r="P463">
        <v>5.634920634920635E-2</v>
      </c>
      <c r="Q463">
        <v>0.14285714285714279</v>
      </c>
    </row>
    <row r="464" spans="1:17" x14ac:dyDescent="0.3">
      <c r="A464" s="72">
        <v>462</v>
      </c>
      <c r="B464">
        <v>23847</v>
      </c>
      <c r="C464" t="s">
        <v>569</v>
      </c>
      <c r="D464" t="s">
        <v>28</v>
      </c>
      <c r="E464" t="s">
        <v>73</v>
      </c>
      <c r="F464">
        <v>8.2200000000000006</v>
      </c>
      <c r="G464" s="73">
        <v>42552</v>
      </c>
      <c r="H464" s="73">
        <v>42556</v>
      </c>
      <c r="I464">
        <v>9</v>
      </c>
      <c r="J464">
        <v>2015</v>
      </c>
      <c r="K464" t="s">
        <v>29</v>
      </c>
      <c r="L464">
        <v>13</v>
      </c>
      <c r="M464">
        <v>0.4</v>
      </c>
      <c r="N464">
        <v>5.2</v>
      </c>
      <c r="O464">
        <v>5</v>
      </c>
      <c r="P464">
        <v>1.04</v>
      </c>
      <c r="Q464">
        <v>2.6</v>
      </c>
    </row>
    <row r="465" spans="1:17" x14ac:dyDescent="0.3">
      <c r="A465" s="72">
        <v>463</v>
      </c>
      <c r="B465">
        <v>33161</v>
      </c>
      <c r="C465" t="s">
        <v>570</v>
      </c>
      <c r="D465" t="s">
        <v>65</v>
      </c>
      <c r="E465" t="s">
        <v>73</v>
      </c>
      <c r="F465">
        <v>8.0399999999999991</v>
      </c>
      <c r="G465" s="73">
        <v>43009</v>
      </c>
      <c r="H465" s="73">
        <v>43009</v>
      </c>
      <c r="I465">
        <v>9</v>
      </c>
      <c r="J465">
        <v>2016</v>
      </c>
      <c r="K465" t="s">
        <v>31</v>
      </c>
      <c r="L465">
        <v>1</v>
      </c>
      <c r="M465">
        <v>0.39444444444444438</v>
      </c>
      <c r="N465">
        <v>0.39444444444444438</v>
      </c>
      <c r="O465">
        <v>1</v>
      </c>
      <c r="P465">
        <v>0.39444444444444438</v>
      </c>
      <c r="Q465">
        <v>1</v>
      </c>
    </row>
    <row r="466" spans="1:17" x14ac:dyDescent="0.3">
      <c r="A466" s="72">
        <v>464</v>
      </c>
      <c r="B466">
        <v>42568</v>
      </c>
      <c r="C466" t="s">
        <v>571</v>
      </c>
      <c r="D466" t="s">
        <v>28</v>
      </c>
      <c r="E466" t="s">
        <v>34</v>
      </c>
      <c r="F466">
        <v>6.51</v>
      </c>
      <c r="G466" s="73">
        <v>44587</v>
      </c>
      <c r="H466" s="73">
        <v>44607</v>
      </c>
      <c r="I466">
        <v>5</v>
      </c>
      <c r="J466">
        <v>2021</v>
      </c>
      <c r="K466" t="s">
        <v>29</v>
      </c>
      <c r="L466">
        <v>12</v>
      </c>
      <c r="M466">
        <v>0.24444444444444441</v>
      </c>
      <c r="N466">
        <v>2.9333333333333331</v>
      </c>
      <c r="O466">
        <v>21</v>
      </c>
      <c r="P466">
        <v>0.13968253968253971</v>
      </c>
      <c r="Q466">
        <v>0.5714285714285714</v>
      </c>
    </row>
    <row r="467" spans="1:17" x14ac:dyDescent="0.3">
      <c r="A467" s="72">
        <v>465</v>
      </c>
      <c r="B467">
        <v>49263</v>
      </c>
      <c r="C467" t="s">
        <v>572</v>
      </c>
      <c r="D467" t="s">
        <v>28</v>
      </c>
      <c r="E467" t="s">
        <v>34</v>
      </c>
      <c r="F467">
        <v>6.81</v>
      </c>
      <c r="G467" s="73">
        <v>44607</v>
      </c>
      <c r="H467" s="73">
        <v>44630</v>
      </c>
      <c r="I467">
        <v>4</v>
      </c>
      <c r="J467">
        <v>2021</v>
      </c>
      <c r="K467" t="s">
        <v>31</v>
      </c>
      <c r="L467">
        <v>12</v>
      </c>
      <c r="M467">
        <v>0.24444444444444441</v>
      </c>
      <c r="N467">
        <v>2.9333333333333331</v>
      </c>
      <c r="O467">
        <v>24</v>
      </c>
      <c r="P467">
        <v>0.1222222222222222</v>
      </c>
      <c r="Q467">
        <v>0.5</v>
      </c>
    </row>
    <row r="468" spans="1:17" x14ac:dyDescent="0.3">
      <c r="A468" s="72">
        <v>466</v>
      </c>
      <c r="B468">
        <v>553</v>
      </c>
      <c r="C468" t="s">
        <v>573</v>
      </c>
      <c r="D468" t="s">
        <v>28</v>
      </c>
      <c r="E468" t="s">
        <v>34</v>
      </c>
      <c r="F468">
        <v>7.04</v>
      </c>
      <c r="G468" s="73">
        <v>44002</v>
      </c>
      <c r="H468" s="73">
        <v>44005</v>
      </c>
      <c r="I468">
        <v>4</v>
      </c>
      <c r="J468">
        <v>2000</v>
      </c>
      <c r="K468" t="s">
        <v>31</v>
      </c>
      <c r="L468">
        <v>13</v>
      </c>
      <c r="M468">
        <v>0.38333333333333341</v>
      </c>
      <c r="N468">
        <v>4.9833333333333334</v>
      </c>
      <c r="O468">
        <v>4</v>
      </c>
      <c r="P468">
        <v>1.2458333333333329</v>
      </c>
      <c r="Q468">
        <v>3.25</v>
      </c>
    </row>
    <row r="469" spans="1:17" x14ac:dyDescent="0.3">
      <c r="A469" s="72">
        <v>467</v>
      </c>
      <c r="B469">
        <v>39989</v>
      </c>
      <c r="C469" t="s">
        <v>574</v>
      </c>
      <c r="D469" t="s">
        <v>83</v>
      </c>
      <c r="E469" t="s">
        <v>20</v>
      </c>
      <c r="F469">
        <v>7.48</v>
      </c>
      <c r="G469" s="73">
        <v>44120</v>
      </c>
      <c r="H469" s="73">
        <v>44120</v>
      </c>
      <c r="I469">
        <v>7</v>
      </c>
      <c r="J469">
        <v>2019</v>
      </c>
      <c r="K469" t="s">
        <v>29</v>
      </c>
      <c r="L469">
        <v>1</v>
      </c>
      <c r="M469">
        <v>6.7500000000000004E-2</v>
      </c>
      <c r="N469">
        <v>6.7500000000000004E-2</v>
      </c>
      <c r="O469">
        <v>1</v>
      </c>
      <c r="P469">
        <v>6.7500000000000004E-2</v>
      </c>
      <c r="Q469">
        <v>1</v>
      </c>
    </row>
    <row r="470" spans="1:17" x14ac:dyDescent="0.3">
      <c r="A470" s="72">
        <v>468</v>
      </c>
      <c r="B470">
        <v>37940</v>
      </c>
      <c r="C470" t="s">
        <v>575</v>
      </c>
      <c r="D470" t="s">
        <v>28</v>
      </c>
      <c r="E470" t="s">
        <v>110</v>
      </c>
      <c r="F470">
        <v>6.25</v>
      </c>
      <c r="G470" s="73">
        <v>44054</v>
      </c>
      <c r="H470" s="73">
        <v>44090</v>
      </c>
      <c r="I470">
        <v>5</v>
      </c>
      <c r="J470">
        <v>2019</v>
      </c>
      <c r="K470" t="s">
        <v>29</v>
      </c>
      <c r="L470">
        <v>12</v>
      </c>
      <c r="M470">
        <v>5.8333333333333327E-2</v>
      </c>
      <c r="N470">
        <v>0.7</v>
      </c>
      <c r="O470">
        <v>37</v>
      </c>
      <c r="P470">
        <v>1.891891891891892E-2</v>
      </c>
      <c r="Q470">
        <v>0.32432432432432429</v>
      </c>
    </row>
    <row r="471" spans="1:17" x14ac:dyDescent="0.3">
      <c r="A471" s="72">
        <v>469</v>
      </c>
      <c r="B471">
        <v>39960</v>
      </c>
      <c r="C471" t="s">
        <v>576</v>
      </c>
      <c r="D471" t="s">
        <v>28</v>
      </c>
      <c r="E471" t="s">
        <v>110</v>
      </c>
      <c r="F471">
        <v>6.36</v>
      </c>
      <c r="G471" s="73">
        <v>44106</v>
      </c>
      <c r="H471" s="73">
        <v>44108</v>
      </c>
      <c r="I471">
        <v>6</v>
      </c>
      <c r="J471">
        <v>2020</v>
      </c>
      <c r="K471" t="s">
        <v>21</v>
      </c>
      <c r="L471">
        <v>12</v>
      </c>
      <c r="M471">
        <v>5.5555555555555552E-2</v>
      </c>
      <c r="N471">
        <v>0.66666666666666663</v>
      </c>
      <c r="O471">
        <v>3</v>
      </c>
      <c r="P471">
        <v>0.22222222222222221</v>
      </c>
      <c r="Q471">
        <v>4</v>
      </c>
    </row>
    <row r="472" spans="1:17" x14ac:dyDescent="0.3">
      <c r="A472" s="72">
        <v>470</v>
      </c>
      <c r="B472">
        <v>42959</v>
      </c>
      <c r="C472" t="s">
        <v>577</v>
      </c>
      <c r="D472" t="s">
        <v>28</v>
      </c>
      <c r="E472" t="s">
        <v>110</v>
      </c>
      <c r="F472">
        <v>6.37</v>
      </c>
      <c r="G472" s="73">
        <v>44410</v>
      </c>
      <c r="H472" s="73">
        <v>44509</v>
      </c>
      <c r="I472">
        <v>6</v>
      </c>
      <c r="J472">
        <v>2021</v>
      </c>
      <c r="K472" t="s">
        <v>21</v>
      </c>
      <c r="L472">
        <v>12</v>
      </c>
      <c r="M472">
        <v>5.8333333333333327E-2</v>
      </c>
      <c r="N472">
        <v>0.7</v>
      </c>
      <c r="O472">
        <v>100</v>
      </c>
      <c r="P472">
        <v>6.9999999999999993E-3</v>
      </c>
      <c r="Q472">
        <v>0.12</v>
      </c>
    </row>
    <row r="473" spans="1:17" x14ac:dyDescent="0.3">
      <c r="A473" s="72">
        <v>471</v>
      </c>
      <c r="B473">
        <v>40646</v>
      </c>
      <c r="C473" t="s">
        <v>578</v>
      </c>
      <c r="D473" t="s">
        <v>95</v>
      </c>
      <c r="E473" t="s">
        <v>73</v>
      </c>
      <c r="F473">
        <v>7.11</v>
      </c>
      <c r="G473" s="73">
        <v>44540</v>
      </c>
      <c r="H473" s="73">
        <v>44540</v>
      </c>
      <c r="I473">
        <v>4</v>
      </c>
      <c r="J473">
        <v>2020</v>
      </c>
      <c r="K473" t="s">
        <v>31</v>
      </c>
      <c r="L473">
        <v>1</v>
      </c>
      <c r="M473">
        <v>0.88555555555555554</v>
      </c>
      <c r="N473">
        <v>0.88555555555555554</v>
      </c>
      <c r="O473">
        <v>1</v>
      </c>
      <c r="P473">
        <v>0.88555555555555554</v>
      </c>
      <c r="Q473">
        <v>1</v>
      </c>
    </row>
    <row r="474" spans="1:17" x14ac:dyDescent="0.3">
      <c r="A474" s="72">
        <v>472</v>
      </c>
      <c r="B474">
        <v>39710</v>
      </c>
      <c r="C474" t="s">
        <v>579</v>
      </c>
      <c r="D474" t="s">
        <v>28</v>
      </c>
      <c r="E474" t="s">
        <v>34</v>
      </c>
      <c r="F474">
        <v>6.89</v>
      </c>
      <c r="G474" s="73">
        <v>44307</v>
      </c>
      <c r="H474" s="73">
        <v>44315</v>
      </c>
      <c r="I474">
        <v>9</v>
      </c>
      <c r="J474">
        <v>2020</v>
      </c>
      <c r="K474" t="s">
        <v>29</v>
      </c>
      <c r="L474">
        <v>12</v>
      </c>
      <c r="M474">
        <v>0.38611111111111113</v>
      </c>
      <c r="N474">
        <v>4.6333333333333337</v>
      </c>
      <c r="O474">
        <v>9</v>
      </c>
      <c r="P474">
        <v>0.51481481481481484</v>
      </c>
      <c r="Q474">
        <v>1.333333333333333</v>
      </c>
    </row>
    <row r="475" spans="1:17" x14ac:dyDescent="0.3">
      <c r="A475" s="72">
        <v>473</v>
      </c>
      <c r="B475">
        <v>41660</v>
      </c>
      <c r="C475" t="s">
        <v>580</v>
      </c>
      <c r="D475" t="s">
        <v>60</v>
      </c>
      <c r="E475" t="s">
        <v>34</v>
      </c>
      <c r="F475">
        <v>6.63</v>
      </c>
      <c r="G475" s="73">
        <v>44329</v>
      </c>
      <c r="H475" s="73">
        <v>44329</v>
      </c>
      <c r="I475">
        <v>7</v>
      </c>
      <c r="J475">
        <v>2020</v>
      </c>
      <c r="K475" t="s">
        <v>29</v>
      </c>
      <c r="L475">
        <v>6</v>
      </c>
      <c r="M475">
        <v>3.3333333333333333E-2</v>
      </c>
      <c r="N475">
        <v>0.2</v>
      </c>
      <c r="O475">
        <v>1</v>
      </c>
      <c r="P475">
        <v>0.2</v>
      </c>
      <c r="Q475">
        <v>6</v>
      </c>
    </row>
    <row r="476" spans="1:17" x14ac:dyDescent="0.3">
      <c r="A476" s="72">
        <v>474</v>
      </c>
      <c r="B476">
        <v>48653</v>
      </c>
      <c r="C476" t="s">
        <v>581</v>
      </c>
      <c r="D476" t="s">
        <v>83</v>
      </c>
      <c r="E476" t="s">
        <v>49</v>
      </c>
      <c r="F476">
        <v>8.39</v>
      </c>
      <c r="G476" s="73">
        <v>44539</v>
      </c>
      <c r="H476" s="73">
        <v>44539</v>
      </c>
      <c r="I476">
        <v>7</v>
      </c>
      <c r="J476">
        <v>2019</v>
      </c>
      <c r="K476" t="s">
        <v>31</v>
      </c>
      <c r="L476">
        <v>1</v>
      </c>
      <c r="M476">
        <v>7.6388888888888895E-2</v>
      </c>
      <c r="N476">
        <v>7.6388888888888895E-2</v>
      </c>
      <c r="O476">
        <v>1</v>
      </c>
      <c r="P476">
        <v>7.6388888888888895E-2</v>
      </c>
      <c r="Q476">
        <v>1</v>
      </c>
    </row>
    <row r="477" spans="1:17" x14ac:dyDescent="0.3">
      <c r="A477" s="72">
        <v>475</v>
      </c>
      <c r="B477">
        <v>481</v>
      </c>
      <c r="C477" t="s">
        <v>582</v>
      </c>
      <c r="D477" t="s">
        <v>28</v>
      </c>
      <c r="E477" t="s">
        <v>34</v>
      </c>
      <c r="F477">
        <v>7.47</v>
      </c>
      <c r="G477" s="73">
        <v>42095</v>
      </c>
      <c r="H477" s="73">
        <v>42178</v>
      </c>
      <c r="I477">
        <v>7</v>
      </c>
      <c r="J477">
        <v>2000</v>
      </c>
      <c r="K477" t="s">
        <v>29</v>
      </c>
      <c r="L477">
        <v>224</v>
      </c>
      <c r="M477">
        <v>0.39222222222222219</v>
      </c>
      <c r="N477">
        <v>87.857777777777784</v>
      </c>
      <c r="O477">
        <v>84</v>
      </c>
      <c r="P477">
        <v>1.0459259259259259</v>
      </c>
      <c r="Q477">
        <v>2.666666666666667</v>
      </c>
    </row>
    <row r="478" spans="1:17" x14ac:dyDescent="0.3">
      <c r="A478" s="72">
        <v>476</v>
      </c>
      <c r="B478">
        <v>482</v>
      </c>
      <c r="C478" t="s">
        <v>583</v>
      </c>
      <c r="D478" t="s">
        <v>28</v>
      </c>
      <c r="E478" t="s">
        <v>34</v>
      </c>
      <c r="F478">
        <v>7.18</v>
      </c>
      <c r="G478" s="73">
        <v>42248</v>
      </c>
      <c r="H478" s="73">
        <v>42491</v>
      </c>
      <c r="I478">
        <v>7</v>
      </c>
      <c r="J478">
        <v>2004</v>
      </c>
      <c r="K478" t="s">
        <v>31</v>
      </c>
      <c r="L478">
        <v>180</v>
      </c>
      <c r="M478">
        <v>0.39833333333333332</v>
      </c>
      <c r="N478">
        <v>71.7</v>
      </c>
      <c r="O478">
        <v>244</v>
      </c>
      <c r="P478">
        <v>0.29385245901639351</v>
      </c>
      <c r="Q478">
        <v>0.73770491803278693</v>
      </c>
    </row>
    <row r="479" spans="1:17" x14ac:dyDescent="0.3">
      <c r="A479" s="72">
        <v>477</v>
      </c>
      <c r="B479">
        <v>41124</v>
      </c>
      <c r="C479" t="s">
        <v>584</v>
      </c>
      <c r="D479" t="s">
        <v>60</v>
      </c>
      <c r="E479" t="s">
        <v>20</v>
      </c>
      <c r="F479">
        <v>5.2</v>
      </c>
      <c r="G479" s="73">
        <v>44393</v>
      </c>
      <c r="H479" s="73">
        <v>44399</v>
      </c>
      <c r="I479">
        <v>4</v>
      </c>
      <c r="J479">
        <v>2020</v>
      </c>
      <c r="K479" t="s">
        <v>29</v>
      </c>
      <c r="L479">
        <v>12</v>
      </c>
      <c r="M479">
        <v>6.6666666666666666E-2</v>
      </c>
      <c r="N479">
        <v>0.8</v>
      </c>
      <c r="O479">
        <v>7</v>
      </c>
      <c r="P479">
        <v>0.1142857142857143</v>
      </c>
      <c r="Q479">
        <v>1.714285714285714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3"/>
  <sheetViews>
    <sheetView workbookViewId="0">
      <selection activeCell="I7" sqref="I7"/>
    </sheetView>
  </sheetViews>
  <sheetFormatPr defaultRowHeight="14.4" x14ac:dyDescent="0.3"/>
  <cols>
    <col min="1" max="1" width="17" style="74" bestFit="1" customWidth="1"/>
    <col min="4" max="4" width="12.33203125" style="69" customWidth="1"/>
    <col min="5" max="5" width="15.77734375" style="38" bestFit="1" customWidth="1"/>
    <col min="6" max="6" width="17" style="55" bestFit="1" customWidth="1"/>
    <col min="7" max="7" width="11.77734375" style="55" bestFit="1" customWidth="1"/>
    <col min="9" max="9" width="10.5546875" style="38" bestFit="1" customWidth="1"/>
    <col min="16" max="16" width="8.88671875" style="56" customWidth="1"/>
    <col min="17" max="17" width="11.6640625" style="69" bestFit="1" customWidth="1"/>
  </cols>
  <sheetData>
    <row r="1" spans="1:13" x14ac:dyDescent="0.3">
      <c r="A1" s="74" t="s">
        <v>932</v>
      </c>
      <c r="B1" t="s">
        <v>933</v>
      </c>
      <c r="C1" t="s">
        <v>934</v>
      </c>
      <c r="D1" t="s">
        <v>935</v>
      </c>
      <c r="E1" s="38" t="s">
        <v>936</v>
      </c>
      <c r="F1" s="55" t="s">
        <v>937</v>
      </c>
      <c r="G1" s="55" t="s">
        <v>9</v>
      </c>
    </row>
    <row r="2" spans="1:13" x14ac:dyDescent="0.3">
      <c r="A2" s="74">
        <v>42005</v>
      </c>
      <c r="B2">
        <f>SUMIFS(user_list!P:P,user_list!G:G,"&lt;="&amp;A2,user_list!H:H,"&gt;="&amp;A2)</f>
        <v>0</v>
      </c>
      <c r="C2">
        <f>SUMIFS(user_list!Q:Q,user_list!G:G,"&lt;="&amp;A2,user_list!H:H,"&gt;="&amp;A2)</f>
        <v>0</v>
      </c>
      <c r="D2">
        <f>SUMIFS(user_list!P:P,user_list!G:G,"&lt;="&amp;A2,user_list!H:H,"&gt;="&amp;A2,user_list!J:J,days!G2)+SUMIFS(user_list!P:P,user_list!G:G,"&lt;="&amp;A2,user_list!H:H,"&gt;="&amp;A2,user_list!J:J,days!G2-1)</f>
        <v>0</v>
      </c>
      <c r="E2" s="38">
        <f>COUNTIF(user_list!H:H,A2)</f>
        <v>0</v>
      </c>
      <c r="F2" s="55">
        <f t="shared" ref="F2:F65" si="0">MONTH(A2)</f>
        <v>1</v>
      </c>
      <c r="G2" s="55">
        <f t="shared" ref="G2:G65" si="1">YEAR(A2)</f>
        <v>2015</v>
      </c>
      <c r="L2" s="55"/>
    </row>
    <row r="3" spans="1:13" x14ac:dyDescent="0.3">
      <c r="A3" s="74">
        <v>42006</v>
      </c>
      <c r="B3">
        <f>SUMIFS(user_list!P:P,user_list!G:G,"&lt;="&amp;A3,user_list!H:H,"&gt;="&amp;A3)</f>
        <v>0</v>
      </c>
      <c r="C3">
        <f>SUMIFS(user_list!Q:Q,user_list!G:G,"&lt;="&amp;A3,user_list!H:H,"&gt;="&amp;A3)</f>
        <v>0</v>
      </c>
      <c r="D3">
        <f>SUMIFS(user_list!P:P,user_list!G:G,"&lt;="&amp;A3,user_list!H:H,"&gt;="&amp;A3,user_list!J:J,days!G3)+SUMIFS(user_list!P:P,user_list!G:G,"&lt;="&amp;A3,user_list!H:H,"&gt;="&amp;A3,user_list!J:J,days!G3-1)</f>
        <v>0</v>
      </c>
      <c r="E3" s="38">
        <f>COUNTIF(user_list!H:H,A3)</f>
        <v>0</v>
      </c>
      <c r="F3" s="55">
        <f t="shared" si="0"/>
        <v>1</v>
      </c>
      <c r="G3" s="55">
        <f t="shared" si="1"/>
        <v>2015</v>
      </c>
      <c r="L3" s="55"/>
    </row>
    <row r="4" spans="1:13" x14ac:dyDescent="0.3">
      <c r="A4" s="74">
        <v>42007</v>
      </c>
      <c r="B4">
        <f>SUMIFS(user_list!P:P,user_list!G:G,"&lt;="&amp;A4,user_list!H:H,"&gt;="&amp;A4)</f>
        <v>0</v>
      </c>
      <c r="C4">
        <f>SUMIFS(user_list!Q:Q,user_list!G:G,"&lt;="&amp;A4,user_list!H:H,"&gt;="&amp;A4)</f>
        <v>0</v>
      </c>
      <c r="D4">
        <f>SUMIFS(user_list!P:P,user_list!G:G,"&lt;="&amp;A4,user_list!H:H,"&gt;="&amp;A4,user_list!J:J,days!G4)+SUMIFS(user_list!P:P,user_list!G:G,"&lt;="&amp;A4,user_list!H:H,"&gt;="&amp;A4,user_list!J:J,days!G4-1)</f>
        <v>0</v>
      </c>
      <c r="E4" s="38">
        <f>COUNTIF(user_list!H:H,A4)</f>
        <v>0</v>
      </c>
      <c r="F4" s="55">
        <f t="shared" si="0"/>
        <v>1</v>
      </c>
      <c r="G4" s="55">
        <f t="shared" si="1"/>
        <v>2015</v>
      </c>
      <c r="L4" s="55"/>
    </row>
    <row r="5" spans="1:13" x14ac:dyDescent="0.3">
      <c r="A5" s="74">
        <v>42008</v>
      </c>
      <c r="B5">
        <f>SUMIFS(user_list!P:P,user_list!G:G,"&lt;="&amp;A5,user_list!H:H,"&gt;="&amp;A5)</f>
        <v>0</v>
      </c>
      <c r="C5">
        <f>SUMIFS(user_list!Q:Q,user_list!G:G,"&lt;="&amp;A5,user_list!H:H,"&gt;="&amp;A5)</f>
        <v>0</v>
      </c>
      <c r="D5">
        <f>SUMIFS(user_list!P:P,user_list!G:G,"&lt;="&amp;A5,user_list!H:H,"&gt;="&amp;A5,user_list!J:J,days!G5)+SUMIFS(user_list!P:P,user_list!G:G,"&lt;="&amp;A5,user_list!H:H,"&gt;="&amp;A5,user_list!J:J,days!G5-1)</f>
        <v>0</v>
      </c>
      <c r="E5" s="38">
        <f>COUNTIF(user_list!H:H,A5)</f>
        <v>0</v>
      </c>
      <c r="F5" s="55">
        <f t="shared" si="0"/>
        <v>1</v>
      </c>
      <c r="G5" s="55">
        <f t="shared" si="1"/>
        <v>2015</v>
      </c>
      <c r="L5" s="55"/>
    </row>
    <row r="6" spans="1:13" x14ac:dyDescent="0.3">
      <c r="A6" s="74">
        <v>42009</v>
      </c>
      <c r="B6">
        <f>SUMIFS(user_list!P:P,user_list!G:G,"&lt;="&amp;A6,user_list!H:H,"&gt;="&amp;A6)</f>
        <v>0</v>
      </c>
      <c r="C6">
        <f>SUMIFS(user_list!Q:Q,user_list!G:G,"&lt;="&amp;A6,user_list!H:H,"&gt;="&amp;A6)</f>
        <v>0</v>
      </c>
      <c r="D6">
        <f>SUMIFS(user_list!P:P,user_list!G:G,"&lt;="&amp;A6,user_list!H:H,"&gt;="&amp;A6,user_list!J:J,days!G6)+SUMIFS(user_list!P:P,user_list!G:G,"&lt;="&amp;A6,user_list!H:H,"&gt;="&amp;A6,user_list!J:J,days!G6-1)</f>
        <v>0</v>
      </c>
      <c r="E6" s="38">
        <f>COUNTIF(user_list!H:H,A6)</f>
        <v>0</v>
      </c>
      <c r="F6" s="55">
        <f t="shared" si="0"/>
        <v>1</v>
      </c>
      <c r="G6" s="55">
        <f t="shared" si="1"/>
        <v>2015</v>
      </c>
      <c r="L6" s="55"/>
    </row>
    <row r="7" spans="1:13" x14ac:dyDescent="0.3">
      <c r="A7" s="74">
        <v>42010</v>
      </c>
      <c r="B7">
        <f>SUMIFS(user_list!P:P,user_list!G:G,"&lt;="&amp;A7,user_list!H:H,"&gt;="&amp;A7)</f>
        <v>0</v>
      </c>
      <c r="C7">
        <f>SUMIFS(user_list!Q:Q,user_list!G:G,"&lt;="&amp;A7,user_list!H:H,"&gt;="&amp;A7)</f>
        <v>0</v>
      </c>
      <c r="D7">
        <f>SUMIFS(user_list!P:P,user_list!G:G,"&lt;="&amp;A7,user_list!H:H,"&gt;="&amp;A7,user_list!J:J,days!G7)+SUMIFS(user_list!P:P,user_list!G:G,"&lt;="&amp;A7,user_list!H:H,"&gt;="&amp;A7,user_list!J:J,days!G7-1)</f>
        <v>0</v>
      </c>
      <c r="E7" s="38">
        <f>COUNTIF(user_list!H:H,A7)</f>
        <v>0</v>
      </c>
      <c r="F7" s="55">
        <f t="shared" si="0"/>
        <v>1</v>
      </c>
      <c r="G7" s="55">
        <f t="shared" si="1"/>
        <v>2015</v>
      </c>
      <c r="L7" s="55"/>
    </row>
    <row r="8" spans="1:13" x14ac:dyDescent="0.3">
      <c r="A8" s="74">
        <v>42011</v>
      </c>
      <c r="B8">
        <f>SUMIFS(user_list!P:P,user_list!G:G,"&lt;="&amp;A8,user_list!H:H,"&gt;="&amp;A8)</f>
        <v>0</v>
      </c>
      <c r="C8">
        <f>SUMIFS(user_list!Q:Q,user_list!G:G,"&lt;="&amp;A8,user_list!H:H,"&gt;="&amp;A8)</f>
        <v>0</v>
      </c>
      <c r="D8">
        <f>SUMIFS(user_list!P:P,user_list!G:G,"&lt;="&amp;A8,user_list!H:H,"&gt;="&amp;A8,user_list!J:J,days!G8)+SUMIFS(user_list!P:P,user_list!G:G,"&lt;="&amp;A8,user_list!H:H,"&gt;="&amp;A8,user_list!J:J,days!G8-1)</f>
        <v>0</v>
      </c>
      <c r="E8" s="38">
        <f>COUNTIF(user_list!H:H,A8)</f>
        <v>0</v>
      </c>
      <c r="F8" s="55">
        <f t="shared" si="0"/>
        <v>1</v>
      </c>
      <c r="G8" s="55">
        <f t="shared" si="1"/>
        <v>2015</v>
      </c>
      <c r="L8" s="55"/>
    </row>
    <row r="9" spans="1:13" x14ac:dyDescent="0.3">
      <c r="A9" s="74">
        <v>42012</v>
      </c>
      <c r="B9">
        <f>SUMIFS(user_list!P:P,user_list!G:G,"&lt;="&amp;A9,user_list!H:H,"&gt;="&amp;A9)</f>
        <v>0</v>
      </c>
      <c r="C9">
        <f>SUMIFS(user_list!Q:Q,user_list!G:G,"&lt;="&amp;A9,user_list!H:H,"&gt;="&amp;A9)</f>
        <v>0</v>
      </c>
      <c r="D9">
        <f>SUMIFS(user_list!P:P,user_list!G:G,"&lt;="&amp;A9,user_list!H:H,"&gt;="&amp;A9,user_list!J:J,days!G9)+SUMIFS(user_list!P:P,user_list!G:G,"&lt;="&amp;A9,user_list!H:H,"&gt;="&amp;A9,user_list!J:J,days!G9-1)</f>
        <v>0</v>
      </c>
      <c r="E9" s="38">
        <f>COUNTIF(user_list!H:H,A9)</f>
        <v>0</v>
      </c>
      <c r="F9" s="55">
        <f t="shared" si="0"/>
        <v>1</v>
      </c>
      <c r="G9" s="55">
        <f t="shared" si="1"/>
        <v>2015</v>
      </c>
      <c r="L9" s="55"/>
    </row>
    <row r="10" spans="1:13" x14ac:dyDescent="0.3">
      <c r="A10" s="74">
        <v>42013</v>
      </c>
      <c r="B10">
        <f>SUMIFS(user_list!P:P,user_list!G:G,"&lt;="&amp;A10,user_list!H:H,"&gt;="&amp;A10)</f>
        <v>0</v>
      </c>
      <c r="C10">
        <f>SUMIFS(user_list!Q:Q,user_list!G:G,"&lt;="&amp;A10,user_list!H:H,"&gt;="&amp;A10)</f>
        <v>0</v>
      </c>
      <c r="D10">
        <f>SUMIFS(user_list!P:P,user_list!G:G,"&lt;="&amp;A10,user_list!H:H,"&gt;="&amp;A10,user_list!J:J,days!G10)+SUMIFS(user_list!P:P,user_list!G:G,"&lt;="&amp;A10,user_list!H:H,"&gt;="&amp;A10,user_list!J:J,days!G10-1)</f>
        <v>0</v>
      </c>
      <c r="E10" s="38">
        <f>COUNTIF(user_list!H:H,A10)</f>
        <v>0</v>
      </c>
      <c r="F10" s="55">
        <f t="shared" si="0"/>
        <v>1</v>
      </c>
      <c r="G10" s="55">
        <f t="shared" si="1"/>
        <v>2015</v>
      </c>
      <c r="L10" s="55"/>
    </row>
    <row r="11" spans="1:13" x14ac:dyDescent="0.3">
      <c r="A11" s="74">
        <v>42014</v>
      </c>
      <c r="B11">
        <f>SUMIFS(user_list!P:P,user_list!G:G,"&lt;="&amp;A11,user_list!H:H,"&gt;="&amp;A11)</f>
        <v>0</v>
      </c>
      <c r="C11">
        <f>SUMIFS(user_list!Q:Q,user_list!G:G,"&lt;="&amp;A11,user_list!H:H,"&gt;="&amp;A11)</f>
        <v>0</v>
      </c>
      <c r="D11">
        <f>SUMIFS(user_list!P:P,user_list!G:G,"&lt;="&amp;A11,user_list!H:H,"&gt;="&amp;A11,user_list!J:J,days!G11)+SUMIFS(user_list!P:P,user_list!G:G,"&lt;="&amp;A11,user_list!H:H,"&gt;="&amp;A11,user_list!J:J,days!G11-1)</f>
        <v>0</v>
      </c>
      <c r="E11" s="38">
        <f>COUNTIF(user_list!H:H,A11)</f>
        <v>0</v>
      </c>
      <c r="F11" s="55">
        <f t="shared" si="0"/>
        <v>1</v>
      </c>
      <c r="G11" s="55">
        <f t="shared" si="1"/>
        <v>2015</v>
      </c>
      <c r="L11" s="55"/>
    </row>
    <row r="12" spans="1:13" x14ac:dyDescent="0.3">
      <c r="A12" s="74">
        <v>42015</v>
      </c>
      <c r="B12">
        <f>SUMIFS(user_list!P:P,user_list!G:G,"&lt;="&amp;A12,user_list!H:H,"&gt;="&amp;A12)</f>
        <v>0</v>
      </c>
      <c r="C12">
        <f>SUMIFS(user_list!Q:Q,user_list!G:G,"&lt;="&amp;A12,user_list!H:H,"&gt;="&amp;A12)</f>
        <v>0</v>
      </c>
      <c r="D12">
        <f>SUMIFS(user_list!P:P,user_list!G:G,"&lt;="&amp;A12,user_list!H:H,"&gt;="&amp;A12,user_list!J:J,days!G12)+SUMIFS(user_list!P:P,user_list!G:G,"&lt;="&amp;A12,user_list!H:H,"&gt;="&amp;A12,user_list!J:J,days!G12-1)</f>
        <v>0</v>
      </c>
      <c r="E12" s="38">
        <f>COUNTIF(user_list!H:H,A12)</f>
        <v>0</v>
      </c>
      <c r="F12" s="55">
        <f t="shared" si="0"/>
        <v>1</v>
      </c>
      <c r="G12" s="55">
        <f t="shared" si="1"/>
        <v>2015</v>
      </c>
      <c r="L12" s="55"/>
    </row>
    <row r="13" spans="1:13" x14ac:dyDescent="0.3">
      <c r="A13" s="74">
        <v>42016</v>
      </c>
      <c r="B13">
        <f>SUMIFS(user_list!P:P,user_list!G:G,"&lt;="&amp;A13,user_list!H:H,"&gt;="&amp;A13)</f>
        <v>0</v>
      </c>
      <c r="C13">
        <f>SUMIFS(user_list!Q:Q,user_list!G:G,"&lt;="&amp;A13,user_list!H:H,"&gt;="&amp;A13)</f>
        <v>0</v>
      </c>
      <c r="D13">
        <f>SUMIFS(user_list!P:P,user_list!G:G,"&lt;="&amp;A13,user_list!H:H,"&gt;="&amp;A13,user_list!J:J,days!G13)+SUMIFS(user_list!P:P,user_list!G:G,"&lt;="&amp;A13,user_list!H:H,"&gt;="&amp;A13,user_list!J:J,days!G13-1)</f>
        <v>0</v>
      </c>
      <c r="E13" s="38">
        <f>COUNTIF(user_list!H:H,A13)</f>
        <v>0</v>
      </c>
      <c r="F13" s="55">
        <f t="shared" si="0"/>
        <v>1</v>
      </c>
      <c r="G13" s="55">
        <f t="shared" si="1"/>
        <v>2015</v>
      </c>
      <c r="L13" s="55"/>
    </row>
    <row r="14" spans="1:13" x14ac:dyDescent="0.3">
      <c r="A14" s="74">
        <v>42017</v>
      </c>
      <c r="B14">
        <f>SUMIFS(user_list!P:P,user_list!G:G,"&lt;="&amp;A14,user_list!H:H,"&gt;="&amp;A14)</f>
        <v>0</v>
      </c>
      <c r="C14">
        <f>SUMIFS(user_list!Q:Q,user_list!G:G,"&lt;="&amp;A14,user_list!H:H,"&gt;="&amp;A14)</f>
        <v>0</v>
      </c>
      <c r="D14">
        <f>SUMIFS(user_list!P:P,user_list!G:G,"&lt;="&amp;A14,user_list!H:H,"&gt;="&amp;A14,user_list!J:J,days!G14)+SUMIFS(user_list!P:P,user_list!G:G,"&lt;="&amp;A14,user_list!H:H,"&gt;="&amp;A14,user_list!J:J,days!G14-1)</f>
        <v>0</v>
      </c>
      <c r="E14" s="38">
        <f>COUNTIF(user_list!H:H,A14)</f>
        <v>0</v>
      </c>
      <c r="F14" s="55">
        <f t="shared" si="0"/>
        <v>1</v>
      </c>
      <c r="G14" s="55">
        <f t="shared" si="1"/>
        <v>2015</v>
      </c>
      <c r="L14" s="55"/>
      <c r="M14" s="55"/>
    </row>
    <row r="15" spans="1:13" x14ac:dyDescent="0.3">
      <c r="A15" s="74">
        <v>42018</v>
      </c>
      <c r="B15">
        <f>SUMIFS(user_list!P:P,user_list!G:G,"&lt;="&amp;A15,user_list!H:H,"&gt;="&amp;A15)</f>
        <v>0.67634408602150531</v>
      </c>
      <c r="C15">
        <f>SUMIFS(user_list!Q:Q,user_list!G:G,"&lt;="&amp;A15,user_list!H:H,"&gt;="&amp;A15)</f>
        <v>1.645161290322581</v>
      </c>
      <c r="D15">
        <f>SUMIFS(user_list!P:P,user_list!G:G,"&lt;="&amp;A15,user_list!H:H,"&gt;="&amp;A15,user_list!J:J,days!G15)+SUMIFS(user_list!P:P,user_list!G:G,"&lt;="&amp;A15,user_list!H:H,"&gt;="&amp;A15,user_list!J:J,days!G15-1)</f>
        <v>0</v>
      </c>
      <c r="E15" s="38">
        <f>COUNTIF(user_list!H:H,A15)</f>
        <v>0</v>
      </c>
      <c r="F15" s="55">
        <f t="shared" si="0"/>
        <v>1</v>
      </c>
      <c r="G15" s="55">
        <f t="shared" si="1"/>
        <v>2015</v>
      </c>
      <c r="L15" s="55"/>
      <c r="M15" s="55"/>
    </row>
    <row r="16" spans="1:13" x14ac:dyDescent="0.3">
      <c r="A16" s="74">
        <v>42019</v>
      </c>
      <c r="B16">
        <f>SUMIFS(user_list!P:P,user_list!G:G,"&lt;="&amp;A16,user_list!H:H,"&gt;="&amp;A16)</f>
        <v>0.67634408602150531</v>
      </c>
      <c r="C16">
        <f>SUMIFS(user_list!Q:Q,user_list!G:G,"&lt;="&amp;A16,user_list!H:H,"&gt;="&amp;A16)</f>
        <v>1.645161290322581</v>
      </c>
      <c r="D16">
        <f>SUMIFS(user_list!P:P,user_list!G:G,"&lt;="&amp;A16,user_list!H:H,"&gt;="&amp;A16,user_list!J:J,days!G16)+SUMIFS(user_list!P:P,user_list!G:G,"&lt;="&amp;A16,user_list!H:H,"&gt;="&amp;A16,user_list!J:J,days!G16-1)</f>
        <v>0</v>
      </c>
      <c r="E16" s="38">
        <f>COUNTIF(user_list!H:H,A16)</f>
        <v>0</v>
      </c>
      <c r="F16" s="55">
        <f t="shared" si="0"/>
        <v>1</v>
      </c>
      <c r="G16" s="55">
        <f t="shared" si="1"/>
        <v>2015</v>
      </c>
      <c r="L16" s="55"/>
      <c r="M16" s="55"/>
    </row>
    <row r="17" spans="1:13" x14ac:dyDescent="0.3">
      <c r="A17" s="74">
        <v>42020</v>
      </c>
      <c r="B17">
        <f>SUMIFS(user_list!P:P,user_list!G:G,"&lt;="&amp;A17,user_list!H:H,"&gt;="&amp;A17)</f>
        <v>0.67634408602150531</v>
      </c>
      <c r="C17">
        <f>SUMIFS(user_list!Q:Q,user_list!G:G,"&lt;="&amp;A17,user_list!H:H,"&gt;="&amp;A17)</f>
        <v>1.645161290322581</v>
      </c>
      <c r="D17">
        <f>SUMIFS(user_list!P:P,user_list!G:G,"&lt;="&amp;A17,user_list!H:H,"&gt;="&amp;A17,user_list!J:J,days!G17)+SUMIFS(user_list!P:P,user_list!G:G,"&lt;="&amp;A17,user_list!H:H,"&gt;="&amp;A17,user_list!J:J,days!G17-1)</f>
        <v>0</v>
      </c>
      <c r="E17" s="38">
        <f>COUNTIF(user_list!H:H,A17)</f>
        <v>0</v>
      </c>
      <c r="F17" s="55">
        <f t="shared" si="0"/>
        <v>1</v>
      </c>
      <c r="G17" s="55">
        <f t="shared" si="1"/>
        <v>2015</v>
      </c>
      <c r="L17" s="55"/>
      <c r="M17" s="55"/>
    </row>
    <row r="18" spans="1:13" x14ac:dyDescent="0.3">
      <c r="A18" s="74">
        <v>42021</v>
      </c>
      <c r="B18">
        <f>SUMIFS(user_list!P:P,user_list!G:G,"&lt;="&amp;A18,user_list!H:H,"&gt;="&amp;A18)</f>
        <v>0.67634408602150531</v>
      </c>
      <c r="C18">
        <f>SUMIFS(user_list!Q:Q,user_list!G:G,"&lt;="&amp;A18,user_list!H:H,"&gt;="&amp;A18)</f>
        <v>1.645161290322581</v>
      </c>
      <c r="D18">
        <f>SUMIFS(user_list!P:P,user_list!G:G,"&lt;="&amp;A18,user_list!H:H,"&gt;="&amp;A18,user_list!J:J,days!G18)+SUMIFS(user_list!P:P,user_list!G:G,"&lt;="&amp;A18,user_list!H:H,"&gt;="&amp;A18,user_list!J:J,days!G18-1)</f>
        <v>0</v>
      </c>
      <c r="E18" s="38">
        <f>COUNTIF(user_list!H:H,A18)</f>
        <v>0</v>
      </c>
      <c r="F18" s="55">
        <f t="shared" si="0"/>
        <v>1</v>
      </c>
      <c r="G18" s="55">
        <f t="shared" si="1"/>
        <v>2015</v>
      </c>
      <c r="L18" s="55"/>
      <c r="M18" s="55"/>
    </row>
    <row r="19" spans="1:13" x14ac:dyDescent="0.3">
      <c r="A19" s="74">
        <v>42022</v>
      </c>
      <c r="B19">
        <f>SUMIFS(user_list!P:P,user_list!G:G,"&lt;="&amp;A19,user_list!H:H,"&gt;="&amp;A19)</f>
        <v>0.67634408602150531</v>
      </c>
      <c r="C19">
        <f>SUMIFS(user_list!Q:Q,user_list!G:G,"&lt;="&amp;A19,user_list!H:H,"&gt;="&amp;A19)</f>
        <v>1.645161290322581</v>
      </c>
      <c r="D19">
        <f>SUMIFS(user_list!P:P,user_list!G:G,"&lt;="&amp;A19,user_list!H:H,"&gt;="&amp;A19,user_list!J:J,days!G19)+SUMIFS(user_list!P:P,user_list!G:G,"&lt;="&amp;A19,user_list!H:H,"&gt;="&amp;A19,user_list!J:J,days!G19-1)</f>
        <v>0</v>
      </c>
      <c r="E19" s="38">
        <f>COUNTIF(user_list!H:H,A19)</f>
        <v>0</v>
      </c>
      <c r="F19" s="55">
        <f t="shared" si="0"/>
        <v>1</v>
      </c>
      <c r="G19" s="55">
        <f t="shared" si="1"/>
        <v>2015</v>
      </c>
      <c r="L19" s="55"/>
      <c r="M19" s="55"/>
    </row>
    <row r="20" spans="1:13" x14ac:dyDescent="0.3">
      <c r="A20" s="74">
        <v>42023</v>
      </c>
      <c r="B20">
        <f>SUMIFS(user_list!P:P,user_list!G:G,"&lt;="&amp;A20,user_list!H:H,"&gt;="&amp;A20)</f>
        <v>0.67634408602150531</v>
      </c>
      <c r="C20">
        <f>SUMIFS(user_list!Q:Q,user_list!G:G,"&lt;="&amp;A20,user_list!H:H,"&gt;="&amp;A20)</f>
        <v>1.645161290322581</v>
      </c>
      <c r="D20">
        <f>SUMIFS(user_list!P:P,user_list!G:G,"&lt;="&amp;A20,user_list!H:H,"&gt;="&amp;A20,user_list!J:J,days!G20)+SUMIFS(user_list!P:P,user_list!G:G,"&lt;="&amp;A20,user_list!H:H,"&gt;="&amp;A20,user_list!J:J,days!G20-1)</f>
        <v>0</v>
      </c>
      <c r="E20" s="38">
        <f>COUNTIF(user_list!H:H,A20)</f>
        <v>0</v>
      </c>
      <c r="F20" s="55">
        <f t="shared" si="0"/>
        <v>1</v>
      </c>
      <c r="G20" s="55">
        <f t="shared" si="1"/>
        <v>2015</v>
      </c>
      <c r="L20" s="55"/>
      <c r="M20" s="55"/>
    </row>
    <row r="21" spans="1:13" x14ac:dyDescent="0.3">
      <c r="A21" s="74">
        <v>42024</v>
      </c>
      <c r="B21">
        <f>SUMIFS(user_list!P:P,user_list!G:G,"&lt;="&amp;A21,user_list!H:H,"&gt;="&amp;A21)</f>
        <v>0.67634408602150531</v>
      </c>
      <c r="C21">
        <f>SUMIFS(user_list!Q:Q,user_list!G:G,"&lt;="&amp;A21,user_list!H:H,"&gt;="&amp;A21)</f>
        <v>1.645161290322581</v>
      </c>
      <c r="D21">
        <f>SUMIFS(user_list!P:P,user_list!G:G,"&lt;="&amp;A21,user_list!H:H,"&gt;="&amp;A21,user_list!J:J,days!G21)+SUMIFS(user_list!P:P,user_list!G:G,"&lt;="&amp;A21,user_list!H:H,"&gt;="&amp;A21,user_list!J:J,days!G21-1)</f>
        <v>0</v>
      </c>
      <c r="E21" s="38">
        <f>COUNTIF(user_list!H:H,A21)</f>
        <v>0</v>
      </c>
      <c r="F21" s="55">
        <f t="shared" si="0"/>
        <v>1</v>
      </c>
      <c r="G21" s="55">
        <f t="shared" si="1"/>
        <v>2015</v>
      </c>
      <c r="L21" s="55"/>
      <c r="M21" s="55"/>
    </row>
    <row r="22" spans="1:13" x14ac:dyDescent="0.3">
      <c r="A22" s="74">
        <v>42025</v>
      </c>
      <c r="B22">
        <f>SUMIFS(user_list!P:P,user_list!G:G,"&lt;="&amp;A22,user_list!H:H,"&gt;="&amp;A22)</f>
        <v>0.67634408602150531</v>
      </c>
      <c r="C22">
        <f>SUMIFS(user_list!Q:Q,user_list!G:G,"&lt;="&amp;A22,user_list!H:H,"&gt;="&amp;A22)</f>
        <v>1.645161290322581</v>
      </c>
      <c r="D22">
        <f>SUMIFS(user_list!P:P,user_list!G:G,"&lt;="&amp;A22,user_list!H:H,"&gt;="&amp;A22,user_list!J:J,days!G22)+SUMIFS(user_list!P:P,user_list!G:G,"&lt;="&amp;A22,user_list!H:H,"&gt;="&amp;A22,user_list!J:J,days!G22-1)</f>
        <v>0</v>
      </c>
      <c r="E22" s="38">
        <f>COUNTIF(user_list!H:H,A22)</f>
        <v>0</v>
      </c>
      <c r="F22" s="55">
        <f t="shared" si="0"/>
        <v>1</v>
      </c>
      <c r="G22" s="55">
        <f t="shared" si="1"/>
        <v>2015</v>
      </c>
      <c r="L22" s="55"/>
      <c r="M22" s="55"/>
    </row>
    <row r="23" spans="1:13" x14ac:dyDescent="0.3">
      <c r="A23" s="74">
        <v>42026</v>
      </c>
      <c r="B23">
        <f>SUMIFS(user_list!P:P,user_list!G:G,"&lt;="&amp;A23,user_list!H:H,"&gt;="&amp;A23)</f>
        <v>0.67634408602150531</v>
      </c>
      <c r="C23">
        <f>SUMIFS(user_list!Q:Q,user_list!G:G,"&lt;="&amp;A23,user_list!H:H,"&gt;="&amp;A23)</f>
        <v>1.645161290322581</v>
      </c>
      <c r="D23">
        <f>SUMIFS(user_list!P:P,user_list!G:G,"&lt;="&amp;A23,user_list!H:H,"&gt;="&amp;A23,user_list!J:J,days!G23)+SUMIFS(user_list!P:P,user_list!G:G,"&lt;="&amp;A23,user_list!H:H,"&gt;="&amp;A23,user_list!J:J,days!G23-1)</f>
        <v>0</v>
      </c>
      <c r="E23" s="38">
        <f>COUNTIF(user_list!H:H,A23)</f>
        <v>0</v>
      </c>
      <c r="F23" s="55">
        <f t="shared" si="0"/>
        <v>1</v>
      </c>
      <c r="G23" s="55">
        <f t="shared" si="1"/>
        <v>2015</v>
      </c>
      <c r="L23" s="55"/>
      <c r="M23" s="55"/>
    </row>
    <row r="24" spans="1:13" x14ac:dyDescent="0.3">
      <c r="A24" s="74">
        <v>42027</v>
      </c>
      <c r="B24">
        <f>SUMIFS(user_list!P:P,user_list!G:G,"&lt;="&amp;A24,user_list!H:H,"&gt;="&amp;A24)</f>
        <v>0.67634408602150531</v>
      </c>
      <c r="C24">
        <f>SUMIFS(user_list!Q:Q,user_list!G:G,"&lt;="&amp;A24,user_list!H:H,"&gt;="&amp;A24)</f>
        <v>1.645161290322581</v>
      </c>
      <c r="D24">
        <f>SUMIFS(user_list!P:P,user_list!G:G,"&lt;="&amp;A24,user_list!H:H,"&gt;="&amp;A24,user_list!J:J,days!G24)+SUMIFS(user_list!P:P,user_list!G:G,"&lt;="&amp;A24,user_list!H:H,"&gt;="&amp;A24,user_list!J:J,days!G24-1)</f>
        <v>0</v>
      </c>
      <c r="E24" s="38">
        <f>COUNTIF(user_list!H:H,A24)</f>
        <v>0</v>
      </c>
      <c r="F24" s="55">
        <f t="shared" si="0"/>
        <v>1</v>
      </c>
      <c r="G24" s="55">
        <f t="shared" si="1"/>
        <v>2015</v>
      </c>
      <c r="L24" s="55"/>
      <c r="M24" s="55"/>
    </row>
    <row r="25" spans="1:13" x14ac:dyDescent="0.3">
      <c r="A25" s="74">
        <v>42028</v>
      </c>
      <c r="B25">
        <f>SUMIFS(user_list!P:P,user_list!G:G,"&lt;="&amp;A25,user_list!H:H,"&gt;="&amp;A25)</f>
        <v>0.67634408602150531</v>
      </c>
      <c r="C25">
        <f>SUMIFS(user_list!Q:Q,user_list!G:G,"&lt;="&amp;A25,user_list!H:H,"&gt;="&amp;A25)</f>
        <v>1.645161290322581</v>
      </c>
      <c r="D25">
        <f>SUMIFS(user_list!P:P,user_list!G:G,"&lt;="&amp;A25,user_list!H:H,"&gt;="&amp;A25,user_list!J:J,days!G25)+SUMIFS(user_list!P:P,user_list!G:G,"&lt;="&amp;A25,user_list!H:H,"&gt;="&amp;A25,user_list!J:J,days!G25-1)</f>
        <v>0</v>
      </c>
      <c r="E25" s="38">
        <f>COUNTIF(user_list!H:H,A25)</f>
        <v>0</v>
      </c>
      <c r="F25" s="55">
        <f t="shared" si="0"/>
        <v>1</v>
      </c>
      <c r="G25" s="55">
        <f t="shared" si="1"/>
        <v>2015</v>
      </c>
      <c r="L25" s="55"/>
      <c r="M25" s="55"/>
    </row>
    <row r="26" spans="1:13" x14ac:dyDescent="0.3">
      <c r="A26" s="74">
        <v>42029</v>
      </c>
      <c r="B26">
        <f>SUMIFS(user_list!P:P,user_list!G:G,"&lt;="&amp;A26,user_list!H:H,"&gt;="&amp;A26)</f>
        <v>0.67634408602150531</v>
      </c>
      <c r="C26">
        <f>SUMIFS(user_list!Q:Q,user_list!G:G,"&lt;="&amp;A26,user_list!H:H,"&gt;="&amp;A26)</f>
        <v>1.645161290322581</v>
      </c>
      <c r="D26">
        <f>SUMIFS(user_list!P:P,user_list!G:G,"&lt;="&amp;A26,user_list!H:H,"&gt;="&amp;A26,user_list!J:J,days!G26)+SUMIFS(user_list!P:P,user_list!G:G,"&lt;="&amp;A26,user_list!H:H,"&gt;="&amp;A26,user_list!J:J,days!G26-1)</f>
        <v>0</v>
      </c>
      <c r="E26" s="38">
        <f>COUNTIF(user_list!H:H,A26)</f>
        <v>0</v>
      </c>
      <c r="F26" s="55">
        <f t="shared" si="0"/>
        <v>1</v>
      </c>
      <c r="G26" s="55">
        <f t="shared" si="1"/>
        <v>2015</v>
      </c>
      <c r="L26" s="55"/>
      <c r="M26" s="55"/>
    </row>
    <row r="27" spans="1:13" x14ac:dyDescent="0.3">
      <c r="A27" s="74">
        <v>42030</v>
      </c>
      <c r="B27">
        <f>SUMIFS(user_list!P:P,user_list!G:G,"&lt;="&amp;A27,user_list!H:H,"&gt;="&amp;A27)</f>
        <v>0.67634408602150531</v>
      </c>
      <c r="C27">
        <f>SUMIFS(user_list!Q:Q,user_list!G:G,"&lt;="&amp;A27,user_list!H:H,"&gt;="&amp;A27)</f>
        <v>1.645161290322581</v>
      </c>
      <c r="D27">
        <f>SUMIFS(user_list!P:P,user_list!G:G,"&lt;="&amp;A27,user_list!H:H,"&gt;="&amp;A27,user_list!J:J,days!G27)+SUMIFS(user_list!P:P,user_list!G:G,"&lt;="&amp;A27,user_list!H:H,"&gt;="&amp;A27,user_list!J:J,days!G27-1)</f>
        <v>0</v>
      </c>
      <c r="E27" s="38">
        <f>COUNTIF(user_list!H:H,A27)</f>
        <v>0</v>
      </c>
      <c r="F27" s="55">
        <f t="shared" si="0"/>
        <v>1</v>
      </c>
      <c r="G27" s="55">
        <f t="shared" si="1"/>
        <v>2015</v>
      </c>
      <c r="L27" s="55"/>
      <c r="M27" s="55"/>
    </row>
    <row r="28" spans="1:13" x14ac:dyDescent="0.3">
      <c r="A28" s="74">
        <v>42031</v>
      </c>
      <c r="B28">
        <f>SUMIFS(user_list!P:P,user_list!G:G,"&lt;="&amp;A28,user_list!H:H,"&gt;="&amp;A28)</f>
        <v>0.67634408602150531</v>
      </c>
      <c r="C28">
        <f>SUMIFS(user_list!Q:Q,user_list!G:G,"&lt;="&amp;A28,user_list!H:H,"&gt;="&amp;A28)</f>
        <v>1.645161290322581</v>
      </c>
      <c r="D28">
        <f>SUMIFS(user_list!P:P,user_list!G:G,"&lt;="&amp;A28,user_list!H:H,"&gt;="&amp;A28,user_list!J:J,days!G28)+SUMIFS(user_list!P:P,user_list!G:G,"&lt;="&amp;A28,user_list!H:H,"&gt;="&amp;A28,user_list!J:J,days!G28-1)</f>
        <v>0</v>
      </c>
      <c r="E28" s="38">
        <f>COUNTIF(user_list!H:H,A28)</f>
        <v>0</v>
      </c>
      <c r="F28" s="55">
        <f t="shared" si="0"/>
        <v>1</v>
      </c>
      <c r="G28" s="55">
        <f t="shared" si="1"/>
        <v>2015</v>
      </c>
      <c r="L28" s="55"/>
      <c r="M28" s="55"/>
    </row>
    <row r="29" spans="1:13" x14ac:dyDescent="0.3">
      <c r="A29" s="74">
        <v>42032</v>
      </c>
      <c r="B29">
        <f>SUMIFS(user_list!P:P,user_list!G:G,"&lt;="&amp;A29,user_list!H:H,"&gt;="&amp;A29)</f>
        <v>0.67634408602150531</v>
      </c>
      <c r="C29">
        <f>SUMIFS(user_list!Q:Q,user_list!G:G,"&lt;="&amp;A29,user_list!H:H,"&gt;="&amp;A29)</f>
        <v>1.645161290322581</v>
      </c>
      <c r="D29">
        <f>SUMIFS(user_list!P:P,user_list!G:G,"&lt;="&amp;A29,user_list!H:H,"&gt;="&amp;A29,user_list!J:J,days!G29)+SUMIFS(user_list!P:P,user_list!G:G,"&lt;="&amp;A29,user_list!H:H,"&gt;="&amp;A29,user_list!J:J,days!G29-1)</f>
        <v>0</v>
      </c>
      <c r="E29" s="38">
        <f>COUNTIF(user_list!H:H,A29)</f>
        <v>0</v>
      </c>
      <c r="F29" s="55">
        <f t="shared" si="0"/>
        <v>1</v>
      </c>
      <c r="G29" s="55">
        <f t="shared" si="1"/>
        <v>2015</v>
      </c>
      <c r="L29" s="55"/>
      <c r="M29" s="55"/>
    </row>
    <row r="30" spans="1:13" x14ac:dyDescent="0.3">
      <c r="A30" s="74">
        <v>42033</v>
      </c>
      <c r="B30">
        <f>SUMIFS(user_list!P:P,user_list!G:G,"&lt;="&amp;A30,user_list!H:H,"&gt;="&amp;A30)</f>
        <v>0.67634408602150531</v>
      </c>
      <c r="C30">
        <f>SUMIFS(user_list!Q:Q,user_list!G:G,"&lt;="&amp;A30,user_list!H:H,"&gt;="&amp;A30)</f>
        <v>1.645161290322581</v>
      </c>
      <c r="D30">
        <f>SUMIFS(user_list!P:P,user_list!G:G,"&lt;="&amp;A30,user_list!H:H,"&gt;="&amp;A30,user_list!J:J,days!G30)+SUMIFS(user_list!P:P,user_list!G:G,"&lt;="&amp;A30,user_list!H:H,"&gt;="&amp;A30,user_list!J:J,days!G30-1)</f>
        <v>0</v>
      </c>
      <c r="E30" s="38">
        <f>COUNTIF(user_list!H:H,A30)</f>
        <v>0</v>
      </c>
      <c r="F30" s="55">
        <f t="shared" si="0"/>
        <v>1</v>
      </c>
      <c r="G30" s="55">
        <f t="shared" si="1"/>
        <v>2015</v>
      </c>
      <c r="L30" s="55"/>
      <c r="M30" s="55"/>
    </row>
    <row r="31" spans="1:13" x14ac:dyDescent="0.3">
      <c r="A31" s="74">
        <v>42034</v>
      </c>
      <c r="B31">
        <f>SUMIFS(user_list!P:P,user_list!G:G,"&lt;="&amp;A31,user_list!H:H,"&gt;="&amp;A31)</f>
        <v>0.67634408602150531</v>
      </c>
      <c r="C31">
        <f>SUMIFS(user_list!Q:Q,user_list!G:G,"&lt;="&amp;A31,user_list!H:H,"&gt;="&amp;A31)</f>
        <v>1.645161290322581</v>
      </c>
      <c r="D31">
        <f>SUMIFS(user_list!P:P,user_list!G:G,"&lt;="&amp;A31,user_list!H:H,"&gt;="&amp;A31,user_list!J:J,days!G31)+SUMIFS(user_list!P:P,user_list!G:G,"&lt;="&amp;A31,user_list!H:H,"&gt;="&amp;A31,user_list!J:J,days!G31-1)</f>
        <v>0</v>
      </c>
      <c r="E31" s="38">
        <f>COUNTIF(user_list!H:H,A31)</f>
        <v>0</v>
      </c>
      <c r="F31" s="55">
        <f t="shared" si="0"/>
        <v>1</v>
      </c>
      <c r="G31" s="55">
        <f t="shared" si="1"/>
        <v>2015</v>
      </c>
      <c r="L31" s="55"/>
      <c r="M31" s="55"/>
    </row>
    <row r="32" spans="1:13" x14ac:dyDescent="0.3">
      <c r="A32" s="74">
        <v>42035</v>
      </c>
      <c r="B32">
        <f>SUMIFS(user_list!P:P,user_list!G:G,"&lt;="&amp;A32,user_list!H:H,"&gt;="&amp;A32)</f>
        <v>0.67634408602150531</v>
      </c>
      <c r="C32">
        <f>SUMIFS(user_list!Q:Q,user_list!G:G,"&lt;="&amp;A32,user_list!H:H,"&gt;="&amp;A32)</f>
        <v>1.645161290322581</v>
      </c>
      <c r="D32">
        <f>SUMIFS(user_list!P:P,user_list!G:G,"&lt;="&amp;A32,user_list!H:H,"&gt;="&amp;A32,user_list!J:J,days!G32)+SUMIFS(user_list!P:P,user_list!G:G,"&lt;="&amp;A32,user_list!H:H,"&gt;="&amp;A32,user_list!J:J,days!G32-1)</f>
        <v>0</v>
      </c>
      <c r="E32" s="38">
        <f>COUNTIF(user_list!H:H,A32)</f>
        <v>0</v>
      </c>
      <c r="F32" s="55">
        <f t="shared" si="0"/>
        <v>1</v>
      </c>
      <c r="G32" s="55">
        <f t="shared" si="1"/>
        <v>2015</v>
      </c>
      <c r="L32" s="55"/>
      <c r="M32" s="55"/>
    </row>
    <row r="33" spans="1:13" x14ac:dyDescent="0.3">
      <c r="A33" s="74">
        <v>42036</v>
      </c>
      <c r="B33">
        <f>SUMIFS(user_list!P:P,user_list!G:G,"&lt;="&amp;A33,user_list!H:H,"&gt;="&amp;A33)</f>
        <v>0.67634408602150531</v>
      </c>
      <c r="C33">
        <f>SUMIFS(user_list!Q:Q,user_list!G:G,"&lt;="&amp;A33,user_list!H:H,"&gt;="&amp;A33)</f>
        <v>1.645161290322581</v>
      </c>
      <c r="D33">
        <f>SUMIFS(user_list!P:P,user_list!G:G,"&lt;="&amp;A33,user_list!H:H,"&gt;="&amp;A33,user_list!J:J,days!G33)+SUMIFS(user_list!P:P,user_list!G:G,"&lt;="&amp;A33,user_list!H:H,"&gt;="&amp;A33,user_list!J:J,days!G33-1)</f>
        <v>0</v>
      </c>
      <c r="E33" s="38">
        <f>COUNTIF(user_list!H:H,A33)</f>
        <v>0</v>
      </c>
      <c r="F33" s="55">
        <f t="shared" si="0"/>
        <v>2</v>
      </c>
      <c r="G33" s="55">
        <f t="shared" si="1"/>
        <v>2015</v>
      </c>
      <c r="L33" s="55"/>
      <c r="M33" s="55"/>
    </row>
    <row r="34" spans="1:13" x14ac:dyDescent="0.3">
      <c r="A34" s="74">
        <v>42037</v>
      </c>
      <c r="B34">
        <f>SUMIFS(user_list!P:P,user_list!G:G,"&lt;="&amp;A34,user_list!H:H,"&gt;="&amp;A34)</f>
        <v>0.67634408602150531</v>
      </c>
      <c r="C34">
        <f>SUMIFS(user_list!Q:Q,user_list!G:G,"&lt;="&amp;A34,user_list!H:H,"&gt;="&amp;A34)</f>
        <v>1.645161290322581</v>
      </c>
      <c r="D34">
        <f>SUMIFS(user_list!P:P,user_list!G:G,"&lt;="&amp;A34,user_list!H:H,"&gt;="&amp;A34,user_list!J:J,days!G34)+SUMIFS(user_list!P:P,user_list!G:G,"&lt;="&amp;A34,user_list!H:H,"&gt;="&amp;A34,user_list!J:J,days!G34-1)</f>
        <v>0</v>
      </c>
      <c r="E34" s="38">
        <f>COUNTIF(user_list!H:H,A34)</f>
        <v>0</v>
      </c>
      <c r="F34" s="55">
        <f t="shared" si="0"/>
        <v>2</v>
      </c>
      <c r="G34" s="55">
        <f t="shared" si="1"/>
        <v>2015</v>
      </c>
      <c r="L34" s="55"/>
      <c r="M34" s="55"/>
    </row>
    <row r="35" spans="1:13" x14ac:dyDescent="0.3">
      <c r="A35" s="74">
        <v>42038</v>
      </c>
      <c r="B35">
        <f>SUMIFS(user_list!P:P,user_list!G:G,"&lt;="&amp;A35,user_list!H:H,"&gt;="&amp;A35)</f>
        <v>0.67634408602150531</v>
      </c>
      <c r="C35">
        <f>SUMIFS(user_list!Q:Q,user_list!G:G,"&lt;="&amp;A35,user_list!H:H,"&gt;="&amp;A35)</f>
        <v>1.645161290322581</v>
      </c>
      <c r="D35">
        <f>SUMIFS(user_list!P:P,user_list!G:G,"&lt;="&amp;A35,user_list!H:H,"&gt;="&amp;A35,user_list!J:J,days!G35)+SUMIFS(user_list!P:P,user_list!G:G,"&lt;="&amp;A35,user_list!H:H,"&gt;="&amp;A35,user_list!J:J,days!G35-1)</f>
        <v>0</v>
      </c>
      <c r="E35" s="38">
        <f>COUNTIF(user_list!H:H,A35)</f>
        <v>0</v>
      </c>
      <c r="F35" s="55">
        <f t="shared" si="0"/>
        <v>2</v>
      </c>
      <c r="G35" s="55">
        <f t="shared" si="1"/>
        <v>2015</v>
      </c>
      <c r="L35" s="55"/>
      <c r="M35" s="55"/>
    </row>
    <row r="36" spans="1:13" x14ac:dyDescent="0.3">
      <c r="A36" s="74">
        <v>42039</v>
      </c>
      <c r="B36">
        <f>SUMIFS(user_list!P:P,user_list!G:G,"&lt;="&amp;A36,user_list!H:H,"&gt;="&amp;A36)</f>
        <v>0.67634408602150531</v>
      </c>
      <c r="C36">
        <f>SUMIFS(user_list!Q:Q,user_list!G:G,"&lt;="&amp;A36,user_list!H:H,"&gt;="&amp;A36)</f>
        <v>1.645161290322581</v>
      </c>
      <c r="D36">
        <f>SUMIFS(user_list!P:P,user_list!G:G,"&lt;="&amp;A36,user_list!H:H,"&gt;="&amp;A36,user_list!J:J,days!G36)+SUMIFS(user_list!P:P,user_list!G:G,"&lt;="&amp;A36,user_list!H:H,"&gt;="&amp;A36,user_list!J:J,days!G36-1)</f>
        <v>0</v>
      </c>
      <c r="E36" s="38">
        <f>COUNTIF(user_list!H:H,A36)</f>
        <v>0</v>
      </c>
      <c r="F36" s="55">
        <f t="shared" si="0"/>
        <v>2</v>
      </c>
      <c r="G36" s="55">
        <f t="shared" si="1"/>
        <v>2015</v>
      </c>
      <c r="L36" s="55"/>
      <c r="M36" s="55"/>
    </row>
    <row r="37" spans="1:13" x14ac:dyDescent="0.3">
      <c r="A37" s="74">
        <v>42040</v>
      </c>
      <c r="B37">
        <f>SUMIFS(user_list!P:P,user_list!G:G,"&lt;="&amp;A37,user_list!H:H,"&gt;="&amp;A37)</f>
        <v>0.67634408602150531</v>
      </c>
      <c r="C37">
        <f>SUMIFS(user_list!Q:Q,user_list!G:G,"&lt;="&amp;A37,user_list!H:H,"&gt;="&amp;A37)</f>
        <v>1.645161290322581</v>
      </c>
      <c r="D37">
        <f>SUMIFS(user_list!P:P,user_list!G:G,"&lt;="&amp;A37,user_list!H:H,"&gt;="&amp;A37,user_list!J:J,days!G37)+SUMIFS(user_list!P:P,user_list!G:G,"&lt;="&amp;A37,user_list!H:H,"&gt;="&amp;A37,user_list!J:J,days!G37-1)</f>
        <v>0</v>
      </c>
      <c r="E37" s="38">
        <f>COUNTIF(user_list!H:H,A37)</f>
        <v>0</v>
      </c>
      <c r="F37" s="55">
        <f t="shared" si="0"/>
        <v>2</v>
      </c>
      <c r="G37" s="55">
        <f t="shared" si="1"/>
        <v>2015</v>
      </c>
      <c r="L37" s="55"/>
      <c r="M37" s="55"/>
    </row>
    <row r="38" spans="1:13" x14ac:dyDescent="0.3">
      <c r="A38" s="74">
        <v>42041</v>
      </c>
      <c r="B38">
        <f>SUMIFS(user_list!P:P,user_list!G:G,"&lt;="&amp;A38,user_list!H:H,"&gt;="&amp;A38)</f>
        <v>0.67634408602150531</v>
      </c>
      <c r="C38">
        <f>SUMIFS(user_list!Q:Q,user_list!G:G,"&lt;="&amp;A38,user_list!H:H,"&gt;="&amp;A38)</f>
        <v>1.645161290322581</v>
      </c>
      <c r="D38">
        <f>SUMIFS(user_list!P:P,user_list!G:G,"&lt;="&amp;A38,user_list!H:H,"&gt;="&amp;A38,user_list!J:J,days!G38)+SUMIFS(user_list!P:P,user_list!G:G,"&lt;="&amp;A38,user_list!H:H,"&gt;="&amp;A38,user_list!J:J,days!G38-1)</f>
        <v>0</v>
      </c>
      <c r="E38" s="38">
        <f>COUNTIF(user_list!H:H,A38)</f>
        <v>0</v>
      </c>
      <c r="F38" s="55">
        <f t="shared" si="0"/>
        <v>2</v>
      </c>
      <c r="G38" s="55">
        <f t="shared" si="1"/>
        <v>2015</v>
      </c>
      <c r="L38" s="55"/>
      <c r="M38" s="55"/>
    </row>
    <row r="39" spans="1:13" x14ac:dyDescent="0.3">
      <c r="A39" s="74">
        <v>42042</v>
      </c>
      <c r="B39">
        <f>SUMIFS(user_list!P:P,user_list!G:G,"&lt;="&amp;A39,user_list!H:H,"&gt;="&amp;A39)</f>
        <v>0.67634408602150531</v>
      </c>
      <c r="C39">
        <f>SUMIFS(user_list!Q:Q,user_list!G:G,"&lt;="&amp;A39,user_list!H:H,"&gt;="&amp;A39)</f>
        <v>1.645161290322581</v>
      </c>
      <c r="D39">
        <f>SUMIFS(user_list!P:P,user_list!G:G,"&lt;="&amp;A39,user_list!H:H,"&gt;="&amp;A39,user_list!J:J,days!G39)+SUMIFS(user_list!P:P,user_list!G:G,"&lt;="&amp;A39,user_list!H:H,"&gt;="&amp;A39,user_list!J:J,days!G39-1)</f>
        <v>0</v>
      </c>
      <c r="E39" s="38">
        <f>COUNTIF(user_list!H:H,A39)</f>
        <v>0</v>
      </c>
      <c r="F39" s="55">
        <f t="shared" si="0"/>
        <v>2</v>
      </c>
      <c r="G39" s="55">
        <f t="shared" si="1"/>
        <v>2015</v>
      </c>
      <c r="L39" s="55"/>
      <c r="M39" s="55"/>
    </row>
    <row r="40" spans="1:13" x14ac:dyDescent="0.3">
      <c r="A40" s="74">
        <v>42043</v>
      </c>
      <c r="B40">
        <f>SUMIFS(user_list!P:P,user_list!G:G,"&lt;="&amp;A40,user_list!H:H,"&gt;="&amp;A40)</f>
        <v>0.67634408602150531</v>
      </c>
      <c r="C40">
        <f>SUMIFS(user_list!Q:Q,user_list!G:G,"&lt;="&amp;A40,user_list!H:H,"&gt;="&amp;A40)</f>
        <v>1.645161290322581</v>
      </c>
      <c r="D40">
        <f>SUMIFS(user_list!P:P,user_list!G:G,"&lt;="&amp;A40,user_list!H:H,"&gt;="&amp;A40,user_list!J:J,days!G40)+SUMIFS(user_list!P:P,user_list!G:G,"&lt;="&amp;A40,user_list!H:H,"&gt;="&amp;A40,user_list!J:J,days!G40-1)</f>
        <v>0</v>
      </c>
      <c r="E40" s="38">
        <f>COUNTIF(user_list!H:H,A40)</f>
        <v>0</v>
      </c>
      <c r="F40" s="55">
        <f t="shared" si="0"/>
        <v>2</v>
      </c>
      <c r="G40" s="55">
        <f t="shared" si="1"/>
        <v>2015</v>
      </c>
      <c r="L40" s="55"/>
      <c r="M40" s="55"/>
    </row>
    <row r="41" spans="1:13" x14ac:dyDescent="0.3">
      <c r="A41" s="74">
        <v>42044</v>
      </c>
      <c r="B41">
        <f>SUMIFS(user_list!P:P,user_list!G:G,"&lt;="&amp;A41,user_list!H:H,"&gt;="&amp;A41)</f>
        <v>0.67634408602150531</v>
      </c>
      <c r="C41">
        <f>SUMIFS(user_list!Q:Q,user_list!G:G,"&lt;="&amp;A41,user_list!H:H,"&gt;="&amp;A41)</f>
        <v>1.645161290322581</v>
      </c>
      <c r="D41">
        <f>SUMIFS(user_list!P:P,user_list!G:G,"&lt;="&amp;A41,user_list!H:H,"&gt;="&amp;A41,user_list!J:J,days!G41)+SUMIFS(user_list!P:P,user_list!G:G,"&lt;="&amp;A41,user_list!H:H,"&gt;="&amp;A41,user_list!J:J,days!G41-1)</f>
        <v>0</v>
      </c>
      <c r="E41" s="38">
        <f>COUNTIF(user_list!H:H,A41)</f>
        <v>0</v>
      </c>
      <c r="F41" s="55">
        <f t="shared" si="0"/>
        <v>2</v>
      </c>
      <c r="G41" s="55">
        <f t="shared" si="1"/>
        <v>2015</v>
      </c>
      <c r="L41" s="55"/>
      <c r="M41" s="55"/>
    </row>
    <row r="42" spans="1:13" x14ac:dyDescent="0.3">
      <c r="A42" s="74">
        <v>42045</v>
      </c>
      <c r="B42">
        <f>SUMIFS(user_list!P:P,user_list!G:G,"&lt;="&amp;A42,user_list!H:H,"&gt;="&amp;A42)</f>
        <v>0.67634408602150531</v>
      </c>
      <c r="C42">
        <f>SUMIFS(user_list!Q:Q,user_list!G:G,"&lt;="&amp;A42,user_list!H:H,"&gt;="&amp;A42)</f>
        <v>1.645161290322581</v>
      </c>
      <c r="D42">
        <f>SUMIFS(user_list!P:P,user_list!G:G,"&lt;="&amp;A42,user_list!H:H,"&gt;="&amp;A42,user_list!J:J,days!G42)+SUMIFS(user_list!P:P,user_list!G:G,"&lt;="&amp;A42,user_list!H:H,"&gt;="&amp;A42,user_list!J:J,days!G42-1)</f>
        <v>0</v>
      </c>
      <c r="E42" s="38">
        <f>COUNTIF(user_list!H:H,A42)</f>
        <v>0</v>
      </c>
      <c r="F42" s="55">
        <f t="shared" si="0"/>
        <v>2</v>
      </c>
      <c r="G42" s="55">
        <f t="shared" si="1"/>
        <v>2015</v>
      </c>
      <c r="L42" s="55"/>
      <c r="M42" s="55"/>
    </row>
    <row r="43" spans="1:13" x14ac:dyDescent="0.3">
      <c r="A43" s="74">
        <v>42046</v>
      </c>
      <c r="B43">
        <f>SUMIFS(user_list!P:P,user_list!G:G,"&lt;="&amp;A43,user_list!H:H,"&gt;="&amp;A43)</f>
        <v>0.67634408602150531</v>
      </c>
      <c r="C43">
        <f>SUMIFS(user_list!Q:Q,user_list!G:G,"&lt;="&amp;A43,user_list!H:H,"&gt;="&amp;A43)</f>
        <v>1.645161290322581</v>
      </c>
      <c r="D43">
        <f>SUMIFS(user_list!P:P,user_list!G:G,"&lt;="&amp;A43,user_list!H:H,"&gt;="&amp;A43,user_list!J:J,days!G43)+SUMIFS(user_list!P:P,user_list!G:G,"&lt;="&amp;A43,user_list!H:H,"&gt;="&amp;A43,user_list!J:J,days!G43-1)</f>
        <v>0</v>
      </c>
      <c r="E43" s="38">
        <f>COUNTIF(user_list!H:H,A43)</f>
        <v>0</v>
      </c>
      <c r="F43" s="55">
        <f t="shared" si="0"/>
        <v>2</v>
      </c>
      <c r="G43" s="55">
        <f t="shared" si="1"/>
        <v>2015</v>
      </c>
      <c r="L43" s="55"/>
      <c r="M43" s="55"/>
    </row>
    <row r="44" spans="1:13" x14ac:dyDescent="0.3">
      <c r="A44" s="74">
        <v>42047</v>
      </c>
      <c r="B44">
        <f>SUMIFS(user_list!P:P,user_list!G:G,"&lt;="&amp;A44,user_list!H:H,"&gt;="&amp;A44)</f>
        <v>0.67634408602150531</v>
      </c>
      <c r="C44">
        <f>SUMIFS(user_list!Q:Q,user_list!G:G,"&lt;="&amp;A44,user_list!H:H,"&gt;="&amp;A44)</f>
        <v>1.645161290322581</v>
      </c>
      <c r="D44">
        <f>SUMIFS(user_list!P:P,user_list!G:G,"&lt;="&amp;A44,user_list!H:H,"&gt;="&amp;A44,user_list!J:J,days!G44)+SUMIFS(user_list!P:P,user_list!G:G,"&lt;="&amp;A44,user_list!H:H,"&gt;="&amp;A44,user_list!J:J,days!G44-1)</f>
        <v>0</v>
      </c>
      <c r="E44" s="38">
        <f>COUNTIF(user_list!H:H,A44)</f>
        <v>0</v>
      </c>
      <c r="F44" s="55">
        <f t="shared" si="0"/>
        <v>2</v>
      </c>
      <c r="G44" s="55">
        <f t="shared" si="1"/>
        <v>2015</v>
      </c>
      <c r="L44" s="55"/>
      <c r="M44" s="55"/>
    </row>
    <row r="45" spans="1:13" x14ac:dyDescent="0.3">
      <c r="A45" s="74">
        <v>42048</v>
      </c>
      <c r="B45">
        <f>SUMIFS(user_list!P:P,user_list!G:G,"&lt;="&amp;A45,user_list!H:H,"&gt;="&amp;A45)</f>
        <v>0.67634408602150531</v>
      </c>
      <c r="C45">
        <f>SUMIFS(user_list!Q:Q,user_list!G:G,"&lt;="&amp;A45,user_list!H:H,"&gt;="&amp;A45)</f>
        <v>1.645161290322581</v>
      </c>
      <c r="D45">
        <f>SUMIFS(user_list!P:P,user_list!G:G,"&lt;="&amp;A45,user_list!H:H,"&gt;="&amp;A45,user_list!J:J,days!G45)+SUMIFS(user_list!P:P,user_list!G:G,"&lt;="&amp;A45,user_list!H:H,"&gt;="&amp;A45,user_list!J:J,days!G45-1)</f>
        <v>0</v>
      </c>
      <c r="E45" s="38">
        <f>COUNTIF(user_list!H:H,A45)</f>
        <v>0</v>
      </c>
      <c r="F45" s="55">
        <f t="shared" si="0"/>
        <v>2</v>
      </c>
      <c r="G45" s="55">
        <f t="shared" si="1"/>
        <v>2015</v>
      </c>
      <c r="L45" s="55"/>
      <c r="M45" s="55"/>
    </row>
    <row r="46" spans="1:13" x14ac:dyDescent="0.3">
      <c r="A46" s="74">
        <v>42049</v>
      </c>
      <c r="B46">
        <f>SUMIFS(user_list!P:P,user_list!G:G,"&lt;="&amp;A46,user_list!H:H,"&gt;="&amp;A46)</f>
        <v>0.67634408602150531</v>
      </c>
      <c r="C46">
        <f>SUMIFS(user_list!Q:Q,user_list!G:G,"&lt;="&amp;A46,user_list!H:H,"&gt;="&amp;A46)</f>
        <v>1.645161290322581</v>
      </c>
      <c r="D46">
        <f>SUMIFS(user_list!P:P,user_list!G:G,"&lt;="&amp;A46,user_list!H:H,"&gt;="&amp;A46,user_list!J:J,days!G46)+SUMIFS(user_list!P:P,user_list!G:G,"&lt;="&amp;A46,user_list!H:H,"&gt;="&amp;A46,user_list!J:J,days!G46-1)</f>
        <v>0</v>
      </c>
      <c r="E46" s="38">
        <f>COUNTIF(user_list!H:H,A46)</f>
        <v>0</v>
      </c>
      <c r="F46" s="55">
        <f t="shared" si="0"/>
        <v>2</v>
      </c>
      <c r="G46" s="55">
        <f t="shared" si="1"/>
        <v>2015</v>
      </c>
      <c r="L46" s="55"/>
      <c r="M46" s="55"/>
    </row>
    <row r="47" spans="1:13" x14ac:dyDescent="0.3">
      <c r="A47" s="74">
        <v>42050</v>
      </c>
      <c r="B47">
        <f>SUMIFS(user_list!P:P,user_list!G:G,"&lt;="&amp;A47,user_list!H:H,"&gt;="&amp;A47)</f>
        <v>0.67634408602150531</v>
      </c>
      <c r="C47">
        <f>SUMIFS(user_list!Q:Q,user_list!G:G,"&lt;="&amp;A47,user_list!H:H,"&gt;="&amp;A47)</f>
        <v>1.645161290322581</v>
      </c>
      <c r="D47">
        <f>SUMIFS(user_list!P:P,user_list!G:G,"&lt;="&amp;A47,user_list!H:H,"&gt;="&amp;A47,user_list!J:J,days!G47)+SUMIFS(user_list!P:P,user_list!G:G,"&lt;="&amp;A47,user_list!H:H,"&gt;="&amp;A47,user_list!J:J,days!G47-1)</f>
        <v>0</v>
      </c>
      <c r="E47" s="38">
        <f>COUNTIF(user_list!H:H,A47)</f>
        <v>0</v>
      </c>
      <c r="F47" s="55">
        <f t="shared" si="0"/>
        <v>2</v>
      </c>
      <c r="G47" s="55">
        <f t="shared" si="1"/>
        <v>2015</v>
      </c>
      <c r="L47" s="55"/>
      <c r="M47" s="55"/>
    </row>
    <row r="48" spans="1:13" x14ac:dyDescent="0.3">
      <c r="A48" s="74">
        <v>42051</v>
      </c>
      <c r="B48">
        <f>SUMIFS(user_list!P:P,user_list!G:G,"&lt;="&amp;A48,user_list!H:H,"&gt;="&amp;A48)</f>
        <v>0.67634408602150531</v>
      </c>
      <c r="C48">
        <f>SUMIFS(user_list!Q:Q,user_list!G:G,"&lt;="&amp;A48,user_list!H:H,"&gt;="&amp;A48)</f>
        <v>1.645161290322581</v>
      </c>
      <c r="D48">
        <f>SUMIFS(user_list!P:P,user_list!G:G,"&lt;="&amp;A48,user_list!H:H,"&gt;="&amp;A48,user_list!J:J,days!G48)+SUMIFS(user_list!P:P,user_list!G:G,"&lt;="&amp;A48,user_list!H:H,"&gt;="&amp;A48,user_list!J:J,days!G48-1)</f>
        <v>0</v>
      </c>
      <c r="E48" s="38">
        <f>COUNTIF(user_list!H:H,A48)</f>
        <v>0</v>
      </c>
      <c r="F48" s="55">
        <f t="shared" si="0"/>
        <v>2</v>
      </c>
      <c r="G48" s="55">
        <f t="shared" si="1"/>
        <v>2015</v>
      </c>
      <c r="L48" s="55"/>
      <c r="M48" s="55"/>
    </row>
    <row r="49" spans="1:13" x14ac:dyDescent="0.3">
      <c r="A49" s="74">
        <v>42052</v>
      </c>
      <c r="B49">
        <f>SUMIFS(user_list!P:P,user_list!G:G,"&lt;="&amp;A49,user_list!H:H,"&gt;="&amp;A49)</f>
        <v>0.67634408602150531</v>
      </c>
      <c r="C49">
        <f>SUMIFS(user_list!Q:Q,user_list!G:G,"&lt;="&amp;A49,user_list!H:H,"&gt;="&amp;A49)</f>
        <v>1.645161290322581</v>
      </c>
      <c r="D49">
        <f>SUMIFS(user_list!P:P,user_list!G:G,"&lt;="&amp;A49,user_list!H:H,"&gt;="&amp;A49,user_list!J:J,days!G49)+SUMIFS(user_list!P:P,user_list!G:G,"&lt;="&amp;A49,user_list!H:H,"&gt;="&amp;A49,user_list!J:J,days!G49-1)</f>
        <v>0</v>
      </c>
      <c r="E49" s="38">
        <f>COUNTIF(user_list!H:H,A49)</f>
        <v>0</v>
      </c>
      <c r="F49" s="55">
        <f t="shared" si="0"/>
        <v>2</v>
      </c>
      <c r="G49" s="55">
        <f t="shared" si="1"/>
        <v>2015</v>
      </c>
      <c r="L49" s="55"/>
      <c r="M49" s="55"/>
    </row>
    <row r="50" spans="1:13" x14ac:dyDescent="0.3">
      <c r="A50" s="74">
        <v>42053</v>
      </c>
      <c r="B50">
        <f>SUMIFS(user_list!P:P,user_list!G:G,"&lt;="&amp;A50,user_list!H:H,"&gt;="&amp;A50)</f>
        <v>0.67634408602150531</v>
      </c>
      <c r="C50">
        <f>SUMIFS(user_list!Q:Q,user_list!G:G,"&lt;="&amp;A50,user_list!H:H,"&gt;="&amp;A50)</f>
        <v>1.645161290322581</v>
      </c>
      <c r="D50">
        <f>SUMIFS(user_list!P:P,user_list!G:G,"&lt;="&amp;A50,user_list!H:H,"&gt;="&amp;A50,user_list!J:J,days!G50)+SUMIFS(user_list!P:P,user_list!G:G,"&lt;="&amp;A50,user_list!H:H,"&gt;="&amp;A50,user_list!J:J,days!G50-1)</f>
        <v>0</v>
      </c>
      <c r="E50" s="38">
        <f>COUNTIF(user_list!H:H,A50)</f>
        <v>0</v>
      </c>
      <c r="F50" s="55">
        <f t="shared" si="0"/>
        <v>2</v>
      </c>
      <c r="G50" s="55">
        <f t="shared" si="1"/>
        <v>2015</v>
      </c>
      <c r="L50" s="55"/>
      <c r="M50" s="55"/>
    </row>
    <row r="51" spans="1:13" x14ac:dyDescent="0.3">
      <c r="A51" s="74">
        <v>42054</v>
      </c>
      <c r="B51">
        <f>SUMIFS(user_list!P:P,user_list!G:G,"&lt;="&amp;A51,user_list!H:H,"&gt;="&amp;A51)</f>
        <v>0.67634408602150531</v>
      </c>
      <c r="C51">
        <f>SUMIFS(user_list!Q:Q,user_list!G:G,"&lt;="&amp;A51,user_list!H:H,"&gt;="&amp;A51)</f>
        <v>1.645161290322581</v>
      </c>
      <c r="D51">
        <f>SUMIFS(user_list!P:P,user_list!G:G,"&lt;="&amp;A51,user_list!H:H,"&gt;="&amp;A51,user_list!J:J,days!G51)+SUMIFS(user_list!P:P,user_list!G:G,"&lt;="&amp;A51,user_list!H:H,"&gt;="&amp;A51,user_list!J:J,days!G51-1)</f>
        <v>0</v>
      </c>
      <c r="E51" s="38">
        <f>COUNTIF(user_list!H:H,A51)</f>
        <v>0</v>
      </c>
      <c r="F51" s="55">
        <f t="shared" si="0"/>
        <v>2</v>
      </c>
      <c r="G51" s="55">
        <f t="shared" si="1"/>
        <v>2015</v>
      </c>
      <c r="L51" s="55"/>
      <c r="M51" s="55"/>
    </row>
    <row r="52" spans="1:13" x14ac:dyDescent="0.3">
      <c r="A52" s="74">
        <v>42055</v>
      </c>
      <c r="B52">
        <f>SUMIFS(user_list!P:P,user_list!G:G,"&lt;="&amp;A52,user_list!H:H,"&gt;="&amp;A52)</f>
        <v>0.67634408602150531</v>
      </c>
      <c r="C52">
        <f>SUMIFS(user_list!Q:Q,user_list!G:G,"&lt;="&amp;A52,user_list!H:H,"&gt;="&amp;A52)</f>
        <v>1.645161290322581</v>
      </c>
      <c r="D52">
        <f>SUMIFS(user_list!P:P,user_list!G:G,"&lt;="&amp;A52,user_list!H:H,"&gt;="&amp;A52,user_list!J:J,days!G52)+SUMIFS(user_list!P:P,user_list!G:G,"&lt;="&amp;A52,user_list!H:H,"&gt;="&amp;A52,user_list!J:J,days!G52-1)</f>
        <v>0</v>
      </c>
      <c r="E52" s="38">
        <f>COUNTIF(user_list!H:H,A52)</f>
        <v>0</v>
      </c>
      <c r="F52" s="55">
        <f t="shared" si="0"/>
        <v>2</v>
      </c>
      <c r="G52" s="55">
        <f t="shared" si="1"/>
        <v>2015</v>
      </c>
      <c r="L52" s="55"/>
      <c r="M52" s="55"/>
    </row>
    <row r="53" spans="1:13" x14ac:dyDescent="0.3">
      <c r="A53" s="74">
        <v>42056</v>
      </c>
      <c r="B53">
        <f>SUMIFS(user_list!P:P,user_list!G:G,"&lt;="&amp;A53,user_list!H:H,"&gt;="&amp;A53)</f>
        <v>0.67634408602150531</v>
      </c>
      <c r="C53">
        <f>SUMIFS(user_list!Q:Q,user_list!G:G,"&lt;="&amp;A53,user_list!H:H,"&gt;="&amp;A53)</f>
        <v>1.645161290322581</v>
      </c>
      <c r="D53">
        <f>SUMIFS(user_list!P:P,user_list!G:G,"&lt;="&amp;A53,user_list!H:H,"&gt;="&amp;A53,user_list!J:J,days!G53)+SUMIFS(user_list!P:P,user_list!G:G,"&lt;="&amp;A53,user_list!H:H,"&gt;="&amp;A53,user_list!J:J,days!G53-1)</f>
        <v>0</v>
      </c>
      <c r="E53" s="38">
        <f>COUNTIF(user_list!H:H,A53)</f>
        <v>0</v>
      </c>
      <c r="F53" s="55">
        <f t="shared" si="0"/>
        <v>2</v>
      </c>
      <c r="G53" s="55">
        <f t="shared" si="1"/>
        <v>2015</v>
      </c>
      <c r="L53" s="55"/>
      <c r="M53" s="55"/>
    </row>
    <row r="54" spans="1:13" x14ac:dyDescent="0.3">
      <c r="A54" s="74">
        <v>42057</v>
      </c>
      <c r="B54">
        <f>SUMIFS(user_list!P:P,user_list!G:G,"&lt;="&amp;A54,user_list!H:H,"&gt;="&amp;A54)</f>
        <v>0.67634408602150531</v>
      </c>
      <c r="C54">
        <f>SUMIFS(user_list!Q:Q,user_list!G:G,"&lt;="&amp;A54,user_list!H:H,"&gt;="&amp;A54)</f>
        <v>1.645161290322581</v>
      </c>
      <c r="D54">
        <f>SUMIFS(user_list!P:P,user_list!G:G,"&lt;="&amp;A54,user_list!H:H,"&gt;="&amp;A54,user_list!J:J,days!G54)+SUMIFS(user_list!P:P,user_list!G:G,"&lt;="&amp;A54,user_list!H:H,"&gt;="&amp;A54,user_list!J:J,days!G54-1)</f>
        <v>0</v>
      </c>
      <c r="E54" s="38">
        <f>COUNTIF(user_list!H:H,A54)</f>
        <v>0</v>
      </c>
      <c r="F54" s="55">
        <f t="shared" si="0"/>
        <v>2</v>
      </c>
      <c r="G54" s="55">
        <f t="shared" si="1"/>
        <v>2015</v>
      </c>
      <c r="L54" s="55"/>
      <c r="M54" s="55"/>
    </row>
    <row r="55" spans="1:13" x14ac:dyDescent="0.3">
      <c r="A55" s="74">
        <v>42058</v>
      </c>
      <c r="B55">
        <f>SUMIFS(user_list!P:P,user_list!G:G,"&lt;="&amp;A55,user_list!H:H,"&gt;="&amp;A55)</f>
        <v>0.67634408602150531</v>
      </c>
      <c r="C55">
        <f>SUMIFS(user_list!Q:Q,user_list!G:G,"&lt;="&amp;A55,user_list!H:H,"&gt;="&amp;A55)</f>
        <v>1.645161290322581</v>
      </c>
      <c r="D55">
        <f>SUMIFS(user_list!P:P,user_list!G:G,"&lt;="&amp;A55,user_list!H:H,"&gt;="&amp;A55,user_list!J:J,days!G55)+SUMIFS(user_list!P:P,user_list!G:G,"&lt;="&amp;A55,user_list!H:H,"&gt;="&amp;A55,user_list!J:J,days!G55-1)</f>
        <v>0</v>
      </c>
      <c r="E55" s="38">
        <f>COUNTIF(user_list!H:H,A55)</f>
        <v>0</v>
      </c>
      <c r="F55" s="55">
        <f t="shared" si="0"/>
        <v>2</v>
      </c>
      <c r="G55" s="55">
        <f t="shared" si="1"/>
        <v>2015</v>
      </c>
      <c r="L55" s="55"/>
      <c r="M55" s="55"/>
    </row>
    <row r="56" spans="1:13" x14ac:dyDescent="0.3">
      <c r="A56" s="74">
        <v>42059</v>
      </c>
      <c r="B56">
        <f>SUMIFS(user_list!P:P,user_list!G:G,"&lt;="&amp;A56,user_list!H:H,"&gt;="&amp;A56)</f>
        <v>0.67634408602150531</v>
      </c>
      <c r="C56">
        <f>SUMIFS(user_list!Q:Q,user_list!G:G,"&lt;="&amp;A56,user_list!H:H,"&gt;="&amp;A56)</f>
        <v>1.645161290322581</v>
      </c>
      <c r="D56">
        <f>SUMIFS(user_list!P:P,user_list!G:G,"&lt;="&amp;A56,user_list!H:H,"&gt;="&amp;A56,user_list!J:J,days!G56)+SUMIFS(user_list!P:P,user_list!G:G,"&lt;="&amp;A56,user_list!H:H,"&gt;="&amp;A56,user_list!J:J,days!G56-1)</f>
        <v>0</v>
      </c>
      <c r="E56" s="38">
        <f>COUNTIF(user_list!H:H,A56)</f>
        <v>0</v>
      </c>
      <c r="F56" s="55">
        <f t="shared" si="0"/>
        <v>2</v>
      </c>
      <c r="G56" s="55">
        <f t="shared" si="1"/>
        <v>2015</v>
      </c>
      <c r="L56" s="55"/>
      <c r="M56" s="55"/>
    </row>
    <row r="57" spans="1:13" x14ac:dyDescent="0.3">
      <c r="A57" s="74">
        <v>42060</v>
      </c>
      <c r="B57">
        <f>SUMIFS(user_list!P:P,user_list!G:G,"&lt;="&amp;A57,user_list!H:H,"&gt;="&amp;A57)</f>
        <v>0.67634408602150531</v>
      </c>
      <c r="C57">
        <f>SUMIFS(user_list!Q:Q,user_list!G:G,"&lt;="&amp;A57,user_list!H:H,"&gt;="&amp;A57)</f>
        <v>1.645161290322581</v>
      </c>
      <c r="D57">
        <f>SUMIFS(user_list!P:P,user_list!G:G,"&lt;="&amp;A57,user_list!H:H,"&gt;="&amp;A57,user_list!J:J,days!G57)+SUMIFS(user_list!P:P,user_list!G:G,"&lt;="&amp;A57,user_list!H:H,"&gt;="&amp;A57,user_list!J:J,days!G57-1)</f>
        <v>0</v>
      </c>
      <c r="E57" s="38">
        <f>COUNTIF(user_list!H:H,A57)</f>
        <v>0</v>
      </c>
      <c r="F57" s="55">
        <f t="shared" si="0"/>
        <v>2</v>
      </c>
      <c r="G57" s="55">
        <f t="shared" si="1"/>
        <v>2015</v>
      </c>
      <c r="L57" s="55"/>
      <c r="M57" s="55"/>
    </row>
    <row r="58" spans="1:13" x14ac:dyDescent="0.3">
      <c r="A58" s="74">
        <v>42061</v>
      </c>
      <c r="B58">
        <f>SUMIFS(user_list!P:P,user_list!G:G,"&lt;="&amp;A58,user_list!H:H,"&gt;="&amp;A58)</f>
        <v>0.67634408602150531</v>
      </c>
      <c r="C58">
        <f>SUMIFS(user_list!Q:Q,user_list!G:G,"&lt;="&amp;A58,user_list!H:H,"&gt;="&amp;A58)</f>
        <v>1.645161290322581</v>
      </c>
      <c r="D58">
        <f>SUMIFS(user_list!P:P,user_list!G:G,"&lt;="&amp;A58,user_list!H:H,"&gt;="&amp;A58,user_list!J:J,days!G58)+SUMIFS(user_list!P:P,user_list!G:G,"&lt;="&amp;A58,user_list!H:H,"&gt;="&amp;A58,user_list!J:J,days!G58-1)</f>
        <v>0</v>
      </c>
      <c r="E58" s="38">
        <f>COUNTIF(user_list!H:H,A58)</f>
        <v>0</v>
      </c>
      <c r="F58" s="55">
        <f t="shared" si="0"/>
        <v>2</v>
      </c>
      <c r="G58" s="55">
        <f t="shared" si="1"/>
        <v>2015</v>
      </c>
      <c r="L58" s="55"/>
      <c r="M58" s="55"/>
    </row>
    <row r="59" spans="1:13" x14ac:dyDescent="0.3">
      <c r="A59" s="74">
        <v>42062</v>
      </c>
      <c r="B59">
        <f>SUMIFS(user_list!P:P,user_list!G:G,"&lt;="&amp;A59,user_list!H:H,"&gt;="&amp;A59)</f>
        <v>0.67634408602150531</v>
      </c>
      <c r="C59">
        <f>SUMIFS(user_list!Q:Q,user_list!G:G,"&lt;="&amp;A59,user_list!H:H,"&gt;="&amp;A59)</f>
        <v>1.645161290322581</v>
      </c>
      <c r="D59">
        <f>SUMIFS(user_list!P:P,user_list!G:G,"&lt;="&amp;A59,user_list!H:H,"&gt;="&amp;A59,user_list!J:J,days!G59)+SUMIFS(user_list!P:P,user_list!G:G,"&lt;="&amp;A59,user_list!H:H,"&gt;="&amp;A59,user_list!J:J,days!G59-1)</f>
        <v>0</v>
      </c>
      <c r="E59" s="38">
        <f>COUNTIF(user_list!H:H,A59)</f>
        <v>0</v>
      </c>
      <c r="F59" s="55">
        <f t="shared" si="0"/>
        <v>2</v>
      </c>
      <c r="G59" s="55">
        <f t="shared" si="1"/>
        <v>2015</v>
      </c>
      <c r="L59" s="55"/>
      <c r="M59" s="55"/>
    </row>
    <row r="60" spans="1:13" x14ac:dyDescent="0.3">
      <c r="A60" s="74">
        <v>42063</v>
      </c>
      <c r="B60">
        <f>SUMIFS(user_list!P:P,user_list!G:G,"&lt;="&amp;A60,user_list!H:H,"&gt;="&amp;A60)</f>
        <v>0.67634408602150531</v>
      </c>
      <c r="C60">
        <f>SUMIFS(user_list!Q:Q,user_list!G:G,"&lt;="&amp;A60,user_list!H:H,"&gt;="&amp;A60)</f>
        <v>1.645161290322581</v>
      </c>
      <c r="D60">
        <f>SUMIFS(user_list!P:P,user_list!G:G,"&lt;="&amp;A60,user_list!H:H,"&gt;="&amp;A60,user_list!J:J,days!G60)+SUMIFS(user_list!P:P,user_list!G:G,"&lt;="&amp;A60,user_list!H:H,"&gt;="&amp;A60,user_list!J:J,days!G60-1)</f>
        <v>0</v>
      </c>
      <c r="E60" s="38">
        <f>COUNTIF(user_list!H:H,A60)</f>
        <v>0</v>
      </c>
      <c r="F60" s="55">
        <f t="shared" si="0"/>
        <v>2</v>
      </c>
      <c r="G60" s="55">
        <f t="shared" si="1"/>
        <v>2015</v>
      </c>
      <c r="L60" s="55"/>
      <c r="M60" s="55"/>
    </row>
    <row r="61" spans="1:13" x14ac:dyDescent="0.3">
      <c r="A61" s="74">
        <v>42064</v>
      </c>
      <c r="B61">
        <f>SUMIFS(user_list!P:P,user_list!G:G,"&lt;="&amp;A61,user_list!H:H,"&gt;="&amp;A61)</f>
        <v>0.67634408602150531</v>
      </c>
      <c r="C61">
        <f>SUMIFS(user_list!Q:Q,user_list!G:G,"&lt;="&amp;A61,user_list!H:H,"&gt;="&amp;A61)</f>
        <v>1.645161290322581</v>
      </c>
      <c r="D61">
        <f>SUMIFS(user_list!P:P,user_list!G:G,"&lt;="&amp;A61,user_list!H:H,"&gt;="&amp;A61,user_list!J:J,days!G61)+SUMIFS(user_list!P:P,user_list!G:G,"&lt;="&amp;A61,user_list!H:H,"&gt;="&amp;A61,user_list!J:J,days!G61-1)</f>
        <v>0</v>
      </c>
      <c r="E61" s="38">
        <f>COUNTIF(user_list!H:H,A61)</f>
        <v>0</v>
      </c>
      <c r="F61" s="55">
        <f t="shared" si="0"/>
        <v>3</v>
      </c>
      <c r="G61" s="55">
        <f t="shared" si="1"/>
        <v>2015</v>
      </c>
      <c r="L61" s="55"/>
      <c r="M61" s="55"/>
    </row>
    <row r="62" spans="1:13" x14ac:dyDescent="0.3">
      <c r="A62" s="74">
        <v>42065</v>
      </c>
      <c r="B62">
        <f>SUMIFS(user_list!P:P,user_list!G:G,"&lt;="&amp;A62,user_list!H:H,"&gt;="&amp;A62)</f>
        <v>0.67634408602150531</v>
      </c>
      <c r="C62">
        <f>SUMIFS(user_list!Q:Q,user_list!G:G,"&lt;="&amp;A62,user_list!H:H,"&gt;="&amp;A62)</f>
        <v>1.645161290322581</v>
      </c>
      <c r="D62">
        <f>SUMIFS(user_list!P:P,user_list!G:G,"&lt;="&amp;A62,user_list!H:H,"&gt;="&amp;A62,user_list!J:J,days!G62)+SUMIFS(user_list!P:P,user_list!G:G,"&lt;="&amp;A62,user_list!H:H,"&gt;="&amp;A62,user_list!J:J,days!G62-1)</f>
        <v>0</v>
      </c>
      <c r="E62" s="38">
        <f>COUNTIF(user_list!H:H,A62)</f>
        <v>0</v>
      </c>
      <c r="F62" s="55">
        <f t="shared" si="0"/>
        <v>3</v>
      </c>
      <c r="G62" s="55">
        <f t="shared" si="1"/>
        <v>2015</v>
      </c>
      <c r="L62" s="55"/>
      <c r="M62" s="55"/>
    </row>
    <row r="63" spans="1:13" x14ac:dyDescent="0.3">
      <c r="A63" s="74">
        <v>42066</v>
      </c>
      <c r="B63">
        <f>SUMIFS(user_list!P:P,user_list!G:G,"&lt;="&amp;A63,user_list!H:H,"&gt;="&amp;A63)</f>
        <v>0.67634408602150531</v>
      </c>
      <c r="C63">
        <f>SUMIFS(user_list!Q:Q,user_list!G:G,"&lt;="&amp;A63,user_list!H:H,"&gt;="&amp;A63)</f>
        <v>1.645161290322581</v>
      </c>
      <c r="D63">
        <f>SUMIFS(user_list!P:P,user_list!G:G,"&lt;="&amp;A63,user_list!H:H,"&gt;="&amp;A63,user_list!J:J,days!G63)+SUMIFS(user_list!P:P,user_list!G:G,"&lt;="&amp;A63,user_list!H:H,"&gt;="&amp;A63,user_list!J:J,days!G63-1)</f>
        <v>0</v>
      </c>
      <c r="E63" s="38">
        <f>COUNTIF(user_list!H:H,A63)</f>
        <v>0</v>
      </c>
      <c r="F63" s="55">
        <f t="shared" si="0"/>
        <v>3</v>
      </c>
      <c r="G63" s="55">
        <f t="shared" si="1"/>
        <v>2015</v>
      </c>
      <c r="L63" s="55"/>
      <c r="M63" s="55"/>
    </row>
    <row r="64" spans="1:13" x14ac:dyDescent="0.3">
      <c r="A64" s="74">
        <v>42067</v>
      </c>
      <c r="B64">
        <f>SUMIFS(user_list!P:P,user_list!G:G,"&lt;="&amp;A64,user_list!H:H,"&gt;="&amp;A64)</f>
        <v>0.67634408602150531</v>
      </c>
      <c r="C64">
        <f>SUMIFS(user_list!Q:Q,user_list!G:G,"&lt;="&amp;A64,user_list!H:H,"&gt;="&amp;A64)</f>
        <v>1.645161290322581</v>
      </c>
      <c r="D64">
        <f>SUMIFS(user_list!P:P,user_list!G:G,"&lt;="&amp;A64,user_list!H:H,"&gt;="&amp;A64,user_list!J:J,days!G64)+SUMIFS(user_list!P:P,user_list!G:G,"&lt;="&amp;A64,user_list!H:H,"&gt;="&amp;A64,user_list!J:J,days!G64-1)</f>
        <v>0</v>
      </c>
      <c r="E64" s="38">
        <f>COUNTIF(user_list!H:H,A64)</f>
        <v>0</v>
      </c>
      <c r="F64" s="55">
        <f t="shared" si="0"/>
        <v>3</v>
      </c>
      <c r="G64" s="55">
        <f t="shared" si="1"/>
        <v>2015</v>
      </c>
      <c r="L64" s="55"/>
      <c r="M64" s="55"/>
    </row>
    <row r="65" spans="1:13" x14ac:dyDescent="0.3">
      <c r="A65" s="74">
        <v>42068</v>
      </c>
      <c r="B65">
        <f>SUMIFS(user_list!P:P,user_list!G:G,"&lt;="&amp;A65,user_list!H:H,"&gt;="&amp;A65)</f>
        <v>0.67634408602150531</v>
      </c>
      <c r="C65">
        <f>SUMIFS(user_list!Q:Q,user_list!G:G,"&lt;="&amp;A65,user_list!H:H,"&gt;="&amp;A65)</f>
        <v>1.645161290322581</v>
      </c>
      <c r="D65">
        <f>SUMIFS(user_list!P:P,user_list!G:G,"&lt;="&amp;A65,user_list!H:H,"&gt;="&amp;A65,user_list!J:J,days!G65)+SUMIFS(user_list!P:P,user_list!G:G,"&lt;="&amp;A65,user_list!H:H,"&gt;="&amp;A65,user_list!J:J,days!G65-1)</f>
        <v>0</v>
      </c>
      <c r="E65" s="38">
        <f>COUNTIF(user_list!H:H,A65)</f>
        <v>0</v>
      </c>
      <c r="F65" s="55">
        <f t="shared" si="0"/>
        <v>3</v>
      </c>
      <c r="G65" s="55">
        <f t="shared" si="1"/>
        <v>2015</v>
      </c>
      <c r="L65" s="55"/>
      <c r="M65" s="55"/>
    </row>
    <row r="66" spans="1:13" x14ac:dyDescent="0.3">
      <c r="A66" s="74">
        <v>42069</v>
      </c>
      <c r="B66">
        <f>SUMIFS(user_list!P:P,user_list!G:G,"&lt;="&amp;A66,user_list!H:H,"&gt;="&amp;A66)</f>
        <v>0.67634408602150531</v>
      </c>
      <c r="C66">
        <f>SUMIFS(user_list!Q:Q,user_list!G:G,"&lt;="&amp;A66,user_list!H:H,"&gt;="&amp;A66)</f>
        <v>1.645161290322581</v>
      </c>
      <c r="D66">
        <f>SUMIFS(user_list!P:P,user_list!G:G,"&lt;="&amp;A66,user_list!H:H,"&gt;="&amp;A66,user_list!J:J,days!G66)+SUMIFS(user_list!P:P,user_list!G:G,"&lt;="&amp;A66,user_list!H:H,"&gt;="&amp;A66,user_list!J:J,days!G66-1)</f>
        <v>0</v>
      </c>
      <c r="E66" s="38">
        <f>COUNTIF(user_list!H:H,A66)</f>
        <v>0</v>
      </c>
      <c r="F66" s="55">
        <f t="shared" ref="F66:F129" si="2">MONTH(A66)</f>
        <v>3</v>
      </c>
      <c r="G66" s="55">
        <f t="shared" ref="G66:G129" si="3">YEAR(A66)</f>
        <v>2015</v>
      </c>
      <c r="L66" s="55"/>
      <c r="M66" s="55"/>
    </row>
    <row r="67" spans="1:13" x14ac:dyDescent="0.3">
      <c r="A67" s="74">
        <v>42070</v>
      </c>
      <c r="B67">
        <f>SUMIFS(user_list!P:P,user_list!G:G,"&lt;="&amp;A67,user_list!H:H,"&gt;="&amp;A67)</f>
        <v>0.67634408602150531</v>
      </c>
      <c r="C67">
        <f>SUMIFS(user_list!Q:Q,user_list!G:G,"&lt;="&amp;A67,user_list!H:H,"&gt;="&amp;A67)</f>
        <v>1.645161290322581</v>
      </c>
      <c r="D67">
        <f>SUMIFS(user_list!P:P,user_list!G:G,"&lt;="&amp;A67,user_list!H:H,"&gt;="&amp;A67,user_list!J:J,days!G67)+SUMIFS(user_list!P:P,user_list!G:G,"&lt;="&amp;A67,user_list!H:H,"&gt;="&amp;A67,user_list!J:J,days!G67-1)</f>
        <v>0</v>
      </c>
      <c r="E67" s="38">
        <f>COUNTIF(user_list!H:H,A67)</f>
        <v>0</v>
      </c>
      <c r="F67" s="55">
        <f t="shared" si="2"/>
        <v>3</v>
      </c>
      <c r="G67" s="55">
        <f t="shared" si="3"/>
        <v>2015</v>
      </c>
      <c r="L67" s="55"/>
      <c r="M67" s="55"/>
    </row>
    <row r="68" spans="1:13" x14ac:dyDescent="0.3">
      <c r="A68" s="74">
        <v>42071</v>
      </c>
      <c r="B68">
        <f>SUMIFS(user_list!P:P,user_list!G:G,"&lt;="&amp;A68,user_list!H:H,"&gt;="&amp;A68)</f>
        <v>0.67634408602150531</v>
      </c>
      <c r="C68">
        <f>SUMIFS(user_list!Q:Q,user_list!G:G,"&lt;="&amp;A68,user_list!H:H,"&gt;="&amp;A68)</f>
        <v>1.645161290322581</v>
      </c>
      <c r="D68">
        <f>SUMIFS(user_list!P:P,user_list!G:G,"&lt;="&amp;A68,user_list!H:H,"&gt;="&amp;A68,user_list!J:J,days!G68)+SUMIFS(user_list!P:P,user_list!G:G,"&lt;="&amp;A68,user_list!H:H,"&gt;="&amp;A68,user_list!J:J,days!G68-1)</f>
        <v>0</v>
      </c>
      <c r="E68" s="38">
        <f>COUNTIF(user_list!H:H,A68)</f>
        <v>0</v>
      </c>
      <c r="F68" s="55">
        <f t="shared" si="2"/>
        <v>3</v>
      </c>
      <c r="G68" s="55">
        <f t="shared" si="3"/>
        <v>2015</v>
      </c>
      <c r="L68" s="55"/>
      <c r="M68" s="55"/>
    </row>
    <row r="69" spans="1:13" x14ac:dyDescent="0.3">
      <c r="A69" s="74">
        <v>42072</v>
      </c>
      <c r="B69">
        <f>SUMIFS(user_list!P:P,user_list!G:G,"&lt;="&amp;A69,user_list!H:H,"&gt;="&amp;A69)</f>
        <v>0.67634408602150531</v>
      </c>
      <c r="C69">
        <f>SUMIFS(user_list!Q:Q,user_list!G:G,"&lt;="&amp;A69,user_list!H:H,"&gt;="&amp;A69)</f>
        <v>1.645161290322581</v>
      </c>
      <c r="D69">
        <f>SUMIFS(user_list!P:P,user_list!G:G,"&lt;="&amp;A69,user_list!H:H,"&gt;="&amp;A69,user_list!J:J,days!G69)+SUMIFS(user_list!P:P,user_list!G:G,"&lt;="&amp;A69,user_list!H:H,"&gt;="&amp;A69,user_list!J:J,days!G69-1)</f>
        <v>0</v>
      </c>
      <c r="E69" s="38">
        <f>COUNTIF(user_list!H:H,A69)</f>
        <v>0</v>
      </c>
      <c r="F69" s="55">
        <f t="shared" si="2"/>
        <v>3</v>
      </c>
      <c r="G69" s="55">
        <f t="shared" si="3"/>
        <v>2015</v>
      </c>
      <c r="L69" s="55"/>
      <c r="M69" s="55"/>
    </row>
    <row r="70" spans="1:13" x14ac:dyDescent="0.3">
      <c r="A70" s="74">
        <v>42073</v>
      </c>
      <c r="B70">
        <f>SUMIFS(user_list!P:P,user_list!G:G,"&lt;="&amp;A70,user_list!H:H,"&gt;="&amp;A70)</f>
        <v>0.67634408602150531</v>
      </c>
      <c r="C70">
        <f>SUMIFS(user_list!Q:Q,user_list!G:G,"&lt;="&amp;A70,user_list!H:H,"&gt;="&amp;A70)</f>
        <v>1.645161290322581</v>
      </c>
      <c r="D70">
        <f>SUMIFS(user_list!P:P,user_list!G:G,"&lt;="&amp;A70,user_list!H:H,"&gt;="&amp;A70,user_list!J:J,days!G70)+SUMIFS(user_list!P:P,user_list!G:G,"&lt;="&amp;A70,user_list!H:H,"&gt;="&amp;A70,user_list!J:J,days!G70-1)</f>
        <v>0</v>
      </c>
      <c r="E70" s="38">
        <f>COUNTIF(user_list!H:H,A70)</f>
        <v>0</v>
      </c>
      <c r="F70" s="55">
        <f t="shared" si="2"/>
        <v>3</v>
      </c>
      <c r="G70" s="55">
        <f t="shared" si="3"/>
        <v>2015</v>
      </c>
      <c r="L70" s="55"/>
      <c r="M70" s="55"/>
    </row>
    <row r="71" spans="1:13" x14ac:dyDescent="0.3">
      <c r="A71" s="74">
        <v>42074</v>
      </c>
      <c r="B71">
        <f>SUMIFS(user_list!P:P,user_list!G:G,"&lt;="&amp;A71,user_list!H:H,"&gt;="&amp;A71)</f>
        <v>0.67634408602150531</v>
      </c>
      <c r="C71">
        <f>SUMIFS(user_list!Q:Q,user_list!G:G,"&lt;="&amp;A71,user_list!H:H,"&gt;="&amp;A71)</f>
        <v>1.645161290322581</v>
      </c>
      <c r="D71">
        <f>SUMIFS(user_list!P:P,user_list!G:G,"&lt;="&amp;A71,user_list!H:H,"&gt;="&amp;A71,user_list!J:J,days!G71)+SUMIFS(user_list!P:P,user_list!G:G,"&lt;="&amp;A71,user_list!H:H,"&gt;="&amp;A71,user_list!J:J,days!G71-1)</f>
        <v>0</v>
      </c>
      <c r="E71" s="38">
        <f>COUNTIF(user_list!H:H,A71)</f>
        <v>0</v>
      </c>
      <c r="F71" s="55">
        <f t="shared" si="2"/>
        <v>3</v>
      </c>
      <c r="G71" s="55">
        <f t="shared" si="3"/>
        <v>2015</v>
      </c>
      <c r="L71" s="55"/>
      <c r="M71" s="55"/>
    </row>
    <row r="72" spans="1:13" x14ac:dyDescent="0.3">
      <c r="A72" s="74">
        <v>42075</v>
      </c>
      <c r="B72">
        <f>SUMIFS(user_list!P:P,user_list!G:G,"&lt;="&amp;A72,user_list!H:H,"&gt;="&amp;A72)</f>
        <v>0.67634408602150531</v>
      </c>
      <c r="C72">
        <f>SUMIFS(user_list!Q:Q,user_list!G:G,"&lt;="&amp;A72,user_list!H:H,"&gt;="&amp;A72)</f>
        <v>1.645161290322581</v>
      </c>
      <c r="D72">
        <f>SUMIFS(user_list!P:P,user_list!G:G,"&lt;="&amp;A72,user_list!H:H,"&gt;="&amp;A72,user_list!J:J,days!G72)+SUMIFS(user_list!P:P,user_list!G:G,"&lt;="&amp;A72,user_list!H:H,"&gt;="&amp;A72,user_list!J:J,days!G72-1)</f>
        <v>0</v>
      </c>
      <c r="E72" s="38">
        <f>COUNTIF(user_list!H:H,A72)</f>
        <v>0</v>
      </c>
      <c r="F72" s="55">
        <f t="shared" si="2"/>
        <v>3</v>
      </c>
      <c r="G72" s="55">
        <f t="shared" si="3"/>
        <v>2015</v>
      </c>
      <c r="L72" s="55"/>
      <c r="M72" s="55"/>
    </row>
    <row r="73" spans="1:13" x14ac:dyDescent="0.3">
      <c r="A73" s="74">
        <v>42076</v>
      </c>
      <c r="B73">
        <f>SUMIFS(user_list!P:P,user_list!G:G,"&lt;="&amp;A73,user_list!H:H,"&gt;="&amp;A73)</f>
        <v>0.67634408602150531</v>
      </c>
      <c r="C73">
        <f>SUMIFS(user_list!Q:Q,user_list!G:G,"&lt;="&amp;A73,user_list!H:H,"&gt;="&amp;A73)</f>
        <v>1.645161290322581</v>
      </c>
      <c r="D73">
        <f>SUMIFS(user_list!P:P,user_list!G:G,"&lt;="&amp;A73,user_list!H:H,"&gt;="&amp;A73,user_list!J:J,days!G73)+SUMIFS(user_list!P:P,user_list!G:G,"&lt;="&amp;A73,user_list!H:H,"&gt;="&amp;A73,user_list!J:J,days!G73-1)</f>
        <v>0</v>
      </c>
      <c r="E73" s="38">
        <f>COUNTIF(user_list!H:H,A73)</f>
        <v>0</v>
      </c>
      <c r="F73" s="55">
        <f t="shared" si="2"/>
        <v>3</v>
      </c>
      <c r="G73" s="55">
        <f t="shared" si="3"/>
        <v>2015</v>
      </c>
      <c r="L73" s="55"/>
      <c r="M73" s="55"/>
    </row>
    <row r="74" spans="1:13" x14ac:dyDescent="0.3">
      <c r="A74" s="74">
        <v>42077</v>
      </c>
      <c r="B74">
        <f>SUMIFS(user_list!P:P,user_list!G:G,"&lt;="&amp;A74,user_list!H:H,"&gt;="&amp;A74)</f>
        <v>0.67634408602150531</v>
      </c>
      <c r="C74">
        <f>SUMIFS(user_list!Q:Q,user_list!G:G,"&lt;="&amp;A74,user_list!H:H,"&gt;="&amp;A74)</f>
        <v>1.645161290322581</v>
      </c>
      <c r="D74">
        <f>SUMIFS(user_list!P:P,user_list!G:G,"&lt;="&amp;A74,user_list!H:H,"&gt;="&amp;A74,user_list!J:J,days!G74)+SUMIFS(user_list!P:P,user_list!G:G,"&lt;="&amp;A74,user_list!H:H,"&gt;="&amp;A74,user_list!J:J,days!G74-1)</f>
        <v>0</v>
      </c>
      <c r="E74" s="38">
        <f>COUNTIF(user_list!H:H,A74)</f>
        <v>0</v>
      </c>
      <c r="F74" s="55">
        <f t="shared" si="2"/>
        <v>3</v>
      </c>
      <c r="G74" s="55">
        <f t="shared" si="3"/>
        <v>2015</v>
      </c>
      <c r="L74" s="55"/>
      <c r="M74" s="55"/>
    </row>
    <row r="75" spans="1:13" x14ac:dyDescent="0.3">
      <c r="A75" s="74">
        <v>42078</v>
      </c>
      <c r="B75">
        <f>SUMIFS(user_list!P:P,user_list!G:G,"&lt;="&amp;A75,user_list!H:H,"&gt;="&amp;A75)</f>
        <v>0.67634408602150531</v>
      </c>
      <c r="C75">
        <f>SUMIFS(user_list!Q:Q,user_list!G:G,"&lt;="&amp;A75,user_list!H:H,"&gt;="&amp;A75)</f>
        <v>1.645161290322581</v>
      </c>
      <c r="D75">
        <f>SUMIFS(user_list!P:P,user_list!G:G,"&lt;="&amp;A75,user_list!H:H,"&gt;="&amp;A75,user_list!J:J,days!G75)+SUMIFS(user_list!P:P,user_list!G:G,"&lt;="&amp;A75,user_list!H:H,"&gt;="&amp;A75,user_list!J:J,days!G75-1)</f>
        <v>0</v>
      </c>
      <c r="E75" s="38">
        <f>COUNTIF(user_list!H:H,A75)</f>
        <v>0</v>
      </c>
      <c r="F75" s="55">
        <f t="shared" si="2"/>
        <v>3</v>
      </c>
      <c r="G75" s="55">
        <f t="shared" si="3"/>
        <v>2015</v>
      </c>
      <c r="L75" s="55"/>
      <c r="M75" s="55"/>
    </row>
    <row r="76" spans="1:13" x14ac:dyDescent="0.3">
      <c r="A76" s="74">
        <v>42079</v>
      </c>
      <c r="B76">
        <f>SUMIFS(user_list!P:P,user_list!G:G,"&lt;="&amp;A76,user_list!H:H,"&gt;="&amp;A76)</f>
        <v>0.67634408602150531</v>
      </c>
      <c r="C76">
        <f>SUMIFS(user_list!Q:Q,user_list!G:G,"&lt;="&amp;A76,user_list!H:H,"&gt;="&amp;A76)</f>
        <v>1.645161290322581</v>
      </c>
      <c r="D76">
        <f>SUMIFS(user_list!P:P,user_list!G:G,"&lt;="&amp;A76,user_list!H:H,"&gt;="&amp;A76,user_list!J:J,days!G76)+SUMIFS(user_list!P:P,user_list!G:G,"&lt;="&amp;A76,user_list!H:H,"&gt;="&amp;A76,user_list!J:J,days!G76-1)</f>
        <v>0</v>
      </c>
      <c r="E76" s="38">
        <f>COUNTIF(user_list!H:H,A76)</f>
        <v>0</v>
      </c>
      <c r="F76" s="55">
        <f t="shared" si="2"/>
        <v>3</v>
      </c>
      <c r="G76" s="55">
        <f t="shared" si="3"/>
        <v>2015</v>
      </c>
      <c r="L76" s="55"/>
      <c r="M76" s="55"/>
    </row>
    <row r="77" spans="1:13" x14ac:dyDescent="0.3">
      <c r="A77" s="74">
        <v>42080</v>
      </c>
      <c r="B77">
        <f>SUMIFS(user_list!P:P,user_list!G:G,"&lt;="&amp;A77,user_list!H:H,"&gt;="&amp;A77)</f>
        <v>0.67634408602150531</v>
      </c>
      <c r="C77">
        <f>SUMIFS(user_list!Q:Q,user_list!G:G,"&lt;="&amp;A77,user_list!H:H,"&gt;="&amp;A77)</f>
        <v>1.645161290322581</v>
      </c>
      <c r="D77">
        <f>SUMIFS(user_list!P:P,user_list!G:G,"&lt;="&amp;A77,user_list!H:H,"&gt;="&amp;A77,user_list!J:J,days!G77)+SUMIFS(user_list!P:P,user_list!G:G,"&lt;="&amp;A77,user_list!H:H,"&gt;="&amp;A77,user_list!J:J,days!G77-1)</f>
        <v>0</v>
      </c>
      <c r="E77" s="38">
        <f>COUNTIF(user_list!H:H,A77)</f>
        <v>0</v>
      </c>
      <c r="F77" s="55">
        <f t="shared" si="2"/>
        <v>3</v>
      </c>
      <c r="G77" s="55">
        <f t="shared" si="3"/>
        <v>2015</v>
      </c>
      <c r="L77" s="55"/>
      <c r="M77" s="55"/>
    </row>
    <row r="78" spans="1:13" x14ac:dyDescent="0.3">
      <c r="A78" s="74">
        <v>42081</v>
      </c>
      <c r="B78">
        <f>SUMIFS(user_list!P:P,user_list!G:G,"&lt;="&amp;A78,user_list!H:H,"&gt;="&amp;A78)</f>
        <v>0.67634408602150531</v>
      </c>
      <c r="C78">
        <f>SUMIFS(user_list!Q:Q,user_list!G:G,"&lt;="&amp;A78,user_list!H:H,"&gt;="&amp;A78)</f>
        <v>1.645161290322581</v>
      </c>
      <c r="D78">
        <f>SUMIFS(user_list!P:P,user_list!G:G,"&lt;="&amp;A78,user_list!H:H,"&gt;="&amp;A78,user_list!J:J,days!G78)+SUMIFS(user_list!P:P,user_list!G:G,"&lt;="&amp;A78,user_list!H:H,"&gt;="&amp;A78,user_list!J:J,days!G78-1)</f>
        <v>0</v>
      </c>
      <c r="E78" s="38">
        <f>COUNTIF(user_list!H:H,A78)</f>
        <v>0</v>
      </c>
      <c r="F78" s="55">
        <f t="shared" si="2"/>
        <v>3</v>
      </c>
      <c r="G78" s="55">
        <f t="shared" si="3"/>
        <v>2015</v>
      </c>
      <c r="L78" s="55"/>
      <c r="M78" s="55"/>
    </row>
    <row r="79" spans="1:13" x14ac:dyDescent="0.3">
      <c r="A79" s="74">
        <v>42082</v>
      </c>
      <c r="B79">
        <f>SUMIFS(user_list!P:P,user_list!G:G,"&lt;="&amp;A79,user_list!H:H,"&gt;="&amp;A79)</f>
        <v>0.67634408602150531</v>
      </c>
      <c r="C79">
        <f>SUMIFS(user_list!Q:Q,user_list!G:G,"&lt;="&amp;A79,user_list!H:H,"&gt;="&amp;A79)</f>
        <v>1.645161290322581</v>
      </c>
      <c r="D79">
        <f>SUMIFS(user_list!P:P,user_list!G:G,"&lt;="&amp;A79,user_list!H:H,"&gt;="&amp;A79,user_list!J:J,days!G79)+SUMIFS(user_list!P:P,user_list!G:G,"&lt;="&amp;A79,user_list!H:H,"&gt;="&amp;A79,user_list!J:J,days!G79-1)</f>
        <v>0</v>
      </c>
      <c r="E79" s="38">
        <f>COUNTIF(user_list!H:H,A79)</f>
        <v>0</v>
      </c>
      <c r="F79" s="55">
        <f t="shared" si="2"/>
        <v>3</v>
      </c>
      <c r="G79" s="55">
        <f t="shared" si="3"/>
        <v>2015</v>
      </c>
      <c r="L79" s="55"/>
      <c r="M79" s="55"/>
    </row>
    <row r="80" spans="1:13" x14ac:dyDescent="0.3">
      <c r="A80" s="74">
        <v>42083</v>
      </c>
      <c r="B80">
        <f>SUMIFS(user_list!P:P,user_list!G:G,"&lt;="&amp;A80,user_list!H:H,"&gt;="&amp;A80)</f>
        <v>0.67634408602150531</v>
      </c>
      <c r="C80">
        <f>SUMIFS(user_list!Q:Q,user_list!G:G,"&lt;="&amp;A80,user_list!H:H,"&gt;="&amp;A80)</f>
        <v>1.645161290322581</v>
      </c>
      <c r="D80">
        <f>SUMIFS(user_list!P:P,user_list!G:G,"&lt;="&amp;A80,user_list!H:H,"&gt;="&amp;A80,user_list!J:J,days!G80)+SUMIFS(user_list!P:P,user_list!G:G,"&lt;="&amp;A80,user_list!H:H,"&gt;="&amp;A80,user_list!J:J,days!G80-1)</f>
        <v>0</v>
      </c>
      <c r="E80" s="38">
        <f>COUNTIF(user_list!H:H,A80)</f>
        <v>0</v>
      </c>
      <c r="F80" s="55">
        <f t="shared" si="2"/>
        <v>3</v>
      </c>
      <c r="G80" s="55">
        <f t="shared" si="3"/>
        <v>2015</v>
      </c>
      <c r="L80" s="55"/>
      <c r="M80" s="55"/>
    </row>
    <row r="81" spans="1:13" x14ac:dyDescent="0.3">
      <c r="A81" s="74">
        <v>42084</v>
      </c>
      <c r="B81">
        <f>SUMIFS(user_list!P:P,user_list!G:G,"&lt;="&amp;A81,user_list!H:H,"&gt;="&amp;A81)</f>
        <v>0.67634408602150531</v>
      </c>
      <c r="C81">
        <f>SUMIFS(user_list!Q:Q,user_list!G:G,"&lt;="&amp;A81,user_list!H:H,"&gt;="&amp;A81)</f>
        <v>1.645161290322581</v>
      </c>
      <c r="D81">
        <f>SUMIFS(user_list!P:P,user_list!G:G,"&lt;="&amp;A81,user_list!H:H,"&gt;="&amp;A81,user_list!J:J,days!G81)+SUMIFS(user_list!P:P,user_list!G:G,"&lt;="&amp;A81,user_list!H:H,"&gt;="&amp;A81,user_list!J:J,days!G81-1)</f>
        <v>0</v>
      </c>
      <c r="E81" s="38">
        <f>COUNTIF(user_list!H:H,A81)</f>
        <v>0</v>
      </c>
      <c r="F81" s="55">
        <f t="shared" si="2"/>
        <v>3</v>
      </c>
      <c r="G81" s="55">
        <f t="shared" si="3"/>
        <v>2015</v>
      </c>
      <c r="L81" s="55"/>
      <c r="M81" s="55"/>
    </row>
    <row r="82" spans="1:13" x14ac:dyDescent="0.3">
      <c r="A82" s="74">
        <v>42085</v>
      </c>
      <c r="B82">
        <f>SUMIFS(user_list!P:P,user_list!G:G,"&lt;="&amp;A82,user_list!H:H,"&gt;="&amp;A82)</f>
        <v>0.67634408602150531</v>
      </c>
      <c r="C82">
        <f>SUMIFS(user_list!Q:Q,user_list!G:G,"&lt;="&amp;A82,user_list!H:H,"&gt;="&amp;A82)</f>
        <v>1.645161290322581</v>
      </c>
      <c r="D82">
        <f>SUMIFS(user_list!P:P,user_list!G:G,"&lt;="&amp;A82,user_list!H:H,"&gt;="&amp;A82,user_list!J:J,days!G82)+SUMIFS(user_list!P:P,user_list!G:G,"&lt;="&amp;A82,user_list!H:H,"&gt;="&amp;A82,user_list!J:J,days!G82-1)</f>
        <v>0</v>
      </c>
      <c r="E82" s="38">
        <f>COUNTIF(user_list!H:H,A82)</f>
        <v>0</v>
      </c>
      <c r="F82" s="55">
        <f t="shared" si="2"/>
        <v>3</v>
      </c>
      <c r="G82" s="55">
        <f t="shared" si="3"/>
        <v>2015</v>
      </c>
      <c r="L82" s="55"/>
      <c r="M82" s="55"/>
    </row>
    <row r="83" spans="1:13" x14ac:dyDescent="0.3">
      <c r="A83" s="74">
        <v>42086</v>
      </c>
      <c r="B83">
        <f>SUMIFS(user_list!P:P,user_list!G:G,"&lt;="&amp;A83,user_list!H:H,"&gt;="&amp;A83)</f>
        <v>0.67634408602150531</v>
      </c>
      <c r="C83">
        <f>SUMIFS(user_list!Q:Q,user_list!G:G,"&lt;="&amp;A83,user_list!H:H,"&gt;="&amp;A83)</f>
        <v>1.645161290322581</v>
      </c>
      <c r="D83">
        <f>SUMIFS(user_list!P:P,user_list!G:G,"&lt;="&amp;A83,user_list!H:H,"&gt;="&amp;A83,user_list!J:J,days!G83)+SUMIFS(user_list!P:P,user_list!G:G,"&lt;="&amp;A83,user_list!H:H,"&gt;="&amp;A83,user_list!J:J,days!G83-1)</f>
        <v>0</v>
      </c>
      <c r="E83" s="38">
        <f>COUNTIF(user_list!H:H,A83)</f>
        <v>0</v>
      </c>
      <c r="F83" s="55">
        <f t="shared" si="2"/>
        <v>3</v>
      </c>
      <c r="G83" s="55">
        <f t="shared" si="3"/>
        <v>2015</v>
      </c>
      <c r="L83" s="55"/>
      <c r="M83" s="55"/>
    </row>
    <row r="84" spans="1:13" x14ac:dyDescent="0.3">
      <c r="A84" s="74">
        <v>42087</v>
      </c>
      <c r="B84">
        <f>SUMIFS(user_list!P:P,user_list!G:G,"&lt;="&amp;A84,user_list!H:H,"&gt;="&amp;A84)</f>
        <v>0.67634408602150531</v>
      </c>
      <c r="C84">
        <f>SUMIFS(user_list!Q:Q,user_list!G:G,"&lt;="&amp;A84,user_list!H:H,"&gt;="&amp;A84)</f>
        <v>1.645161290322581</v>
      </c>
      <c r="D84">
        <f>SUMIFS(user_list!P:P,user_list!G:G,"&lt;="&amp;A84,user_list!H:H,"&gt;="&amp;A84,user_list!J:J,days!G84)+SUMIFS(user_list!P:P,user_list!G:G,"&lt;="&amp;A84,user_list!H:H,"&gt;="&amp;A84,user_list!J:J,days!G84-1)</f>
        <v>0</v>
      </c>
      <c r="E84" s="38">
        <f>COUNTIF(user_list!H:H,A84)</f>
        <v>0</v>
      </c>
      <c r="F84" s="55">
        <f t="shared" si="2"/>
        <v>3</v>
      </c>
      <c r="G84" s="55">
        <f t="shared" si="3"/>
        <v>2015</v>
      </c>
      <c r="L84" s="55"/>
      <c r="M84" s="55"/>
    </row>
    <row r="85" spans="1:13" x14ac:dyDescent="0.3">
      <c r="A85" s="74">
        <v>42088</v>
      </c>
      <c r="B85">
        <f>SUMIFS(user_list!P:P,user_list!G:G,"&lt;="&amp;A85,user_list!H:H,"&gt;="&amp;A85)</f>
        <v>0.67634408602150531</v>
      </c>
      <c r="C85">
        <f>SUMIFS(user_list!Q:Q,user_list!G:G,"&lt;="&amp;A85,user_list!H:H,"&gt;="&amp;A85)</f>
        <v>1.645161290322581</v>
      </c>
      <c r="D85">
        <f>SUMIFS(user_list!P:P,user_list!G:G,"&lt;="&amp;A85,user_list!H:H,"&gt;="&amp;A85,user_list!J:J,days!G85)+SUMIFS(user_list!P:P,user_list!G:G,"&lt;="&amp;A85,user_list!H:H,"&gt;="&amp;A85,user_list!J:J,days!G85-1)</f>
        <v>0</v>
      </c>
      <c r="E85" s="38">
        <f>COUNTIF(user_list!H:H,A85)</f>
        <v>0</v>
      </c>
      <c r="F85" s="55">
        <f t="shared" si="2"/>
        <v>3</v>
      </c>
      <c r="G85" s="55">
        <f t="shared" si="3"/>
        <v>2015</v>
      </c>
      <c r="L85" s="55"/>
      <c r="M85" s="55"/>
    </row>
    <row r="86" spans="1:13" x14ac:dyDescent="0.3">
      <c r="A86" s="74">
        <v>42089</v>
      </c>
      <c r="B86">
        <f>SUMIFS(user_list!P:P,user_list!G:G,"&lt;="&amp;A86,user_list!H:H,"&gt;="&amp;A86)</f>
        <v>0.67634408602150531</v>
      </c>
      <c r="C86">
        <f>SUMIFS(user_list!Q:Q,user_list!G:G,"&lt;="&amp;A86,user_list!H:H,"&gt;="&amp;A86)</f>
        <v>1.645161290322581</v>
      </c>
      <c r="D86">
        <f>SUMIFS(user_list!P:P,user_list!G:G,"&lt;="&amp;A86,user_list!H:H,"&gt;="&amp;A86,user_list!J:J,days!G86)+SUMIFS(user_list!P:P,user_list!G:G,"&lt;="&amp;A86,user_list!H:H,"&gt;="&amp;A86,user_list!J:J,days!G86-1)</f>
        <v>0</v>
      </c>
      <c r="E86" s="38">
        <f>COUNTIF(user_list!H:H,A86)</f>
        <v>0</v>
      </c>
      <c r="F86" s="55">
        <f t="shared" si="2"/>
        <v>3</v>
      </c>
      <c r="G86" s="55">
        <f t="shared" si="3"/>
        <v>2015</v>
      </c>
      <c r="L86" s="55"/>
      <c r="M86" s="55"/>
    </row>
    <row r="87" spans="1:13" x14ac:dyDescent="0.3">
      <c r="A87" s="74">
        <v>42090</v>
      </c>
      <c r="B87">
        <f>SUMIFS(user_list!P:P,user_list!G:G,"&lt;="&amp;A87,user_list!H:H,"&gt;="&amp;A87)</f>
        <v>0.67634408602150531</v>
      </c>
      <c r="C87">
        <f>SUMIFS(user_list!Q:Q,user_list!G:G,"&lt;="&amp;A87,user_list!H:H,"&gt;="&amp;A87)</f>
        <v>1.645161290322581</v>
      </c>
      <c r="D87">
        <f>SUMIFS(user_list!P:P,user_list!G:G,"&lt;="&amp;A87,user_list!H:H,"&gt;="&amp;A87,user_list!J:J,days!G87)+SUMIFS(user_list!P:P,user_list!G:G,"&lt;="&amp;A87,user_list!H:H,"&gt;="&amp;A87,user_list!J:J,days!G87-1)</f>
        <v>0</v>
      </c>
      <c r="E87" s="38">
        <f>COUNTIF(user_list!H:H,A87)</f>
        <v>0</v>
      </c>
      <c r="F87" s="55">
        <f t="shared" si="2"/>
        <v>3</v>
      </c>
      <c r="G87" s="55">
        <f t="shared" si="3"/>
        <v>2015</v>
      </c>
      <c r="L87" s="55"/>
      <c r="M87" s="55"/>
    </row>
    <row r="88" spans="1:13" x14ac:dyDescent="0.3">
      <c r="A88" s="74">
        <v>42091</v>
      </c>
      <c r="B88">
        <f>SUMIFS(user_list!P:P,user_list!G:G,"&lt;="&amp;A88,user_list!H:H,"&gt;="&amp;A88)</f>
        <v>0.67634408602150531</v>
      </c>
      <c r="C88">
        <f>SUMIFS(user_list!Q:Q,user_list!G:G,"&lt;="&amp;A88,user_list!H:H,"&gt;="&amp;A88)</f>
        <v>1.645161290322581</v>
      </c>
      <c r="D88">
        <f>SUMIFS(user_list!P:P,user_list!G:G,"&lt;="&amp;A88,user_list!H:H,"&gt;="&amp;A88,user_list!J:J,days!G88)+SUMIFS(user_list!P:P,user_list!G:G,"&lt;="&amp;A88,user_list!H:H,"&gt;="&amp;A88,user_list!J:J,days!G88-1)</f>
        <v>0</v>
      </c>
      <c r="E88" s="38">
        <f>COUNTIF(user_list!H:H,A88)</f>
        <v>0</v>
      </c>
      <c r="F88" s="55">
        <f t="shared" si="2"/>
        <v>3</v>
      </c>
      <c r="G88" s="55">
        <f t="shared" si="3"/>
        <v>2015</v>
      </c>
      <c r="L88" s="55"/>
      <c r="M88" s="55"/>
    </row>
    <row r="89" spans="1:13" x14ac:dyDescent="0.3">
      <c r="A89" s="74">
        <v>42092</v>
      </c>
      <c r="B89">
        <f>SUMIFS(user_list!P:P,user_list!G:G,"&lt;="&amp;A89,user_list!H:H,"&gt;="&amp;A89)</f>
        <v>0.67634408602150531</v>
      </c>
      <c r="C89">
        <f>SUMIFS(user_list!Q:Q,user_list!G:G,"&lt;="&amp;A89,user_list!H:H,"&gt;="&amp;A89)</f>
        <v>1.645161290322581</v>
      </c>
      <c r="D89">
        <f>SUMIFS(user_list!P:P,user_list!G:G,"&lt;="&amp;A89,user_list!H:H,"&gt;="&amp;A89,user_list!J:J,days!G89)+SUMIFS(user_list!P:P,user_list!G:G,"&lt;="&amp;A89,user_list!H:H,"&gt;="&amp;A89,user_list!J:J,days!G89-1)</f>
        <v>0</v>
      </c>
      <c r="E89" s="38">
        <f>COUNTIF(user_list!H:H,A89)</f>
        <v>0</v>
      </c>
      <c r="F89" s="55">
        <f t="shared" si="2"/>
        <v>3</v>
      </c>
      <c r="G89" s="55">
        <f t="shared" si="3"/>
        <v>2015</v>
      </c>
      <c r="L89" s="55"/>
      <c r="M89" s="55"/>
    </row>
    <row r="90" spans="1:13" x14ac:dyDescent="0.3">
      <c r="A90" s="74">
        <v>42093</v>
      </c>
      <c r="B90">
        <f>SUMIFS(user_list!P:P,user_list!G:G,"&lt;="&amp;A90,user_list!H:H,"&gt;="&amp;A90)</f>
        <v>0.67634408602150531</v>
      </c>
      <c r="C90">
        <f>SUMIFS(user_list!Q:Q,user_list!G:G,"&lt;="&amp;A90,user_list!H:H,"&gt;="&amp;A90)</f>
        <v>1.645161290322581</v>
      </c>
      <c r="D90">
        <f>SUMIFS(user_list!P:P,user_list!G:G,"&lt;="&amp;A90,user_list!H:H,"&gt;="&amp;A90,user_list!J:J,days!G90)+SUMIFS(user_list!P:P,user_list!G:G,"&lt;="&amp;A90,user_list!H:H,"&gt;="&amp;A90,user_list!J:J,days!G90-1)</f>
        <v>0</v>
      </c>
      <c r="E90" s="38">
        <f>COUNTIF(user_list!H:H,A90)</f>
        <v>0</v>
      </c>
      <c r="F90" s="55">
        <f t="shared" si="2"/>
        <v>3</v>
      </c>
      <c r="G90" s="55">
        <f t="shared" si="3"/>
        <v>2015</v>
      </c>
      <c r="L90" s="55"/>
      <c r="M90" s="55"/>
    </row>
    <row r="91" spans="1:13" x14ac:dyDescent="0.3">
      <c r="A91" s="74">
        <v>42094</v>
      </c>
      <c r="B91">
        <f>SUMIFS(user_list!P:P,user_list!G:G,"&lt;="&amp;A91,user_list!H:H,"&gt;="&amp;A91)</f>
        <v>0.67634408602150531</v>
      </c>
      <c r="C91">
        <f>SUMIFS(user_list!Q:Q,user_list!G:G,"&lt;="&amp;A91,user_list!H:H,"&gt;="&amp;A91)</f>
        <v>1.645161290322581</v>
      </c>
      <c r="D91">
        <f>SUMIFS(user_list!P:P,user_list!G:G,"&lt;="&amp;A91,user_list!H:H,"&gt;="&amp;A91,user_list!J:J,days!G91)+SUMIFS(user_list!P:P,user_list!G:G,"&lt;="&amp;A91,user_list!H:H,"&gt;="&amp;A91,user_list!J:J,days!G91-1)</f>
        <v>0</v>
      </c>
      <c r="E91" s="38">
        <f>COUNTIF(user_list!H:H,A91)</f>
        <v>0</v>
      </c>
      <c r="F91" s="55">
        <f t="shared" si="2"/>
        <v>3</v>
      </c>
      <c r="G91" s="55">
        <f t="shared" si="3"/>
        <v>2015</v>
      </c>
      <c r="L91" s="55"/>
      <c r="M91" s="55"/>
    </row>
    <row r="92" spans="1:13" x14ac:dyDescent="0.3">
      <c r="A92" s="74">
        <v>42095</v>
      </c>
      <c r="B92">
        <f>SUMIFS(user_list!P:P,user_list!G:G,"&lt;="&amp;A92,user_list!H:H,"&gt;="&amp;A92)</f>
        <v>1.7222700119474312</v>
      </c>
      <c r="C92">
        <f>SUMIFS(user_list!Q:Q,user_list!G:G,"&lt;="&amp;A92,user_list!H:H,"&gt;="&amp;A92)</f>
        <v>4.3118279569892479</v>
      </c>
      <c r="D92">
        <f>SUMIFS(user_list!P:P,user_list!G:G,"&lt;="&amp;A92,user_list!H:H,"&gt;="&amp;A92,user_list!J:J,days!G92)+SUMIFS(user_list!P:P,user_list!G:G,"&lt;="&amp;A92,user_list!H:H,"&gt;="&amp;A92,user_list!J:J,days!G92-1)</f>
        <v>0</v>
      </c>
      <c r="E92" s="38">
        <f>COUNTIF(user_list!H:H,A92)</f>
        <v>0</v>
      </c>
      <c r="F92" s="55">
        <f t="shared" si="2"/>
        <v>4</v>
      </c>
      <c r="G92" s="55">
        <f t="shared" si="3"/>
        <v>2015</v>
      </c>
      <c r="L92" s="55"/>
      <c r="M92" s="55"/>
    </row>
    <row r="93" spans="1:13" x14ac:dyDescent="0.3">
      <c r="A93" s="74">
        <v>42096</v>
      </c>
      <c r="B93">
        <f>SUMIFS(user_list!P:P,user_list!G:G,"&lt;="&amp;A93,user_list!H:H,"&gt;="&amp;A93)</f>
        <v>1.7222700119474312</v>
      </c>
      <c r="C93">
        <f>SUMIFS(user_list!Q:Q,user_list!G:G,"&lt;="&amp;A93,user_list!H:H,"&gt;="&amp;A93)</f>
        <v>4.3118279569892479</v>
      </c>
      <c r="D93">
        <f>SUMIFS(user_list!P:P,user_list!G:G,"&lt;="&amp;A93,user_list!H:H,"&gt;="&amp;A93,user_list!J:J,days!G93)+SUMIFS(user_list!P:P,user_list!G:G,"&lt;="&amp;A93,user_list!H:H,"&gt;="&amp;A93,user_list!J:J,days!G93-1)</f>
        <v>0</v>
      </c>
      <c r="E93" s="38">
        <f>COUNTIF(user_list!H:H,A93)</f>
        <v>0</v>
      </c>
      <c r="F93" s="55">
        <f t="shared" si="2"/>
        <v>4</v>
      </c>
      <c r="G93" s="55">
        <f t="shared" si="3"/>
        <v>2015</v>
      </c>
      <c r="L93" s="55"/>
      <c r="M93" s="55"/>
    </row>
    <row r="94" spans="1:13" x14ac:dyDescent="0.3">
      <c r="A94" s="74">
        <v>42097</v>
      </c>
      <c r="B94">
        <f>SUMIFS(user_list!P:P,user_list!G:G,"&lt;="&amp;A94,user_list!H:H,"&gt;="&amp;A94)</f>
        <v>1.7222700119474312</v>
      </c>
      <c r="C94">
        <f>SUMIFS(user_list!Q:Q,user_list!G:G,"&lt;="&amp;A94,user_list!H:H,"&gt;="&amp;A94)</f>
        <v>4.3118279569892479</v>
      </c>
      <c r="D94">
        <f>SUMIFS(user_list!P:P,user_list!G:G,"&lt;="&amp;A94,user_list!H:H,"&gt;="&amp;A94,user_list!J:J,days!G94)+SUMIFS(user_list!P:P,user_list!G:G,"&lt;="&amp;A94,user_list!H:H,"&gt;="&amp;A94,user_list!J:J,days!G94-1)</f>
        <v>0</v>
      </c>
      <c r="E94" s="38">
        <f>COUNTIF(user_list!H:H,A94)</f>
        <v>0</v>
      </c>
      <c r="F94" s="55">
        <f t="shared" si="2"/>
        <v>4</v>
      </c>
      <c r="G94" s="55">
        <f t="shared" si="3"/>
        <v>2015</v>
      </c>
      <c r="L94" s="55"/>
      <c r="M94" s="55"/>
    </row>
    <row r="95" spans="1:13" x14ac:dyDescent="0.3">
      <c r="A95" s="74">
        <v>42098</v>
      </c>
      <c r="B95">
        <f>SUMIFS(user_list!P:P,user_list!G:G,"&lt;="&amp;A95,user_list!H:H,"&gt;="&amp;A95)</f>
        <v>1.7222700119474312</v>
      </c>
      <c r="C95">
        <f>SUMIFS(user_list!Q:Q,user_list!G:G,"&lt;="&amp;A95,user_list!H:H,"&gt;="&amp;A95)</f>
        <v>4.3118279569892479</v>
      </c>
      <c r="D95">
        <f>SUMIFS(user_list!P:P,user_list!G:G,"&lt;="&amp;A95,user_list!H:H,"&gt;="&amp;A95,user_list!J:J,days!G95)+SUMIFS(user_list!P:P,user_list!G:G,"&lt;="&amp;A95,user_list!H:H,"&gt;="&amp;A95,user_list!J:J,days!G95-1)</f>
        <v>0</v>
      </c>
      <c r="E95" s="38">
        <f>COUNTIF(user_list!H:H,A95)</f>
        <v>0</v>
      </c>
      <c r="F95" s="55">
        <f t="shared" si="2"/>
        <v>4</v>
      </c>
      <c r="G95" s="55">
        <f t="shared" si="3"/>
        <v>2015</v>
      </c>
      <c r="L95" s="55"/>
      <c r="M95" s="55"/>
    </row>
    <row r="96" spans="1:13" x14ac:dyDescent="0.3">
      <c r="A96" s="74">
        <v>42099</v>
      </c>
      <c r="B96">
        <f>SUMIFS(user_list!P:P,user_list!G:G,"&lt;="&amp;A96,user_list!H:H,"&gt;="&amp;A96)</f>
        <v>1.7222700119474312</v>
      </c>
      <c r="C96">
        <f>SUMIFS(user_list!Q:Q,user_list!G:G,"&lt;="&amp;A96,user_list!H:H,"&gt;="&amp;A96)</f>
        <v>4.3118279569892479</v>
      </c>
      <c r="D96">
        <f>SUMIFS(user_list!P:P,user_list!G:G,"&lt;="&amp;A96,user_list!H:H,"&gt;="&amp;A96,user_list!J:J,days!G96)+SUMIFS(user_list!P:P,user_list!G:G,"&lt;="&amp;A96,user_list!H:H,"&gt;="&amp;A96,user_list!J:J,days!G96-1)</f>
        <v>0</v>
      </c>
      <c r="E96" s="38">
        <f>COUNTIF(user_list!H:H,A96)</f>
        <v>0</v>
      </c>
      <c r="F96" s="55">
        <f t="shared" si="2"/>
        <v>4</v>
      </c>
      <c r="G96" s="55">
        <f t="shared" si="3"/>
        <v>2015</v>
      </c>
      <c r="L96" s="55"/>
      <c r="M96" s="55"/>
    </row>
    <row r="97" spans="1:13" x14ac:dyDescent="0.3">
      <c r="A97" s="74">
        <v>42100</v>
      </c>
      <c r="B97">
        <f>SUMIFS(user_list!P:P,user_list!G:G,"&lt;="&amp;A97,user_list!H:H,"&gt;="&amp;A97)</f>
        <v>1.7222700119474312</v>
      </c>
      <c r="C97">
        <f>SUMIFS(user_list!Q:Q,user_list!G:G,"&lt;="&amp;A97,user_list!H:H,"&gt;="&amp;A97)</f>
        <v>4.3118279569892479</v>
      </c>
      <c r="D97">
        <f>SUMIFS(user_list!P:P,user_list!G:G,"&lt;="&amp;A97,user_list!H:H,"&gt;="&amp;A97,user_list!J:J,days!G97)+SUMIFS(user_list!P:P,user_list!G:G,"&lt;="&amp;A97,user_list!H:H,"&gt;="&amp;A97,user_list!J:J,days!G97-1)</f>
        <v>0</v>
      </c>
      <c r="E97" s="38">
        <f>COUNTIF(user_list!H:H,A97)</f>
        <v>0</v>
      </c>
      <c r="F97" s="55">
        <f t="shared" si="2"/>
        <v>4</v>
      </c>
      <c r="G97" s="55">
        <f t="shared" si="3"/>
        <v>2015</v>
      </c>
      <c r="L97" s="55"/>
      <c r="M97" s="55"/>
    </row>
    <row r="98" spans="1:13" x14ac:dyDescent="0.3">
      <c r="A98" s="74">
        <v>42101</v>
      </c>
      <c r="B98">
        <f>SUMIFS(user_list!P:P,user_list!G:G,"&lt;="&amp;A98,user_list!H:H,"&gt;="&amp;A98)</f>
        <v>1.7222700119474312</v>
      </c>
      <c r="C98">
        <f>SUMIFS(user_list!Q:Q,user_list!G:G,"&lt;="&amp;A98,user_list!H:H,"&gt;="&amp;A98)</f>
        <v>4.3118279569892479</v>
      </c>
      <c r="D98">
        <f>SUMIFS(user_list!P:P,user_list!G:G,"&lt;="&amp;A98,user_list!H:H,"&gt;="&amp;A98,user_list!J:J,days!G98)+SUMIFS(user_list!P:P,user_list!G:G,"&lt;="&amp;A98,user_list!H:H,"&gt;="&amp;A98,user_list!J:J,days!G98-1)</f>
        <v>0</v>
      </c>
      <c r="E98" s="38">
        <f>COUNTIF(user_list!H:H,A98)</f>
        <v>0</v>
      </c>
      <c r="F98" s="55">
        <f t="shared" si="2"/>
        <v>4</v>
      </c>
      <c r="G98" s="55">
        <f t="shared" si="3"/>
        <v>2015</v>
      </c>
      <c r="L98" s="55"/>
      <c r="M98" s="55"/>
    </row>
    <row r="99" spans="1:13" x14ac:dyDescent="0.3">
      <c r="A99" s="74">
        <v>42102</v>
      </c>
      <c r="B99">
        <f>SUMIFS(user_list!P:P,user_list!G:G,"&lt;="&amp;A99,user_list!H:H,"&gt;="&amp;A99)</f>
        <v>1.7222700119474312</v>
      </c>
      <c r="C99">
        <f>SUMIFS(user_list!Q:Q,user_list!G:G,"&lt;="&amp;A99,user_list!H:H,"&gt;="&amp;A99)</f>
        <v>4.3118279569892479</v>
      </c>
      <c r="D99">
        <f>SUMIFS(user_list!P:P,user_list!G:G,"&lt;="&amp;A99,user_list!H:H,"&gt;="&amp;A99,user_list!J:J,days!G99)+SUMIFS(user_list!P:P,user_list!G:G,"&lt;="&amp;A99,user_list!H:H,"&gt;="&amp;A99,user_list!J:J,days!G99-1)</f>
        <v>0</v>
      </c>
      <c r="E99" s="38">
        <f>COUNTIF(user_list!H:H,A99)</f>
        <v>0</v>
      </c>
      <c r="F99" s="55">
        <f t="shared" si="2"/>
        <v>4</v>
      </c>
      <c r="G99" s="55">
        <f t="shared" si="3"/>
        <v>2015</v>
      </c>
      <c r="L99" s="55"/>
      <c r="M99" s="55"/>
    </row>
    <row r="100" spans="1:13" x14ac:dyDescent="0.3">
      <c r="A100" s="74">
        <v>42103</v>
      </c>
      <c r="B100">
        <f>SUMIFS(user_list!P:P,user_list!G:G,"&lt;="&amp;A100,user_list!H:H,"&gt;="&amp;A100)</f>
        <v>1.7222700119474312</v>
      </c>
      <c r="C100">
        <f>SUMIFS(user_list!Q:Q,user_list!G:G,"&lt;="&amp;A100,user_list!H:H,"&gt;="&amp;A100)</f>
        <v>4.3118279569892479</v>
      </c>
      <c r="D100">
        <f>SUMIFS(user_list!P:P,user_list!G:G,"&lt;="&amp;A100,user_list!H:H,"&gt;="&amp;A100,user_list!J:J,days!G100)+SUMIFS(user_list!P:P,user_list!G:G,"&lt;="&amp;A100,user_list!H:H,"&gt;="&amp;A100,user_list!J:J,days!G100-1)</f>
        <v>0</v>
      </c>
      <c r="E100" s="38">
        <f>COUNTIF(user_list!H:H,A100)</f>
        <v>0</v>
      </c>
      <c r="F100" s="55">
        <f t="shared" si="2"/>
        <v>4</v>
      </c>
      <c r="G100" s="55">
        <f t="shared" si="3"/>
        <v>2015</v>
      </c>
      <c r="L100" s="55"/>
      <c r="M100" s="55"/>
    </row>
    <row r="101" spans="1:13" x14ac:dyDescent="0.3">
      <c r="A101" s="74">
        <v>42104</v>
      </c>
      <c r="B101">
        <f>SUMIFS(user_list!P:P,user_list!G:G,"&lt;="&amp;A101,user_list!H:H,"&gt;="&amp;A101)</f>
        <v>1.7222700119474312</v>
      </c>
      <c r="C101">
        <f>SUMIFS(user_list!Q:Q,user_list!G:G,"&lt;="&amp;A101,user_list!H:H,"&gt;="&amp;A101)</f>
        <v>4.3118279569892479</v>
      </c>
      <c r="D101">
        <f>SUMIFS(user_list!P:P,user_list!G:G,"&lt;="&amp;A101,user_list!H:H,"&gt;="&amp;A101,user_list!J:J,days!G101)+SUMIFS(user_list!P:P,user_list!G:G,"&lt;="&amp;A101,user_list!H:H,"&gt;="&amp;A101,user_list!J:J,days!G101-1)</f>
        <v>0</v>
      </c>
      <c r="E101" s="38">
        <f>COUNTIF(user_list!H:H,A101)</f>
        <v>0</v>
      </c>
      <c r="F101" s="55">
        <f t="shared" si="2"/>
        <v>4</v>
      </c>
      <c r="G101" s="55">
        <f t="shared" si="3"/>
        <v>2015</v>
      </c>
      <c r="L101" s="55"/>
      <c r="M101" s="55"/>
    </row>
    <row r="102" spans="1:13" x14ac:dyDescent="0.3">
      <c r="A102" s="74">
        <v>42105</v>
      </c>
      <c r="B102">
        <f>SUMIFS(user_list!P:P,user_list!G:G,"&lt;="&amp;A102,user_list!H:H,"&gt;="&amp;A102)</f>
        <v>1.7222700119474312</v>
      </c>
      <c r="C102">
        <f>SUMIFS(user_list!Q:Q,user_list!G:G,"&lt;="&amp;A102,user_list!H:H,"&gt;="&amp;A102)</f>
        <v>4.3118279569892479</v>
      </c>
      <c r="D102">
        <f>SUMIFS(user_list!P:P,user_list!G:G,"&lt;="&amp;A102,user_list!H:H,"&gt;="&amp;A102,user_list!J:J,days!G102)+SUMIFS(user_list!P:P,user_list!G:G,"&lt;="&amp;A102,user_list!H:H,"&gt;="&amp;A102,user_list!J:J,days!G102-1)</f>
        <v>0</v>
      </c>
      <c r="E102" s="38">
        <f>COUNTIF(user_list!H:H,A102)</f>
        <v>0</v>
      </c>
      <c r="F102" s="55">
        <f t="shared" si="2"/>
        <v>4</v>
      </c>
      <c r="G102" s="55">
        <f t="shared" si="3"/>
        <v>2015</v>
      </c>
      <c r="L102" s="55"/>
      <c r="M102" s="55"/>
    </row>
    <row r="103" spans="1:13" x14ac:dyDescent="0.3">
      <c r="A103" s="74">
        <v>42106</v>
      </c>
      <c r="B103">
        <f>SUMIFS(user_list!P:P,user_list!G:G,"&lt;="&amp;A103,user_list!H:H,"&gt;="&amp;A103)</f>
        <v>1.7222700119474312</v>
      </c>
      <c r="C103">
        <f>SUMIFS(user_list!Q:Q,user_list!G:G,"&lt;="&amp;A103,user_list!H:H,"&gt;="&amp;A103)</f>
        <v>4.3118279569892479</v>
      </c>
      <c r="D103">
        <f>SUMIFS(user_list!P:P,user_list!G:G,"&lt;="&amp;A103,user_list!H:H,"&gt;="&amp;A103,user_list!J:J,days!G103)+SUMIFS(user_list!P:P,user_list!G:G,"&lt;="&amp;A103,user_list!H:H,"&gt;="&amp;A103,user_list!J:J,days!G103-1)</f>
        <v>0</v>
      </c>
      <c r="E103" s="38">
        <f>COUNTIF(user_list!H:H,A103)</f>
        <v>0</v>
      </c>
      <c r="F103" s="55">
        <f t="shared" si="2"/>
        <v>4</v>
      </c>
      <c r="G103" s="55">
        <f t="shared" si="3"/>
        <v>2015</v>
      </c>
      <c r="L103" s="55"/>
      <c r="M103" s="55"/>
    </row>
    <row r="104" spans="1:13" x14ac:dyDescent="0.3">
      <c r="A104" s="74">
        <v>42107</v>
      </c>
      <c r="B104">
        <f>SUMIFS(user_list!P:P,user_list!G:G,"&lt;="&amp;A104,user_list!H:H,"&gt;="&amp;A104)</f>
        <v>1.7222700119474312</v>
      </c>
      <c r="C104">
        <f>SUMIFS(user_list!Q:Q,user_list!G:G,"&lt;="&amp;A104,user_list!H:H,"&gt;="&amp;A104)</f>
        <v>4.3118279569892479</v>
      </c>
      <c r="D104">
        <f>SUMIFS(user_list!P:P,user_list!G:G,"&lt;="&amp;A104,user_list!H:H,"&gt;="&amp;A104,user_list!J:J,days!G104)+SUMIFS(user_list!P:P,user_list!G:G,"&lt;="&amp;A104,user_list!H:H,"&gt;="&amp;A104,user_list!J:J,days!G104-1)</f>
        <v>0</v>
      </c>
      <c r="E104" s="38">
        <f>COUNTIF(user_list!H:H,A104)</f>
        <v>0</v>
      </c>
      <c r="F104" s="55">
        <f t="shared" si="2"/>
        <v>4</v>
      </c>
      <c r="G104" s="55">
        <f t="shared" si="3"/>
        <v>2015</v>
      </c>
      <c r="L104" s="55"/>
      <c r="M104" s="55"/>
    </row>
    <row r="105" spans="1:13" x14ac:dyDescent="0.3">
      <c r="A105" s="74">
        <v>42108</v>
      </c>
      <c r="B105">
        <f>SUMIFS(user_list!P:P,user_list!G:G,"&lt;="&amp;A105,user_list!H:H,"&gt;="&amp;A105)</f>
        <v>1.7222700119474312</v>
      </c>
      <c r="C105">
        <f>SUMIFS(user_list!Q:Q,user_list!G:G,"&lt;="&amp;A105,user_list!H:H,"&gt;="&amp;A105)</f>
        <v>4.3118279569892479</v>
      </c>
      <c r="D105">
        <f>SUMIFS(user_list!P:P,user_list!G:G,"&lt;="&amp;A105,user_list!H:H,"&gt;="&amp;A105,user_list!J:J,days!G105)+SUMIFS(user_list!P:P,user_list!G:G,"&lt;="&amp;A105,user_list!H:H,"&gt;="&amp;A105,user_list!J:J,days!G105-1)</f>
        <v>0</v>
      </c>
      <c r="E105" s="38">
        <f>COUNTIF(user_list!H:H,A105)</f>
        <v>0</v>
      </c>
      <c r="F105" s="55">
        <f t="shared" si="2"/>
        <v>4</v>
      </c>
      <c r="G105" s="55">
        <f t="shared" si="3"/>
        <v>2015</v>
      </c>
      <c r="L105" s="55"/>
      <c r="M105" s="55"/>
    </row>
    <row r="106" spans="1:13" x14ac:dyDescent="0.3">
      <c r="A106" s="74">
        <v>42109</v>
      </c>
      <c r="B106">
        <f>SUMIFS(user_list!P:P,user_list!G:G,"&lt;="&amp;A106,user_list!H:H,"&gt;="&amp;A106)</f>
        <v>1.7222700119474312</v>
      </c>
      <c r="C106">
        <f>SUMIFS(user_list!Q:Q,user_list!G:G,"&lt;="&amp;A106,user_list!H:H,"&gt;="&amp;A106)</f>
        <v>4.3118279569892479</v>
      </c>
      <c r="D106">
        <f>SUMIFS(user_list!P:P,user_list!G:G,"&lt;="&amp;A106,user_list!H:H,"&gt;="&amp;A106,user_list!J:J,days!G106)+SUMIFS(user_list!P:P,user_list!G:G,"&lt;="&amp;A106,user_list!H:H,"&gt;="&amp;A106,user_list!J:J,days!G106-1)</f>
        <v>0</v>
      </c>
      <c r="E106" s="38">
        <f>COUNTIF(user_list!H:H,A106)</f>
        <v>0</v>
      </c>
      <c r="F106" s="55">
        <f t="shared" si="2"/>
        <v>4</v>
      </c>
      <c r="G106" s="55">
        <f t="shared" si="3"/>
        <v>2015</v>
      </c>
      <c r="L106" s="55"/>
      <c r="M106" s="55"/>
    </row>
    <row r="107" spans="1:13" x14ac:dyDescent="0.3">
      <c r="A107" s="74">
        <v>42110</v>
      </c>
      <c r="B107">
        <f>SUMIFS(user_list!P:P,user_list!G:G,"&lt;="&amp;A107,user_list!H:H,"&gt;="&amp;A107)</f>
        <v>1.7222700119474312</v>
      </c>
      <c r="C107">
        <f>SUMIFS(user_list!Q:Q,user_list!G:G,"&lt;="&amp;A107,user_list!H:H,"&gt;="&amp;A107)</f>
        <v>4.3118279569892479</v>
      </c>
      <c r="D107">
        <f>SUMIFS(user_list!P:P,user_list!G:G,"&lt;="&amp;A107,user_list!H:H,"&gt;="&amp;A107,user_list!J:J,days!G107)+SUMIFS(user_list!P:P,user_list!G:G,"&lt;="&amp;A107,user_list!H:H,"&gt;="&amp;A107,user_list!J:J,days!G107-1)</f>
        <v>0</v>
      </c>
      <c r="E107" s="38">
        <f>COUNTIF(user_list!H:H,A107)</f>
        <v>1</v>
      </c>
      <c r="F107" s="55">
        <f t="shared" si="2"/>
        <v>4</v>
      </c>
      <c r="G107" s="55">
        <f t="shared" si="3"/>
        <v>2015</v>
      </c>
      <c r="L107" s="55"/>
      <c r="M107" s="55"/>
    </row>
    <row r="108" spans="1:13" x14ac:dyDescent="0.3">
      <c r="A108" s="74">
        <v>42111</v>
      </c>
      <c r="B108">
        <f>SUMIFS(user_list!P:P,user_list!G:G,"&lt;="&amp;A108,user_list!H:H,"&gt;="&amp;A108)</f>
        <v>1.0459259259259259</v>
      </c>
      <c r="C108">
        <f>SUMIFS(user_list!Q:Q,user_list!G:G,"&lt;="&amp;A108,user_list!H:H,"&gt;="&amp;A108)</f>
        <v>2.666666666666667</v>
      </c>
      <c r="D108">
        <f>SUMIFS(user_list!P:P,user_list!G:G,"&lt;="&amp;A108,user_list!H:H,"&gt;="&amp;A108,user_list!J:J,days!G108)+SUMIFS(user_list!P:P,user_list!G:G,"&lt;="&amp;A108,user_list!H:H,"&gt;="&amp;A108,user_list!J:J,days!G108-1)</f>
        <v>0</v>
      </c>
      <c r="E108" s="38">
        <f>COUNTIF(user_list!H:H,A108)</f>
        <v>0</v>
      </c>
      <c r="F108" s="55">
        <f t="shared" si="2"/>
        <v>4</v>
      </c>
      <c r="G108" s="55">
        <f t="shared" si="3"/>
        <v>2015</v>
      </c>
      <c r="L108" s="55"/>
      <c r="M108" s="55"/>
    </row>
    <row r="109" spans="1:13" x14ac:dyDescent="0.3">
      <c r="A109" s="74">
        <v>42112</v>
      </c>
      <c r="B109">
        <f>SUMIFS(user_list!P:P,user_list!G:G,"&lt;="&amp;A109,user_list!H:H,"&gt;="&amp;A109)</f>
        <v>1.0459259259259259</v>
      </c>
      <c r="C109">
        <f>SUMIFS(user_list!Q:Q,user_list!G:G,"&lt;="&amp;A109,user_list!H:H,"&gt;="&amp;A109)</f>
        <v>2.666666666666667</v>
      </c>
      <c r="D109">
        <f>SUMIFS(user_list!P:P,user_list!G:G,"&lt;="&amp;A109,user_list!H:H,"&gt;="&amp;A109,user_list!J:J,days!G109)+SUMIFS(user_list!P:P,user_list!G:G,"&lt;="&amp;A109,user_list!H:H,"&gt;="&amp;A109,user_list!J:J,days!G109-1)</f>
        <v>0</v>
      </c>
      <c r="E109" s="38">
        <f>COUNTIF(user_list!H:H,A109)</f>
        <v>0</v>
      </c>
      <c r="F109" s="55">
        <f t="shared" si="2"/>
        <v>4</v>
      </c>
      <c r="G109" s="55">
        <f t="shared" si="3"/>
        <v>2015</v>
      </c>
      <c r="L109" s="55"/>
      <c r="M109" s="55"/>
    </row>
    <row r="110" spans="1:13" x14ac:dyDescent="0.3">
      <c r="A110" s="74">
        <v>42113</v>
      </c>
      <c r="B110">
        <f>SUMIFS(user_list!P:P,user_list!G:G,"&lt;="&amp;A110,user_list!H:H,"&gt;="&amp;A110)</f>
        <v>1.0459259259259259</v>
      </c>
      <c r="C110">
        <f>SUMIFS(user_list!Q:Q,user_list!G:G,"&lt;="&amp;A110,user_list!H:H,"&gt;="&amp;A110)</f>
        <v>2.666666666666667</v>
      </c>
      <c r="D110">
        <f>SUMIFS(user_list!P:P,user_list!G:G,"&lt;="&amp;A110,user_list!H:H,"&gt;="&amp;A110,user_list!J:J,days!G110)+SUMIFS(user_list!P:P,user_list!G:G,"&lt;="&amp;A110,user_list!H:H,"&gt;="&amp;A110,user_list!J:J,days!G110-1)</f>
        <v>0</v>
      </c>
      <c r="E110" s="38">
        <f>COUNTIF(user_list!H:H,A110)</f>
        <v>0</v>
      </c>
      <c r="F110" s="55">
        <f t="shared" si="2"/>
        <v>4</v>
      </c>
      <c r="G110" s="55">
        <f t="shared" si="3"/>
        <v>2015</v>
      </c>
      <c r="L110" s="55"/>
      <c r="M110" s="55"/>
    </row>
    <row r="111" spans="1:13" x14ac:dyDescent="0.3">
      <c r="A111" s="74">
        <v>42114</v>
      </c>
      <c r="B111">
        <f>SUMIFS(user_list!P:P,user_list!G:G,"&lt;="&amp;A111,user_list!H:H,"&gt;="&amp;A111)</f>
        <v>1.0459259259259259</v>
      </c>
      <c r="C111">
        <f>SUMIFS(user_list!Q:Q,user_list!G:G,"&lt;="&amp;A111,user_list!H:H,"&gt;="&amp;A111)</f>
        <v>2.666666666666667</v>
      </c>
      <c r="D111">
        <f>SUMIFS(user_list!P:P,user_list!G:G,"&lt;="&amp;A111,user_list!H:H,"&gt;="&amp;A111,user_list!J:J,days!G111)+SUMIFS(user_list!P:P,user_list!G:G,"&lt;="&amp;A111,user_list!H:H,"&gt;="&amp;A111,user_list!J:J,days!G111-1)</f>
        <v>0</v>
      </c>
      <c r="E111" s="38">
        <f>COUNTIF(user_list!H:H,A111)</f>
        <v>0</v>
      </c>
      <c r="F111" s="55">
        <f t="shared" si="2"/>
        <v>4</v>
      </c>
      <c r="G111" s="55">
        <f t="shared" si="3"/>
        <v>2015</v>
      </c>
      <c r="L111" s="55"/>
      <c r="M111" s="55"/>
    </row>
    <row r="112" spans="1:13" x14ac:dyDescent="0.3">
      <c r="A112" s="74">
        <v>42115</v>
      </c>
      <c r="B112">
        <f>SUMIFS(user_list!P:P,user_list!G:G,"&lt;="&amp;A112,user_list!H:H,"&gt;="&amp;A112)</f>
        <v>1.0459259259259259</v>
      </c>
      <c r="C112">
        <f>SUMIFS(user_list!Q:Q,user_list!G:G,"&lt;="&amp;A112,user_list!H:H,"&gt;="&amp;A112)</f>
        <v>2.666666666666667</v>
      </c>
      <c r="D112">
        <f>SUMIFS(user_list!P:P,user_list!G:G,"&lt;="&amp;A112,user_list!H:H,"&gt;="&amp;A112,user_list!J:J,days!G112)+SUMIFS(user_list!P:P,user_list!G:G,"&lt;="&amp;A112,user_list!H:H,"&gt;="&amp;A112,user_list!J:J,days!G112-1)</f>
        <v>0</v>
      </c>
      <c r="E112" s="38">
        <f>COUNTIF(user_list!H:H,A112)</f>
        <v>0</v>
      </c>
      <c r="F112" s="55">
        <f t="shared" si="2"/>
        <v>4</v>
      </c>
      <c r="G112" s="55">
        <f t="shared" si="3"/>
        <v>2015</v>
      </c>
      <c r="L112" s="55"/>
      <c r="M112" s="55"/>
    </row>
    <row r="113" spans="1:13" x14ac:dyDescent="0.3">
      <c r="A113" s="74">
        <v>42116</v>
      </c>
      <c r="B113">
        <f>SUMIFS(user_list!P:P,user_list!G:G,"&lt;="&amp;A113,user_list!H:H,"&gt;="&amp;A113)</f>
        <v>1.0459259259259259</v>
      </c>
      <c r="C113">
        <f>SUMIFS(user_list!Q:Q,user_list!G:G,"&lt;="&amp;A113,user_list!H:H,"&gt;="&amp;A113)</f>
        <v>2.666666666666667</v>
      </c>
      <c r="D113">
        <f>SUMIFS(user_list!P:P,user_list!G:G,"&lt;="&amp;A113,user_list!H:H,"&gt;="&amp;A113,user_list!J:J,days!G113)+SUMIFS(user_list!P:P,user_list!G:G,"&lt;="&amp;A113,user_list!H:H,"&gt;="&amp;A113,user_list!J:J,days!G113-1)</f>
        <v>0</v>
      </c>
      <c r="E113" s="38">
        <f>COUNTIF(user_list!H:H,A113)</f>
        <v>0</v>
      </c>
      <c r="F113" s="55">
        <f t="shared" si="2"/>
        <v>4</v>
      </c>
      <c r="G113" s="55">
        <f t="shared" si="3"/>
        <v>2015</v>
      </c>
      <c r="L113" s="55"/>
      <c r="M113" s="55"/>
    </row>
    <row r="114" spans="1:13" x14ac:dyDescent="0.3">
      <c r="A114" s="74">
        <v>42117</v>
      </c>
      <c r="B114">
        <f>SUMIFS(user_list!P:P,user_list!G:G,"&lt;="&amp;A114,user_list!H:H,"&gt;="&amp;A114)</f>
        <v>1.0459259259259259</v>
      </c>
      <c r="C114">
        <f>SUMIFS(user_list!Q:Q,user_list!G:G,"&lt;="&amp;A114,user_list!H:H,"&gt;="&amp;A114)</f>
        <v>2.666666666666667</v>
      </c>
      <c r="D114">
        <f>SUMIFS(user_list!P:P,user_list!G:G,"&lt;="&amp;A114,user_list!H:H,"&gt;="&amp;A114,user_list!J:J,days!G114)+SUMIFS(user_list!P:P,user_list!G:G,"&lt;="&amp;A114,user_list!H:H,"&gt;="&amp;A114,user_list!J:J,days!G114-1)</f>
        <v>0</v>
      </c>
      <c r="E114" s="38">
        <f>COUNTIF(user_list!H:H,A114)</f>
        <v>0</v>
      </c>
      <c r="F114" s="55">
        <f t="shared" si="2"/>
        <v>4</v>
      </c>
      <c r="G114" s="55">
        <f t="shared" si="3"/>
        <v>2015</v>
      </c>
      <c r="L114" s="55"/>
      <c r="M114" s="55"/>
    </row>
    <row r="115" spans="1:13" x14ac:dyDescent="0.3">
      <c r="A115" s="74">
        <v>42118</v>
      </c>
      <c r="B115">
        <f>SUMIFS(user_list!P:P,user_list!G:G,"&lt;="&amp;A115,user_list!H:H,"&gt;="&amp;A115)</f>
        <v>1.0459259259259259</v>
      </c>
      <c r="C115">
        <f>SUMIFS(user_list!Q:Q,user_list!G:G,"&lt;="&amp;A115,user_list!H:H,"&gt;="&amp;A115)</f>
        <v>2.666666666666667</v>
      </c>
      <c r="D115">
        <f>SUMIFS(user_list!P:P,user_list!G:G,"&lt;="&amp;A115,user_list!H:H,"&gt;="&amp;A115,user_list!J:J,days!G115)+SUMIFS(user_list!P:P,user_list!G:G,"&lt;="&amp;A115,user_list!H:H,"&gt;="&amp;A115,user_list!J:J,days!G115-1)</f>
        <v>0</v>
      </c>
      <c r="E115" s="38">
        <f>COUNTIF(user_list!H:H,A115)</f>
        <v>0</v>
      </c>
      <c r="F115" s="55">
        <f t="shared" si="2"/>
        <v>4</v>
      </c>
      <c r="G115" s="55">
        <f t="shared" si="3"/>
        <v>2015</v>
      </c>
      <c r="L115" s="55"/>
      <c r="M115" s="55"/>
    </row>
    <row r="116" spans="1:13" x14ac:dyDescent="0.3">
      <c r="A116" s="74">
        <v>42119</v>
      </c>
      <c r="B116">
        <f>SUMIFS(user_list!P:P,user_list!G:G,"&lt;="&amp;A116,user_list!H:H,"&gt;="&amp;A116)</f>
        <v>1.0459259259259259</v>
      </c>
      <c r="C116">
        <f>SUMIFS(user_list!Q:Q,user_list!G:G,"&lt;="&amp;A116,user_list!H:H,"&gt;="&amp;A116)</f>
        <v>2.666666666666667</v>
      </c>
      <c r="D116">
        <f>SUMIFS(user_list!P:P,user_list!G:G,"&lt;="&amp;A116,user_list!H:H,"&gt;="&amp;A116,user_list!J:J,days!G116)+SUMIFS(user_list!P:P,user_list!G:G,"&lt;="&amp;A116,user_list!H:H,"&gt;="&amp;A116,user_list!J:J,days!G116-1)</f>
        <v>0</v>
      </c>
      <c r="E116" s="38">
        <f>COUNTIF(user_list!H:H,A116)</f>
        <v>0</v>
      </c>
      <c r="F116" s="55">
        <f t="shared" si="2"/>
        <v>4</v>
      </c>
      <c r="G116" s="55">
        <f t="shared" si="3"/>
        <v>2015</v>
      </c>
      <c r="L116" s="55"/>
      <c r="M116" s="55"/>
    </row>
    <row r="117" spans="1:13" x14ac:dyDescent="0.3">
      <c r="A117" s="74">
        <v>42120</v>
      </c>
      <c r="B117">
        <f>SUMIFS(user_list!P:P,user_list!G:G,"&lt;="&amp;A117,user_list!H:H,"&gt;="&amp;A117)</f>
        <v>1.0459259259259259</v>
      </c>
      <c r="C117">
        <f>SUMIFS(user_list!Q:Q,user_list!G:G,"&lt;="&amp;A117,user_list!H:H,"&gt;="&amp;A117)</f>
        <v>2.666666666666667</v>
      </c>
      <c r="D117">
        <f>SUMIFS(user_list!P:P,user_list!G:G,"&lt;="&amp;A117,user_list!H:H,"&gt;="&amp;A117,user_list!J:J,days!G117)+SUMIFS(user_list!P:P,user_list!G:G,"&lt;="&amp;A117,user_list!H:H,"&gt;="&amp;A117,user_list!J:J,days!G117-1)</f>
        <v>0</v>
      </c>
      <c r="E117" s="38">
        <f>COUNTIF(user_list!H:H,A117)</f>
        <v>0</v>
      </c>
      <c r="F117" s="55">
        <f t="shared" si="2"/>
        <v>4</v>
      </c>
      <c r="G117" s="55">
        <f t="shared" si="3"/>
        <v>2015</v>
      </c>
      <c r="L117" s="55"/>
      <c r="M117" s="55"/>
    </row>
    <row r="118" spans="1:13" x14ac:dyDescent="0.3">
      <c r="A118" s="74">
        <v>42121</v>
      </c>
      <c r="B118">
        <f>SUMIFS(user_list!P:P,user_list!G:G,"&lt;="&amp;A118,user_list!H:H,"&gt;="&amp;A118)</f>
        <v>1.0459259259259259</v>
      </c>
      <c r="C118">
        <f>SUMIFS(user_list!Q:Q,user_list!G:G,"&lt;="&amp;A118,user_list!H:H,"&gt;="&amp;A118)</f>
        <v>2.666666666666667</v>
      </c>
      <c r="D118">
        <f>SUMIFS(user_list!P:P,user_list!G:G,"&lt;="&amp;A118,user_list!H:H,"&gt;="&amp;A118,user_list!J:J,days!G118)+SUMIFS(user_list!P:P,user_list!G:G,"&lt;="&amp;A118,user_list!H:H,"&gt;="&amp;A118,user_list!J:J,days!G118-1)</f>
        <v>0</v>
      </c>
      <c r="E118" s="38">
        <f>COUNTIF(user_list!H:H,A118)</f>
        <v>0</v>
      </c>
      <c r="F118" s="55">
        <f t="shared" si="2"/>
        <v>4</v>
      </c>
      <c r="G118" s="55">
        <f t="shared" si="3"/>
        <v>2015</v>
      </c>
      <c r="L118" s="55"/>
      <c r="M118" s="55"/>
    </row>
    <row r="119" spans="1:13" x14ac:dyDescent="0.3">
      <c r="A119" s="74">
        <v>42122</v>
      </c>
      <c r="B119">
        <f>SUMIFS(user_list!P:P,user_list!G:G,"&lt;="&amp;A119,user_list!H:H,"&gt;="&amp;A119)</f>
        <v>1.0459259259259259</v>
      </c>
      <c r="C119">
        <f>SUMIFS(user_list!Q:Q,user_list!G:G,"&lt;="&amp;A119,user_list!H:H,"&gt;="&amp;A119)</f>
        <v>2.666666666666667</v>
      </c>
      <c r="D119">
        <f>SUMIFS(user_list!P:P,user_list!G:G,"&lt;="&amp;A119,user_list!H:H,"&gt;="&amp;A119,user_list!J:J,days!G119)+SUMIFS(user_list!P:P,user_list!G:G,"&lt;="&amp;A119,user_list!H:H,"&gt;="&amp;A119,user_list!J:J,days!G119-1)</f>
        <v>0</v>
      </c>
      <c r="E119" s="38">
        <f>COUNTIF(user_list!H:H,A119)</f>
        <v>0</v>
      </c>
      <c r="F119" s="55">
        <f t="shared" si="2"/>
        <v>4</v>
      </c>
      <c r="G119" s="55">
        <f t="shared" si="3"/>
        <v>2015</v>
      </c>
      <c r="L119" s="55"/>
      <c r="M119" s="55"/>
    </row>
    <row r="120" spans="1:13" x14ac:dyDescent="0.3">
      <c r="A120" s="74">
        <v>42123</v>
      </c>
      <c r="B120">
        <f>SUMIFS(user_list!P:P,user_list!G:G,"&lt;="&amp;A120,user_list!H:H,"&gt;="&amp;A120)</f>
        <v>1.0459259259259259</v>
      </c>
      <c r="C120">
        <f>SUMIFS(user_list!Q:Q,user_list!G:G,"&lt;="&amp;A120,user_list!H:H,"&gt;="&amp;A120)</f>
        <v>2.666666666666667</v>
      </c>
      <c r="D120">
        <f>SUMIFS(user_list!P:P,user_list!G:G,"&lt;="&amp;A120,user_list!H:H,"&gt;="&amp;A120,user_list!J:J,days!G120)+SUMIFS(user_list!P:P,user_list!G:G,"&lt;="&amp;A120,user_list!H:H,"&gt;="&amp;A120,user_list!J:J,days!G120-1)</f>
        <v>0</v>
      </c>
      <c r="E120" s="38">
        <f>COUNTIF(user_list!H:H,A120)</f>
        <v>0</v>
      </c>
      <c r="F120" s="55">
        <f t="shared" si="2"/>
        <v>4</v>
      </c>
      <c r="G120" s="55">
        <f t="shared" si="3"/>
        <v>2015</v>
      </c>
      <c r="L120" s="55"/>
      <c r="M120" s="55"/>
    </row>
    <row r="121" spans="1:13" x14ac:dyDescent="0.3">
      <c r="A121" s="74">
        <v>42124</v>
      </c>
      <c r="B121">
        <f>SUMIFS(user_list!P:P,user_list!G:G,"&lt;="&amp;A121,user_list!H:H,"&gt;="&amp;A121)</f>
        <v>1.0459259259259259</v>
      </c>
      <c r="C121">
        <f>SUMIFS(user_list!Q:Q,user_list!G:G,"&lt;="&amp;A121,user_list!H:H,"&gt;="&amp;A121)</f>
        <v>2.666666666666667</v>
      </c>
      <c r="D121">
        <f>SUMIFS(user_list!P:P,user_list!G:G,"&lt;="&amp;A121,user_list!H:H,"&gt;="&amp;A121,user_list!J:J,days!G121)+SUMIFS(user_list!P:P,user_list!G:G,"&lt;="&amp;A121,user_list!H:H,"&gt;="&amp;A121,user_list!J:J,days!G121-1)</f>
        <v>0</v>
      </c>
      <c r="E121" s="38">
        <f>COUNTIF(user_list!H:H,A121)</f>
        <v>0</v>
      </c>
      <c r="F121" s="55">
        <f t="shared" si="2"/>
        <v>4</v>
      </c>
      <c r="G121" s="55">
        <f t="shared" si="3"/>
        <v>2015</v>
      </c>
      <c r="L121" s="55"/>
      <c r="M121" s="55"/>
    </row>
    <row r="122" spans="1:13" x14ac:dyDescent="0.3">
      <c r="A122" s="74">
        <v>42125</v>
      </c>
      <c r="B122">
        <f>SUMIFS(user_list!P:P,user_list!G:G,"&lt;="&amp;A122,user_list!H:H,"&gt;="&amp;A122)</f>
        <v>1.0459259259259259</v>
      </c>
      <c r="C122">
        <f>SUMIFS(user_list!Q:Q,user_list!G:G,"&lt;="&amp;A122,user_list!H:H,"&gt;="&amp;A122)</f>
        <v>2.666666666666667</v>
      </c>
      <c r="D122">
        <f>SUMIFS(user_list!P:P,user_list!G:G,"&lt;="&amp;A122,user_list!H:H,"&gt;="&amp;A122,user_list!J:J,days!G122)+SUMIFS(user_list!P:P,user_list!G:G,"&lt;="&amp;A122,user_list!H:H,"&gt;="&amp;A122,user_list!J:J,days!G122-1)</f>
        <v>0</v>
      </c>
      <c r="E122" s="38">
        <f>COUNTIF(user_list!H:H,A122)</f>
        <v>0</v>
      </c>
      <c r="F122" s="55">
        <f t="shared" si="2"/>
        <v>5</v>
      </c>
      <c r="G122" s="55">
        <f t="shared" si="3"/>
        <v>2015</v>
      </c>
      <c r="L122" s="55"/>
      <c r="M122" s="55"/>
    </row>
    <row r="123" spans="1:13" x14ac:dyDescent="0.3">
      <c r="A123" s="74">
        <v>42126</v>
      </c>
      <c r="B123">
        <f>SUMIFS(user_list!P:P,user_list!G:G,"&lt;="&amp;A123,user_list!H:H,"&gt;="&amp;A123)</f>
        <v>1.0459259259259259</v>
      </c>
      <c r="C123">
        <f>SUMIFS(user_list!Q:Q,user_list!G:G,"&lt;="&amp;A123,user_list!H:H,"&gt;="&amp;A123)</f>
        <v>2.666666666666667</v>
      </c>
      <c r="D123">
        <f>SUMIFS(user_list!P:P,user_list!G:G,"&lt;="&amp;A123,user_list!H:H,"&gt;="&amp;A123,user_list!J:J,days!G123)+SUMIFS(user_list!P:P,user_list!G:G,"&lt;="&amp;A123,user_list!H:H,"&gt;="&amp;A123,user_list!J:J,days!G123-1)</f>
        <v>0</v>
      </c>
      <c r="E123" s="38">
        <f>COUNTIF(user_list!H:H,A123)</f>
        <v>0</v>
      </c>
      <c r="F123" s="55">
        <f t="shared" si="2"/>
        <v>5</v>
      </c>
      <c r="G123" s="55">
        <f t="shared" si="3"/>
        <v>2015</v>
      </c>
      <c r="L123" s="55"/>
      <c r="M123" s="55"/>
    </row>
    <row r="124" spans="1:13" x14ac:dyDescent="0.3">
      <c r="A124" s="74">
        <v>42127</v>
      </c>
      <c r="B124">
        <f>SUMIFS(user_list!P:P,user_list!G:G,"&lt;="&amp;A124,user_list!H:H,"&gt;="&amp;A124)</f>
        <v>1.0459259259259259</v>
      </c>
      <c r="C124">
        <f>SUMIFS(user_list!Q:Q,user_list!G:G,"&lt;="&amp;A124,user_list!H:H,"&gt;="&amp;A124)</f>
        <v>2.666666666666667</v>
      </c>
      <c r="D124">
        <f>SUMIFS(user_list!P:P,user_list!G:G,"&lt;="&amp;A124,user_list!H:H,"&gt;="&amp;A124,user_list!J:J,days!G124)+SUMIFS(user_list!P:P,user_list!G:G,"&lt;="&amp;A124,user_list!H:H,"&gt;="&amp;A124,user_list!J:J,days!G124-1)</f>
        <v>0</v>
      </c>
      <c r="E124" s="38">
        <f>COUNTIF(user_list!H:H,A124)</f>
        <v>0</v>
      </c>
      <c r="F124" s="55">
        <f t="shared" si="2"/>
        <v>5</v>
      </c>
      <c r="G124" s="55">
        <f t="shared" si="3"/>
        <v>2015</v>
      </c>
      <c r="L124" s="55"/>
      <c r="M124" s="55"/>
    </row>
    <row r="125" spans="1:13" x14ac:dyDescent="0.3">
      <c r="A125" s="74">
        <v>42128</v>
      </c>
      <c r="B125">
        <f>SUMIFS(user_list!P:P,user_list!G:G,"&lt;="&amp;A125,user_list!H:H,"&gt;="&amp;A125)</f>
        <v>1.0459259259259259</v>
      </c>
      <c r="C125">
        <f>SUMIFS(user_list!Q:Q,user_list!G:G,"&lt;="&amp;A125,user_list!H:H,"&gt;="&amp;A125)</f>
        <v>2.666666666666667</v>
      </c>
      <c r="D125">
        <f>SUMIFS(user_list!P:P,user_list!G:G,"&lt;="&amp;A125,user_list!H:H,"&gt;="&amp;A125,user_list!J:J,days!G125)+SUMIFS(user_list!P:P,user_list!G:G,"&lt;="&amp;A125,user_list!H:H,"&gt;="&amp;A125,user_list!J:J,days!G125-1)</f>
        <v>0</v>
      </c>
      <c r="E125" s="38">
        <f>COUNTIF(user_list!H:H,A125)</f>
        <v>0</v>
      </c>
      <c r="F125" s="55">
        <f t="shared" si="2"/>
        <v>5</v>
      </c>
      <c r="G125" s="55">
        <f t="shared" si="3"/>
        <v>2015</v>
      </c>
      <c r="L125" s="55"/>
      <c r="M125" s="55"/>
    </row>
    <row r="126" spans="1:13" x14ac:dyDescent="0.3">
      <c r="A126" s="74">
        <v>42129</v>
      </c>
      <c r="B126">
        <f>SUMIFS(user_list!P:P,user_list!G:G,"&lt;="&amp;A126,user_list!H:H,"&gt;="&amp;A126)</f>
        <v>1.0459259259259259</v>
      </c>
      <c r="C126">
        <f>SUMIFS(user_list!Q:Q,user_list!G:G,"&lt;="&amp;A126,user_list!H:H,"&gt;="&amp;A126)</f>
        <v>2.666666666666667</v>
      </c>
      <c r="D126">
        <f>SUMIFS(user_list!P:P,user_list!G:G,"&lt;="&amp;A126,user_list!H:H,"&gt;="&amp;A126,user_list!J:J,days!G126)+SUMIFS(user_list!P:P,user_list!G:G,"&lt;="&amp;A126,user_list!H:H,"&gt;="&amp;A126,user_list!J:J,days!G126-1)</f>
        <v>0</v>
      </c>
      <c r="E126" s="38">
        <f>COUNTIF(user_list!H:H,A126)</f>
        <v>0</v>
      </c>
      <c r="F126" s="55">
        <f t="shared" si="2"/>
        <v>5</v>
      </c>
      <c r="G126" s="55">
        <f t="shared" si="3"/>
        <v>2015</v>
      </c>
      <c r="L126" s="55"/>
      <c r="M126" s="55"/>
    </row>
    <row r="127" spans="1:13" x14ac:dyDescent="0.3">
      <c r="A127" s="74">
        <v>42130</v>
      </c>
      <c r="B127">
        <f>SUMIFS(user_list!P:P,user_list!G:G,"&lt;="&amp;A127,user_list!H:H,"&gt;="&amp;A127)</f>
        <v>1.0459259259259259</v>
      </c>
      <c r="C127">
        <f>SUMIFS(user_list!Q:Q,user_list!G:G,"&lt;="&amp;A127,user_list!H:H,"&gt;="&amp;A127)</f>
        <v>2.666666666666667</v>
      </c>
      <c r="D127">
        <f>SUMIFS(user_list!P:P,user_list!G:G,"&lt;="&amp;A127,user_list!H:H,"&gt;="&amp;A127,user_list!J:J,days!G127)+SUMIFS(user_list!P:P,user_list!G:G,"&lt;="&amp;A127,user_list!H:H,"&gt;="&amp;A127,user_list!J:J,days!G127-1)</f>
        <v>0</v>
      </c>
      <c r="E127" s="38">
        <f>COUNTIF(user_list!H:H,A127)</f>
        <v>0</v>
      </c>
      <c r="F127" s="55">
        <f t="shared" si="2"/>
        <v>5</v>
      </c>
      <c r="G127" s="55">
        <f t="shared" si="3"/>
        <v>2015</v>
      </c>
      <c r="L127" s="55"/>
      <c r="M127" s="55"/>
    </row>
    <row r="128" spans="1:13" x14ac:dyDescent="0.3">
      <c r="A128" s="74">
        <v>42131</v>
      </c>
      <c r="B128">
        <f>SUMIFS(user_list!P:P,user_list!G:G,"&lt;="&amp;A128,user_list!H:H,"&gt;="&amp;A128)</f>
        <v>1.0459259259259259</v>
      </c>
      <c r="C128">
        <f>SUMIFS(user_list!Q:Q,user_list!G:G,"&lt;="&amp;A128,user_list!H:H,"&gt;="&amp;A128)</f>
        <v>2.666666666666667</v>
      </c>
      <c r="D128">
        <f>SUMIFS(user_list!P:P,user_list!G:G,"&lt;="&amp;A128,user_list!H:H,"&gt;="&amp;A128,user_list!J:J,days!G128)+SUMIFS(user_list!P:P,user_list!G:G,"&lt;="&amp;A128,user_list!H:H,"&gt;="&amp;A128,user_list!J:J,days!G128-1)</f>
        <v>0</v>
      </c>
      <c r="E128" s="38">
        <f>COUNTIF(user_list!H:H,A128)</f>
        <v>0</v>
      </c>
      <c r="F128" s="55">
        <f t="shared" si="2"/>
        <v>5</v>
      </c>
      <c r="G128" s="55">
        <f t="shared" si="3"/>
        <v>2015</v>
      </c>
      <c r="L128" s="55"/>
      <c r="M128" s="55"/>
    </row>
    <row r="129" spans="1:13" x14ac:dyDescent="0.3">
      <c r="A129" s="74">
        <v>42132</v>
      </c>
      <c r="B129">
        <f>SUMIFS(user_list!P:P,user_list!G:G,"&lt;="&amp;A129,user_list!H:H,"&gt;="&amp;A129)</f>
        <v>1.0459259259259259</v>
      </c>
      <c r="C129">
        <f>SUMIFS(user_list!Q:Q,user_list!G:G,"&lt;="&amp;A129,user_list!H:H,"&gt;="&amp;A129)</f>
        <v>2.666666666666667</v>
      </c>
      <c r="D129">
        <f>SUMIFS(user_list!P:P,user_list!G:G,"&lt;="&amp;A129,user_list!H:H,"&gt;="&amp;A129,user_list!J:J,days!G129)+SUMIFS(user_list!P:P,user_list!G:G,"&lt;="&amp;A129,user_list!H:H,"&gt;="&amp;A129,user_list!J:J,days!G129-1)</f>
        <v>0</v>
      </c>
      <c r="E129" s="38">
        <f>COUNTIF(user_list!H:H,A129)</f>
        <v>0</v>
      </c>
      <c r="F129" s="55">
        <f t="shared" si="2"/>
        <v>5</v>
      </c>
      <c r="G129" s="55">
        <f t="shared" si="3"/>
        <v>2015</v>
      </c>
      <c r="L129" s="55"/>
      <c r="M129" s="55"/>
    </row>
    <row r="130" spans="1:13" x14ac:dyDescent="0.3">
      <c r="A130" s="74">
        <v>42133</v>
      </c>
      <c r="B130">
        <f>SUMIFS(user_list!P:P,user_list!G:G,"&lt;="&amp;A130,user_list!H:H,"&gt;="&amp;A130)</f>
        <v>1.0459259259259259</v>
      </c>
      <c r="C130">
        <f>SUMIFS(user_list!Q:Q,user_list!G:G,"&lt;="&amp;A130,user_list!H:H,"&gt;="&amp;A130)</f>
        <v>2.666666666666667</v>
      </c>
      <c r="D130">
        <f>SUMIFS(user_list!P:P,user_list!G:G,"&lt;="&amp;A130,user_list!H:H,"&gt;="&amp;A130,user_list!J:J,days!G130)+SUMIFS(user_list!P:P,user_list!G:G,"&lt;="&amp;A130,user_list!H:H,"&gt;="&amp;A130,user_list!J:J,days!G130-1)</f>
        <v>0</v>
      </c>
      <c r="E130" s="38">
        <f>COUNTIF(user_list!H:H,A130)</f>
        <v>0</v>
      </c>
      <c r="F130" s="55">
        <f t="shared" ref="F130:F193" si="4">MONTH(A130)</f>
        <v>5</v>
      </c>
      <c r="G130" s="55">
        <f t="shared" ref="G130:G193" si="5">YEAR(A130)</f>
        <v>2015</v>
      </c>
      <c r="L130" s="55"/>
      <c r="M130" s="55"/>
    </row>
    <row r="131" spans="1:13" x14ac:dyDescent="0.3">
      <c r="A131" s="74">
        <v>42134</v>
      </c>
      <c r="B131">
        <f>SUMIFS(user_list!P:P,user_list!G:G,"&lt;="&amp;A131,user_list!H:H,"&gt;="&amp;A131)</f>
        <v>1.0459259259259259</v>
      </c>
      <c r="C131">
        <f>SUMIFS(user_list!Q:Q,user_list!G:G,"&lt;="&amp;A131,user_list!H:H,"&gt;="&amp;A131)</f>
        <v>2.666666666666667</v>
      </c>
      <c r="D131">
        <f>SUMIFS(user_list!P:P,user_list!G:G,"&lt;="&amp;A131,user_list!H:H,"&gt;="&amp;A131,user_list!J:J,days!G131)+SUMIFS(user_list!P:P,user_list!G:G,"&lt;="&amp;A131,user_list!H:H,"&gt;="&amp;A131,user_list!J:J,days!G131-1)</f>
        <v>0</v>
      </c>
      <c r="E131" s="38">
        <f>COUNTIF(user_list!H:H,A131)</f>
        <v>0</v>
      </c>
      <c r="F131" s="55">
        <f t="shared" si="4"/>
        <v>5</v>
      </c>
      <c r="G131" s="55">
        <f t="shared" si="5"/>
        <v>2015</v>
      </c>
      <c r="L131" s="55"/>
      <c r="M131" s="55"/>
    </row>
    <row r="132" spans="1:13" x14ac:dyDescent="0.3">
      <c r="A132" s="74">
        <v>42135</v>
      </c>
      <c r="B132">
        <f>SUMIFS(user_list!P:P,user_list!G:G,"&lt;="&amp;A132,user_list!H:H,"&gt;="&amp;A132)</f>
        <v>1.0459259259259259</v>
      </c>
      <c r="C132">
        <f>SUMIFS(user_list!Q:Q,user_list!G:G,"&lt;="&amp;A132,user_list!H:H,"&gt;="&amp;A132)</f>
        <v>2.666666666666667</v>
      </c>
      <c r="D132">
        <f>SUMIFS(user_list!P:P,user_list!G:G,"&lt;="&amp;A132,user_list!H:H,"&gt;="&amp;A132,user_list!J:J,days!G132)+SUMIFS(user_list!P:P,user_list!G:G,"&lt;="&amp;A132,user_list!H:H,"&gt;="&amp;A132,user_list!J:J,days!G132-1)</f>
        <v>0</v>
      </c>
      <c r="E132" s="38">
        <f>COUNTIF(user_list!H:H,A132)</f>
        <v>0</v>
      </c>
      <c r="F132" s="55">
        <f t="shared" si="4"/>
        <v>5</v>
      </c>
      <c r="G132" s="55">
        <f t="shared" si="5"/>
        <v>2015</v>
      </c>
      <c r="L132" s="55"/>
      <c r="M132" s="55"/>
    </row>
    <row r="133" spans="1:13" x14ac:dyDescent="0.3">
      <c r="A133" s="74">
        <v>42136</v>
      </c>
      <c r="B133">
        <f>SUMIFS(user_list!P:P,user_list!G:G,"&lt;="&amp;A133,user_list!H:H,"&gt;="&amp;A133)</f>
        <v>1.0459259259259259</v>
      </c>
      <c r="C133">
        <f>SUMIFS(user_list!Q:Q,user_list!G:G,"&lt;="&amp;A133,user_list!H:H,"&gt;="&amp;A133)</f>
        <v>2.666666666666667</v>
      </c>
      <c r="D133">
        <f>SUMIFS(user_list!P:P,user_list!G:G,"&lt;="&amp;A133,user_list!H:H,"&gt;="&amp;A133,user_list!J:J,days!G133)+SUMIFS(user_list!P:P,user_list!G:G,"&lt;="&amp;A133,user_list!H:H,"&gt;="&amp;A133,user_list!J:J,days!G133-1)</f>
        <v>0</v>
      </c>
      <c r="E133" s="38">
        <f>COUNTIF(user_list!H:H,A133)</f>
        <v>0</v>
      </c>
      <c r="F133" s="55">
        <f t="shared" si="4"/>
        <v>5</v>
      </c>
      <c r="G133" s="55">
        <f t="shared" si="5"/>
        <v>2015</v>
      </c>
      <c r="L133" s="55"/>
      <c r="M133" s="55"/>
    </row>
    <row r="134" spans="1:13" x14ac:dyDescent="0.3">
      <c r="A134" s="74">
        <v>42137</v>
      </c>
      <c r="B134">
        <f>SUMIFS(user_list!P:P,user_list!G:G,"&lt;="&amp;A134,user_list!H:H,"&gt;="&amp;A134)</f>
        <v>1.0459259259259259</v>
      </c>
      <c r="C134">
        <f>SUMIFS(user_list!Q:Q,user_list!G:G,"&lt;="&amp;A134,user_list!H:H,"&gt;="&amp;A134)</f>
        <v>2.666666666666667</v>
      </c>
      <c r="D134">
        <f>SUMIFS(user_list!P:P,user_list!G:G,"&lt;="&amp;A134,user_list!H:H,"&gt;="&amp;A134,user_list!J:J,days!G134)+SUMIFS(user_list!P:P,user_list!G:G,"&lt;="&amp;A134,user_list!H:H,"&gt;="&amp;A134,user_list!J:J,days!G134-1)</f>
        <v>0</v>
      </c>
      <c r="E134" s="38">
        <f>COUNTIF(user_list!H:H,A134)</f>
        <v>0</v>
      </c>
      <c r="F134" s="55">
        <f t="shared" si="4"/>
        <v>5</v>
      </c>
      <c r="G134" s="55">
        <f t="shared" si="5"/>
        <v>2015</v>
      </c>
      <c r="L134" s="55"/>
    </row>
    <row r="135" spans="1:13" x14ac:dyDescent="0.3">
      <c r="A135" s="74">
        <v>42138</v>
      </c>
      <c r="B135">
        <f>SUMIFS(user_list!P:P,user_list!G:G,"&lt;="&amp;A135,user_list!H:H,"&gt;="&amp;A135)</f>
        <v>1.0459259259259259</v>
      </c>
      <c r="C135">
        <f>SUMIFS(user_list!Q:Q,user_list!G:G,"&lt;="&amp;A135,user_list!H:H,"&gt;="&amp;A135)</f>
        <v>2.666666666666667</v>
      </c>
      <c r="D135">
        <f>SUMIFS(user_list!P:P,user_list!G:G,"&lt;="&amp;A135,user_list!H:H,"&gt;="&amp;A135,user_list!J:J,days!G135)+SUMIFS(user_list!P:P,user_list!G:G,"&lt;="&amp;A135,user_list!H:H,"&gt;="&amp;A135,user_list!J:J,days!G135-1)</f>
        <v>0</v>
      </c>
      <c r="E135" s="38">
        <f>COUNTIF(user_list!H:H,A135)</f>
        <v>0</v>
      </c>
      <c r="F135" s="55">
        <f t="shared" si="4"/>
        <v>5</v>
      </c>
      <c r="G135" s="55">
        <f t="shared" si="5"/>
        <v>2015</v>
      </c>
      <c r="L135" s="55"/>
    </row>
    <row r="136" spans="1:13" x14ac:dyDescent="0.3">
      <c r="A136" s="74">
        <v>42139</v>
      </c>
      <c r="B136">
        <f>SUMIFS(user_list!P:P,user_list!G:G,"&lt;="&amp;A136,user_list!H:H,"&gt;="&amp;A136)</f>
        <v>1.0459259259259259</v>
      </c>
      <c r="C136">
        <f>SUMIFS(user_list!Q:Q,user_list!G:G,"&lt;="&amp;A136,user_list!H:H,"&gt;="&amp;A136)</f>
        <v>2.666666666666667</v>
      </c>
      <c r="D136">
        <f>SUMIFS(user_list!P:P,user_list!G:G,"&lt;="&amp;A136,user_list!H:H,"&gt;="&amp;A136,user_list!J:J,days!G136)+SUMIFS(user_list!P:P,user_list!G:G,"&lt;="&amp;A136,user_list!H:H,"&gt;="&amp;A136,user_list!J:J,days!G136-1)</f>
        <v>0</v>
      </c>
      <c r="E136" s="38">
        <f>COUNTIF(user_list!H:H,A136)</f>
        <v>0</v>
      </c>
      <c r="F136" s="55">
        <f t="shared" si="4"/>
        <v>5</v>
      </c>
      <c r="G136" s="55">
        <f t="shared" si="5"/>
        <v>2015</v>
      </c>
      <c r="L136" s="55"/>
    </row>
    <row r="137" spans="1:13" x14ac:dyDescent="0.3">
      <c r="A137" s="74">
        <v>42140</v>
      </c>
      <c r="B137">
        <f>SUMIFS(user_list!P:P,user_list!G:G,"&lt;="&amp;A137,user_list!H:H,"&gt;="&amp;A137)</f>
        <v>1.0459259259259259</v>
      </c>
      <c r="C137">
        <f>SUMIFS(user_list!Q:Q,user_list!G:G,"&lt;="&amp;A137,user_list!H:H,"&gt;="&amp;A137)</f>
        <v>2.666666666666667</v>
      </c>
      <c r="D137">
        <f>SUMIFS(user_list!P:P,user_list!G:G,"&lt;="&amp;A137,user_list!H:H,"&gt;="&amp;A137,user_list!J:J,days!G137)+SUMIFS(user_list!P:P,user_list!G:G,"&lt;="&amp;A137,user_list!H:H,"&gt;="&amp;A137,user_list!J:J,days!G137-1)</f>
        <v>0</v>
      </c>
      <c r="E137" s="38">
        <f>COUNTIF(user_list!H:H,A137)</f>
        <v>0</v>
      </c>
      <c r="F137" s="55">
        <f t="shared" si="4"/>
        <v>5</v>
      </c>
      <c r="G137" s="55">
        <f t="shared" si="5"/>
        <v>2015</v>
      </c>
      <c r="L137" s="55"/>
    </row>
    <row r="138" spans="1:13" x14ac:dyDescent="0.3">
      <c r="A138" s="74">
        <v>42141</v>
      </c>
      <c r="B138">
        <f>SUMIFS(user_list!P:P,user_list!G:G,"&lt;="&amp;A138,user_list!H:H,"&gt;="&amp;A138)</f>
        <v>1.0459259259259259</v>
      </c>
      <c r="C138">
        <f>SUMIFS(user_list!Q:Q,user_list!G:G,"&lt;="&amp;A138,user_list!H:H,"&gt;="&amp;A138)</f>
        <v>2.666666666666667</v>
      </c>
      <c r="D138">
        <f>SUMIFS(user_list!P:P,user_list!G:G,"&lt;="&amp;A138,user_list!H:H,"&gt;="&amp;A138,user_list!J:J,days!G138)+SUMIFS(user_list!P:P,user_list!G:G,"&lt;="&amp;A138,user_list!H:H,"&gt;="&amp;A138,user_list!J:J,days!G138-1)</f>
        <v>0</v>
      </c>
      <c r="E138" s="38">
        <f>COUNTIF(user_list!H:H,A138)</f>
        <v>0</v>
      </c>
      <c r="F138" s="55">
        <f t="shared" si="4"/>
        <v>5</v>
      </c>
      <c r="G138" s="55">
        <f t="shared" si="5"/>
        <v>2015</v>
      </c>
      <c r="L138" s="55"/>
    </row>
    <row r="139" spans="1:13" x14ac:dyDescent="0.3">
      <c r="A139" s="74">
        <v>42142</v>
      </c>
      <c r="B139">
        <f>SUMIFS(user_list!P:P,user_list!G:G,"&lt;="&amp;A139,user_list!H:H,"&gt;="&amp;A139)</f>
        <v>1.0459259259259259</v>
      </c>
      <c r="C139">
        <f>SUMIFS(user_list!Q:Q,user_list!G:G,"&lt;="&amp;A139,user_list!H:H,"&gt;="&amp;A139)</f>
        <v>2.666666666666667</v>
      </c>
      <c r="D139">
        <f>SUMIFS(user_list!P:P,user_list!G:G,"&lt;="&amp;A139,user_list!H:H,"&gt;="&amp;A139,user_list!J:J,days!G139)+SUMIFS(user_list!P:P,user_list!G:G,"&lt;="&amp;A139,user_list!H:H,"&gt;="&amp;A139,user_list!J:J,days!G139-1)</f>
        <v>0</v>
      </c>
      <c r="E139" s="38">
        <f>COUNTIF(user_list!H:H,A139)</f>
        <v>0</v>
      </c>
      <c r="F139" s="55">
        <f t="shared" si="4"/>
        <v>5</v>
      </c>
      <c r="G139" s="55">
        <f t="shared" si="5"/>
        <v>2015</v>
      </c>
      <c r="L139" s="55"/>
    </row>
    <row r="140" spans="1:13" x14ac:dyDescent="0.3">
      <c r="A140" s="74">
        <v>42143</v>
      </c>
      <c r="B140">
        <f>SUMIFS(user_list!P:P,user_list!G:G,"&lt;="&amp;A140,user_list!H:H,"&gt;="&amp;A140)</f>
        <v>1.0459259259259259</v>
      </c>
      <c r="C140">
        <f>SUMIFS(user_list!Q:Q,user_list!G:G,"&lt;="&amp;A140,user_list!H:H,"&gt;="&amp;A140)</f>
        <v>2.666666666666667</v>
      </c>
      <c r="D140">
        <f>SUMIFS(user_list!P:P,user_list!G:G,"&lt;="&amp;A140,user_list!H:H,"&gt;="&amp;A140,user_list!J:J,days!G140)+SUMIFS(user_list!P:P,user_list!G:G,"&lt;="&amp;A140,user_list!H:H,"&gt;="&amp;A140,user_list!J:J,days!G140-1)</f>
        <v>0</v>
      </c>
      <c r="E140" s="38">
        <f>COUNTIF(user_list!H:H,A140)</f>
        <v>0</v>
      </c>
      <c r="F140" s="55">
        <f t="shared" si="4"/>
        <v>5</v>
      </c>
      <c r="G140" s="55">
        <f t="shared" si="5"/>
        <v>2015</v>
      </c>
      <c r="L140" s="55"/>
    </row>
    <row r="141" spans="1:13" x14ac:dyDescent="0.3">
      <c r="A141" s="74">
        <v>42144</v>
      </c>
      <c r="B141">
        <f>SUMIFS(user_list!P:P,user_list!G:G,"&lt;="&amp;A141,user_list!H:H,"&gt;="&amp;A141)</f>
        <v>1.0459259259259259</v>
      </c>
      <c r="C141">
        <f>SUMIFS(user_list!Q:Q,user_list!G:G,"&lt;="&amp;A141,user_list!H:H,"&gt;="&amp;A141)</f>
        <v>2.666666666666667</v>
      </c>
      <c r="D141">
        <f>SUMIFS(user_list!P:P,user_list!G:G,"&lt;="&amp;A141,user_list!H:H,"&gt;="&amp;A141,user_list!J:J,days!G141)+SUMIFS(user_list!P:P,user_list!G:G,"&lt;="&amp;A141,user_list!H:H,"&gt;="&amp;A141,user_list!J:J,days!G141-1)</f>
        <v>0</v>
      </c>
      <c r="E141" s="38">
        <f>COUNTIF(user_list!H:H,A141)</f>
        <v>0</v>
      </c>
      <c r="F141" s="55">
        <f t="shared" si="4"/>
        <v>5</v>
      </c>
      <c r="G141" s="55">
        <f t="shared" si="5"/>
        <v>2015</v>
      </c>
      <c r="L141" s="55"/>
    </row>
    <row r="142" spans="1:13" x14ac:dyDescent="0.3">
      <c r="A142" s="74">
        <v>42145</v>
      </c>
      <c r="B142">
        <f>SUMIFS(user_list!P:P,user_list!G:G,"&lt;="&amp;A142,user_list!H:H,"&gt;="&amp;A142)</f>
        <v>1.0459259259259259</v>
      </c>
      <c r="C142">
        <f>SUMIFS(user_list!Q:Q,user_list!G:G,"&lt;="&amp;A142,user_list!H:H,"&gt;="&amp;A142)</f>
        <v>2.666666666666667</v>
      </c>
      <c r="D142">
        <f>SUMIFS(user_list!P:P,user_list!G:G,"&lt;="&amp;A142,user_list!H:H,"&gt;="&amp;A142,user_list!J:J,days!G142)+SUMIFS(user_list!P:P,user_list!G:G,"&lt;="&amp;A142,user_list!H:H,"&gt;="&amp;A142,user_list!J:J,days!G142-1)</f>
        <v>0</v>
      </c>
      <c r="E142" s="38">
        <f>COUNTIF(user_list!H:H,A142)</f>
        <v>0</v>
      </c>
      <c r="F142" s="55">
        <f t="shared" si="4"/>
        <v>5</v>
      </c>
      <c r="G142" s="55">
        <f t="shared" si="5"/>
        <v>2015</v>
      </c>
      <c r="L142" s="55"/>
    </row>
    <row r="143" spans="1:13" x14ac:dyDescent="0.3">
      <c r="A143" s="74">
        <v>42146</v>
      </c>
      <c r="B143">
        <f>SUMIFS(user_list!P:P,user_list!G:G,"&lt;="&amp;A143,user_list!H:H,"&gt;="&amp;A143)</f>
        <v>1.0459259259259259</v>
      </c>
      <c r="C143">
        <f>SUMIFS(user_list!Q:Q,user_list!G:G,"&lt;="&amp;A143,user_list!H:H,"&gt;="&amp;A143)</f>
        <v>2.666666666666667</v>
      </c>
      <c r="D143">
        <f>SUMIFS(user_list!P:P,user_list!G:G,"&lt;="&amp;A143,user_list!H:H,"&gt;="&amp;A143,user_list!J:J,days!G143)+SUMIFS(user_list!P:P,user_list!G:G,"&lt;="&amp;A143,user_list!H:H,"&gt;="&amp;A143,user_list!J:J,days!G143-1)</f>
        <v>0</v>
      </c>
      <c r="E143" s="38">
        <f>COUNTIF(user_list!H:H,A143)</f>
        <v>0</v>
      </c>
      <c r="F143" s="55">
        <f t="shared" si="4"/>
        <v>5</v>
      </c>
      <c r="G143" s="55">
        <f t="shared" si="5"/>
        <v>2015</v>
      </c>
      <c r="L143" s="55"/>
    </row>
    <row r="144" spans="1:13" x14ac:dyDescent="0.3">
      <c r="A144" s="74">
        <v>42147</v>
      </c>
      <c r="B144">
        <f>SUMIFS(user_list!P:P,user_list!G:G,"&lt;="&amp;A144,user_list!H:H,"&gt;="&amp;A144)</f>
        <v>1.0459259259259259</v>
      </c>
      <c r="C144">
        <f>SUMIFS(user_list!Q:Q,user_list!G:G,"&lt;="&amp;A144,user_list!H:H,"&gt;="&amp;A144)</f>
        <v>2.666666666666667</v>
      </c>
      <c r="D144">
        <f>SUMIFS(user_list!P:P,user_list!G:G,"&lt;="&amp;A144,user_list!H:H,"&gt;="&amp;A144,user_list!J:J,days!G144)+SUMIFS(user_list!P:P,user_list!G:G,"&lt;="&amp;A144,user_list!H:H,"&gt;="&amp;A144,user_list!J:J,days!G144-1)</f>
        <v>0</v>
      </c>
      <c r="E144" s="38">
        <f>COUNTIF(user_list!H:H,A144)</f>
        <v>0</v>
      </c>
      <c r="F144" s="55">
        <f t="shared" si="4"/>
        <v>5</v>
      </c>
      <c r="G144" s="55">
        <f t="shared" si="5"/>
        <v>2015</v>
      </c>
      <c r="L144" s="55"/>
    </row>
    <row r="145" spans="1:16" x14ac:dyDescent="0.3">
      <c r="A145" s="74">
        <v>42148</v>
      </c>
      <c r="B145">
        <f>SUMIFS(user_list!P:P,user_list!G:G,"&lt;="&amp;A145,user_list!H:H,"&gt;="&amp;A145)</f>
        <v>1.0459259259259259</v>
      </c>
      <c r="C145">
        <f>SUMIFS(user_list!Q:Q,user_list!G:G,"&lt;="&amp;A145,user_list!H:H,"&gt;="&amp;A145)</f>
        <v>2.666666666666667</v>
      </c>
      <c r="D145">
        <f>SUMIFS(user_list!P:P,user_list!G:G,"&lt;="&amp;A145,user_list!H:H,"&gt;="&amp;A145,user_list!J:J,days!G145)+SUMIFS(user_list!P:P,user_list!G:G,"&lt;="&amp;A145,user_list!H:H,"&gt;="&amp;A145,user_list!J:J,days!G145-1)</f>
        <v>0</v>
      </c>
      <c r="E145" s="38">
        <f>COUNTIF(user_list!H:H,A145)</f>
        <v>0</v>
      </c>
      <c r="F145" s="55">
        <f t="shared" si="4"/>
        <v>5</v>
      </c>
      <c r="G145" s="55">
        <f t="shared" si="5"/>
        <v>2015</v>
      </c>
      <c r="L145" s="55"/>
      <c r="N145">
        <f>SUMIFS(C:C,G:G,L145,F:F,M145)</f>
        <v>0</v>
      </c>
      <c r="O145">
        <f>SUMIFS(B:B,G:G,L145,F:F,M145)/60</f>
        <v>0</v>
      </c>
      <c r="P145" s="56">
        <f>IF(O145&gt;0,(SUMIFS(D:D,G:G,L145,F:F,M145)/60)/O145,0)</f>
        <v>0</v>
      </c>
    </row>
    <row r="146" spans="1:16" x14ac:dyDescent="0.3">
      <c r="A146" s="74">
        <v>42149</v>
      </c>
      <c r="B146">
        <f>SUMIFS(user_list!P:P,user_list!G:G,"&lt;="&amp;A146,user_list!H:H,"&gt;="&amp;A146)</f>
        <v>1.0459259259259259</v>
      </c>
      <c r="C146">
        <f>SUMIFS(user_list!Q:Q,user_list!G:G,"&lt;="&amp;A146,user_list!H:H,"&gt;="&amp;A146)</f>
        <v>2.666666666666667</v>
      </c>
      <c r="D146">
        <f>SUMIFS(user_list!P:P,user_list!G:G,"&lt;="&amp;A146,user_list!H:H,"&gt;="&amp;A146,user_list!J:J,days!G146)+SUMIFS(user_list!P:P,user_list!G:G,"&lt;="&amp;A146,user_list!H:H,"&gt;="&amp;A146,user_list!J:J,days!G146-1)</f>
        <v>0</v>
      </c>
      <c r="E146" s="38">
        <f>COUNTIF(user_list!H:H,A146)</f>
        <v>0</v>
      </c>
      <c r="F146" s="55">
        <f t="shared" si="4"/>
        <v>5</v>
      </c>
      <c r="G146" s="55">
        <f t="shared" si="5"/>
        <v>2015</v>
      </c>
    </row>
    <row r="147" spans="1:16" x14ac:dyDescent="0.3">
      <c r="A147" s="74">
        <v>42150</v>
      </c>
      <c r="B147">
        <f>SUMIFS(user_list!P:P,user_list!G:G,"&lt;="&amp;A147,user_list!H:H,"&gt;="&amp;A147)</f>
        <v>1.0459259259259259</v>
      </c>
      <c r="C147">
        <f>SUMIFS(user_list!Q:Q,user_list!G:G,"&lt;="&amp;A147,user_list!H:H,"&gt;="&amp;A147)</f>
        <v>2.666666666666667</v>
      </c>
      <c r="D147">
        <f>SUMIFS(user_list!P:P,user_list!G:G,"&lt;="&amp;A147,user_list!H:H,"&gt;="&amp;A147,user_list!J:J,days!G147)+SUMIFS(user_list!P:P,user_list!G:G,"&lt;="&amp;A147,user_list!H:H,"&gt;="&amp;A147,user_list!J:J,days!G147-1)</f>
        <v>0</v>
      </c>
      <c r="E147" s="38">
        <f>COUNTIF(user_list!H:H,A147)</f>
        <v>0</v>
      </c>
      <c r="F147" s="55">
        <f t="shared" si="4"/>
        <v>5</v>
      </c>
      <c r="G147" s="55">
        <f t="shared" si="5"/>
        <v>2015</v>
      </c>
    </row>
    <row r="148" spans="1:16" x14ac:dyDescent="0.3">
      <c r="A148" s="74">
        <v>42151</v>
      </c>
      <c r="B148">
        <f>SUMIFS(user_list!P:P,user_list!G:G,"&lt;="&amp;A148,user_list!H:H,"&gt;="&amp;A148)</f>
        <v>1.0459259259259259</v>
      </c>
      <c r="C148">
        <f>SUMIFS(user_list!Q:Q,user_list!G:G,"&lt;="&amp;A148,user_list!H:H,"&gt;="&amp;A148)</f>
        <v>2.666666666666667</v>
      </c>
      <c r="D148">
        <f>SUMIFS(user_list!P:P,user_list!G:G,"&lt;="&amp;A148,user_list!H:H,"&gt;="&amp;A148,user_list!J:J,days!G148)+SUMIFS(user_list!P:P,user_list!G:G,"&lt;="&amp;A148,user_list!H:H,"&gt;="&amp;A148,user_list!J:J,days!G148-1)</f>
        <v>0</v>
      </c>
      <c r="E148" s="38">
        <f>COUNTIF(user_list!H:H,A148)</f>
        <v>0</v>
      </c>
      <c r="F148" s="55">
        <f t="shared" si="4"/>
        <v>5</v>
      </c>
      <c r="G148" s="55">
        <f t="shared" si="5"/>
        <v>2015</v>
      </c>
    </row>
    <row r="149" spans="1:16" x14ac:dyDescent="0.3">
      <c r="A149" s="74">
        <v>42152</v>
      </c>
      <c r="B149">
        <f>SUMIFS(user_list!P:P,user_list!G:G,"&lt;="&amp;A149,user_list!H:H,"&gt;="&amp;A149)</f>
        <v>1.0459259259259259</v>
      </c>
      <c r="C149">
        <f>SUMIFS(user_list!Q:Q,user_list!G:G,"&lt;="&amp;A149,user_list!H:H,"&gt;="&amp;A149)</f>
        <v>2.666666666666667</v>
      </c>
      <c r="D149">
        <f>SUMIFS(user_list!P:P,user_list!G:G,"&lt;="&amp;A149,user_list!H:H,"&gt;="&amp;A149,user_list!J:J,days!G149)+SUMIFS(user_list!P:P,user_list!G:G,"&lt;="&amp;A149,user_list!H:H,"&gt;="&amp;A149,user_list!J:J,days!G149-1)</f>
        <v>0</v>
      </c>
      <c r="E149" s="38">
        <f>COUNTIF(user_list!H:H,A149)</f>
        <v>0</v>
      </c>
      <c r="F149" s="55">
        <f t="shared" si="4"/>
        <v>5</v>
      </c>
      <c r="G149" s="55">
        <f t="shared" si="5"/>
        <v>2015</v>
      </c>
    </row>
    <row r="150" spans="1:16" x14ac:dyDescent="0.3">
      <c r="A150" s="74">
        <v>42153</v>
      </c>
      <c r="B150">
        <f>SUMIFS(user_list!P:P,user_list!G:G,"&lt;="&amp;A150,user_list!H:H,"&gt;="&amp;A150)</f>
        <v>1.0459259259259259</v>
      </c>
      <c r="C150">
        <f>SUMIFS(user_list!Q:Q,user_list!G:G,"&lt;="&amp;A150,user_list!H:H,"&gt;="&amp;A150)</f>
        <v>2.666666666666667</v>
      </c>
      <c r="D150">
        <f>SUMIFS(user_list!P:P,user_list!G:G,"&lt;="&amp;A150,user_list!H:H,"&gt;="&amp;A150,user_list!J:J,days!G150)+SUMIFS(user_list!P:P,user_list!G:G,"&lt;="&amp;A150,user_list!H:H,"&gt;="&amp;A150,user_list!J:J,days!G150-1)</f>
        <v>0</v>
      </c>
      <c r="E150" s="38">
        <f>COUNTIF(user_list!H:H,A150)</f>
        <v>0</v>
      </c>
      <c r="F150" s="55">
        <f t="shared" si="4"/>
        <v>5</v>
      </c>
      <c r="G150" s="55">
        <f t="shared" si="5"/>
        <v>2015</v>
      </c>
    </row>
    <row r="151" spans="1:16" x14ac:dyDescent="0.3">
      <c r="A151" s="74">
        <v>42154</v>
      </c>
      <c r="B151">
        <f>SUMIFS(user_list!P:P,user_list!G:G,"&lt;="&amp;A151,user_list!H:H,"&gt;="&amp;A151)</f>
        <v>1.0459259259259259</v>
      </c>
      <c r="C151">
        <f>SUMIFS(user_list!Q:Q,user_list!G:G,"&lt;="&amp;A151,user_list!H:H,"&gt;="&amp;A151)</f>
        <v>2.666666666666667</v>
      </c>
      <c r="D151">
        <f>SUMIFS(user_list!P:P,user_list!G:G,"&lt;="&amp;A151,user_list!H:H,"&gt;="&amp;A151,user_list!J:J,days!G151)+SUMIFS(user_list!P:P,user_list!G:G,"&lt;="&amp;A151,user_list!H:H,"&gt;="&amp;A151,user_list!J:J,days!G151-1)</f>
        <v>0</v>
      </c>
      <c r="E151" s="38">
        <f>COUNTIF(user_list!H:H,A151)</f>
        <v>0</v>
      </c>
      <c r="F151" s="55">
        <f t="shared" si="4"/>
        <v>5</v>
      </c>
      <c r="G151" s="55">
        <f t="shared" si="5"/>
        <v>2015</v>
      </c>
    </row>
    <row r="152" spans="1:16" x14ac:dyDescent="0.3">
      <c r="A152" s="74">
        <v>42155</v>
      </c>
      <c r="B152">
        <f>SUMIFS(user_list!P:P,user_list!G:G,"&lt;="&amp;A152,user_list!H:H,"&gt;="&amp;A152)</f>
        <v>1.0459259259259259</v>
      </c>
      <c r="C152">
        <f>SUMIFS(user_list!Q:Q,user_list!G:G,"&lt;="&amp;A152,user_list!H:H,"&gt;="&amp;A152)</f>
        <v>2.666666666666667</v>
      </c>
      <c r="D152">
        <f>SUMIFS(user_list!P:P,user_list!G:G,"&lt;="&amp;A152,user_list!H:H,"&gt;="&amp;A152,user_list!J:J,days!G152)+SUMIFS(user_list!P:P,user_list!G:G,"&lt;="&amp;A152,user_list!H:H,"&gt;="&amp;A152,user_list!J:J,days!G152-1)</f>
        <v>0</v>
      </c>
      <c r="E152" s="38">
        <f>COUNTIF(user_list!H:H,A152)</f>
        <v>0</v>
      </c>
      <c r="F152" s="55">
        <f t="shared" si="4"/>
        <v>5</v>
      </c>
      <c r="G152" s="55">
        <f t="shared" si="5"/>
        <v>2015</v>
      </c>
    </row>
    <row r="153" spans="1:16" x14ac:dyDescent="0.3">
      <c r="A153" s="74">
        <v>42156</v>
      </c>
      <c r="B153">
        <f>SUMIFS(user_list!P:P,user_list!G:G,"&lt;="&amp;A153,user_list!H:H,"&gt;="&amp;A153)</f>
        <v>1.0459259259259259</v>
      </c>
      <c r="C153">
        <f>SUMIFS(user_list!Q:Q,user_list!G:G,"&lt;="&amp;A153,user_list!H:H,"&gt;="&amp;A153)</f>
        <v>2.666666666666667</v>
      </c>
      <c r="D153">
        <f>SUMIFS(user_list!P:P,user_list!G:G,"&lt;="&amp;A153,user_list!H:H,"&gt;="&amp;A153,user_list!J:J,days!G153)+SUMIFS(user_list!P:P,user_list!G:G,"&lt;="&amp;A153,user_list!H:H,"&gt;="&amp;A153,user_list!J:J,days!G153-1)</f>
        <v>0</v>
      </c>
      <c r="E153" s="38">
        <f>COUNTIF(user_list!H:H,A153)</f>
        <v>0</v>
      </c>
      <c r="F153" s="55">
        <f t="shared" si="4"/>
        <v>6</v>
      </c>
      <c r="G153" s="55">
        <f t="shared" si="5"/>
        <v>2015</v>
      </c>
    </row>
    <row r="154" spans="1:16" x14ac:dyDescent="0.3">
      <c r="A154" s="74">
        <v>42157</v>
      </c>
      <c r="B154">
        <f>SUMIFS(user_list!P:P,user_list!G:G,"&lt;="&amp;A154,user_list!H:H,"&gt;="&amp;A154)</f>
        <v>1.0459259259259259</v>
      </c>
      <c r="C154">
        <f>SUMIFS(user_list!Q:Q,user_list!G:G,"&lt;="&amp;A154,user_list!H:H,"&gt;="&amp;A154)</f>
        <v>2.666666666666667</v>
      </c>
      <c r="D154">
        <f>SUMIFS(user_list!P:P,user_list!G:G,"&lt;="&amp;A154,user_list!H:H,"&gt;="&amp;A154,user_list!J:J,days!G154)+SUMIFS(user_list!P:P,user_list!G:G,"&lt;="&amp;A154,user_list!H:H,"&gt;="&amp;A154,user_list!J:J,days!G154-1)</f>
        <v>0</v>
      </c>
      <c r="E154" s="38">
        <f>COUNTIF(user_list!H:H,A154)</f>
        <v>0</v>
      </c>
      <c r="F154" s="55">
        <f t="shared" si="4"/>
        <v>6</v>
      </c>
      <c r="G154" s="55">
        <f t="shared" si="5"/>
        <v>2015</v>
      </c>
    </row>
    <row r="155" spans="1:16" x14ac:dyDescent="0.3">
      <c r="A155" s="74">
        <v>42158</v>
      </c>
      <c r="B155">
        <f>SUMIFS(user_list!P:P,user_list!G:G,"&lt;="&amp;A155,user_list!H:H,"&gt;="&amp;A155)</f>
        <v>1.0459259259259259</v>
      </c>
      <c r="C155">
        <f>SUMIFS(user_list!Q:Q,user_list!G:G,"&lt;="&amp;A155,user_list!H:H,"&gt;="&amp;A155)</f>
        <v>2.666666666666667</v>
      </c>
      <c r="D155">
        <f>SUMIFS(user_list!P:P,user_list!G:G,"&lt;="&amp;A155,user_list!H:H,"&gt;="&amp;A155,user_list!J:J,days!G155)+SUMIFS(user_list!P:P,user_list!G:G,"&lt;="&amp;A155,user_list!H:H,"&gt;="&amp;A155,user_list!J:J,days!G155-1)</f>
        <v>0</v>
      </c>
      <c r="E155" s="38">
        <f>COUNTIF(user_list!H:H,A155)</f>
        <v>0</v>
      </c>
      <c r="F155" s="55">
        <f t="shared" si="4"/>
        <v>6</v>
      </c>
      <c r="G155" s="55">
        <f t="shared" si="5"/>
        <v>2015</v>
      </c>
    </row>
    <row r="156" spans="1:16" x14ac:dyDescent="0.3">
      <c r="A156" s="74">
        <v>42159</v>
      </c>
      <c r="B156">
        <f>SUMIFS(user_list!P:P,user_list!G:G,"&lt;="&amp;A156,user_list!H:H,"&gt;="&amp;A156)</f>
        <v>1.0459259259259259</v>
      </c>
      <c r="C156">
        <f>SUMIFS(user_list!Q:Q,user_list!G:G,"&lt;="&amp;A156,user_list!H:H,"&gt;="&amp;A156)</f>
        <v>2.666666666666667</v>
      </c>
      <c r="D156">
        <f>SUMIFS(user_list!P:P,user_list!G:G,"&lt;="&amp;A156,user_list!H:H,"&gt;="&amp;A156,user_list!J:J,days!G156)+SUMIFS(user_list!P:P,user_list!G:G,"&lt;="&amp;A156,user_list!H:H,"&gt;="&amp;A156,user_list!J:J,days!G156-1)</f>
        <v>0</v>
      </c>
      <c r="E156" s="38">
        <f>COUNTIF(user_list!H:H,A156)</f>
        <v>0</v>
      </c>
      <c r="F156" s="55">
        <f t="shared" si="4"/>
        <v>6</v>
      </c>
      <c r="G156" s="55">
        <f t="shared" si="5"/>
        <v>2015</v>
      </c>
    </row>
    <row r="157" spans="1:16" x14ac:dyDescent="0.3">
      <c r="A157" s="74">
        <v>42160</v>
      </c>
      <c r="B157">
        <f>SUMIFS(user_list!P:P,user_list!G:G,"&lt;="&amp;A157,user_list!H:H,"&gt;="&amp;A157)</f>
        <v>1.0459259259259259</v>
      </c>
      <c r="C157">
        <f>SUMIFS(user_list!Q:Q,user_list!G:G,"&lt;="&amp;A157,user_list!H:H,"&gt;="&amp;A157)</f>
        <v>2.666666666666667</v>
      </c>
      <c r="D157">
        <f>SUMIFS(user_list!P:P,user_list!G:G,"&lt;="&amp;A157,user_list!H:H,"&gt;="&amp;A157,user_list!J:J,days!G157)+SUMIFS(user_list!P:P,user_list!G:G,"&lt;="&amp;A157,user_list!H:H,"&gt;="&amp;A157,user_list!J:J,days!G157-1)</f>
        <v>0</v>
      </c>
      <c r="E157" s="38">
        <f>COUNTIF(user_list!H:H,A157)</f>
        <v>0</v>
      </c>
      <c r="F157" s="55">
        <f t="shared" si="4"/>
        <v>6</v>
      </c>
      <c r="G157" s="55">
        <f t="shared" si="5"/>
        <v>2015</v>
      </c>
    </row>
    <row r="158" spans="1:16" x14ac:dyDescent="0.3">
      <c r="A158" s="74">
        <v>42161</v>
      </c>
      <c r="B158">
        <f>SUMIFS(user_list!P:P,user_list!G:G,"&lt;="&amp;A158,user_list!H:H,"&gt;="&amp;A158)</f>
        <v>1.0459259259259259</v>
      </c>
      <c r="C158">
        <f>SUMIFS(user_list!Q:Q,user_list!G:G,"&lt;="&amp;A158,user_list!H:H,"&gt;="&amp;A158)</f>
        <v>2.666666666666667</v>
      </c>
      <c r="D158">
        <f>SUMIFS(user_list!P:P,user_list!G:G,"&lt;="&amp;A158,user_list!H:H,"&gt;="&amp;A158,user_list!J:J,days!G158)+SUMIFS(user_list!P:P,user_list!G:G,"&lt;="&amp;A158,user_list!H:H,"&gt;="&amp;A158,user_list!J:J,days!G158-1)</f>
        <v>0</v>
      </c>
      <c r="E158" s="38">
        <f>COUNTIF(user_list!H:H,A158)</f>
        <v>0</v>
      </c>
      <c r="F158" s="55">
        <f t="shared" si="4"/>
        <v>6</v>
      </c>
      <c r="G158" s="55">
        <f t="shared" si="5"/>
        <v>2015</v>
      </c>
    </row>
    <row r="159" spans="1:16" x14ac:dyDescent="0.3">
      <c r="A159" s="74">
        <v>42162</v>
      </c>
      <c r="B159">
        <f>SUMIFS(user_list!P:P,user_list!G:G,"&lt;="&amp;A159,user_list!H:H,"&gt;="&amp;A159)</f>
        <v>1.0459259259259259</v>
      </c>
      <c r="C159">
        <f>SUMIFS(user_list!Q:Q,user_list!G:G,"&lt;="&amp;A159,user_list!H:H,"&gt;="&amp;A159)</f>
        <v>2.666666666666667</v>
      </c>
      <c r="D159">
        <f>SUMIFS(user_list!P:P,user_list!G:G,"&lt;="&amp;A159,user_list!H:H,"&gt;="&amp;A159,user_list!J:J,days!G159)+SUMIFS(user_list!P:P,user_list!G:G,"&lt;="&amp;A159,user_list!H:H,"&gt;="&amp;A159,user_list!J:J,days!G159-1)</f>
        <v>0</v>
      </c>
      <c r="E159" s="38">
        <f>COUNTIF(user_list!H:H,A159)</f>
        <v>0</v>
      </c>
      <c r="F159" s="55">
        <f t="shared" si="4"/>
        <v>6</v>
      </c>
      <c r="G159" s="55">
        <f t="shared" si="5"/>
        <v>2015</v>
      </c>
    </row>
    <row r="160" spans="1:16" x14ac:dyDescent="0.3">
      <c r="A160" s="74">
        <v>42163</v>
      </c>
      <c r="B160">
        <f>SUMIFS(user_list!P:P,user_list!G:G,"&lt;="&amp;A160,user_list!H:H,"&gt;="&amp;A160)</f>
        <v>1.0459259259259259</v>
      </c>
      <c r="C160">
        <f>SUMIFS(user_list!Q:Q,user_list!G:G,"&lt;="&amp;A160,user_list!H:H,"&gt;="&amp;A160)</f>
        <v>2.666666666666667</v>
      </c>
      <c r="D160">
        <f>SUMIFS(user_list!P:P,user_list!G:G,"&lt;="&amp;A160,user_list!H:H,"&gt;="&amp;A160,user_list!J:J,days!G160)+SUMIFS(user_list!P:P,user_list!G:G,"&lt;="&amp;A160,user_list!H:H,"&gt;="&amp;A160,user_list!J:J,days!G160-1)</f>
        <v>0</v>
      </c>
      <c r="E160" s="38">
        <f>COUNTIF(user_list!H:H,A160)</f>
        <v>0</v>
      </c>
      <c r="F160" s="55">
        <f t="shared" si="4"/>
        <v>6</v>
      </c>
      <c r="G160" s="55">
        <f t="shared" si="5"/>
        <v>2015</v>
      </c>
    </row>
    <row r="161" spans="1:7" x14ac:dyDescent="0.3">
      <c r="A161" s="74">
        <v>42164</v>
      </c>
      <c r="B161">
        <f>SUMIFS(user_list!P:P,user_list!G:G,"&lt;="&amp;A161,user_list!H:H,"&gt;="&amp;A161)</f>
        <v>1.0459259259259259</v>
      </c>
      <c r="C161">
        <f>SUMIFS(user_list!Q:Q,user_list!G:G,"&lt;="&amp;A161,user_list!H:H,"&gt;="&amp;A161)</f>
        <v>2.666666666666667</v>
      </c>
      <c r="D161">
        <f>SUMIFS(user_list!P:P,user_list!G:G,"&lt;="&amp;A161,user_list!H:H,"&gt;="&amp;A161,user_list!J:J,days!G161)+SUMIFS(user_list!P:P,user_list!G:G,"&lt;="&amp;A161,user_list!H:H,"&gt;="&amp;A161,user_list!J:J,days!G161-1)</f>
        <v>0</v>
      </c>
      <c r="E161" s="38">
        <f>COUNTIF(user_list!H:H,A161)</f>
        <v>0</v>
      </c>
      <c r="F161" s="55">
        <f t="shared" si="4"/>
        <v>6</v>
      </c>
      <c r="G161" s="55">
        <f t="shared" si="5"/>
        <v>2015</v>
      </c>
    </row>
    <row r="162" spans="1:7" x14ac:dyDescent="0.3">
      <c r="A162" s="74">
        <v>42165</v>
      </c>
      <c r="B162">
        <f>SUMIFS(user_list!P:P,user_list!G:G,"&lt;="&amp;A162,user_list!H:H,"&gt;="&amp;A162)</f>
        <v>1.0459259259259259</v>
      </c>
      <c r="C162">
        <f>SUMIFS(user_list!Q:Q,user_list!G:G,"&lt;="&amp;A162,user_list!H:H,"&gt;="&amp;A162)</f>
        <v>2.666666666666667</v>
      </c>
      <c r="D162">
        <f>SUMIFS(user_list!P:P,user_list!G:G,"&lt;="&amp;A162,user_list!H:H,"&gt;="&amp;A162,user_list!J:J,days!G162)+SUMIFS(user_list!P:P,user_list!G:G,"&lt;="&amp;A162,user_list!H:H,"&gt;="&amp;A162,user_list!J:J,days!G162-1)</f>
        <v>0</v>
      </c>
      <c r="E162" s="38">
        <f>COUNTIF(user_list!H:H,A162)</f>
        <v>0</v>
      </c>
      <c r="F162" s="55">
        <f t="shared" si="4"/>
        <v>6</v>
      </c>
      <c r="G162" s="55">
        <f t="shared" si="5"/>
        <v>2015</v>
      </c>
    </row>
    <row r="163" spans="1:7" x14ac:dyDescent="0.3">
      <c r="A163" s="74">
        <v>42166</v>
      </c>
      <c r="B163">
        <f>SUMIFS(user_list!P:P,user_list!G:G,"&lt;="&amp;A163,user_list!H:H,"&gt;="&amp;A163)</f>
        <v>1.0459259259259259</v>
      </c>
      <c r="C163">
        <f>SUMIFS(user_list!Q:Q,user_list!G:G,"&lt;="&amp;A163,user_list!H:H,"&gt;="&amp;A163)</f>
        <v>2.666666666666667</v>
      </c>
      <c r="D163">
        <f>SUMIFS(user_list!P:P,user_list!G:G,"&lt;="&amp;A163,user_list!H:H,"&gt;="&amp;A163,user_list!J:J,days!G163)+SUMIFS(user_list!P:P,user_list!G:G,"&lt;="&amp;A163,user_list!H:H,"&gt;="&amp;A163,user_list!J:J,days!G163-1)</f>
        <v>0</v>
      </c>
      <c r="E163" s="38">
        <f>COUNTIF(user_list!H:H,A163)</f>
        <v>0</v>
      </c>
      <c r="F163" s="55">
        <f t="shared" si="4"/>
        <v>6</v>
      </c>
      <c r="G163" s="55">
        <f t="shared" si="5"/>
        <v>2015</v>
      </c>
    </row>
    <row r="164" spans="1:7" x14ac:dyDescent="0.3">
      <c r="A164" s="74">
        <v>42167</v>
      </c>
      <c r="B164">
        <f>SUMIFS(user_list!P:P,user_list!G:G,"&lt;="&amp;A164,user_list!H:H,"&gt;="&amp;A164)</f>
        <v>1.0459259259259259</v>
      </c>
      <c r="C164">
        <f>SUMIFS(user_list!Q:Q,user_list!G:G,"&lt;="&amp;A164,user_list!H:H,"&gt;="&amp;A164)</f>
        <v>2.666666666666667</v>
      </c>
      <c r="D164">
        <f>SUMIFS(user_list!P:P,user_list!G:G,"&lt;="&amp;A164,user_list!H:H,"&gt;="&amp;A164,user_list!J:J,days!G164)+SUMIFS(user_list!P:P,user_list!G:G,"&lt;="&amp;A164,user_list!H:H,"&gt;="&amp;A164,user_list!J:J,days!G164-1)</f>
        <v>0</v>
      </c>
      <c r="E164" s="38">
        <f>COUNTIF(user_list!H:H,A164)</f>
        <v>0</v>
      </c>
      <c r="F164" s="55">
        <f t="shared" si="4"/>
        <v>6</v>
      </c>
      <c r="G164" s="55">
        <f t="shared" si="5"/>
        <v>2015</v>
      </c>
    </row>
    <row r="165" spans="1:7" x14ac:dyDescent="0.3">
      <c r="A165" s="74">
        <v>42168</v>
      </c>
      <c r="B165">
        <f>SUMIFS(user_list!P:P,user_list!G:G,"&lt;="&amp;A165,user_list!H:H,"&gt;="&amp;A165)</f>
        <v>1.0459259259259259</v>
      </c>
      <c r="C165">
        <f>SUMIFS(user_list!Q:Q,user_list!G:G,"&lt;="&amp;A165,user_list!H:H,"&gt;="&amp;A165)</f>
        <v>2.666666666666667</v>
      </c>
      <c r="D165">
        <f>SUMIFS(user_list!P:P,user_list!G:G,"&lt;="&amp;A165,user_list!H:H,"&gt;="&amp;A165,user_list!J:J,days!G165)+SUMIFS(user_list!P:P,user_list!G:G,"&lt;="&amp;A165,user_list!H:H,"&gt;="&amp;A165,user_list!J:J,days!G165-1)</f>
        <v>0</v>
      </c>
      <c r="E165" s="38">
        <f>COUNTIF(user_list!H:H,A165)</f>
        <v>0</v>
      </c>
      <c r="F165" s="55">
        <f t="shared" si="4"/>
        <v>6</v>
      </c>
      <c r="G165" s="55">
        <f t="shared" si="5"/>
        <v>2015</v>
      </c>
    </row>
    <row r="166" spans="1:7" x14ac:dyDescent="0.3">
      <c r="A166" s="74">
        <v>42169</v>
      </c>
      <c r="B166">
        <f>SUMIFS(user_list!P:P,user_list!G:G,"&lt;="&amp;A166,user_list!H:H,"&gt;="&amp;A166)</f>
        <v>1.0459259259259259</v>
      </c>
      <c r="C166">
        <f>SUMIFS(user_list!Q:Q,user_list!G:G,"&lt;="&amp;A166,user_list!H:H,"&gt;="&amp;A166)</f>
        <v>2.666666666666667</v>
      </c>
      <c r="D166">
        <f>SUMIFS(user_list!P:P,user_list!G:G,"&lt;="&amp;A166,user_list!H:H,"&gt;="&amp;A166,user_list!J:J,days!G166)+SUMIFS(user_list!P:P,user_list!G:G,"&lt;="&amp;A166,user_list!H:H,"&gt;="&amp;A166,user_list!J:J,days!G166-1)</f>
        <v>0</v>
      </c>
      <c r="E166" s="38">
        <f>COUNTIF(user_list!H:H,A166)</f>
        <v>0</v>
      </c>
      <c r="F166" s="55">
        <f t="shared" si="4"/>
        <v>6</v>
      </c>
      <c r="G166" s="55">
        <f t="shared" si="5"/>
        <v>2015</v>
      </c>
    </row>
    <row r="167" spans="1:7" x14ac:dyDescent="0.3">
      <c r="A167" s="74">
        <v>42170</v>
      </c>
      <c r="B167">
        <f>SUMIFS(user_list!P:P,user_list!G:G,"&lt;="&amp;A167,user_list!H:H,"&gt;="&amp;A167)</f>
        <v>1.0459259259259259</v>
      </c>
      <c r="C167">
        <f>SUMIFS(user_list!Q:Q,user_list!G:G,"&lt;="&amp;A167,user_list!H:H,"&gt;="&amp;A167)</f>
        <v>2.666666666666667</v>
      </c>
      <c r="D167">
        <f>SUMIFS(user_list!P:P,user_list!G:G,"&lt;="&amp;A167,user_list!H:H,"&gt;="&amp;A167,user_list!J:J,days!G167)+SUMIFS(user_list!P:P,user_list!G:G,"&lt;="&amp;A167,user_list!H:H,"&gt;="&amp;A167,user_list!J:J,days!G167-1)</f>
        <v>0</v>
      </c>
      <c r="E167" s="38">
        <f>COUNTIF(user_list!H:H,A167)</f>
        <v>0</v>
      </c>
      <c r="F167" s="55">
        <f t="shared" si="4"/>
        <v>6</v>
      </c>
      <c r="G167" s="55">
        <f t="shared" si="5"/>
        <v>2015</v>
      </c>
    </row>
    <row r="168" spans="1:7" x14ac:dyDescent="0.3">
      <c r="A168" s="74">
        <v>42171</v>
      </c>
      <c r="B168">
        <f>SUMIFS(user_list!P:P,user_list!G:G,"&lt;="&amp;A168,user_list!H:H,"&gt;="&amp;A168)</f>
        <v>1.0459259259259259</v>
      </c>
      <c r="C168">
        <f>SUMIFS(user_list!Q:Q,user_list!G:G,"&lt;="&amp;A168,user_list!H:H,"&gt;="&amp;A168)</f>
        <v>2.666666666666667</v>
      </c>
      <c r="D168">
        <f>SUMIFS(user_list!P:P,user_list!G:G,"&lt;="&amp;A168,user_list!H:H,"&gt;="&amp;A168,user_list!J:J,days!G168)+SUMIFS(user_list!P:P,user_list!G:G,"&lt;="&amp;A168,user_list!H:H,"&gt;="&amp;A168,user_list!J:J,days!G168-1)</f>
        <v>0</v>
      </c>
      <c r="E168" s="38">
        <f>COUNTIF(user_list!H:H,A168)</f>
        <v>0</v>
      </c>
      <c r="F168" s="55">
        <f t="shared" si="4"/>
        <v>6</v>
      </c>
      <c r="G168" s="55">
        <f t="shared" si="5"/>
        <v>2015</v>
      </c>
    </row>
    <row r="169" spans="1:7" x14ac:dyDescent="0.3">
      <c r="A169" s="74">
        <v>42172</v>
      </c>
      <c r="B169">
        <f>SUMIFS(user_list!P:P,user_list!G:G,"&lt;="&amp;A169,user_list!H:H,"&gt;="&amp;A169)</f>
        <v>1.0459259259259259</v>
      </c>
      <c r="C169">
        <f>SUMIFS(user_list!Q:Q,user_list!G:G,"&lt;="&amp;A169,user_list!H:H,"&gt;="&amp;A169)</f>
        <v>2.666666666666667</v>
      </c>
      <c r="D169">
        <f>SUMIFS(user_list!P:P,user_list!G:G,"&lt;="&amp;A169,user_list!H:H,"&gt;="&amp;A169,user_list!J:J,days!G169)+SUMIFS(user_list!P:P,user_list!G:G,"&lt;="&amp;A169,user_list!H:H,"&gt;="&amp;A169,user_list!J:J,days!G169-1)</f>
        <v>0</v>
      </c>
      <c r="E169" s="38">
        <f>COUNTIF(user_list!H:H,A169)</f>
        <v>0</v>
      </c>
      <c r="F169" s="55">
        <f t="shared" si="4"/>
        <v>6</v>
      </c>
      <c r="G169" s="55">
        <f t="shared" si="5"/>
        <v>2015</v>
      </c>
    </row>
    <row r="170" spans="1:7" x14ac:dyDescent="0.3">
      <c r="A170" s="74">
        <v>42173</v>
      </c>
      <c r="B170">
        <f>SUMIFS(user_list!P:P,user_list!G:G,"&lt;="&amp;A170,user_list!H:H,"&gt;="&amp;A170)</f>
        <v>1.0459259259259259</v>
      </c>
      <c r="C170">
        <f>SUMIFS(user_list!Q:Q,user_list!G:G,"&lt;="&amp;A170,user_list!H:H,"&gt;="&amp;A170)</f>
        <v>2.666666666666667</v>
      </c>
      <c r="D170">
        <f>SUMIFS(user_list!P:P,user_list!G:G,"&lt;="&amp;A170,user_list!H:H,"&gt;="&amp;A170,user_list!J:J,days!G170)+SUMIFS(user_list!P:P,user_list!G:G,"&lt;="&amp;A170,user_list!H:H,"&gt;="&amp;A170,user_list!J:J,days!G170-1)</f>
        <v>0</v>
      </c>
      <c r="E170" s="38">
        <f>COUNTIF(user_list!H:H,A170)</f>
        <v>0</v>
      </c>
      <c r="F170" s="55">
        <f t="shared" si="4"/>
        <v>6</v>
      </c>
      <c r="G170" s="55">
        <f t="shared" si="5"/>
        <v>2015</v>
      </c>
    </row>
    <row r="171" spans="1:7" x14ac:dyDescent="0.3">
      <c r="A171" s="74">
        <v>42174</v>
      </c>
      <c r="B171">
        <f>SUMIFS(user_list!P:P,user_list!G:G,"&lt;="&amp;A171,user_list!H:H,"&gt;="&amp;A171)</f>
        <v>1.0459259259259259</v>
      </c>
      <c r="C171">
        <f>SUMIFS(user_list!Q:Q,user_list!G:G,"&lt;="&amp;A171,user_list!H:H,"&gt;="&amp;A171)</f>
        <v>2.666666666666667</v>
      </c>
      <c r="D171">
        <f>SUMIFS(user_list!P:P,user_list!G:G,"&lt;="&amp;A171,user_list!H:H,"&gt;="&amp;A171,user_list!J:J,days!G171)+SUMIFS(user_list!P:P,user_list!G:G,"&lt;="&amp;A171,user_list!H:H,"&gt;="&amp;A171,user_list!J:J,days!G171-1)</f>
        <v>0</v>
      </c>
      <c r="E171" s="38">
        <f>COUNTIF(user_list!H:H,A171)</f>
        <v>0</v>
      </c>
      <c r="F171" s="55">
        <f t="shared" si="4"/>
        <v>6</v>
      </c>
      <c r="G171" s="55">
        <f t="shared" si="5"/>
        <v>2015</v>
      </c>
    </row>
    <row r="172" spans="1:7" x14ac:dyDescent="0.3">
      <c r="A172" s="74">
        <v>42175</v>
      </c>
      <c r="B172">
        <f>SUMIFS(user_list!P:P,user_list!G:G,"&lt;="&amp;A172,user_list!H:H,"&gt;="&amp;A172)</f>
        <v>1.0459259259259259</v>
      </c>
      <c r="C172">
        <f>SUMIFS(user_list!Q:Q,user_list!G:G,"&lt;="&amp;A172,user_list!H:H,"&gt;="&amp;A172)</f>
        <v>2.666666666666667</v>
      </c>
      <c r="D172">
        <f>SUMIFS(user_list!P:P,user_list!G:G,"&lt;="&amp;A172,user_list!H:H,"&gt;="&amp;A172,user_list!J:J,days!G172)+SUMIFS(user_list!P:P,user_list!G:G,"&lt;="&amp;A172,user_list!H:H,"&gt;="&amp;A172,user_list!J:J,days!G172-1)</f>
        <v>0</v>
      </c>
      <c r="E172" s="38">
        <f>COUNTIF(user_list!H:H,A172)</f>
        <v>0</v>
      </c>
      <c r="F172" s="55">
        <f t="shared" si="4"/>
        <v>6</v>
      </c>
      <c r="G172" s="55">
        <f t="shared" si="5"/>
        <v>2015</v>
      </c>
    </row>
    <row r="173" spans="1:7" x14ac:dyDescent="0.3">
      <c r="A173" s="74">
        <v>42176</v>
      </c>
      <c r="B173">
        <f>SUMIFS(user_list!P:P,user_list!G:G,"&lt;="&amp;A173,user_list!H:H,"&gt;="&amp;A173)</f>
        <v>1.0459259259259259</v>
      </c>
      <c r="C173">
        <f>SUMIFS(user_list!Q:Q,user_list!G:G,"&lt;="&amp;A173,user_list!H:H,"&gt;="&amp;A173)</f>
        <v>2.666666666666667</v>
      </c>
      <c r="D173">
        <f>SUMIFS(user_list!P:P,user_list!G:G,"&lt;="&amp;A173,user_list!H:H,"&gt;="&amp;A173,user_list!J:J,days!G173)+SUMIFS(user_list!P:P,user_list!G:G,"&lt;="&amp;A173,user_list!H:H,"&gt;="&amp;A173,user_list!J:J,days!G173-1)</f>
        <v>0</v>
      </c>
      <c r="E173" s="38">
        <f>COUNTIF(user_list!H:H,A173)</f>
        <v>0</v>
      </c>
      <c r="F173" s="55">
        <f t="shared" si="4"/>
        <v>6</v>
      </c>
      <c r="G173" s="55">
        <f t="shared" si="5"/>
        <v>2015</v>
      </c>
    </row>
    <row r="174" spans="1:7" x14ac:dyDescent="0.3">
      <c r="A174" s="74">
        <v>42177</v>
      </c>
      <c r="B174">
        <f>SUMIFS(user_list!P:P,user_list!G:G,"&lt;="&amp;A174,user_list!H:H,"&gt;="&amp;A174)</f>
        <v>1.0459259259259259</v>
      </c>
      <c r="C174">
        <f>SUMIFS(user_list!Q:Q,user_list!G:G,"&lt;="&amp;A174,user_list!H:H,"&gt;="&amp;A174)</f>
        <v>2.666666666666667</v>
      </c>
      <c r="D174">
        <f>SUMIFS(user_list!P:P,user_list!G:G,"&lt;="&amp;A174,user_list!H:H,"&gt;="&amp;A174,user_list!J:J,days!G174)+SUMIFS(user_list!P:P,user_list!G:G,"&lt;="&amp;A174,user_list!H:H,"&gt;="&amp;A174,user_list!J:J,days!G174-1)</f>
        <v>0</v>
      </c>
      <c r="E174" s="38">
        <f>COUNTIF(user_list!H:H,A174)</f>
        <v>0</v>
      </c>
      <c r="F174" s="55">
        <f t="shared" si="4"/>
        <v>6</v>
      </c>
      <c r="G174" s="55">
        <f t="shared" si="5"/>
        <v>2015</v>
      </c>
    </row>
    <row r="175" spans="1:7" x14ac:dyDescent="0.3">
      <c r="A175" s="74">
        <v>42178</v>
      </c>
      <c r="B175">
        <f>SUMIFS(user_list!P:P,user_list!G:G,"&lt;="&amp;A175,user_list!H:H,"&gt;="&amp;A175)</f>
        <v>1.0459259259259259</v>
      </c>
      <c r="C175">
        <f>SUMIFS(user_list!Q:Q,user_list!G:G,"&lt;="&amp;A175,user_list!H:H,"&gt;="&amp;A175)</f>
        <v>2.666666666666667</v>
      </c>
      <c r="D175">
        <f>SUMIFS(user_list!P:P,user_list!G:G,"&lt;="&amp;A175,user_list!H:H,"&gt;="&amp;A175,user_list!J:J,days!G175)+SUMIFS(user_list!P:P,user_list!G:G,"&lt;="&amp;A175,user_list!H:H,"&gt;="&amp;A175,user_list!J:J,days!G175-1)</f>
        <v>0</v>
      </c>
      <c r="E175" s="38">
        <f>COUNTIF(user_list!H:H,A175)</f>
        <v>1</v>
      </c>
      <c r="F175" s="55">
        <f t="shared" si="4"/>
        <v>6</v>
      </c>
      <c r="G175" s="55">
        <f t="shared" si="5"/>
        <v>2015</v>
      </c>
    </row>
    <row r="176" spans="1:7" x14ac:dyDescent="0.3">
      <c r="A176" s="74">
        <v>42179</v>
      </c>
      <c r="B176">
        <f>SUMIFS(user_list!P:P,user_list!G:G,"&lt;="&amp;A176,user_list!H:H,"&gt;="&amp;A176)</f>
        <v>0</v>
      </c>
      <c r="C176">
        <f>SUMIFS(user_list!Q:Q,user_list!G:G,"&lt;="&amp;A176,user_list!H:H,"&gt;="&amp;A176)</f>
        <v>0</v>
      </c>
      <c r="D176">
        <f>SUMIFS(user_list!P:P,user_list!G:G,"&lt;="&amp;A176,user_list!H:H,"&gt;="&amp;A176,user_list!J:J,days!G176)+SUMIFS(user_list!P:P,user_list!G:G,"&lt;="&amp;A176,user_list!H:H,"&gt;="&amp;A176,user_list!J:J,days!G176-1)</f>
        <v>0</v>
      </c>
      <c r="E176" s="38">
        <f>COUNTIF(user_list!H:H,A176)</f>
        <v>0</v>
      </c>
      <c r="F176" s="55">
        <f t="shared" si="4"/>
        <v>6</v>
      </c>
      <c r="G176" s="55">
        <f t="shared" si="5"/>
        <v>2015</v>
      </c>
    </row>
    <row r="177" spans="1:7" x14ac:dyDescent="0.3">
      <c r="A177" s="74">
        <v>42180</v>
      </c>
      <c r="B177">
        <f>SUMIFS(user_list!P:P,user_list!G:G,"&lt;="&amp;A177,user_list!H:H,"&gt;="&amp;A177)</f>
        <v>0</v>
      </c>
      <c r="C177">
        <f>SUMIFS(user_list!Q:Q,user_list!G:G,"&lt;="&amp;A177,user_list!H:H,"&gt;="&amp;A177)</f>
        <v>0</v>
      </c>
      <c r="D177">
        <f>SUMIFS(user_list!P:P,user_list!G:G,"&lt;="&amp;A177,user_list!H:H,"&gt;="&amp;A177,user_list!J:J,days!G177)+SUMIFS(user_list!P:P,user_list!G:G,"&lt;="&amp;A177,user_list!H:H,"&gt;="&amp;A177,user_list!J:J,days!G177-1)</f>
        <v>0</v>
      </c>
      <c r="E177" s="38">
        <f>COUNTIF(user_list!H:H,A177)</f>
        <v>0</v>
      </c>
      <c r="F177" s="55">
        <f t="shared" si="4"/>
        <v>6</v>
      </c>
      <c r="G177" s="55">
        <f t="shared" si="5"/>
        <v>2015</v>
      </c>
    </row>
    <row r="178" spans="1:7" x14ac:dyDescent="0.3">
      <c r="A178" s="74">
        <v>42181</v>
      </c>
      <c r="B178">
        <f>SUMIFS(user_list!P:P,user_list!G:G,"&lt;="&amp;A178,user_list!H:H,"&gt;="&amp;A178)</f>
        <v>0</v>
      </c>
      <c r="C178">
        <f>SUMIFS(user_list!Q:Q,user_list!G:G,"&lt;="&amp;A178,user_list!H:H,"&gt;="&amp;A178)</f>
        <v>0</v>
      </c>
      <c r="D178">
        <f>SUMIFS(user_list!P:P,user_list!G:G,"&lt;="&amp;A178,user_list!H:H,"&gt;="&amp;A178,user_list!J:J,days!G178)+SUMIFS(user_list!P:P,user_list!G:G,"&lt;="&amp;A178,user_list!H:H,"&gt;="&amp;A178,user_list!J:J,days!G178-1)</f>
        <v>0</v>
      </c>
      <c r="E178" s="38">
        <f>COUNTIF(user_list!H:H,A178)</f>
        <v>0</v>
      </c>
      <c r="F178" s="55">
        <f t="shared" si="4"/>
        <v>6</v>
      </c>
      <c r="G178" s="55">
        <f t="shared" si="5"/>
        <v>2015</v>
      </c>
    </row>
    <row r="179" spans="1:7" x14ac:dyDescent="0.3">
      <c r="A179" s="74">
        <v>42182</v>
      </c>
      <c r="B179">
        <f>SUMIFS(user_list!P:P,user_list!G:G,"&lt;="&amp;A179,user_list!H:H,"&gt;="&amp;A179)</f>
        <v>0</v>
      </c>
      <c r="C179">
        <f>SUMIFS(user_list!Q:Q,user_list!G:G,"&lt;="&amp;A179,user_list!H:H,"&gt;="&amp;A179)</f>
        <v>0</v>
      </c>
      <c r="D179">
        <f>SUMIFS(user_list!P:P,user_list!G:G,"&lt;="&amp;A179,user_list!H:H,"&gt;="&amp;A179,user_list!J:J,days!G179)+SUMIFS(user_list!P:P,user_list!G:G,"&lt;="&amp;A179,user_list!H:H,"&gt;="&amp;A179,user_list!J:J,days!G179-1)</f>
        <v>0</v>
      </c>
      <c r="E179" s="38">
        <f>COUNTIF(user_list!H:H,A179)</f>
        <v>0</v>
      </c>
      <c r="F179" s="55">
        <f t="shared" si="4"/>
        <v>6</v>
      </c>
      <c r="G179" s="55">
        <f t="shared" si="5"/>
        <v>2015</v>
      </c>
    </row>
    <row r="180" spans="1:7" x14ac:dyDescent="0.3">
      <c r="A180" s="74">
        <v>42183</v>
      </c>
      <c r="B180">
        <f>SUMIFS(user_list!P:P,user_list!G:G,"&lt;="&amp;A180,user_list!H:H,"&gt;="&amp;A180)</f>
        <v>0</v>
      </c>
      <c r="C180">
        <f>SUMIFS(user_list!Q:Q,user_list!G:G,"&lt;="&amp;A180,user_list!H:H,"&gt;="&amp;A180)</f>
        <v>0</v>
      </c>
      <c r="D180">
        <f>SUMIFS(user_list!P:P,user_list!G:G,"&lt;="&amp;A180,user_list!H:H,"&gt;="&amp;A180,user_list!J:J,days!G180)+SUMIFS(user_list!P:P,user_list!G:G,"&lt;="&amp;A180,user_list!H:H,"&gt;="&amp;A180,user_list!J:J,days!G180-1)</f>
        <v>0</v>
      </c>
      <c r="E180" s="38">
        <f>COUNTIF(user_list!H:H,A180)</f>
        <v>0</v>
      </c>
      <c r="F180" s="55">
        <f t="shared" si="4"/>
        <v>6</v>
      </c>
      <c r="G180" s="55">
        <f t="shared" si="5"/>
        <v>2015</v>
      </c>
    </row>
    <row r="181" spans="1:7" x14ac:dyDescent="0.3">
      <c r="A181" s="74">
        <v>42184</v>
      </c>
      <c r="B181">
        <f>SUMIFS(user_list!P:P,user_list!G:G,"&lt;="&amp;A181,user_list!H:H,"&gt;="&amp;A181)</f>
        <v>0</v>
      </c>
      <c r="C181">
        <f>SUMIFS(user_list!Q:Q,user_list!G:G,"&lt;="&amp;A181,user_list!H:H,"&gt;="&amp;A181)</f>
        <v>0</v>
      </c>
      <c r="D181">
        <f>SUMIFS(user_list!P:P,user_list!G:G,"&lt;="&amp;A181,user_list!H:H,"&gt;="&amp;A181,user_list!J:J,days!G181)+SUMIFS(user_list!P:P,user_list!G:G,"&lt;="&amp;A181,user_list!H:H,"&gt;="&amp;A181,user_list!J:J,days!G181-1)</f>
        <v>0</v>
      </c>
      <c r="E181" s="38">
        <f>COUNTIF(user_list!H:H,A181)</f>
        <v>0</v>
      </c>
      <c r="F181" s="55">
        <f t="shared" si="4"/>
        <v>6</v>
      </c>
      <c r="G181" s="55">
        <f t="shared" si="5"/>
        <v>2015</v>
      </c>
    </row>
    <row r="182" spans="1:7" x14ac:dyDescent="0.3">
      <c r="A182" s="74">
        <v>42185</v>
      </c>
      <c r="B182">
        <f>SUMIFS(user_list!P:P,user_list!G:G,"&lt;="&amp;A182,user_list!H:H,"&gt;="&amp;A182)</f>
        <v>0</v>
      </c>
      <c r="C182">
        <f>SUMIFS(user_list!Q:Q,user_list!G:G,"&lt;="&amp;A182,user_list!H:H,"&gt;="&amp;A182)</f>
        <v>0</v>
      </c>
      <c r="D182">
        <f>SUMIFS(user_list!P:P,user_list!G:G,"&lt;="&amp;A182,user_list!H:H,"&gt;="&amp;A182,user_list!J:J,days!G182)+SUMIFS(user_list!P:P,user_list!G:G,"&lt;="&amp;A182,user_list!H:H,"&gt;="&amp;A182,user_list!J:J,days!G182-1)</f>
        <v>0</v>
      </c>
      <c r="E182" s="38">
        <f>COUNTIF(user_list!H:H,A182)</f>
        <v>0</v>
      </c>
      <c r="F182" s="55">
        <f t="shared" si="4"/>
        <v>6</v>
      </c>
      <c r="G182" s="55">
        <f t="shared" si="5"/>
        <v>2015</v>
      </c>
    </row>
    <row r="183" spans="1:7" x14ac:dyDescent="0.3">
      <c r="A183" s="74">
        <v>42186</v>
      </c>
      <c r="B183">
        <f>SUMIFS(user_list!P:P,user_list!G:G,"&lt;="&amp;A183,user_list!H:H,"&gt;="&amp;A183)</f>
        <v>0</v>
      </c>
      <c r="C183">
        <f>SUMIFS(user_list!Q:Q,user_list!G:G,"&lt;="&amp;A183,user_list!H:H,"&gt;="&amp;A183)</f>
        <v>0</v>
      </c>
      <c r="D183">
        <f>SUMIFS(user_list!P:P,user_list!G:G,"&lt;="&amp;A183,user_list!H:H,"&gt;="&amp;A183,user_list!J:J,days!G183)+SUMIFS(user_list!P:P,user_list!G:G,"&lt;="&amp;A183,user_list!H:H,"&gt;="&amp;A183,user_list!J:J,days!G183-1)</f>
        <v>0</v>
      </c>
      <c r="E183" s="38">
        <f>COUNTIF(user_list!H:H,A183)</f>
        <v>0</v>
      </c>
      <c r="F183" s="55">
        <f t="shared" si="4"/>
        <v>7</v>
      </c>
      <c r="G183" s="55">
        <f t="shared" si="5"/>
        <v>2015</v>
      </c>
    </row>
    <row r="184" spans="1:7" x14ac:dyDescent="0.3">
      <c r="A184" s="74">
        <v>42187</v>
      </c>
      <c r="B184">
        <f>SUMIFS(user_list!P:P,user_list!G:G,"&lt;="&amp;A184,user_list!H:H,"&gt;="&amp;A184)</f>
        <v>0</v>
      </c>
      <c r="C184">
        <f>SUMIFS(user_list!Q:Q,user_list!G:G,"&lt;="&amp;A184,user_list!H:H,"&gt;="&amp;A184)</f>
        <v>0</v>
      </c>
      <c r="D184">
        <f>SUMIFS(user_list!P:P,user_list!G:G,"&lt;="&amp;A184,user_list!H:H,"&gt;="&amp;A184,user_list!J:J,days!G184)+SUMIFS(user_list!P:P,user_list!G:G,"&lt;="&amp;A184,user_list!H:H,"&gt;="&amp;A184,user_list!J:J,days!G184-1)</f>
        <v>0</v>
      </c>
      <c r="E184" s="38">
        <f>COUNTIF(user_list!H:H,A184)</f>
        <v>0</v>
      </c>
      <c r="F184" s="55">
        <f t="shared" si="4"/>
        <v>7</v>
      </c>
      <c r="G184" s="55">
        <f t="shared" si="5"/>
        <v>2015</v>
      </c>
    </row>
    <row r="185" spans="1:7" x14ac:dyDescent="0.3">
      <c r="A185" s="74">
        <v>42188</v>
      </c>
      <c r="B185">
        <f>SUMIFS(user_list!P:P,user_list!G:G,"&lt;="&amp;A185,user_list!H:H,"&gt;="&amp;A185)</f>
        <v>0</v>
      </c>
      <c r="C185">
        <f>SUMIFS(user_list!Q:Q,user_list!G:G,"&lt;="&amp;A185,user_list!H:H,"&gt;="&amp;A185)</f>
        <v>0</v>
      </c>
      <c r="D185">
        <f>SUMIFS(user_list!P:P,user_list!G:G,"&lt;="&amp;A185,user_list!H:H,"&gt;="&amp;A185,user_list!J:J,days!G185)+SUMIFS(user_list!P:P,user_list!G:G,"&lt;="&amp;A185,user_list!H:H,"&gt;="&amp;A185,user_list!J:J,days!G185-1)</f>
        <v>0</v>
      </c>
      <c r="E185" s="38">
        <f>COUNTIF(user_list!H:H,A185)</f>
        <v>0</v>
      </c>
      <c r="F185" s="55">
        <f t="shared" si="4"/>
        <v>7</v>
      </c>
      <c r="G185" s="55">
        <f t="shared" si="5"/>
        <v>2015</v>
      </c>
    </row>
    <row r="186" spans="1:7" x14ac:dyDescent="0.3">
      <c r="A186" s="74">
        <v>42189</v>
      </c>
      <c r="B186">
        <f>SUMIFS(user_list!P:P,user_list!G:G,"&lt;="&amp;A186,user_list!H:H,"&gt;="&amp;A186)</f>
        <v>0</v>
      </c>
      <c r="C186">
        <f>SUMIFS(user_list!Q:Q,user_list!G:G,"&lt;="&amp;A186,user_list!H:H,"&gt;="&amp;A186)</f>
        <v>0</v>
      </c>
      <c r="D186">
        <f>SUMIFS(user_list!P:P,user_list!G:G,"&lt;="&amp;A186,user_list!H:H,"&gt;="&amp;A186,user_list!J:J,days!G186)+SUMIFS(user_list!P:P,user_list!G:G,"&lt;="&amp;A186,user_list!H:H,"&gt;="&amp;A186,user_list!J:J,days!G186-1)</f>
        <v>0</v>
      </c>
      <c r="E186" s="38">
        <f>COUNTIF(user_list!H:H,A186)</f>
        <v>0</v>
      </c>
      <c r="F186" s="55">
        <f t="shared" si="4"/>
        <v>7</v>
      </c>
      <c r="G186" s="55">
        <f t="shared" si="5"/>
        <v>2015</v>
      </c>
    </row>
    <row r="187" spans="1:7" x14ac:dyDescent="0.3">
      <c r="A187" s="74">
        <v>42190</v>
      </c>
      <c r="B187">
        <f>SUMIFS(user_list!P:P,user_list!G:G,"&lt;="&amp;A187,user_list!H:H,"&gt;="&amp;A187)</f>
        <v>0</v>
      </c>
      <c r="C187">
        <f>SUMIFS(user_list!Q:Q,user_list!G:G,"&lt;="&amp;A187,user_list!H:H,"&gt;="&amp;A187)</f>
        <v>0</v>
      </c>
      <c r="D187">
        <f>SUMIFS(user_list!P:P,user_list!G:G,"&lt;="&amp;A187,user_list!H:H,"&gt;="&amp;A187,user_list!J:J,days!G187)+SUMIFS(user_list!P:P,user_list!G:G,"&lt;="&amp;A187,user_list!H:H,"&gt;="&amp;A187,user_list!J:J,days!G187-1)</f>
        <v>0</v>
      </c>
      <c r="E187" s="38">
        <f>COUNTIF(user_list!H:H,A187)</f>
        <v>0</v>
      </c>
      <c r="F187" s="55">
        <f t="shared" si="4"/>
        <v>7</v>
      </c>
      <c r="G187" s="55">
        <f t="shared" si="5"/>
        <v>2015</v>
      </c>
    </row>
    <row r="188" spans="1:7" x14ac:dyDescent="0.3">
      <c r="A188" s="74">
        <v>42191</v>
      </c>
      <c r="B188">
        <f>SUMIFS(user_list!P:P,user_list!G:G,"&lt;="&amp;A188,user_list!H:H,"&gt;="&amp;A188)</f>
        <v>0</v>
      </c>
      <c r="C188">
        <f>SUMIFS(user_list!Q:Q,user_list!G:G,"&lt;="&amp;A188,user_list!H:H,"&gt;="&amp;A188)</f>
        <v>0</v>
      </c>
      <c r="D188">
        <f>SUMIFS(user_list!P:P,user_list!G:G,"&lt;="&amp;A188,user_list!H:H,"&gt;="&amp;A188,user_list!J:J,days!G188)+SUMIFS(user_list!P:P,user_list!G:G,"&lt;="&amp;A188,user_list!H:H,"&gt;="&amp;A188,user_list!J:J,days!G188-1)</f>
        <v>0</v>
      </c>
      <c r="E188" s="38">
        <f>COUNTIF(user_list!H:H,A188)</f>
        <v>0</v>
      </c>
      <c r="F188" s="55">
        <f t="shared" si="4"/>
        <v>7</v>
      </c>
      <c r="G188" s="55">
        <f t="shared" si="5"/>
        <v>2015</v>
      </c>
    </row>
    <row r="189" spans="1:7" x14ac:dyDescent="0.3">
      <c r="A189" s="74">
        <v>42192</v>
      </c>
      <c r="B189">
        <f>SUMIFS(user_list!P:P,user_list!G:G,"&lt;="&amp;A189,user_list!H:H,"&gt;="&amp;A189)</f>
        <v>0</v>
      </c>
      <c r="C189">
        <f>SUMIFS(user_list!Q:Q,user_list!G:G,"&lt;="&amp;A189,user_list!H:H,"&gt;="&amp;A189)</f>
        <v>0</v>
      </c>
      <c r="D189">
        <f>SUMIFS(user_list!P:P,user_list!G:G,"&lt;="&amp;A189,user_list!H:H,"&gt;="&amp;A189,user_list!J:J,days!G189)+SUMIFS(user_list!P:P,user_list!G:G,"&lt;="&amp;A189,user_list!H:H,"&gt;="&amp;A189,user_list!J:J,days!G189-1)</f>
        <v>0</v>
      </c>
      <c r="E189" s="38">
        <f>COUNTIF(user_list!H:H,A189)</f>
        <v>0</v>
      </c>
      <c r="F189" s="55">
        <f t="shared" si="4"/>
        <v>7</v>
      </c>
      <c r="G189" s="55">
        <f t="shared" si="5"/>
        <v>2015</v>
      </c>
    </row>
    <row r="190" spans="1:7" x14ac:dyDescent="0.3">
      <c r="A190" s="74">
        <v>42193</v>
      </c>
      <c r="B190">
        <f>SUMIFS(user_list!P:P,user_list!G:G,"&lt;="&amp;A190,user_list!H:H,"&gt;="&amp;A190)</f>
        <v>0</v>
      </c>
      <c r="C190">
        <f>SUMIFS(user_list!Q:Q,user_list!G:G,"&lt;="&amp;A190,user_list!H:H,"&gt;="&amp;A190)</f>
        <v>0</v>
      </c>
      <c r="D190">
        <f>SUMIFS(user_list!P:P,user_list!G:G,"&lt;="&amp;A190,user_list!H:H,"&gt;="&amp;A190,user_list!J:J,days!G190)+SUMIFS(user_list!P:P,user_list!G:G,"&lt;="&amp;A190,user_list!H:H,"&gt;="&amp;A190,user_list!J:J,days!G190-1)</f>
        <v>0</v>
      </c>
      <c r="E190" s="38">
        <f>COUNTIF(user_list!H:H,A190)</f>
        <v>0</v>
      </c>
      <c r="F190" s="55">
        <f t="shared" si="4"/>
        <v>7</v>
      </c>
      <c r="G190" s="55">
        <f t="shared" si="5"/>
        <v>2015</v>
      </c>
    </row>
    <row r="191" spans="1:7" x14ac:dyDescent="0.3">
      <c r="A191" s="74">
        <v>42194</v>
      </c>
      <c r="B191">
        <f>SUMIFS(user_list!P:P,user_list!G:G,"&lt;="&amp;A191,user_list!H:H,"&gt;="&amp;A191)</f>
        <v>0</v>
      </c>
      <c r="C191">
        <f>SUMIFS(user_list!Q:Q,user_list!G:G,"&lt;="&amp;A191,user_list!H:H,"&gt;="&amp;A191)</f>
        <v>0</v>
      </c>
      <c r="D191">
        <f>SUMIFS(user_list!P:P,user_list!G:G,"&lt;="&amp;A191,user_list!H:H,"&gt;="&amp;A191,user_list!J:J,days!G191)+SUMIFS(user_list!P:P,user_list!G:G,"&lt;="&amp;A191,user_list!H:H,"&gt;="&amp;A191,user_list!J:J,days!G191-1)</f>
        <v>0</v>
      </c>
      <c r="E191" s="38">
        <f>COUNTIF(user_list!H:H,A191)</f>
        <v>0</v>
      </c>
      <c r="F191" s="55">
        <f t="shared" si="4"/>
        <v>7</v>
      </c>
      <c r="G191" s="55">
        <f t="shared" si="5"/>
        <v>2015</v>
      </c>
    </row>
    <row r="192" spans="1:7" x14ac:dyDescent="0.3">
      <c r="A192" s="74">
        <v>42195</v>
      </c>
      <c r="B192">
        <f>SUMIFS(user_list!P:P,user_list!G:G,"&lt;="&amp;A192,user_list!H:H,"&gt;="&amp;A192)</f>
        <v>0</v>
      </c>
      <c r="C192">
        <f>SUMIFS(user_list!Q:Q,user_list!G:G,"&lt;="&amp;A192,user_list!H:H,"&gt;="&amp;A192)</f>
        <v>0</v>
      </c>
      <c r="D192">
        <f>SUMIFS(user_list!P:P,user_list!G:G,"&lt;="&amp;A192,user_list!H:H,"&gt;="&amp;A192,user_list!J:J,days!G192)+SUMIFS(user_list!P:P,user_list!G:G,"&lt;="&amp;A192,user_list!H:H,"&gt;="&amp;A192,user_list!J:J,days!G192-1)</f>
        <v>0</v>
      </c>
      <c r="E192" s="38">
        <f>COUNTIF(user_list!H:H,A192)</f>
        <v>0</v>
      </c>
      <c r="F192" s="55">
        <f t="shared" si="4"/>
        <v>7</v>
      </c>
      <c r="G192" s="55">
        <f t="shared" si="5"/>
        <v>2015</v>
      </c>
    </row>
    <row r="193" spans="1:7" x14ac:dyDescent="0.3">
      <c r="A193" s="74">
        <v>42196</v>
      </c>
      <c r="B193">
        <f>SUMIFS(user_list!P:P,user_list!G:G,"&lt;="&amp;A193,user_list!H:H,"&gt;="&amp;A193)</f>
        <v>0</v>
      </c>
      <c r="C193">
        <f>SUMIFS(user_list!Q:Q,user_list!G:G,"&lt;="&amp;A193,user_list!H:H,"&gt;="&amp;A193)</f>
        <v>0</v>
      </c>
      <c r="D193">
        <f>SUMIFS(user_list!P:P,user_list!G:G,"&lt;="&amp;A193,user_list!H:H,"&gt;="&amp;A193,user_list!J:J,days!G193)+SUMIFS(user_list!P:P,user_list!G:G,"&lt;="&amp;A193,user_list!H:H,"&gt;="&amp;A193,user_list!J:J,days!G193-1)</f>
        <v>0</v>
      </c>
      <c r="E193" s="38">
        <f>COUNTIF(user_list!H:H,A193)</f>
        <v>0</v>
      </c>
      <c r="F193" s="55">
        <f t="shared" si="4"/>
        <v>7</v>
      </c>
      <c r="G193" s="55">
        <f t="shared" si="5"/>
        <v>2015</v>
      </c>
    </row>
    <row r="194" spans="1:7" x14ac:dyDescent="0.3">
      <c r="A194" s="74">
        <v>42197</v>
      </c>
      <c r="B194">
        <f>SUMIFS(user_list!P:P,user_list!G:G,"&lt;="&amp;A194,user_list!H:H,"&gt;="&amp;A194)</f>
        <v>0</v>
      </c>
      <c r="C194">
        <f>SUMIFS(user_list!Q:Q,user_list!G:G,"&lt;="&amp;A194,user_list!H:H,"&gt;="&amp;A194)</f>
        <v>0</v>
      </c>
      <c r="D194">
        <f>SUMIFS(user_list!P:P,user_list!G:G,"&lt;="&amp;A194,user_list!H:H,"&gt;="&amp;A194,user_list!J:J,days!G194)+SUMIFS(user_list!P:P,user_list!G:G,"&lt;="&amp;A194,user_list!H:H,"&gt;="&amp;A194,user_list!J:J,days!G194-1)</f>
        <v>0</v>
      </c>
      <c r="E194" s="38">
        <f>COUNTIF(user_list!H:H,A194)</f>
        <v>0</v>
      </c>
      <c r="F194" s="55">
        <f t="shared" ref="F194:F257" si="6">MONTH(A194)</f>
        <v>7</v>
      </c>
      <c r="G194" s="55">
        <f t="shared" ref="G194:G257" si="7">YEAR(A194)</f>
        <v>2015</v>
      </c>
    </row>
    <row r="195" spans="1:7" x14ac:dyDescent="0.3">
      <c r="A195" s="74">
        <v>42198</v>
      </c>
      <c r="B195">
        <f>SUMIFS(user_list!P:P,user_list!G:G,"&lt;="&amp;A195,user_list!H:H,"&gt;="&amp;A195)</f>
        <v>0</v>
      </c>
      <c r="C195">
        <f>SUMIFS(user_list!Q:Q,user_list!G:G,"&lt;="&amp;A195,user_list!H:H,"&gt;="&amp;A195)</f>
        <v>0</v>
      </c>
      <c r="D195">
        <f>SUMIFS(user_list!P:P,user_list!G:G,"&lt;="&amp;A195,user_list!H:H,"&gt;="&amp;A195,user_list!J:J,days!G195)+SUMIFS(user_list!P:P,user_list!G:G,"&lt;="&amp;A195,user_list!H:H,"&gt;="&amp;A195,user_list!J:J,days!G195-1)</f>
        <v>0</v>
      </c>
      <c r="E195" s="38">
        <f>COUNTIF(user_list!H:H,A195)</f>
        <v>0</v>
      </c>
      <c r="F195" s="55">
        <f t="shared" si="6"/>
        <v>7</v>
      </c>
      <c r="G195" s="55">
        <f t="shared" si="7"/>
        <v>2015</v>
      </c>
    </row>
    <row r="196" spans="1:7" x14ac:dyDescent="0.3">
      <c r="A196" s="74">
        <v>42199</v>
      </c>
      <c r="B196">
        <f>SUMIFS(user_list!P:P,user_list!G:G,"&lt;="&amp;A196,user_list!H:H,"&gt;="&amp;A196)</f>
        <v>0</v>
      </c>
      <c r="C196">
        <f>SUMIFS(user_list!Q:Q,user_list!G:G,"&lt;="&amp;A196,user_list!H:H,"&gt;="&amp;A196)</f>
        <v>0</v>
      </c>
      <c r="D196">
        <f>SUMIFS(user_list!P:P,user_list!G:G,"&lt;="&amp;A196,user_list!H:H,"&gt;="&amp;A196,user_list!J:J,days!G196)+SUMIFS(user_list!P:P,user_list!G:G,"&lt;="&amp;A196,user_list!H:H,"&gt;="&amp;A196,user_list!J:J,days!G196-1)</f>
        <v>0</v>
      </c>
      <c r="E196" s="38">
        <f>COUNTIF(user_list!H:H,A196)</f>
        <v>0</v>
      </c>
      <c r="F196" s="55">
        <f t="shared" si="6"/>
        <v>7</v>
      </c>
      <c r="G196" s="55">
        <f t="shared" si="7"/>
        <v>2015</v>
      </c>
    </row>
    <row r="197" spans="1:7" x14ac:dyDescent="0.3">
      <c r="A197" s="74">
        <v>42200</v>
      </c>
      <c r="B197">
        <f>SUMIFS(user_list!P:P,user_list!G:G,"&lt;="&amp;A197,user_list!H:H,"&gt;="&amp;A197)</f>
        <v>0</v>
      </c>
      <c r="C197">
        <f>SUMIFS(user_list!Q:Q,user_list!G:G,"&lt;="&amp;A197,user_list!H:H,"&gt;="&amp;A197)</f>
        <v>0</v>
      </c>
      <c r="D197">
        <f>SUMIFS(user_list!P:P,user_list!G:G,"&lt;="&amp;A197,user_list!H:H,"&gt;="&amp;A197,user_list!J:J,days!G197)+SUMIFS(user_list!P:P,user_list!G:G,"&lt;="&amp;A197,user_list!H:H,"&gt;="&amp;A197,user_list!J:J,days!G197-1)</f>
        <v>0</v>
      </c>
      <c r="E197" s="38">
        <f>COUNTIF(user_list!H:H,A197)</f>
        <v>0</v>
      </c>
      <c r="F197" s="55">
        <f t="shared" si="6"/>
        <v>7</v>
      </c>
      <c r="G197" s="55">
        <f t="shared" si="7"/>
        <v>2015</v>
      </c>
    </row>
    <row r="198" spans="1:7" x14ac:dyDescent="0.3">
      <c r="A198" s="74">
        <v>42201</v>
      </c>
      <c r="B198">
        <f>SUMIFS(user_list!P:P,user_list!G:G,"&lt;="&amp;A198,user_list!H:H,"&gt;="&amp;A198)</f>
        <v>0</v>
      </c>
      <c r="C198">
        <f>SUMIFS(user_list!Q:Q,user_list!G:G,"&lt;="&amp;A198,user_list!H:H,"&gt;="&amp;A198)</f>
        <v>0</v>
      </c>
      <c r="D198">
        <f>SUMIFS(user_list!P:P,user_list!G:G,"&lt;="&amp;A198,user_list!H:H,"&gt;="&amp;A198,user_list!J:J,days!G198)+SUMIFS(user_list!P:P,user_list!G:G,"&lt;="&amp;A198,user_list!H:H,"&gt;="&amp;A198,user_list!J:J,days!G198-1)</f>
        <v>0</v>
      </c>
      <c r="E198" s="38">
        <f>COUNTIF(user_list!H:H,A198)</f>
        <v>0</v>
      </c>
      <c r="F198" s="55">
        <f t="shared" si="6"/>
        <v>7</v>
      </c>
      <c r="G198" s="55">
        <f t="shared" si="7"/>
        <v>2015</v>
      </c>
    </row>
    <row r="199" spans="1:7" x14ac:dyDescent="0.3">
      <c r="A199" s="74">
        <v>42202</v>
      </c>
      <c r="B199">
        <f>SUMIFS(user_list!P:P,user_list!G:G,"&lt;="&amp;A199,user_list!H:H,"&gt;="&amp;A199)</f>
        <v>0</v>
      </c>
      <c r="C199">
        <f>SUMIFS(user_list!Q:Q,user_list!G:G,"&lt;="&amp;A199,user_list!H:H,"&gt;="&amp;A199)</f>
        <v>0</v>
      </c>
      <c r="D199">
        <f>SUMIFS(user_list!P:P,user_list!G:G,"&lt;="&amp;A199,user_list!H:H,"&gt;="&amp;A199,user_list!J:J,days!G199)+SUMIFS(user_list!P:P,user_list!G:G,"&lt;="&amp;A199,user_list!H:H,"&gt;="&amp;A199,user_list!J:J,days!G199-1)</f>
        <v>0</v>
      </c>
      <c r="E199" s="38">
        <f>COUNTIF(user_list!H:H,A199)</f>
        <v>0</v>
      </c>
      <c r="F199" s="55">
        <f t="shared" si="6"/>
        <v>7</v>
      </c>
      <c r="G199" s="55">
        <f t="shared" si="7"/>
        <v>2015</v>
      </c>
    </row>
    <row r="200" spans="1:7" x14ac:dyDescent="0.3">
      <c r="A200" s="74">
        <v>42203</v>
      </c>
      <c r="B200">
        <f>SUMIFS(user_list!P:P,user_list!G:G,"&lt;="&amp;A200,user_list!H:H,"&gt;="&amp;A200)</f>
        <v>0</v>
      </c>
      <c r="C200">
        <f>SUMIFS(user_list!Q:Q,user_list!G:G,"&lt;="&amp;A200,user_list!H:H,"&gt;="&amp;A200)</f>
        <v>0</v>
      </c>
      <c r="D200">
        <f>SUMIFS(user_list!P:P,user_list!G:G,"&lt;="&amp;A200,user_list!H:H,"&gt;="&amp;A200,user_list!J:J,days!G200)+SUMIFS(user_list!P:P,user_list!G:G,"&lt;="&amp;A200,user_list!H:H,"&gt;="&amp;A200,user_list!J:J,days!G200-1)</f>
        <v>0</v>
      </c>
      <c r="E200" s="38">
        <f>COUNTIF(user_list!H:H,A200)</f>
        <v>0</v>
      </c>
      <c r="F200" s="55">
        <f t="shared" si="6"/>
        <v>7</v>
      </c>
      <c r="G200" s="55">
        <f t="shared" si="7"/>
        <v>2015</v>
      </c>
    </row>
    <row r="201" spans="1:7" x14ac:dyDescent="0.3">
      <c r="A201" s="74">
        <v>42204</v>
      </c>
      <c r="B201">
        <f>SUMIFS(user_list!P:P,user_list!G:G,"&lt;="&amp;A201,user_list!H:H,"&gt;="&amp;A201)</f>
        <v>0</v>
      </c>
      <c r="C201">
        <f>SUMIFS(user_list!Q:Q,user_list!G:G,"&lt;="&amp;A201,user_list!H:H,"&gt;="&amp;A201)</f>
        <v>0</v>
      </c>
      <c r="D201">
        <f>SUMIFS(user_list!P:P,user_list!G:G,"&lt;="&amp;A201,user_list!H:H,"&gt;="&amp;A201,user_list!J:J,days!G201)+SUMIFS(user_list!P:P,user_list!G:G,"&lt;="&amp;A201,user_list!H:H,"&gt;="&amp;A201,user_list!J:J,days!G201-1)</f>
        <v>0</v>
      </c>
      <c r="E201" s="38">
        <f>COUNTIF(user_list!H:H,A201)</f>
        <v>0</v>
      </c>
      <c r="F201" s="55">
        <f t="shared" si="6"/>
        <v>7</v>
      </c>
      <c r="G201" s="55">
        <f t="shared" si="7"/>
        <v>2015</v>
      </c>
    </row>
    <row r="202" spans="1:7" x14ac:dyDescent="0.3">
      <c r="A202" s="74">
        <v>42205</v>
      </c>
      <c r="B202">
        <f>SUMIFS(user_list!P:P,user_list!G:G,"&lt;="&amp;A202,user_list!H:H,"&gt;="&amp;A202)</f>
        <v>0</v>
      </c>
      <c r="C202">
        <f>SUMIFS(user_list!Q:Q,user_list!G:G,"&lt;="&amp;A202,user_list!H:H,"&gt;="&amp;A202)</f>
        <v>0</v>
      </c>
      <c r="D202">
        <f>SUMIFS(user_list!P:P,user_list!G:G,"&lt;="&amp;A202,user_list!H:H,"&gt;="&amp;A202,user_list!J:J,days!G202)+SUMIFS(user_list!P:P,user_list!G:G,"&lt;="&amp;A202,user_list!H:H,"&gt;="&amp;A202,user_list!J:J,days!G202-1)</f>
        <v>0</v>
      </c>
      <c r="E202" s="38">
        <f>COUNTIF(user_list!H:H,A202)</f>
        <v>0</v>
      </c>
      <c r="F202" s="55">
        <f t="shared" si="6"/>
        <v>7</v>
      </c>
      <c r="G202" s="55">
        <f t="shared" si="7"/>
        <v>2015</v>
      </c>
    </row>
    <row r="203" spans="1:7" x14ac:dyDescent="0.3">
      <c r="A203" s="74">
        <v>42206</v>
      </c>
      <c r="B203">
        <f>SUMIFS(user_list!P:P,user_list!G:G,"&lt;="&amp;A203,user_list!H:H,"&gt;="&amp;A203)</f>
        <v>0</v>
      </c>
      <c r="C203">
        <f>SUMIFS(user_list!Q:Q,user_list!G:G,"&lt;="&amp;A203,user_list!H:H,"&gt;="&amp;A203)</f>
        <v>0</v>
      </c>
      <c r="D203">
        <f>SUMIFS(user_list!P:P,user_list!G:G,"&lt;="&amp;A203,user_list!H:H,"&gt;="&amp;A203,user_list!J:J,days!G203)+SUMIFS(user_list!P:P,user_list!G:G,"&lt;="&amp;A203,user_list!H:H,"&gt;="&amp;A203,user_list!J:J,days!G203-1)</f>
        <v>0</v>
      </c>
      <c r="E203" s="38">
        <f>COUNTIF(user_list!H:H,A203)</f>
        <v>0</v>
      </c>
      <c r="F203" s="55">
        <f t="shared" si="6"/>
        <v>7</v>
      </c>
      <c r="G203" s="55">
        <f t="shared" si="7"/>
        <v>2015</v>
      </c>
    </row>
    <row r="204" spans="1:7" x14ac:dyDescent="0.3">
      <c r="A204" s="74">
        <v>42207</v>
      </c>
      <c r="B204">
        <f>SUMIFS(user_list!P:P,user_list!G:G,"&lt;="&amp;A204,user_list!H:H,"&gt;="&amp;A204)</f>
        <v>0</v>
      </c>
      <c r="C204">
        <f>SUMIFS(user_list!Q:Q,user_list!G:G,"&lt;="&amp;A204,user_list!H:H,"&gt;="&amp;A204)</f>
        <v>0</v>
      </c>
      <c r="D204">
        <f>SUMIFS(user_list!P:P,user_list!G:G,"&lt;="&amp;A204,user_list!H:H,"&gt;="&amp;A204,user_list!J:J,days!G204)+SUMIFS(user_list!P:P,user_list!G:G,"&lt;="&amp;A204,user_list!H:H,"&gt;="&amp;A204,user_list!J:J,days!G204-1)</f>
        <v>0</v>
      </c>
      <c r="E204" s="38">
        <f>COUNTIF(user_list!H:H,A204)</f>
        <v>0</v>
      </c>
      <c r="F204" s="55">
        <f t="shared" si="6"/>
        <v>7</v>
      </c>
      <c r="G204" s="55">
        <f t="shared" si="7"/>
        <v>2015</v>
      </c>
    </row>
    <row r="205" spans="1:7" x14ac:dyDescent="0.3">
      <c r="A205" s="74">
        <v>42208</v>
      </c>
      <c r="B205">
        <f>SUMIFS(user_list!P:P,user_list!G:G,"&lt;="&amp;A205,user_list!H:H,"&gt;="&amp;A205)</f>
        <v>0</v>
      </c>
      <c r="C205">
        <f>SUMIFS(user_list!Q:Q,user_list!G:G,"&lt;="&amp;A205,user_list!H:H,"&gt;="&amp;A205)</f>
        <v>0</v>
      </c>
      <c r="D205">
        <f>SUMIFS(user_list!P:P,user_list!G:G,"&lt;="&amp;A205,user_list!H:H,"&gt;="&amp;A205,user_list!J:J,days!G205)+SUMIFS(user_list!P:P,user_list!G:G,"&lt;="&amp;A205,user_list!H:H,"&gt;="&amp;A205,user_list!J:J,days!G205-1)</f>
        <v>0</v>
      </c>
      <c r="E205" s="38">
        <f>COUNTIF(user_list!H:H,A205)</f>
        <v>0</v>
      </c>
      <c r="F205" s="55">
        <f t="shared" si="6"/>
        <v>7</v>
      </c>
      <c r="G205" s="55">
        <f t="shared" si="7"/>
        <v>2015</v>
      </c>
    </row>
    <row r="206" spans="1:7" x14ac:dyDescent="0.3">
      <c r="A206" s="74">
        <v>42209</v>
      </c>
      <c r="B206">
        <f>SUMIFS(user_list!P:P,user_list!G:G,"&lt;="&amp;A206,user_list!H:H,"&gt;="&amp;A206)</f>
        <v>0</v>
      </c>
      <c r="C206">
        <f>SUMIFS(user_list!Q:Q,user_list!G:G,"&lt;="&amp;A206,user_list!H:H,"&gt;="&amp;A206)</f>
        <v>0</v>
      </c>
      <c r="D206">
        <f>SUMIFS(user_list!P:P,user_list!G:G,"&lt;="&amp;A206,user_list!H:H,"&gt;="&amp;A206,user_list!J:J,days!G206)+SUMIFS(user_list!P:P,user_list!G:G,"&lt;="&amp;A206,user_list!H:H,"&gt;="&amp;A206,user_list!J:J,days!G206-1)</f>
        <v>0</v>
      </c>
      <c r="E206" s="38">
        <f>COUNTIF(user_list!H:H,A206)</f>
        <v>0</v>
      </c>
      <c r="F206" s="55">
        <f t="shared" si="6"/>
        <v>7</v>
      </c>
      <c r="G206" s="55">
        <f t="shared" si="7"/>
        <v>2015</v>
      </c>
    </row>
    <row r="207" spans="1:7" x14ac:dyDescent="0.3">
      <c r="A207" s="74">
        <v>42210</v>
      </c>
      <c r="B207">
        <f>SUMIFS(user_list!P:P,user_list!G:G,"&lt;="&amp;A207,user_list!H:H,"&gt;="&amp;A207)</f>
        <v>0</v>
      </c>
      <c r="C207">
        <f>SUMIFS(user_list!Q:Q,user_list!G:G,"&lt;="&amp;A207,user_list!H:H,"&gt;="&amp;A207)</f>
        <v>0</v>
      </c>
      <c r="D207">
        <f>SUMIFS(user_list!P:P,user_list!G:G,"&lt;="&amp;A207,user_list!H:H,"&gt;="&amp;A207,user_list!J:J,days!G207)+SUMIFS(user_list!P:P,user_list!G:G,"&lt;="&amp;A207,user_list!H:H,"&gt;="&amp;A207,user_list!J:J,days!G207-1)</f>
        <v>0</v>
      </c>
      <c r="E207" s="38">
        <f>COUNTIF(user_list!H:H,A207)</f>
        <v>0</v>
      </c>
      <c r="F207" s="55">
        <f t="shared" si="6"/>
        <v>7</v>
      </c>
      <c r="G207" s="55">
        <f t="shared" si="7"/>
        <v>2015</v>
      </c>
    </row>
    <row r="208" spans="1:7" x14ac:dyDescent="0.3">
      <c r="A208" s="74">
        <v>42211</v>
      </c>
      <c r="B208">
        <f>SUMIFS(user_list!P:P,user_list!G:G,"&lt;="&amp;A208,user_list!H:H,"&gt;="&amp;A208)</f>
        <v>0</v>
      </c>
      <c r="C208">
        <f>SUMIFS(user_list!Q:Q,user_list!G:G,"&lt;="&amp;A208,user_list!H:H,"&gt;="&amp;A208)</f>
        <v>0</v>
      </c>
      <c r="D208">
        <f>SUMIFS(user_list!P:P,user_list!G:G,"&lt;="&amp;A208,user_list!H:H,"&gt;="&amp;A208,user_list!J:J,days!G208)+SUMIFS(user_list!P:P,user_list!G:G,"&lt;="&amp;A208,user_list!H:H,"&gt;="&amp;A208,user_list!J:J,days!G208-1)</f>
        <v>0</v>
      </c>
      <c r="E208" s="38">
        <f>COUNTIF(user_list!H:H,A208)</f>
        <v>0</v>
      </c>
      <c r="F208" s="55">
        <f t="shared" si="6"/>
        <v>7</v>
      </c>
      <c r="G208" s="55">
        <f t="shared" si="7"/>
        <v>2015</v>
      </c>
    </row>
    <row r="209" spans="1:7" x14ac:dyDescent="0.3">
      <c r="A209" s="74">
        <v>42212</v>
      </c>
      <c r="B209">
        <f>SUMIFS(user_list!P:P,user_list!G:G,"&lt;="&amp;A209,user_list!H:H,"&gt;="&amp;A209)</f>
        <v>0</v>
      </c>
      <c r="C209">
        <f>SUMIFS(user_list!Q:Q,user_list!G:G,"&lt;="&amp;A209,user_list!H:H,"&gt;="&amp;A209)</f>
        <v>0</v>
      </c>
      <c r="D209">
        <f>SUMIFS(user_list!P:P,user_list!G:G,"&lt;="&amp;A209,user_list!H:H,"&gt;="&amp;A209,user_list!J:J,days!G209)+SUMIFS(user_list!P:P,user_list!G:G,"&lt;="&amp;A209,user_list!H:H,"&gt;="&amp;A209,user_list!J:J,days!G209-1)</f>
        <v>0</v>
      </c>
      <c r="E209" s="38">
        <f>COUNTIF(user_list!H:H,A209)</f>
        <v>0</v>
      </c>
      <c r="F209" s="55">
        <f t="shared" si="6"/>
        <v>7</v>
      </c>
      <c r="G209" s="55">
        <f t="shared" si="7"/>
        <v>2015</v>
      </c>
    </row>
    <row r="210" spans="1:7" x14ac:dyDescent="0.3">
      <c r="A210" s="74">
        <v>42213</v>
      </c>
      <c r="B210">
        <f>SUMIFS(user_list!P:P,user_list!G:G,"&lt;="&amp;A210,user_list!H:H,"&gt;="&amp;A210)</f>
        <v>0</v>
      </c>
      <c r="C210">
        <f>SUMIFS(user_list!Q:Q,user_list!G:G,"&lt;="&amp;A210,user_list!H:H,"&gt;="&amp;A210)</f>
        <v>0</v>
      </c>
      <c r="D210">
        <f>SUMIFS(user_list!P:P,user_list!G:G,"&lt;="&amp;A210,user_list!H:H,"&gt;="&amp;A210,user_list!J:J,days!G210)+SUMIFS(user_list!P:P,user_list!G:G,"&lt;="&amp;A210,user_list!H:H,"&gt;="&amp;A210,user_list!J:J,days!G210-1)</f>
        <v>0</v>
      </c>
      <c r="E210" s="38">
        <f>COUNTIF(user_list!H:H,A210)</f>
        <v>0</v>
      </c>
      <c r="F210" s="55">
        <f t="shared" si="6"/>
        <v>7</v>
      </c>
      <c r="G210" s="55">
        <f t="shared" si="7"/>
        <v>2015</v>
      </c>
    </row>
    <row r="211" spans="1:7" x14ac:dyDescent="0.3">
      <c r="A211" s="74">
        <v>42214</v>
      </c>
      <c r="B211">
        <f>SUMIFS(user_list!P:P,user_list!G:G,"&lt;="&amp;A211,user_list!H:H,"&gt;="&amp;A211)</f>
        <v>0</v>
      </c>
      <c r="C211">
        <f>SUMIFS(user_list!Q:Q,user_list!G:G,"&lt;="&amp;A211,user_list!H:H,"&gt;="&amp;A211)</f>
        <v>0</v>
      </c>
      <c r="D211">
        <f>SUMIFS(user_list!P:P,user_list!G:G,"&lt;="&amp;A211,user_list!H:H,"&gt;="&amp;A211,user_list!J:J,days!G211)+SUMIFS(user_list!P:P,user_list!G:G,"&lt;="&amp;A211,user_list!H:H,"&gt;="&amp;A211,user_list!J:J,days!G211-1)</f>
        <v>0</v>
      </c>
      <c r="E211" s="38">
        <f>COUNTIF(user_list!H:H,A211)</f>
        <v>0</v>
      </c>
      <c r="F211" s="55">
        <f t="shared" si="6"/>
        <v>7</v>
      </c>
      <c r="G211" s="55">
        <f t="shared" si="7"/>
        <v>2015</v>
      </c>
    </row>
    <row r="212" spans="1:7" x14ac:dyDescent="0.3">
      <c r="A212" s="74">
        <v>42215</v>
      </c>
      <c r="B212">
        <f>SUMIFS(user_list!P:P,user_list!G:G,"&lt;="&amp;A212,user_list!H:H,"&gt;="&amp;A212)</f>
        <v>0</v>
      </c>
      <c r="C212">
        <f>SUMIFS(user_list!Q:Q,user_list!G:G,"&lt;="&amp;A212,user_list!H:H,"&gt;="&amp;A212)</f>
        <v>0</v>
      </c>
      <c r="D212">
        <f>SUMIFS(user_list!P:P,user_list!G:G,"&lt;="&amp;A212,user_list!H:H,"&gt;="&amp;A212,user_list!J:J,days!G212)+SUMIFS(user_list!P:P,user_list!G:G,"&lt;="&amp;A212,user_list!H:H,"&gt;="&amp;A212,user_list!J:J,days!G212-1)</f>
        <v>0</v>
      </c>
      <c r="E212" s="38">
        <f>COUNTIF(user_list!H:H,A212)</f>
        <v>0</v>
      </c>
      <c r="F212" s="55">
        <f t="shared" si="6"/>
        <v>7</v>
      </c>
      <c r="G212" s="55">
        <f t="shared" si="7"/>
        <v>2015</v>
      </c>
    </row>
    <row r="213" spans="1:7" x14ac:dyDescent="0.3">
      <c r="A213" s="74">
        <v>42216</v>
      </c>
      <c r="B213">
        <f>SUMIFS(user_list!P:P,user_list!G:G,"&lt;="&amp;A213,user_list!H:H,"&gt;="&amp;A213)</f>
        <v>0</v>
      </c>
      <c r="C213">
        <f>SUMIFS(user_list!Q:Q,user_list!G:G,"&lt;="&amp;A213,user_list!H:H,"&gt;="&amp;A213)</f>
        <v>0</v>
      </c>
      <c r="D213">
        <f>SUMIFS(user_list!P:P,user_list!G:G,"&lt;="&amp;A213,user_list!H:H,"&gt;="&amp;A213,user_list!J:J,days!G213)+SUMIFS(user_list!P:P,user_list!G:G,"&lt;="&amp;A213,user_list!H:H,"&gt;="&amp;A213,user_list!J:J,days!G213-1)</f>
        <v>0</v>
      </c>
      <c r="E213" s="38">
        <f>COUNTIF(user_list!H:H,A213)</f>
        <v>0</v>
      </c>
      <c r="F213" s="55">
        <f t="shared" si="6"/>
        <v>7</v>
      </c>
      <c r="G213" s="55">
        <f t="shared" si="7"/>
        <v>2015</v>
      </c>
    </row>
    <row r="214" spans="1:7" x14ac:dyDescent="0.3">
      <c r="A214" s="74">
        <v>42217</v>
      </c>
      <c r="B214">
        <f>SUMIFS(user_list!P:P,user_list!G:G,"&lt;="&amp;A214,user_list!H:H,"&gt;="&amp;A214)</f>
        <v>0</v>
      </c>
      <c r="C214">
        <f>SUMIFS(user_list!Q:Q,user_list!G:G,"&lt;="&amp;A214,user_list!H:H,"&gt;="&amp;A214)</f>
        <v>0</v>
      </c>
      <c r="D214">
        <f>SUMIFS(user_list!P:P,user_list!G:G,"&lt;="&amp;A214,user_list!H:H,"&gt;="&amp;A214,user_list!J:J,days!G214)+SUMIFS(user_list!P:P,user_list!G:G,"&lt;="&amp;A214,user_list!H:H,"&gt;="&amp;A214,user_list!J:J,days!G214-1)</f>
        <v>0</v>
      </c>
      <c r="E214" s="38">
        <f>COUNTIF(user_list!H:H,A214)</f>
        <v>0</v>
      </c>
      <c r="F214" s="55">
        <f t="shared" si="6"/>
        <v>8</v>
      </c>
      <c r="G214" s="55">
        <f t="shared" si="7"/>
        <v>2015</v>
      </c>
    </row>
    <row r="215" spans="1:7" x14ac:dyDescent="0.3">
      <c r="A215" s="74">
        <v>42218</v>
      </c>
      <c r="B215">
        <f>SUMIFS(user_list!P:P,user_list!G:G,"&lt;="&amp;A215,user_list!H:H,"&gt;="&amp;A215)</f>
        <v>0</v>
      </c>
      <c r="C215">
        <f>SUMIFS(user_list!Q:Q,user_list!G:G,"&lt;="&amp;A215,user_list!H:H,"&gt;="&amp;A215)</f>
        <v>0</v>
      </c>
      <c r="D215">
        <f>SUMIFS(user_list!P:P,user_list!G:G,"&lt;="&amp;A215,user_list!H:H,"&gt;="&amp;A215,user_list!J:J,days!G215)+SUMIFS(user_list!P:P,user_list!G:G,"&lt;="&amp;A215,user_list!H:H,"&gt;="&amp;A215,user_list!J:J,days!G215-1)</f>
        <v>0</v>
      </c>
      <c r="E215" s="38">
        <f>COUNTIF(user_list!H:H,A215)</f>
        <v>0</v>
      </c>
      <c r="F215" s="55">
        <f t="shared" si="6"/>
        <v>8</v>
      </c>
      <c r="G215" s="55">
        <f t="shared" si="7"/>
        <v>2015</v>
      </c>
    </row>
    <row r="216" spans="1:7" x14ac:dyDescent="0.3">
      <c r="A216" s="74">
        <v>42219</v>
      </c>
      <c r="B216">
        <f>SUMIFS(user_list!P:P,user_list!G:G,"&lt;="&amp;A216,user_list!H:H,"&gt;="&amp;A216)</f>
        <v>0</v>
      </c>
      <c r="C216">
        <f>SUMIFS(user_list!Q:Q,user_list!G:G,"&lt;="&amp;A216,user_list!H:H,"&gt;="&amp;A216)</f>
        <v>0</v>
      </c>
      <c r="D216">
        <f>SUMIFS(user_list!P:P,user_list!G:G,"&lt;="&amp;A216,user_list!H:H,"&gt;="&amp;A216,user_list!J:J,days!G216)+SUMIFS(user_list!P:P,user_list!G:G,"&lt;="&amp;A216,user_list!H:H,"&gt;="&amp;A216,user_list!J:J,days!G216-1)</f>
        <v>0</v>
      </c>
      <c r="E216" s="38">
        <f>COUNTIF(user_list!H:H,A216)</f>
        <v>0</v>
      </c>
      <c r="F216" s="55">
        <f t="shared" si="6"/>
        <v>8</v>
      </c>
      <c r="G216" s="55">
        <f t="shared" si="7"/>
        <v>2015</v>
      </c>
    </row>
    <row r="217" spans="1:7" x14ac:dyDescent="0.3">
      <c r="A217" s="74">
        <v>42220</v>
      </c>
      <c r="B217">
        <f>SUMIFS(user_list!P:P,user_list!G:G,"&lt;="&amp;A217,user_list!H:H,"&gt;="&amp;A217)</f>
        <v>0</v>
      </c>
      <c r="C217">
        <f>SUMIFS(user_list!Q:Q,user_list!G:G,"&lt;="&amp;A217,user_list!H:H,"&gt;="&amp;A217)</f>
        <v>0</v>
      </c>
      <c r="D217">
        <f>SUMIFS(user_list!P:P,user_list!G:G,"&lt;="&amp;A217,user_list!H:H,"&gt;="&amp;A217,user_list!J:J,days!G217)+SUMIFS(user_list!P:P,user_list!G:G,"&lt;="&amp;A217,user_list!H:H,"&gt;="&amp;A217,user_list!J:J,days!G217-1)</f>
        <v>0</v>
      </c>
      <c r="E217" s="38">
        <f>COUNTIF(user_list!H:H,A217)</f>
        <v>0</v>
      </c>
      <c r="F217" s="55">
        <f t="shared" si="6"/>
        <v>8</v>
      </c>
      <c r="G217" s="55">
        <f t="shared" si="7"/>
        <v>2015</v>
      </c>
    </row>
    <row r="218" spans="1:7" x14ac:dyDescent="0.3">
      <c r="A218" s="74">
        <v>42221</v>
      </c>
      <c r="B218">
        <f>SUMIFS(user_list!P:P,user_list!G:G,"&lt;="&amp;A218,user_list!H:H,"&gt;="&amp;A218)</f>
        <v>0</v>
      </c>
      <c r="C218">
        <f>SUMIFS(user_list!Q:Q,user_list!G:G,"&lt;="&amp;A218,user_list!H:H,"&gt;="&amp;A218)</f>
        <v>0</v>
      </c>
      <c r="D218">
        <f>SUMIFS(user_list!P:P,user_list!G:G,"&lt;="&amp;A218,user_list!H:H,"&gt;="&amp;A218,user_list!J:J,days!G218)+SUMIFS(user_list!P:P,user_list!G:G,"&lt;="&amp;A218,user_list!H:H,"&gt;="&amp;A218,user_list!J:J,days!G218-1)</f>
        <v>0</v>
      </c>
      <c r="E218" s="38">
        <f>COUNTIF(user_list!H:H,A218)</f>
        <v>0</v>
      </c>
      <c r="F218" s="55">
        <f t="shared" si="6"/>
        <v>8</v>
      </c>
      <c r="G218" s="55">
        <f t="shared" si="7"/>
        <v>2015</v>
      </c>
    </row>
    <row r="219" spans="1:7" x14ac:dyDescent="0.3">
      <c r="A219" s="74">
        <v>42222</v>
      </c>
      <c r="B219">
        <f>SUMIFS(user_list!P:P,user_list!G:G,"&lt;="&amp;A219,user_list!H:H,"&gt;="&amp;A219)</f>
        <v>0</v>
      </c>
      <c r="C219">
        <f>SUMIFS(user_list!Q:Q,user_list!G:G,"&lt;="&amp;A219,user_list!H:H,"&gt;="&amp;A219)</f>
        <v>0</v>
      </c>
      <c r="D219">
        <f>SUMIFS(user_list!P:P,user_list!G:G,"&lt;="&amp;A219,user_list!H:H,"&gt;="&amp;A219,user_list!J:J,days!G219)+SUMIFS(user_list!P:P,user_list!G:G,"&lt;="&amp;A219,user_list!H:H,"&gt;="&amp;A219,user_list!J:J,days!G219-1)</f>
        <v>0</v>
      </c>
      <c r="E219" s="38">
        <f>COUNTIF(user_list!H:H,A219)</f>
        <v>0</v>
      </c>
      <c r="F219" s="55">
        <f t="shared" si="6"/>
        <v>8</v>
      </c>
      <c r="G219" s="55">
        <f t="shared" si="7"/>
        <v>2015</v>
      </c>
    </row>
    <row r="220" spans="1:7" x14ac:dyDescent="0.3">
      <c r="A220" s="74">
        <v>42223</v>
      </c>
      <c r="B220">
        <f>SUMIFS(user_list!P:P,user_list!G:G,"&lt;="&amp;A220,user_list!H:H,"&gt;="&amp;A220)</f>
        <v>0</v>
      </c>
      <c r="C220">
        <f>SUMIFS(user_list!Q:Q,user_list!G:G,"&lt;="&amp;A220,user_list!H:H,"&gt;="&amp;A220)</f>
        <v>0</v>
      </c>
      <c r="D220">
        <f>SUMIFS(user_list!P:P,user_list!G:G,"&lt;="&amp;A220,user_list!H:H,"&gt;="&amp;A220,user_list!J:J,days!G220)+SUMIFS(user_list!P:P,user_list!G:G,"&lt;="&amp;A220,user_list!H:H,"&gt;="&amp;A220,user_list!J:J,days!G220-1)</f>
        <v>0</v>
      </c>
      <c r="E220" s="38">
        <f>COUNTIF(user_list!H:H,A220)</f>
        <v>0</v>
      </c>
      <c r="F220" s="55">
        <f t="shared" si="6"/>
        <v>8</v>
      </c>
      <c r="G220" s="55">
        <f t="shared" si="7"/>
        <v>2015</v>
      </c>
    </row>
    <row r="221" spans="1:7" x14ac:dyDescent="0.3">
      <c r="A221" s="74">
        <v>42224</v>
      </c>
      <c r="B221">
        <f>SUMIFS(user_list!P:P,user_list!G:G,"&lt;="&amp;A221,user_list!H:H,"&gt;="&amp;A221)</f>
        <v>0</v>
      </c>
      <c r="C221">
        <f>SUMIFS(user_list!Q:Q,user_list!G:G,"&lt;="&amp;A221,user_list!H:H,"&gt;="&amp;A221)</f>
        <v>0</v>
      </c>
      <c r="D221">
        <f>SUMIFS(user_list!P:P,user_list!G:G,"&lt;="&amp;A221,user_list!H:H,"&gt;="&amp;A221,user_list!J:J,days!G221)+SUMIFS(user_list!P:P,user_list!G:G,"&lt;="&amp;A221,user_list!H:H,"&gt;="&amp;A221,user_list!J:J,days!G221-1)</f>
        <v>0</v>
      </c>
      <c r="E221" s="38">
        <f>COUNTIF(user_list!H:H,A221)</f>
        <v>0</v>
      </c>
      <c r="F221" s="55">
        <f t="shared" si="6"/>
        <v>8</v>
      </c>
      <c r="G221" s="55">
        <f t="shared" si="7"/>
        <v>2015</v>
      </c>
    </row>
    <row r="222" spans="1:7" x14ac:dyDescent="0.3">
      <c r="A222" s="74">
        <v>42225</v>
      </c>
      <c r="B222">
        <f>SUMIFS(user_list!P:P,user_list!G:G,"&lt;="&amp;A222,user_list!H:H,"&gt;="&amp;A222)</f>
        <v>0</v>
      </c>
      <c r="C222">
        <f>SUMIFS(user_list!Q:Q,user_list!G:G,"&lt;="&amp;A222,user_list!H:H,"&gt;="&amp;A222)</f>
        <v>0</v>
      </c>
      <c r="D222">
        <f>SUMIFS(user_list!P:P,user_list!G:G,"&lt;="&amp;A222,user_list!H:H,"&gt;="&amp;A222,user_list!J:J,days!G222)+SUMIFS(user_list!P:P,user_list!G:G,"&lt;="&amp;A222,user_list!H:H,"&gt;="&amp;A222,user_list!J:J,days!G222-1)</f>
        <v>0</v>
      </c>
      <c r="E222" s="38">
        <f>COUNTIF(user_list!H:H,A222)</f>
        <v>0</v>
      </c>
      <c r="F222" s="55">
        <f t="shared" si="6"/>
        <v>8</v>
      </c>
      <c r="G222" s="55">
        <f t="shared" si="7"/>
        <v>2015</v>
      </c>
    </row>
    <row r="223" spans="1:7" x14ac:dyDescent="0.3">
      <c r="A223" s="74">
        <v>42226</v>
      </c>
      <c r="B223">
        <f>SUMIFS(user_list!P:P,user_list!G:G,"&lt;="&amp;A223,user_list!H:H,"&gt;="&amp;A223)</f>
        <v>0</v>
      </c>
      <c r="C223">
        <f>SUMIFS(user_list!Q:Q,user_list!G:G,"&lt;="&amp;A223,user_list!H:H,"&gt;="&amp;A223)</f>
        <v>0</v>
      </c>
      <c r="D223">
        <f>SUMIFS(user_list!P:P,user_list!G:G,"&lt;="&amp;A223,user_list!H:H,"&gt;="&amp;A223,user_list!J:J,days!G223)+SUMIFS(user_list!P:P,user_list!G:G,"&lt;="&amp;A223,user_list!H:H,"&gt;="&amp;A223,user_list!J:J,days!G223-1)</f>
        <v>0</v>
      </c>
      <c r="E223" s="38">
        <f>COUNTIF(user_list!H:H,A223)</f>
        <v>0</v>
      </c>
      <c r="F223" s="55">
        <f t="shared" si="6"/>
        <v>8</v>
      </c>
      <c r="G223" s="55">
        <f t="shared" si="7"/>
        <v>2015</v>
      </c>
    </row>
    <row r="224" spans="1:7" x14ac:dyDescent="0.3">
      <c r="A224" s="74">
        <v>42227</v>
      </c>
      <c r="B224">
        <f>SUMIFS(user_list!P:P,user_list!G:G,"&lt;="&amp;A224,user_list!H:H,"&gt;="&amp;A224)</f>
        <v>0</v>
      </c>
      <c r="C224">
        <f>SUMIFS(user_list!Q:Q,user_list!G:G,"&lt;="&amp;A224,user_list!H:H,"&gt;="&amp;A224)</f>
        <v>0</v>
      </c>
      <c r="D224">
        <f>SUMIFS(user_list!P:P,user_list!G:G,"&lt;="&amp;A224,user_list!H:H,"&gt;="&amp;A224,user_list!J:J,days!G224)+SUMIFS(user_list!P:P,user_list!G:G,"&lt;="&amp;A224,user_list!H:H,"&gt;="&amp;A224,user_list!J:J,days!G224-1)</f>
        <v>0</v>
      </c>
      <c r="E224" s="38">
        <f>COUNTIF(user_list!H:H,A224)</f>
        <v>0</v>
      </c>
      <c r="F224" s="55">
        <f t="shared" si="6"/>
        <v>8</v>
      </c>
      <c r="G224" s="55">
        <f t="shared" si="7"/>
        <v>2015</v>
      </c>
    </row>
    <row r="225" spans="1:7" x14ac:dyDescent="0.3">
      <c r="A225" s="74">
        <v>42228</v>
      </c>
      <c r="B225">
        <f>SUMIFS(user_list!P:P,user_list!G:G,"&lt;="&amp;A225,user_list!H:H,"&gt;="&amp;A225)</f>
        <v>0</v>
      </c>
      <c r="C225">
        <f>SUMIFS(user_list!Q:Q,user_list!G:G,"&lt;="&amp;A225,user_list!H:H,"&gt;="&amp;A225)</f>
        <v>0</v>
      </c>
      <c r="D225">
        <f>SUMIFS(user_list!P:P,user_list!G:G,"&lt;="&amp;A225,user_list!H:H,"&gt;="&amp;A225,user_list!J:J,days!G225)+SUMIFS(user_list!P:P,user_list!G:G,"&lt;="&amp;A225,user_list!H:H,"&gt;="&amp;A225,user_list!J:J,days!G225-1)</f>
        <v>0</v>
      </c>
      <c r="E225" s="38">
        <f>COUNTIF(user_list!H:H,A225)</f>
        <v>0</v>
      </c>
      <c r="F225" s="55">
        <f t="shared" si="6"/>
        <v>8</v>
      </c>
      <c r="G225" s="55">
        <f t="shared" si="7"/>
        <v>2015</v>
      </c>
    </row>
    <row r="226" spans="1:7" x14ac:dyDescent="0.3">
      <c r="A226" s="74">
        <v>42229</v>
      </c>
      <c r="B226">
        <f>SUMIFS(user_list!P:P,user_list!G:G,"&lt;="&amp;A226,user_list!H:H,"&gt;="&amp;A226)</f>
        <v>0</v>
      </c>
      <c r="C226">
        <f>SUMIFS(user_list!Q:Q,user_list!G:G,"&lt;="&amp;A226,user_list!H:H,"&gt;="&amp;A226)</f>
        <v>0</v>
      </c>
      <c r="D226">
        <f>SUMIFS(user_list!P:P,user_list!G:G,"&lt;="&amp;A226,user_list!H:H,"&gt;="&amp;A226,user_list!J:J,days!G226)+SUMIFS(user_list!P:P,user_list!G:G,"&lt;="&amp;A226,user_list!H:H,"&gt;="&amp;A226,user_list!J:J,days!G226-1)</f>
        <v>0</v>
      </c>
      <c r="E226" s="38">
        <f>COUNTIF(user_list!H:H,A226)</f>
        <v>0</v>
      </c>
      <c r="F226" s="55">
        <f t="shared" si="6"/>
        <v>8</v>
      </c>
      <c r="G226" s="55">
        <f t="shared" si="7"/>
        <v>2015</v>
      </c>
    </row>
    <row r="227" spans="1:7" x14ac:dyDescent="0.3">
      <c r="A227" s="74">
        <v>42230</v>
      </c>
      <c r="B227">
        <f>SUMIFS(user_list!P:P,user_list!G:G,"&lt;="&amp;A227,user_list!H:H,"&gt;="&amp;A227)</f>
        <v>0</v>
      </c>
      <c r="C227">
        <f>SUMIFS(user_list!Q:Q,user_list!G:G,"&lt;="&amp;A227,user_list!H:H,"&gt;="&amp;A227)</f>
        <v>0</v>
      </c>
      <c r="D227">
        <f>SUMIFS(user_list!P:P,user_list!G:G,"&lt;="&amp;A227,user_list!H:H,"&gt;="&amp;A227,user_list!J:J,days!G227)+SUMIFS(user_list!P:P,user_list!G:G,"&lt;="&amp;A227,user_list!H:H,"&gt;="&amp;A227,user_list!J:J,days!G227-1)</f>
        <v>0</v>
      </c>
      <c r="E227" s="38">
        <f>COUNTIF(user_list!H:H,A227)</f>
        <v>0</v>
      </c>
      <c r="F227" s="55">
        <f t="shared" si="6"/>
        <v>8</v>
      </c>
      <c r="G227" s="55">
        <f t="shared" si="7"/>
        <v>2015</v>
      </c>
    </row>
    <row r="228" spans="1:7" x14ac:dyDescent="0.3">
      <c r="A228" s="74">
        <v>42231</v>
      </c>
      <c r="B228">
        <f>SUMIFS(user_list!P:P,user_list!G:G,"&lt;="&amp;A228,user_list!H:H,"&gt;="&amp;A228)</f>
        <v>0</v>
      </c>
      <c r="C228">
        <f>SUMIFS(user_list!Q:Q,user_list!G:G,"&lt;="&amp;A228,user_list!H:H,"&gt;="&amp;A228)</f>
        <v>0</v>
      </c>
      <c r="D228">
        <f>SUMIFS(user_list!P:P,user_list!G:G,"&lt;="&amp;A228,user_list!H:H,"&gt;="&amp;A228,user_list!J:J,days!G228)+SUMIFS(user_list!P:P,user_list!G:G,"&lt;="&amp;A228,user_list!H:H,"&gt;="&amp;A228,user_list!J:J,days!G228-1)</f>
        <v>0</v>
      </c>
      <c r="E228" s="38">
        <f>COUNTIF(user_list!H:H,A228)</f>
        <v>0</v>
      </c>
      <c r="F228" s="55">
        <f t="shared" si="6"/>
        <v>8</v>
      </c>
      <c r="G228" s="55">
        <f t="shared" si="7"/>
        <v>2015</v>
      </c>
    </row>
    <row r="229" spans="1:7" x14ac:dyDescent="0.3">
      <c r="A229" s="74">
        <v>42232</v>
      </c>
      <c r="B229">
        <f>SUMIFS(user_list!P:P,user_list!G:G,"&lt;="&amp;A229,user_list!H:H,"&gt;="&amp;A229)</f>
        <v>0</v>
      </c>
      <c r="C229">
        <f>SUMIFS(user_list!Q:Q,user_list!G:G,"&lt;="&amp;A229,user_list!H:H,"&gt;="&amp;A229)</f>
        <v>0</v>
      </c>
      <c r="D229">
        <f>SUMIFS(user_list!P:P,user_list!G:G,"&lt;="&amp;A229,user_list!H:H,"&gt;="&amp;A229,user_list!J:J,days!G229)+SUMIFS(user_list!P:P,user_list!G:G,"&lt;="&amp;A229,user_list!H:H,"&gt;="&amp;A229,user_list!J:J,days!G229-1)</f>
        <v>0</v>
      </c>
      <c r="E229" s="38">
        <f>COUNTIF(user_list!H:H,A229)</f>
        <v>0</v>
      </c>
      <c r="F229" s="55">
        <f t="shared" si="6"/>
        <v>8</v>
      </c>
      <c r="G229" s="55">
        <f t="shared" si="7"/>
        <v>2015</v>
      </c>
    </row>
    <row r="230" spans="1:7" x14ac:dyDescent="0.3">
      <c r="A230" s="74">
        <v>42233</v>
      </c>
      <c r="B230">
        <f>SUMIFS(user_list!P:P,user_list!G:G,"&lt;="&amp;A230,user_list!H:H,"&gt;="&amp;A230)</f>
        <v>0</v>
      </c>
      <c r="C230">
        <f>SUMIFS(user_list!Q:Q,user_list!G:G,"&lt;="&amp;A230,user_list!H:H,"&gt;="&amp;A230)</f>
        <v>0</v>
      </c>
      <c r="D230">
        <f>SUMIFS(user_list!P:P,user_list!G:G,"&lt;="&amp;A230,user_list!H:H,"&gt;="&amp;A230,user_list!J:J,days!G230)+SUMIFS(user_list!P:P,user_list!G:G,"&lt;="&amp;A230,user_list!H:H,"&gt;="&amp;A230,user_list!J:J,days!G230-1)</f>
        <v>0</v>
      </c>
      <c r="E230" s="38">
        <f>COUNTIF(user_list!H:H,A230)</f>
        <v>0</v>
      </c>
      <c r="F230" s="55">
        <f t="shared" si="6"/>
        <v>8</v>
      </c>
      <c r="G230" s="55">
        <f t="shared" si="7"/>
        <v>2015</v>
      </c>
    </row>
    <row r="231" spans="1:7" x14ac:dyDescent="0.3">
      <c r="A231" s="74">
        <v>42234</v>
      </c>
      <c r="B231">
        <f>SUMIFS(user_list!P:P,user_list!G:G,"&lt;="&amp;A231,user_list!H:H,"&gt;="&amp;A231)</f>
        <v>0</v>
      </c>
      <c r="C231">
        <f>SUMIFS(user_list!Q:Q,user_list!G:G,"&lt;="&amp;A231,user_list!H:H,"&gt;="&amp;A231)</f>
        <v>0</v>
      </c>
      <c r="D231">
        <f>SUMIFS(user_list!P:P,user_list!G:G,"&lt;="&amp;A231,user_list!H:H,"&gt;="&amp;A231,user_list!J:J,days!G231)+SUMIFS(user_list!P:P,user_list!G:G,"&lt;="&amp;A231,user_list!H:H,"&gt;="&amp;A231,user_list!J:J,days!G231-1)</f>
        <v>0</v>
      </c>
      <c r="E231" s="38">
        <f>COUNTIF(user_list!H:H,A231)</f>
        <v>0</v>
      </c>
      <c r="F231" s="55">
        <f t="shared" si="6"/>
        <v>8</v>
      </c>
      <c r="G231" s="55">
        <f t="shared" si="7"/>
        <v>2015</v>
      </c>
    </row>
    <row r="232" spans="1:7" x14ac:dyDescent="0.3">
      <c r="A232" s="74">
        <v>42235</v>
      </c>
      <c r="B232">
        <f>SUMIFS(user_list!P:P,user_list!G:G,"&lt;="&amp;A232,user_list!H:H,"&gt;="&amp;A232)</f>
        <v>0</v>
      </c>
      <c r="C232">
        <f>SUMIFS(user_list!Q:Q,user_list!G:G,"&lt;="&amp;A232,user_list!H:H,"&gt;="&amp;A232)</f>
        <v>0</v>
      </c>
      <c r="D232">
        <f>SUMIFS(user_list!P:P,user_list!G:G,"&lt;="&amp;A232,user_list!H:H,"&gt;="&amp;A232,user_list!J:J,days!G232)+SUMIFS(user_list!P:P,user_list!G:G,"&lt;="&amp;A232,user_list!H:H,"&gt;="&amp;A232,user_list!J:J,days!G232-1)</f>
        <v>0</v>
      </c>
      <c r="E232" s="38">
        <f>COUNTIF(user_list!H:H,A232)</f>
        <v>0</v>
      </c>
      <c r="F232" s="55">
        <f t="shared" si="6"/>
        <v>8</v>
      </c>
      <c r="G232" s="55">
        <f t="shared" si="7"/>
        <v>2015</v>
      </c>
    </row>
    <row r="233" spans="1:7" x14ac:dyDescent="0.3">
      <c r="A233" s="74">
        <v>42236</v>
      </c>
      <c r="B233">
        <f>SUMIFS(user_list!P:P,user_list!G:G,"&lt;="&amp;A233,user_list!H:H,"&gt;="&amp;A233)</f>
        <v>0</v>
      </c>
      <c r="C233">
        <f>SUMIFS(user_list!Q:Q,user_list!G:G,"&lt;="&amp;A233,user_list!H:H,"&gt;="&amp;A233)</f>
        <v>0</v>
      </c>
      <c r="D233">
        <f>SUMIFS(user_list!P:P,user_list!G:G,"&lt;="&amp;A233,user_list!H:H,"&gt;="&amp;A233,user_list!J:J,days!G233)+SUMIFS(user_list!P:P,user_list!G:G,"&lt;="&amp;A233,user_list!H:H,"&gt;="&amp;A233,user_list!J:J,days!G233-1)</f>
        <v>0</v>
      </c>
      <c r="E233" s="38">
        <f>COUNTIF(user_list!H:H,A233)</f>
        <v>0</v>
      </c>
      <c r="F233" s="55">
        <f t="shared" si="6"/>
        <v>8</v>
      </c>
      <c r="G233" s="55">
        <f t="shared" si="7"/>
        <v>2015</v>
      </c>
    </row>
    <row r="234" spans="1:7" x14ac:dyDescent="0.3">
      <c r="A234" s="74">
        <v>42237</v>
      </c>
      <c r="B234">
        <f>SUMIFS(user_list!P:P,user_list!G:G,"&lt;="&amp;A234,user_list!H:H,"&gt;="&amp;A234)</f>
        <v>0</v>
      </c>
      <c r="C234">
        <f>SUMIFS(user_list!Q:Q,user_list!G:G,"&lt;="&amp;A234,user_list!H:H,"&gt;="&amp;A234)</f>
        <v>0</v>
      </c>
      <c r="D234">
        <f>SUMIFS(user_list!P:P,user_list!G:G,"&lt;="&amp;A234,user_list!H:H,"&gt;="&amp;A234,user_list!J:J,days!G234)+SUMIFS(user_list!P:P,user_list!G:G,"&lt;="&amp;A234,user_list!H:H,"&gt;="&amp;A234,user_list!J:J,days!G234-1)</f>
        <v>0</v>
      </c>
      <c r="E234" s="38">
        <f>COUNTIF(user_list!H:H,A234)</f>
        <v>0</v>
      </c>
      <c r="F234" s="55">
        <f t="shared" si="6"/>
        <v>8</v>
      </c>
      <c r="G234" s="55">
        <f t="shared" si="7"/>
        <v>2015</v>
      </c>
    </row>
    <row r="235" spans="1:7" x14ac:dyDescent="0.3">
      <c r="A235" s="74">
        <v>42238</v>
      </c>
      <c r="B235">
        <f>SUMIFS(user_list!P:P,user_list!G:G,"&lt;="&amp;A235,user_list!H:H,"&gt;="&amp;A235)</f>
        <v>0</v>
      </c>
      <c r="C235">
        <f>SUMIFS(user_list!Q:Q,user_list!G:G,"&lt;="&amp;A235,user_list!H:H,"&gt;="&amp;A235)</f>
        <v>0</v>
      </c>
      <c r="D235">
        <f>SUMIFS(user_list!P:P,user_list!G:G,"&lt;="&amp;A235,user_list!H:H,"&gt;="&amp;A235,user_list!J:J,days!G235)+SUMIFS(user_list!P:P,user_list!G:G,"&lt;="&amp;A235,user_list!H:H,"&gt;="&amp;A235,user_list!J:J,days!G235-1)</f>
        <v>0</v>
      </c>
      <c r="E235" s="38">
        <f>COUNTIF(user_list!H:H,A235)</f>
        <v>0</v>
      </c>
      <c r="F235" s="55">
        <f t="shared" si="6"/>
        <v>8</v>
      </c>
      <c r="G235" s="55">
        <f t="shared" si="7"/>
        <v>2015</v>
      </c>
    </row>
    <row r="236" spans="1:7" x14ac:dyDescent="0.3">
      <c r="A236" s="74">
        <v>42239</v>
      </c>
      <c r="B236">
        <f>SUMIFS(user_list!P:P,user_list!G:G,"&lt;="&amp;A236,user_list!H:H,"&gt;="&amp;A236)</f>
        <v>0</v>
      </c>
      <c r="C236">
        <f>SUMIFS(user_list!Q:Q,user_list!G:G,"&lt;="&amp;A236,user_list!H:H,"&gt;="&amp;A236)</f>
        <v>0</v>
      </c>
      <c r="D236">
        <f>SUMIFS(user_list!P:P,user_list!G:G,"&lt;="&amp;A236,user_list!H:H,"&gt;="&amp;A236,user_list!J:J,days!G236)+SUMIFS(user_list!P:P,user_list!G:G,"&lt;="&amp;A236,user_list!H:H,"&gt;="&amp;A236,user_list!J:J,days!G236-1)</f>
        <v>0</v>
      </c>
      <c r="E236" s="38">
        <f>COUNTIF(user_list!H:H,A236)</f>
        <v>0</v>
      </c>
      <c r="F236" s="55">
        <f t="shared" si="6"/>
        <v>8</v>
      </c>
      <c r="G236" s="55">
        <f t="shared" si="7"/>
        <v>2015</v>
      </c>
    </row>
    <row r="237" spans="1:7" x14ac:dyDescent="0.3">
      <c r="A237" s="74">
        <v>42240</v>
      </c>
      <c r="B237">
        <f>SUMIFS(user_list!P:P,user_list!G:G,"&lt;="&amp;A237,user_list!H:H,"&gt;="&amp;A237)</f>
        <v>0</v>
      </c>
      <c r="C237">
        <f>SUMIFS(user_list!Q:Q,user_list!G:G,"&lt;="&amp;A237,user_list!H:H,"&gt;="&amp;A237)</f>
        <v>0</v>
      </c>
      <c r="D237">
        <f>SUMIFS(user_list!P:P,user_list!G:G,"&lt;="&amp;A237,user_list!H:H,"&gt;="&amp;A237,user_list!J:J,days!G237)+SUMIFS(user_list!P:P,user_list!G:G,"&lt;="&amp;A237,user_list!H:H,"&gt;="&amp;A237,user_list!J:J,days!G237-1)</f>
        <v>0</v>
      </c>
      <c r="E237" s="38">
        <f>COUNTIF(user_list!H:H,A237)</f>
        <v>0</v>
      </c>
      <c r="F237" s="55">
        <f t="shared" si="6"/>
        <v>8</v>
      </c>
      <c r="G237" s="55">
        <f t="shared" si="7"/>
        <v>2015</v>
      </c>
    </row>
    <row r="238" spans="1:7" x14ac:dyDescent="0.3">
      <c r="A238" s="74">
        <v>42241</v>
      </c>
      <c r="B238">
        <f>SUMIFS(user_list!P:P,user_list!G:G,"&lt;="&amp;A238,user_list!H:H,"&gt;="&amp;A238)</f>
        <v>0</v>
      </c>
      <c r="C238">
        <f>SUMIFS(user_list!Q:Q,user_list!G:G,"&lt;="&amp;A238,user_list!H:H,"&gt;="&amp;A238)</f>
        <v>0</v>
      </c>
      <c r="D238">
        <f>SUMIFS(user_list!P:P,user_list!G:G,"&lt;="&amp;A238,user_list!H:H,"&gt;="&amp;A238,user_list!J:J,days!G238)+SUMIFS(user_list!P:P,user_list!G:G,"&lt;="&amp;A238,user_list!H:H,"&gt;="&amp;A238,user_list!J:J,days!G238-1)</f>
        <v>0</v>
      </c>
      <c r="E238" s="38">
        <f>COUNTIF(user_list!H:H,A238)</f>
        <v>0</v>
      </c>
      <c r="F238" s="55">
        <f t="shared" si="6"/>
        <v>8</v>
      </c>
      <c r="G238" s="55">
        <f t="shared" si="7"/>
        <v>2015</v>
      </c>
    </row>
    <row r="239" spans="1:7" x14ac:dyDescent="0.3">
      <c r="A239" s="74">
        <v>42242</v>
      </c>
      <c r="B239">
        <f>SUMIFS(user_list!P:P,user_list!G:G,"&lt;="&amp;A239,user_list!H:H,"&gt;="&amp;A239)</f>
        <v>0</v>
      </c>
      <c r="C239">
        <f>SUMIFS(user_list!Q:Q,user_list!G:G,"&lt;="&amp;A239,user_list!H:H,"&gt;="&amp;A239)</f>
        <v>0</v>
      </c>
      <c r="D239">
        <f>SUMIFS(user_list!P:P,user_list!G:G,"&lt;="&amp;A239,user_list!H:H,"&gt;="&amp;A239,user_list!J:J,days!G239)+SUMIFS(user_list!P:P,user_list!G:G,"&lt;="&amp;A239,user_list!H:H,"&gt;="&amp;A239,user_list!J:J,days!G239-1)</f>
        <v>0</v>
      </c>
      <c r="E239" s="38">
        <f>COUNTIF(user_list!H:H,A239)</f>
        <v>0</v>
      </c>
      <c r="F239" s="55">
        <f t="shared" si="6"/>
        <v>8</v>
      </c>
      <c r="G239" s="55">
        <f t="shared" si="7"/>
        <v>2015</v>
      </c>
    </row>
    <row r="240" spans="1:7" x14ac:dyDescent="0.3">
      <c r="A240" s="74">
        <v>42243</v>
      </c>
      <c r="B240">
        <f>SUMIFS(user_list!P:P,user_list!G:G,"&lt;="&amp;A240,user_list!H:H,"&gt;="&amp;A240)</f>
        <v>0</v>
      </c>
      <c r="C240">
        <f>SUMIFS(user_list!Q:Q,user_list!G:G,"&lt;="&amp;A240,user_list!H:H,"&gt;="&amp;A240)</f>
        <v>0</v>
      </c>
      <c r="D240">
        <f>SUMIFS(user_list!P:P,user_list!G:G,"&lt;="&amp;A240,user_list!H:H,"&gt;="&amp;A240,user_list!J:J,days!G240)+SUMIFS(user_list!P:P,user_list!G:G,"&lt;="&amp;A240,user_list!H:H,"&gt;="&amp;A240,user_list!J:J,days!G240-1)</f>
        <v>0</v>
      </c>
      <c r="E240" s="38">
        <f>COUNTIF(user_list!H:H,A240)</f>
        <v>0</v>
      </c>
      <c r="F240" s="55">
        <f t="shared" si="6"/>
        <v>8</v>
      </c>
      <c r="G240" s="55">
        <f t="shared" si="7"/>
        <v>2015</v>
      </c>
    </row>
    <row r="241" spans="1:7" x14ac:dyDescent="0.3">
      <c r="A241" s="74">
        <v>42244</v>
      </c>
      <c r="B241">
        <f>SUMIFS(user_list!P:P,user_list!G:G,"&lt;="&amp;A241,user_list!H:H,"&gt;="&amp;A241)</f>
        <v>0</v>
      </c>
      <c r="C241">
        <f>SUMIFS(user_list!Q:Q,user_list!G:G,"&lt;="&amp;A241,user_list!H:H,"&gt;="&amp;A241)</f>
        <v>0</v>
      </c>
      <c r="D241">
        <f>SUMIFS(user_list!P:P,user_list!G:G,"&lt;="&amp;A241,user_list!H:H,"&gt;="&amp;A241,user_list!J:J,days!G241)+SUMIFS(user_list!P:P,user_list!G:G,"&lt;="&amp;A241,user_list!H:H,"&gt;="&amp;A241,user_list!J:J,days!G241-1)</f>
        <v>0</v>
      </c>
      <c r="E241" s="38">
        <f>COUNTIF(user_list!H:H,A241)</f>
        <v>0</v>
      </c>
      <c r="F241" s="55">
        <f t="shared" si="6"/>
        <v>8</v>
      </c>
      <c r="G241" s="55">
        <f t="shared" si="7"/>
        <v>2015</v>
      </c>
    </row>
    <row r="242" spans="1:7" x14ac:dyDescent="0.3">
      <c r="A242" s="74">
        <v>42245</v>
      </c>
      <c r="B242">
        <f>SUMIFS(user_list!P:P,user_list!G:G,"&lt;="&amp;A242,user_list!H:H,"&gt;="&amp;A242)</f>
        <v>0</v>
      </c>
      <c r="C242">
        <f>SUMIFS(user_list!Q:Q,user_list!G:G,"&lt;="&amp;A242,user_list!H:H,"&gt;="&amp;A242)</f>
        <v>0</v>
      </c>
      <c r="D242">
        <f>SUMIFS(user_list!P:P,user_list!G:G,"&lt;="&amp;A242,user_list!H:H,"&gt;="&amp;A242,user_list!J:J,days!G242)+SUMIFS(user_list!P:P,user_list!G:G,"&lt;="&amp;A242,user_list!H:H,"&gt;="&amp;A242,user_list!J:J,days!G242-1)</f>
        <v>0</v>
      </c>
      <c r="E242" s="38">
        <f>COUNTIF(user_list!H:H,A242)</f>
        <v>0</v>
      </c>
      <c r="F242" s="55">
        <f t="shared" si="6"/>
        <v>8</v>
      </c>
      <c r="G242" s="55">
        <f t="shared" si="7"/>
        <v>2015</v>
      </c>
    </row>
    <row r="243" spans="1:7" x14ac:dyDescent="0.3">
      <c r="A243" s="74">
        <v>42246</v>
      </c>
      <c r="B243">
        <f>SUMIFS(user_list!P:P,user_list!G:G,"&lt;="&amp;A243,user_list!H:H,"&gt;="&amp;A243)</f>
        <v>0</v>
      </c>
      <c r="C243">
        <f>SUMIFS(user_list!Q:Q,user_list!G:G,"&lt;="&amp;A243,user_list!H:H,"&gt;="&amp;A243)</f>
        <v>0</v>
      </c>
      <c r="D243">
        <f>SUMIFS(user_list!P:P,user_list!G:G,"&lt;="&amp;A243,user_list!H:H,"&gt;="&amp;A243,user_list!J:J,days!G243)+SUMIFS(user_list!P:P,user_list!G:G,"&lt;="&amp;A243,user_list!H:H,"&gt;="&amp;A243,user_list!J:J,days!G243-1)</f>
        <v>0</v>
      </c>
      <c r="E243" s="38">
        <f>COUNTIF(user_list!H:H,A243)</f>
        <v>0</v>
      </c>
      <c r="F243" s="55">
        <f t="shared" si="6"/>
        <v>8</v>
      </c>
      <c r="G243" s="55">
        <f t="shared" si="7"/>
        <v>2015</v>
      </c>
    </row>
    <row r="244" spans="1:7" x14ac:dyDescent="0.3">
      <c r="A244" s="74">
        <v>42247</v>
      </c>
      <c r="B244">
        <f>SUMIFS(user_list!P:P,user_list!G:G,"&lt;="&amp;A244,user_list!H:H,"&gt;="&amp;A244)</f>
        <v>0</v>
      </c>
      <c r="C244">
        <f>SUMIFS(user_list!Q:Q,user_list!G:G,"&lt;="&amp;A244,user_list!H:H,"&gt;="&amp;A244)</f>
        <v>0</v>
      </c>
      <c r="D244">
        <f>SUMIFS(user_list!P:P,user_list!G:G,"&lt;="&amp;A244,user_list!H:H,"&gt;="&amp;A244,user_list!J:J,days!G244)+SUMIFS(user_list!P:P,user_list!G:G,"&lt;="&amp;A244,user_list!H:H,"&gt;="&amp;A244,user_list!J:J,days!G244-1)</f>
        <v>0</v>
      </c>
      <c r="E244" s="38">
        <f>COUNTIF(user_list!H:H,A244)</f>
        <v>0</v>
      </c>
      <c r="F244" s="55">
        <f t="shared" si="6"/>
        <v>8</v>
      </c>
      <c r="G244" s="55">
        <f t="shared" si="7"/>
        <v>2015</v>
      </c>
    </row>
    <row r="245" spans="1:7" x14ac:dyDescent="0.3">
      <c r="A245" s="74">
        <v>42248</v>
      </c>
      <c r="B245">
        <f>SUMIFS(user_list!P:P,user_list!G:G,"&lt;="&amp;A245,user_list!H:H,"&gt;="&amp;A245)</f>
        <v>0.7589648928788274</v>
      </c>
      <c r="C245">
        <f>SUMIFS(user_list!Q:Q,user_list!G:G,"&lt;="&amp;A245,user_list!H:H,"&gt;="&amp;A245)</f>
        <v>1.8924668227946921</v>
      </c>
      <c r="D245">
        <f>SUMIFS(user_list!P:P,user_list!G:G,"&lt;="&amp;A245,user_list!H:H,"&gt;="&amp;A245,user_list!J:J,days!G245)+SUMIFS(user_list!P:P,user_list!G:G,"&lt;="&amp;A245,user_list!H:H,"&gt;="&amp;A245,user_list!J:J,days!G245-1)</f>
        <v>0</v>
      </c>
      <c r="E245" s="38">
        <f>COUNTIF(user_list!H:H,A245)</f>
        <v>0</v>
      </c>
      <c r="F245" s="55">
        <f t="shared" si="6"/>
        <v>9</v>
      </c>
      <c r="G245" s="55">
        <f t="shared" si="7"/>
        <v>2015</v>
      </c>
    </row>
    <row r="246" spans="1:7" x14ac:dyDescent="0.3">
      <c r="A246" s="74">
        <v>42249</v>
      </c>
      <c r="B246">
        <f>SUMIFS(user_list!P:P,user_list!G:G,"&lt;="&amp;A246,user_list!H:H,"&gt;="&amp;A246)</f>
        <v>0.7589648928788274</v>
      </c>
      <c r="C246">
        <f>SUMIFS(user_list!Q:Q,user_list!G:G,"&lt;="&amp;A246,user_list!H:H,"&gt;="&amp;A246)</f>
        <v>1.8924668227946921</v>
      </c>
      <c r="D246">
        <f>SUMIFS(user_list!P:P,user_list!G:G,"&lt;="&amp;A246,user_list!H:H,"&gt;="&amp;A246,user_list!J:J,days!G246)+SUMIFS(user_list!P:P,user_list!G:G,"&lt;="&amp;A246,user_list!H:H,"&gt;="&amp;A246,user_list!J:J,days!G246-1)</f>
        <v>0</v>
      </c>
      <c r="E246" s="38">
        <f>COUNTIF(user_list!H:H,A246)</f>
        <v>0</v>
      </c>
      <c r="F246" s="55">
        <f t="shared" si="6"/>
        <v>9</v>
      </c>
      <c r="G246" s="55">
        <f t="shared" si="7"/>
        <v>2015</v>
      </c>
    </row>
    <row r="247" spans="1:7" x14ac:dyDescent="0.3">
      <c r="A247" s="74">
        <v>42250</v>
      </c>
      <c r="B247">
        <f>SUMIFS(user_list!P:P,user_list!G:G,"&lt;="&amp;A247,user_list!H:H,"&gt;="&amp;A247)</f>
        <v>0.7589648928788274</v>
      </c>
      <c r="C247">
        <f>SUMIFS(user_list!Q:Q,user_list!G:G,"&lt;="&amp;A247,user_list!H:H,"&gt;="&amp;A247)</f>
        <v>1.8924668227946921</v>
      </c>
      <c r="D247">
        <f>SUMIFS(user_list!P:P,user_list!G:G,"&lt;="&amp;A247,user_list!H:H,"&gt;="&amp;A247,user_list!J:J,days!G247)+SUMIFS(user_list!P:P,user_list!G:G,"&lt;="&amp;A247,user_list!H:H,"&gt;="&amp;A247,user_list!J:J,days!G247-1)</f>
        <v>0</v>
      </c>
      <c r="E247" s="38">
        <f>COUNTIF(user_list!H:H,A247)</f>
        <v>0</v>
      </c>
      <c r="F247" s="55">
        <f t="shared" si="6"/>
        <v>9</v>
      </c>
      <c r="G247" s="55">
        <f t="shared" si="7"/>
        <v>2015</v>
      </c>
    </row>
    <row r="248" spans="1:7" x14ac:dyDescent="0.3">
      <c r="A248" s="74">
        <v>42251</v>
      </c>
      <c r="B248">
        <f>SUMIFS(user_list!P:P,user_list!G:G,"&lt;="&amp;A248,user_list!H:H,"&gt;="&amp;A248)</f>
        <v>0.7589648928788274</v>
      </c>
      <c r="C248">
        <f>SUMIFS(user_list!Q:Q,user_list!G:G,"&lt;="&amp;A248,user_list!H:H,"&gt;="&amp;A248)</f>
        <v>1.8924668227946921</v>
      </c>
      <c r="D248">
        <f>SUMIFS(user_list!P:P,user_list!G:G,"&lt;="&amp;A248,user_list!H:H,"&gt;="&amp;A248,user_list!J:J,days!G248)+SUMIFS(user_list!P:P,user_list!G:G,"&lt;="&amp;A248,user_list!H:H,"&gt;="&amp;A248,user_list!J:J,days!G248-1)</f>
        <v>0</v>
      </c>
      <c r="E248" s="38">
        <f>COUNTIF(user_list!H:H,A248)</f>
        <v>0</v>
      </c>
      <c r="F248" s="55">
        <f t="shared" si="6"/>
        <v>9</v>
      </c>
      <c r="G248" s="55">
        <f t="shared" si="7"/>
        <v>2015</v>
      </c>
    </row>
    <row r="249" spans="1:7" x14ac:dyDescent="0.3">
      <c r="A249" s="74">
        <v>42252</v>
      </c>
      <c r="B249">
        <f>SUMIFS(user_list!P:P,user_list!G:G,"&lt;="&amp;A249,user_list!H:H,"&gt;="&amp;A249)</f>
        <v>0.7589648928788274</v>
      </c>
      <c r="C249">
        <f>SUMIFS(user_list!Q:Q,user_list!G:G,"&lt;="&amp;A249,user_list!H:H,"&gt;="&amp;A249)</f>
        <v>1.8924668227946921</v>
      </c>
      <c r="D249">
        <f>SUMIFS(user_list!P:P,user_list!G:G,"&lt;="&amp;A249,user_list!H:H,"&gt;="&amp;A249,user_list!J:J,days!G249)+SUMIFS(user_list!P:P,user_list!G:G,"&lt;="&amp;A249,user_list!H:H,"&gt;="&amp;A249,user_list!J:J,days!G249-1)</f>
        <v>0</v>
      </c>
      <c r="E249" s="38">
        <f>COUNTIF(user_list!H:H,A249)</f>
        <v>0</v>
      </c>
      <c r="F249" s="55">
        <f t="shared" si="6"/>
        <v>9</v>
      </c>
      <c r="G249" s="55">
        <f t="shared" si="7"/>
        <v>2015</v>
      </c>
    </row>
    <row r="250" spans="1:7" x14ac:dyDescent="0.3">
      <c r="A250" s="74">
        <v>42253</v>
      </c>
      <c r="B250">
        <f>SUMIFS(user_list!P:P,user_list!G:G,"&lt;="&amp;A250,user_list!H:H,"&gt;="&amp;A250)</f>
        <v>0.7589648928788274</v>
      </c>
      <c r="C250">
        <f>SUMIFS(user_list!Q:Q,user_list!G:G,"&lt;="&amp;A250,user_list!H:H,"&gt;="&amp;A250)</f>
        <v>1.8924668227946921</v>
      </c>
      <c r="D250">
        <f>SUMIFS(user_list!P:P,user_list!G:G,"&lt;="&amp;A250,user_list!H:H,"&gt;="&amp;A250,user_list!J:J,days!G250)+SUMIFS(user_list!P:P,user_list!G:G,"&lt;="&amp;A250,user_list!H:H,"&gt;="&amp;A250,user_list!J:J,days!G250-1)</f>
        <v>0</v>
      </c>
      <c r="E250" s="38">
        <f>COUNTIF(user_list!H:H,A250)</f>
        <v>0</v>
      </c>
      <c r="F250" s="55">
        <f t="shared" si="6"/>
        <v>9</v>
      </c>
      <c r="G250" s="55">
        <f t="shared" si="7"/>
        <v>2015</v>
      </c>
    </row>
    <row r="251" spans="1:7" x14ac:dyDescent="0.3">
      <c r="A251" s="74">
        <v>42254</v>
      </c>
      <c r="B251">
        <f>SUMIFS(user_list!P:P,user_list!G:G,"&lt;="&amp;A251,user_list!H:H,"&gt;="&amp;A251)</f>
        <v>0.7589648928788274</v>
      </c>
      <c r="C251">
        <f>SUMIFS(user_list!Q:Q,user_list!G:G,"&lt;="&amp;A251,user_list!H:H,"&gt;="&amp;A251)</f>
        <v>1.8924668227946921</v>
      </c>
      <c r="D251">
        <f>SUMIFS(user_list!P:P,user_list!G:G,"&lt;="&amp;A251,user_list!H:H,"&gt;="&amp;A251,user_list!J:J,days!G251)+SUMIFS(user_list!P:P,user_list!G:G,"&lt;="&amp;A251,user_list!H:H,"&gt;="&amp;A251,user_list!J:J,days!G251-1)</f>
        <v>0</v>
      </c>
      <c r="E251" s="38">
        <f>COUNTIF(user_list!H:H,A251)</f>
        <v>0</v>
      </c>
      <c r="F251" s="55">
        <f t="shared" si="6"/>
        <v>9</v>
      </c>
      <c r="G251" s="55">
        <f t="shared" si="7"/>
        <v>2015</v>
      </c>
    </row>
    <row r="252" spans="1:7" x14ac:dyDescent="0.3">
      <c r="A252" s="74">
        <v>42255</v>
      </c>
      <c r="B252">
        <f>SUMIFS(user_list!P:P,user_list!G:G,"&lt;="&amp;A252,user_list!H:H,"&gt;="&amp;A252)</f>
        <v>0.7589648928788274</v>
      </c>
      <c r="C252">
        <f>SUMIFS(user_list!Q:Q,user_list!G:G,"&lt;="&amp;A252,user_list!H:H,"&gt;="&amp;A252)</f>
        <v>1.8924668227946921</v>
      </c>
      <c r="D252">
        <f>SUMIFS(user_list!P:P,user_list!G:G,"&lt;="&amp;A252,user_list!H:H,"&gt;="&amp;A252,user_list!J:J,days!G252)+SUMIFS(user_list!P:P,user_list!G:G,"&lt;="&amp;A252,user_list!H:H,"&gt;="&amp;A252,user_list!J:J,days!G252-1)</f>
        <v>0</v>
      </c>
      <c r="E252" s="38">
        <f>COUNTIF(user_list!H:H,A252)</f>
        <v>0</v>
      </c>
      <c r="F252" s="55">
        <f t="shared" si="6"/>
        <v>9</v>
      </c>
      <c r="G252" s="55">
        <f t="shared" si="7"/>
        <v>2015</v>
      </c>
    </row>
    <row r="253" spans="1:7" x14ac:dyDescent="0.3">
      <c r="A253" s="74">
        <v>42256</v>
      </c>
      <c r="B253">
        <f>SUMIFS(user_list!P:P,user_list!G:G,"&lt;="&amp;A253,user_list!H:H,"&gt;="&amp;A253)</f>
        <v>0.7589648928788274</v>
      </c>
      <c r="C253">
        <f>SUMIFS(user_list!Q:Q,user_list!G:G,"&lt;="&amp;A253,user_list!H:H,"&gt;="&amp;A253)</f>
        <v>1.8924668227946921</v>
      </c>
      <c r="D253">
        <f>SUMIFS(user_list!P:P,user_list!G:G,"&lt;="&amp;A253,user_list!H:H,"&gt;="&amp;A253,user_list!J:J,days!G253)+SUMIFS(user_list!P:P,user_list!G:G,"&lt;="&amp;A253,user_list!H:H,"&gt;="&amp;A253,user_list!J:J,days!G253-1)</f>
        <v>0</v>
      </c>
      <c r="E253" s="38">
        <f>COUNTIF(user_list!H:H,A253)</f>
        <v>0</v>
      </c>
      <c r="F253" s="55">
        <f t="shared" si="6"/>
        <v>9</v>
      </c>
      <c r="G253" s="55">
        <f t="shared" si="7"/>
        <v>2015</v>
      </c>
    </row>
    <row r="254" spans="1:7" x14ac:dyDescent="0.3">
      <c r="A254" s="74">
        <v>42257</v>
      </c>
      <c r="B254">
        <f>SUMIFS(user_list!P:P,user_list!G:G,"&lt;="&amp;A254,user_list!H:H,"&gt;="&amp;A254)</f>
        <v>0.7589648928788274</v>
      </c>
      <c r="C254">
        <f>SUMIFS(user_list!Q:Q,user_list!G:G,"&lt;="&amp;A254,user_list!H:H,"&gt;="&amp;A254)</f>
        <v>1.8924668227946921</v>
      </c>
      <c r="D254">
        <f>SUMIFS(user_list!P:P,user_list!G:G,"&lt;="&amp;A254,user_list!H:H,"&gt;="&amp;A254,user_list!J:J,days!G254)+SUMIFS(user_list!P:P,user_list!G:G,"&lt;="&amp;A254,user_list!H:H,"&gt;="&amp;A254,user_list!J:J,days!G254-1)</f>
        <v>0</v>
      </c>
      <c r="E254" s="38">
        <f>COUNTIF(user_list!H:H,A254)</f>
        <v>0</v>
      </c>
      <c r="F254" s="55">
        <f t="shared" si="6"/>
        <v>9</v>
      </c>
      <c r="G254" s="55">
        <f t="shared" si="7"/>
        <v>2015</v>
      </c>
    </row>
    <row r="255" spans="1:7" x14ac:dyDescent="0.3">
      <c r="A255" s="74">
        <v>42258</v>
      </c>
      <c r="B255">
        <f>SUMIFS(user_list!P:P,user_list!G:G,"&lt;="&amp;A255,user_list!H:H,"&gt;="&amp;A255)</f>
        <v>0.7589648928788274</v>
      </c>
      <c r="C255">
        <f>SUMIFS(user_list!Q:Q,user_list!G:G,"&lt;="&amp;A255,user_list!H:H,"&gt;="&amp;A255)</f>
        <v>1.8924668227946921</v>
      </c>
      <c r="D255">
        <f>SUMIFS(user_list!P:P,user_list!G:G,"&lt;="&amp;A255,user_list!H:H,"&gt;="&amp;A255,user_list!J:J,days!G255)+SUMIFS(user_list!P:P,user_list!G:G,"&lt;="&amp;A255,user_list!H:H,"&gt;="&amp;A255,user_list!J:J,days!G255-1)</f>
        <v>0</v>
      </c>
      <c r="E255" s="38">
        <f>COUNTIF(user_list!H:H,A255)</f>
        <v>0</v>
      </c>
      <c r="F255" s="55">
        <f t="shared" si="6"/>
        <v>9</v>
      </c>
      <c r="G255" s="55">
        <f t="shared" si="7"/>
        <v>2015</v>
      </c>
    </row>
    <row r="256" spans="1:7" x14ac:dyDescent="0.3">
      <c r="A256" s="74">
        <v>42259</v>
      </c>
      <c r="B256">
        <f>SUMIFS(user_list!P:P,user_list!G:G,"&lt;="&amp;A256,user_list!H:H,"&gt;="&amp;A256)</f>
        <v>0.7589648928788274</v>
      </c>
      <c r="C256">
        <f>SUMIFS(user_list!Q:Q,user_list!G:G,"&lt;="&amp;A256,user_list!H:H,"&gt;="&amp;A256)</f>
        <v>1.8924668227946921</v>
      </c>
      <c r="D256">
        <f>SUMIFS(user_list!P:P,user_list!G:G,"&lt;="&amp;A256,user_list!H:H,"&gt;="&amp;A256,user_list!J:J,days!G256)+SUMIFS(user_list!P:P,user_list!G:G,"&lt;="&amp;A256,user_list!H:H,"&gt;="&amp;A256,user_list!J:J,days!G256-1)</f>
        <v>0</v>
      </c>
      <c r="E256" s="38">
        <f>COUNTIF(user_list!H:H,A256)</f>
        <v>0</v>
      </c>
      <c r="F256" s="55">
        <f t="shared" si="6"/>
        <v>9</v>
      </c>
      <c r="G256" s="55">
        <f t="shared" si="7"/>
        <v>2015</v>
      </c>
    </row>
    <row r="257" spans="1:7" x14ac:dyDescent="0.3">
      <c r="A257" s="74">
        <v>42260</v>
      </c>
      <c r="B257">
        <f>SUMIFS(user_list!P:P,user_list!G:G,"&lt;="&amp;A257,user_list!H:H,"&gt;="&amp;A257)</f>
        <v>0.7589648928788274</v>
      </c>
      <c r="C257">
        <f>SUMIFS(user_list!Q:Q,user_list!G:G,"&lt;="&amp;A257,user_list!H:H,"&gt;="&amp;A257)</f>
        <v>1.8924668227946921</v>
      </c>
      <c r="D257">
        <f>SUMIFS(user_list!P:P,user_list!G:G,"&lt;="&amp;A257,user_list!H:H,"&gt;="&amp;A257,user_list!J:J,days!G257)+SUMIFS(user_list!P:P,user_list!G:G,"&lt;="&amp;A257,user_list!H:H,"&gt;="&amp;A257,user_list!J:J,days!G257-1)</f>
        <v>0</v>
      </c>
      <c r="E257" s="38">
        <f>COUNTIF(user_list!H:H,A257)</f>
        <v>0</v>
      </c>
      <c r="F257" s="55">
        <f t="shared" si="6"/>
        <v>9</v>
      </c>
      <c r="G257" s="55">
        <f t="shared" si="7"/>
        <v>2015</v>
      </c>
    </row>
    <row r="258" spans="1:7" x14ac:dyDescent="0.3">
      <c r="A258" s="74">
        <v>42261</v>
      </c>
      <c r="B258">
        <f>SUMIFS(user_list!P:P,user_list!G:G,"&lt;="&amp;A258,user_list!H:H,"&gt;="&amp;A258)</f>
        <v>0.7589648928788274</v>
      </c>
      <c r="C258">
        <f>SUMIFS(user_list!Q:Q,user_list!G:G,"&lt;="&amp;A258,user_list!H:H,"&gt;="&amp;A258)</f>
        <v>1.8924668227946921</v>
      </c>
      <c r="D258">
        <f>SUMIFS(user_list!P:P,user_list!G:G,"&lt;="&amp;A258,user_list!H:H,"&gt;="&amp;A258,user_list!J:J,days!G258)+SUMIFS(user_list!P:P,user_list!G:G,"&lt;="&amp;A258,user_list!H:H,"&gt;="&amp;A258,user_list!J:J,days!G258-1)</f>
        <v>0</v>
      </c>
      <c r="E258" s="38">
        <f>COUNTIF(user_list!H:H,A258)</f>
        <v>0</v>
      </c>
      <c r="F258" s="55">
        <f t="shared" ref="F258:F321" si="8">MONTH(A258)</f>
        <v>9</v>
      </c>
      <c r="G258" s="55">
        <f t="shared" ref="G258:G321" si="9">YEAR(A258)</f>
        <v>2015</v>
      </c>
    </row>
    <row r="259" spans="1:7" x14ac:dyDescent="0.3">
      <c r="A259" s="74">
        <v>42262</v>
      </c>
      <c r="B259">
        <f>SUMIFS(user_list!P:P,user_list!G:G,"&lt;="&amp;A259,user_list!H:H,"&gt;="&amp;A259)</f>
        <v>0.7589648928788274</v>
      </c>
      <c r="C259">
        <f>SUMIFS(user_list!Q:Q,user_list!G:G,"&lt;="&amp;A259,user_list!H:H,"&gt;="&amp;A259)</f>
        <v>1.8924668227946921</v>
      </c>
      <c r="D259">
        <f>SUMIFS(user_list!P:P,user_list!G:G,"&lt;="&amp;A259,user_list!H:H,"&gt;="&amp;A259,user_list!J:J,days!G259)+SUMIFS(user_list!P:P,user_list!G:G,"&lt;="&amp;A259,user_list!H:H,"&gt;="&amp;A259,user_list!J:J,days!G259-1)</f>
        <v>0</v>
      </c>
      <c r="E259" s="38">
        <f>COUNTIF(user_list!H:H,A259)</f>
        <v>0</v>
      </c>
      <c r="F259" s="55">
        <f t="shared" si="8"/>
        <v>9</v>
      </c>
      <c r="G259" s="55">
        <f t="shared" si="9"/>
        <v>2015</v>
      </c>
    </row>
    <row r="260" spans="1:7" x14ac:dyDescent="0.3">
      <c r="A260" s="74">
        <v>42263</v>
      </c>
      <c r="B260">
        <f>SUMIFS(user_list!P:P,user_list!G:G,"&lt;="&amp;A260,user_list!H:H,"&gt;="&amp;A260)</f>
        <v>0.7589648928788274</v>
      </c>
      <c r="C260">
        <f>SUMIFS(user_list!Q:Q,user_list!G:G,"&lt;="&amp;A260,user_list!H:H,"&gt;="&amp;A260)</f>
        <v>1.8924668227946921</v>
      </c>
      <c r="D260">
        <f>SUMIFS(user_list!P:P,user_list!G:G,"&lt;="&amp;A260,user_list!H:H,"&gt;="&amp;A260,user_list!J:J,days!G260)+SUMIFS(user_list!P:P,user_list!G:G,"&lt;="&amp;A260,user_list!H:H,"&gt;="&amp;A260,user_list!J:J,days!G260-1)</f>
        <v>0</v>
      </c>
      <c r="E260" s="38">
        <f>COUNTIF(user_list!H:H,A260)</f>
        <v>0</v>
      </c>
      <c r="F260" s="55">
        <f t="shared" si="8"/>
        <v>9</v>
      </c>
      <c r="G260" s="55">
        <f t="shared" si="9"/>
        <v>2015</v>
      </c>
    </row>
    <row r="261" spans="1:7" x14ac:dyDescent="0.3">
      <c r="A261" s="74">
        <v>42264</v>
      </c>
      <c r="B261">
        <f>SUMIFS(user_list!P:P,user_list!G:G,"&lt;="&amp;A261,user_list!H:H,"&gt;="&amp;A261)</f>
        <v>0.7589648928788274</v>
      </c>
      <c r="C261">
        <f>SUMIFS(user_list!Q:Q,user_list!G:G,"&lt;="&amp;A261,user_list!H:H,"&gt;="&amp;A261)</f>
        <v>1.8924668227946921</v>
      </c>
      <c r="D261">
        <f>SUMIFS(user_list!P:P,user_list!G:G,"&lt;="&amp;A261,user_list!H:H,"&gt;="&amp;A261,user_list!J:J,days!G261)+SUMIFS(user_list!P:P,user_list!G:G,"&lt;="&amp;A261,user_list!H:H,"&gt;="&amp;A261,user_list!J:J,days!G261-1)</f>
        <v>0</v>
      </c>
      <c r="E261" s="38">
        <f>COUNTIF(user_list!H:H,A261)</f>
        <v>0</v>
      </c>
      <c r="F261" s="55">
        <f t="shared" si="8"/>
        <v>9</v>
      </c>
      <c r="G261" s="55">
        <f t="shared" si="9"/>
        <v>2015</v>
      </c>
    </row>
    <row r="262" spans="1:7" x14ac:dyDescent="0.3">
      <c r="A262" s="74">
        <v>42265</v>
      </c>
      <c r="B262">
        <f>SUMIFS(user_list!P:P,user_list!G:G,"&lt;="&amp;A262,user_list!H:H,"&gt;="&amp;A262)</f>
        <v>0.7589648928788274</v>
      </c>
      <c r="C262">
        <f>SUMIFS(user_list!Q:Q,user_list!G:G,"&lt;="&amp;A262,user_list!H:H,"&gt;="&amp;A262)</f>
        <v>1.8924668227946921</v>
      </c>
      <c r="D262">
        <f>SUMIFS(user_list!P:P,user_list!G:G,"&lt;="&amp;A262,user_list!H:H,"&gt;="&amp;A262,user_list!J:J,days!G262)+SUMIFS(user_list!P:P,user_list!G:G,"&lt;="&amp;A262,user_list!H:H,"&gt;="&amp;A262,user_list!J:J,days!G262-1)</f>
        <v>0</v>
      </c>
      <c r="E262" s="38">
        <f>COUNTIF(user_list!H:H,A262)</f>
        <v>0</v>
      </c>
      <c r="F262" s="55">
        <f t="shared" si="8"/>
        <v>9</v>
      </c>
      <c r="G262" s="55">
        <f t="shared" si="9"/>
        <v>2015</v>
      </c>
    </row>
    <row r="263" spans="1:7" x14ac:dyDescent="0.3">
      <c r="A263" s="74">
        <v>42266</v>
      </c>
      <c r="B263">
        <f>SUMIFS(user_list!P:P,user_list!G:G,"&lt;="&amp;A263,user_list!H:H,"&gt;="&amp;A263)</f>
        <v>0.7589648928788274</v>
      </c>
      <c r="C263">
        <f>SUMIFS(user_list!Q:Q,user_list!G:G,"&lt;="&amp;A263,user_list!H:H,"&gt;="&amp;A263)</f>
        <v>1.8924668227946921</v>
      </c>
      <c r="D263">
        <f>SUMIFS(user_list!P:P,user_list!G:G,"&lt;="&amp;A263,user_list!H:H,"&gt;="&amp;A263,user_list!J:J,days!G263)+SUMIFS(user_list!P:P,user_list!G:G,"&lt;="&amp;A263,user_list!H:H,"&gt;="&amp;A263,user_list!J:J,days!G263-1)</f>
        <v>0</v>
      </c>
      <c r="E263" s="38">
        <f>COUNTIF(user_list!H:H,A263)</f>
        <v>0</v>
      </c>
      <c r="F263" s="55">
        <f t="shared" si="8"/>
        <v>9</v>
      </c>
      <c r="G263" s="55">
        <f t="shared" si="9"/>
        <v>2015</v>
      </c>
    </row>
    <row r="264" spans="1:7" x14ac:dyDescent="0.3">
      <c r="A264" s="74">
        <v>42267</v>
      </c>
      <c r="B264">
        <f>SUMIFS(user_list!P:P,user_list!G:G,"&lt;="&amp;A264,user_list!H:H,"&gt;="&amp;A264)</f>
        <v>0.7589648928788274</v>
      </c>
      <c r="C264">
        <f>SUMIFS(user_list!Q:Q,user_list!G:G,"&lt;="&amp;A264,user_list!H:H,"&gt;="&amp;A264)</f>
        <v>1.8924668227946921</v>
      </c>
      <c r="D264">
        <f>SUMIFS(user_list!P:P,user_list!G:G,"&lt;="&amp;A264,user_list!H:H,"&gt;="&amp;A264,user_list!J:J,days!G264)+SUMIFS(user_list!P:P,user_list!G:G,"&lt;="&amp;A264,user_list!H:H,"&gt;="&amp;A264,user_list!J:J,days!G264-1)</f>
        <v>0</v>
      </c>
      <c r="E264" s="38">
        <f>COUNTIF(user_list!H:H,A264)</f>
        <v>0</v>
      </c>
      <c r="F264" s="55">
        <f t="shared" si="8"/>
        <v>9</v>
      </c>
      <c r="G264" s="55">
        <f t="shared" si="9"/>
        <v>2015</v>
      </c>
    </row>
    <row r="265" spans="1:7" x14ac:dyDescent="0.3">
      <c r="A265" s="74">
        <v>42268</v>
      </c>
      <c r="B265">
        <f>SUMIFS(user_list!P:P,user_list!G:G,"&lt;="&amp;A265,user_list!H:H,"&gt;="&amp;A265)</f>
        <v>0.7589648928788274</v>
      </c>
      <c r="C265">
        <f>SUMIFS(user_list!Q:Q,user_list!G:G,"&lt;="&amp;A265,user_list!H:H,"&gt;="&amp;A265)</f>
        <v>1.8924668227946921</v>
      </c>
      <c r="D265">
        <f>SUMIFS(user_list!P:P,user_list!G:G,"&lt;="&amp;A265,user_list!H:H,"&gt;="&amp;A265,user_list!J:J,days!G265)+SUMIFS(user_list!P:P,user_list!G:G,"&lt;="&amp;A265,user_list!H:H,"&gt;="&amp;A265,user_list!J:J,days!G265-1)</f>
        <v>0</v>
      </c>
      <c r="E265" s="38">
        <f>COUNTIF(user_list!H:H,A265)</f>
        <v>0</v>
      </c>
      <c r="F265" s="55">
        <f t="shared" si="8"/>
        <v>9</v>
      </c>
      <c r="G265" s="55">
        <f t="shared" si="9"/>
        <v>2015</v>
      </c>
    </row>
    <row r="266" spans="1:7" x14ac:dyDescent="0.3">
      <c r="A266" s="74">
        <v>42269</v>
      </c>
      <c r="B266">
        <f>SUMIFS(user_list!P:P,user_list!G:G,"&lt;="&amp;A266,user_list!H:H,"&gt;="&amp;A266)</f>
        <v>0.7589648928788274</v>
      </c>
      <c r="C266">
        <f>SUMIFS(user_list!Q:Q,user_list!G:G,"&lt;="&amp;A266,user_list!H:H,"&gt;="&amp;A266)</f>
        <v>1.8924668227946921</v>
      </c>
      <c r="D266">
        <f>SUMIFS(user_list!P:P,user_list!G:G,"&lt;="&amp;A266,user_list!H:H,"&gt;="&amp;A266,user_list!J:J,days!G266)+SUMIFS(user_list!P:P,user_list!G:G,"&lt;="&amp;A266,user_list!H:H,"&gt;="&amp;A266,user_list!J:J,days!G266-1)</f>
        <v>0</v>
      </c>
      <c r="E266" s="38">
        <f>COUNTIF(user_list!H:H,A266)</f>
        <v>0</v>
      </c>
      <c r="F266" s="55">
        <f t="shared" si="8"/>
        <v>9</v>
      </c>
      <c r="G266" s="55">
        <f t="shared" si="9"/>
        <v>2015</v>
      </c>
    </row>
    <row r="267" spans="1:7" x14ac:dyDescent="0.3">
      <c r="A267" s="74">
        <v>42270</v>
      </c>
      <c r="B267">
        <f>SUMIFS(user_list!P:P,user_list!G:G,"&lt;="&amp;A267,user_list!H:H,"&gt;="&amp;A267)</f>
        <v>0.7589648928788274</v>
      </c>
      <c r="C267">
        <f>SUMIFS(user_list!Q:Q,user_list!G:G,"&lt;="&amp;A267,user_list!H:H,"&gt;="&amp;A267)</f>
        <v>1.8924668227946921</v>
      </c>
      <c r="D267">
        <f>SUMIFS(user_list!P:P,user_list!G:G,"&lt;="&amp;A267,user_list!H:H,"&gt;="&amp;A267,user_list!J:J,days!G267)+SUMIFS(user_list!P:P,user_list!G:G,"&lt;="&amp;A267,user_list!H:H,"&gt;="&amp;A267,user_list!J:J,days!G267-1)</f>
        <v>0</v>
      </c>
      <c r="E267" s="38">
        <f>COUNTIF(user_list!H:H,A267)</f>
        <v>0</v>
      </c>
      <c r="F267" s="55">
        <f t="shared" si="8"/>
        <v>9</v>
      </c>
      <c r="G267" s="55">
        <f t="shared" si="9"/>
        <v>2015</v>
      </c>
    </row>
    <row r="268" spans="1:7" x14ac:dyDescent="0.3">
      <c r="A268" s="74">
        <v>42271</v>
      </c>
      <c r="B268">
        <f>SUMIFS(user_list!P:P,user_list!G:G,"&lt;="&amp;A268,user_list!H:H,"&gt;="&amp;A268)</f>
        <v>0.7589648928788274</v>
      </c>
      <c r="C268">
        <f>SUMIFS(user_list!Q:Q,user_list!G:G,"&lt;="&amp;A268,user_list!H:H,"&gt;="&amp;A268)</f>
        <v>1.8924668227946921</v>
      </c>
      <c r="D268">
        <f>SUMIFS(user_list!P:P,user_list!G:G,"&lt;="&amp;A268,user_list!H:H,"&gt;="&amp;A268,user_list!J:J,days!G268)+SUMIFS(user_list!P:P,user_list!G:G,"&lt;="&amp;A268,user_list!H:H,"&gt;="&amp;A268,user_list!J:J,days!G268-1)</f>
        <v>0</v>
      </c>
      <c r="E268" s="38">
        <f>COUNTIF(user_list!H:H,A268)</f>
        <v>0</v>
      </c>
      <c r="F268" s="55">
        <f t="shared" si="8"/>
        <v>9</v>
      </c>
      <c r="G268" s="55">
        <f t="shared" si="9"/>
        <v>2015</v>
      </c>
    </row>
    <row r="269" spans="1:7" x14ac:dyDescent="0.3">
      <c r="A269" s="74">
        <v>42272</v>
      </c>
      <c r="B269">
        <f>SUMIFS(user_list!P:P,user_list!G:G,"&lt;="&amp;A269,user_list!H:H,"&gt;="&amp;A269)</f>
        <v>0.7589648928788274</v>
      </c>
      <c r="C269">
        <f>SUMIFS(user_list!Q:Q,user_list!G:G,"&lt;="&amp;A269,user_list!H:H,"&gt;="&amp;A269)</f>
        <v>1.8924668227946921</v>
      </c>
      <c r="D269">
        <f>SUMIFS(user_list!P:P,user_list!G:G,"&lt;="&amp;A269,user_list!H:H,"&gt;="&amp;A269,user_list!J:J,days!G269)+SUMIFS(user_list!P:P,user_list!G:G,"&lt;="&amp;A269,user_list!H:H,"&gt;="&amp;A269,user_list!J:J,days!G269-1)</f>
        <v>0</v>
      </c>
      <c r="E269" s="38">
        <f>COUNTIF(user_list!H:H,A269)</f>
        <v>0</v>
      </c>
      <c r="F269" s="55">
        <f t="shared" si="8"/>
        <v>9</v>
      </c>
      <c r="G269" s="55">
        <f t="shared" si="9"/>
        <v>2015</v>
      </c>
    </row>
    <row r="270" spans="1:7" x14ac:dyDescent="0.3">
      <c r="A270" s="74">
        <v>42273</v>
      </c>
      <c r="B270">
        <f>SUMIFS(user_list!P:P,user_list!G:G,"&lt;="&amp;A270,user_list!H:H,"&gt;="&amp;A270)</f>
        <v>0.7589648928788274</v>
      </c>
      <c r="C270">
        <f>SUMIFS(user_list!Q:Q,user_list!G:G,"&lt;="&amp;A270,user_list!H:H,"&gt;="&amp;A270)</f>
        <v>1.8924668227946921</v>
      </c>
      <c r="D270">
        <f>SUMIFS(user_list!P:P,user_list!G:G,"&lt;="&amp;A270,user_list!H:H,"&gt;="&amp;A270,user_list!J:J,days!G270)+SUMIFS(user_list!P:P,user_list!G:G,"&lt;="&amp;A270,user_list!H:H,"&gt;="&amp;A270,user_list!J:J,days!G270-1)</f>
        <v>0</v>
      </c>
      <c r="E270" s="38">
        <f>COUNTIF(user_list!H:H,A270)</f>
        <v>0</v>
      </c>
      <c r="F270" s="55">
        <f t="shared" si="8"/>
        <v>9</v>
      </c>
      <c r="G270" s="55">
        <f t="shared" si="9"/>
        <v>2015</v>
      </c>
    </row>
    <row r="271" spans="1:7" x14ac:dyDescent="0.3">
      <c r="A271" s="74">
        <v>42274</v>
      </c>
      <c r="B271">
        <f>SUMIFS(user_list!P:P,user_list!G:G,"&lt;="&amp;A271,user_list!H:H,"&gt;="&amp;A271)</f>
        <v>0.7589648928788274</v>
      </c>
      <c r="C271">
        <f>SUMIFS(user_list!Q:Q,user_list!G:G,"&lt;="&amp;A271,user_list!H:H,"&gt;="&amp;A271)</f>
        <v>1.8924668227946921</v>
      </c>
      <c r="D271">
        <f>SUMIFS(user_list!P:P,user_list!G:G,"&lt;="&amp;A271,user_list!H:H,"&gt;="&amp;A271,user_list!J:J,days!G271)+SUMIFS(user_list!P:P,user_list!G:G,"&lt;="&amp;A271,user_list!H:H,"&gt;="&amp;A271,user_list!J:J,days!G271-1)</f>
        <v>0</v>
      </c>
      <c r="E271" s="38">
        <f>COUNTIF(user_list!H:H,A271)</f>
        <v>0</v>
      </c>
      <c r="F271" s="55">
        <f t="shared" si="8"/>
        <v>9</v>
      </c>
      <c r="G271" s="55">
        <f t="shared" si="9"/>
        <v>2015</v>
      </c>
    </row>
    <row r="272" spans="1:7" x14ac:dyDescent="0.3">
      <c r="A272" s="74">
        <v>42275</v>
      </c>
      <c r="B272">
        <f>SUMIFS(user_list!P:P,user_list!G:G,"&lt;="&amp;A272,user_list!H:H,"&gt;="&amp;A272)</f>
        <v>0.7589648928788274</v>
      </c>
      <c r="C272">
        <f>SUMIFS(user_list!Q:Q,user_list!G:G,"&lt;="&amp;A272,user_list!H:H,"&gt;="&amp;A272)</f>
        <v>1.8924668227946921</v>
      </c>
      <c r="D272">
        <f>SUMIFS(user_list!P:P,user_list!G:G,"&lt;="&amp;A272,user_list!H:H,"&gt;="&amp;A272,user_list!J:J,days!G272)+SUMIFS(user_list!P:P,user_list!G:G,"&lt;="&amp;A272,user_list!H:H,"&gt;="&amp;A272,user_list!J:J,days!G272-1)</f>
        <v>0</v>
      </c>
      <c r="E272" s="38">
        <f>COUNTIF(user_list!H:H,A272)</f>
        <v>0</v>
      </c>
      <c r="F272" s="55">
        <f t="shared" si="8"/>
        <v>9</v>
      </c>
      <c r="G272" s="55">
        <f t="shared" si="9"/>
        <v>2015</v>
      </c>
    </row>
    <row r="273" spans="1:7" x14ac:dyDescent="0.3">
      <c r="A273" s="74">
        <v>42276</v>
      </c>
      <c r="B273">
        <f>SUMIFS(user_list!P:P,user_list!G:G,"&lt;="&amp;A273,user_list!H:H,"&gt;="&amp;A273)</f>
        <v>0.7589648928788274</v>
      </c>
      <c r="C273">
        <f>SUMIFS(user_list!Q:Q,user_list!G:G,"&lt;="&amp;A273,user_list!H:H,"&gt;="&amp;A273)</f>
        <v>1.8924668227946921</v>
      </c>
      <c r="D273">
        <f>SUMIFS(user_list!P:P,user_list!G:G,"&lt;="&amp;A273,user_list!H:H,"&gt;="&amp;A273,user_list!J:J,days!G273)+SUMIFS(user_list!P:P,user_list!G:G,"&lt;="&amp;A273,user_list!H:H,"&gt;="&amp;A273,user_list!J:J,days!G273-1)</f>
        <v>0</v>
      </c>
      <c r="E273" s="38">
        <f>COUNTIF(user_list!H:H,A273)</f>
        <v>0</v>
      </c>
      <c r="F273" s="55">
        <f t="shared" si="8"/>
        <v>9</v>
      </c>
      <c r="G273" s="55">
        <f t="shared" si="9"/>
        <v>2015</v>
      </c>
    </row>
    <row r="274" spans="1:7" x14ac:dyDescent="0.3">
      <c r="A274" s="74">
        <v>42277</v>
      </c>
      <c r="B274">
        <f>SUMIFS(user_list!P:P,user_list!G:G,"&lt;="&amp;A274,user_list!H:H,"&gt;="&amp;A274)</f>
        <v>0.7589648928788274</v>
      </c>
      <c r="C274">
        <f>SUMIFS(user_list!Q:Q,user_list!G:G,"&lt;="&amp;A274,user_list!H:H,"&gt;="&amp;A274)</f>
        <v>1.8924668227946921</v>
      </c>
      <c r="D274">
        <f>SUMIFS(user_list!P:P,user_list!G:G,"&lt;="&amp;A274,user_list!H:H,"&gt;="&amp;A274,user_list!J:J,days!G274)+SUMIFS(user_list!P:P,user_list!G:G,"&lt;="&amp;A274,user_list!H:H,"&gt;="&amp;A274,user_list!J:J,days!G274-1)</f>
        <v>0</v>
      </c>
      <c r="E274" s="38">
        <f>COUNTIF(user_list!H:H,A274)</f>
        <v>0</v>
      </c>
      <c r="F274" s="55">
        <f t="shared" si="8"/>
        <v>9</v>
      </c>
      <c r="G274" s="55">
        <f t="shared" si="9"/>
        <v>2015</v>
      </c>
    </row>
    <row r="275" spans="1:7" x14ac:dyDescent="0.3">
      <c r="A275" s="74">
        <v>42278</v>
      </c>
      <c r="B275">
        <f>SUMIFS(user_list!P:P,user_list!G:G,"&lt;="&amp;A275,user_list!H:H,"&gt;="&amp;A275)</f>
        <v>0.7589648928788274</v>
      </c>
      <c r="C275">
        <f>SUMIFS(user_list!Q:Q,user_list!G:G,"&lt;="&amp;A275,user_list!H:H,"&gt;="&amp;A275)</f>
        <v>1.8924668227946921</v>
      </c>
      <c r="D275">
        <f>SUMIFS(user_list!P:P,user_list!G:G,"&lt;="&amp;A275,user_list!H:H,"&gt;="&amp;A275,user_list!J:J,days!G275)+SUMIFS(user_list!P:P,user_list!G:G,"&lt;="&amp;A275,user_list!H:H,"&gt;="&amp;A275,user_list!J:J,days!G275-1)</f>
        <v>0</v>
      </c>
      <c r="E275" s="38">
        <f>COUNTIF(user_list!H:H,A275)</f>
        <v>0</v>
      </c>
      <c r="F275" s="55">
        <f t="shared" si="8"/>
        <v>10</v>
      </c>
      <c r="G275" s="55">
        <f t="shared" si="9"/>
        <v>2015</v>
      </c>
    </row>
    <row r="276" spans="1:7" x14ac:dyDescent="0.3">
      <c r="A276" s="74">
        <v>42279</v>
      </c>
      <c r="B276">
        <f>SUMIFS(user_list!P:P,user_list!G:G,"&lt;="&amp;A276,user_list!H:H,"&gt;="&amp;A276)</f>
        <v>0.7589648928788274</v>
      </c>
      <c r="C276">
        <f>SUMIFS(user_list!Q:Q,user_list!G:G,"&lt;="&amp;A276,user_list!H:H,"&gt;="&amp;A276)</f>
        <v>1.8924668227946921</v>
      </c>
      <c r="D276">
        <f>SUMIFS(user_list!P:P,user_list!G:G,"&lt;="&amp;A276,user_list!H:H,"&gt;="&amp;A276,user_list!J:J,days!G276)+SUMIFS(user_list!P:P,user_list!G:G,"&lt;="&amp;A276,user_list!H:H,"&gt;="&amp;A276,user_list!J:J,days!G276-1)</f>
        <v>0</v>
      </c>
      <c r="E276" s="38">
        <f>COUNTIF(user_list!H:H,A276)</f>
        <v>0</v>
      </c>
      <c r="F276" s="55">
        <f t="shared" si="8"/>
        <v>10</v>
      </c>
      <c r="G276" s="55">
        <f t="shared" si="9"/>
        <v>2015</v>
      </c>
    </row>
    <row r="277" spans="1:7" x14ac:dyDescent="0.3">
      <c r="A277" s="74">
        <v>42280</v>
      </c>
      <c r="B277">
        <f>SUMIFS(user_list!P:P,user_list!G:G,"&lt;="&amp;A277,user_list!H:H,"&gt;="&amp;A277)</f>
        <v>0.7589648928788274</v>
      </c>
      <c r="C277">
        <f>SUMIFS(user_list!Q:Q,user_list!G:G,"&lt;="&amp;A277,user_list!H:H,"&gt;="&amp;A277)</f>
        <v>1.8924668227946921</v>
      </c>
      <c r="D277">
        <f>SUMIFS(user_list!P:P,user_list!G:G,"&lt;="&amp;A277,user_list!H:H,"&gt;="&amp;A277,user_list!J:J,days!G277)+SUMIFS(user_list!P:P,user_list!G:G,"&lt;="&amp;A277,user_list!H:H,"&gt;="&amp;A277,user_list!J:J,days!G277-1)</f>
        <v>0</v>
      </c>
      <c r="E277" s="38">
        <f>COUNTIF(user_list!H:H,A277)</f>
        <v>0</v>
      </c>
      <c r="F277" s="55">
        <f t="shared" si="8"/>
        <v>10</v>
      </c>
      <c r="G277" s="55">
        <f t="shared" si="9"/>
        <v>2015</v>
      </c>
    </row>
    <row r="278" spans="1:7" x14ac:dyDescent="0.3">
      <c r="A278" s="74">
        <v>42281</v>
      </c>
      <c r="B278">
        <f>SUMIFS(user_list!P:P,user_list!G:G,"&lt;="&amp;A278,user_list!H:H,"&gt;="&amp;A278)</f>
        <v>0.7589648928788274</v>
      </c>
      <c r="C278">
        <f>SUMIFS(user_list!Q:Q,user_list!G:G,"&lt;="&amp;A278,user_list!H:H,"&gt;="&amp;A278)</f>
        <v>1.8924668227946921</v>
      </c>
      <c r="D278">
        <f>SUMIFS(user_list!P:P,user_list!G:G,"&lt;="&amp;A278,user_list!H:H,"&gt;="&amp;A278,user_list!J:J,days!G278)+SUMIFS(user_list!P:P,user_list!G:G,"&lt;="&amp;A278,user_list!H:H,"&gt;="&amp;A278,user_list!J:J,days!G278-1)</f>
        <v>0</v>
      </c>
      <c r="E278" s="38">
        <f>COUNTIF(user_list!H:H,A278)</f>
        <v>0</v>
      </c>
      <c r="F278" s="55">
        <f t="shared" si="8"/>
        <v>10</v>
      </c>
      <c r="G278" s="55">
        <f t="shared" si="9"/>
        <v>2015</v>
      </c>
    </row>
    <row r="279" spans="1:7" x14ac:dyDescent="0.3">
      <c r="A279" s="74">
        <v>42282</v>
      </c>
      <c r="B279">
        <f>SUMIFS(user_list!P:P,user_list!G:G,"&lt;="&amp;A279,user_list!H:H,"&gt;="&amp;A279)</f>
        <v>0.7589648928788274</v>
      </c>
      <c r="C279">
        <f>SUMIFS(user_list!Q:Q,user_list!G:G,"&lt;="&amp;A279,user_list!H:H,"&gt;="&amp;A279)</f>
        <v>1.8924668227946921</v>
      </c>
      <c r="D279">
        <f>SUMIFS(user_list!P:P,user_list!G:G,"&lt;="&amp;A279,user_list!H:H,"&gt;="&amp;A279,user_list!J:J,days!G279)+SUMIFS(user_list!P:P,user_list!G:G,"&lt;="&amp;A279,user_list!H:H,"&gt;="&amp;A279,user_list!J:J,days!G279-1)</f>
        <v>0</v>
      </c>
      <c r="E279" s="38">
        <f>COUNTIF(user_list!H:H,A279)</f>
        <v>0</v>
      </c>
      <c r="F279" s="55">
        <f t="shared" si="8"/>
        <v>10</v>
      </c>
      <c r="G279" s="55">
        <f t="shared" si="9"/>
        <v>2015</v>
      </c>
    </row>
    <row r="280" spans="1:7" x14ac:dyDescent="0.3">
      <c r="A280" s="74">
        <v>42283</v>
      </c>
      <c r="B280">
        <f>SUMIFS(user_list!P:P,user_list!G:G,"&lt;="&amp;A280,user_list!H:H,"&gt;="&amp;A280)</f>
        <v>0.7589648928788274</v>
      </c>
      <c r="C280">
        <f>SUMIFS(user_list!Q:Q,user_list!G:G,"&lt;="&amp;A280,user_list!H:H,"&gt;="&amp;A280)</f>
        <v>1.8924668227946921</v>
      </c>
      <c r="D280">
        <f>SUMIFS(user_list!P:P,user_list!G:G,"&lt;="&amp;A280,user_list!H:H,"&gt;="&amp;A280,user_list!J:J,days!G280)+SUMIFS(user_list!P:P,user_list!G:G,"&lt;="&amp;A280,user_list!H:H,"&gt;="&amp;A280,user_list!J:J,days!G280-1)</f>
        <v>0</v>
      </c>
      <c r="E280" s="38">
        <f>COUNTIF(user_list!H:H,A280)</f>
        <v>0</v>
      </c>
      <c r="F280" s="55">
        <f t="shared" si="8"/>
        <v>10</v>
      </c>
      <c r="G280" s="55">
        <f t="shared" si="9"/>
        <v>2015</v>
      </c>
    </row>
    <row r="281" spans="1:7" x14ac:dyDescent="0.3">
      <c r="A281" s="74">
        <v>42284</v>
      </c>
      <c r="B281">
        <f>SUMIFS(user_list!P:P,user_list!G:G,"&lt;="&amp;A281,user_list!H:H,"&gt;="&amp;A281)</f>
        <v>0.7589648928788274</v>
      </c>
      <c r="C281">
        <f>SUMIFS(user_list!Q:Q,user_list!G:G,"&lt;="&amp;A281,user_list!H:H,"&gt;="&amp;A281)</f>
        <v>1.8924668227946921</v>
      </c>
      <c r="D281">
        <f>SUMIFS(user_list!P:P,user_list!G:G,"&lt;="&amp;A281,user_list!H:H,"&gt;="&amp;A281,user_list!J:J,days!G281)+SUMIFS(user_list!P:P,user_list!G:G,"&lt;="&amp;A281,user_list!H:H,"&gt;="&amp;A281,user_list!J:J,days!G281-1)</f>
        <v>0</v>
      </c>
      <c r="E281" s="38">
        <f>COUNTIF(user_list!H:H,A281)</f>
        <v>0</v>
      </c>
      <c r="F281" s="55">
        <f t="shared" si="8"/>
        <v>10</v>
      </c>
      <c r="G281" s="55">
        <f t="shared" si="9"/>
        <v>2015</v>
      </c>
    </row>
    <row r="282" spans="1:7" x14ac:dyDescent="0.3">
      <c r="A282" s="74">
        <v>42285</v>
      </c>
      <c r="B282">
        <f>SUMIFS(user_list!P:P,user_list!G:G,"&lt;="&amp;A282,user_list!H:H,"&gt;="&amp;A282)</f>
        <v>0.7589648928788274</v>
      </c>
      <c r="C282">
        <f>SUMIFS(user_list!Q:Q,user_list!G:G,"&lt;="&amp;A282,user_list!H:H,"&gt;="&amp;A282)</f>
        <v>1.8924668227946921</v>
      </c>
      <c r="D282">
        <f>SUMIFS(user_list!P:P,user_list!G:G,"&lt;="&amp;A282,user_list!H:H,"&gt;="&amp;A282,user_list!J:J,days!G282)+SUMIFS(user_list!P:P,user_list!G:G,"&lt;="&amp;A282,user_list!H:H,"&gt;="&amp;A282,user_list!J:J,days!G282-1)</f>
        <v>0</v>
      </c>
      <c r="E282" s="38">
        <f>COUNTIF(user_list!H:H,A282)</f>
        <v>0</v>
      </c>
      <c r="F282" s="55">
        <f t="shared" si="8"/>
        <v>10</v>
      </c>
      <c r="G282" s="55">
        <f t="shared" si="9"/>
        <v>2015</v>
      </c>
    </row>
    <row r="283" spans="1:7" x14ac:dyDescent="0.3">
      <c r="A283" s="74">
        <v>42286</v>
      </c>
      <c r="B283">
        <f>SUMIFS(user_list!P:P,user_list!G:G,"&lt;="&amp;A283,user_list!H:H,"&gt;="&amp;A283)</f>
        <v>0.7589648928788274</v>
      </c>
      <c r="C283">
        <f>SUMIFS(user_list!Q:Q,user_list!G:G,"&lt;="&amp;A283,user_list!H:H,"&gt;="&amp;A283)</f>
        <v>1.8924668227946921</v>
      </c>
      <c r="D283">
        <f>SUMIFS(user_list!P:P,user_list!G:G,"&lt;="&amp;A283,user_list!H:H,"&gt;="&amp;A283,user_list!J:J,days!G283)+SUMIFS(user_list!P:P,user_list!G:G,"&lt;="&amp;A283,user_list!H:H,"&gt;="&amp;A283,user_list!J:J,days!G283-1)</f>
        <v>0</v>
      </c>
      <c r="E283" s="38">
        <f>COUNTIF(user_list!H:H,A283)</f>
        <v>0</v>
      </c>
      <c r="F283" s="55">
        <f t="shared" si="8"/>
        <v>10</v>
      </c>
      <c r="G283" s="55">
        <f t="shared" si="9"/>
        <v>2015</v>
      </c>
    </row>
    <row r="284" spans="1:7" x14ac:dyDescent="0.3">
      <c r="A284" s="74">
        <v>42287</v>
      </c>
      <c r="B284">
        <f>SUMIFS(user_list!P:P,user_list!G:G,"&lt;="&amp;A284,user_list!H:H,"&gt;="&amp;A284)</f>
        <v>0.7589648928788274</v>
      </c>
      <c r="C284">
        <f>SUMIFS(user_list!Q:Q,user_list!G:G,"&lt;="&amp;A284,user_list!H:H,"&gt;="&amp;A284)</f>
        <v>1.8924668227946921</v>
      </c>
      <c r="D284">
        <f>SUMIFS(user_list!P:P,user_list!G:G,"&lt;="&amp;A284,user_list!H:H,"&gt;="&amp;A284,user_list!J:J,days!G284)+SUMIFS(user_list!P:P,user_list!G:G,"&lt;="&amp;A284,user_list!H:H,"&gt;="&amp;A284,user_list!J:J,days!G284-1)</f>
        <v>0</v>
      </c>
      <c r="E284" s="38">
        <f>COUNTIF(user_list!H:H,A284)</f>
        <v>0</v>
      </c>
      <c r="F284" s="55">
        <f t="shared" si="8"/>
        <v>10</v>
      </c>
      <c r="G284" s="55">
        <f t="shared" si="9"/>
        <v>2015</v>
      </c>
    </row>
    <row r="285" spans="1:7" x14ac:dyDescent="0.3">
      <c r="A285" s="74">
        <v>42288</v>
      </c>
      <c r="B285">
        <f>SUMIFS(user_list!P:P,user_list!G:G,"&lt;="&amp;A285,user_list!H:H,"&gt;="&amp;A285)</f>
        <v>0.7589648928788274</v>
      </c>
      <c r="C285">
        <f>SUMIFS(user_list!Q:Q,user_list!G:G,"&lt;="&amp;A285,user_list!H:H,"&gt;="&amp;A285)</f>
        <v>1.8924668227946921</v>
      </c>
      <c r="D285">
        <f>SUMIFS(user_list!P:P,user_list!G:G,"&lt;="&amp;A285,user_list!H:H,"&gt;="&amp;A285,user_list!J:J,days!G285)+SUMIFS(user_list!P:P,user_list!G:G,"&lt;="&amp;A285,user_list!H:H,"&gt;="&amp;A285,user_list!J:J,days!G285-1)</f>
        <v>0</v>
      </c>
      <c r="E285" s="38">
        <f>COUNTIF(user_list!H:H,A285)</f>
        <v>0</v>
      </c>
      <c r="F285" s="55">
        <f t="shared" si="8"/>
        <v>10</v>
      </c>
      <c r="G285" s="55">
        <f t="shared" si="9"/>
        <v>2015</v>
      </c>
    </row>
    <row r="286" spans="1:7" x14ac:dyDescent="0.3">
      <c r="A286" s="74">
        <v>42289</v>
      </c>
      <c r="B286">
        <f>SUMIFS(user_list!P:P,user_list!G:G,"&lt;="&amp;A286,user_list!H:H,"&gt;="&amp;A286)</f>
        <v>0.7589648928788274</v>
      </c>
      <c r="C286">
        <f>SUMIFS(user_list!Q:Q,user_list!G:G,"&lt;="&amp;A286,user_list!H:H,"&gt;="&amp;A286)</f>
        <v>1.8924668227946921</v>
      </c>
      <c r="D286">
        <f>SUMIFS(user_list!P:P,user_list!G:G,"&lt;="&amp;A286,user_list!H:H,"&gt;="&amp;A286,user_list!J:J,days!G286)+SUMIFS(user_list!P:P,user_list!G:G,"&lt;="&amp;A286,user_list!H:H,"&gt;="&amp;A286,user_list!J:J,days!G286-1)</f>
        <v>0</v>
      </c>
      <c r="E286" s="38">
        <f>COUNTIF(user_list!H:H,A286)</f>
        <v>0</v>
      </c>
      <c r="F286" s="55">
        <f t="shared" si="8"/>
        <v>10</v>
      </c>
      <c r="G286" s="55">
        <f t="shared" si="9"/>
        <v>2015</v>
      </c>
    </row>
    <row r="287" spans="1:7" x14ac:dyDescent="0.3">
      <c r="A287" s="74">
        <v>42290</v>
      </c>
      <c r="B287">
        <f>SUMIFS(user_list!P:P,user_list!G:G,"&lt;="&amp;A287,user_list!H:H,"&gt;="&amp;A287)</f>
        <v>0.7589648928788274</v>
      </c>
      <c r="C287">
        <f>SUMIFS(user_list!Q:Q,user_list!G:G,"&lt;="&amp;A287,user_list!H:H,"&gt;="&amp;A287)</f>
        <v>1.8924668227946921</v>
      </c>
      <c r="D287">
        <f>SUMIFS(user_list!P:P,user_list!G:G,"&lt;="&amp;A287,user_list!H:H,"&gt;="&amp;A287,user_list!J:J,days!G287)+SUMIFS(user_list!P:P,user_list!G:G,"&lt;="&amp;A287,user_list!H:H,"&gt;="&amp;A287,user_list!J:J,days!G287-1)</f>
        <v>0</v>
      </c>
      <c r="E287" s="38">
        <f>COUNTIF(user_list!H:H,A287)</f>
        <v>0</v>
      </c>
      <c r="F287" s="55">
        <f t="shared" si="8"/>
        <v>10</v>
      </c>
      <c r="G287" s="55">
        <f t="shared" si="9"/>
        <v>2015</v>
      </c>
    </row>
    <row r="288" spans="1:7" x14ac:dyDescent="0.3">
      <c r="A288" s="74">
        <v>42291</v>
      </c>
      <c r="B288">
        <f>SUMIFS(user_list!P:P,user_list!G:G,"&lt;="&amp;A288,user_list!H:H,"&gt;="&amp;A288)</f>
        <v>0.7589648928788274</v>
      </c>
      <c r="C288">
        <f>SUMIFS(user_list!Q:Q,user_list!G:G,"&lt;="&amp;A288,user_list!H:H,"&gt;="&amp;A288)</f>
        <v>1.8924668227946921</v>
      </c>
      <c r="D288">
        <f>SUMIFS(user_list!P:P,user_list!G:G,"&lt;="&amp;A288,user_list!H:H,"&gt;="&amp;A288,user_list!J:J,days!G288)+SUMIFS(user_list!P:P,user_list!G:G,"&lt;="&amp;A288,user_list!H:H,"&gt;="&amp;A288,user_list!J:J,days!G288-1)</f>
        <v>0</v>
      </c>
      <c r="E288" s="38">
        <f>COUNTIF(user_list!H:H,A288)</f>
        <v>0</v>
      </c>
      <c r="F288" s="55">
        <f t="shared" si="8"/>
        <v>10</v>
      </c>
      <c r="G288" s="55">
        <f t="shared" si="9"/>
        <v>2015</v>
      </c>
    </row>
    <row r="289" spans="1:7" x14ac:dyDescent="0.3">
      <c r="A289" s="74">
        <v>42292</v>
      </c>
      <c r="B289">
        <f>SUMIFS(user_list!P:P,user_list!G:G,"&lt;="&amp;A289,user_list!H:H,"&gt;="&amp;A289)</f>
        <v>0.7589648928788274</v>
      </c>
      <c r="C289">
        <f>SUMIFS(user_list!Q:Q,user_list!G:G,"&lt;="&amp;A289,user_list!H:H,"&gt;="&amp;A289)</f>
        <v>1.8924668227946921</v>
      </c>
      <c r="D289">
        <f>SUMIFS(user_list!P:P,user_list!G:G,"&lt;="&amp;A289,user_list!H:H,"&gt;="&amp;A289,user_list!J:J,days!G289)+SUMIFS(user_list!P:P,user_list!G:G,"&lt;="&amp;A289,user_list!H:H,"&gt;="&amp;A289,user_list!J:J,days!G289-1)</f>
        <v>0</v>
      </c>
      <c r="E289" s="38">
        <f>COUNTIF(user_list!H:H,A289)</f>
        <v>0</v>
      </c>
      <c r="F289" s="55">
        <f t="shared" si="8"/>
        <v>10</v>
      </c>
      <c r="G289" s="55">
        <f t="shared" si="9"/>
        <v>2015</v>
      </c>
    </row>
    <row r="290" spans="1:7" x14ac:dyDescent="0.3">
      <c r="A290" s="74">
        <v>42293</v>
      </c>
      <c r="B290">
        <f>SUMIFS(user_list!P:P,user_list!G:G,"&lt;="&amp;A290,user_list!H:H,"&gt;="&amp;A290)</f>
        <v>0.7589648928788274</v>
      </c>
      <c r="C290">
        <f>SUMIFS(user_list!Q:Q,user_list!G:G,"&lt;="&amp;A290,user_list!H:H,"&gt;="&amp;A290)</f>
        <v>1.8924668227946921</v>
      </c>
      <c r="D290">
        <f>SUMIFS(user_list!P:P,user_list!G:G,"&lt;="&amp;A290,user_list!H:H,"&gt;="&amp;A290,user_list!J:J,days!G290)+SUMIFS(user_list!P:P,user_list!G:G,"&lt;="&amp;A290,user_list!H:H,"&gt;="&amp;A290,user_list!J:J,days!G290-1)</f>
        <v>0</v>
      </c>
      <c r="E290" s="38">
        <f>COUNTIF(user_list!H:H,A290)</f>
        <v>0</v>
      </c>
      <c r="F290" s="55">
        <f t="shared" si="8"/>
        <v>10</v>
      </c>
      <c r="G290" s="55">
        <f t="shared" si="9"/>
        <v>2015</v>
      </c>
    </row>
    <row r="291" spans="1:7" x14ac:dyDescent="0.3">
      <c r="A291" s="74">
        <v>42294</v>
      </c>
      <c r="B291">
        <f>SUMIFS(user_list!P:P,user_list!G:G,"&lt;="&amp;A291,user_list!H:H,"&gt;="&amp;A291)</f>
        <v>0.7589648928788274</v>
      </c>
      <c r="C291">
        <f>SUMIFS(user_list!Q:Q,user_list!G:G,"&lt;="&amp;A291,user_list!H:H,"&gt;="&amp;A291)</f>
        <v>1.8924668227946921</v>
      </c>
      <c r="D291">
        <f>SUMIFS(user_list!P:P,user_list!G:G,"&lt;="&amp;A291,user_list!H:H,"&gt;="&amp;A291,user_list!J:J,days!G291)+SUMIFS(user_list!P:P,user_list!G:G,"&lt;="&amp;A291,user_list!H:H,"&gt;="&amp;A291,user_list!J:J,days!G291-1)</f>
        <v>0</v>
      </c>
      <c r="E291" s="38">
        <f>COUNTIF(user_list!H:H,A291)</f>
        <v>0</v>
      </c>
      <c r="F291" s="55">
        <f t="shared" si="8"/>
        <v>10</v>
      </c>
      <c r="G291" s="55">
        <f t="shared" si="9"/>
        <v>2015</v>
      </c>
    </row>
    <row r="292" spans="1:7" x14ac:dyDescent="0.3">
      <c r="A292" s="74">
        <v>42295</v>
      </c>
      <c r="B292">
        <f>SUMIFS(user_list!P:P,user_list!G:G,"&lt;="&amp;A292,user_list!H:H,"&gt;="&amp;A292)</f>
        <v>0.7589648928788274</v>
      </c>
      <c r="C292">
        <f>SUMIFS(user_list!Q:Q,user_list!G:G,"&lt;="&amp;A292,user_list!H:H,"&gt;="&amp;A292)</f>
        <v>1.8924668227946921</v>
      </c>
      <c r="D292">
        <f>SUMIFS(user_list!P:P,user_list!G:G,"&lt;="&amp;A292,user_list!H:H,"&gt;="&amp;A292,user_list!J:J,days!G292)+SUMIFS(user_list!P:P,user_list!G:G,"&lt;="&amp;A292,user_list!H:H,"&gt;="&amp;A292,user_list!J:J,days!G292-1)</f>
        <v>0</v>
      </c>
      <c r="E292" s="38">
        <f>COUNTIF(user_list!H:H,A292)</f>
        <v>0</v>
      </c>
      <c r="F292" s="55">
        <f t="shared" si="8"/>
        <v>10</v>
      </c>
      <c r="G292" s="55">
        <f t="shared" si="9"/>
        <v>2015</v>
      </c>
    </row>
    <row r="293" spans="1:7" x14ac:dyDescent="0.3">
      <c r="A293" s="74">
        <v>42296</v>
      </c>
      <c r="B293">
        <f>SUMIFS(user_list!P:P,user_list!G:G,"&lt;="&amp;A293,user_list!H:H,"&gt;="&amp;A293)</f>
        <v>0.7589648928788274</v>
      </c>
      <c r="C293">
        <f>SUMIFS(user_list!Q:Q,user_list!G:G,"&lt;="&amp;A293,user_list!H:H,"&gt;="&amp;A293)</f>
        <v>1.8924668227946921</v>
      </c>
      <c r="D293">
        <f>SUMIFS(user_list!P:P,user_list!G:G,"&lt;="&amp;A293,user_list!H:H,"&gt;="&amp;A293,user_list!J:J,days!G293)+SUMIFS(user_list!P:P,user_list!G:G,"&lt;="&amp;A293,user_list!H:H,"&gt;="&amp;A293,user_list!J:J,days!G293-1)</f>
        <v>0</v>
      </c>
      <c r="E293" s="38">
        <f>COUNTIF(user_list!H:H,A293)</f>
        <v>0</v>
      </c>
      <c r="F293" s="55">
        <f t="shared" si="8"/>
        <v>10</v>
      </c>
      <c r="G293" s="55">
        <f t="shared" si="9"/>
        <v>2015</v>
      </c>
    </row>
    <row r="294" spans="1:7" x14ac:dyDescent="0.3">
      <c r="A294" s="74">
        <v>42297</v>
      </c>
      <c r="B294">
        <f>SUMIFS(user_list!P:P,user_list!G:G,"&lt;="&amp;A294,user_list!H:H,"&gt;="&amp;A294)</f>
        <v>0.7589648928788274</v>
      </c>
      <c r="C294">
        <f>SUMIFS(user_list!Q:Q,user_list!G:G,"&lt;="&amp;A294,user_list!H:H,"&gt;="&amp;A294)</f>
        <v>1.8924668227946921</v>
      </c>
      <c r="D294">
        <f>SUMIFS(user_list!P:P,user_list!G:G,"&lt;="&amp;A294,user_list!H:H,"&gt;="&amp;A294,user_list!J:J,days!G294)+SUMIFS(user_list!P:P,user_list!G:G,"&lt;="&amp;A294,user_list!H:H,"&gt;="&amp;A294,user_list!J:J,days!G294-1)</f>
        <v>0</v>
      </c>
      <c r="E294" s="38">
        <f>COUNTIF(user_list!H:H,A294)</f>
        <v>0</v>
      </c>
      <c r="F294" s="55">
        <f t="shared" si="8"/>
        <v>10</v>
      </c>
      <c r="G294" s="55">
        <f t="shared" si="9"/>
        <v>2015</v>
      </c>
    </row>
    <row r="295" spans="1:7" x14ac:dyDescent="0.3">
      <c r="A295" s="74">
        <v>42298</v>
      </c>
      <c r="B295">
        <f>SUMIFS(user_list!P:P,user_list!G:G,"&lt;="&amp;A295,user_list!H:H,"&gt;="&amp;A295)</f>
        <v>0.7589648928788274</v>
      </c>
      <c r="C295">
        <f>SUMIFS(user_list!Q:Q,user_list!G:G,"&lt;="&amp;A295,user_list!H:H,"&gt;="&amp;A295)</f>
        <v>1.8924668227946921</v>
      </c>
      <c r="D295">
        <f>SUMIFS(user_list!P:P,user_list!G:G,"&lt;="&amp;A295,user_list!H:H,"&gt;="&amp;A295,user_list!J:J,days!G295)+SUMIFS(user_list!P:P,user_list!G:G,"&lt;="&amp;A295,user_list!H:H,"&gt;="&amp;A295,user_list!J:J,days!G295-1)</f>
        <v>0</v>
      </c>
      <c r="E295" s="38">
        <f>COUNTIF(user_list!H:H,A295)</f>
        <v>0</v>
      </c>
      <c r="F295" s="55">
        <f t="shared" si="8"/>
        <v>10</v>
      </c>
      <c r="G295" s="55">
        <f t="shared" si="9"/>
        <v>2015</v>
      </c>
    </row>
    <row r="296" spans="1:7" x14ac:dyDescent="0.3">
      <c r="A296" s="74">
        <v>42299</v>
      </c>
      <c r="B296">
        <f>SUMIFS(user_list!P:P,user_list!G:G,"&lt;="&amp;A296,user_list!H:H,"&gt;="&amp;A296)</f>
        <v>0.7589648928788274</v>
      </c>
      <c r="C296">
        <f>SUMIFS(user_list!Q:Q,user_list!G:G,"&lt;="&amp;A296,user_list!H:H,"&gt;="&amp;A296)</f>
        <v>1.8924668227946921</v>
      </c>
      <c r="D296">
        <f>SUMIFS(user_list!P:P,user_list!G:G,"&lt;="&amp;A296,user_list!H:H,"&gt;="&amp;A296,user_list!J:J,days!G296)+SUMIFS(user_list!P:P,user_list!G:G,"&lt;="&amp;A296,user_list!H:H,"&gt;="&amp;A296,user_list!J:J,days!G296-1)</f>
        <v>0</v>
      </c>
      <c r="E296" s="38">
        <f>COUNTIF(user_list!H:H,A296)</f>
        <v>0</v>
      </c>
      <c r="F296" s="55">
        <f t="shared" si="8"/>
        <v>10</v>
      </c>
      <c r="G296" s="55">
        <f t="shared" si="9"/>
        <v>2015</v>
      </c>
    </row>
    <row r="297" spans="1:7" x14ac:dyDescent="0.3">
      <c r="A297" s="74">
        <v>42300</v>
      </c>
      <c r="B297">
        <f>SUMIFS(user_list!P:P,user_list!G:G,"&lt;="&amp;A297,user_list!H:H,"&gt;="&amp;A297)</f>
        <v>0.7589648928788274</v>
      </c>
      <c r="C297">
        <f>SUMIFS(user_list!Q:Q,user_list!G:G,"&lt;="&amp;A297,user_list!H:H,"&gt;="&amp;A297)</f>
        <v>1.8924668227946921</v>
      </c>
      <c r="D297">
        <f>SUMIFS(user_list!P:P,user_list!G:G,"&lt;="&amp;A297,user_list!H:H,"&gt;="&amp;A297,user_list!J:J,days!G297)+SUMIFS(user_list!P:P,user_list!G:G,"&lt;="&amp;A297,user_list!H:H,"&gt;="&amp;A297,user_list!J:J,days!G297-1)</f>
        <v>0</v>
      </c>
      <c r="E297" s="38">
        <f>COUNTIF(user_list!H:H,A297)</f>
        <v>0</v>
      </c>
      <c r="F297" s="55">
        <f t="shared" si="8"/>
        <v>10</v>
      </c>
      <c r="G297" s="55">
        <f t="shared" si="9"/>
        <v>2015</v>
      </c>
    </row>
    <row r="298" spans="1:7" x14ac:dyDescent="0.3">
      <c r="A298" s="74">
        <v>42301</v>
      </c>
      <c r="B298">
        <f>SUMIFS(user_list!P:P,user_list!G:G,"&lt;="&amp;A298,user_list!H:H,"&gt;="&amp;A298)</f>
        <v>0.7589648928788274</v>
      </c>
      <c r="C298">
        <f>SUMIFS(user_list!Q:Q,user_list!G:G,"&lt;="&amp;A298,user_list!H:H,"&gt;="&amp;A298)</f>
        <v>1.8924668227946921</v>
      </c>
      <c r="D298">
        <f>SUMIFS(user_list!P:P,user_list!G:G,"&lt;="&amp;A298,user_list!H:H,"&gt;="&amp;A298,user_list!J:J,days!G298)+SUMIFS(user_list!P:P,user_list!G:G,"&lt;="&amp;A298,user_list!H:H,"&gt;="&amp;A298,user_list!J:J,days!G298-1)</f>
        <v>0</v>
      </c>
      <c r="E298" s="38">
        <f>COUNTIF(user_list!H:H,A298)</f>
        <v>0</v>
      </c>
      <c r="F298" s="55">
        <f t="shared" si="8"/>
        <v>10</v>
      </c>
      <c r="G298" s="55">
        <f t="shared" si="9"/>
        <v>2015</v>
      </c>
    </row>
    <row r="299" spans="1:7" x14ac:dyDescent="0.3">
      <c r="A299" s="74">
        <v>42302</v>
      </c>
      <c r="B299">
        <f>SUMIFS(user_list!P:P,user_list!G:G,"&lt;="&amp;A299,user_list!H:H,"&gt;="&amp;A299)</f>
        <v>0.7589648928788274</v>
      </c>
      <c r="C299">
        <f>SUMIFS(user_list!Q:Q,user_list!G:G,"&lt;="&amp;A299,user_list!H:H,"&gt;="&amp;A299)</f>
        <v>1.8924668227946921</v>
      </c>
      <c r="D299">
        <f>SUMIFS(user_list!P:P,user_list!G:G,"&lt;="&amp;A299,user_list!H:H,"&gt;="&amp;A299,user_list!J:J,days!G299)+SUMIFS(user_list!P:P,user_list!G:G,"&lt;="&amp;A299,user_list!H:H,"&gt;="&amp;A299,user_list!J:J,days!G299-1)</f>
        <v>0</v>
      </c>
      <c r="E299" s="38">
        <f>COUNTIF(user_list!H:H,A299)</f>
        <v>0</v>
      </c>
      <c r="F299" s="55">
        <f t="shared" si="8"/>
        <v>10</v>
      </c>
      <c r="G299" s="55">
        <f t="shared" si="9"/>
        <v>2015</v>
      </c>
    </row>
    <row r="300" spans="1:7" x14ac:dyDescent="0.3">
      <c r="A300" s="74">
        <v>42303</v>
      </c>
      <c r="B300">
        <f>SUMIFS(user_list!P:P,user_list!G:G,"&lt;="&amp;A300,user_list!H:H,"&gt;="&amp;A300)</f>
        <v>0.7589648928788274</v>
      </c>
      <c r="C300">
        <f>SUMIFS(user_list!Q:Q,user_list!G:G,"&lt;="&amp;A300,user_list!H:H,"&gt;="&amp;A300)</f>
        <v>1.8924668227946921</v>
      </c>
      <c r="D300">
        <f>SUMIFS(user_list!P:P,user_list!G:G,"&lt;="&amp;A300,user_list!H:H,"&gt;="&amp;A300,user_list!J:J,days!G300)+SUMIFS(user_list!P:P,user_list!G:G,"&lt;="&amp;A300,user_list!H:H,"&gt;="&amp;A300,user_list!J:J,days!G300-1)</f>
        <v>0</v>
      </c>
      <c r="E300" s="38">
        <f>COUNTIF(user_list!H:H,A300)</f>
        <v>0</v>
      </c>
      <c r="F300" s="55">
        <f t="shared" si="8"/>
        <v>10</v>
      </c>
      <c r="G300" s="55">
        <f t="shared" si="9"/>
        <v>2015</v>
      </c>
    </row>
    <row r="301" spans="1:7" x14ac:dyDescent="0.3">
      <c r="A301" s="74">
        <v>42304</v>
      </c>
      <c r="B301">
        <f>SUMIFS(user_list!P:P,user_list!G:G,"&lt;="&amp;A301,user_list!H:H,"&gt;="&amp;A301)</f>
        <v>0.7589648928788274</v>
      </c>
      <c r="C301">
        <f>SUMIFS(user_list!Q:Q,user_list!G:G,"&lt;="&amp;A301,user_list!H:H,"&gt;="&amp;A301)</f>
        <v>1.8924668227946921</v>
      </c>
      <c r="D301">
        <f>SUMIFS(user_list!P:P,user_list!G:G,"&lt;="&amp;A301,user_list!H:H,"&gt;="&amp;A301,user_list!J:J,days!G301)+SUMIFS(user_list!P:P,user_list!G:G,"&lt;="&amp;A301,user_list!H:H,"&gt;="&amp;A301,user_list!J:J,days!G301-1)</f>
        <v>0</v>
      </c>
      <c r="E301" s="38">
        <f>COUNTIF(user_list!H:H,A301)</f>
        <v>0</v>
      </c>
      <c r="F301" s="55">
        <f t="shared" si="8"/>
        <v>10</v>
      </c>
      <c r="G301" s="55">
        <f t="shared" si="9"/>
        <v>2015</v>
      </c>
    </row>
    <row r="302" spans="1:7" x14ac:dyDescent="0.3">
      <c r="A302" s="74">
        <v>42305</v>
      </c>
      <c r="B302">
        <f>SUMIFS(user_list!P:P,user_list!G:G,"&lt;="&amp;A302,user_list!H:H,"&gt;="&amp;A302)</f>
        <v>0.7589648928788274</v>
      </c>
      <c r="C302">
        <f>SUMIFS(user_list!Q:Q,user_list!G:G,"&lt;="&amp;A302,user_list!H:H,"&gt;="&amp;A302)</f>
        <v>1.8924668227946921</v>
      </c>
      <c r="D302">
        <f>SUMIFS(user_list!P:P,user_list!G:G,"&lt;="&amp;A302,user_list!H:H,"&gt;="&amp;A302,user_list!J:J,days!G302)+SUMIFS(user_list!P:P,user_list!G:G,"&lt;="&amp;A302,user_list!H:H,"&gt;="&amp;A302,user_list!J:J,days!G302-1)</f>
        <v>0</v>
      </c>
      <c r="E302" s="38">
        <f>COUNTIF(user_list!H:H,A302)</f>
        <v>0</v>
      </c>
      <c r="F302" s="55">
        <f t="shared" si="8"/>
        <v>10</v>
      </c>
      <c r="G302" s="55">
        <f t="shared" si="9"/>
        <v>2015</v>
      </c>
    </row>
    <row r="303" spans="1:7" x14ac:dyDescent="0.3">
      <c r="A303" s="74">
        <v>42306</v>
      </c>
      <c r="B303">
        <f>SUMIFS(user_list!P:P,user_list!G:G,"&lt;="&amp;A303,user_list!H:H,"&gt;="&amp;A303)</f>
        <v>0.7589648928788274</v>
      </c>
      <c r="C303">
        <f>SUMIFS(user_list!Q:Q,user_list!G:G,"&lt;="&amp;A303,user_list!H:H,"&gt;="&amp;A303)</f>
        <v>1.8924668227946921</v>
      </c>
      <c r="D303">
        <f>SUMIFS(user_list!P:P,user_list!G:G,"&lt;="&amp;A303,user_list!H:H,"&gt;="&amp;A303,user_list!J:J,days!G303)+SUMIFS(user_list!P:P,user_list!G:G,"&lt;="&amp;A303,user_list!H:H,"&gt;="&amp;A303,user_list!J:J,days!G303-1)</f>
        <v>0</v>
      </c>
      <c r="E303" s="38">
        <f>COUNTIF(user_list!H:H,A303)</f>
        <v>0</v>
      </c>
      <c r="F303" s="55">
        <f t="shared" si="8"/>
        <v>10</v>
      </c>
      <c r="G303" s="55">
        <f t="shared" si="9"/>
        <v>2015</v>
      </c>
    </row>
    <row r="304" spans="1:7" x14ac:dyDescent="0.3">
      <c r="A304" s="74">
        <v>42307</v>
      </c>
      <c r="B304">
        <f>SUMIFS(user_list!P:P,user_list!G:G,"&lt;="&amp;A304,user_list!H:H,"&gt;="&amp;A304)</f>
        <v>0.7589648928788274</v>
      </c>
      <c r="C304">
        <f>SUMIFS(user_list!Q:Q,user_list!G:G,"&lt;="&amp;A304,user_list!H:H,"&gt;="&amp;A304)</f>
        <v>1.8924668227946921</v>
      </c>
      <c r="D304">
        <f>SUMIFS(user_list!P:P,user_list!G:G,"&lt;="&amp;A304,user_list!H:H,"&gt;="&amp;A304,user_list!J:J,days!G304)+SUMIFS(user_list!P:P,user_list!G:G,"&lt;="&amp;A304,user_list!H:H,"&gt;="&amp;A304,user_list!J:J,days!G304-1)</f>
        <v>0</v>
      </c>
      <c r="E304" s="38">
        <f>COUNTIF(user_list!H:H,A304)</f>
        <v>0</v>
      </c>
      <c r="F304" s="55">
        <f t="shared" si="8"/>
        <v>10</v>
      </c>
      <c r="G304" s="55">
        <f t="shared" si="9"/>
        <v>2015</v>
      </c>
    </row>
    <row r="305" spans="1:7" x14ac:dyDescent="0.3">
      <c r="A305" s="74">
        <v>42308</v>
      </c>
      <c r="B305">
        <f>SUMIFS(user_list!P:P,user_list!G:G,"&lt;="&amp;A305,user_list!H:H,"&gt;="&amp;A305)</f>
        <v>0.7589648928788274</v>
      </c>
      <c r="C305">
        <f>SUMIFS(user_list!Q:Q,user_list!G:G,"&lt;="&amp;A305,user_list!H:H,"&gt;="&amp;A305)</f>
        <v>1.8924668227946921</v>
      </c>
      <c r="D305">
        <f>SUMIFS(user_list!P:P,user_list!G:G,"&lt;="&amp;A305,user_list!H:H,"&gt;="&amp;A305,user_list!J:J,days!G305)+SUMIFS(user_list!P:P,user_list!G:G,"&lt;="&amp;A305,user_list!H:H,"&gt;="&amp;A305,user_list!J:J,days!G305-1)</f>
        <v>0</v>
      </c>
      <c r="E305" s="38">
        <f>COUNTIF(user_list!H:H,A305)</f>
        <v>0</v>
      </c>
      <c r="F305" s="55">
        <f t="shared" si="8"/>
        <v>10</v>
      </c>
      <c r="G305" s="55">
        <f t="shared" si="9"/>
        <v>2015</v>
      </c>
    </row>
    <row r="306" spans="1:7" x14ac:dyDescent="0.3">
      <c r="A306" s="74">
        <v>42309</v>
      </c>
      <c r="B306">
        <f>SUMIFS(user_list!P:P,user_list!G:G,"&lt;="&amp;A306,user_list!H:H,"&gt;="&amp;A306)</f>
        <v>0.7589648928788274</v>
      </c>
      <c r="C306">
        <f>SUMIFS(user_list!Q:Q,user_list!G:G,"&lt;="&amp;A306,user_list!H:H,"&gt;="&amp;A306)</f>
        <v>1.8924668227946921</v>
      </c>
      <c r="D306">
        <f>SUMIFS(user_list!P:P,user_list!G:G,"&lt;="&amp;A306,user_list!H:H,"&gt;="&amp;A306,user_list!J:J,days!G306)+SUMIFS(user_list!P:P,user_list!G:G,"&lt;="&amp;A306,user_list!H:H,"&gt;="&amp;A306,user_list!J:J,days!G306-1)</f>
        <v>0</v>
      </c>
      <c r="E306" s="38">
        <f>COUNTIF(user_list!H:H,A306)</f>
        <v>0</v>
      </c>
      <c r="F306" s="55">
        <f t="shared" si="8"/>
        <v>11</v>
      </c>
      <c r="G306" s="55">
        <f t="shared" si="9"/>
        <v>2015</v>
      </c>
    </row>
    <row r="307" spans="1:7" x14ac:dyDescent="0.3">
      <c r="A307" s="74">
        <v>42310</v>
      </c>
      <c r="B307">
        <f>SUMIFS(user_list!P:P,user_list!G:G,"&lt;="&amp;A307,user_list!H:H,"&gt;="&amp;A307)</f>
        <v>0.7589648928788274</v>
      </c>
      <c r="C307">
        <f>SUMIFS(user_list!Q:Q,user_list!G:G,"&lt;="&amp;A307,user_list!H:H,"&gt;="&amp;A307)</f>
        <v>1.8924668227946921</v>
      </c>
      <c r="D307">
        <f>SUMIFS(user_list!P:P,user_list!G:G,"&lt;="&amp;A307,user_list!H:H,"&gt;="&amp;A307,user_list!J:J,days!G307)+SUMIFS(user_list!P:P,user_list!G:G,"&lt;="&amp;A307,user_list!H:H,"&gt;="&amp;A307,user_list!J:J,days!G307-1)</f>
        <v>0</v>
      </c>
      <c r="E307" s="38">
        <f>COUNTIF(user_list!H:H,A307)</f>
        <v>0</v>
      </c>
      <c r="F307" s="55">
        <f t="shared" si="8"/>
        <v>11</v>
      </c>
      <c r="G307" s="55">
        <f t="shared" si="9"/>
        <v>2015</v>
      </c>
    </row>
    <row r="308" spans="1:7" x14ac:dyDescent="0.3">
      <c r="A308" s="74">
        <v>42311</v>
      </c>
      <c r="B308">
        <f>SUMIFS(user_list!P:P,user_list!G:G,"&lt;="&amp;A308,user_list!H:H,"&gt;="&amp;A308)</f>
        <v>0.7589648928788274</v>
      </c>
      <c r="C308">
        <f>SUMIFS(user_list!Q:Q,user_list!G:G,"&lt;="&amp;A308,user_list!H:H,"&gt;="&amp;A308)</f>
        <v>1.8924668227946921</v>
      </c>
      <c r="D308">
        <f>SUMIFS(user_list!P:P,user_list!G:G,"&lt;="&amp;A308,user_list!H:H,"&gt;="&amp;A308,user_list!J:J,days!G308)+SUMIFS(user_list!P:P,user_list!G:G,"&lt;="&amp;A308,user_list!H:H,"&gt;="&amp;A308,user_list!J:J,days!G308-1)</f>
        <v>0</v>
      </c>
      <c r="E308" s="38">
        <f>COUNTIF(user_list!H:H,A308)</f>
        <v>0</v>
      </c>
      <c r="F308" s="55">
        <f t="shared" si="8"/>
        <v>11</v>
      </c>
      <c r="G308" s="55">
        <f t="shared" si="9"/>
        <v>2015</v>
      </c>
    </row>
    <row r="309" spans="1:7" x14ac:dyDescent="0.3">
      <c r="A309" s="74">
        <v>42312</v>
      </c>
      <c r="B309">
        <f>SUMIFS(user_list!P:P,user_list!G:G,"&lt;="&amp;A309,user_list!H:H,"&gt;="&amp;A309)</f>
        <v>0.7589648928788274</v>
      </c>
      <c r="C309">
        <f>SUMIFS(user_list!Q:Q,user_list!G:G,"&lt;="&amp;A309,user_list!H:H,"&gt;="&amp;A309)</f>
        <v>1.8924668227946921</v>
      </c>
      <c r="D309">
        <f>SUMIFS(user_list!P:P,user_list!G:G,"&lt;="&amp;A309,user_list!H:H,"&gt;="&amp;A309,user_list!J:J,days!G309)+SUMIFS(user_list!P:P,user_list!G:G,"&lt;="&amp;A309,user_list!H:H,"&gt;="&amp;A309,user_list!J:J,days!G309-1)</f>
        <v>0</v>
      </c>
      <c r="E309" s="38">
        <f>COUNTIF(user_list!H:H,A309)</f>
        <v>0</v>
      </c>
      <c r="F309" s="55">
        <f t="shared" si="8"/>
        <v>11</v>
      </c>
      <c r="G309" s="55">
        <f t="shared" si="9"/>
        <v>2015</v>
      </c>
    </row>
    <row r="310" spans="1:7" x14ac:dyDescent="0.3">
      <c r="A310" s="74">
        <v>42313</v>
      </c>
      <c r="B310">
        <f>SUMIFS(user_list!P:P,user_list!G:G,"&lt;="&amp;A310,user_list!H:H,"&gt;="&amp;A310)</f>
        <v>0.7589648928788274</v>
      </c>
      <c r="C310">
        <f>SUMIFS(user_list!Q:Q,user_list!G:G,"&lt;="&amp;A310,user_list!H:H,"&gt;="&amp;A310)</f>
        <v>1.8924668227946921</v>
      </c>
      <c r="D310">
        <f>SUMIFS(user_list!P:P,user_list!G:G,"&lt;="&amp;A310,user_list!H:H,"&gt;="&amp;A310,user_list!J:J,days!G310)+SUMIFS(user_list!P:P,user_list!G:G,"&lt;="&amp;A310,user_list!H:H,"&gt;="&amp;A310,user_list!J:J,days!G310-1)</f>
        <v>0</v>
      </c>
      <c r="E310" s="38">
        <f>COUNTIF(user_list!H:H,A310)</f>
        <v>0</v>
      </c>
      <c r="F310" s="55">
        <f t="shared" si="8"/>
        <v>11</v>
      </c>
      <c r="G310" s="55">
        <f t="shared" si="9"/>
        <v>2015</v>
      </c>
    </row>
    <row r="311" spans="1:7" x14ac:dyDescent="0.3">
      <c r="A311" s="74">
        <v>42314</v>
      </c>
      <c r="B311">
        <f>SUMIFS(user_list!P:P,user_list!G:G,"&lt;="&amp;A311,user_list!H:H,"&gt;="&amp;A311)</f>
        <v>0.7589648928788274</v>
      </c>
      <c r="C311">
        <f>SUMIFS(user_list!Q:Q,user_list!G:G,"&lt;="&amp;A311,user_list!H:H,"&gt;="&amp;A311)</f>
        <v>1.8924668227946921</v>
      </c>
      <c r="D311">
        <f>SUMIFS(user_list!P:P,user_list!G:G,"&lt;="&amp;A311,user_list!H:H,"&gt;="&amp;A311,user_list!J:J,days!G311)+SUMIFS(user_list!P:P,user_list!G:G,"&lt;="&amp;A311,user_list!H:H,"&gt;="&amp;A311,user_list!J:J,days!G311-1)</f>
        <v>0</v>
      </c>
      <c r="E311" s="38">
        <f>COUNTIF(user_list!H:H,A311)</f>
        <v>0</v>
      </c>
      <c r="F311" s="55">
        <f t="shared" si="8"/>
        <v>11</v>
      </c>
      <c r="G311" s="55">
        <f t="shared" si="9"/>
        <v>2015</v>
      </c>
    </row>
    <row r="312" spans="1:7" x14ac:dyDescent="0.3">
      <c r="A312" s="74">
        <v>42315</v>
      </c>
      <c r="B312">
        <f>SUMIFS(user_list!P:P,user_list!G:G,"&lt;="&amp;A312,user_list!H:H,"&gt;="&amp;A312)</f>
        <v>0.7589648928788274</v>
      </c>
      <c r="C312">
        <f>SUMIFS(user_list!Q:Q,user_list!G:G,"&lt;="&amp;A312,user_list!H:H,"&gt;="&amp;A312)</f>
        <v>1.8924668227946921</v>
      </c>
      <c r="D312">
        <f>SUMIFS(user_list!P:P,user_list!G:G,"&lt;="&amp;A312,user_list!H:H,"&gt;="&amp;A312,user_list!J:J,days!G312)+SUMIFS(user_list!P:P,user_list!G:G,"&lt;="&amp;A312,user_list!H:H,"&gt;="&amp;A312,user_list!J:J,days!G312-1)</f>
        <v>0</v>
      </c>
      <c r="E312" s="38">
        <f>COUNTIF(user_list!H:H,A312)</f>
        <v>0</v>
      </c>
      <c r="F312" s="55">
        <f t="shared" si="8"/>
        <v>11</v>
      </c>
      <c r="G312" s="55">
        <f t="shared" si="9"/>
        <v>2015</v>
      </c>
    </row>
    <row r="313" spans="1:7" x14ac:dyDescent="0.3">
      <c r="A313" s="74">
        <v>42316</v>
      </c>
      <c r="B313">
        <f>SUMIFS(user_list!P:P,user_list!G:G,"&lt;="&amp;A313,user_list!H:H,"&gt;="&amp;A313)</f>
        <v>0.7589648928788274</v>
      </c>
      <c r="C313">
        <f>SUMIFS(user_list!Q:Q,user_list!G:G,"&lt;="&amp;A313,user_list!H:H,"&gt;="&amp;A313)</f>
        <v>1.8924668227946921</v>
      </c>
      <c r="D313">
        <f>SUMIFS(user_list!P:P,user_list!G:G,"&lt;="&amp;A313,user_list!H:H,"&gt;="&amp;A313,user_list!J:J,days!G313)+SUMIFS(user_list!P:P,user_list!G:G,"&lt;="&amp;A313,user_list!H:H,"&gt;="&amp;A313,user_list!J:J,days!G313-1)</f>
        <v>0</v>
      </c>
      <c r="E313" s="38">
        <f>COUNTIF(user_list!H:H,A313)</f>
        <v>0</v>
      </c>
      <c r="F313" s="55">
        <f t="shared" si="8"/>
        <v>11</v>
      </c>
      <c r="G313" s="55">
        <f t="shared" si="9"/>
        <v>2015</v>
      </c>
    </row>
    <row r="314" spans="1:7" x14ac:dyDescent="0.3">
      <c r="A314" s="74">
        <v>42317</v>
      </c>
      <c r="B314">
        <f>SUMIFS(user_list!P:P,user_list!G:G,"&lt;="&amp;A314,user_list!H:H,"&gt;="&amp;A314)</f>
        <v>0.7589648928788274</v>
      </c>
      <c r="C314">
        <f>SUMIFS(user_list!Q:Q,user_list!G:G,"&lt;="&amp;A314,user_list!H:H,"&gt;="&amp;A314)</f>
        <v>1.8924668227946921</v>
      </c>
      <c r="D314">
        <f>SUMIFS(user_list!P:P,user_list!G:G,"&lt;="&amp;A314,user_list!H:H,"&gt;="&amp;A314,user_list!J:J,days!G314)+SUMIFS(user_list!P:P,user_list!G:G,"&lt;="&amp;A314,user_list!H:H,"&gt;="&amp;A314,user_list!J:J,days!G314-1)</f>
        <v>0</v>
      </c>
      <c r="E314" s="38">
        <f>COUNTIF(user_list!H:H,A314)</f>
        <v>0</v>
      </c>
      <c r="F314" s="55">
        <f t="shared" si="8"/>
        <v>11</v>
      </c>
      <c r="G314" s="55">
        <f t="shared" si="9"/>
        <v>2015</v>
      </c>
    </row>
    <row r="315" spans="1:7" x14ac:dyDescent="0.3">
      <c r="A315" s="74">
        <v>42318</v>
      </c>
      <c r="B315">
        <f>SUMIFS(user_list!P:P,user_list!G:G,"&lt;="&amp;A315,user_list!H:H,"&gt;="&amp;A315)</f>
        <v>0.7589648928788274</v>
      </c>
      <c r="C315">
        <f>SUMIFS(user_list!Q:Q,user_list!G:G,"&lt;="&amp;A315,user_list!H:H,"&gt;="&amp;A315)</f>
        <v>1.8924668227946921</v>
      </c>
      <c r="D315">
        <f>SUMIFS(user_list!P:P,user_list!G:G,"&lt;="&amp;A315,user_list!H:H,"&gt;="&amp;A315,user_list!J:J,days!G315)+SUMIFS(user_list!P:P,user_list!G:G,"&lt;="&amp;A315,user_list!H:H,"&gt;="&amp;A315,user_list!J:J,days!G315-1)</f>
        <v>0</v>
      </c>
      <c r="E315" s="38">
        <f>COUNTIF(user_list!H:H,A315)</f>
        <v>0</v>
      </c>
      <c r="F315" s="55">
        <f t="shared" si="8"/>
        <v>11</v>
      </c>
      <c r="G315" s="55">
        <f t="shared" si="9"/>
        <v>2015</v>
      </c>
    </row>
    <row r="316" spans="1:7" x14ac:dyDescent="0.3">
      <c r="A316" s="74">
        <v>42319</v>
      </c>
      <c r="B316">
        <f>SUMIFS(user_list!P:P,user_list!G:G,"&lt;="&amp;A316,user_list!H:H,"&gt;="&amp;A316)</f>
        <v>0.7589648928788274</v>
      </c>
      <c r="C316">
        <f>SUMIFS(user_list!Q:Q,user_list!G:G,"&lt;="&amp;A316,user_list!H:H,"&gt;="&amp;A316)</f>
        <v>1.8924668227946921</v>
      </c>
      <c r="D316">
        <f>SUMIFS(user_list!P:P,user_list!G:G,"&lt;="&amp;A316,user_list!H:H,"&gt;="&amp;A316,user_list!J:J,days!G316)+SUMIFS(user_list!P:P,user_list!G:G,"&lt;="&amp;A316,user_list!H:H,"&gt;="&amp;A316,user_list!J:J,days!G316-1)</f>
        <v>0</v>
      </c>
      <c r="E316" s="38">
        <f>COUNTIF(user_list!H:H,A316)</f>
        <v>0</v>
      </c>
      <c r="F316" s="55">
        <f t="shared" si="8"/>
        <v>11</v>
      </c>
      <c r="G316" s="55">
        <f t="shared" si="9"/>
        <v>2015</v>
      </c>
    </row>
    <row r="317" spans="1:7" x14ac:dyDescent="0.3">
      <c r="A317" s="74">
        <v>42320</v>
      </c>
      <c r="B317">
        <f>SUMIFS(user_list!P:P,user_list!G:G,"&lt;="&amp;A317,user_list!H:H,"&gt;="&amp;A317)</f>
        <v>0.7589648928788274</v>
      </c>
      <c r="C317">
        <f>SUMIFS(user_list!Q:Q,user_list!G:G,"&lt;="&amp;A317,user_list!H:H,"&gt;="&amp;A317)</f>
        <v>1.8924668227946921</v>
      </c>
      <c r="D317">
        <f>SUMIFS(user_list!P:P,user_list!G:G,"&lt;="&amp;A317,user_list!H:H,"&gt;="&amp;A317,user_list!J:J,days!G317)+SUMIFS(user_list!P:P,user_list!G:G,"&lt;="&amp;A317,user_list!H:H,"&gt;="&amp;A317,user_list!J:J,days!G317-1)</f>
        <v>0</v>
      </c>
      <c r="E317" s="38">
        <f>COUNTIF(user_list!H:H,A317)</f>
        <v>0</v>
      </c>
      <c r="F317" s="55">
        <f t="shared" si="8"/>
        <v>11</v>
      </c>
      <c r="G317" s="55">
        <f t="shared" si="9"/>
        <v>2015</v>
      </c>
    </row>
    <row r="318" spans="1:7" x14ac:dyDescent="0.3">
      <c r="A318" s="74">
        <v>42321</v>
      </c>
      <c r="B318">
        <f>SUMIFS(user_list!P:P,user_list!G:G,"&lt;="&amp;A318,user_list!H:H,"&gt;="&amp;A318)</f>
        <v>0.7589648928788274</v>
      </c>
      <c r="C318">
        <f>SUMIFS(user_list!Q:Q,user_list!G:G,"&lt;="&amp;A318,user_list!H:H,"&gt;="&amp;A318)</f>
        <v>1.8924668227946921</v>
      </c>
      <c r="D318">
        <f>SUMIFS(user_list!P:P,user_list!G:G,"&lt;="&amp;A318,user_list!H:H,"&gt;="&amp;A318,user_list!J:J,days!G318)+SUMIFS(user_list!P:P,user_list!G:G,"&lt;="&amp;A318,user_list!H:H,"&gt;="&amp;A318,user_list!J:J,days!G318-1)</f>
        <v>0</v>
      </c>
      <c r="E318" s="38">
        <f>COUNTIF(user_list!H:H,A318)</f>
        <v>0</v>
      </c>
      <c r="F318" s="55">
        <f t="shared" si="8"/>
        <v>11</v>
      </c>
      <c r="G318" s="55">
        <f t="shared" si="9"/>
        <v>2015</v>
      </c>
    </row>
    <row r="319" spans="1:7" x14ac:dyDescent="0.3">
      <c r="A319" s="74">
        <v>42322</v>
      </c>
      <c r="B319">
        <f>SUMIFS(user_list!P:P,user_list!G:G,"&lt;="&amp;A319,user_list!H:H,"&gt;="&amp;A319)</f>
        <v>0.7589648928788274</v>
      </c>
      <c r="C319">
        <f>SUMIFS(user_list!Q:Q,user_list!G:G,"&lt;="&amp;A319,user_list!H:H,"&gt;="&amp;A319)</f>
        <v>1.8924668227946921</v>
      </c>
      <c r="D319">
        <f>SUMIFS(user_list!P:P,user_list!G:G,"&lt;="&amp;A319,user_list!H:H,"&gt;="&amp;A319,user_list!J:J,days!G319)+SUMIFS(user_list!P:P,user_list!G:G,"&lt;="&amp;A319,user_list!H:H,"&gt;="&amp;A319,user_list!J:J,days!G319-1)</f>
        <v>0</v>
      </c>
      <c r="E319" s="38">
        <f>COUNTIF(user_list!H:H,A319)</f>
        <v>0</v>
      </c>
      <c r="F319" s="55">
        <f t="shared" si="8"/>
        <v>11</v>
      </c>
      <c r="G319" s="55">
        <f t="shared" si="9"/>
        <v>2015</v>
      </c>
    </row>
    <row r="320" spans="1:7" x14ac:dyDescent="0.3">
      <c r="A320" s="74">
        <v>42323</v>
      </c>
      <c r="B320">
        <f>SUMIFS(user_list!P:P,user_list!G:G,"&lt;="&amp;A320,user_list!H:H,"&gt;="&amp;A320)</f>
        <v>0.7589648928788274</v>
      </c>
      <c r="C320">
        <f>SUMIFS(user_list!Q:Q,user_list!G:G,"&lt;="&amp;A320,user_list!H:H,"&gt;="&amp;A320)</f>
        <v>1.8924668227946921</v>
      </c>
      <c r="D320">
        <f>SUMIFS(user_list!P:P,user_list!G:G,"&lt;="&amp;A320,user_list!H:H,"&gt;="&amp;A320,user_list!J:J,days!G320)+SUMIFS(user_list!P:P,user_list!G:G,"&lt;="&amp;A320,user_list!H:H,"&gt;="&amp;A320,user_list!J:J,days!G320-1)</f>
        <v>0</v>
      </c>
      <c r="E320" s="38">
        <f>COUNTIF(user_list!H:H,A320)</f>
        <v>0</v>
      </c>
      <c r="F320" s="55">
        <f t="shared" si="8"/>
        <v>11</v>
      </c>
      <c r="G320" s="55">
        <f t="shared" si="9"/>
        <v>2015</v>
      </c>
    </row>
    <row r="321" spans="1:7" x14ac:dyDescent="0.3">
      <c r="A321" s="74">
        <v>42324</v>
      </c>
      <c r="B321">
        <f>SUMIFS(user_list!P:P,user_list!G:G,"&lt;="&amp;A321,user_list!H:H,"&gt;="&amp;A321)</f>
        <v>0.7589648928788274</v>
      </c>
      <c r="C321">
        <f>SUMIFS(user_list!Q:Q,user_list!G:G,"&lt;="&amp;A321,user_list!H:H,"&gt;="&amp;A321)</f>
        <v>1.8924668227946921</v>
      </c>
      <c r="D321">
        <f>SUMIFS(user_list!P:P,user_list!G:G,"&lt;="&amp;A321,user_list!H:H,"&gt;="&amp;A321,user_list!J:J,days!G321)+SUMIFS(user_list!P:P,user_list!G:G,"&lt;="&amp;A321,user_list!H:H,"&gt;="&amp;A321,user_list!J:J,days!G321-1)</f>
        <v>0</v>
      </c>
      <c r="E321" s="38">
        <f>COUNTIF(user_list!H:H,A321)</f>
        <v>0</v>
      </c>
      <c r="F321" s="55">
        <f t="shared" si="8"/>
        <v>11</v>
      </c>
      <c r="G321" s="55">
        <f t="shared" si="9"/>
        <v>2015</v>
      </c>
    </row>
    <row r="322" spans="1:7" x14ac:dyDescent="0.3">
      <c r="A322" s="74">
        <v>42325</v>
      </c>
      <c r="B322">
        <f>SUMIFS(user_list!P:P,user_list!G:G,"&lt;="&amp;A322,user_list!H:H,"&gt;="&amp;A322)</f>
        <v>0.7589648928788274</v>
      </c>
      <c r="C322">
        <f>SUMIFS(user_list!Q:Q,user_list!G:G,"&lt;="&amp;A322,user_list!H:H,"&gt;="&amp;A322)</f>
        <v>1.8924668227946921</v>
      </c>
      <c r="D322">
        <f>SUMIFS(user_list!P:P,user_list!G:G,"&lt;="&amp;A322,user_list!H:H,"&gt;="&amp;A322,user_list!J:J,days!G322)+SUMIFS(user_list!P:P,user_list!G:G,"&lt;="&amp;A322,user_list!H:H,"&gt;="&amp;A322,user_list!J:J,days!G322-1)</f>
        <v>0</v>
      </c>
      <c r="E322" s="38">
        <f>COUNTIF(user_list!H:H,A322)</f>
        <v>0</v>
      </c>
      <c r="F322" s="55">
        <f t="shared" ref="F322:F385" si="10">MONTH(A322)</f>
        <v>11</v>
      </c>
      <c r="G322" s="55">
        <f t="shared" ref="G322:G385" si="11">YEAR(A322)</f>
        <v>2015</v>
      </c>
    </row>
    <row r="323" spans="1:7" x14ac:dyDescent="0.3">
      <c r="A323" s="74">
        <v>42326</v>
      </c>
      <c r="B323">
        <f>SUMIFS(user_list!P:P,user_list!G:G,"&lt;="&amp;A323,user_list!H:H,"&gt;="&amp;A323)</f>
        <v>0.7589648928788274</v>
      </c>
      <c r="C323">
        <f>SUMIFS(user_list!Q:Q,user_list!G:G,"&lt;="&amp;A323,user_list!H:H,"&gt;="&amp;A323)</f>
        <v>1.8924668227946921</v>
      </c>
      <c r="D323">
        <f>SUMIFS(user_list!P:P,user_list!G:G,"&lt;="&amp;A323,user_list!H:H,"&gt;="&amp;A323,user_list!J:J,days!G323)+SUMIFS(user_list!P:P,user_list!G:G,"&lt;="&amp;A323,user_list!H:H,"&gt;="&amp;A323,user_list!J:J,days!G323-1)</f>
        <v>0</v>
      </c>
      <c r="E323" s="38">
        <f>COUNTIF(user_list!H:H,A323)</f>
        <v>0</v>
      </c>
      <c r="F323" s="55">
        <f t="shared" si="10"/>
        <v>11</v>
      </c>
      <c r="G323" s="55">
        <f t="shared" si="11"/>
        <v>2015</v>
      </c>
    </row>
    <row r="324" spans="1:7" x14ac:dyDescent="0.3">
      <c r="A324" s="74">
        <v>42327</v>
      </c>
      <c r="B324">
        <f>SUMIFS(user_list!P:P,user_list!G:G,"&lt;="&amp;A324,user_list!H:H,"&gt;="&amp;A324)</f>
        <v>0.7589648928788274</v>
      </c>
      <c r="C324">
        <f>SUMIFS(user_list!Q:Q,user_list!G:G,"&lt;="&amp;A324,user_list!H:H,"&gt;="&amp;A324)</f>
        <v>1.8924668227946921</v>
      </c>
      <c r="D324">
        <f>SUMIFS(user_list!P:P,user_list!G:G,"&lt;="&amp;A324,user_list!H:H,"&gt;="&amp;A324,user_list!J:J,days!G324)+SUMIFS(user_list!P:P,user_list!G:G,"&lt;="&amp;A324,user_list!H:H,"&gt;="&amp;A324,user_list!J:J,days!G324-1)</f>
        <v>0</v>
      </c>
      <c r="E324" s="38">
        <f>COUNTIF(user_list!H:H,A324)</f>
        <v>0</v>
      </c>
      <c r="F324" s="55">
        <f t="shared" si="10"/>
        <v>11</v>
      </c>
      <c r="G324" s="55">
        <f t="shared" si="11"/>
        <v>2015</v>
      </c>
    </row>
    <row r="325" spans="1:7" x14ac:dyDescent="0.3">
      <c r="A325" s="74">
        <v>42328</v>
      </c>
      <c r="B325">
        <f>SUMIFS(user_list!P:P,user_list!G:G,"&lt;="&amp;A325,user_list!H:H,"&gt;="&amp;A325)</f>
        <v>0.7589648928788274</v>
      </c>
      <c r="C325">
        <f>SUMIFS(user_list!Q:Q,user_list!G:G,"&lt;="&amp;A325,user_list!H:H,"&gt;="&amp;A325)</f>
        <v>1.8924668227946921</v>
      </c>
      <c r="D325">
        <f>SUMIFS(user_list!P:P,user_list!G:G,"&lt;="&amp;A325,user_list!H:H,"&gt;="&amp;A325,user_list!J:J,days!G325)+SUMIFS(user_list!P:P,user_list!G:G,"&lt;="&amp;A325,user_list!H:H,"&gt;="&amp;A325,user_list!J:J,days!G325-1)</f>
        <v>0</v>
      </c>
      <c r="E325" s="38">
        <f>COUNTIF(user_list!H:H,A325)</f>
        <v>0</v>
      </c>
      <c r="F325" s="55">
        <f t="shared" si="10"/>
        <v>11</v>
      </c>
      <c r="G325" s="55">
        <f t="shared" si="11"/>
        <v>2015</v>
      </c>
    </row>
    <row r="326" spans="1:7" x14ac:dyDescent="0.3">
      <c r="A326" s="74">
        <v>42329</v>
      </c>
      <c r="B326">
        <f>SUMIFS(user_list!P:P,user_list!G:G,"&lt;="&amp;A326,user_list!H:H,"&gt;="&amp;A326)</f>
        <v>0.7589648928788274</v>
      </c>
      <c r="C326">
        <f>SUMIFS(user_list!Q:Q,user_list!G:G,"&lt;="&amp;A326,user_list!H:H,"&gt;="&amp;A326)</f>
        <v>1.8924668227946921</v>
      </c>
      <c r="D326">
        <f>SUMIFS(user_list!P:P,user_list!G:G,"&lt;="&amp;A326,user_list!H:H,"&gt;="&amp;A326,user_list!J:J,days!G326)+SUMIFS(user_list!P:P,user_list!G:G,"&lt;="&amp;A326,user_list!H:H,"&gt;="&amp;A326,user_list!J:J,days!G326-1)</f>
        <v>0</v>
      </c>
      <c r="E326" s="38">
        <f>COUNTIF(user_list!H:H,A326)</f>
        <v>0</v>
      </c>
      <c r="F326" s="55">
        <f t="shared" si="10"/>
        <v>11</v>
      </c>
      <c r="G326" s="55">
        <f t="shared" si="11"/>
        <v>2015</v>
      </c>
    </row>
    <row r="327" spans="1:7" x14ac:dyDescent="0.3">
      <c r="A327" s="74">
        <v>42330</v>
      </c>
      <c r="B327">
        <f>SUMIFS(user_list!P:P,user_list!G:G,"&lt;="&amp;A327,user_list!H:H,"&gt;="&amp;A327)</f>
        <v>0.7589648928788274</v>
      </c>
      <c r="C327">
        <f>SUMIFS(user_list!Q:Q,user_list!G:G,"&lt;="&amp;A327,user_list!H:H,"&gt;="&amp;A327)</f>
        <v>1.8924668227946921</v>
      </c>
      <c r="D327">
        <f>SUMIFS(user_list!P:P,user_list!G:G,"&lt;="&amp;A327,user_list!H:H,"&gt;="&amp;A327,user_list!J:J,days!G327)+SUMIFS(user_list!P:P,user_list!G:G,"&lt;="&amp;A327,user_list!H:H,"&gt;="&amp;A327,user_list!J:J,days!G327-1)</f>
        <v>0</v>
      </c>
      <c r="E327" s="38">
        <f>COUNTIF(user_list!H:H,A327)</f>
        <v>0</v>
      </c>
      <c r="F327" s="55">
        <f t="shared" si="10"/>
        <v>11</v>
      </c>
      <c r="G327" s="55">
        <f t="shared" si="11"/>
        <v>2015</v>
      </c>
    </row>
    <row r="328" spans="1:7" x14ac:dyDescent="0.3">
      <c r="A328" s="74">
        <v>42331</v>
      </c>
      <c r="B328">
        <f>SUMIFS(user_list!P:P,user_list!G:G,"&lt;="&amp;A328,user_list!H:H,"&gt;="&amp;A328)</f>
        <v>0.7589648928788274</v>
      </c>
      <c r="C328">
        <f>SUMIFS(user_list!Q:Q,user_list!G:G,"&lt;="&amp;A328,user_list!H:H,"&gt;="&amp;A328)</f>
        <v>1.8924668227946921</v>
      </c>
      <c r="D328">
        <f>SUMIFS(user_list!P:P,user_list!G:G,"&lt;="&amp;A328,user_list!H:H,"&gt;="&amp;A328,user_list!J:J,days!G328)+SUMIFS(user_list!P:P,user_list!G:G,"&lt;="&amp;A328,user_list!H:H,"&gt;="&amp;A328,user_list!J:J,days!G328-1)</f>
        <v>0</v>
      </c>
      <c r="E328" s="38">
        <f>COUNTIF(user_list!H:H,A328)</f>
        <v>0</v>
      </c>
      <c r="F328" s="55">
        <f t="shared" si="10"/>
        <v>11</v>
      </c>
      <c r="G328" s="55">
        <f t="shared" si="11"/>
        <v>2015</v>
      </c>
    </row>
    <row r="329" spans="1:7" x14ac:dyDescent="0.3">
      <c r="A329" s="74">
        <v>42332</v>
      </c>
      <c r="B329">
        <f>SUMIFS(user_list!P:P,user_list!G:G,"&lt;="&amp;A329,user_list!H:H,"&gt;="&amp;A329)</f>
        <v>0.7589648928788274</v>
      </c>
      <c r="C329">
        <f>SUMIFS(user_list!Q:Q,user_list!G:G,"&lt;="&amp;A329,user_list!H:H,"&gt;="&amp;A329)</f>
        <v>1.8924668227946921</v>
      </c>
      <c r="D329">
        <f>SUMIFS(user_list!P:P,user_list!G:G,"&lt;="&amp;A329,user_list!H:H,"&gt;="&amp;A329,user_list!J:J,days!G329)+SUMIFS(user_list!P:P,user_list!G:G,"&lt;="&amp;A329,user_list!H:H,"&gt;="&amp;A329,user_list!J:J,days!G329-1)</f>
        <v>0</v>
      </c>
      <c r="E329" s="38">
        <f>COUNTIF(user_list!H:H,A329)</f>
        <v>0</v>
      </c>
      <c r="F329" s="55">
        <f t="shared" si="10"/>
        <v>11</v>
      </c>
      <c r="G329" s="55">
        <f t="shared" si="11"/>
        <v>2015</v>
      </c>
    </row>
    <row r="330" spans="1:7" x14ac:dyDescent="0.3">
      <c r="A330" s="74">
        <v>42333</v>
      </c>
      <c r="B330">
        <f>SUMIFS(user_list!P:P,user_list!G:G,"&lt;="&amp;A330,user_list!H:H,"&gt;="&amp;A330)</f>
        <v>0.7589648928788274</v>
      </c>
      <c r="C330">
        <f>SUMIFS(user_list!Q:Q,user_list!G:G,"&lt;="&amp;A330,user_list!H:H,"&gt;="&amp;A330)</f>
        <v>1.8924668227946921</v>
      </c>
      <c r="D330">
        <f>SUMIFS(user_list!P:P,user_list!G:G,"&lt;="&amp;A330,user_list!H:H,"&gt;="&amp;A330,user_list!J:J,days!G330)+SUMIFS(user_list!P:P,user_list!G:G,"&lt;="&amp;A330,user_list!H:H,"&gt;="&amp;A330,user_list!J:J,days!G330-1)</f>
        <v>0</v>
      </c>
      <c r="E330" s="38">
        <f>COUNTIF(user_list!H:H,A330)</f>
        <v>0</v>
      </c>
      <c r="F330" s="55">
        <f t="shared" si="10"/>
        <v>11</v>
      </c>
      <c r="G330" s="55">
        <f t="shared" si="11"/>
        <v>2015</v>
      </c>
    </row>
    <row r="331" spans="1:7" x14ac:dyDescent="0.3">
      <c r="A331" s="74">
        <v>42334</v>
      </c>
      <c r="B331">
        <f>SUMIFS(user_list!P:P,user_list!G:G,"&lt;="&amp;A331,user_list!H:H,"&gt;="&amp;A331)</f>
        <v>0.7589648928788274</v>
      </c>
      <c r="C331">
        <f>SUMIFS(user_list!Q:Q,user_list!G:G,"&lt;="&amp;A331,user_list!H:H,"&gt;="&amp;A331)</f>
        <v>1.8924668227946921</v>
      </c>
      <c r="D331">
        <f>SUMIFS(user_list!P:P,user_list!G:G,"&lt;="&amp;A331,user_list!H:H,"&gt;="&amp;A331,user_list!J:J,days!G331)+SUMIFS(user_list!P:P,user_list!G:G,"&lt;="&amp;A331,user_list!H:H,"&gt;="&amp;A331,user_list!J:J,days!G331-1)</f>
        <v>0</v>
      </c>
      <c r="E331" s="38">
        <f>COUNTIF(user_list!H:H,A331)</f>
        <v>0</v>
      </c>
      <c r="F331" s="55">
        <f t="shared" si="10"/>
        <v>11</v>
      </c>
      <c r="G331" s="55">
        <f t="shared" si="11"/>
        <v>2015</v>
      </c>
    </row>
    <row r="332" spans="1:7" x14ac:dyDescent="0.3">
      <c r="A332" s="74">
        <v>42335</v>
      </c>
      <c r="B332">
        <f>SUMIFS(user_list!P:P,user_list!G:G,"&lt;="&amp;A332,user_list!H:H,"&gt;="&amp;A332)</f>
        <v>0.7589648928788274</v>
      </c>
      <c r="C332">
        <f>SUMIFS(user_list!Q:Q,user_list!G:G,"&lt;="&amp;A332,user_list!H:H,"&gt;="&amp;A332)</f>
        <v>1.8924668227946921</v>
      </c>
      <c r="D332">
        <f>SUMIFS(user_list!P:P,user_list!G:G,"&lt;="&amp;A332,user_list!H:H,"&gt;="&amp;A332,user_list!J:J,days!G332)+SUMIFS(user_list!P:P,user_list!G:G,"&lt;="&amp;A332,user_list!H:H,"&gt;="&amp;A332,user_list!J:J,days!G332-1)</f>
        <v>0</v>
      </c>
      <c r="E332" s="38">
        <f>COUNTIF(user_list!H:H,A332)</f>
        <v>0</v>
      </c>
      <c r="F332" s="55">
        <f t="shared" si="10"/>
        <v>11</v>
      </c>
      <c r="G332" s="55">
        <f t="shared" si="11"/>
        <v>2015</v>
      </c>
    </row>
    <row r="333" spans="1:7" x14ac:dyDescent="0.3">
      <c r="A333" s="74">
        <v>42336</v>
      </c>
      <c r="B333">
        <f>SUMIFS(user_list!P:P,user_list!G:G,"&lt;="&amp;A333,user_list!H:H,"&gt;="&amp;A333)</f>
        <v>0.7589648928788274</v>
      </c>
      <c r="C333">
        <f>SUMIFS(user_list!Q:Q,user_list!G:G,"&lt;="&amp;A333,user_list!H:H,"&gt;="&amp;A333)</f>
        <v>1.8924668227946921</v>
      </c>
      <c r="D333">
        <f>SUMIFS(user_list!P:P,user_list!G:G,"&lt;="&amp;A333,user_list!H:H,"&gt;="&amp;A333,user_list!J:J,days!G333)+SUMIFS(user_list!P:P,user_list!G:G,"&lt;="&amp;A333,user_list!H:H,"&gt;="&amp;A333,user_list!J:J,days!G333-1)</f>
        <v>0</v>
      </c>
      <c r="E333" s="38">
        <f>COUNTIF(user_list!H:H,A333)</f>
        <v>0</v>
      </c>
      <c r="F333" s="55">
        <f t="shared" si="10"/>
        <v>11</v>
      </c>
      <c r="G333" s="55">
        <f t="shared" si="11"/>
        <v>2015</v>
      </c>
    </row>
    <row r="334" spans="1:7" x14ac:dyDescent="0.3">
      <c r="A334" s="74">
        <v>42337</v>
      </c>
      <c r="B334">
        <f>SUMIFS(user_list!P:P,user_list!G:G,"&lt;="&amp;A334,user_list!H:H,"&gt;="&amp;A334)</f>
        <v>0.7589648928788274</v>
      </c>
      <c r="C334">
        <f>SUMIFS(user_list!Q:Q,user_list!G:G,"&lt;="&amp;A334,user_list!H:H,"&gt;="&amp;A334)</f>
        <v>1.8924668227946921</v>
      </c>
      <c r="D334">
        <f>SUMIFS(user_list!P:P,user_list!G:G,"&lt;="&amp;A334,user_list!H:H,"&gt;="&amp;A334,user_list!J:J,days!G334)+SUMIFS(user_list!P:P,user_list!G:G,"&lt;="&amp;A334,user_list!H:H,"&gt;="&amp;A334,user_list!J:J,days!G334-1)</f>
        <v>0</v>
      </c>
      <c r="E334" s="38">
        <f>COUNTIF(user_list!H:H,A334)</f>
        <v>0</v>
      </c>
      <c r="F334" s="55">
        <f t="shared" si="10"/>
        <v>11</v>
      </c>
      <c r="G334" s="55">
        <f t="shared" si="11"/>
        <v>2015</v>
      </c>
    </row>
    <row r="335" spans="1:7" x14ac:dyDescent="0.3">
      <c r="A335" s="74">
        <v>42338</v>
      </c>
      <c r="B335">
        <f>SUMIFS(user_list!P:P,user_list!G:G,"&lt;="&amp;A335,user_list!H:H,"&gt;="&amp;A335)</f>
        <v>0.7589648928788274</v>
      </c>
      <c r="C335">
        <f>SUMIFS(user_list!Q:Q,user_list!G:G,"&lt;="&amp;A335,user_list!H:H,"&gt;="&amp;A335)</f>
        <v>1.8924668227946921</v>
      </c>
      <c r="D335">
        <f>SUMIFS(user_list!P:P,user_list!G:G,"&lt;="&amp;A335,user_list!H:H,"&gt;="&amp;A335,user_list!J:J,days!G335)+SUMIFS(user_list!P:P,user_list!G:G,"&lt;="&amp;A335,user_list!H:H,"&gt;="&amp;A335,user_list!J:J,days!G335-1)</f>
        <v>0</v>
      </c>
      <c r="E335" s="38">
        <f>COUNTIF(user_list!H:H,A335)</f>
        <v>0</v>
      </c>
      <c r="F335" s="55">
        <f t="shared" si="10"/>
        <v>11</v>
      </c>
      <c r="G335" s="55">
        <f t="shared" si="11"/>
        <v>2015</v>
      </c>
    </row>
    <row r="336" spans="1:7" x14ac:dyDescent="0.3">
      <c r="A336" s="74">
        <v>42339</v>
      </c>
      <c r="B336">
        <f>SUMIFS(user_list!P:P,user_list!G:G,"&lt;="&amp;A336,user_list!H:H,"&gt;="&amp;A336)</f>
        <v>0.7589648928788274</v>
      </c>
      <c r="C336">
        <f>SUMIFS(user_list!Q:Q,user_list!G:G,"&lt;="&amp;A336,user_list!H:H,"&gt;="&amp;A336)</f>
        <v>1.8924668227946921</v>
      </c>
      <c r="D336">
        <f>SUMIFS(user_list!P:P,user_list!G:G,"&lt;="&amp;A336,user_list!H:H,"&gt;="&amp;A336,user_list!J:J,days!G336)+SUMIFS(user_list!P:P,user_list!G:G,"&lt;="&amp;A336,user_list!H:H,"&gt;="&amp;A336,user_list!J:J,days!G336-1)</f>
        <v>0</v>
      </c>
      <c r="E336" s="38">
        <f>COUNTIF(user_list!H:H,A336)</f>
        <v>0</v>
      </c>
      <c r="F336" s="55">
        <f t="shared" si="10"/>
        <v>12</v>
      </c>
      <c r="G336" s="55">
        <f t="shared" si="11"/>
        <v>2015</v>
      </c>
    </row>
    <row r="337" spans="1:7" x14ac:dyDescent="0.3">
      <c r="A337" s="74">
        <v>42340</v>
      </c>
      <c r="B337">
        <f>SUMIFS(user_list!P:P,user_list!G:G,"&lt;="&amp;A337,user_list!H:H,"&gt;="&amp;A337)</f>
        <v>0.7589648928788274</v>
      </c>
      <c r="C337">
        <f>SUMIFS(user_list!Q:Q,user_list!G:G,"&lt;="&amp;A337,user_list!H:H,"&gt;="&amp;A337)</f>
        <v>1.8924668227946921</v>
      </c>
      <c r="D337">
        <f>SUMIFS(user_list!P:P,user_list!G:G,"&lt;="&amp;A337,user_list!H:H,"&gt;="&amp;A337,user_list!J:J,days!G337)+SUMIFS(user_list!P:P,user_list!G:G,"&lt;="&amp;A337,user_list!H:H,"&gt;="&amp;A337,user_list!J:J,days!G337-1)</f>
        <v>0</v>
      </c>
      <c r="E337" s="38">
        <f>COUNTIF(user_list!H:H,A337)</f>
        <v>0</v>
      </c>
      <c r="F337" s="55">
        <f t="shared" si="10"/>
        <v>12</v>
      </c>
      <c r="G337" s="55">
        <f t="shared" si="11"/>
        <v>2015</v>
      </c>
    </row>
    <row r="338" spans="1:7" x14ac:dyDescent="0.3">
      <c r="A338" s="74">
        <v>42341</v>
      </c>
      <c r="B338">
        <f>SUMIFS(user_list!P:P,user_list!G:G,"&lt;="&amp;A338,user_list!H:H,"&gt;="&amp;A338)</f>
        <v>0.7589648928788274</v>
      </c>
      <c r="C338">
        <f>SUMIFS(user_list!Q:Q,user_list!G:G,"&lt;="&amp;A338,user_list!H:H,"&gt;="&amp;A338)</f>
        <v>1.8924668227946921</v>
      </c>
      <c r="D338">
        <f>SUMIFS(user_list!P:P,user_list!G:G,"&lt;="&amp;A338,user_list!H:H,"&gt;="&amp;A338,user_list!J:J,days!G338)+SUMIFS(user_list!P:P,user_list!G:G,"&lt;="&amp;A338,user_list!H:H,"&gt;="&amp;A338,user_list!J:J,days!G338-1)</f>
        <v>0</v>
      </c>
      <c r="E338" s="38">
        <f>COUNTIF(user_list!H:H,A338)</f>
        <v>0</v>
      </c>
      <c r="F338" s="55">
        <f t="shared" si="10"/>
        <v>12</v>
      </c>
      <c r="G338" s="55">
        <f t="shared" si="11"/>
        <v>2015</v>
      </c>
    </row>
    <row r="339" spans="1:7" x14ac:dyDescent="0.3">
      <c r="A339" s="74">
        <v>42342</v>
      </c>
      <c r="B339">
        <f>SUMIFS(user_list!P:P,user_list!G:G,"&lt;="&amp;A339,user_list!H:H,"&gt;="&amp;A339)</f>
        <v>0.7589648928788274</v>
      </c>
      <c r="C339">
        <f>SUMIFS(user_list!Q:Q,user_list!G:G,"&lt;="&amp;A339,user_list!H:H,"&gt;="&amp;A339)</f>
        <v>1.8924668227946921</v>
      </c>
      <c r="D339">
        <f>SUMIFS(user_list!P:P,user_list!G:G,"&lt;="&amp;A339,user_list!H:H,"&gt;="&amp;A339,user_list!J:J,days!G339)+SUMIFS(user_list!P:P,user_list!G:G,"&lt;="&amp;A339,user_list!H:H,"&gt;="&amp;A339,user_list!J:J,days!G339-1)</f>
        <v>0</v>
      </c>
      <c r="E339" s="38">
        <f>COUNTIF(user_list!H:H,A339)</f>
        <v>0</v>
      </c>
      <c r="F339" s="55">
        <f t="shared" si="10"/>
        <v>12</v>
      </c>
      <c r="G339" s="55">
        <f t="shared" si="11"/>
        <v>2015</v>
      </c>
    </row>
    <row r="340" spans="1:7" x14ac:dyDescent="0.3">
      <c r="A340" s="74">
        <v>42343</v>
      </c>
      <c r="B340">
        <f>SUMIFS(user_list!P:P,user_list!G:G,"&lt;="&amp;A340,user_list!H:H,"&gt;="&amp;A340)</f>
        <v>0.7589648928788274</v>
      </c>
      <c r="C340">
        <f>SUMIFS(user_list!Q:Q,user_list!G:G,"&lt;="&amp;A340,user_list!H:H,"&gt;="&amp;A340)</f>
        <v>1.8924668227946921</v>
      </c>
      <c r="D340">
        <f>SUMIFS(user_list!P:P,user_list!G:G,"&lt;="&amp;A340,user_list!H:H,"&gt;="&amp;A340,user_list!J:J,days!G340)+SUMIFS(user_list!P:P,user_list!G:G,"&lt;="&amp;A340,user_list!H:H,"&gt;="&amp;A340,user_list!J:J,days!G340-1)</f>
        <v>0</v>
      </c>
      <c r="E340" s="38">
        <f>COUNTIF(user_list!H:H,A340)</f>
        <v>0</v>
      </c>
      <c r="F340" s="55">
        <f t="shared" si="10"/>
        <v>12</v>
      </c>
      <c r="G340" s="55">
        <f t="shared" si="11"/>
        <v>2015</v>
      </c>
    </row>
    <row r="341" spans="1:7" x14ac:dyDescent="0.3">
      <c r="A341" s="74">
        <v>42344</v>
      </c>
      <c r="B341">
        <f>SUMIFS(user_list!P:P,user_list!G:G,"&lt;="&amp;A341,user_list!H:H,"&gt;="&amp;A341)</f>
        <v>0.7589648928788274</v>
      </c>
      <c r="C341">
        <f>SUMIFS(user_list!Q:Q,user_list!G:G,"&lt;="&amp;A341,user_list!H:H,"&gt;="&amp;A341)</f>
        <v>1.8924668227946921</v>
      </c>
      <c r="D341">
        <f>SUMIFS(user_list!P:P,user_list!G:G,"&lt;="&amp;A341,user_list!H:H,"&gt;="&amp;A341,user_list!J:J,days!G341)+SUMIFS(user_list!P:P,user_list!G:G,"&lt;="&amp;A341,user_list!H:H,"&gt;="&amp;A341,user_list!J:J,days!G341-1)</f>
        <v>0</v>
      </c>
      <c r="E341" s="38">
        <f>COUNTIF(user_list!H:H,A341)</f>
        <v>0</v>
      </c>
      <c r="F341" s="55">
        <f t="shared" si="10"/>
        <v>12</v>
      </c>
      <c r="G341" s="55">
        <f t="shared" si="11"/>
        <v>2015</v>
      </c>
    </row>
    <row r="342" spans="1:7" x14ac:dyDescent="0.3">
      <c r="A342" s="74">
        <v>42345</v>
      </c>
      <c r="B342">
        <f>SUMIFS(user_list!P:P,user_list!G:G,"&lt;="&amp;A342,user_list!H:H,"&gt;="&amp;A342)</f>
        <v>0.7589648928788274</v>
      </c>
      <c r="C342">
        <f>SUMIFS(user_list!Q:Q,user_list!G:G,"&lt;="&amp;A342,user_list!H:H,"&gt;="&amp;A342)</f>
        <v>1.8924668227946921</v>
      </c>
      <c r="D342">
        <f>SUMIFS(user_list!P:P,user_list!G:G,"&lt;="&amp;A342,user_list!H:H,"&gt;="&amp;A342,user_list!J:J,days!G342)+SUMIFS(user_list!P:P,user_list!G:G,"&lt;="&amp;A342,user_list!H:H,"&gt;="&amp;A342,user_list!J:J,days!G342-1)</f>
        <v>0</v>
      </c>
      <c r="E342" s="38">
        <f>COUNTIF(user_list!H:H,A342)</f>
        <v>0</v>
      </c>
      <c r="F342" s="55">
        <f t="shared" si="10"/>
        <v>12</v>
      </c>
      <c r="G342" s="55">
        <f t="shared" si="11"/>
        <v>2015</v>
      </c>
    </row>
    <row r="343" spans="1:7" x14ac:dyDescent="0.3">
      <c r="A343" s="74">
        <v>42346</v>
      </c>
      <c r="B343">
        <f>SUMIFS(user_list!P:P,user_list!G:G,"&lt;="&amp;A343,user_list!H:H,"&gt;="&amp;A343)</f>
        <v>0.7589648928788274</v>
      </c>
      <c r="C343">
        <f>SUMIFS(user_list!Q:Q,user_list!G:G,"&lt;="&amp;A343,user_list!H:H,"&gt;="&amp;A343)</f>
        <v>1.8924668227946921</v>
      </c>
      <c r="D343">
        <f>SUMIFS(user_list!P:P,user_list!G:G,"&lt;="&amp;A343,user_list!H:H,"&gt;="&amp;A343,user_list!J:J,days!G343)+SUMIFS(user_list!P:P,user_list!G:G,"&lt;="&amp;A343,user_list!H:H,"&gt;="&amp;A343,user_list!J:J,days!G343-1)</f>
        <v>0</v>
      </c>
      <c r="E343" s="38">
        <f>COUNTIF(user_list!H:H,A343)</f>
        <v>0</v>
      </c>
      <c r="F343" s="55">
        <f t="shared" si="10"/>
        <v>12</v>
      </c>
      <c r="G343" s="55">
        <f t="shared" si="11"/>
        <v>2015</v>
      </c>
    </row>
    <row r="344" spans="1:7" x14ac:dyDescent="0.3">
      <c r="A344" s="74">
        <v>42347</v>
      </c>
      <c r="B344">
        <f>SUMIFS(user_list!P:P,user_list!G:G,"&lt;="&amp;A344,user_list!H:H,"&gt;="&amp;A344)</f>
        <v>0.7589648928788274</v>
      </c>
      <c r="C344">
        <f>SUMIFS(user_list!Q:Q,user_list!G:G,"&lt;="&amp;A344,user_list!H:H,"&gt;="&amp;A344)</f>
        <v>1.8924668227946921</v>
      </c>
      <c r="D344">
        <f>SUMIFS(user_list!P:P,user_list!G:G,"&lt;="&amp;A344,user_list!H:H,"&gt;="&amp;A344,user_list!J:J,days!G344)+SUMIFS(user_list!P:P,user_list!G:G,"&lt;="&amp;A344,user_list!H:H,"&gt;="&amp;A344,user_list!J:J,days!G344-1)</f>
        <v>0</v>
      </c>
      <c r="E344" s="38">
        <f>COUNTIF(user_list!H:H,A344)</f>
        <v>0</v>
      </c>
      <c r="F344" s="55">
        <f t="shared" si="10"/>
        <v>12</v>
      </c>
      <c r="G344" s="55">
        <f t="shared" si="11"/>
        <v>2015</v>
      </c>
    </row>
    <row r="345" spans="1:7" x14ac:dyDescent="0.3">
      <c r="A345" s="74">
        <v>42348</v>
      </c>
      <c r="B345">
        <f>SUMIFS(user_list!P:P,user_list!G:G,"&lt;="&amp;A345,user_list!H:H,"&gt;="&amp;A345)</f>
        <v>0.7589648928788274</v>
      </c>
      <c r="C345">
        <f>SUMIFS(user_list!Q:Q,user_list!G:G,"&lt;="&amp;A345,user_list!H:H,"&gt;="&amp;A345)</f>
        <v>1.8924668227946921</v>
      </c>
      <c r="D345">
        <f>SUMIFS(user_list!P:P,user_list!G:G,"&lt;="&amp;A345,user_list!H:H,"&gt;="&amp;A345,user_list!J:J,days!G345)+SUMIFS(user_list!P:P,user_list!G:G,"&lt;="&amp;A345,user_list!H:H,"&gt;="&amp;A345,user_list!J:J,days!G345-1)</f>
        <v>0</v>
      </c>
      <c r="E345" s="38">
        <f>COUNTIF(user_list!H:H,A345)</f>
        <v>0</v>
      </c>
      <c r="F345" s="55">
        <f t="shared" si="10"/>
        <v>12</v>
      </c>
      <c r="G345" s="55">
        <f t="shared" si="11"/>
        <v>2015</v>
      </c>
    </row>
    <row r="346" spans="1:7" x14ac:dyDescent="0.3">
      <c r="A346" s="74">
        <v>42349</v>
      </c>
      <c r="B346">
        <f>SUMIFS(user_list!P:P,user_list!G:G,"&lt;="&amp;A346,user_list!H:H,"&gt;="&amp;A346)</f>
        <v>0.7589648928788274</v>
      </c>
      <c r="C346">
        <f>SUMIFS(user_list!Q:Q,user_list!G:G,"&lt;="&amp;A346,user_list!H:H,"&gt;="&amp;A346)</f>
        <v>1.8924668227946921</v>
      </c>
      <c r="D346">
        <f>SUMIFS(user_list!P:P,user_list!G:G,"&lt;="&amp;A346,user_list!H:H,"&gt;="&amp;A346,user_list!J:J,days!G346)+SUMIFS(user_list!P:P,user_list!G:G,"&lt;="&amp;A346,user_list!H:H,"&gt;="&amp;A346,user_list!J:J,days!G346-1)</f>
        <v>0</v>
      </c>
      <c r="E346" s="38">
        <f>COUNTIF(user_list!H:H,A346)</f>
        <v>0</v>
      </c>
      <c r="F346" s="55">
        <f t="shared" si="10"/>
        <v>12</v>
      </c>
      <c r="G346" s="55">
        <f t="shared" si="11"/>
        <v>2015</v>
      </c>
    </row>
    <row r="347" spans="1:7" x14ac:dyDescent="0.3">
      <c r="A347" s="74">
        <v>42350</v>
      </c>
      <c r="B347">
        <f>SUMIFS(user_list!P:P,user_list!G:G,"&lt;="&amp;A347,user_list!H:H,"&gt;="&amp;A347)</f>
        <v>0.7589648928788274</v>
      </c>
      <c r="C347">
        <f>SUMIFS(user_list!Q:Q,user_list!G:G,"&lt;="&amp;A347,user_list!H:H,"&gt;="&amp;A347)</f>
        <v>1.8924668227946921</v>
      </c>
      <c r="D347">
        <f>SUMIFS(user_list!P:P,user_list!G:G,"&lt;="&amp;A347,user_list!H:H,"&gt;="&amp;A347,user_list!J:J,days!G347)+SUMIFS(user_list!P:P,user_list!G:G,"&lt;="&amp;A347,user_list!H:H,"&gt;="&amp;A347,user_list!J:J,days!G347-1)</f>
        <v>0</v>
      </c>
      <c r="E347" s="38">
        <f>COUNTIF(user_list!H:H,A347)</f>
        <v>0</v>
      </c>
      <c r="F347" s="55">
        <f t="shared" si="10"/>
        <v>12</v>
      </c>
      <c r="G347" s="55">
        <f t="shared" si="11"/>
        <v>2015</v>
      </c>
    </row>
    <row r="348" spans="1:7" x14ac:dyDescent="0.3">
      <c r="A348" s="74">
        <v>42351</v>
      </c>
      <c r="B348">
        <f>SUMIFS(user_list!P:P,user_list!G:G,"&lt;="&amp;A348,user_list!H:H,"&gt;="&amp;A348)</f>
        <v>0.7589648928788274</v>
      </c>
      <c r="C348">
        <f>SUMIFS(user_list!Q:Q,user_list!G:G,"&lt;="&amp;A348,user_list!H:H,"&gt;="&amp;A348)</f>
        <v>1.8924668227946921</v>
      </c>
      <c r="D348">
        <f>SUMIFS(user_list!P:P,user_list!G:G,"&lt;="&amp;A348,user_list!H:H,"&gt;="&amp;A348,user_list!J:J,days!G348)+SUMIFS(user_list!P:P,user_list!G:G,"&lt;="&amp;A348,user_list!H:H,"&gt;="&amp;A348,user_list!J:J,days!G348-1)</f>
        <v>0</v>
      </c>
      <c r="E348" s="38">
        <f>COUNTIF(user_list!H:H,A348)</f>
        <v>0</v>
      </c>
      <c r="F348" s="55">
        <f t="shared" si="10"/>
        <v>12</v>
      </c>
      <c r="G348" s="55">
        <f t="shared" si="11"/>
        <v>2015</v>
      </c>
    </row>
    <row r="349" spans="1:7" x14ac:dyDescent="0.3">
      <c r="A349" s="74">
        <v>42352</v>
      </c>
      <c r="B349">
        <f>SUMIFS(user_list!P:P,user_list!G:G,"&lt;="&amp;A349,user_list!H:H,"&gt;="&amp;A349)</f>
        <v>0.7589648928788274</v>
      </c>
      <c r="C349">
        <f>SUMIFS(user_list!Q:Q,user_list!G:G,"&lt;="&amp;A349,user_list!H:H,"&gt;="&amp;A349)</f>
        <v>1.8924668227946921</v>
      </c>
      <c r="D349">
        <f>SUMIFS(user_list!P:P,user_list!G:G,"&lt;="&amp;A349,user_list!H:H,"&gt;="&amp;A349,user_list!J:J,days!G349)+SUMIFS(user_list!P:P,user_list!G:G,"&lt;="&amp;A349,user_list!H:H,"&gt;="&amp;A349,user_list!J:J,days!G349-1)</f>
        <v>0</v>
      </c>
      <c r="E349" s="38">
        <f>COUNTIF(user_list!H:H,A349)</f>
        <v>0</v>
      </c>
      <c r="F349" s="55">
        <f t="shared" si="10"/>
        <v>12</v>
      </c>
      <c r="G349" s="55">
        <f t="shared" si="11"/>
        <v>2015</v>
      </c>
    </row>
    <row r="350" spans="1:7" x14ac:dyDescent="0.3">
      <c r="A350" s="74">
        <v>42353</v>
      </c>
      <c r="B350">
        <f>SUMIFS(user_list!P:P,user_list!G:G,"&lt;="&amp;A350,user_list!H:H,"&gt;="&amp;A350)</f>
        <v>0.7589648928788274</v>
      </c>
      <c r="C350">
        <f>SUMIFS(user_list!Q:Q,user_list!G:G,"&lt;="&amp;A350,user_list!H:H,"&gt;="&amp;A350)</f>
        <v>1.8924668227946921</v>
      </c>
      <c r="D350">
        <f>SUMIFS(user_list!P:P,user_list!G:G,"&lt;="&amp;A350,user_list!H:H,"&gt;="&amp;A350,user_list!J:J,days!G350)+SUMIFS(user_list!P:P,user_list!G:G,"&lt;="&amp;A350,user_list!H:H,"&gt;="&amp;A350,user_list!J:J,days!G350-1)</f>
        <v>0</v>
      </c>
      <c r="E350" s="38">
        <f>COUNTIF(user_list!H:H,A350)</f>
        <v>0</v>
      </c>
      <c r="F350" s="55">
        <f t="shared" si="10"/>
        <v>12</v>
      </c>
      <c r="G350" s="55">
        <f t="shared" si="11"/>
        <v>2015</v>
      </c>
    </row>
    <row r="351" spans="1:7" x14ac:dyDescent="0.3">
      <c r="A351" s="74">
        <v>42354</v>
      </c>
      <c r="B351">
        <f>SUMIFS(user_list!P:P,user_list!G:G,"&lt;="&amp;A351,user_list!H:H,"&gt;="&amp;A351)</f>
        <v>0.7589648928788274</v>
      </c>
      <c r="C351">
        <f>SUMIFS(user_list!Q:Q,user_list!G:G,"&lt;="&amp;A351,user_list!H:H,"&gt;="&amp;A351)</f>
        <v>1.8924668227946921</v>
      </c>
      <c r="D351">
        <f>SUMIFS(user_list!P:P,user_list!G:G,"&lt;="&amp;A351,user_list!H:H,"&gt;="&amp;A351,user_list!J:J,days!G351)+SUMIFS(user_list!P:P,user_list!G:G,"&lt;="&amp;A351,user_list!H:H,"&gt;="&amp;A351,user_list!J:J,days!G351-1)</f>
        <v>0</v>
      </c>
      <c r="E351" s="38">
        <f>COUNTIF(user_list!H:H,A351)</f>
        <v>0</v>
      </c>
      <c r="F351" s="55">
        <f t="shared" si="10"/>
        <v>12</v>
      </c>
      <c r="G351" s="55">
        <f t="shared" si="11"/>
        <v>2015</v>
      </c>
    </row>
    <row r="352" spans="1:7" x14ac:dyDescent="0.3">
      <c r="A352" s="74">
        <v>42355</v>
      </c>
      <c r="B352">
        <f>SUMIFS(user_list!P:P,user_list!G:G,"&lt;="&amp;A352,user_list!H:H,"&gt;="&amp;A352)</f>
        <v>0.7589648928788274</v>
      </c>
      <c r="C352">
        <f>SUMIFS(user_list!Q:Q,user_list!G:G,"&lt;="&amp;A352,user_list!H:H,"&gt;="&amp;A352)</f>
        <v>1.8924668227946921</v>
      </c>
      <c r="D352">
        <f>SUMIFS(user_list!P:P,user_list!G:G,"&lt;="&amp;A352,user_list!H:H,"&gt;="&amp;A352,user_list!J:J,days!G352)+SUMIFS(user_list!P:P,user_list!G:G,"&lt;="&amp;A352,user_list!H:H,"&gt;="&amp;A352,user_list!J:J,days!G352-1)</f>
        <v>0</v>
      </c>
      <c r="E352" s="38">
        <f>COUNTIF(user_list!H:H,A352)</f>
        <v>0</v>
      </c>
      <c r="F352" s="55">
        <f t="shared" si="10"/>
        <v>12</v>
      </c>
      <c r="G352" s="55">
        <f t="shared" si="11"/>
        <v>2015</v>
      </c>
    </row>
    <row r="353" spans="1:7" x14ac:dyDescent="0.3">
      <c r="A353" s="74">
        <v>42356</v>
      </c>
      <c r="B353">
        <f>SUMIFS(user_list!P:P,user_list!G:G,"&lt;="&amp;A353,user_list!H:H,"&gt;="&amp;A353)</f>
        <v>0.7589648928788274</v>
      </c>
      <c r="C353">
        <f>SUMIFS(user_list!Q:Q,user_list!G:G,"&lt;="&amp;A353,user_list!H:H,"&gt;="&amp;A353)</f>
        <v>1.8924668227946921</v>
      </c>
      <c r="D353">
        <f>SUMIFS(user_list!P:P,user_list!G:G,"&lt;="&amp;A353,user_list!H:H,"&gt;="&amp;A353,user_list!J:J,days!G353)+SUMIFS(user_list!P:P,user_list!G:G,"&lt;="&amp;A353,user_list!H:H,"&gt;="&amp;A353,user_list!J:J,days!G353-1)</f>
        <v>0</v>
      </c>
      <c r="E353" s="38">
        <f>COUNTIF(user_list!H:H,A353)</f>
        <v>0</v>
      </c>
      <c r="F353" s="55">
        <f t="shared" si="10"/>
        <v>12</v>
      </c>
      <c r="G353" s="55">
        <f t="shared" si="11"/>
        <v>2015</v>
      </c>
    </row>
    <row r="354" spans="1:7" x14ac:dyDescent="0.3">
      <c r="A354" s="74">
        <v>42357</v>
      </c>
      <c r="B354">
        <f>SUMIFS(user_list!P:P,user_list!G:G,"&lt;="&amp;A354,user_list!H:H,"&gt;="&amp;A354)</f>
        <v>0.7589648928788274</v>
      </c>
      <c r="C354">
        <f>SUMIFS(user_list!Q:Q,user_list!G:G,"&lt;="&amp;A354,user_list!H:H,"&gt;="&amp;A354)</f>
        <v>1.8924668227946921</v>
      </c>
      <c r="D354">
        <f>SUMIFS(user_list!P:P,user_list!G:G,"&lt;="&amp;A354,user_list!H:H,"&gt;="&amp;A354,user_list!J:J,days!G354)+SUMIFS(user_list!P:P,user_list!G:G,"&lt;="&amp;A354,user_list!H:H,"&gt;="&amp;A354,user_list!J:J,days!G354-1)</f>
        <v>0</v>
      </c>
      <c r="E354" s="38">
        <f>COUNTIF(user_list!H:H,A354)</f>
        <v>0</v>
      </c>
      <c r="F354" s="55">
        <f t="shared" si="10"/>
        <v>12</v>
      </c>
      <c r="G354" s="55">
        <f t="shared" si="11"/>
        <v>2015</v>
      </c>
    </row>
    <row r="355" spans="1:7" x14ac:dyDescent="0.3">
      <c r="A355" s="74">
        <v>42358</v>
      </c>
      <c r="B355">
        <f>SUMIFS(user_list!P:P,user_list!G:G,"&lt;="&amp;A355,user_list!H:H,"&gt;="&amp;A355)</f>
        <v>0.7589648928788274</v>
      </c>
      <c r="C355">
        <f>SUMIFS(user_list!Q:Q,user_list!G:G,"&lt;="&amp;A355,user_list!H:H,"&gt;="&amp;A355)</f>
        <v>1.8924668227946921</v>
      </c>
      <c r="D355">
        <f>SUMIFS(user_list!P:P,user_list!G:G,"&lt;="&amp;A355,user_list!H:H,"&gt;="&amp;A355,user_list!J:J,days!G355)+SUMIFS(user_list!P:P,user_list!G:G,"&lt;="&amp;A355,user_list!H:H,"&gt;="&amp;A355,user_list!J:J,days!G355-1)</f>
        <v>0</v>
      </c>
      <c r="E355" s="38">
        <f>COUNTIF(user_list!H:H,A355)</f>
        <v>0</v>
      </c>
      <c r="F355" s="55">
        <f t="shared" si="10"/>
        <v>12</v>
      </c>
      <c r="G355" s="55">
        <f t="shared" si="11"/>
        <v>2015</v>
      </c>
    </row>
    <row r="356" spans="1:7" x14ac:dyDescent="0.3">
      <c r="A356" s="74">
        <v>42359</v>
      </c>
      <c r="B356">
        <f>SUMIFS(user_list!P:P,user_list!G:G,"&lt;="&amp;A356,user_list!H:H,"&gt;="&amp;A356)</f>
        <v>0.7589648928788274</v>
      </c>
      <c r="C356">
        <f>SUMIFS(user_list!Q:Q,user_list!G:G,"&lt;="&amp;A356,user_list!H:H,"&gt;="&amp;A356)</f>
        <v>1.8924668227946921</v>
      </c>
      <c r="D356">
        <f>SUMIFS(user_list!P:P,user_list!G:G,"&lt;="&amp;A356,user_list!H:H,"&gt;="&amp;A356,user_list!J:J,days!G356)+SUMIFS(user_list!P:P,user_list!G:G,"&lt;="&amp;A356,user_list!H:H,"&gt;="&amp;A356,user_list!J:J,days!G356-1)</f>
        <v>0</v>
      </c>
      <c r="E356" s="38">
        <f>COUNTIF(user_list!H:H,A356)</f>
        <v>0</v>
      </c>
      <c r="F356" s="55">
        <f t="shared" si="10"/>
        <v>12</v>
      </c>
      <c r="G356" s="55">
        <f t="shared" si="11"/>
        <v>2015</v>
      </c>
    </row>
    <row r="357" spans="1:7" x14ac:dyDescent="0.3">
      <c r="A357" s="74">
        <v>42360</v>
      </c>
      <c r="B357">
        <f>SUMIFS(user_list!P:P,user_list!G:G,"&lt;="&amp;A357,user_list!H:H,"&gt;="&amp;A357)</f>
        <v>0.7589648928788274</v>
      </c>
      <c r="C357">
        <f>SUMIFS(user_list!Q:Q,user_list!G:G,"&lt;="&amp;A357,user_list!H:H,"&gt;="&amp;A357)</f>
        <v>1.8924668227946921</v>
      </c>
      <c r="D357">
        <f>SUMIFS(user_list!P:P,user_list!G:G,"&lt;="&amp;A357,user_list!H:H,"&gt;="&amp;A357,user_list!J:J,days!G357)+SUMIFS(user_list!P:P,user_list!G:G,"&lt;="&amp;A357,user_list!H:H,"&gt;="&amp;A357,user_list!J:J,days!G357-1)</f>
        <v>0</v>
      </c>
      <c r="E357" s="38">
        <f>COUNTIF(user_list!H:H,A357)</f>
        <v>0</v>
      </c>
      <c r="F357" s="55">
        <f t="shared" si="10"/>
        <v>12</v>
      </c>
      <c r="G357" s="55">
        <f t="shared" si="11"/>
        <v>2015</v>
      </c>
    </row>
    <row r="358" spans="1:7" x14ac:dyDescent="0.3">
      <c r="A358" s="74">
        <v>42361</v>
      </c>
      <c r="B358">
        <f>SUMIFS(user_list!P:P,user_list!G:G,"&lt;="&amp;A358,user_list!H:H,"&gt;="&amp;A358)</f>
        <v>0.7589648928788274</v>
      </c>
      <c r="C358">
        <f>SUMIFS(user_list!Q:Q,user_list!G:G,"&lt;="&amp;A358,user_list!H:H,"&gt;="&amp;A358)</f>
        <v>1.8924668227946921</v>
      </c>
      <c r="D358">
        <f>SUMIFS(user_list!P:P,user_list!G:G,"&lt;="&amp;A358,user_list!H:H,"&gt;="&amp;A358,user_list!J:J,days!G358)+SUMIFS(user_list!P:P,user_list!G:G,"&lt;="&amp;A358,user_list!H:H,"&gt;="&amp;A358,user_list!J:J,days!G358-1)</f>
        <v>0</v>
      </c>
      <c r="E358" s="38">
        <f>COUNTIF(user_list!H:H,A358)</f>
        <v>0</v>
      </c>
      <c r="F358" s="55">
        <f t="shared" si="10"/>
        <v>12</v>
      </c>
      <c r="G358" s="55">
        <f t="shared" si="11"/>
        <v>2015</v>
      </c>
    </row>
    <row r="359" spans="1:7" x14ac:dyDescent="0.3">
      <c r="A359" s="74">
        <v>42362</v>
      </c>
      <c r="B359">
        <f>SUMIFS(user_list!P:P,user_list!G:G,"&lt;="&amp;A359,user_list!H:H,"&gt;="&amp;A359)</f>
        <v>0.7589648928788274</v>
      </c>
      <c r="C359">
        <f>SUMIFS(user_list!Q:Q,user_list!G:G,"&lt;="&amp;A359,user_list!H:H,"&gt;="&amp;A359)</f>
        <v>1.8924668227946921</v>
      </c>
      <c r="D359">
        <f>SUMIFS(user_list!P:P,user_list!G:G,"&lt;="&amp;A359,user_list!H:H,"&gt;="&amp;A359,user_list!J:J,days!G359)+SUMIFS(user_list!P:P,user_list!G:G,"&lt;="&amp;A359,user_list!H:H,"&gt;="&amp;A359,user_list!J:J,days!G359-1)</f>
        <v>0</v>
      </c>
      <c r="E359" s="38">
        <f>COUNTIF(user_list!H:H,A359)</f>
        <v>0</v>
      </c>
      <c r="F359" s="55">
        <f t="shared" si="10"/>
        <v>12</v>
      </c>
      <c r="G359" s="55">
        <f t="shared" si="11"/>
        <v>2015</v>
      </c>
    </row>
    <row r="360" spans="1:7" x14ac:dyDescent="0.3">
      <c r="A360" s="74">
        <v>42363</v>
      </c>
      <c r="B360">
        <f>SUMIFS(user_list!P:P,user_list!G:G,"&lt;="&amp;A360,user_list!H:H,"&gt;="&amp;A360)</f>
        <v>0.7589648928788274</v>
      </c>
      <c r="C360">
        <f>SUMIFS(user_list!Q:Q,user_list!G:G,"&lt;="&amp;A360,user_list!H:H,"&gt;="&amp;A360)</f>
        <v>1.8924668227946921</v>
      </c>
      <c r="D360">
        <f>SUMIFS(user_list!P:P,user_list!G:G,"&lt;="&amp;A360,user_list!H:H,"&gt;="&amp;A360,user_list!J:J,days!G360)+SUMIFS(user_list!P:P,user_list!G:G,"&lt;="&amp;A360,user_list!H:H,"&gt;="&amp;A360,user_list!J:J,days!G360-1)</f>
        <v>0</v>
      </c>
      <c r="E360" s="38">
        <f>COUNTIF(user_list!H:H,A360)</f>
        <v>0</v>
      </c>
      <c r="F360" s="55">
        <f t="shared" si="10"/>
        <v>12</v>
      </c>
      <c r="G360" s="55">
        <f t="shared" si="11"/>
        <v>2015</v>
      </c>
    </row>
    <row r="361" spans="1:7" x14ac:dyDescent="0.3">
      <c r="A361" s="74">
        <v>42364</v>
      </c>
      <c r="B361">
        <f>SUMIFS(user_list!P:P,user_list!G:G,"&lt;="&amp;A361,user_list!H:H,"&gt;="&amp;A361)</f>
        <v>0.7589648928788274</v>
      </c>
      <c r="C361">
        <f>SUMIFS(user_list!Q:Q,user_list!G:G,"&lt;="&amp;A361,user_list!H:H,"&gt;="&amp;A361)</f>
        <v>1.8924668227946921</v>
      </c>
      <c r="D361">
        <f>SUMIFS(user_list!P:P,user_list!G:G,"&lt;="&amp;A361,user_list!H:H,"&gt;="&amp;A361,user_list!J:J,days!G361)+SUMIFS(user_list!P:P,user_list!G:G,"&lt;="&amp;A361,user_list!H:H,"&gt;="&amp;A361,user_list!J:J,days!G361-1)</f>
        <v>0</v>
      </c>
      <c r="E361" s="38">
        <f>COUNTIF(user_list!H:H,A361)</f>
        <v>0</v>
      </c>
      <c r="F361" s="55">
        <f t="shared" si="10"/>
        <v>12</v>
      </c>
      <c r="G361" s="55">
        <f t="shared" si="11"/>
        <v>2015</v>
      </c>
    </row>
    <row r="362" spans="1:7" x14ac:dyDescent="0.3">
      <c r="A362" s="74">
        <v>42365</v>
      </c>
      <c r="B362">
        <f>SUMIFS(user_list!P:P,user_list!G:G,"&lt;="&amp;A362,user_list!H:H,"&gt;="&amp;A362)</f>
        <v>0.7589648928788274</v>
      </c>
      <c r="C362">
        <f>SUMIFS(user_list!Q:Q,user_list!G:G,"&lt;="&amp;A362,user_list!H:H,"&gt;="&amp;A362)</f>
        <v>1.8924668227946921</v>
      </c>
      <c r="D362">
        <f>SUMIFS(user_list!P:P,user_list!G:G,"&lt;="&amp;A362,user_list!H:H,"&gt;="&amp;A362,user_list!J:J,days!G362)+SUMIFS(user_list!P:P,user_list!G:G,"&lt;="&amp;A362,user_list!H:H,"&gt;="&amp;A362,user_list!J:J,days!G362-1)</f>
        <v>0</v>
      </c>
      <c r="E362" s="38">
        <f>COUNTIF(user_list!H:H,A362)</f>
        <v>0</v>
      </c>
      <c r="F362" s="55">
        <f t="shared" si="10"/>
        <v>12</v>
      </c>
      <c r="G362" s="55">
        <f t="shared" si="11"/>
        <v>2015</v>
      </c>
    </row>
    <row r="363" spans="1:7" x14ac:dyDescent="0.3">
      <c r="A363" s="74">
        <v>42366</v>
      </c>
      <c r="B363">
        <f>SUMIFS(user_list!P:P,user_list!G:G,"&lt;="&amp;A363,user_list!H:H,"&gt;="&amp;A363)</f>
        <v>0.7589648928788274</v>
      </c>
      <c r="C363">
        <f>SUMIFS(user_list!Q:Q,user_list!G:G,"&lt;="&amp;A363,user_list!H:H,"&gt;="&amp;A363)</f>
        <v>1.8924668227946921</v>
      </c>
      <c r="D363">
        <f>SUMIFS(user_list!P:P,user_list!G:G,"&lt;="&amp;A363,user_list!H:H,"&gt;="&amp;A363,user_list!J:J,days!G363)+SUMIFS(user_list!P:P,user_list!G:G,"&lt;="&amp;A363,user_list!H:H,"&gt;="&amp;A363,user_list!J:J,days!G363-1)</f>
        <v>0</v>
      </c>
      <c r="E363" s="38">
        <f>COUNTIF(user_list!H:H,A363)</f>
        <v>0</v>
      </c>
      <c r="F363" s="55">
        <f t="shared" si="10"/>
        <v>12</v>
      </c>
      <c r="G363" s="55">
        <f t="shared" si="11"/>
        <v>2015</v>
      </c>
    </row>
    <row r="364" spans="1:7" x14ac:dyDescent="0.3">
      <c r="A364" s="74">
        <v>42367</v>
      </c>
      <c r="B364">
        <f>SUMIFS(user_list!P:P,user_list!G:G,"&lt;="&amp;A364,user_list!H:H,"&gt;="&amp;A364)</f>
        <v>0.7589648928788274</v>
      </c>
      <c r="C364">
        <f>SUMIFS(user_list!Q:Q,user_list!G:G,"&lt;="&amp;A364,user_list!H:H,"&gt;="&amp;A364)</f>
        <v>1.8924668227946921</v>
      </c>
      <c r="D364">
        <f>SUMIFS(user_list!P:P,user_list!G:G,"&lt;="&amp;A364,user_list!H:H,"&gt;="&amp;A364,user_list!J:J,days!G364)+SUMIFS(user_list!P:P,user_list!G:G,"&lt;="&amp;A364,user_list!H:H,"&gt;="&amp;A364,user_list!J:J,days!G364-1)</f>
        <v>0</v>
      </c>
      <c r="E364" s="38">
        <f>COUNTIF(user_list!H:H,A364)</f>
        <v>0</v>
      </c>
      <c r="F364" s="55">
        <f t="shared" si="10"/>
        <v>12</v>
      </c>
      <c r="G364" s="55">
        <f t="shared" si="11"/>
        <v>2015</v>
      </c>
    </row>
    <row r="365" spans="1:7" x14ac:dyDescent="0.3">
      <c r="A365" s="74">
        <v>42368</v>
      </c>
      <c r="B365">
        <f>SUMIFS(user_list!P:P,user_list!G:G,"&lt;="&amp;A365,user_list!H:H,"&gt;="&amp;A365)</f>
        <v>0.7589648928788274</v>
      </c>
      <c r="C365">
        <f>SUMIFS(user_list!Q:Q,user_list!G:G,"&lt;="&amp;A365,user_list!H:H,"&gt;="&amp;A365)</f>
        <v>1.8924668227946921</v>
      </c>
      <c r="D365">
        <f>SUMIFS(user_list!P:P,user_list!G:G,"&lt;="&amp;A365,user_list!H:H,"&gt;="&amp;A365,user_list!J:J,days!G365)+SUMIFS(user_list!P:P,user_list!G:G,"&lt;="&amp;A365,user_list!H:H,"&gt;="&amp;A365,user_list!J:J,days!G365-1)</f>
        <v>0</v>
      </c>
      <c r="E365" s="38">
        <f>COUNTIF(user_list!H:H,A365)</f>
        <v>0</v>
      </c>
      <c r="F365" s="55">
        <f t="shared" si="10"/>
        <v>12</v>
      </c>
      <c r="G365" s="55">
        <f t="shared" si="11"/>
        <v>2015</v>
      </c>
    </row>
    <row r="366" spans="1:7" x14ac:dyDescent="0.3">
      <c r="A366" s="74">
        <v>42369</v>
      </c>
      <c r="B366">
        <f>SUMIFS(user_list!P:P,user_list!G:G,"&lt;="&amp;A366,user_list!H:H,"&gt;="&amp;A366)</f>
        <v>0.7589648928788274</v>
      </c>
      <c r="C366">
        <f>SUMIFS(user_list!Q:Q,user_list!G:G,"&lt;="&amp;A366,user_list!H:H,"&gt;="&amp;A366)</f>
        <v>1.8924668227946921</v>
      </c>
      <c r="D366">
        <f>SUMIFS(user_list!P:P,user_list!G:G,"&lt;="&amp;A366,user_list!H:H,"&gt;="&amp;A366,user_list!J:J,days!G366)+SUMIFS(user_list!P:P,user_list!G:G,"&lt;="&amp;A366,user_list!H:H,"&gt;="&amp;A366,user_list!J:J,days!G366-1)</f>
        <v>0</v>
      </c>
      <c r="E366" s="38">
        <f>COUNTIF(user_list!H:H,A366)</f>
        <v>0</v>
      </c>
      <c r="F366" s="55">
        <f t="shared" si="10"/>
        <v>12</v>
      </c>
      <c r="G366" s="55">
        <f t="shared" si="11"/>
        <v>2015</v>
      </c>
    </row>
    <row r="367" spans="1:7" x14ac:dyDescent="0.3">
      <c r="A367" s="74">
        <v>42370</v>
      </c>
      <c r="B367">
        <f>SUMIFS(user_list!P:P,user_list!G:G,"&lt;="&amp;A367,user_list!H:H,"&gt;="&amp;A367)</f>
        <v>0.7589648928788274</v>
      </c>
      <c r="C367">
        <f>SUMIFS(user_list!Q:Q,user_list!G:G,"&lt;="&amp;A367,user_list!H:H,"&gt;="&amp;A367)</f>
        <v>1.8924668227946921</v>
      </c>
      <c r="D367">
        <f>SUMIFS(user_list!P:P,user_list!G:G,"&lt;="&amp;A367,user_list!H:H,"&gt;="&amp;A367,user_list!J:J,days!G367)+SUMIFS(user_list!P:P,user_list!G:G,"&lt;="&amp;A367,user_list!H:H,"&gt;="&amp;A367,user_list!J:J,days!G367-1)</f>
        <v>0</v>
      </c>
      <c r="E367" s="38">
        <f>COUNTIF(user_list!H:H,A367)</f>
        <v>0</v>
      </c>
      <c r="F367" s="55">
        <f t="shared" si="10"/>
        <v>1</v>
      </c>
      <c r="G367" s="55">
        <f t="shared" si="11"/>
        <v>2016</v>
      </c>
    </row>
    <row r="368" spans="1:7" x14ac:dyDescent="0.3">
      <c r="A368" s="74">
        <v>42371</v>
      </c>
      <c r="B368">
        <f>SUMIFS(user_list!P:P,user_list!G:G,"&lt;="&amp;A368,user_list!H:H,"&gt;="&amp;A368)</f>
        <v>0.7589648928788274</v>
      </c>
      <c r="C368">
        <f>SUMIFS(user_list!Q:Q,user_list!G:G,"&lt;="&amp;A368,user_list!H:H,"&gt;="&amp;A368)</f>
        <v>1.8924668227946921</v>
      </c>
      <c r="D368">
        <f>SUMIFS(user_list!P:P,user_list!G:G,"&lt;="&amp;A368,user_list!H:H,"&gt;="&amp;A368,user_list!J:J,days!G368)+SUMIFS(user_list!P:P,user_list!G:G,"&lt;="&amp;A368,user_list!H:H,"&gt;="&amp;A368,user_list!J:J,days!G368-1)</f>
        <v>0</v>
      </c>
      <c r="E368" s="38">
        <f>COUNTIF(user_list!H:H,A368)</f>
        <v>0</v>
      </c>
      <c r="F368" s="55">
        <f t="shared" si="10"/>
        <v>1</v>
      </c>
      <c r="G368" s="55">
        <f t="shared" si="11"/>
        <v>2016</v>
      </c>
    </row>
    <row r="369" spans="1:7" x14ac:dyDescent="0.3">
      <c r="A369" s="74">
        <v>42372</v>
      </c>
      <c r="B369">
        <f>SUMIFS(user_list!P:P,user_list!G:G,"&lt;="&amp;A369,user_list!H:H,"&gt;="&amp;A369)</f>
        <v>0.7589648928788274</v>
      </c>
      <c r="C369">
        <f>SUMIFS(user_list!Q:Q,user_list!G:G,"&lt;="&amp;A369,user_list!H:H,"&gt;="&amp;A369)</f>
        <v>1.8924668227946921</v>
      </c>
      <c r="D369">
        <f>SUMIFS(user_list!P:P,user_list!G:G,"&lt;="&amp;A369,user_list!H:H,"&gt;="&amp;A369,user_list!J:J,days!G369)+SUMIFS(user_list!P:P,user_list!G:G,"&lt;="&amp;A369,user_list!H:H,"&gt;="&amp;A369,user_list!J:J,days!G369-1)</f>
        <v>0</v>
      </c>
      <c r="E369" s="38">
        <f>COUNTIF(user_list!H:H,A369)</f>
        <v>0</v>
      </c>
      <c r="F369" s="55">
        <f t="shared" si="10"/>
        <v>1</v>
      </c>
      <c r="G369" s="55">
        <f t="shared" si="11"/>
        <v>2016</v>
      </c>
    </row>
    <row r="370" spans="1:7" x14ac:dyDescent="0.3">
      <c r="A370" s="74">
        <v>42373</v>
      </c>
      <c r="B370">
        <f>SUMIFS(user_list!P:P,user_list!G:G,"&lt;="&amp;A370,user_list!H:H,"&gt;="&amp;A370)</f>
        <v>0.7589648928788274</v>
      </c>
      <c r="C370">
        <f>SUMIFS(user_list!Q:Q,user_list!G:G,"&lt;="&amp;A370,user_list!H:H,"&gt;="&amp;A370)</f>
        <v>1.8924668227946921</v>
      </c>
      <c r="D370">
        <f>SUMIFS(user_list!P:P,user_list!G:G,"&lt;="&amp;A370,user_list!H:H,"&gt;="&amp;A370,user_list!J:J,days!G370)+SUMIFS(user_list!P:P,user_list!G:G,"&lt;="&amp;A370,user_list!H:H,"&gt;="&amp;A370,user_list!J:J,days!G370-1)</f>
        <v>0</v>
      </c>
      <c r="E370" s="38">
        <f>COUNTIF(user_list!H:H,A370)</f>
        <v>0</v>
      </c>
      <c r="F370" s="55">
        <f t="shared" si="10"/>
        <v>1</v>
      </c>
      <c r="G370" s="55">
        <f t="shared" si="11"/>
        <v>2016</v>
      </c>
    </row>
    <row r="371" spans="1:7" x14ac:dyDescent="0.3">
      <c r="A371" s="74">
        <v>42374</v>
      </c>
      <c r="B371">
        <f>SUMIFS(user_list!P:P,user_list!G:G,"&lt;="&amp;A371,user_list!H:H,"&gt;="&amp;A371)</f>
        <v>0.7589648928788274</v>
      </c>
      <c r="C371">
        <f>SUMIFS(user_list!Q:Q,user_list!G:G,"&lt;="&amp;A371,user_list!H:H,"&gt;="&amp;A371)</f>
        <v>1.8924668227946921</v>
      </c>
      <c r="D371">
        <f>SUMIFS(user_list!P:P,user_list!G:G,"&lt;="&amp;A371,user_list!H:H,"&gt;="&amp;A371,user_list!J:J,days!G371)+SUMIFS(user_list!P:P,user_list!G:G,"&lt;="&amp;A371,user_list!H:H,"&gt;="&amp;A371,user_list!J:J,days!G371-1)</f>
        <v>0</v>
      </c>
      <c r="E371" s="38">
        <f>COUNTIF(user_list!H:H,A371)</f>
        <v>0</v>
      </c>
      <c r="F371" s="55">
        <f t="shared" si="10"/>
        <v>1</v>
      </c>
      <c r="G371" s="55">
        <f t="shared" si="11"/>
        <v>2016</v>
      </c>
    </row>
    <row r="372" spans="1:7" x14ac:dyDescent="0.3">
      <c r="A372" s="74">
        <v>42375</v>
      </c>
      <c r="B372">
        <f>SUMIFS(user_list!P:P,user_list!G:G,"&lt;="&amp;A372,user_list!H:H,"&gt;="&amp;A372)</f>
        <v>0.7589648928788274</v>
      </c>
      <c r="C372">
        <f>SUMIFS(user_list!Q:Q,user_list!G:G,"&lt;="&amp;A372,user_list!H:H,"&gt;="&amp;A372)</f>
        <v>1.8924668227946921</v>
      </c>
      <c r="D372">
        <f>SUMIFS(user_list!P:P,user_list!G:G,"&lt;="&amp;A372,user_list!H:H,"&gt;="&amp;A372,user_list!J:J,days!G372)+SUMIFS(user_list!P:P,user_list!G:G,"&lt;="&amp;A372,user_list!H:H,"&gt;="&amp;A372,user_list!J:J,days!G372-1)</f>
        <v>0</v>
      </c>
      <c r="E372" s="38">
        <f>COUNTIF(user_list!H:H,A372)</f>
        <v>0</v>
      </c>
      <c r="F372" s="55">
        <f t="shared" si="10"/>
        <v>1</v>
      </c>
      <c r="G372" s="55">
        <f t="shared" si="11"/>
        <v>2016</v>
      </c>
    </row>
    <row r="373" spans="1:7" x14ac:dyDescent="0.3">
      <c r="A373" s="74">
        <v>42376</v>
      </c>
      <c r="B373">
        <f>SUMIFS(user_list!P:P,user_list!G:G,"&lt;="&amp;A373,user_list!H:H,"&gt;="&amp;A373)</f>
        <v>0.7589648928788274</v>
      </c>
      <c r="C373">
        <f>SUMIFS(user_list!Q:Q,user_list!G:G,"&lt;="&amp;A373,user_list!H:H,"&gt;="&amp;A373)</f>
        <v>1.8924668227946921</v>
      </c>
      <c r="D373">
        <f>SUMIFS(user_list!P:P,user_list!G:G,"&lt;="&amp;A373,user_list!H:H,"&gt;="&amp;A373,user_list!J:J,days!G373)+SUMIFS(user_list!P:P,user_list!G:G,"&lt;="&amp;A373,user_list!H:H,"&gt;="&amp;A373,user_list!J:J,days!G373-1)</f>
        <v>0</v>
      </c>
      <c r="E373" s="38">
        <f>COUNTIF(user_list!H:H,A373)</f>
        <v>0</v>
      </c>
      <c r="F373" s="55">
        <f t="shared" si="10"/>
        <v>1</v>
      </c>
      <c r="G373" s="55">
        <f t="shared" si="11"/>
        <v>2016</v>
      </c>
    </row>
    <row r="374" spans="1:7" x14ac:dyDescent="0.3">
      <c r="A374" s="74">
        <v>42377</v>
      </c>
      <c r="B374">
        <f>SUMIFS(user_list!P:P,user_list!G:G,"&lt;="&amp;A374,user_list!H:H,"&gt;="&amp;A374)</f>
        <v>0.7589648928788274</v>
      </c>
      <c r="C374">
        <f>SUMIFS(user_list!Q:Q,user_list!G:G,"&lt;="&amp;A374,user_list!H:H,"&gt;="&amp;A374)</f>
        <v>1.8924668227946921</v>
      </c>
      <c r="D374">
        <f>SUMIFS(user_list!P:P,user_list!G:G,"&lt;="&amp;A374,user_list!H:H,"&gt;="&amp;A374,user_list!J:J,days!G374)+SUMIFS(user_list!P:P,user_list!G:G,"&lt;="&amp;A374,user_list!H:H,"&gt;="&amp;A374,user_list!J:J,days!G374-1)</f>
        <v>0</v>
      </c>
      <c r="E374" s="38">
        <f>COUNTIF(user_list!H:H,A374)</f>
        <v>0</v>
      </c>
      <c r="F374" s="55">
        <f t="shared" si="10"/>
        <v>1</v>
      </c>
      <c r="G374" s="55">
        <f t="shared" si="11"/>
        <v>2016</v>
      </c>
    </row>
    <row r="375" spans="1:7" x14ac:dyDescent="0.3">
      <c r="A375" s="74">
        <v>42378</v>
      </c>
      <c r="B375">
        <f>SUMIFS(user_list!P:P,user_list!G:G,"&lt;="&amp;A375,user_list!H:H,"&gt;="&amp;A375)</f>
        <v>0.7589648928788274</v>
      </c>
      <c r="C375">
        <f>SUMIFS(user_list!Q:Q,user_list!G:G,"&lt;="&amp;A375,user_list!H:H,"&gt;="&amp;A375)</f>
        <v>1.8924668227946921</v>
      </c>
      <c r="D375">
        <f>SUMIFS(user_list!P:P,user_list!G:G,"&lt;="&amp;A375,user_list!H:H,"&gt;="&amp;A375,user_list!J:J,days!G375)+SUMIFS(user_list!P:P,user_list!G:G,"&lt;="&amp;A375,user_list!H:H,"&gt;="&amp;A375,user_list!J:J,days!G375-1)</f>
        <v>0</v>
      </c>
      <c r="E375" s="38">
        <f>COUNTIF(user_list!H:H,A375)</f>
        <v>0</v>
      </c>
      <c r="F375" s="55">
        <f t="shared" si="10"/>
        <v>1</v>
      </c>
      <c r="G375" s="55">
        <f t="shared" si="11"/>
        <v>2016</v>
      </c>
    </row>
    <row r="376" spans="1:7" x14ac:dyDescent="0.3">
      <c r="A376" s="74">
        <v>42379</v>
      </c>
      <c r="B376">
        <f>SUMIFS(user_list!P:P,user_list!G:G,"&lt;="&amp;A376,user_list!H:H,"&gt;="&amp;A376)</f>
        <v>0.7589648928788274</v>
      </c>
      <c r="C376">
        <f>SUMIFS(user_list!Q:Q,user_list!G:G,"&lt;="&amp;A376,user_list!H:H,"&gt;="&amp;A376)</f>
        <v>1.8924668227946921</v>
      </c>
      <c r="D376">
        <f>SUMIFS(user_list!P:P,user_list!G:G,"&lt;="&amp;A376,user_list!H:H,"&gt;="&amp;A376,user_list!J:J,days!G376)+SUMIFS(user_list!P:P,user_list!G:G,"&lt;="&amp;A376,user_list!H:H,"&gt;="&amp;A376,user_list!J:J,days!G376-1)</f>
        <v>0</v>
      </c>
      <c r="E376" s="38">
        <f>COUNTIF(user_list!H:H,A376)</f>
        <v>0</v>
      </c>
      <c r="F376" s="55">
        <f t="shared" si="10"/>
        <v>1</v>
      </c>
      <c r="G376" s="55">
        <f t="shared" si="11"/>
        <v>2016</v>
      </c>
    </row>
    <row r="377" spans="1:7" x14ac:dyDescent="0.3">
      <c r="A377" s="74">
        <v>42380</v>
      </c>
      <c r="B377">
        <f>SUMIFS(user_list!P:P,user_list!G:G,"&lt;="&amp;A377,user_list!H:H,"&gt;="&amp;A377)</f>
        <v>0.7589648928788274</v>
      </c>
      <c r="C377">
        <f>SUMIFS(user_list!Q:Q,user_list!G:G,"&lt;="&amp;A377,user_list!H:H,"&gt;="&amp;A377)</f>
        <v>1.8924668227946921</v>
      </c>
      <c r="D377">
        <f>SUMIFS(user_list!P:P,user_list!G:G,"&lt;="&amp;A377,user_list!H:H,"&gt;="&amp;A377,user_list!J:J,days!G377)+SUMIFS(user_list!P:P,user_list!G:G,"&lt;="&amp;A377,user_list!H:H,"&gt;="&amp;A377,user_list!J:J,days!G377-1)</f>
        <v>0</v>
      </c>
      <c r="E377" s="38">
        <f>COUNTIF(user_list!H:H,A377)</f>
        <v>0</v>
      </c>
      <c r="F377" s="55">
        <f t="shared" si="10"/>
        <v>1</v>
      </c>
      <c r="G377" s="55">
        <f t="shared" si="11"/>
        <v>2016</v>
      </c>
    </row>
    <row r="378" spans="1:7" x14ac:dyDescent="0.3">
      <c r="A378" s="74">
        <v>42381</v>
      </c>
      <c r="B378">
        <f>SUMIFS(user_list!P:P,user_list!G:G,"&lt;="&amp;A378,user_list!H:H,"&gt;="&amp;A378)</f>
        <v>0.7589648928788274</v>
      </c>
      <c r="C378">
        <f>SUMIFS(user_list!Q:Q,user_list!G:G,"&lt;="&amp;A378,user_list!H:H,"&gt;="&amp;A378)</f>
        <v>1.8924668227946921</v>
      </c>
      <c r="D378">
        <f>SUMIFS(user_list!P:P,user_list!G:G,"&lt;="&amp;A378,user_list!H:H,"&gt;="&amp;A378,user_list!J:J,days!G378)+SUMIFS(user_list!P:P,user_list!G:G,"&lt;="&amp;A378,user_list!H:H,"&gt;="&amp;A378,user_list!J:J,days!G378-1)</f>
        <v>0</v>
      </c>
      <c r="E378" s="38">
        <f>COUNTIF(user_list!H:H,A378)</f>
        <v>0</v>
      </c>
      <c r="F378" s="55">
        <f t="shared" si="10"/>
        <v>1</v>
      </c>
      <c r="G378" s="55">
        <f t="shared" si="11"/>
        <v>2016</v>
      </c>
    </row>
    <row r="379" spans="1:7" x14ac:dyDescent="0.3">
      <c r="A379" s="74">
        <v>42382</v>
      </c>
      <c r="B379">
        <f>SUMIFS(user_list!P:P,user_list!G:G,"&lt;="&amp;A379,user_list!H:H,"&gt;="&amp;A379)</f>
        <v>0.7589648928788274</v>
      </c>
      <c r="C379">
        <f>SUMIFS(user_list!Q:Q,user_list!G:G,"&lt;="&amp;A379,user_list!H:H,"&gt;="&amp;A379)</f>
        <v>1.8924668227946921</v>
      </c>
      <c r="D379">
        <f>SUMIFS(user_list!P:P,user_list!G:G,"&lt;="&amp;A379,user_list!H:H,"&gt;="&amp;A379,user_list!J:J,days!G379)+SUMIFS(user_list!P:P,user_list!G:G,"&lt;="&amp;A379,user_list!H:H,"&gt;="&amp;A379,user_list!J:J,days!G379-1)</f>
        <v>0</v>
      </c>
      <c r="E379" s="38">
        <f>COUNTIF(user_list!H:H,A379)</f>
        <v>0</v>
      </c>
      <c r="F379" s="55">
        <f t="shared" si="10"/>
        <v>1</v>
      </c>
      <c r="G379" s="55">
        <f t="shared" si="11"/>
        <v>2016</v>
      </c>
    </row>
    <row r="380" spans="1:7" x14ac:dyDescent="0.3">
      <c r="A380" s="74">
        <v>42383</v>
      </c>
      <c r="B380">
        <f>SUMIFS(user_list!P:P,user_list!G:G,"&lt;="&amp;A380,user_list!H:H,"&gt;="&amp;A380)</f>
        <v>0.7589648928788274</v>
      </c>
      <c r="C380">
        <f>SUMIFS(user_list!Q:Q,user_list!G:G,"&lt;="&amp;A380,user_list!H:H,"&gt;="&amp;A380)</f>
        <v>1.8924668227946921</v>
      </c>
      <c r="D380">
        <f>SUMIFS(user_list!P:P,user_list!G:G,"&lt;="&amp;A380,user_list!H:H,"&gt;="&amp;A380,user_list!J:J,days!G380)+SUMIFS(user_list!P:P,user_list!G:G,"&lt;="&amp;A380,user_list!H:H,"&gt;="&amp;A380,user_list!J:J,days!G380-1)</f>
        <v>0</v>
      </c>
      <c r="E380" s="38">
        <f>COUNTIF(user_list!H:H,A380)</f>
        <v>0</v>
      </c>
      <c r="F380" s="55">
        <f t="shared" si="10"/>
        <v>1</v>
      </c>
      <c r="G380" s="55">
        <f t="shared" si="11"/>
        <v>2016</v>
      </c>
    </row>
    <row r="381" spans="1:7" x14ac:dyDescent="0.3">
      <c r="A381" s="74">
        <v>42384</v>
      </c>
      <c r="B381">
        <f>SUMIFS(user_list!P:P,user_list!G:G,"&lt;="&amp;A381,user_list!H:H,"&gt;="&amp;A381)</f>
        <v>0.7589648928788274</v>
      </c>
      <c r="C381">
        <f>SUMIFS(user_list!Q:Q,user_list!G:G,"&lt;="&amp;A381,user_list!H:H,"&gt;="&amp;A381)</f>
        <v>1.8924668227946921</v>
      </c>
      <c r="D381">
        <f>SUMIFS(user_list!P:P,user_list!G:G,"&lt;="&amp;A381,user_list!H:H,"&gt;="&amp;A381,user_list!J:J,days!G381)+SUMIFS(user_list!P:P,user_list!G:G,"&lt;="&amp;A381,user_list!H:H,"&gt;="&amp;A381,user_list!J:J,days!G381-1)</f>
        <v>0</v>
      </c>
      <c r="E381" s="38">
        <f>COUNTIF(user_list!H:H,A381)</f>
        <v>0</v>
      </c>
      <c r="F381" s="55">
        <f t="shared" si="10"/>
        <v>1</v>
      </c>
      <c r="G381" s="55">
        <f t="shared" si="11"/>
        <v>2016</v>
      </c>
    </row>
    <row r="382" spans="1:7" x14ac:dyDescent="0.3">
      <c r="A382" s="74">
        <v>42385</v>
      </c>
      <c r="B382">
        <f>SUMIFS(user_list!P:P,user_list!G:G,"&lt;="&amp;A382,user_list!H:H,"&gt;="&amp;A382)</f>
        <v>0.7589648928788274</v>
      </c>
      <c r="C382">
        <f>SUMIFS(user_list!Q:Q,user_list!G:G,"&lt;="&amp;A382,user_list!H:H,"&gt;="&amp;A382)</f>
        <v>1.8924668227946921</v>
      </c>
      <c r="D382">
        <f>SUMIFS(user_list!P:P,user_list!G:G,"&lt;="&amp;A382,user_list!H:H,"&gt;="&amp;A382,user_list!J:J,days!G382)+SUMIFS(user_list!P:P,user_list!G:G,"&lt;="&amp;A382,user_list!H:H,"&gt;="&amp;A382,user_list!J:J,days!G382-1)</f>
        <v>0</v>
      </c>
      <c r="E382" s="38">
        <f>COUNTIF(user_list!H:H,A382)</f>
        <v>0</v>
      </c>
      <c r="F382" s="55">
        <f t="shared" si="10"/>
        <v>1</v>
      </c>
      <c r="G382" s="55">
        <f t="shared" si="11"/>
        <v>2016</v>
      </c>
    </row>
    <row r="383" spans="1:7" x14ac:dyDescent="0.3">
      <c r="A383" s="74">
        <v>42386</v>
      </c>
      <c r="B383">
        <f>SUMIFS(user_list!P:P,user_list!G:G,"&lt;="&amp;A383,user_list!H:H,"&gt;="&amp;A383)</f>
        <v>0.7589648928788274</v>
      </c>
      <c r="C383">
        <f>SUMIFS(user_list!Q:Q,user_list!G:G,"&lt;="&amp;A383,user_list!H:H,"&gt;="&amp;A383)</f>
        <v>1.8924668227946921</v>
      </c>
      <c r="D383">
        <f>SUMIFS(user_list!P:P,user_list!G:G,"&lt;="&amp;A383,user_list!H:H,"&gt;="&amp;A383,user_list!J:J,days!G383)+SUMIFS(user_list!P:P,user_list!G:G,"&lt;="&amp;A383,user_list!H:H,"&gt;="&amp;A383,user_list!J:J,days!G383-1)</f>
        <v>0</v>
      </c>
      <c r="E383" s="38">
        <f>COUNTIF(user_list!H:H,A383)</f>
        <v>0</v>
      </c>
      <c r="F383" s="55">
        <f t="shared" si="10"/>
        <v>1</v>
      </c>
      <c r="G383" s="55">
        <f t="shared" si="11"/>
        <v>2016</v>
      </c>
    </row>
    <row r="384" spans="1:7" x14ac:dyDescent="0.3">
      <c r="A384" s="74">
        <v>42387</v>
      </c>
      <c r="B384">
        <f>SUMIFS(user_list!P:P,user_list!G:G,"&lt;="&amp;A384,user_list!H:H,"&gt;="&amp;A384)</f>
        <v>0.7589648928788274</v>
      </c>
      <c r="C384">
        <f>SUMIFS(user_list!Q:Q,user_list!G:G,"&lt;="&amp;A384,user_list!H:H,"&gt;="&amp;A384)</f>
        <v>1.8924668227946921</v>
      </c>
      <c r="D384">
        <f>SUMIFS(user_list!P:P,user_list!G:G,"&lt;="&amp;A384,user_list!H:H,"&gt;="&amp;A384,user_list!J:J,days!G384)+SUMIFS(user_list!P:P,user_list!G:G,"&lt;="&amp;A384,user_list!H:H,"&gt;="&amp;A384,user_list!J:J,days!G384-1)</f>
        <v>0</v>
      </c>
      <c r="E384" s="38">
        <f>COUNTIF(user_list!H:H,A384)</f>
        <v>0</v>
      </c>
      <c r="F384" s="55">
        <f t="shared" si="10"/>
        <v>1</v>
      </c>
      <c r="G384" s="55">
        <f t="shared" si="11"/>
        <v>2016</v>
      </c>
    </row>
    <row r="385" spans="1:7" x14ac:dyDescent="0.3">
      <c r="A385" s="74">
        <v>42388</v>
      </c>
      <c r="B385">
        <f>SUMIFS(user_list!P:P,user_list!G:G,"&lt;="&amp;A385,user_list!H:H,"&gt;="&amp;A385)</f>
        <v>0.7589648928788274</v>
      </c>
      <c r="C385">
        <f>SUMIFS(user_list!Q:Q,user_list!G:G,"&lt;="&amp;A385,user_list!H:H,"&gt;="&amp;A385)</f>
        <v>1.8924668227946921</v>
      </c>
      <c r="D385">
        <f>SUMIFS(user_list!P:P,user_list!G:G,"&lt;="&amp;A385,user_list!H:H,"&gt;="&amp;A385,user_list!J:J,days!G385)+SUMIFS(user_list!P:P,user_list!G:G,"&lt;="&amp;A385,user_list!H:H,"&gt;="&amp;A385,user_list!J:J,days!G385-1)</f>
        <v>0</v>
      </c>
      <c r="E385" s="38">
        <f>COUNTIF(user_list!H:H,A385)</f>
        <v>0</v>
      </c>
      <c r="F385" s="55">
        <f t="shared" si="10"/>
        <v>1</v>
      </c>
      <c r="G385" s="55">
        <f t="shared" si="11"/>
        <v>2016</v>
      </c>
    </row>
    <row r="386" spans="1:7" x14ac:dyDescent="0.3">
      <c r="A386" s="74">
        <v>42389</v>
      </c>
      <c r="B386">
        <f>SUMIFS(user_list!P:P,user_list!G:G,"&lt;="&amp;A386,user_list!H:H,"&gt;="&amp;A386)</f>
        <v>0.7589648928788274</v>
      </c>
      <c r="C386">
        <f>SUMIFS(user_list!Q:Q,user_list!G:G,"&lt;="&amp;A386,user_list!H:H,"&gt;="&amp;A386)</f>
        <v>1.8924668227946921</v>
      </c>
      <c r="D386">
        <f>SUMIFS(user_list!P:P,user_list!G:G,"&lt;="&amp;A386,user_list!H:H,"&gt;="&amp;A386,user_list!J:J,days!G386)+SUMIFS(user_list!P:P,user_list!G:G,"&lt;="&amp;A386,user_list!H:H,"&gt;="&amp;A386,user_list!J:J,days!G386-1)</f>
        <v>0</v>
      </c>
      <c r="E386" s="38">
        <f>COUNTIF(user_list!H:H,A386)</f>
        <v>0</v>
      </c>
      <c r="F386" s="55">
        <f t="shared" ref="F386:F449" si="12">MONTH(A386)</f>
        <v>1</v>
      </c>
      <c r="G386" s="55">
        <f t="shared" ref="G386:G449" si="13">YEAR(A386)</f>
        <v>2016</v>
      </c>
    </row>
    <row r="387" spans="1:7" x14ac:dyDescent="0.3">
      <c r="A387" s="74">
        <v>42390</v>
      </c>
      <c r="B387">
        <f>SUMIFS(user_list!P:P,user_list!G:G,"&lt;="&amp;A387,user_list!H:H,"&gt;="&amp;A387)</f>
        <v>0.7589648928788274</v>
      </c>
      <c r="C387">
        <f>SUMIFS(user_list!Q:Q,user_list!G:G,"&lt;="&amp;A387,user_list!H:H,"&gt;="&amp;A387)</f>
        <v>1.8924668227946921</v>
      </c>
      <c r="D387">
        <f>SUMIFS(user_list!P:P,user_list!G:G,"&lt;="&amp;A387,user_list!H:H,"&gt;="&amp;A387,user_list!J:J,days!G387)+SUMIFS(user_list!P:P,user_list!G:G,"&lt;="&amp;A387,user_list!H:H,"&gt;="&amp;A387,user_list!J:J,days!G387-1)</f>
        <v>0</v>
      </c>
      <c r="E387" s="38">
        <f>COUNTIF(user_list!H:H,A387)</f>
        <v>0</v>
      </c>
      <c r="F387" s="55">
        <f t="shared" si="12"/>
        <v>1</v>
      </c>
      <c r="G387" s="55">
        <f t="shared" si="13"/>
        <v>2016</v>
      </c>
    </row>
    <row r="388" spans="1:7" x14ac:dyDescent="0.3">
      <c r="A388" s="74">
        <v>42391</v>
      </c>
      <c r="B388">
        <f>SUMIFS(user_list!P:P,user_list!G:G,"&lt;="&amp;A388,user_list!H:H,"&gt;="&amp;A388)</f>
        <v>0.7589648928788274</v>
      </c>
      <c r="C388">
        <f>SUMIFS(user_list!Q:Q,user_list!G:G,"&lt;="&amp;A388,user_list!H:H,"&gt;="&amp;A388)</f>
        <v>1.8924668227946921</v>
      </c>
      <c r="D388">
        <f>SUMIFS(user_list!P:P,user_list!G:G,"&lt;="&amp;A388,user_list!H:H,"&gt;="&amp;A388,user_list!J:J,days!G388)+SUMIFS(user_list!P:P,user_list!G:G,"&lt;="&amp;A388,user_list!H:H,"&gt;="&amp;A388,user_list!J:J,days!G388-1)</f>
        <v>0</v>
      </c>
      <c r="E388" s="38">
        <f>COUNTIF(user_list!H:H,A388)</f>
        <v>0</v>
      </c>
      <c r="F388" s="55">
        <f t="shared" si="12"/>
        <v>1</v>
      </c>
      <c r="G388" s="55">
        <f t="shared" si="13"/>
        <v>2016</v>
      </c>
    </row>
    <row r="389" spans="1:7" x14ac:dyDescent="0.3">
      <c r="A389" s="74">
        <v>42392</v>
      </c>
      <c r="B389">
        <f>SUMIFS(user_list!P:P,user_list!G:G,"&lt;="&amp;A389,user_list!H:H,"&gt;="&amp;A389)</f>
        <v>0.7589648928788274</v>
      </c>
      <c r="C389">
        <f>SUMIFS(user_list!Q:Q,user_list!G:G,"&lt;="&amp;A389,user_list!H:H,"&gt;="&amp;A389)</f>
        <v>1.8924668227946921</v>
      </c>
      <c r="D389">
        <f>SUMIFS(user_list!P:P,user_list!G:G,"&lt;="&amp;A389,user_list!H:H,"&gt;="&amp;A389,user_list!J:J,days!G389)+SUMIFS(user_list!P:P,user_list!G:G,"&lt;="&amp;A389,user_list!H:H,"&gt;="&amp;A389,user_list!J:J,days!G389-1)</f>
        <v>0</v>
      </c>
      <c r="E389" s="38">
        <f>COUNTIF(user_list!H:H,A389)</f>
        <v>0</v>
      </c>
      <c r="F389" s="55">
        <f t="shared" si="12"/>
        <v>1</v>
      </c>
      <c r="G389" s="55">
        <f t="shared" si="13"/>
        <v>2016</v>
      </c>
    </row>
    <row r="390" spans="1:7" x14ac:dyDescent="0.3">
      <c r="A390" s="74">
        <v>42393</v>
      </c>
      <c r="B390">
        <f>SUMIFS(user_list!P:P,user_list!G:G,"&lt;="&amp;A390,user_list!H:H,"&gt;="&amp;A390)</f>
        <v>0.7589648928788274</v>
      </c>
      <c r="C390">
        <f>SUMIFS(user_list!Q:Q,user_list!G:G,"&lt;="&amp;A390,user_list!H:H,"&gt;="&amp;A390)</f>
        <v>1.8924668227946921</v>
      </c>
      <c r="D390">
        <f>SUMIFS(user_list!P:P,user_list!G:G,"&lt;="&amp;A390,user_list!H:H,"&gt;="&amp;A390,user_list!J:J,days!G390)+SUMIFS(user_list!P:P,user_list!G:G,"&lt;="&amp;A390,user_list!H:H,"&gt;="&amp;A390,user_list!J:J,days!G390-1)</f>
        <v>0</v>
      </c>
      <c r="E390" s="38">
        <f>COUNTIF(user_list!H:H,A390)</f>
        <v>0</v>
      </c>
      <c r="F390" s="55">
        <f t="shared" si="12"/>
        <v>1</v>
      </c>
      <c r="G390" s="55">
        <f t="shared" si="13"/>
        <v>2016</v>
      </c>
    </row>
    <row r="391" spans="1:7" x14ac:dyDescent="0.3">
      <c r="A391" s="74">
        <v>42394</v>
      </c>
      <c r="B391">
        <f>SUMIFS(user_list!P:P,user_list!G:G,"&lt;="&amp;A391,user_list!H:H,"&gt;="&amp;A391)</f>
        <v>0.7589648928788274</v>
      </c>
      <c r="C391">
        <f>SUMIFS(user_list!Q:Q,user_list!G:G,"&lt;="&amp;A391,user_list!H:H,"&gt;="&amp;A391)</f>
        <v>1.8924668227946921</v>
      </c>
      <c r="D391">
        <f>SUMIFS(user_list!P:P,user_list!G:G,"&lt;="&amp;A391,user_list!H:H,"&gt;="&amp;A391,user_list!J:J,days!G391)+SUMIFS(user_list!P:P,user_list!G:G,"&lt;="&amp;A391,user_list!H:H,"&gt;="&amp;A391,user_list!J:J,days!G391-1)</f>
        <v>0</v>
      </c>
      <c r="E391" s="38">
        <f>COUNTIF(user_list!H:H,A391)</f>
        <v>0</v>
      </c>
      <c r="F391" s="55">
        <f t="shared" si="12"/>
        <v>1</v>
      </c>
      <c r="G391" s="55">
        <f t="shared" si="13"/>
        <v>2016</v>
      </c>
    </row>
    <row r="392" spans="1:7" x14ac:dyDescent="0.3">
      <c r="A392" s="74">
        <v>42395</v>
      </c>
      <c r="B392">
        <f>SUMIFS(user_list!P:P,user_list!G:G,"&lt;="&amp;A392,user_list!H:H,"&gt;="&amp;A392)</f>
        <v>0.7589648928788274</v>
      </c>
      <c r="C392">
        <f>SUMIFS(user_list!Q:Q,user_list!G:G,"&lt;="&amp;A392,user_list!H:H,"&gt;="&amp;A392)</f>
        <v>1.8924668227946921</v>
      </c>
      <c r="D392">
        <f>SUMIFS(user_list!P:P,user_list!G:G,"&lt;="&amp;A392,user_list!H:H,"&gt;="&amp;A392,user_list!J:J,days!G392)+SUMIFS(user_list!P:P,user_list!G:G,"&lt;="&amp;A392,user_list!H:H,"&gt;="&amp;A392,user_list!J:J,days!G392-1)</f>
        <v>0</v>
      </c>
      <c r="E392" s="38">
        <f>COUNTIF(user_list!H:H,A392)</f>
        <v>0</v>
      </c>
      <c r="F392" s="55">
        <f t="shared" si="12"/>
        <v>1</v>
      </c>
      <c r="G392" s="55">
        <f t="shared" si="13"/>
        <v>2016</v>
      </c>
    </row>
    <row r="393" spans="1:7" x14ac:dyDescent="0.3">
      <c r="A393" s="74">
        <v>42396</v>
      </c>
      <c r="B393">
        <f>SUMIFS(user_list!P:P,user_list!G:G,"&lt;="&amp;A393,user_list!H:H,"&gt;="&amp;A393)</f>
        <v>0.7589648928788274</v>
      </c>
      <c r="C393">
        <f>SUMIFS(user_list!Q:Q,user_list!G:G,"&lt;="&amp;A393,user_list!H:H,"&gt;="&amp;A393)</f>
        <v>1.8924668227946921</v>
      </c>
      <c r="D393">
        <f>SUMIFS(user_list!P:P,user_list!G:G,"&lt;="&amp;A393,user_list!H:H,"&gt;="&amp;A393,user_list!J:J,days!G393)+SUMIFS(user_list!P:P,user_list!G:G,"&lt;="&amp;A393,user_list!H:H,"&gt;="&amp;A393,user_list!J:J,days!G393-1)</f>
        <v>0</v>
      </c>
      <c r="E393" s="38">
        <f>COUNTIF(user_list!H:H,A393)</f>
        <v>0</v>
      </c>
      <c r="F393" s="55">
        <f t="shared" si="12"/>
        <v>1</v>
      </c>
      <c r="G393" s="55">
        <f t="shared" si="13"/>
        <v>2016</v>
      </c>
    </row>
    <row r="394" spans="1:7" x14ac:dyDescent="0.3">
      <c r="A394" s="74">
        <v>42397</v>
      </c>
      <c r="B394">
        <f>SUMIFS(user_list!P:P,user_list!G:G,"&lt;="&amp;A394,user_list!H:H,"&gt;="&amp;A394)</f>
        <v>0.7589648928788274</v>
      </c>
      <c r="C394">
        <f>SUMIFS(user_list!Q:Q,user_list!G:G,"&lt;="&amp;A394,user_list!H:H,"&gt;="&amp;A394)</f>
        <v>1.8924668227946921</v>
      </c>
      <c r="D394">
        <f>SUMIFS(user_list!P:P,user_list!G:G,"&lt;="&amp;A394,user_list!H:H,"&gt;="&amp;A394,user_list!J:J,days!G394)+SUMIFS(user_list!P:P,user_list!G:G,"&lt;="&amp;A394,user_list!H:H,"&gt;="&amp;A394,user_list!J:J,days!G394-1)</f>
        <v>0</v>
      </c>
      <c r="E394" s="38">
        <f>COUNTIF(user_list!H:H,A394)</f>
        <v>0</v>
      </c>
      <c r="F394" s="55">
        <f t="shared" si="12"/>
        <v>1</v>
      </c>
      <c r="G394" s="55">
        <f t="shared" si="13"/>
        <v>2016</v>
      </c>
    </row>
    <row r="395" spans="1:7" x14ac:dyDescent="0.3">
      <c r="A395" s="74">
        <v>42398</v>
      </c>
      <c r="B395">
        <f>SUMIFS(user_list!P:P,user_list!G:G,"&lt;="&amp;A395,user_list!H:H,"&gt;="&amp;A395)</f>
        <v>0.7589648928788274</v>
      </c>
      <c r="C395">
        <f>SUMIFS(user_list!Q:Q,user_list!G:G,"&lt;="&amp;A395,user_list!H:H,"&gt;="&amp;A395)</f>
        <v>1.8924668227946921</v>
      </c>
      <c r="D395">
        <f>SUMIFS(user_list!P:P,user_list!G:G,"&lt;="&amp;A395,user_list!H:H,"&gt;="&amp;A395,user_list!J:J,days!G395)+SUMIFS(user_list!P:P,user_list!G:G,"&lt;="&amp;A395,user_list!H:H,"&gt;="&amp;A395,user_list!J:J,days!G395-1)</f>
        <v>0</v>
      </c>
      <c r="E395" s="38">
        <f>COUNTIF(user_list!H:H,A395)</f>
        <v>0</v>
      </c>
      <c r="F395" s="55">
        <f t="shared" si="12"/>
        <v>1</v>
      </c>
      <c r="G395" s="55">
        <f t="shared" si="13"/>
        <v>2016</v>
      </c>
    </row>
    <row r="396" spans="1:7" x14ac:dyDescent="0.3">
      <c r="A396" s="74">
        <v>42399</v>
      </c>
      <c r="B396">
        <f>SUMIFS(user_list!P:P,user_list!G:G,"&lt;="&amp;A396,user_list!H:H,"&gt;="&amp;A396)</f>
        <v>0.7589648928788274</v>
      </c>
      <c r="C396">
        <f>SUMIFS(user_list!Q:Q,user_list!G:G,"&lt;="&amp;A396,user_list!H:H,"&gt;="&amp;A396)</f>
        <v>1.8924668227946921</v>
      </c>
      <c r="D396">
        <f>SUMIFS(user_list!P:P,user_list!G:G,"&lt;="&amp;A396,user_list!H:H,"&gt;="&amp;A396,user_list!J:J,days!G396)+SUMIFS(user_list!P:P,user_list!G:G,"&lt;="&amp;A396,user_list!H:H,"&gt;="&amp;A396,user_list!J:J,days!G396-1)</f>
        <v>0</v>
      </c>
      <c r="E396" s="38">
        <f>COUNTIF(user_list!H:H,A396)</f>
        <v>0</v>
      </c>
      <c r="F396" s="55">
        <f t="shared" si="12"/>
        <v>1</v>
      </c>
      <c r="G396" s="55">
        <f t="shared" si="13"/>
        <v>2016</v>
      </c>
    </row>
    <row r="397" spans="1:7" x14ac:dyDescent="0.3">
      <c r="A397" s="74">
        <v>42400</v>
      </c>
      <c r="B397">
        <f>SUMIFS(user_list!P:P,user_list!G:G,"&lt;="&amp;A397,user_list!H:H,"&gt;="&amp;A397)</f>
        <v>0.7589648928788274</v>
      </c>
      <c r="C397">
        <f>SUMIFS(user_list!Q:Q,user_list!G:G,"&lt;="&amp;A397,user_list!H:H,"&gt;="&amp;A397)</f>
        <v>1.8924668227946921</v>
      </c>
      <c r="D397">
        <f>SUMIFS(user_list!P:P,user_list!G:G,"&lt;="&amp;A397,user_list!H:H,"&gt;="&amp;A397,user_list!J:J,days!G397)+SUMIFS(user_list!P:P,user_list!G:G,"&lt;="&amp;A397,user_list!H:H,"&gt;="&amp;A397,user_list!J:J,days!G397-1)</f>
        <v>0</v>
      </c>
      <c r="E397" s="38">
        <f>COUNTIF(user_list!H:H,A397)</f>
        <v>0</v>
      </c>
      <c r="F397" s="55">
        <f t="shared" si="12"/>
        <v>1</v>
      </c>
      <c r="G397" s="55">
        <f t="shared" si="13"/>
        <v>2016</v>
      </c>
    </row>
    <row r="398" spans="1:7" x14ac:dyDescent="0.3">
      <c r="A398" s="74">
        <v>42401</v>
      </c>
      <c r="B398">
        <f>SUMIFS(user_list!P:P,user_list!G:G,"&lt;="&amp;A398,user_list!H:H,"&gt;="&amp;A398)</f>
        <v>0.7589648928788274</v>
      </c>
      <c r="C398">
        <f>SUMIFS(user_list!Q:Q,user_list!G:G,"&lt;="&amp;A398,user_list!H:H,"&gt;="&amp;A398)</f>
        <v>1.8924668227946921</v>
      </c>
      <c r="D398">
        <f>SUMIFS(user_list!P:P,user_list!G:G,"&lt;="&amp;A398,user_list!H:H,"&gt;="&amp;A398,user_list!J:J,days!G398)+SUMIFS(user_list!P:P,user_list!G:G,"&lt;="&amp;A398,user_list!H:H,"&gt;="&amp;A398,user_list!J:J,days!G398-1)</f>
        <v>0</v>
      </c>
      <c r="E398" s="38">
        <f>COUNTIF(user_list!H:H,A398)</f>
        <v>0</v>
      </c>
      <c r="F398" s="55">
        <f t="shared" si="12"/>
        <v>2</v>
      </c>
      <c r="G398" s="55">
        <f t="shared" si="13"/>
        <v>2016</v>
      </c>
    </row>
    <row r="399" spans="1:7" x14ac:dyDescent="0.3">
      <c r="A399" s="74">
        <v>42402</v>
      </c>
      <c r="B399">
        <f>SUMIFS(user_list!P:P,user_list!G:G,"&lt;="&amp;A399,user_list!H:H,"&gt;="&amp;A399)</f>
        <v>0.7589648928788274</v>
      </c>
      <c r="C399">
        <f>SUMIFS(user_list!Q:Q,user_list!G:G,"&lt;="&amp;A399,user_list!H:H,"&gt;="&amp;A399)</f>
        <v>1.8924668227946921</v>
      </c>
      <c r="D399">
        <f>SUMIFS(user_list!P:P,user_list!G:G,"&lt;="&amp;A399,user_list!H:H,"&gt;="&amp;A399,user_list!J:J,days!G399)+SUMIFS(user_list!P:P,user_list!G:G,"&lt;="&amp;A399,user_list!H:H,"&gt;="&amp;A399,user_list!J:J,days!G399-1)</f>
        <v>0</v>
      </c>
      <c r="E399" s="38">
        <f>COUNTIF(user_list!H:H,A399)</f>
        <v>0</v>
      </c>
      <c r="F399" s="55">
        <f t="shared" si="12"/>
        <v>2</v>
      </c>
      <c r="G399" s="55">
        <f t="shared" si="13"/>
        <v>2016</v>
      </c>
    </row>
    <row r="400" spans="1:7" x14ac:dyDescent="0.3">
      <c r="A400" s="74">
        <v>42403</v>
      </c>
      <c r="B400">
        <f>SUMIFS(user_list!P:P,user_list!G:G,"&lt;="&amp;A400,user_list!H:H,"&gt;="&amp;A400)</f>
        <v>0.7589648928788274</v>
      </c>
      <c r="C400">
        <f>SUMIFS(user_list!Q:Q,user_list!G:G,"&lt;="&amp;A400,user_list!H:H,"&gt;="&amp;A400)</f>
        <v>1.8924668227946921</v>
      </c>
      <c r="D400">
        <f>SUMIFS(user_list!P:P,user_list!G:G,"&lt;="&amp;A400,user_list!H:H,"&gt;="&amp;A400,user_list!J:J,days!G400)+SUMIFS(user_list!P:P,user_list!G:G,"&lt;="&amp;A400,user_list!H:H,"&gt;="&amp;A400,user_list!J:J,days!G400-1)</f>
        <v>0</v>
      </c>
      <c r="E400" s="38">
        <f>COUNTIF(user_list!H:H,A400)</f>
        <v>0</v>
      </c>
      <c r="F400" s="55">
        <f t="shared" si="12"/>
        <v>2</v>
      </c>
      <c r="G400" s="55">
        <f t="shared" si="13"/>
        <v>2016</v>
      </c>
    </row>
    <row r="401" spans="1:7" x14ac:dyDescent="0.3">
      <c r="A401" s="74">
        <v>42404</v>
      </c>
      <c r="B401">
        <f>SUMIFS(user_list!P:P,user_list!G:G,"&lt;="&amp;A401,user_list!H:H,"&gt;="&amp;A401)</f>
        <v>0.7589648928788274</v>
      </c>
      <c r="C401">
        <f>SUMIFS(user_list!Q:Q,user_list!G:G,"&lt;="&amp;A401,user_list!H:H,"&gt;="&amp;A401)</f>
        <v>1.8924668227946921</v>
      </c>
      <c r="D401">
        <f>SUMIFS(user_list!P:P,user_list!G:G,"&lt;="&amp;A401,user_list!H:H,"&gt;="&amp;A401,user_list!J:J,days!G401)+SUMIFS(user_list!P:P,user_list!G:G,"&lt;="&amp;A401,user_list!H:H,"&gt;="&amp;A401,user_list!J:J,days!G401-1)</f>
        <v>0</v>
      </c>
      <c r="E401" s="38">
        <f>COUNTIF(user_list!H:H,A401)</f>
        <v>0</v>
      </c>
      <c r="F401" s="55">
        <f t="shared" si="12"/>
        <v>2</v>
      </c>
      <c r="G401" s="55">
        <f t="shared" si="13"/>
        <v>2016</v>
      </c>
    </row>
    <row r="402" spans="1:7" x14ac:dyDescent="0.3">
      <c r="A402" s="74">
        <v>42405</v>
      </c>
      <c r="B402">
        <f>SUMIFS(user_list!P:P,user_list!G:G,"&lt;="&amp;A402,user_list!H:H,"&gt;="&amp;A402)</f>
        <v>0.7589648928788274</v>
      </c>
      <c r="C402">
        <f>SUMIFS(user_list!Q:Q,user_list!G:G,"&lt;="&amp;A402,user_list!H:H,"&gt;="&amp;A402)</f>
        <v>1.8924668227946921</v>
      </c>
      <c r="D402">
        <f>SUMIFS(user_list!P:P,user_list!G:G,"&lt;="&amp;A402,user_list!H:H,"&gt;="&amp;A402,user_list!J:J,days!G402)+SUMIFS(user_list!P:P,user_list!G:G,"&lt;="&amp;A402,user_list!H:H,"&gt;="&amp;A402,user_list!J:J,days!G402-1)</f>
        <v>0</v>
      </c>
      <c r="E402" s="38">
        <f>COUNTIF(user_list!H:H,A402)</f>
        <v>0</v>
      </c>
      <c r="F402" s="55">
        <f t="shared" si="12"/>
        <v>2</v>
      </c>
      <c r="G402" s="55">
        <f t="shared" si="13"/>
        <v>2016</v>
      </c>
    </row>
    <row r="403" spans="1:7" x14ac:dyDescent="0.3">
      <c r="A403" s="74">
        <v>42406</v>
      </c>
      <c r="B403">
        <f>SUMIFS(user_list!P:P,user_list!G:G,"&lt;="&amp;A403,user_list!H:H,"&gt;="&amp;A403)</f>
        <v>0.7589648928788274</v>
      </c>
      <c r="C403">
        <f>SUMIFS(user_list!Q:Q,user_list!G:G,"&lt;="&amp;A403,user_list!H:H,"&gt;="&amp;A403)</f>
        <v>1.8924668227946921</v>
      </c>
      <c r="D403">
        <f>SUMIFS(user_list!P:P,user_list!G:G,"&lt;="&amp;A403,user_list!H:H,"&gt;="&amp;A403,user_list!J:J,days!G403)+SUMIFS(user_list!P:P,user_list!G:G,"&lt;="&amp;A403,user_list!H:H,"&gt;="&amp;A403,user_list!J:J,days!G403-1)</f>
        <v>0</v>
      </c>
      <c r="E403" s="38">
        <f>COUNTIF(user_list!H:H,A403)</f>
        <v>0</v>
      </c>
      <c r="F403" s="55">
        <f t="shared" si="12"/>
        <v>2</v>
      </c>
      <c r="G403" s="55">
        <f t="shared" si="13"/>
        <v>2016</v>
      </c>
    </row>
    <row r="404" spans="1:7" x14ac:dyDescent="0.3">
      <c r="A404" s="74">
        <v>42407</v>
      </c>
      <c r="B404">
        <f>SUMIFS(user_list!P:P,user_list!G:G,"&lt;="&amp;A404,user_list!H:H,"&gt;="&amp;A404)</f>
        <v>0.7589648928788274</v>
      </c>
      <c r="C404">
        <f>SUMIFS(user_list!Q:Q,user_list!G:G,"&lt;="&amp;A404,user_list!H:H,"&gt;="&amp;A404)</f>
        <v>1.8924668227946921</v>
      </c>
      <c r="D404">
        <f>SUMIFS(user_list!P:P,user_list!G:G,"&lt;="&amp;A404,user_list!H:H,"&gt;="&amp;A404,user_list!J:J,days!G404)+SUMIFS(user_list!P:P,user_list!G:G,"&lt;="&amp;A404,user_list!H:H,"&gt;="&amp;A404,user_list!J:J,days!G404-1)</f>
        <v>0</v>
      </c>
      <c r="E404" s="38">
        <f>COUNTIF(user_list!H:H,A404)</f>
        <v>0</v>
      </c>
      <c r="F404" s="55">
        <f t="shared" si="12"/>
        <v>2</v>
      </c>
      <c r="G404" s="55">
        <f t="shared" si="13"/>
        <v>2016</v>
      </c>
    </row>
    <row r="405" spans="1:7" x14ac:dyDescent="0.3">
      <c r="A405" s="74">
        <v>42408</v>
      </c>
      <c r="B405">
        <f>SUMIFS(user_list!P:P,user_list!G:G,"&lt;="&amp;A405,user_list!H:H,"&gt;="&amp;A405)</f>
        <v>0.7589648928788274</v>
      </c>
      <c r="C405">
        <f>SUMIFS(user_list!Q:Q,user_list!G:G,"&lt;="&amp;A405,user_list!H:H,"&gt;="&amp;A405)</f>
        <v>1.8924668227946921</v>
      </c>
      <c r="D405">
        <f>SUMIFS(user_list!P:P,user_list!G:G,"&lt;="&amp;A405,user_list!H:H,"&gt;="&amp;A405,user_list!J:J,days!G405)+SUMIFS(user_list!P:P,user_list!G:G,"&lt;="&amp;A405,user_list!H:H,"&gt;="&amp;A405,user_list!J:J,days!G405-1)</f>
        <v>0</v>
      </c>
      <c r="E405" s="38">
        <f>COUNTIF(user_list!H:H,A405)</f>
        <v>0</v>
      </c>
      <c r="F405" s="55">
        <f t="shared" si="12"/>
        <v>2</v>
      </c>
      <c r="G405" s="55">
        <f t="shared" si="13"/>
        <v>2016</v>
      </c>
    </row>
    <row r="406" spans="1:7" x14ac:dyDescent="0.3">
      <c r="A406" s="74">
        <v>42409</v>
      </c>
      <c r="B406">
        <f>SUMIFS(user_list!P:P,user_list!G:G,"&lt;="&amp;A406,user_list!H:H,"&gt;="&amp;A406)</f>
        <v>0.7589648928788274</v>
      </c>
      <c r="C406">
        <f>SUMIFS(user_list!Q:Q,user_list!G:G,"&lt;="&amp;A406,user_list!H:H,"&gt;="&amp;A406)</f>
        <v>1.8924668227946921</v>
      </c>
      <c r="D406">
        <f>SUMIFS(user_list!P:P,user_list!G:G,"&lt;="&amp;A406,user_list!H:H,"&gt;="&amp;A406,user_list!J:J,days!G406)+SUMIFS(user_list!P:P,user_list!G:G,"&lt;="&amp;A406,user_list!H:H,"&gt;="&amp;A406,user_list!J:J,days!G406-1)</f>
        <v>0</v>
      </c>
      <c r="E406" s="38">
        <f>COUNTIF(user_list!H:H,A406)</f>
        <v>0</v>
      </c>
      <c r="F406" s="55">
        <f t="shared" si="12"/>
        <v>2</v>
      </c>
      <c r="G406" s="55">
        <f t="shared" si="13"/>
        <v>2016</v>
      </c>
    </row>
    <row r="407" spans="1:7" x14ac:dyDescent="0.3">
      <c r="A407" s="74">
        <v>42410</v>
      </c>
      <c r="B407">
        <f>SUMIFS(user_list!P:P,user_list!G:G,"&lt;="&amp;A407,user_list!H:H,"&gt;="&amp;A407)</f>
        <v>0.7589648928788274</v>
      </c>
      <c r="C407">
        <f>SUMIFS(user_list!Q:Q,user_list!G:G,"&lt;="&amp;A407,user_list!H:H,"&gt;="&amp;A407)</f>
        <v>1.8924668227946921</v>
      </c>
      <c r="D407">
        <f>SUMIFS(user_list!P:P,user_list!G:G,"&lt;="&amp;A407,user_list!H:H,"&gt;="&amp;A407,user_list!J:J,days!G407)+SUMIFS(user_list!P:P,user_list!G:G,"&lt;="&amp;A407,user_list!H:H,"&gt;="&amp;A407,user_list!J:J,days!G407-1)</f>
        <v>0</v>
      </c>
      <c r="E407" s="38">
        <f>COUNTIF(user_list!H:H,A407)</f>
        <v>0</v>
      </c>
      <c r="F407" s="55">
        <f t="shared" si="12"/>
        <v>2</v>
      </c>
      <c r="G407" s="55">
        <f t="shared" si="13"/>
        <v>2016</v>
      </c>
    </row>
    <row r="408" spans="1:7" x14ac:dyDescent="0.3">
      <c r="A408" s="74">
        <v>42411</v>
      </c>
      <c r="B408">
        <f>SUMIFS(user_list!P:P,user_list!G:G,"&lt;="&amp;A408,user_list!H:H,"&gt;="&amp;A408)</f>
        <v>0.7589648928788274</v>
      </c>
      <c r="C408">
        <f>SUMIFS(user_list!Q:Q,user_list!G:G,"&lt;="&amp;A408,user_list!H:H,"&gt;="&amp;A408)</f>
        <v>1.8924668227946921</v>
      </c>
      <c r="D408">
        <f>SUMIFS(user_list!P:P,user_list!G:G,"&lt;="&amp;A408,user_list!H:H,"&gt;="&amp;A408,user_list!J:J,days!G408)+SUMIFS(user_list!P:P,user_list!G:G,"&lt;="&amp;A408,user_list!H:H,"&gt;="&amp;A408,user_list!J:J,days!G408-1)</f>
        <v>0</v>
      </c>
      <c r="E408" s="38">
        <f>COUNTIF(user_list!H:H,A408)</f>
        <v>0</v>
      </c>
      <c r="F408" s="55">
        <f t="shared" si="12"/>
        <v>2</v>
      </c>
      <c r="G408" s="55">
        <f t="shared" si="13"/>
        <v>2016</v>
      </c>
    </row>
    <row r="409" spans="1:7" x14ac:dyDescent="0.3">
      <c r="A409" s="74">
        <v>42412</v>
      </c>
      <c r="B409">
        <f>SUMIFS(user_list!P:P,user_list!G:G,"&lt;="&amp;A409,user_list!H:H,"&gt;="&amp;A409)</f>
        <v>0.7589648928788274</v>
      </c>
      <c r="C409">
        <f>SUMIFS(user_list!Q:Q,user_list!G:G,"&lt;="&amp;A409,user_list!H:H,"&gt;="&amp;A409)</f>
        <v>1.8924668227946921</v>
      </c>
      <c r="D409">
        <f>SUMIFS(user_list!P:P,user_list!G:G,"&lt;="&amp;A409,user_list!H:H,"&gt;="&amp;A409,user_list!J:J,days!G409)+SUMIFS(user_list!P:P,user_list!G:G,"&lt;="&amp;A409,user_list!H:H,"&gt;="&amp;A409,user_list!J:J,days!G409-1)</f>
        <v>0</v>
      </c>
      <c r="E409" s="38">
        <f>COUNTIF(user_list!H:H,A409)</f>
        <v>0</v>
      </c>
      <c r="F409" s="55">
        <f t="shared" si="12"/>
        <v>2</v>
      </c>
      <c r="G409" s="55">
        <f t="shared" si="13"/>
        <v>2016</v>
      </c>
    </row>
    <row r="410" spans="1:7" x14ac:dyDescent="0.3">
      <c r="A410" s="74">
        <v>42413</v>
      </c>
      <c r="B410">
        <f>SUMIFS(user_list!P:P,user_list!G:G,"&lt;="&amp;A410,user_list!H:H,"&gt;="&amp;A410)</f>
        <v>0.7589648928788274</v>
      </c>
      <c r="C410">
        <f>SUMIFS(user_list!Q:Q,user_list!G:G,"&lt;="&amp;A410,user_list!H:H,"&gt;="&amp;A410)</f>
        <v>1.8924668227946921</v>
      </c>
      <c r="D410">
        <f>SUMIFS(user_list!P:P,user_list!G:G,"&lt;="&amp;A410,user_list!H:H,"&gt;="&amp;A410,user_list!J:J,days!G410)+SUMIFS(user_list!P:P,user_list!G:G,"&lt;="&amp;A410,user_list!H:H,"&gt;="&amp;A410,user_list!J:J,days!G410-1)</f>
        <v>0</v>
      </c>
      <c r="E410" s="38">
        <f>COUNTIF(user_list!H:H,A410)</f>
        <v>0</v>
      </c>
      <c r="F410" s="55">
        <f t="shared" si="12"/>
        <v>2</v>
      </c>
      <c r="G410" s="55">
        <f t="shared" si="13"/>
        <v>2016</v>
      </c>
    </row>
    <row r="411" spans="1:7" x14ac:dyDescent="0.3">
      <c r="A411" s="74">
        <v>42414</v>
      </c>
      <c r="B411">
        <f>SUMIFS(user_list!P:P,user_list!G:G,"&lt;="&amp;A411,user_list!H:H,"&gt;="&amp;A411)</f>
        <v>0.7589648928788274</v>
      </c>
      <c r="C411">
        <f>SUMIFS(user_list!Q:Q,user_list!G:G,"&lt;="&amp;A411,user_list!H:H,"&gt;="&amp;A411)</f>
        <v>1.8924668227946921</v>
      </c>
      <c r="D411">
        <f>SUMIFS(user_list!P:P,user_list!G:G,"&lt;="&amp;A411,user_list!H:H,"&gt;="&amp;A411,user_list!J:J,days!G411)+SUMIFS(user_list!P:P,user_list!G:G,"&lt;="&amp;A411,user_list!H:H,"&gt;="&amp;A411,user_list!J:J,days!G411-1)</f>
        <v>0</v>
      </c>
      <c r="E411" s="38">
        <f>COUNTIF(user_list!H:H,A411)</f>
        <v>0</v>
      </c>
      <c r="F411" s="55">
        <f t="shared" si="12"/>
        <v>2</v>
      </c>
      <c r="G411" s="55">
        <f t="shared" si="13"/>
        <v>2016</v>
      </c>
    </row>
    <row r="412" spans="1:7" x14ac:dyDescent="0.3">
      <c r="A412" s="74">
        <v>42415</v>
      </c>
      <c r="B412">
        <f>SUMIFS(user_list!P:P,user_list!G:G,"&lt;="&amp;A412,user_list!H:H,"&gt;="&amp;A412)</f>
        <v>0.7589648928788274</v>
      </c>
      <c r="C412">
        <f>SUMIFS(user_list!Q:Q,user_list!G:G,"&lt;="&amp;A412,user_list!H:H,"&gt;="&amp;A412)</f>
        <v>1.8924668227946921</v>
      </c>
      <c r="D412">
        <f>SUMIFS(user_list!P:P,user_list!G:G,"&lt;="&amp;A412,user_list!H:H,"&gt;="&amp;A412,user_list!J:J,days!G412)+SUMIFS(user_list!P:P,user_list!G:G,"&lt;="&amp;A412,user_list!H:H,"&gt;="&amp;A412,user_list!J:J,days!G412-1)</f>
        <v>0</v>
      </c>
      <c r="E412" s="38">
        <f>COUNTIF(user_list!H:H,A412)</f>
        <v>0</v>
      </c>
      <c r="F412" s="55">
        <f t="shared" si="12"/>
        <v>2</v>
      </c>
      <c r="G412" s="55">
        <f t="shared" si="13"/>
        <v>2016</v>
      </c>
    </row>
    <row r="413" spans="1:7" x14ac:dyDescent="0.3">
      <c r="A413" s="74">
        <v>42416</v>
      </c>
      <c r="B413">
        <f>SUMIFS(user_list!P:P,user_list!G:G,"&lt;="&amp;A413,user_list!H:H,"&gt;="&amp;A413)</f>
        <v>0.7589648928788274</v>
      </c>
      <c r="C413">
        <f>SUMIFS(user_list!Q:Q,user_list!G:G,"&lt;="&amp;A413,user_list!H:H,"&gt;="&amp;A413)</f>
        <v>1.8924668227946921</v>
      </c>
      <c r="D413">
        <f>SUMIFS(user_list!P:P,user_list!G:G,"&lt;="&amp;A413,user_list!H:H,"&gt;="&amp;A413,user_list!J:J,days!G413)+SUMIFS(user_list!P:P,user_list!G:G,"&lt;="&amp;A413,user_list!H:H,"&gt;="&amp;A413,user_list!J:J,days!G413-1)</f>
        <v>0</v>
      </c>
      <c r="E413" s="38">
        <f>COUNTIF(user_list!H:H,A413)</f>
        <v>0</v>
      </c>
      <c r="F413" s="55">
        <f t="shared" si="12"/>
        <v>2</v>
      </c>
      <c r="G413" s="55">
        <f t="shared" si="13"/>
        <v>2016</v>
      </c>
    </row>
    <row r="414" spans="1:7" x14ac:dyDescent="0.3">
      <c r="A414" s="74">
        <v>42417</v>
      </c>
      <c r="B414">
        <f>SUMIFS(user_list!P:P,user_list!G:G,"&lt;="&amp;A414,user_list!H:H,"&gt;="&amp;A414)</f>
        <v>0.7589648928788274</v>
      </c>
      <c r="C414">
        <f>SUMIFS(user_list!Q:Q,user_list!G:G,"&lt;="&amp;A414,user_list!H:H,"&gt;="&amp;A414)</f>
        <v>1.8924668227946921</v>
      </c>
      <c r="D414">
        <f>SUMIFS(user_list!P:P,user_list!G:G,"&lt;="&amp;A414,user_list!H:H,"&gt;="&amp;A414,user_list!J:J,days!G414)+SUMIFS(user_list!P:P,user_list!G:G,"&lt;="&amp;A414,user_list!H:H,"&gt;="&amp;A414,user_list!J:J,days!G414-1)</f>
        <v>0</v>
      </c>
      <c r="E414" s="38">
        <f>COUNTIF(user_list!H:H,A414)</f>
        <v>0</v>
      </c>
      <c r="F414" s="55">
        <f t="shared" si="12"/>
        <v>2</v>
      </c>
      <c r="G414" s="55">
        <f t="shared" si="13"/>
        <v>2016</v>
      </c>
    </row>
    <row r="415" spans="1:7" x14ac:dyDescent="0.3">
      <c r="A415" s="74">
        <v>42418</v>
      </c>
      <c r="B415">
        <f>SUMIFS(user_list!P:P,user_list!G:G,"&lt;="&amp;A415,user_list!H:H,"&gt;="&amp;A415)</f>
        <v>0.7589648928788274</v>
      </c>
      <c r="C415">
        <f>SUMIFS(user_list!Q:Q,user_list!G:G,"&lt;="&amp;A415,user_list!H:H,"&gt;="&amp;A415)</f>
        <v>1.8924668227946921</v>
      </c>
      <c r="D415">
        <f>SUMIFS(user_list!P:P,user_list!G:G,"&lt;="&amp;A415,user_list!H:H,"&gt;="&amp;A415,user_list!J:J,days!G415)+SUMIFS(user_list!P:P,user_list!G:G,"&lt;="&amp;A415,user_list!H:H,"&gt;="&amp;A415,user_list!J:J,days!G415-1)</f>
        <v>0</v>
      </c>
      <c r="E415" s="38">
        <f>COUNTIF(user_list!H:H,A415)</f>
        <v>0</v>
      </c>
      <c r="F415" s="55">
        <f t="shared" si="12"/>
        <v>2</v>
      </c>
      <c r="G415" s="55">
        <f t="shared" si="13"/>
        <v>2016</v>
      </c>
    </row>
    <row r="416" spans="1:7" x14ac:dyDescent="0.3">
      <c r="A416" s="74">
        <v>42419</v>
      </c>
      <c r="B416">
        <f>SUMIFS(user_list!P:P,user_list!G:G,"&lt;="&amp;A416,user_list!H:H,"&gt;="&amp;A416)</f>
        <v>0.7589648928788274</v>
      </c>
      <c r="C416">
        <f>SUMIFS(user_list!Q:Q,user_list!G:G,"&lt;="&amp;A416,user_list!H:H,"&gt;="&amp;A416)</f>
        <v>1.8924668227946921</v>
      </c>
      <c r="D416">
        <f>SUMIFS(user_list!P:P,user_list!G:G,"&lt;="&amp;A416,user_list!H:H,"&gt;="&amp;A416,user_list!J:J,days!G416)+SUMIFS(user_list!P:P,user_list!G:G,"&lt;="&amp;A416,user_list!H:H,"&gt;="&amp;A416,user_list!J:J,days!G416-1)</f>
        <v>0</v>
      </c>
      <c r="E416" s="38">
        <f>COUNTIF(user_list!H:H,A416)</f>
        <v>0</v>
      </c>
      <c r="F416" s="55">
        <f t="shared" si="12"/>
        <v>2</v>
      </c>
      <c r="G416" s="55">
        <f t="shared" si="13"/>
        <v>2016</v>
      </c>
    </row>
    <row r="417" spans="1:7" x14ac:dyDescent="0.3">
      <c r="A417" s="74">
        <v>42420</v>
      </c>
      <c r="B417">
        <f>SUMIFS(user_list!P:P,user_list!G:G,"&lt;="&amp;A417,user_list!H:H,"&gt;="&amp;A417)</f>
        <v>0.7589648928788274</v>
      </c>
      <c r="C417">
        <f>SUMIFS(user_list!Q:Q,user_list!G:G,"&lt;="&amp;A417,user_list!H:H,"&gt;="&amp;A417)</f>
        <v>1.8924668227946921</v>
      </c>
      <c r="D417">
        <f>SUMIFS(user_list!P:P,user_list!G:G,"&lt;="&amp;A417,user_list!H:H,"&gt;="&amp;A417,user_list!J:J,days!G417)+SUMIFS(user_list!P:P,user_list!G:G,"&lt;="&amp;A417,user_list!H:H,"&gt;="&amp;A417,user_list!J:J,days!G417-1)</f>
        <v>0</v>
      </c>
      <c r="E417" s="38">
        <f>COUNTIF(user_list!H:H,A417)</f>
        <v>0</v>
      </c>
      <c r="F417" s="55">
        <f t="shared" si="12"/>
        <v>2</v>
      </c>
      <c r="G417" s="55">
        <f t="shared" si="13"/>
        <v>2016</v>
      </c>
    </row>
    <row r="418" spans="1:7" x14ac:dyDescent="0.3">
      <c r="A418" s="74">
        <v>42421</v>
      </c>
      <c r="B418">
        <f>SUMIFS(user_list!P:P,user_list!G:G,"&lt;="&amp;A418,user_list!H:H,"&gt;="&amp;A418)</f>
        <v>0.7589648928788274</v>
      </c>
      <c r="C418">
        <f>SUMIFS(user_list!Q:Q,user_list!G:G,"&lt;="&amp;A418,user_list!H:H,"&gt;="&amp;A418)</f>
        <v>1.8924668227946921</v>
      </c>
      <c r="D418">
        <f>SUMIFS(user_list!P:P,user_list!G:G,"&lt;="&amp;A418,user_list!H:H,"&gt;="&amp;A418,user_list!J:J,days!G418)+SUMIFS(user_list!P:P,user_list!G:G,"&lt;="&amp;A418,user_list!H:H,"&gt;="&amp;A418,user_list!J:J,days!G418-1)</f>
        <v>0</v>
      </c>
      <c r="E418" s="38">
        <f>COUNTIF(user_list!H:H,A418)</f>
        <v>0</v>
      </c>
      <c r="F418" s="55">
        <f t="shared" si="12"/>
        <v>2</v>
      </c>
      <c r="G418" s="55">
        <f t="shared" si="13"/>
        <v>2016</v>
      </c>
    </row>
    <row r="419" spans="1:7" x14ac:dyDescent="0.3">
      <c r="A419" s="74">
        <v>42422</v>
      </c>
      <c r="B419">
        <f>SUMIFS(user_list!P:P,user_list!G:G,"&lt;="&amp;A419,user_list!H:H,"&gt;="&amp;A419)</f>
        <v>0.7589648928788274</v>
      </c>
      <c r="C419">
        <f>SUMIFS(user_list!Q:Q,user_list!G:G,"&lt;="&amp;A419,user_list!H:H,"&gt;="&amp;A419)</f>
        <v>1.8924668227946921</v>
      </c>
      <c r="D419">
        <f>SUMIFS(user_list!P:P,user_list!G:G,"&lt;="&amp;A419,user_list!H:H,"&gt;="&amp;A419,user_list!J:J,days!G419)+SUMIFS(user_list!P:P,user_list!G:G,"&lt;="&amp;A419,user_list!H:H,"&gt;="&amp;A419,user_list!J:J,days!G419-1)</f>
        <v>0</v>
      </c>
      <c r="E419" s="38">
        <f>COUNTIF(user_list!H:H,A419)</f>
        <v>0</v>
      </c>
      <c r="F419" s="55">
        <f t="shared" si="12"/>
        <v>2</v>
      </c>
      <c r="G419" s="55">
        <f t="shared" si="13"/>
        <v>2016</v>
      </c>
    </row>
    <row r="420" spans="1:7" x14ac:dyDescent="0.3">
      <c r="A420" s="74">
        <v>42423</v>
      </c>
      <c r="B420">
        <f>SUMIFS(user_list!P:P,user_list!G:G,"&lt;="&amp;A420,user_list!H:H,"&gt;="&amp;A420)</f>
        <v>0.7589648928788274</v>
      </c>
      <c r="C420">
        <f>SUMIFS(user_list!Q:Q,user_list!G:G,"&lt;="&amp;A420,user_list!H:H,"&gt;="&amp;A420)</f>
        <v>1.8924668227946921</v>
      </c>
      <c r="D420">
        <f>SUMIFS(user_list!P:P,user_list!G:G,"&lt;="&amp;A420,user_list!H:H,"&gt;="&amp;A420,user_list!J:J,days!G420)+SUMIFS(user_list!P:P,user_list!G:G,"&lt;="&amp;A420,user_list!H:H,"&gt;="&amp;A420,user_list!J:J,days!G420-1)</f>
        <v>0</v>
      </c>
      <c r="E420" s="38">
        <f>COUNTIF(user_list!H:H,A420)</f>
        <v>0</v>
      </c>
      <c r="F420" s="55">
        <f t="shared" si="12"/>
        <v>2</v>
      </c>
      <c r="G420" s="55">
        <f t="shared" si="13"/>
        <v>2016</v>
      </c>
    </row>
    <row r="421" spans="1:7" x14ac:dyDescent="0.3">
      <c r="A421" s="74">
        <v>42424</v>
      </c>
      <c r="B421">
        <f>SUMIFS(user_list!P:P,user_list!G:G,"&lt;="&amp;A421,user_list!H:H,"&gt;="&amp;A421)</f>
        <v>0.7589648928788274</v>
      </c>
      <c r="C421">
        <f>SUMIFS(user_list!Q:Q,user_list!G:G,"&lt;="&amp;A421,user_list!H:H,"&gt;="&amp;A421)</f>
        <v>1.8924668227946921</v>
      </c>
      <c r="D421">
        <f>SUMIFS(user_list!P:P,user_list!G:G,"&lt;="&amp;A421,user_list!H:H,"&gt;="&amp;A421,user_list!J:J,days!G421)+SUMIFS(user_list!P:P,user_list!G:G,"&lt;="&amp;A421,user_list!H:H,"&gt;="&amp;A421,user_list!J:J,days!G421-1)</f>
        <v>0</v>
      </c>
      <c r="E421" s="38">
        <f>COUNTIF(user_list!H:H,A421)</f>
        <v>0</v>
      </c>
      <c r="F421" s="55">
        <f t="shared" si="12"/>
        <v>2</v>
      </c>
      <c r="G421" s="55">
        <f t="shared" si="13"/>
        <v>2016</v>
      </c>
    </row>
    <row r="422" spans="1:7" x14ac:dyDescent="0.3">
      <c r="A422" s="74">
        <v>42425</v>
      </c>
      <c r="B422">
        <f>SUMIFS(user_list!P:P,user_list!G:G,"&lt;="&amp;A422,user_list!H:H,"&gt;="&amp;A422)</f>
        <v>0.7589648928788274</v>
      </c>
      <c r="C422">
        <f>SUMIFS(user_list!Q:Q,user_list!G:G,"&lt;="&amp;A422,user_list!H:H,"&gt;="&amp;A422)</f>
        <v>1.8924668227946921</v>
      </c>
      <c r="D422">
        <f>SUMIFS(user_list!P:P,user_list!G:G,"&lt;="&amp;A422,user_list!H:H,"&gt;="&amp;A422,user_list!J:J,days!G422)+SUMIFS(user_list!P:P,user_list!G:G,"&lt;="&amp;A422,user_list!H:H,"&gt;="&amp;A422,user_list!J:J,days!G422-1)</f>
        <v>0</v>
      </c>
      <c r="E422" s="38">
        <f>COUNTIF(user_list!H:H,A422)</f>
        <v>0</v>
      </c>
      <c r="F422" s="55">
        <f t="shared" si="12"/>
        <v>2</v>
      </c>
      <c r="G422" s="55">
        <f t="shared" si="13"/>
        <v>2016</v>
      </c>
    </row>
    <row r="423" spans="1:7" x14ac:dyDescent="0.3">
      <c r="A423" s="74">
        <v>42426</v>
      </c>
      <c r="B423">
        <f>SUMIFS(user_list!P:P,user_list!G:G,"&lt;="&amp;A423,user_list!H:H,"&gt;="&amp;A423)</f>
        <v>0.7589648928788274</v>
      </c>
      <c r="C423">
        <f>SUMIFS(user_list!Q:Q,user_list!G:G,"&lt;="&amp;A423,user_list!H:H,"&gt;="&amp;A423)</f>
        <v>1.8924668227946921</v>
      </c>
      <c r="D423">
        <f>SUMIFS(user_list!P:P,user_list!G:G,"&lt;="&amp;A423,user_list!H:H,"&gt;="&amp;A423,user_list!J:J,days!G423)+SUMIFS(user_list!P:P,user_list!G:G,"&lt;="&amp;A423,user_list!H:H,"&gt;="&amp;A423,user_list!J:J,days!G423-1)</f>
        <v>0</v>
      </c>
      <c r="E423" s="38">
        <f>COUNTIF(user_list!H:H,A423)</f>
        <v>0</v>
      </c>
      <c r="F423" s="55">
        <f t="shared" si="12"/>
        <v>2</v>
      </c>
      <c r="G423" s="55">
        <f t="shared" si="13"/>
        <v>2016</v>
      </c>
    </row>
    <row r="424" spans="1:7" x14ac:dyDescent="0.3">
      <c r="A424" s="74">
        <v>42427</v>
      </c>
      <c r="B424">
        <f>SUMIFS(user_list!P:P,user_list!G:G,"&lt;="&amp;A424,user_list!H:H,"&gt;="&amp;A424)</f>
        <v>0.7589648928788274</v>
      </c>
      <c r="C424">
        <f>SUMIFS(user_list!Q:Q,user_list!G:G,"&lt;="&amp;A424,user_list!H:H,"&gt;="&amp;A424)</f>
        <v>1.8924668227946921</v>
      </c>
      <c r="D424">
        <f>SUMIFS(user_list!P:P,user_list!G:G,"&lt;="&amp;A424,user_list!H:H,"&gt;="&amp;A424,user_list!J:J,days!G424)+SUMIFS(user_list!P:P,user_list!G:G,"&lt;="&amp;A424,user_list!H:H,"&gt;="&amp;A424,user_list!J:J,days!G424-1)</f>
        <v>0</v>
      </c>
      <c r="E424" s="38">
        <f>COUNTIF(user_list!H:H,A424)</f>
        <v>0</v>
      </c>
      <c r="F424" s="55">
        <f t="shared" si="12"/>
        <v>2</v>
      </c>
      <c r="G424" s="55">
        <f t="shared" si="13"/>
        <v>2016</v>
      </c>
    </row>
    <row r="425" spans="1:7" x14ac:dyDescent="0.3">
      <c r="A425" s="74">
        <v>42428</v>
      </c>
      <c r="B425">
        <f>SUMIFS(user_list!P:P,user_list!G:G,"&lt;="&amp;A425,user_list!H:H,"&gt;="&amp;A425)</f>
        <v>0.7589648928788274</v>
      </c>
      <c r="C425">
        <f>SUMIFS(user_list!Q:Q,user_list!G:G,"&lt;="&amp;A425,user_list!H:H,"&gt;="&amp;A425)</f>
        <v>1.8924668227946921</v>
      </c>
      <c r="D425">
        <f>SUMIFS(user_list!P:P,user_list!G:G,"&lt;="&amp;A425,user_list!H:H,"&gt;="&amp;A425,user_list!J:J,days!G425)+SUMIFS(user_list!P:P,user_list!G:G,"&lt;="&amp;A425,user_list!H:H,"&gt;="&amp;A425,user_list!J:J,days!G425-1)</f>
        <v>0</v>
      </c>
      <c r="E425" s="38">
        <f>COUNTIF(user_list!H:H,A425)</f>
        <v>0</v>
      </c>
      <c r="F425" s="55">
        <f t="shared" si="12"/>
        <v>2</v>
      </c>
      <c r="G425" s="55">
        <f t="shared" si="13"/>
        <v>2016</v>
      </c>
    </row>
    <row r="426" spans="1:7" x14ac:dyDescent="0.3">
      <c r="A426" s="74">
        <v>42429</v>
      </c>
      <c r="B426">
        <f>SUMIFS(user_list!P:P,user_list!G:G,"&lt;="&amp;A426,user_list!H:H,"&gt;="&amp;A426)</f>
        <v>0.7589648928788274</v>
      </c>
      <c r="C426">
        <f>SUMIFS(user_list!Q:Q,user_list!G:G,"&lt;="&amp;A426,user_list!H:H,"&gt;="&amp;A426)</f>
        <v>1.8924668227946921</v>
      </c>
      <c r="D426">
        <f>SUMIFS(user_list!P:P,user_list!G:G,"&lt;="&amp;A426,user_list!H:H,"&gt;="&amp;A426,user_list!J:J,days!G426)+SUMIFS(user_list!P:P,user_list!G:G,"&lt;="&amp;A426,user_list!H:H,"&gt;="&amp;A426,user_list!J:J,days!G426-1)</f>
        <v>0</v>
      </c>
      <c r="E426" s="38">
        <f>COUNTIF(user_list!H:H,A426)</f>
        <v>0</v>
      </c>
      <c r="F426" s="55">
        <f t="shared" si="12"/>
        <v>2</v>
      </c>
      <c r="G426" s="55">
        <f t="shared" si="13"/>
        <v>2016</v>
      </c>
    </row>
    <row r="427" spans="1:7" x14ac:dyDescent="0.3">
      <c r="A427" s="74">
        <v>42430</v>
      </c>
      <c r="B427">
        <f>SUMIFS(user_list!P:P,user_list!G:G,"&lt;="&amp;A427,user_list!H:H,"&gt;="&amp;A427)</f>
        <v>0.7589648928788274</v>
      </c>
      <c r="C427">
        <f>SUMIFS(user_list!Q:Q,user_list!G:G,"&lt;="&amp;A427,user_list!H:H,"&gt;="&amp;A427)</f>
        <v>1.8924668227946921</v>
      </c>
      <c r="D427">
        <f>SUMIFS(user_list!P:P,user_list!G:G,"&lt;="&amp;A427,user_list!H:H,"&gt;="&amp;A427,user_list!J:J,days!G427)+SUMIFS(user_list!P:P,user_list!G:G,"&lt;="&amp;A427,user_list!H:H,"&gt;="&amp;A427,user_list!J:J,days!G427-1)</f>
        <v>0</v>
      </c>
      <c r="E427" s="38">
        <f>COUNTIF(user_list!H:H,A427)</f>
        <v>0</v>
      </c>
      <c r="F427" s="55">
        <f t="shared" si="12"/>
        <v>3</v>
      </c>
      <c r="G427" s="55">
        <f t="shared" si="13"/>
        <v>2016</v>
      </c>
    </row>
    <row r="428" spans="1:7" x14ac:dyDescent="0.3">
      <c r="A428" s="74">
        <v>42431</v>
      </c>
      <c r="B428">
        <f>SUMIFS(user_list!P:P,user_list!G:G,"&lt;="&amp;A428,user_list!H:H,"&gt;="&amp;A428)</f>
        <v>0.7589648928788274</v>
      </c>
      <c r="C428">
        <f>SUMIFS(user_list!Q:Q,user_list!G:G,"&lt;="&amp;A428,user_list!H:H,"&gt;="&amp;A428)</f>
        <v>1.8924668227946921</v>
      </c>
      <c r="D428">
        <f>SUMIFS(user_list!P:P,user_list!G:G,"&lt;="&amp;A428,user_list!H:H,"&gt;="&amp;A428,user_list!J:J,days!G428)+SUMIFS(user_list!P:P,user_list!G:G,"&lt;="&amp;A428,user_list!H:H,"&gt;="&amp;A428,user_list!J:J,days!G428-1)</f>
        <v>0</v>
      </c>
      <c r="E428" s="38">
        <f>COUNTIF(user_list!H:H,A428)</f>
        <v>0</v>
      </c>
      <c r="F428" s="55">
        <f t="shared" si="12"/>
        <v>3</v>
      </c>
      <c r="G428" s="55">
        <f t="shared" si="13"/>
        <v>2016</v>
      </c>
    </row>
    <row r="429" spans="1:7" x14ac:dyDescent="0.3">
      <c r="A429" s="74">
        <v>42432</v>
      </c>
      <c r="B429">
        <f>SUMIFS(user_list!P:P,user_list!G:G,"&lt;="&amp;A429,user_list!H:H,"&gt;="&amp;A429)</f>
        <v>0.7589648928788274</v>
      </c>
      <c r="C429">
        <f>SUMIFS(user_list!Q:Q,user_list!G:G,"&lt;="&amp;A429,user_list!H:H,"&gt;="&amp;A429)</f>
        <v>1.8924668227946921</v>
      </c>
      <c r="D429">
        <f>SUMIFS(user_list!P:P,user_list!G:G,"&lt;="&amp;A429,user_list!H:H,"&gt;="&amp;A429,user_list!J:J,days!G429)+SUMIFS(user_list!P:P,user_list!G:G,"&lt;="&amp;A429,user_list!H:H,"&gt;="&amp;A429,user_list!J:J,days!G429-1)</f>
        <v>0</v>
      </c>
      <c r="E429" s="38">
        <f>COUNTIF(user_list!H:H,A429)</f>
        <v>0</v>
      </c>
      <c r="F429" s="55">
        <f t="shared" si="12"/>
        <v>3</v>
      </c>
      <c r="G429" s="55">
        <f t="shared" si="13"/>
        <v>2016</v>
      </c>
    </row>
    <row r="430" spans="1:7" x14ac:dyDescent="0.3">
      <c r="A430" s="74">
        <v>42433</v>
      </c>
      <c r="B430">
        <f>SUMIFS(user_list!P:P,user_list!G:G,"&lt;="&amp;A430,user_list!H:H,"&gt;="&amp;A430)</f>
        <v>0.7589648928788274</v>
      </c>
      <c r="C430">
        <f>SUMIFS(user_list!Q:Q,user_list!G:G,"&lt;="&amp;A430,user_list!H:H,"&gt;="&amp;A430)</f>
        <v>1.8924668227946921</v>
      </c>
      <c r="D430">
        <f>SUMIFS(user_list!P:P,user_list!G:G,"&lt;="&amp;A430,user_list!H:H,"&gt;="&amp;A430,user_list!J:J,days!G430)+SUMIFS(user_list!P:P,user_list!G:G,"&lt;="&amp;A430,user_list!H:H,"&gt;="&amp;A430,user_list!J:J,days!G430-1)</f>
        <v>0</v>
      </c>
      <c r="E430" s="38">
        <f>COUNTIF(user_list!H:H,A430)</f>
        <v>0</v>
      </c>
      <c r="F430" s="55">
        <f t="shared" si="12"/>
        <v>3</v>
      </c>
      <c r="G430" s="55">
        <f t="shared" si="13"/>
        <v>2016</v>
      </c>
    </row>
    <row r="431" spans="1:7" x14ac:dyDescent="0.3">
      <c r="A431" s="74">
        <v>42434</v>
      </c>
      <c r="B431">
        <f>SUMIFS(user_list!P:P,user_list!G:G,"&lt;="&amp;A431,user_list!H:H,"&gt;="&amp;A431)</f>
        <v>0.7589648928788274</v>
      </c>
      <c r="C431">
        <f>SUMIFS(user_list!Q:Q,user_list!G:G,"&lt;="&amp;A431,user_list!H:H,"&gt;="&amp;A431)</f>
        <v>1.8924668227946921</v>
      </c>
      <c r="D431">
        <f>SUMIFS(user_list!P:P,user_list!G:G,"&lt;="&amp;A431,user_list!H:H,"&gt;="&amp;A431,user_list!J:J,days!G431)+SUMIFS(user_list!P:P,user_list!G:G,"&lt;="&amp;A431,user_list!H:H,"&gt;="&amp;A431,user_list!J:J,days!G431-1)</f>
        <v>0</v>
      </c>
      <c r="E431" s="38">
        <f>COUNTIF(user_list!H:H,A431)</f>
        <v>0</v>
      </c>
      <c r="F431" s="55">
        <f t="shared" si="12"/>
        <v>3</v>
      </c>
      <c r="G431" s="55">
        <f t="shared" si="13"/>
        <v>2016</v>
      </c>
    </row>
    <row r="432" spans="1:7" x14ac:dyDescent="0.3">
      <c r="A432" s="74">
        <v>42435</v>
      </c>
      <c r="B432">
        <f>SUMIFS(user_list!P:P,user_list!G:G,"&lt;="&amp;A432,user_list!H:H,"&gt;="&amp;A432)</f>
        <v>0.7589648928788274</v>
      </c>
      <c r="C432">
        <f>SUMIFS(user_list!Q:Q,user_list!G:G,"&lt;="&amp;A432,user_list!H:H,"&gt;="&amp;A432)</f>
        <v>1.8924668227946921</v>
      </c>
      <c r="D432">
        <f>SUMIFS(user_list!P:P,user_list!G:G,"&lt;="&amp;A432,user_list!H:H,"&gt;="&amp;A432,user_list!J:J,days!G432)+SUMIFS(user_list!P:P,user_list!G:G,"&lt;="&amp;A432,user_list!H:H,"&gt;="&amp;A432,user_list!J:J,days!G432-1)</f>
        <v>0</v>
      </c>
      <c r="E432" s="38">
        <f>COUNTIF(user_list!H:H,A432)</f>
        <v>0</v>
      </c>
      <c r="F432" s="55">
        <f t="shared" si="12"/>
        <v>3</v>
      </c>
      <c r="G432" s="55">
        <f t="shared" si="13"/>
        <v>2016</v>
      </c>
    </row>
    <row r="433" spans="1:7" x14ac:dyDescent="0.3">
      <c r="A433" s="74">
        <v>42436</v>
      </c>
      <c r="B433">
        <f>SUMIFS(user_list!P:P,user_list!G:G,"&lt;="&amp;A433,user_list!H:H,"&gt;="&amp;A433)</f>
        <v>0.7589648928788274</v>
      </c>
      <c r="C433">
        <f>SUMIFS(user_list!Q:Q,user_list!G:G,"&lt;="&amp;A433,user_list!H:H,"&gt;="&amp;A433)</f>
        <v>1.8924668227946921</v>
      </c>
      <c r="D433">
        <f>SUMIFS(user_list!P:P,user_list!G:G,"&lt;="&amp;A433,user_list!H:H,"&gt;="&amp;A433,user_list!J:J,days!G433)+SUMIFS(user_list!P:P,user_list!G:G,"&lt;="&amp;A433,user_list!H:H,"&gt;="&amp;A433,user_list!J:J,days!G433-1)</f>
        <v>0</v>
      </c>
      <c r="E433" s="38">
        <f>COUNTIF(user_list!H:H,A433)</f>
        <v>0</v>
      </c>
      <c r="F433" s="55">
        <f t="shared" si="12"/>
        <v>3</v>
      </c>
      <c r="G433" s="55">
        <f t="shared" si="13"/>
        <v>2016</v>
      </c>
    </row>
    <row r="434" spans="1:7" x14ac:dyDescent="0.3">
      <c r="A434" s="74">
        <v>42437</v>
      </c>
      <c r="B434">
        <f>SUMIFS(user_list!P:P,user_list!G:G,"&lt;="&amp;A434,user_list!H:H,"&gt;="&amp;A434)</f>
        <v>0.7589648928788274</v>
      </c>
      <c r="C434">
        <f>SUMIFS(user_list!Q:Q,user_list!G:G,"&lt;="&amp;A434,user_list!H:H,"&gt;="&amp;A434)</f>
        <v>1.8924668227946921</v>
      </c>
      <c r="D434">
        <f>SUMIFS(user_list!P:P,user_list!G:G,"&lt;="&amp;A434,user_list!H:H,"&gt;="&amp;A434,user_list!J:J,days!G434)+SUMIFS(user_list!P:P,user_list!G:G,"&lt;="&amp;A434,user_list!H:H,"&gt;="&amp;A434,user_list!J:J,days!G434-1)</f>
        <v>0</v>
      </c>
      <c r="E434" s="38">
        <f>COUNTIF(user_list!H:H,A434)</f>
        <v>0</v>
      </c>
      <c r="F434" s="55">
        <f t="shared" si="12"/>
        <v>3</v>
      </c>
      <c r="G434" s="55">
        <f t="shared" si="13"/>
        <v>2016</v>
      </c>
    </row>
    <row r="435" spans="1:7" x14ac:dyDescent="0.3">
      <c r="A435" s="74">
        <v>42438</v>
      </c>
      <c r="B435">
        <f>SUMIFS(user_list!P:P,user_list!G:G,"&lt;="&amp;A435,user_list!H:H,"&gt;="&amp;A435)</f>
        <v>0.7589648928788274</v>
      </c>
      <c r="C435">
        <f>SUMIFS(user_list!Q:Q,user_list!G:G,"&lt;="&amp;A435,user_list!H:H,"&gt;="&amp;A435)</f>
        <v>1.8924668227946921</v>
      </c>
      <c r="D435">
        <f>SUMIFS(user_list!P:P,user_list!G:G,"&lt;="&amp;A435,user_list!H:H,"&gt;="&amp;A435,user_list!J:J,days!G435)+SUMIFS(user_list!P:P,user_list!G:G,"&lt;="&amp;A435,user_list!H:H,"&gt;="&amp;A435,user_list!J:J,days!G435-1)</f>
        <v>0</v>
      </c>
      <c r="E435" s="38">
        <f>COUNTIF(user_list!H:H,A435)</f>
        <v>0</v>
      </c>
      <c r="F435" s="55">
        <f t="shared" si="12"/>
        <v>3</v>
      </c>
      <c r="G435" s="55">
        <f t="shared" si="13"/>
        <v>2016</v>
      </c>
    </row>
    <row r="436" spans="1:7" x14ac:dyDescent="0.3">
      <c r="A436" s="74">
        <v>42439</v>
      </c>
      <c r="B436">
        <f>SUMIFS(user_list!P:P,user_list!G:G,"&lt;="&amp;A436,user_list!H:H,"&gt;="&amp;A436)</f>
        <v>0.7589648928788274</v>
      </c>
      <c r="C436">
        <f>SUMIFS(user_list!Q:Q,user_list!G:G,"&lt;="&amp;A436,user_list!H:H,"&gt;="&amp;A436)</f>
        <v>1.8924668227946921</v>
      </c>
      <c r="D436">
        <f>SUMIFS(user_list!P:P,user_list!G:G,"&lt;="&amp;A436,user_list!H:H,"&gt;="&amp;A436,user_list!J:J,days!G436)+SUMIFS(user_list!P:P,user_list!G:G,"&lt;="&amp;A436,user_list!H:H,"&gt;="&amp;A436,user_list!J:J,days!G436-1)</f>
        <v>0</v>
      </c>
      <c r="E436" s="38">
        <f>COUNTIF(user_list!H:H,A436)</f>
        <v>0</v>
      </c>
      <c r="F436" s="55">
        <f t="shared" si="12"/>
        <v>3</v>
      </c>
      <c r="G436" s="55">
        <f t="shared" si="13"/>
        <v>2016</v>
      </c>
    </row>
    <row r="437" spans="1:7" x14ac:dyDescent="0.3">
      <c r="A437" s="74">
        <v>42440</v>
      </c>
      <c r="B437">
        <f>SUMIFS(user_list!P:P,user_list!G:G,"&lt;="&amp;A437,user_list!H:H,"&gt;="&amp;A437)</f>
        <v>0.7589648928788274</v>
      </c>
      <c r="C437">
        <f>SUMIFS(user_list!Q:Q,user_list!G:G,"&lt;="&amp;A437,user_list!H:H,"&gt;="&amp;A437)</f>
        <v>1.8924668227946921</v>
      </c>
      <c r="D437">
        <f>SUMIFS(user_list!P:P,user_list!G:G,"&lt;="&amp;A437,user_list!H:H,"&gt;="&amp;A437,user_list!J:J,days!G437)+SUMIFS(user_list!P:P,user_list!G:G,"&lt;="&amp;A437,user_list!H:H,"&gt;="&amp;A437,user_list!J:J,days!G437-1)</f>
        <v>0</v>
      </c>
      <c r="E437" s="38">
        <f>COUNTIF(user_list!H:H,A437)</f>
        <v>0</v>
      </c>
      <c r="F437" s="55">
        <f t="shared" si="12"/>
        <v>3</v>
      </c>
      <c r="G437" s="55">
        <f t="shared" si="13"/>
        <v>2016</v>
      </c>
    </row>
    <row r="438" spans="1:7" x14ac:dyDescent="0.3">
      <c r="A438" s="74">
        <v>42441</v>
      </c>
      <c r="B438">
        <f>SUMIFS(user_list!P:P,user_list!G:G,"&lt;="&amp;A438,user_list!H:H,"&gt;="&amp;A438)</f>
        <v>0.7589648928788274</v>
      </c>
      <c r="C438">
        <f>SUMIFS(user_list!Q:Q,user_list!G:G,"&lt;="&amp;A438,user_list!H:H,"&gt;="&amp;A438)</f>
        <v>1.8924668227946921</v>
      </c>
      <c r="D438">
        <f>SUMIFS(user_list!P:P,user_list!G:G,"&lt;="&amp;A438,user_list!H:H,"&gt;="&amp;A438,user_list!J:J,days!G438)+SUMIFS(user_list!P:P,user_list!G:G,"&lt;="&amp;A438,user_list!H:H,"&gt;="&amp;A438,user_list!J:J,days!G438-1)</f>
        <v>0</v>
      </c>
      <c r="E438" s="38">
        <f>COUNTIF(user_list!H:H,A438)</f>
        <v>0</v>
      </c>
      <c r="F438" s="55">
        <f t="shared" si="12"/>
        <v>3</v>
      </c>
      <c r="G438" s="55">
        <f t="shared" si="13"/>
        <v>2016</v>
      </c>
    </row>
    <row r="439" spans="1:7" x14ac:dyDescent="0.3">
      <c r="A439" s="74">
        <v>42442</v>
      </c>
      <c r="B439">
        <f>SUMIFS(user_list!P:P,user_list!G:G,"&lt;="&amp;A439,user_list!H:H,"&gt;="&amp;A439)</f>
        <v>0.7589648928788274</v>
      </c>
      <c r="C439">
        <f>SUMIFS(user_list!Q:Q,user_list!G:G,"&lt;="&amp;A439,user_list!H:H,"&gt;="&amp;A439)</f>
        <v>1.8924668227946921</v>
      </c>
      <c r="D439">
        <f>SUMIFS(user_list!P:P,user_list!G:G,"&lt;="&amp;A439,user_list!H:H,"&gt;="&amp;A439,user_list!J:J,days!G439)+SUMIFS(user_list!P:P,user_list!G:G,"&lt;="&amp;A439,user_list!H:H,"&gt;="&amp;A439,user_list!J:J,days!G439-1)</f>
        <v>0</v>
      </c>
      <c r="E439" s="38">
        <f>COUNTIF(user_list!H:H,A439)</f>
        <v>0</v>
      </c>
      <c r="F439" s="55">
        <f t="shared" si="12"/>
        <v>3</v>
      </c>
      <c r="G439" s="55">
        <f t="shared" si="13"/>
        <v>2016</v>
      </c>
    </row>
    <row r="440" spans="1:7" x14ac:dyDescent="0.3">
      <c r="A440" s="74">
        <v>42443</v>
      </c>
      <c r="B440">
        <f>SUMIFS(user_list!P:P,user_list!G:G,"&lt;="&amp;A440,user_list!H:H,"&gt;="&amp;A440)</f>
        <v>0.7589648928788274</v>
      </c>
      <c r="C440">
        <f>SUMIFS(user_list!Q:Q,user_list!G:G,"&lt;="&amp;A440,user_list!H:H,"&gt;="&amp;A440)</f>
        <v>1.8924668227946921</v>
      </c>
      <c r="D440">
        <f>SUMIFS(user_list!P:P,user_list!G:G,"&lt;="&amp;A440,user_list!H:H,"&gt;="&amp;A440,user_list!J:J,days!G440)+SUMIFS(user_list!P:P,user_list!G:G,"&lt;="&amp;A440,user_list!H:H,"&gt;="&amp;A440,user_list!J:J,days!G440-1)</f>
        <v>0</v>
      </c>
      <c r="E440" s="38">
        <f>COUNTIF(user_list!H:H,A440)</f>
        <v>0</v>
      </c>
      <c r="F440" s="55">
        <f t="shared" si="12"/>
        <v>3</v>
      </c>
      <c r="G440" s="55">
        <f t="shared" si="13"/>
        <v>2016</v>
      </c>
    </row>
    <row r="441" spans="1:7" x14ac:dyDescent="0.3">
      <c r="A441" s="74">
        <v>42444</v>
      </c>
      <c r="B441">
        <f>SUMIFS(user_list!P:P,user_list!G:G,"&lt;="&amp;A441,user_list!H:H,"&gt;="&amp;A441)</f>
        <v>0.7589648928788274</v>
      </c>
      <c r="C441">
        <f>SUMIFS(user_list!Q:Q,user_list!G:G,"&lt;="&amp;A441,user_list!H:H,"&gt;="&amp;A441)</f>
        <v>1.8924668227946921</v>
      </c>
      <c r="D441">
        <f>SUMIFS(user_list!P:P,user_list!G:G,"&lt;="&amp;A441,user_list!H:H,"&gt;="&amp;A441,user_list!J:J,days!G441)+SUMIFS(user_list!P:P,user_list!G:G,"&lt;="&amp;A441,user_list!H:H,"&gt;="&amp;A441,user_list!J:J,days!G441-1)</f>
        <v>0</v>
      </c>
      <c r="E441" s="38">
        <f>COUNTIF(user_list!H:H,A441)</f>
        <v>0</v>
      </c>
      <c r="F441" s="55">
        <f t="shared" si="12"/>
        <v>3</v>
      </c>
      <c r="G441" s="55">
        <f t="shared" si="13"/>
        <v>2016</v>
      </c>
    </row>
    <row r="442" spans="1:7" x14ac:dyDescent="0.3">
      <c r="A442" s="74">
        <v>42445</v>
      </c>
      <c r="B442">
        <f>SUMIFS(user_list!P:P,user_list!G:G,"&lt;="&amp;A442,user_list!H:H,"&gt;="&amp;A442)</f>
        <v>0.7589648928788274</v>
      </c>
      <c r="C442">
        <f>SUMIFS(user_list!Q:Q,user_list!G:G,"&lt;="&amp;A442,user_list!H:H,"&gt;="&amp;A442)</f>
        <v>1.8924668227946921</v>
      </c>
      <c r="D442">
        <f>SUMIFS(user_list!P:P,user_list!G:G,"&lt;="&amp;A442,user_list!H:H,"&gt;="&amp;A442,user_list!J:J,days!G442)+SUMIFS(user_list!P:P,user_list!G:G,"&lt;="&amp;A442,user_list!H:H,"&gt;="&amp;A442,user_list!J:J,days!G442-1)</f>
        <v>0</v>
      </c>
      <c r="E442" s="38">
        <f>COUNTIF(user_list!H:H,A442)</f>
        <v>0</v>
      </c>
      <c r="F442" s="55">
        <f t="shared" si="12"/>
        <v>3</v>
      </c>
      <c r="G442" s="55">
        <f t="shared" si="13"/>
        <v>2016</v>
      </c>
    </row>
    <row r="443" spans="1:7" x14ac:dyDescent="0.3">
      <c r="A443" s="74">
        <v>42446</v>
      </c>
      <c r="B443">
        <f>SUMIFS(user_list!P:P,user_list!G:G,"&lt;="&amp;A443,user_list!H:H,"&gt;="&amp;A443)</f>
        <v>0.7589648928788274</v>
      </c>
      <c r="C443">
        <f>SUMIFS(user_list!Q:Q,user_list!G:G,"&lt;="&amp;A443,user_list!H:H,"&gt;="&amp;A443)</f>
        <v>1.8924668227946921</v>
      </c>
      <c r="D443">
        <f>SUMIFS(user_list!P:P,user_list!G:G,"&lt;="&amp;A443,user_list!H:H,"&gt;="&amp;A443,user_list!J:J,days!G443)+SUMIFS(user_list!P:P,user_list!G:G,"&lt;="&amp;A443,user_list!H:H,"&gt;="&amp;A443,user_list!J:J,days!G443-1)</f>
        <v>0</v>
      </c>
      <c r="E443" s="38">
        <f>COUNTIF(user_list!H:H,A443)</f>
        <v>0</v>
      </c>
      <c r="F443" s="55">
        <f t="shared" si="12"/>
        <v>3</v>
      </c>
      <c r="G443" s="55">
        <f t="shared" si="13"/>
        <v>2016</v>
      </c>
    </row>
    <row r="444" spans="1:7" x14ac:dyDescent="0.3">
      <c r="A444" s="74">
        <v>42447</v>
      </c>
      <c r="B444">
        <f>SUMIFS(user_list!P:P,user_list!G:G,"&lt;="&amp;A444,user_list!H:H,"&gt;="&amp;A444)</f>
        <v>0.7589648928788274</v>
      </c>
      <c r="C444">
        <f>SUMIFS(user_list!Q:Q,user_list!G:G,"&lt;="&amp;A444,user_list!H:H,"&gt;="&amp;A444)</f>
        <v>1.8924668227946921</v>
      </c>
      <c r="D444">
        <f>SUMIFS(user_list!P:P,user_list!G:G,"&lt;="&amp;A444,user_list!H:H,"&gt;="&amp;A444,user_list!J:J,days!G444)+SUMIFS(user_list!P:P,user_list!G:G,"&lt;="&amp;A444,user_list!H:H,"&gt;="&amp;A444,user_list!J:J,days!G444-1)</f>
        <v>0</v>
      </c>
      <c r="E444" s="38">
        <f>COUNTIF(user_list!H:H,A444)</f>
        <v>0</v>
      </c>
      <c r="F444" s="55">
        <f t="shared" si="12"/>
        <v>3</v>
      </c>
      <c r="G444" s="55">
        <f t="shared" si="13"/>
        <v>2016</v>
      </c>
    </row>
    <row r="445" spans="1:7" x14ac:dyDescent="0.3">
      <c r="A445" s="74">
        <v>42448</v>
      </c>
      <c r="B445">
        <f>SUMIFS(user_list!P:P,user_list!G:G,"&lt;="&amp;A445,user_list!H:H,"&gt;="&amp;A445)</f>
        <v>0.7589648928788274</v>
      </c>
      <c r="C445">
        <f>SUMIFS(user_list!Q:Q,user_list!G:G,"&lt;="&amp;A445,user_list!H:H,"&gt;="&amp;A445)</f>
        <v>1.8924668227946921</v>
      </c>
      <c r="D445">
        <f>SUMIFS(user_list!P:P,user_list!G:G,"&lt;="&amp;A445,user_list!H:H,"&gt;="&amp;A445,user_list!J:J,days!G445)+SUMIFS(user_list!P:P,user_list!G:G,"&lt;="&amp;A445,user_list!H:H,"&gt;="&amp;A445,user_list!J:J,days!G445-1)</f>
        <v>0</v>
      </c>
      <c r="E445" s="38">
        <f>COUNTIF(user_list!H:H,A445)</f>
        <v>0</v>
      </c>
      <c r="F445" s="55">
        <f t="shared" si="12"/>
        <v>3</v>
      </c>
      <c r="G445" s="55">
        <f t="shared" si="13"/>
        <v>2016</v>
      </c>
    </row>
    <row r="446" spans="1:7" x14ac:dyDescent="0.3">
      <c r="A446" s="74">
        <v>42449</v>
      </c>
      <c r="B446">
        <f>SUMIFS(user_list!P:P,user_list!G:G,"&lt;="&amp;A446,user_list!H:H,"&gt;="&amp;A446)</f>
        <v>0.7589648928788274</v>
      </c>
      <c r="C446">
        <f>SUMIFS(user_list!Q:Q,user_list!G:G,"&lt;="&amp;A446,user_list!H:H,"&gt;="&amp;A446)</f>
        <v>1.8924668227946921</v>
      </c>
      <c r="D446">
        <f>SUMIFS(user_list!P:P,user_list!G:G,"&lt;="&amp;A446,user_list!H:H,"&gt;="&amp;A446,user_list!J:J,days!G446)+SUMIFS(user_list!P:P,user_list!G:G,"&lt;="&amp;A446,user_list!H:H,"&gt;="&amp;A446,user_list!J:J,days!G446-1)</f>
        <v>0</v>
      </c>
      <c r="E446" s="38">
        <f>COUNTIF(user_list!H:H,A446)</f>
        <v>0</v>
      </c>
      <c r="F446" s="55">
        <f t="shared" si="12"/>
        <v>3</v>
      </c>
      <c r="G446" s="55">
        <f t="shared" si="13"/>
        <v>2016</v>
      </c>
    </row>
    <row r="447" spans="1:7" x14ac:dyDescent="0.3">
      <c r="A447" s="74">
        <v>42450</v>
      </c>
      <c r="B447">
        <f>SUMIFS(user_list!P:P,user_list!G:G,"&lt;="&amp;A447,user_list!H:H,"&gt;="&amp;A447)</f>
        <v>0.7589648928788274</v>
      </c>
      <c r="C447">
        <f>SUMIFS(user_list!Q:Q,user_list!G:G,"&lt;="&amp;A447,user_list!H:H,"&gt;="&amp;A447)</f>
        <v>1.8924668227946921</v>
      </c>
      <c r="D447">
        <f>SUMIFS(user_list!P:P,user_list!G:G,"&lt;="&amp;A447,user_list!H:H,"&gt;="&amp;A447,user_list!J:J,days!G447)+SUMIFS(user_list!P:P,user_list!G:G,"&lt;="&amp;A447,user_list!H:H,"&gt;="&amp;A447,user_list!J:J,days!G447-1)</f>
        <v>0</v>
      </c>
      <c r="E447" s="38">
        <f>COUNTIF(user_list!H:H,A447)</f>
        <v>0</v>
      </c>
      <c r="F447" s="55">
        <f t="shared" si="12"/>
        <v>3</v>
      </c>
      <c r="G447" s="55">
        <f t="shared" si="13"/>
        <v>2016</v>
      </c>
    </row>
    <row r="448" spans="1:7" x14ac:dyDescent="0.3">
      <c r="A448" s="74">
        <v>42451</v>
      </c>
      <c r="B448">
        <f>SUMIFS(user_list!P:P,user_list!G:G,"&lt;="&amp;A448,user_list!H:H,"&gt;="&amp;A448)</f>
        <v>0.7589648928788274</v>
      </c>
      <c r="C448">
        <f>SUMIFS(user_list!Q:Q,user_list!G:G,"&lt;="&amp;A448,user_list!H:H,"&gt;="&amp;A448)</f>
        <v>1.8924668227946921</v>
      </c>
      <c r="D448">
        <f>SUMIFS(user_list!P:P,user_list!G:G,"&lt;="&amp;A448,user_list!H:H,"&gt;="&amp;A448,user_list!J:J,days!G448)+SUMIFS(user_list!P:P,user_list!G:G,"&lt;="&amp;A448,user_list!H:H,"&gt;="&amp;A448,user_list!J:J,days!G448-1)</f>
        <v>0</v>
      </c>
      <c r="E448" s="38">
        <f>COUNTIF(user_list!H:H,A448)</f>
        <v>0</v>
      </c>
      <c r="F448" s="55">
        <f t="shared" si="12"/>
        <v>3</v>
      </c>
      <c r="G448" s="55">
        <f t="shared" si="13"/>
        <v>2016</v>
      </c>
    </row>
    <row r="449" spans="1:7" x14ac:dyDescent="0.3">
      <c r="A449" s="74">
        <v>42452</v>
      </c>
      <c r="B449">
        <f>SUMIFS(user_list!P:P,user_list!G:G,"&lt;="&amp;A449,user_list!H:H,"&gt;="&amp;A449)</f>
        <v>0.7589648928788274</v>
      </c>
      <c r="C449">
        <f>SUMIFS(user_list!Q:Q,user_list!G:G,"&lt;="&amp;A449,user_list!H:H,"&gt;="&amp;A449)</f>
        <v>1.8924668227946921</v>
      </c>
      <c r="D449">
        <f>SUMIFS(user_list!P:P,user_list!G:G,"&lt;="&amp;A449,user_list!H:H,"&gt;="&amp;A449,user_list!J:J,days!G449)+SUMIFS(user_list!P:P,user_list!G:G,"&lt;="&amp;A449,user_list!H:H,"&gt;="&amp;A449,user_list!J:J,days!G449-1)</f>
        <v>0</v>
      </c>
      <c r="E449" s="38">
        <f>COUNTIF(user_list!H:H,A449)</f>
        <v>0</v>
      </c>
      <c r="F449" s="55">
        <f t="shared" si="12"/>
        <v>3</v>
      </c>
      <c r="G449" s="55">
        <f t="shared" si="13"/>
        <v>2016</v>
      </c>
    </row>
    <row r="450" spans="1:7" x14ac:dyDescent="0.3">
      <c r="A450" s="74">
        <v>42453</v>
      </c>
      <c r="B450">
        <f>SUMIFS(user_list!P:P,user_list!G:G,"&lt;="&amp;A450,user_list!H:H,"&gt;="&amp;A450)</f>
        <v>0.7589648928788274</v>
      </c>
      <c r="C450">
        <f>SUMIFS(user_list!Q:Q,user_list!G:G,"&lt;="&amp;A450,user_list!H:H,"&gt;="&amp;A450)</f>
        <v>1.8924668227946921</v>
      </c>
      <c r="D450">
        <f>SUMIFS(user_list!P:P,user_list!G:G,"&lt;="&amp;A450,user_list!H:H,"&gt;="&amp;A450,user_list!J:J,days!G450)+SUMIFS(user_list!P:P,user_list!G:G,"&lt;="&amp;A450,user_list!H:H,"&gt;="&amp;A450,user_list!J:J,days!G450-1)</f>
        <v>0</v>
      </c>
      <c r="E450" s="38">
        <f>COUNTIF(user_list!H:H,A450)</f>
        <v>0</v>
      </c>
      <c r="F450" s="55">
        <f t="shared" ref="F450:F513" si="14">MONTH(A450)</f>
        <v>3</v>
      </c>
      <c r="G450" s="55">
        <f t="shared" ref="G450:G513" si="15">YEAR(A450)</f>
        <v>2016</v>
      </c>
    </row>
    <row r="451" spans="1:7" x14ac:dyDescent="0.3">
      <c r="A451" s="74">
        <v>42454</v>
      </c>
      <c r="B451">
        <f>SUMIFS(user_list!P:P,user_list!G:G,"&lt;="&amp;A451,user_list!H:H,"&gt;="&amp;A451)</f>
        <v>0.7589648928788274</v>
      </c>
      <c r="C451">
        <f>SUMIFS(user_list!Q:Q,user_list!G:G,"&lt;="&amp;A451,user_list!H:H,"&gt;="&amp;A451)</f>
        <v>1.8924668227946921</v>
      </c>
      <c r="D451">
        <f>SUMIFS(user_list!P:P,user_list!G:G,"&lt;="&amp;A451,user_list!H:H,"&gt;="&amp;A451,user_list!J:J,days!G451)+SUMIFS(user_list!P:P,user_list!G:G,"&lt;="&amp;A451,user_list!H:H,"&gt;="&amp;A451,user_list!J:J,days!G451-1)</f>
        <v>0</v>
      </c>
      <c r="E451" s="38">
        <f>COUNTIF(user_list!H:H,A451)</f>
        <v>0</v>
      </c>
      <c r="F451" s="55">
        <f t="shared" si="14"/>
        <v>3</v>
      </c>
      <c r="G451" s="55">
        <f t="shared" si="15"/>
        <v>2016</v>
      </c>
    </row>
    <row r="452" spans="1:7" x14ac:dyDescent="0.3">
      <c r="A452" s="74">
        <v>42455</v>
      </c>
      <c r="B452">
        <f>SUMIFS(user_list!P:P,user_list!G:G,"&lt;="&amp;A452,user_list!H:H,"&gt;="&amp;A452)</f>
        <v>0.7589648928788274</v>
      </c>
      <c r="C452">
        <f>SUMIFS(user_list!Q:Q,user_list!G:G,"&lt;="&amp;A452,user_list!H:H,"&gt;="&amp;A452)</f>
        <v>1.8924668227946921</v>
      </c>
      <c r="D452">
        <f>SUMIFS(user_list!P:P,user_list!G:G,"&lt;="&amp;A452,user_list!H:H,"&gt;="&amp;A452,user_list!J:J,days!G452)+SUMIFS(user_list!P:P,user_list!G:G,"&lt;="&amp;A452,user_list!H:H,"&gt;="&amp;A452,user_list!J:J,days!G452-1)</f>
        <v>0</v>
      </c>
      <c r="E452" s="38">
        <f>COUNTIF(user_list!H:H,A452)</f>
        <v>0</v>
      </c>
      <c r="F452" s="55">
        <f t="shared" si="14"/>
        <v>3</v>
      </c>
      <c r="G452" s="55">
        <f t="shared" si="15"/>
        <v>2016</v>
      </c>
    </row>
    <row r="453" spans="1:7" x14ac:dyDescent="0.3">
      <c r="A453" s="74">
        <v>42456</v>
      </c>
      <c r="B453">
        <f>SUMIFS(user_list!P:P,user_list!G:G,"&lt;="&amp;A453,user_list!H:H,"&gt;="&amp;A453)</f>
        <v>0.7589648928788274</v>
      </c>
      <c r="C453">
        <f>SUMIFS(user_list!Q:Q,user_list!G:G,"&lt;="&amp;A453,user_list!H:H,"&gt;="&amp;A453)</f>
        <v>1.8924668227946921</v>
      </c>
      <c r="D453">
        <f>SUMIFS(user_list!P:P,user_list!G:G,"&lt;="&amp;A453,user_list!H:H,"&gt;="&amp;A453,user_list!J:J,days!G453)+SUMIFS(user_list!P:P,user_list!G:G,"&lt;="&amp;A453,user_list!H:H,"&gt;="&amp;A453,user_list!J:J,days!G453-1)</f>
        <v>0</v>
      </c>
      <c r="E453" s="38">
        <f>COUNTIF(user_list!H:H,A453)</f>
        <v>0</v>
      </c>
      <c r="F453" s="55">
        <f t="shared" si="14"/>
        <v>3</v>
      </c>
      <c r="G453" s="55">
        <f t="shared" si="15"/>
        <v>2016</v>
      </c>
    </row>
    <row r="454" spans="1:7" x14ac:dyDescent="0.3">
      <c r="A454" s="74">
        <v>42457</v>
      </c>
      <c r="B454">
        <f>SUMIFS(user_list!P:P,user_list!G:G,"&lt;="&amp;A454,user_list!H:H,"&gt;="&amp;A454)</f>
        <v>0.7589648928788274</v>
      </c>
      <c r="C454">
        <f>SUMIFS(user_list!Q:Q,user_list!G:G,"&lt;="&amp;A454,user_list!H:H,"&gt;="&amp;A454)</f>
        <v>1.8924668227946921</v>
      </c>
      <c r="D454">
        <f>SUMIFS(user_list!P:P,user_list!G:G,"&lt;="&amp;A454,user_list!H:H,"&gt;="&amp;A454,user_list!J:J,days!G454)+SUMIFS(user_list!P:P,user_list!G:G,"&lt;="&amp;A454,user_list!H:H,"&gt;="&amp;A454,user_list!J:J,days!G454-1)</f>
        <v>0</v>
      </c>
      <c r="E454" s="38">
        <f>COUNTIF(user_list!H:H,A454)</f>
        <v>0</v>
      </c>
      <c r="F454" s="55">
        <f t="shared" si="14"/>
        <v>3</v>
      </c>
      <c r="G454" s="55">
        <f t="shared" si="15"/>
        <v>2016</v>
      </c>
    </row>
    <row r="455" spans="1:7" x14ac:dyDescent="0.3">
      <c r="A455" s="74">
        <v>42458</v>
      </c>
      <c r="B455">
        <f>SUMIFS(user_list!P:P,user_list!G:G,"&lt;="&amp;A455,user_list!H:H,"&gt;="&amp;A455)</f>
        <v>0.7589648928788274</v>
      </c>
      <c r="C455">
        <f>SUMIFS(user_list!Q:Q,user_list!G:G,"&lt;="&amp;A455,user_list!H:H,"&gt;="&amp;A455)</f>
        <v>1.8924668227946921</v>
      </c>
      <c r="D455">
        <f>SUMIFS(user_list!P:P,user_list!G:G,"&lt;="&amp;A455,user_list!H:H,"&gt;="&amp;A455,user_list!J:J,days!G455)+SUMIFS(user_list!P:P,user_list!G:G,"&lt;="&amp;A455,user_list!H:H,"&gt;="&amp;A455,user_list!J:J,days!G455-1)</f>
        <v>0</v>
      </c>
      <c r="E455" s="38">
        <f>COUNTIF(user_list!H:H,A455)</f>
        <v>0</v>
      </c>
      <c r="F455" s="55">
        <f t="shared" si="14"/>
        <v>3</v>
      </c>
      <c r="G455" s="55">
        <f t="shared" si="15"/>
        <v>2016</v>
      </c>
    </row>
    <row r="456" spans="1:7" x14ac:dyDescent="0.3">
      <c r="A456" s="74">
        <v>42459</v>
      </c>
      <c r="B456">
        <f>SUMIFS(user_list!P:P,user_list!G:G,"&lt;="&amp;A456,user_list!H:H,"&gt;="&amp;A456)</f>
        <v>0.7589648928788274</v>
      </c>
      <c r="C456">
        <f>SUMIFS(user_list!Q:Q,user_list!G:G,"&lt;="&amp;A456,user_list!H:H,"&gt;="&amp;A456)</f>
        <v>1.8924668227946921</v>
      </c>
      <c r="D456">
        <f>SUMIFS(user_list!P:P,user_list!G:G,"&lt;="&amp;A456,user_list!H:H,"&gt;="&amp;A456,user_list!J:J,days!G456)+SUMIFS(user_list!P:P,user_list!G:G,"&lt;="&amp;A456,user_list!H:H,"&gt;="&amp;A456,user_list!J:J,days!G456-1)</f>
        <v>0</v>
      </c>
      <c r="E456" s="38">
        <f>COUNTIF(user_list!H:H,A456)</f>
        <v>0</v>
      </c>
      <c r="F456" s="55">
        <f t="shared" si="14"/>
        <v>3</v>
      </c>
      <c r="G456" s="55">
        <f t="shared" si="15"/>
        <v>2016</v>
      </c>
    </row>
    <row r="457" spans="1:7" x14ac:dyDescent="0.3">
      <c r="A457" s="74">
        <v>42460</v>
      </c>
      <c r="B457">
        <f>SUMIFS(user_list!P:P,user_list!G:G,"&lt;="&amp;A457,user_list!H:H,"&gt;="&amp;A457)</f>
        <v>0.7589648928788274</v>
      </c>
      <c r="C457">
        <f>SUMIFS(user_list!Q:Q,user_list!G:G,"&lt;="&amp;A457,user_list!H:H,"&gt;="&amp;A457)</f>
        <v>1.8924668227946921</v>
      </c>
      <c r="D457">
        <f>SUMIFS(user_list!P:P,user_list!G:G,"&lt;="&amp;A457,user_list!H:H,"&gt;="&amp;A457,user_list!J:J,days!G457)+SUMIFS(user_list!P:P,user_list!G:G,"&lt;="&amp;A457,user_list!H:H,"&gt;="&amp;A457,user_list!J:J,days!G457-1)</f>
        <v>0</v>
      </c>
      <c r="E457" s="38">
        <f>COUNTIF(user_list!H:H,A457)</f>
        <v>0</v>
      </c>
      <c r="F457" s="55">
        <f t="shared" si="14"/>
        <v>3</v>
      </c>
      <c r="G457" s="55">
        <f t="shared" si="15"/>
        <v>2016</v>
      </c>
    </row>
    <row r="458" spans="1:7" x14ac:dyDescent="0.3">
      <c r="A458" s="74">
        <v>42461</v>
      </c>
      <c r="B458">
        <f>SUMIFS(user_list!P:P,user_list!G:G,"&lt;="&amp;A458,user_list!H:H,"&gt;="&amp;A458)</f>
        <v>0.7589648928788274</v>
      </c>
      <c r="C458">
        <f>SUMIFS(user_list!Q:Q,user_list!G:G,"&lt;="&amp;A458,user_list!H:H,"&gt;="&amp;A458)</f>
        <v>1.8924668227946921</v>
      </c>
      <c r="D458">
        <f>SUMIFS(user_list!P:P,user_list!G:G,"&lt;="&amp;A458,user_list!H:H,"&gt;="&amp;A458,user_list!J:J,days!G458)+SUMIFS(user_list!P:P,user_list!G:G,"&lt;="&amp;A458,user_list!H:H,"&gt;="&amp;A458,user_list!J:J,days!G458-1)</f>
        <v>0</v>
      </c>
      <c r="E458" s="38">
        <f>COUNTIF(user_list!H:H,A458)</f>
        <v>0</v>
      </c>
      <c r="F458" s="55">
        <f t="shared" si="14"/>
        <v>4</v>
      </c>
      <c r="G458" s="55">
        <f t="shared" si="15"/>
        <v>2016</v>
      </c>
    </row>
    <row r="459" spans="1:7" x14ac:dyDescent="0.3">
      <c r="A459" s="74">
        <v>42462</v>
      </c>
      <c r="B459">
        <f>SUMIFS(user_list!P:P,user_list!G:G,"&lt;="&amp;A459,user_list!H:H,"&gt;="&amp;A459)</f>
        <v>0.7589648928788274</v>
      </c>
      <c r="C459">
        <f>SUMIFS(user_list!Q:Q,user_list!G:G,"&lt;="&amp;A459,user_list!H:H,"&gt;="&amp;A459)</f>
        <v>1.8924668227946921</v>
      </c>
      <c r="D459">
        <f>SUMIFS(user_list!P:P,user_list!G:G,"&lt;="&amp;A459,user_list!H:H,"&gt;="&amp;A459,user_list!J:J,days!G459)+SUMIFS(user_list!P:P,user_list!G:G,"&lt;="&amp;A459,user_list!H:H,"&gt;="&amp;A459,user_list!J:J,days!G459-1)</f>
        <v>0</v>
      </c>
      <c r="E459" s="38">
        <f>COUNTIF(user_list!H:H,A459)</f>
        <v>0</v>
      </c>
      <c r="F459" s="55">
        <f t="shared" si="14"/>
        <v>4</v>
      </c>
      <c r="G459" s="55">
        <f t="shared" si="15"/>
        <v>2016</v>
      </c>
    </row>
    <row r="460" spans="1:7" x14ac:dyDescent="0.3">
      <c r="A460" s="74">
        <v>42463</v>
      </c>
      <c r="B460">
        <f>SUMIFS(user_list!P:P,user_list!G:G,"&lt;="&amp;A460,user_list!H:H,"&gt;="&amp;A460)</f>
        <v>0.7589648928788274</v>
      </c>
      <c r="C460">
        <f>SUMIFS(user_list!Q:Q,user_list!G:G,"&lt;="&amp;A460,user_list!H:H,"&gt;="&amp;A460)</f>
        <v>1.8924668227946921</v>
      </c>
      <c r="D460">
        <f>SUMIFS(user_list!P:P,user_list!G:G,"&lt;="&amp;A460,user_list!H:H,"&gt;="&amp;A460,user_list!J:J,days!G460)+SUMIFS(user_list!P:P,user_list!G:G,"&lt;="&amp;A460,user_list!H:H,"&gt;="&amp;A460,user_list!J:J,days!G460-1)</f>
        <v>0</v>
      </c>
      <c r="E460" s="38">
        <f>COUNTIF(user_list!H:H,A460)</f>
        <v>0</v>
      </c>
      <c r="F460" s="55">
        <f t="shared" si="14"/>
        <v>4</v>
      </c>
      <c r="G460" s="55">
        <f t="shared" si="15"/>
        <v>2016</v>
      </c>
    </row>
    <row r="461" spans="1:7" x14ac:dyDescent="0.3">
      <c r="A461" s="74">
        <v>42464</v>
      </c>
      <c r="B461">
        <f>SUMIFS(user_list!P:P,user_list!G:G,"&lt;="&amp;A461,user_list!H:H,"&gt;="&amp;A461)</f>
        <v>0.7589648928788274</v>
      </c>
      <c r="C461">
        <f>SUMIFS(user_list!Q:Q,user_list!G:G,"&lt;="&amp;A461,user_list!H:H,"&gt;="&amp;A461)</f>
        <v>1.8924668227946921</v>
      </c>
      <c r="D461">
        <f>SUMIFS(user_list!P:P,user_list!G:G,"&lt;="&amp;A461,user_list!H:H,"&gt;="&amp;A461,user_list!J:J,days!G461)+SUMIFS(user_list!P:P,user_list!G:G,"&lt;="&amp;A461,user_list!H:H,"&gt;="&amp;A461,user_list!J:J,days!G461-1)</f>
        <v>0</v>
      </c>
      <c r="E461" s="38">
        <f>COUNTIF(user_list!H:H,A461)</f>
        <v>0</v>
      </c>
      <c r="F461" s="55">
        <f t="shared" si="14"/>
        <v>4</v>
      </c>
      <c r="G461" s="55">
        <f t="shared" si="15"/>
        <v>2016</v>
      </c>
    </row>
    <row r="462" spans="1:7" x14ac:dyDescent="0.3">
      <c r="A462" s="74">
        <v>42465</v>
      </c>
      <c r="B462">
        <f>SUMIFS(user_list!P:P,user_list!G:G,"&lt;="&amp;A462,user_list!H:H,"&gt;="&amp;A462)</f>
        <v>0.7589648928788274</v>
      </c>
      <c r="C462">
        <f>SUMIFS(user_list!Q:Q,user_list!G:G,"&lt;="&amp;A462,user_list!H:H,"&gt;="&amp;A462)</f>
        <v>1.8924668227946921</v>
      </c>
      <c r="D462">
        <f>SUMIFS(user_list!P:P,user_list!G:G,"&lt;="&amp;A462,user_list!H:H,"&gt;="&amp;A462,user_list!J:J,days!G462)+SUMIFS(user_list!P:P,user_list!G:G,"&lt;="&amp;A462,user_list!H:H,"&gt;="&amp;A462,user_list!J:J,days!G462-1)</f>
        <v>0</v>
      </c>
      <c r="E462" s="38">
        <f>COUNTIF(user_list!H:H,A462)</f>
        <v>0</v>
      </c>
      <c r="F462" s="55">
        <f t="shared" si="14"/>
        <v>4</v>
      </c>
      <c r="G462" s="55">
        <f t="shared" si="15"/>
        <v>2016</v>
      </c>
    </row>
    <row r="463" spans="1:7" x14ac:dyDescent="0.3">
      <c r="A463" s="74">
        <v>42466</v>
      </c>
      <c r="B463">
        <f>SUMIFS(user_list!P:P,user_list!G:G,"&lt;="&amp;A463,user_list!H:H,"&gt;="&amp;A463)</f>
        <v>0.7589648928788274</v>
      </c>
      <c r="C463">
        <f>SUMIFS(user_list!Q:Q,user_list!G:G,"&lt;="&amp;A463,user_list!H:H,"&gt;="&amp;A463)</f>
        <v>1.8924668227946921</v>
      </c>
      <c r="D463">
        <f>SUMIFS(user_list!P:P,user_list!G:G,"&lt;="&amp;A463,user_list!H:H,"&gt;="&amp;A463,user_list!J:J,days!G463)+SUMIFS(user_list!P:P,user_list!G:G,"&lt;="&amp;A463,user_list!H:H,"&gt;="&amp;A463,user_list!J:J,days!G463-1)</f>
        <v>0</v>
      </c>
      <c r="E463" s="38">
        <f>COUNTIF(user_list!H:H,A463)</f>
        <v>0</v>
      </c>
      <c r="F463" s="55">
        <f t="shared" si="14"/>
        <v>4</v>
      </c>
      <c r="G463" s="55">
        <f t="shared" si="15"/>
        <v>2016</v>
      </c>
    </row>
    <row r="464" spans="1:7" x14ac:dyDescent="0.3">
      <c r="A464" s="74">
        <v>42467</v>
      </c>
      <c r="B464">
        <f>SUMIFS(user_list!P:P,user_list!G:G,"&lt;="&amp;A464,user_list!H:H,"&gt;="&amp;A464)</f>
        <v>0.7589648928788274</v>
      </c>
      <c r="C464">
        <f>SUMIFS(user_list!Q:Q,user_list!G:G,"&lt;="&amp;A464,user_list!H:H,"&gt;="&amp;A464)</f>
        <v>1.8924668227946921</v>
      </c>
      <c r="D464">
        <f>SUMIFS(user_list!P:P,user_list!G:G,"&lt;="&amp;A464,user_list!H:H,"&gt;="&amp;A464,user_list!J:J,days!G464)+SUMIFS(user_list!P:P,user_list!G:G,"&lt;="&amp;A464,user_list!H:H,"&gt;="&amp;A464,user_list!J:J,days!G464-1)</f>
        <v>0</v>
      </c>
      <c r="E464" s="38">
        <f>COUNTIF(user_list!H:H,A464)</f>
        <v>0</v>
      </c>
      <c r="F464" s="55">
        <f t="shared" si="14"/>
        <v>4</v>
      </c>
      <c r="G464" s="55">
        <f t="shared" si="15"/>
        <v>2016</v>
      </c>
    </row>
    <row r="465" spans="1:7" x14ac:dyDescent="0.3">
      <c r="A465" s="74">
        <v>42468</v>
      </c>
      <c r="B465">
        <f>SUMIFS(user_list!P:P,user_list!G:G,"&lt;="&amp;A465,user_list!H:H,"&gt;="&amp;A465)</f>
        <v>0.7589648928788274</v>
      </c>
      <c r="C465">
        <f>SUMIFS(user_list!Q:Q,user_list!G:G,"&lt;="&amp;A465,user_list!H:H,"&gt;="&amp;A465)</f>
        <v>1.8924668227946921</v>
      </c>
      <c r="D465">
        <f>SUMIFS(user_list!P:P,user_list!G:G,"&lt;="&amp;A465,user_list!H:H,"&gt;="&amp;A465,user_list!J:J,days!G465)+SUMIFS(user_list!P:P,user_list!G:G,"&lt;="&amp;A465,user_list!H:H,"&gt;="&amp;A465,user_list!J:J,days!G465-1)</f>
        <v>0</v>
      </c>
      <c r="E465" s="38">
        <f>COUNTIF(user_list!H:H,A465)</f>
        <v>0</v>
      </c>
      <c r="F465" s="55">
        <f t="shared" si="14"/>
        <v>4</v>
      </c>
      <c r="G465" s="55">
        <f t="shared" si="15"/>
        <v>2016</v>
      </c>
    </row>
    <row r="466" spans="1:7" x14ac:dyDescent="0.3">
      <c r="A466" s="74">
        <v>42469</v>
      </c>
      <c r="B466">
        <f>SUMIFS(user_list!P:P,user_list!G:G,"&lt;="&amp;A466,user_list!H:H,"&gt;="&amp;A466)</f>
        <v>0.7589648928788274</v>
      </c>
      <c r="C466">
        <f>SUMIFS(user_list!Q:Q,user_list!G:G,"&lt;="&amp;A466,user_list!H:H,"&gt;="&amp;A466)</f>
        <v>1.8924668227946921</v>
      </c>
      <c r="D466">
        <f>SUMIFS(user_list!P:P,user_list!G:G,"&lt;="&amp;A466,user_list!H:H,"&gt;="&amp;A466,user_list!J:J,days!G466)+SUMIFS(user_list!P:P,user_list!G:G,"&lt;="&amp;A466,user_list!H:H,"&gt;="&amp;A466,user_list!J:J,days!G466-1)</f>
        <v>0</v>
      </c>
      <c r="E466" s="38">
        <f>COUNTIF(user_list!H:H,A466)</f>
        <v>0</v>
      </c>
      <c r="F466" s="55">
        <f t="shared" si="14"/>
        <v>4</v>
      </c>
      <c r="G466" s="55">
        <f t="shared" si="15"/>
        <v>2016</v>
      </c>
    </row>
    <row r="467" spans="1:7" x14ac:dyDescent="0.3">
      <c r="A467" s="74">
        <v>42470</v>
      </c>
      <c r="B467">
        <f>SUMIFS(user_list!P:P,user_list!G:G,"&lt;="&amp;A467,user_list!H:H,"&gt;="&amp;A467)</f>
        <v>0.7589648928788274</v>
      </c>
      <c r="C467">
        <f>SUMIFS(user_list!Q:Q,user_list!G:G,"&lt;="&amp;A467,user_list!H:H,"&gt;="&amp;A467)</f>
        <v>1.8924668227946921</v>
      </c>
      <c r="D467">
        <f>SUMIFS(user_list!P:P,user_list!G:G,"&lt;="&amp;A467,user_list!H:H,"&gt;="&amp;A467,user_list!J:J,days!G467)+SUMIFS(user_list!P:P,user_list!G:G,"&lt;="&amp;A467,user_list!H:H,"&gt;="&amp;A467,user_list!J:J,days!G467-1)</f>
        <v>0</v>
      </c>
      <c r="E467" s="38">
        <f>COUNTIF(user_list!H:H,A467)</f>
        <v>0</v>
      </c>
      <c r="F467" s="55">
        <f t="shared" si="14"/>
        <v>4</v>
      </c>
      <c r="G467" s="55">
        <f t="shared" si="15"/>
        <v>2016</v>
      </c>
    </row>
    <row r="468" spans="1:7" x14ac:dyDescent="0.3">
      <c r="A468" s="74">
        <v>42471</v>
      </c>
      <c r="B468">
        <f>SUMIFS(user_list!P:P,user_list!G:G,"&lt;="&amp;A468,user_list!H:H,"&gt;="&amp;A468)</f>
        <v>1.0323826143978148</v>
      </c>
      <c r="C468">
        <f>SUMIFS(user_list!Q:Q,user_list!G:G,"&lt;="&amp;A468,user_list!H:H,"&gt;="&amp;A468)</f>
        <v>2.5760111265921606</v>
      </c>
      <c r="D468">
        <f>SUMIFS(user_list!P:P,user_list!G:G,"&lt;="&amp;A468,user_list!H:H,"&gt;="&amp;A468,user_list!J:J,days!G468)+SUMIFS(user_list!P:P,user_list!G:G,"&lt;="&amp;A468,user_list!H:H,"&gt;="&amp;A468,user_list!J:J,days!G468-1)</f>
        <v>0</v>
      </c>
      <c r="E468" s="38">
        <f>COUNTIF(user_list!H:H,A468)</f>
        <v>0</v>
      </c>
      <c r="F468" s="55">
        <f t="shared" si="14"/>
        <v>4</v>
      </c>
      <c r="G468" s="55">
        <f t="shared" si="15"/>
        <v>2016</v>
      </c>
    </row>
    <row r="469" spans="1:7" x14ac:dyDescent="0.3">
      <c r="A469" s="74">
        <v>42472</v>
      </c>
      <c r="B469">
        <f>SUMIFS(user_list!P:P,user_list!G:G,"&lt;="&amp;A469,user_list!H:H,"&gt;="&amp;A469)</f>
        <v>1.0323826143978148</v>
      </c>
      <c r="C469">
        <f>SUMIFS(user_list!Q:Q,user_list!G:G,"&lt;="&amp;A469,user_list!H:H,"&gt;="&amp;A469)</f>
        <v>2.5760111265921606</v>
      </c>
      <c r="D469">
        <f>SUMIFS(user_list!P:P,user_list!G:G,"&lt;="&amp;A469,user_list!H:H,"&gt;="&amp;A469,user_list!J:J,days!G469)+SUMIFS(user_list!P:P,user_list!G:G,"&lt;="&amp;A469,user_list!H:H,"&gt;="&amp;A469,user_list!J:J,days!G469-1)</f>
        <v>0</v>
      </c>
      <c r="E469" s="38">
        <f>COUNTIF(user_list!H:H,A469)</f>
        <v>0</v>
      </c>
      <c r="F469" s="55">
        <f t="shared" si="14"/>
        <v>4</v>
      </c>
      <c r="G469" s="55">
        <f t="shared" si="15"/>
        <v>2016</v>
      </c>
    </row>
    <row r="470" spans="1:7" x14ac:dyDescent="0.3">
      <c r="A470" s="74">
        <v>42473</v>
      </c>
      <c r="B470">
        <f>SUMIFS(user_list!P:P,user_list!G:G,"&lt;="&amp;A470,user_list!H:H,"&gt;="&amp;A470)</f>
        <v>1.0323826143978148</v>
      </c>
      <c r="C470">
        <f>SUMIFS(user_list!Q:Q,user_list!G:G,"&lt;="&amp;A470,user_list!H:H,"&gt;="&amp;A470)</f>
        <v>2.5760111265921606</v>
      </c>
      <c r="D470">
        <f>SUMIFS(user_list!P:P,user_list!G:G,"&lt;="&amp;A470,user_list!H:H,"&gt;="&amp;A470,user_list!J:J,days!G470)+SUMIFS(user_list!P:P,user_list!G:G,"&lt;="&amp;A470,user_list!H:H,"&gt;="&amp;A470,user_list!J:J,days!G470-1)</f>
        <v>0</v>
      </c>
      <c r="E470" s="38">
        <f>COUNTIF(user_list!H:H,A470)</f>
        <v>0</v>
      </c>
      <c r="F470" s="55">
        <f t="shared" si="14"/>
        <v>4</v>
      </c>
      <c r="G470" s="55">
        <f t="shared" si="15"/>
        <v>2016</v>
      </c>
    </row>
    <row r="471" spans="1:7" x14ac:dyDescent="0.3">
      <c r="A471" s="74">
        <v>42474</v>
      </c>
      <c r="B471">
        <f>SUMIFS(user_list!P:P,user_list!G:G,"&lt;="&amp;A471,user_list!H:H,"&gt;="&amp;A471)</f>
        <v>1.0323826143978148</v>
      </c>
      <c r="C471">
        <f>SUMIFS(user_list!Q:Q,user_list!G:G,"&lt;="&amp;A471,user_list!H:H,"&gt;="&amp;A471)</f>
        <v>2.5760111265921606</v>
      </c>
      <c r="D471">
        <f>SUMIFS(user_list!P:P,user_list!G:G,"&lt;="&amp;A471,user_list!H:H,"&gt;="&amp;A471,user_list!J:J,days!G471)+SUMIFS(user_list!P:P,user_list!G:G,"&lt;="&amp;A471,user_list!H:H,"&gt;="&amp;A471,user_list!J:J,days!G471-1)</f>
        <v>0</v>
      </c>
      <c r="E471" s="38">
        <f>COUNTIF(user_list!H:H,A471)</f>
        <v>0</v>
      </c>
      <c r="F471" s="55">
        <f t="shared" si="14"/>
        <v>4</v>
      </c>
      <c r="G471" s="55">
        <f t="shared" si="15"/>
        <v>2016</v>
      </c>
    </row>
    <row r="472" spans="1:7" x14ac:dyDescent="0.3">
      <c r="A472" s="74">
        <v>42475</v>
      </c>
      <c r="B472">
        <f>SUMIFS(user_list!P:P,user_list!G:G,"&lt;="&amp;A472,user_list!H:H,"&gt;="&amp;A472)</f>
        <v>1.0323826143978148</v>
      </c>
      <c r="C472">
        <f>SUMIFS(user_list!Q:Q,user_list!G:G,"&lt;="&amp;A472,user_list!H:H,"&gt;="&amp;A472)</f>
        <v>2.5760111265921606</v>
      </c>
      <c r="D472">
        <f>SUMIFS(user_list!P:P,user_list!G:G,"&lt;="&amp;A472,user_list!H:H,"&gt;="&amp;A472,user_list!J:J,days!G472)+SUMIFS(user_list!P:P,user_list!G:G,"&lt;="&amp;A472,user_list!H:H,"&gt;="&amp;A472,user_list!J:J,days!G472-1)</f>
        <v>0</v>
      </c>
      <c r="E472" s="38">
        <f>COUNTIF(user_list!H:H,A472)</f>
        <v>0</v>
      </c>
      <c r="F472" s="55">
        <f t="shared" si="14"/>
        <v>4</v>
      </c>
      <c r="G472" s="55">
        <f t="shared" si="15"/>
        <v>2016</v>
      </c>
    </row>
    <row r="473" spans="1:7" x14ac:dyDescent="0.3">
      <c r="A473" s="74">
        <v>42476</v>
      </c>
      <c r="B473">
        <f>SUMIFS(user_list!P:P,user_list!G:G,"&lt;="&amp;A473,user_list!H:H,"&gt;="&amp;A473)</f>
        <v>1.0323826143978148</v>
      </c>
      <c r="C473">
        <f>SUMIFS(user_list!Q:Q,user_list!G:G,"&lt;="&amp;A473,user_list!H:H,"&gt;="&amp;A473)</f>
        <v>2.5760111265921606</v>
      </c>
      <c r="D473">
        <f>SUMIFS(user_list!P:P,user_list!G:G,"&lt;="&amp;A473,user_list!H:H,"&gt;="&amp;A473,user_list!J:J,days!G473)+SUMIFS(user_list!P:P,user_list!G:G,"&lt;="&amp;A473,user_list!H:H,"&gt;="&amp;A473,user_list!J:J,days!G473-1)</f>
        <v>0</v>
      </c>
      <c r="E473" s="38">
        <f>COUNTIF(user_list!H:H,A473)</f>
        <v>0</v>
      </c>
      <c r="F473" s="55">
        <f t="shared" si="14"/>
        <v>4</v>
      </c>
      <c r="G473" s="55">
        <f t="shared" si="15"/>
        <v>2016</v>
      </c>
    </row>
    <row r="474" spans="1:7" x14ac:dyDescent="0.3">
      <c r="A474" s="74">
        <v>42477</v>
      </c>
      <c r="B474">
        <f>SUMIFS(user_list!P:P,user_list!G:G,"&lt;="&amp;A474,user_list!H:H,"&gt;="&amp;A474)</f>
        <v>1.0323826143978148</v>
      </c>
      <c r="C474">
        <f>SUMIFS(user_list!Q:Q,user_list!G:G,"&lt;="&amp;A474,user_list!H:H,"&gt;="&amp;A474)</f>
        <v>2.5760111265921606</v>
      </c>
      <c r="D474">
        <f>SUMIFS(user_list!P:P,user_list!G:G,"&lt;="&amp;A474,user_list!H:H,"&gt;="&amp;A474,user_list!J:J,days!G474)+SUMIFS(user_list!P:P,user_list!G:G,"&lt;="&amp;A474,user_list!H:H,"&gt;="&amp;A474,user_list!J:J,days!G474-1)</f>
        <v>0</v>
      </c>
      <c r="E474" s="38">
        <f>COUNTIF(user_list!H:H,A474)</f>
        <v>0</v>
      </c>
      <c r="F474" s="55">
        <f t="shared" si="14"/>
        <v>4</v>
      </c>
      <c r="G474" s="55">
        <f t="shared" si="15"/>
        <v>2016</v>
      </c>
    </row>
    <row r="475" spans="1:7" x14ac:dyDescent="0.3">
      <c r="A475" s="74">
        <v>42478</v>
      </c>
      <c r="B475">
        <f>SUMIFS(user_list!P:P,user_list!G:G,"&lt;="&amp;A475,user_list!H:H,"&gt;="&amp;A475)</f>
        <v>1.0323826143978148</v>
      </c>
      <c r="C475">
        <f>SUMIFS(user_list!Q:Q,user_list!G:G,"&lt;="&amp;A475,user_list!H:H,"&gt;="&amp;A475)</f>
        <v>2.5760111265921606</v>
      </c>
      <c r="D475">
        <f>SUMIFS(user_list!P:P,user_list!G:G,"&lt;="&amp;A475,user_list!H:H,"&gt;="&amp;A475,user_list!J:J,days!G475)+SUMIFS(user_list!P:P,user_list!G:G,"&lt;="&amp;A475,user_list!H:H,"&gt;="&amp;A475,user_list!J:J,days!G475-1)</f>
        <v>0</v>
      </c>
      <c r="E475" s="38">
        <f>COUNTIF(user_list!H:H,A475)</f>
        <v>0</v>
      </c>
      <c r="F475" s="55">
        <f t="shared" si="14"/>
        <v>4</v>
      </c>
      <c r="G475" s="55">
        <f t="shared" si="15"/>
        <v>2016</v>
      </c>
    </row>
    <row r="476" spans="1:7" x14ac:dyDescent="0.3">
      <c r="A476" s="74">
        <v>42479</v>
      </c>
      <c r="B476">
        <f>SUMIFS(user_list!P:P,user_list!G:G,"&lt;="&amp;A476,user_list!H:H,"&gt;="&amp;A476)</f>
        <v>1.0323826143978148</v>
      </c>
      <c r="C476">
        <f>SUMIFS(user_list!Q:Q,user_list!G:G,"&lt;="&amp;A476,user_list!H:H,"&gt;="&amp;A476)</f>
        <v>2.5760111265921606</v>
      </c>
      <c r="D476">
        <f>SUMIFS(user_list!P:P,user_list!G:G,"&lt;="&amp;A476,user_list!H:H,"&gt;="&amp;A476,user_list!J:J,days!G476)+SUMIFS(user_list!P:P,user_list!G:G,"&lt;="&amp;A476,user_list!H:H,"&gt;="&amp;A476,user_list!J:J,days!G476-1)</f>
        <v>0</v>
      </c>
      <c r="E476" s="38">
        <f>COUNTIF(user_list!H:H,A476)</f>
        <v>0</v>
      </c>
      <c r="F476" s="55">
        <f t="shared" si="14"/>
        <v>4</v>
      </c>
      <c r="G476" s="55">
        <f t="shared" si="15"/>
        <v>2016</v>
      </c>
    </row>
    <row r="477" spans="1:7" x14ac:dyDescent="0.3">
      <c r="A477" s="74">
        <v>42480</v>
      </c>
      <c r="B477">
        <f>SUMIFS(user_list!P:P,user_list!G:G,"&lt;="&amp;A477,user_list!H:H,"&gt;="&amp;A477)</f>
        <v>1.0323826143978148</v>
      </c>
      <c r="C477">
        <f>SUMIFS(user_list!Q:Q,user_list!G:G,"&lt;="&amp;A477,user_list!H:H,"&gt;="&amp;A477)</f>
        <v>2.5760111265921606</v>
      </c>
      <c r="D477">
        <f>SUMIFS(user_list!P:P,user_list!G:G,"&lt;="&amp;A477,user_list!H:H,"&gt;="&amp;A477,user_list!J:J,days!G477)+SUMIFS(user_list!P:P,user_list!G:G,"&lt;="&amp;A477,user_list!H:H,"&gt;="&amp;A477,user_list!J:J,days!G477-1)</f>
        <v>0</v>
      </c>
      <c r="E477" s="38">
        <f>COUNTIF(user_list!H:H,A477)</f>
        <v>0</v>
      </c>
      <c r="F477" s="55">
        <f t="shared" si="14"/>
        <v>4</v>
      </c>
      <c r="G477" s="55">
        <f t="shared" si="15"/>
        <v>2016</v>
      </c>
    </row>
    <row r="478" spans="1:7" x14ac:dyDescent="0.3">
      <c r="A478" s="74">
        <v>42481</v>
      </c>
      <c r="B478">
        <f>SUMIFS(user_list!P:P,user_list!G:G,"&lt;="&amp;A478,user_list!H:H,"&gt;="&amp;A478)</f>
        <v>1.0323826143978148</v>
      </c>
      <c r="C478">
        <f>SUMIFS(user_list!Q:Q,user_list!G:G,"&lt;="&amp;A478,user_list!H:H,"&gt;="&amp;A478)</f>
        <v>2.5760111265921606</v>
      </c>
      <c r="D478">
        <f>SUMIFS(user_list!P:P,user_list!G:G,"&lt;="&amp;A478,user_list!H:H,"&gt;="&amp;A478,user_list!J:J,days!G478)+SUMIFS(user_list!P:P,user_list!G:G,"&lt;="&amp;A478,user_list!H:H,"&gt;="&amp;A478,user_list!J:J,days!G478-1)</f>
        <v>0</v>
      </c>
      <c r="E478" s="38">
        <f>COUNTIF(user_list!H:H,A478)</f>
        <v>0</v>
      </c>
      <c r="F478" s="55">
        <f t="shared" si="14"/>
        <v>4</v>
      </c>
      <c r="G478" s="55">
        <f t="shared" si="15"/>
        <v>2016</v>
      </c>
    </row>
    <row r="479" spans="1:7" x14ac:dyDescent="0.3">
      <c r="A479" s="74">
        <v>42482</v>
      </c>
      <c r="B479">
        <f>SUMIFS(user_list!P:P,user_list!G:G,"&lt;="&amp;A479,user_list!H:H,"&gt;="&amp;A479)</f>
        <v>1.0323826143978148</v>
      </c>
      <c r="C479">
        <f>SUMIFS(user_list!Q:Q,user_list!G:G,"&lt;="&amp;A479,user_list!H:H,"&gt;="&amp;A479)</f>
        <v>2.5760111265921606</v>
      </c>
      <c r="D479">
        <f>SUMIFS(user_list!P:P,user_list!G:G,"&lt;="&amp;A479,user_list!H:H,"&gt;="&amp;A479,user_list!J:J,days!G479)+SUMIFS(user_list!P:P,user_list!G:G,"&lt;="&amp;A479,user_list!H:H,"&gt;="&amp;A479,user_list!J:J,days!G479-1)</f>
        <v>0</v>
      </c>
      <c r="E479" s="38">
        <f>COUNTIF(user_list!H:H,A479)</f>
        <v>0</v>
      </c>
      <c r="F479" s="55">
        <f t="shared" si="14"/>
        <v>4</v>
      </c>
      <c r="G479" s="55">
        <f t="shared" si="15"/>
        <v>2016</v>
      </c>
    </row>
    <row r="480" spans="1:7" x14ac:dyDescent="0.3">
      <c r="A480" s="74">
        <v>42483</v>
      </c>
      <c r="B480">
        <f>SUMIFS(user_list!P:P,user_list!G:G,"&lt;="&amp;A480,user_list!H:H,"&gt;="&amp;A480)</f>
        <v>1.0323826143978148</v>
      </c>
      <c r="C480">
        <f>SUMIFS(user_list!Q:Q,user_list!G:G,"&lt;="&amp;A480,user_list!H:H,"&gt;="&amp;A480)</f>
        <v>2.5760111265921606</v>
      </c>
      <c r="D480">
        <f>SUMIFS(user_list!P:P,user_list!G:G,"&lt;="&amp;A480,user_list!H:H,"&gt;="&amp;A480,user_list!J:J,days!G480)+SUMIFS(user_list!P:P,user_list!G:G,"&lt;="&amp;A480,user_list!H:H,"&gt;="&amp;A480,user_list!J:J,days!G480-1)</f>
        <v>0</v>
      </c>
      <c r="E480" s="38">
        <f>COUNTIF(user_list!H:H,A480)</f>
        <v>0</v>
      </c>
      <c r="F480" s="55">
        <f t="shared" si="14"/>
        <v>4</v>
      </c>
      <c r="G480" s="55">
        <f t="shared" si="15"/>
        <v>2016</v>
      </c>
    </row>
    <row r="481" spans="1:7" x14ac:dyDescent="0.3">
      <c r="A481" s="74">
        <v>42484</v>
      </c>
      <c r="B481">
        <f>SUMIFS(user_list!P:P,user_list!G:G,"&lt;="&amp;A481,user_list!H:H,"&gt;="&amp;A481)</f>
        <v>1.0323826143978148</v>
      </c>
      <c r="C481">
        <f>SUMIFS(user_list!Q:Q,user_list!G:G,"&lt;="&amp;A481,user_list!H:H,"&gt;="&amp;A481)</f>
        <v>2.5760111265921606</v>
      </c>
      <c r="D481">
        <f>SUMIFS(user_list!P:P,user_list!G:G,"&lt;="&amp;A481,user_list!H:H,"&gt;="&amp;A481,user_list!J:J,days!G481)+SUMIFS(user_list!P:P,user_list!G:G,"&lt;="&amp;A481,user_list!H:H,"&gt;="&amp;A481,user_list!J:J,days!G481-1)</f>
        <v>0</v>
      </c>
      <c r="E481" s="38">
        <f>COUNTIF(user_list!H:H,A481)</f>
        <v>0</v>
      </c>
      <c r="F481" s="55">
        <f t="shared" si="14"/>
        <v>4</v>
      </c>
      <c r="G481" s="55">
        <f t="shared" si="15"/>
        <v>2016</v>
      </c>
    </row>
    <row r="482" spans="1:7" x14ac:dyDescent="0.3">
      <c r="A482" s="74">
        <v>42485</v>
      </c>
      <c r="B482">
        <f>SUMIFS(user_list!P:P,user_list!G:G,"&lt;="&amp;A482,user_list!H:H,"&gt;="&amp;A482)</f>
        <v>1.0323826143978148</v>
      </c>
      <c r="C482">
        <f>SUMIFS(user_list!Q:Q,user_list!G:G,"&lt;="&amp;A482,user_list!H:H,"&gt;="&amp;A482)</f>
        <v>2.5760111265921606</v>
      </c>
      <c r="D482">
        <f>SUMIFS(user_list!P:P,user_list!G:G,"&lt;="&amp;A482,user_list!H:H,"&gt;="&amp;A482,user_list!J:J,days!G482)+SUMIFS(user_list!P:P,user_list!G:G,"&lt;="&amp;A482,user_list!H:H,"&gt;="&amp;A482,user_list!J:J,days!G482-1)</f>
        <v>0</v>
      </c>
      <c r="E482" s="38">
        <f>COUNTIF(user_list!H:H,A482)</f>
        <v>0</v>
      </c>
      <c r="F482" s="55">
        <f t="shared" si="14"/>
        <v>4</v>
      </c>
      <c r="G482" s="55">
        <f t="shared" si="15"/>
        <v>2016</v>
      </c>
    </row>
    <row r="483" spans="1:7" x14ac:dyDescent="0.3">
      <c r="A483" s="74">
        <v>42486</v>
      </c>
      <c r="B483">
        <f>SUMIFS(user_list!P:P,user_list!G:G,"&lt;="&amp;A483,user_list!H:H,"&gt;="&amp;A483)</f>
        <v>1.0323826143978148</v>
      </c>
      <c r="C483">
        <f>SUMIFS(user_list!Q:Q,user_list!G:G,"&lt;="&amp;A483,user_list!H:H,"&gt;="&amp;A483)</f>
        <v>2.5760111265921606</v>
      </c>
      <c r="D483">
        <f>SUMIFS(user_list!P:P,user_list!G:G,"&lt;="&amp;A483,user_list!H:H,"&gt;="&amp;A483,user_list!J:J,days!G483)+SUMIFS(user_list!P:P,user_list!G:G,"&lt;="&amp;A483,user_list!H:H,"&gt;="&amp;A483,user_list!J:J,days!G483-1)</f>
        <v>0</v>
      </c>
      <c r="E483" s="38">
        <f>COUNTIF(user_list!H:H,A483)</f>
        <v>0</v>
      </c>
      <c r="F483" s="55">
        <f t="shared" si="14"/>
        <v>4</v>
      </c>
      <c r="G483" s="55">
        <f t="shared" si="15"/>
        <v>2016</v>
      </c>
    </row>
    <row r="484" spans="1:7" x14ac:dyDescent="0.3">
      <c r="A484" s="74">
        <v>42487</v>
      </c>
      <c r="B484">
        <f>SUMIFS(user_list!P:P,user_list!G:G,"&lt;="&amp;A484,user_list!H:H,"&gt;="&amp;A484)</f>
        <v>1.0323826143978148</v>
      </c>
      <c r="C484">
        <f>SUMIFS(user_list!Q:Q,user_list!G:G,"&lt;="&amp;A484,user_list!H:H,"&gt;="&amp;A484)</f>
        <v>2.5760111265921606</v>
      </c>
      <c r="D484">
        <f>SUMIFS(user_list!P:P,user_list!G:G,"&lt;="&amp;A484,user_list!H:H,"&gt;="&amp;A484,user_list!J:J,days!G484)+SUMIFS(user_list!P:P,user_list!G:G,"&lt;="&amp;A484,user_list!H:H,"&gt;="&amp;A484,user_list!J:J,days!G484-1)</f>
        <v>0</v>
      </c>
      <c r="E484" s="38">
        <f>COUNTIF(user_list!H:H,A484)</f>
        <v>0</v>
      </c>
      <c r="F484" s="55">
        <f t="shared" si="14"/>
        <v>4</v>
      </c>
      <c r="G484" s="55">
        <f t="shared" si="15"/>
        <v>2016</v>
      </c>
    </row>
    <row r="485" spans="1:7" x14ac:dyDescent="0.3">
      <c r="A485" s="74">
        <v>42488</v>
      </c>
      <c r="B485">
        <f>SUMIFS(user_list!P:P,user_list!G:G,"&lt;="&amp;A485,user_list!H:H,"&gt;="&amp;A485)</f>
        <v>1.0323826143978148</v>
      </c>
      <c r="C485">
        <f>SUMIFS(user_list!Q:Q,user_list!G:G,"&lt;="&amp;A485,user_list!H:H,"&gt;="&amp;A485)</f>
        <v>2.5760111265921606</v>
      </c>
      <c r="D485">
        <f>SUMIFS(user_list!P:P,user_list!G:G,"&lt;="&amp;A485,user_list!H:H,"&gt;="&amp;A485,user_list!J:J,days!G485)+SUMIFS(user_list!P:P,user_list!G:G,"&lt;="&amp;A485,user_list!H:H,"&gt;="&amp;A485,user_list!J:J,days!G485-1)</f>
        <v>0</v>
      </c>
      <c r="E485" s="38">
        <f>COUNTIF(user_list!H:H,A485)</f>
        <v>0</v>
      </c>
      <c r="F485" s="55">
        <f t="shared" si="14"/>
        <v>4</v>
      </c>
      <c r="G485" s="55">
        <f t="shared" si="15"/>
        <v>2016</v>
      </c>
    </row>
    <row r="486" spans="1:7" x14ac:dyDescent="0.3">
      <c r="A486" s="74">
        <v>42489</v>
      </c>
      <c r="B486">
        <f>SUMIFS(user_list!P:P,user_list!G:G,"&lt;="&amp;A486,user_list!H:H,"&gt;="&amp;A486)</f>
        <v>1.0323826143978148</v>
      </c>
      <c r="C486">
        <f>SUMIFS(user_list!Q:Q,user_list!G:G,"&lt;="&amp;A486,user_list!H:H,"&gt;="&amp;A486)</f>
        <v>2.5760111265921606</v>
      </c>
      <c r="D486">
        <f>SUMIFS(user_list!P:P,user_list!G:G,"&lt;="&amp;A486,user_list!H:H,"&gt;="&amp;A486,user_list!J:J,days!G486)+SUMIFS(user_list!P:P,user_list!G:G,"&lt;="&amp;A486,user_list!H:H,"&gt;="&amp;A486,user_list!J:J,days!G486-1)</f>
        <v>0</v>
      </c>
      <c r="E486" s="38">
        <f>COUNTIF(user_list!H:H,A486)</f>
        <v>0</v>
      </c>
      <c r="F486" s="55">
        <f t="shared" si="14"/>
        <v>4</v>
      </c>
      <c r="G486" s="55">
        <f t="shared" si="15"/>
        <v>2016</v>
      </c>
    </row>
    <row r="487" spans="1:7" x14ac:dyDescent="0.3">
      <c r="A487" s="74">
        <v>42490</v>
      </c>
      <c r="B487">
        <f>SUMIFS(user_list!P:P,user_list!G:G,"&lt;="&amp;A487,user_list!H:H,"&gt;="&amp;A487)</f>
        <v>1.0323826143978148</v>
      </c>
      <c r="C487">
        <f>SUMIFS(user_list!Q:Q,user_list!G:G,"&lt;="&amp;A487,user_list!H:H,"&gt;="&amp;A487)</f>
        <v>2.5760111265921606</v>
      </c>
      <c r="D487">
        <f>SUMIFS(user_list!P:P,user_list!G:G,"&lt;="&amp;A487,user_list!H:H,"&gt;="&amp;A487,user_list!J:J,days!G487)+SUMIFS(user_list!P:P,user_list!G:G,"&lt;="&amp;A487,user_list!H:H,"&gt;="&amp;A487,user_list!J:J,days!G487-1)</f>
        <v>0</v>
      </c>
      <c r="E487" s="38">
        <f>COUNTIF(user_list!H:H,A487)</f>
        <v>0</v>
      </c>
      <c r="F487" s="55">
        <f t="shared" si="14"/>
        <v>4</v>
      </c>
      <c r="G487" s="55">
        <f t="shared" si="15"/>
        <v>2016</v>
      </c>
    </row>
    <row r="488" spans="1:7" x14ac:dyDescent="0.3">
      <c r="A488" s="74">
        <v>42491</v>
      </c>
      <c r="B488">
        <f>SUMIFS(user_list!P:P,user_list!G:G,"&lt;="&amp;A488,user_list!H:H,"&gt;="&amp;A488)</f>
        <v>1.0323826143978148</v>
      </c>
      <c r="C488">
        <f>SUMIFS(user_list!Q:Q,user_list!G:G,"&lt;="&amp;A488,user_list!H:H,"&gt;="&amp;A488)</f>
        <v>2.5760111265921606</v>
      </c>
      <c r="D488">
        <f>SUMIFS(user_list!P:P,user_list!G:G,"&lt;="&amp;A488,user_list!H:H,"&gt;="&amp;A488,user_list!J:J,days!G488)+SUMIFS(user_list!P:P,user_list!G:G,"&lt;="&amp;A488,user_list!H:H,"&gt;="&amp;A488,user_list!J:J,days!G488-1)</f>
        <v>0</v>
      </c>
      <c r="E488" s="38">
        <f>COUNTIF(user_list!H:H,A488)</f>
        <v>1</v>
      </c>
      <c r="F488" s="55">
        <f t="shared" si="14"/>
        <v>5</v>
      </c>
      <c r="G488" s="55">
        <f t="shared" si="15"/>
        <v>2016</v>
      </c>
    </row>
    <row r="489" spans="1:7" x14ac:dyDescent="0.3">
      <c r="A489" s="74">
        <v>42492</v>
      </c>
      <c r="B489">
        <f>SUMIFS(user_list!P:P,user_list!G:G,"&lt;="&amp;A489,user_list!H:H,"&gt;="&amp;A489)</f>
        <v>0.7385301553814213</v>
      </c>
      <c r="C489">
        <f>SUMIFS(user_list!Q:Q,user_list!G:G,"&lt;="&amp;A489,user_list!H:H,"&gt;="&amp;A489)</f>
        <v>1.8383062085593735</v>
      </c>
      <c r="D489">
        <f>SUMIFS(user_list!P:P,user_list!G:G,"&lt;="&amp;A489,user_list!H:H,"&gt;="&amp;A489,user_list!J:J,days!G489)+SUMIFS(user_list!P:P,user_list!G:G,"&lt;="&amp;A489,user_list!H:H,"&gt;="&amp;A489,user_list!J:J,days!G489-1)</f>
        <v>0</v>
      </c>
      <c r="E489" s="38">
        <f>COUNTIF(user_list!H:H,A489)</f>
        <v>0</v>
      </c>
      <c r="F489" s="55">
        <f t="shared" si="14"/>
        <v>5</v>
      </c>
      <c r="G489" s="55">
        <f t="shared" si="15"/>
        <v>2016</v>
      </c>
    </row>
    <row r="490" spans="1:7" x14ac:dyDescent="0.3">
      <c r="A490" s="74">
        <v>42493</v>
      </c>
      <c r="B490">
        <f>SUMIFS(user_list!P:P,user_list!G:G,"&lt;="&amp;A490,user_list!H:H,"&gt;="&amp;A490)</f>
        <v>0.7385301553814213</v>
      </c>
      <c r="C490">
        <f>SUMIFS(user_list!Q:Q,user_list!G:G,"&lt;="&amp;A490,user_list!H:H,"&gt;="&amp;A490)</f>
        <v>1.8383062085593735</v>
      </c>
      <c r="D490">
        <f>SUMIFS(user_list!P:P,user_list!G:G,"&lt;="&amp;A490,user_list!H:H,"&gt;="&amp;A490,user_list!J:J,days!G490)+SUMIFS(user_list!P:P,user_list!G:G,"&lt;="&amp;A490,user_list!H:H,"&gt;="&amp;A490,user_list!J:J,days!G490-1)</f>
        <v>0</v>
      </c>
      <c r="E490" s="38">
        <f>COUNTIF(user_list!H:H,A490)</f>
        <v>0</v>
      </c>
      <c r="F490" s="55">
        <f t="shared" si="14"/>
        <v>5</v>
      </c>
      <c r="G490" s="55">
        <f t="shared" si="15"/>
        <v>2016</v>
      </c>
    </row>
    <row r="491" spans="1:7" x14ac:dyDescent="0.3">
      <c r="A491" s="74">
        <v>42494</v>
      </c>
      <c r="B491">
        <f>SUMIFS(user_list!P:P,user_list!G:G,"&lt;="&amp;A491,user_list!H:H,"&gt;="&amp;A491)</f>
        <v>0.7385301553814213</v>
      </c>
      <c r="C491">
        <f>SUMIFS(user_list!Q:Q,user_list!G:G,"&lt;="&amp;A491,user_list!H:H,"&gt;="&amp;A491)</f>
        <v>1.8383062085593735</v>
      </c>
      <c r="D491">
        <f>SUMIFS(user_list!P:P,user_list!G:G,"&lt;="&amp;A491,user_list!H:H,"&gt;="&amp;A491,user_list!J:J,days!G491)+SUMIFS(user_list!P:P,user_list!G:G,"&lt;="&amp;A491,user_list!H:H,"&gt;="&amp;A491,user_list!J:J,days!G491-1)</f>
        <v>0</v>
      </c>
      <c r="E491" s="38">
        <f>COUNTIF(user_list!H:H,A491)</f>
        <v>0</v>
      </c>
      <c r="F491" s="55">
        <f t="shared" si="14"/>
        <v>5</v>
      </c>
      <c r="G491" s="55">
        <f t="shared" si="15"/>
        <v>2016</v>
      </c>
    </row>
    <row r="492" spans="1:7" x14ac:dyDescent="0.3">
      <c r="A492" s="74">
        <v>42495</v>
      </c>
      <c r="B492">
        <f>SUMIFS(user_list!P:P,user_list!G:G,"&lt;="&amp;A492,user_list!H:H,"&gt;="&amp;A492)</f>
        <v>0.7385301553814213</v>
      </c>
      <c r="C492">
        <f>SUMIFS(user_list!Q:Q,user_list!G:G,"&lt;="&amp;A492,user_list!H:H,"&gt;="&amp;A492)</f>
        <v>1.8383062085593735</v>
      </c>
      <c r="D492">
        <f>SUMIFS(user_list!P:P,user_list!G:G,"&lt;="&amp;A492,user_list!H:H,"&gt;="&amp;A492,user_list!J:J,days!G492)+SUMIFS(user_list!P:P,user_list!G:G,"&lt;="&amp;A492,user_list!H:H,"&gt;="&amp;A492,user_list!J:J,days!G492-1)</f>
        <v>0</v>
      </c>
      <c r="E492" s="38">
        <f>COUNTIF(user_list!H:H,A492)</f>
        <v>0</v>
      </c>
      <c r="F492" s="55">
        <f t="shared" si="14"/>
        <v>5</v>
      </c>
      <c r="G492" s="55">
        <f t="shared" si="15"/>
        <v>2016</v>
      </c>
    </row>
    <row r="493" spans="1:7" x14ac:dyDescent="0.3">
      <c r="A493" s="74">
        <v>42496</v>
      </c>
      <c r="B493">
        <f>SUMIFS(user_list!P:P,user_list!G:G,"&lt;="&amp;A493,user_list!H:H,"&gt;="&amp;A493)</f>
        <v>0.7385301553814213</v>
      </c>
      <c r="C493">
        <f>SUMIFS(user_list!Q:Q,user_list!G:G,"&lt;="&amp;A493,user_list!H:H,"&gt;="&amp;A493)</f>
        <v>1.8383062085593735</v>
      </c>
      <c r="D493">
        <f>SUMIFS(user_list!P:P,user_list!G:G,"&lt;="&amp;A493,user_list!H:H,"&gt;="&amp;A493,user_list!J:J,days!G493)+SUMIFS(user_list!P:P,user_list!G:G,"&lt;="&amp;A493,user_list!H:H,"&gt;="&amp;A493,user_list!J:J,days!G493-1)</f>
        <v>0</v>
      </c>
      <c r="E493" s="38">
        <f>COUNTIF(user_list!H:H,A493)</f>
        <v>0</v>
      </c>
      <c r="F493" s="55">
        <f t="shared" si="14"/>
        <v>5</v>
      </c>
      <c r="G493" s="55">
        <f t="shared" si="15"/>
        <v>2016</v>
      </c>
    </row>
    <row r="494" spans="1:7" x14ac:dyDescent="0.3">
      <c r="A494" s="74">
        <v>42497</v>
      </c>
      <c r="B494">
        <f>SUMIFS(user_list!P:P,user_list!G:G,"&lt;="&amp;A494,user_list!H:H,"&gt;="&amp;A494)</f>
        <v>0.7385301553814213</v>
      </c>
      <c r="C494">
        <f>SUMIFS(user_list!Q:Q,user_list!G:G,"&lt;="&amp;A494,user_list!H:H,"&gt;="&amp;A494)</f>
        <v>1.8383062085593735</v>
      </c>
      <c r="D494">
        <f>SUMIFS(user_list!P:P,user_list!G:G,"&lt;="&amp;A494,user_list!H:H,"&gt;="&amp;A494,user_list!J:J,days!G494)+SUMIFS(user_list!P:P,user_list!G:G,"&lt;="&amp;A494,user_list!H:H,"&gt;="&amp;A494,user_list!J:J,days!G494-1)</f>
        <v>0</v>
      </c>
      <c r="E494" s="38">
        <f>COUNTIF(user_list!H:H,A494)</f>
        <v>0</v>
      </c>
      <c r="F494" s="55">
        <f t="shared" si="14"/>
        <v>5</v>
      </c>
      <c r="G494" s="55">
        <f t="shared" si="15"/>
        <v>2016</v>
      </c>
    </row>
    <row r="495" spans="1:7" x14ac:dyDescent="0.3">
      <c r="A495" s="74">
        <v>42498</v>
      </c>
      <c r="B495">
        <f>SUMIFS(user_list!P:P,user_list!G:G,"&lt;="&amp;A495,user_list!H:H,"&gt;="&amp;A495)</f>
        <v>0.7385301553814213</v>
      </c>
      <c r="C495">
        <f>SUMIFS(user_list!Q:Q,user_list!G:G,"&lt;="&amp;A495,user_list!H:H,"&gt;="&amp;A495)</f>
        <v>1.8383062085593735</v>
      </c>
      <c r="D495">
        <f>SUMIFS(user_list!P:P,user_list!G:G,"&lt;="&amp;A495,user_list!H:H,"&gt;="&amp;A495,user_list!J:J,days!G495)+SUMIFS(user_list!P:P,user_list!G:G,"&lt;="&amp;A495,user_list!H:H,"&gt;="&amp;A495,user_list!J:J,days!G495-1)</f>
        <v>0</v>
      </c>
      <c r="E495" s="38">
        <f>COUNTIF(user_list!H:H,A495)</f>
        <v>0</v>
      </c>
      <c r="F495" s="55">
        <f t="shared" si="14"/>
        <v>5</v>
      </c>
      <c r="G495" s="55">
        <f t="shared" si="15"/>
        <v>2016</v>
      </c>
    </row>
    <row r="496" spans="1:7" x14ac:dyDescent="0.3">
      <c r="A496" s="74">
        <v>42499</v>
      </c>
      <c r="B496">
        <f>SUMIFS(user_list!P:P,user_list!G:G,"&lt;="&amp;A496,user_list!H:H,"&gt;="&amp;A496)</f>
        <v>0.7385301553814213</v>
      </c>
      <c r="C496">
        <f>SUMIFS(user_list!Q:Q,user_list!G:G,"&lt;="&amp;A496,user_list!H:H,"&gt;="&amp;A496)</f>
        <v>1.8383062085593735</v>
      </c>
      <c r="D496">
        <f>SUMIFS(user_list!P:P,user_list!G:G,"&lt;="&amp;A496,user_list!H:H,"&gt;="&amp;A496,user_list!J:J,days!G496)+SUMIFS(user_list!P:P,user_list!G:G,"&lt;="&amp;A496,user_list!H:H,"&gt;="&amp;A496,user_list!J:J,days!G496-1)</f>
        <v>0</v>
      </c>
      <c r="E496" s="38">
        <f>COUNTIF(user_list!H:H,A496)</f>
        <v>1</v>
      </c>
      <c r="F496" s="55">
        <f t="shared" si="14"/>
        <v>5</v>
      </c>
      <c r="G496" s="55">
        <f t="shared" si="15"/>
        <v>2016</v>
      </c>
    </row>
    <row r="497" spans="1:7" x14ac:dyDescent="0.3">
      <c r="A497" s="74">
        <v>42500</v>
      </c>
      <c r="B497">
        <f>SUMIFS(user_list!P:P,user_list!G:G,"&lt;="&amp;A497,user_list!H:H,"&gt;="&amp;A497)</f>
        <v>0.27341772151898741</v>
      </c>
      <c r="C497">
        <f>SUMIFS(user_list!Q:Q,user_list!G:G,"&lt;="&amp;A497,user_list!H:H,"&gt;="&amp;A497)</f>
        <v>0.68354430379746833</v>
      </c>
      <c r="D497">
        <f>SUMIFS(user_list!P:P,user_list!G:G,"&lt;="&amp;A497,user_list!H:H,"&gt;="&amp;A497,user_list!J:J,days!G497)+SUMIFS(user_list!P:P,user_list!G:G,"&lt;="&amp;A497,user_list!H:H,"&gt;="&amp;A497,user_list!J:J,days!G497-1)</f>
        <v>0</v>
      </c>
      <c r="E497" s="38">
        <f>COUNTIF(user_list!H:H,A497)</f>
        <v>0</v>
      </c>
      <c r="F497" s="55">
        <f t="shared" si="14"/>
        <v>5</v>
      </c>
      <c r="G497" s="55">
        <f t="shared" si="15"/>
        <v>2016</v>
      </c>
    </row>
    <row r="498" spans="1:7" x14ac:dyDescent="0.3">
      <c r="A498" s="74">
        <v>42501</v>
      </c>
      <c r="B498">
        <f>SUMIFS(user_list!P:P,user_list!G:G,"&lt;="&amp;A498,user_list!H:H,"&gt;="&amp;A498)</f>
        <v>0.27341772151898741</v>
      </c>
      <c r="C498">
        <f>SUMIFS(user_list!Q:Q,user_list!G:G,"&lt;="&amp;A498,user_list!H:H,"&gt;="&amp;A498)</f>
        <v>0.68354430379746833</v>
      </c>
      <c r="D498">
        <f>SUMIFS(user_list!P:P,user_list!G:G,"&lt;="&amp;A498,user_list!H:H,"&gt;="&amp;A498,user_list!J:J,days!G498)+SUMIFS(user_list!P:P,user_list!G:G,"&lt;="&amp;A498,user_list!H:H,"&gt;="&amp;A498,user_list!J:J,days!G498-1)</f>
        <v>0</v>
      </c>
      <c r="E498" s="38">
        <f>COUNTIF(user_list!H:H,A498)</f>
        <v>0</v>
      </c>
      <c r="F498" s="55">
        <f t="shared" si="14"/>
        <v>5</v>
      </c>
      <c r="G498" s="55">
        <f t="shared" si="15"/>
        <v>2016</v>
      </c>
    </row>
    <row r="499" spans="1:7" x14ac:dyDescent="0.3">
      <c r="A499" s="74">
        <v>42502</v>
      </c>
      <c r="B499">
        <f>SUMIFS(user_list!P:P,user_list!G:G,"&lt;="&amp;A499,user_list!H:H,"&gt;="&amp;A499)</f>
        <v>0.27341772151898741</v>
      </c>
      <c r="C499">
        <f>SUMIFS(user_list!Q:Q,user_list!G:G,"&lt;="&amp;A499,user_list!H:H,"&gt;="&amp;A499)</f>
        <v>0.68354430379746833</v>
      </c>
      <c r="D499">
        <f>SUMIFS(user_list!P:P,user_list!G:G,"&lt;="&amp;A499,user_list!H:H,"&gt;="&amp;A499,user_list!J:J,days!G499)+SUMIFS(user_list!P:P,user_list!G:G,"&lt;="&amp;A499,user_list!H:H,"&gt;="&amp;A499,user_list!J:J,days!G499-1)</f>
        <v>0</v>
      </c>
      <c r="E499" s="38">
        <f>COUNTIF(user_list!H:H,A499)</f>
        <v>0</v>
      </c>
      <c r="F499" s="55">
        <f t="shared" si="14"/>
        <v>5</v>
      </c>
      <c r="G499" s="55">
        <f t="shared" si="15"/>
        <v>2016</v>
      </c>
    </row>
    <row r="500" spans="1:7" x14ac:dyDescent="0.3">
      <c r="A500" s="74">
        <v>42503</v>
      </c>
      <c r="B500">
        <f>SUMIFS(user_list!P:P,user_list!G:G,"&lt;="&amp;A500,user_list!H:H,"&gt;="&amp;A500)</f>
        <v>0.27341772151898741</v>
      </c>
      <c r="C500">
        <f>SUMIFS(user_list!Q:Q,user_list!G:G,"&lt;="&amp;A500,user_list!H:H,"&gt;="&amp;A500)</f>
        <v>0.68354430379746833</v>
      </c>
      <c r="D500">
        <f>SUMIFS(user_list!P:P,user_list!G:G,"&lt;="&amp;A500,user_list!H:H,"&gt;="&amp;A500,user_list!J:J,days!G500)+SUMIFS(user_list!P:P,user_list!G:G,"&lt;="&amp;A500,user_list!H:H,"&gt;="&amp;A500,user_list!J:J,days!G500-1)</f>
        <v>0</v>
      </c>
      <c r="E500" s="38">
        <f>COUNTIF(user_list!H:H,A500)</f>
        <v>0</v>
      </c>
      <c r="F500" s="55">
        <f t="shared" si="14"/>
        <v>5</v>
      </c>
      <c r="G500" s="55">
        <f t="shared" si="15"/>
        <v>2016</v>
      </c>
    </row>
    <row r="501" spans="1:7" x14ac:dyDescent="0.3">
      <c r="A501" s="74">
        <v>42504</v>
      </c>
      <c r="B501">
        <f>SUMIFS(user_list!P:P,user_list!G:G,"&lt;="&amp;A501,user_list!H:H,"&gt;="&amp;A501)</f>
        <v>0.27341772151898741</v>
      </c>
      <c r="C501">
        <f>SUMIFS(user_list!Q:Q,user_list!G:G,"&lt;="&amp;A501,user_list!H:H,"&gt;="&amp;A501)</f>
        <v>0.68354430379746833</v>
      </c>
      <c r="D501">
        <f>SUMIFS(user_list!P:P,user_list!G:G,"&lt;="&amp;A501,user_list!H:H,"&gt;="&amp;A501,user_list!J:J,days!G501)+SUMIFS(user_list!P:P,user_list!G:G,"&lt;="&amp;A501,user_list!H:H,"&gt;="&amp;A501,user_list!J:J,days!G501-1)</f>
        <v>0</v>
      </c>
      <c r="E501" s="38">
        <f>COUNTIF(user_list!H:H,A501)</f>
        <v>0</v>
      </c>
      <c r="F501" s="55">
        <f t="shared" si="14"/>
        <v>5</v>
      </c>
      <c r="G501" s="55">
        <f t="shared" si="15"/>
        <v>2016</v>
      </c>
    </row>
    <row r="502" spans="1:7" x14ac:dyDescent="0.3">
      <c r="A502" s="74">
        <v>42505</v>
      </c>
      <c r="B502">
        <f>SUMIFS(user_list!P:P,user_list!G:G,"&lt;="&amp;A502,user_list!H:H,"&gt;="&amp;A502)</f>
        <v>0.27341772151898741</v>
      </c>
      <c r="C502">
        <f>SUMIFS(user_list!Q:Q,user_list!G:G,"&lt;="&amp;A502,user_list!H:H,"&gt;="&amp;A502)</f>
        <v>0.68354430379746833</v>
      </c>
      <c r="D502">
        <f>SUMIFS(user_list!P:P,user_list!G:G,"&lt;="&amp;A502,user_list!H:H,"&gt;="&amp;A502,user_list!J:J,days!G502)+SUMIFS(user_list!P:P,user_list!G:G,"&lt;="&amp;A502,user_list!H:H,"&gt;="&amp;A502,user_list!J:J,days!G502-1)</f>
        <v>0</v>
      </c>
      <c r="E502" s="38">
        <f>COUNTIF(user_list!H:H,A502)</f>
        <v>0</v>
      </c>
      <c r="F502" s="55">
        <f t="shared" si="14"/>
        <v>5</v>
      </c>
      <c r="G502" s="55">
        <f t="shared" si="15"/>
        <v>2016</v>
      </c>
    </row>
    <row r="503" spans="1:7" x14ac:dyDescent="0.3">
      <c r="A503" s="74">
        <v>42506</v>
      </c>
      <c r="B503">
        <f>SUMIFS(user_list!P:P,user_list!G:G,"&lt;="&amp;A503,user_list!H:H,"&gt;="&amp;A503)</f>
        <v>0.27341772151898741</v>
      </c>
      <c r="C503">
        <f>SUMIFS(user_list!Q:Q,user_list!G:G,"&lt;="&amp;A503,user_list!H:H,"&gt;="&amp;A503)</f>
        <v>0.68354430379746833</v>
      </c>
      <c r="D503">
        <f>SUMIFS(user_list!P:P,user_list!G:G,"&lt;="&amp;A503,user_list!H:H,"&gt;="&amp;A503,user_list!J:J,days!G503)+SUMIFS(user_list!P:P,user_list!G:G,"&lt;="&amp;A503,user_list!H:H,"&gt;="&amp;A503,user_list!J:J,days!G503-1)</f>
        <v>0</v>
      </c>
      <c r="E503" s="38">
        <f>COUNTIF(user_list!H:H,A503)</f>
        <v>0</v>
      </c>
      <c r="F503" s="55">
        <f t="shared" si="14"/>
        <v>5</v>
      </c>
      <c r="G503" s="55">
        <f t="shared" si="15"/>
        <v>2016</v>
      </c>
    </row>
    <row r="504" spans="1:7" x14ac:dyDescent="0.3">
      <c r="A504" s="74">
        <v>42507</v>
      </c>
      <c r="B504">
        <f>SUMIFS(user_list!P:P,user_list!G:G,"&lt;="&amp;A504,user_list!H:H,"&gt;="&amp;A504)</f>
        <v>0.27341772151898741</v>
      </c>
      <c r="C504">
        <f>SUMIFS(user_list!Q:Q,user_list!G:G,"&lt;="&amp;A504,user_list!H:H,"&gt;="&amp;A504)</f>
        <v>0.68354430379746833</v>
      </c>
      <c r="D504">
        <f>SUMIFS(user_list!P:P,user_list!G:G,"&lt;="&amp;A504,user_list!H:H,"&gt;="&amp;A504,user_list!J:J,days!G504)+SUMIFS(user_list!P:P,user_list!G:G,"&lt;="&amp;A504,user_list!H:H,"&gt;="&amp;A504,user_list!J:J,days!G504-1)</f>
        <v>0</v>
      </c>
      <c r="E504" s="38">
        <f>COUNTIF(user_list!H:H,A504)</f>
        <v>0</v>
      </c>
      <c r="F504" s="55">
        <f t="shared" si="14"/>
        <v>5</v>
      </c>
      <c r="G504" s="55">
        <f t="shared" si="15"/>
        <v>2016</v>
      </c>
    </row>
    <row r="505" spans="1:7" x14ac:dyDescent="0.3">
      <c r="A505" s="74">
        <v>42508</v>
      </c>
      <c r="B505">
        <f>SUMIFS(user_list!P:P,user_list!G:G,"&lt;="&amp;A505,user_list!H:H,"&gt;="&amp;A505)</f>
        <v>0.27341772151898741</v>
      </c>
      <c r="C505">
        <f>SUMIFS(user_list!Q:Q,user_list!G:G,"&lt;="&amp;A505,user_list!H:H,"&gt;="&amp;A505)</f>
        <v>0.68354430379746833</v>
      </c>
      <c r="D505">
        <f>SUMIFS(user_list!P:P,user_list!G:G,"&lt;="&amp;A505,user_list!H:H,"&gt;="&amp;A505,user_list!J:J,days!G505)+SUMIFS(user_list!P:P,user_list!G:G,"&lt;="&amp;A505,user_list!H:H,"&gt;="&amp;A505,user_list!J:J,days!G505-1)</f>
        <v>0</v>
      </c>
      <c r="E505" s="38">
        <f>COUNTIF(user_list!H:H,A505)</f>
        <v>0</v>
      </c>
      <c r="F505" s="55">
        <f t="shared" si="14"/>
        <v>5</v>
      </c>
      <c r="G505" s="55">
        <f t="shared" si="15"/>
        <v>2016</v>
      </c>
    </row>
    <row r="506" spans="1:7" x14ac:dyDescent="0.3">
      <c r="A506" s="74">
        <v>42509</v>
      </c>
      <c r="B506">
        <f>SUMIFS(user_list!P:P,user_list!G:G,"&lt;="&amp;A506,user_list!H:H,"&gt;="&amp;A506)</f>
        <v>0.27341772151898741</v>
      </c>
      <c r="C506">
        <f>SUMIFS(user_list!Q:Q,user_list!G:G,"&lt;="&amp;A506,user_list!H:H,"&gt;="&amp;A506)</f>
        <v>0.68354430379746833</v>
      </c>
      <c r="D506">
        <f>SUMIFS(user_list!P:P,user_list!G:G,"&lt;="&amp;A506,user_list!H:H,"&gt;="&amp;A506,user_list!J:J,days!G506)+SUMIFS(user_list!P:P,user_list!G:G,"&lt;="&amp;A506,user_list!H:H,"&gt;="&amp;A506,user_list!J:J,days!G506-1)</f>
        <v>0</v>
      </c>
      <c r="E506" s="38">
        <f>COUNTIF(user_list!H:H,A506)</f>
        <v>0</v>
      </c>
      <c r="F506" s="55">
        <f t="shared" si="14"/>
        <v>5</v>
      </c>
      <c r="G506" s="55">
        <f t="shared" si="15"/>
        <v>2016</v>
      </c>
    </row>
    <row r="507" spans="1:7" x14ac:dyDescent="0.3">
      <c r="A507" s="74">
        <v>42510</v>
      </c>
      <c r="B507">
        <f>SUMIFS(user_list!P:P,user_list!G:G,"&lt;="&amp;A507,user_list!H:H,"&gt;="&amp;A507)</f>
        <v>0.27341772151898741</v>
      </c>
      <c r="C507">
        <f>SUMIFS(user_list!Q:Q,user_list!G:G,"&lt;="&amp;A507,user_list!H:H,"&gt;="&amp;A507)</f>
        <v>0.68354430379746833</v>
      </c>
      <c r="D507">
        <f>SUMIFS(user_list!P:P,user_list!G:G,"&lt;="&amp;A507,user_list!H:H,"&gt;="&amp;A507,user_list!J:J,days!G507)+SUMIFS(user_list!P:P,user_list!G:G,"&lt;="&amp;A507,user_list!H:H,"&gt;="&amp;A507,user_list!J:J,days!G507-1)</f>
        <v>0</v>
      </c>
      <c r="E507" s="38">
        <f>COUNTIF(user_list!H:H,A507)</f>
        <v>0</v>
      </c>
      <c r="F507" s="55">
        <f t="shared" si="14"/>
        <v>5</v>
      </c>
      <c r="G507" s="55">
        <f t="shared" si="15"/>
        <v>2016</v>
      </c>
    </row>
    <row r="508" spans="1:7" x14ac:dyDescent="0.3">
      <c r="A508" s="74">
        <v>42511</v>
      </c>
      <c r="B508">
        <f>SUMIFS(user_list!P:P,user_list!G:G,"&lt;="&amp;A508,user_list!H:H,"&gt;="&amp;A508)</f>
        <v>0.27341772151898741</v>
      </c>
      <c r="C508">
        <f>SUMIFS(user_list!Q:Q,user_list!G:G,"&lt;="&amp;A508,user_list!H:H,"&gt;="&amp;A508)</f>
        <v>0.68354430379746833</v>
      </c>
      <c r="D508">
        <f>SUMIFS(user_list!P:P,user_list!G:G,"&lt;="&amp;A508,user_list!H:H,"&gt;="&amp;A508,user_list!J:J,days!G508)+SUMIFS(user_list!P:P,user_list!G:G,"&lt;="&amp;A508,user_list!H:H,"&gt;="&amp;A508,user_list!J:J,days!G508-1)</f>
        <v>0</v>
      </c>
      <c r="E508" s="38">
        <f>COUNTIF(user_list!H:H,A508)</f>
        <v>0</v>
      </c>
      <c r="F508" s="55">
        <f t="shared" si="14"/>
        <v>5</v>
      </c>
      <c r="G508" s="55">
        <f t="shared" si="15"/>
        <v>2016</v>
      </c>
    </row>
    <row r="509" spans="1:7" x14ac:dyDescent="0.3">
      <c r="A509" s="74">
        <v>42512</v>
      </c>
      <c r="B509">
        <f>SUMIFS(user_list!P:P,user_list!G:G,"&lt;="&amp;A509,user_list!H:H,"&gt;="&amp;A509)</f>
        <v>0.27341772151898741</v>
      </c>
      <c r="C509">
        <f>SUMIFS(user_list!Q:Q,user_list!G:G,"&lt;="&amp;A509,user_list!H:H,"&gt;="&amp;A509)</f>
        <v>0.68354430379746833</v>
      </c>
      <c r="D509">
        <f>SUMIFS(user_list!P:P,user_list!G:G,"&lt;="&amp;A509,user_list!H:H,"&gt;="&amp;A509,user_list!J:J,days!G509)+SUMIFS(user_list!P:P,user_list!G:G,"&lt;="&amp;A509,user_list!H:H,"&gt;="&amp;A509,user_list!J:J,days!G509-1)</f>
        <v>0</v>
      </c>
      <c r="E509" s="38">
        <f>COUNTIF(user_list!H:H,A509)</f>
        <v>0</v>
      </c>
      <c r="F509" s="55">
        <f t="shared" si="14"/>
        <v>5</v>
      </c>
      <c r="G509" s="55">
        <f t="shared" si="15"/>
        <v>2016</v>
      </c>
    </row>
    <row r="510" spans="1:7" x14ac:dyDescent="0.3">
      <c r="A510" s="74">
        <v>42513</v>
      </c>
      <c r="B510">
        <f>SUMIFS(user_list!P:P,user_list!G:G,"&lt;="&amp;A510,user_list!H:H,"&gt;="&amp;A510)</f>
        <v>0.27341772151898741</v>
      </c>
      <c r="C510">
        <f>SUMIFS(user_list!Q:Q,user_list!G:G,"&lt;="&amp;A510,user_list!H:H,"&gt;="&amp;A510)</f>
        <v>0.68354430379746833</v>
      </c>
      <c r="D510">
        <f>SUMIFS(user_list!P:P,user_list!G:G,"&lt;="&amp;A510,user_list!H:H,"&gt;="&amp;A510,user_list!J:J,days!G510)+SUMIFS(user_list!P:P,user_list!G:G,"&lt;="&amp;A510,user_list!H:H,"&gt;="&amp;A510,user_list!J:J,days!G510-1)</f>
        <v>0</v>
      </c>
      <c r="E510" s="38">
        <f>COUNTIF(user_list!H:H,A510)</f>
        <v>0</v>
      </c>
      <c r="F510" s="55">
        <f t="shared" si="14"/>
        <v>5</v>
      </c>
      <c r="G510" s="55">
        <f t="shared" si="15"/>
        <v>2016</v>
      </c>
    </row>
    <row r="511" spans="1:7" x14ac:dyDescent="0.3">
      <c r="A511" s="74">
        <v>42514</v>
      </c>
      <c r="B511">
        <f>SUMIFS(user_list!P:P,user_list!G:G,"&lt;="&amp;A511,user_list!H:H,"&gt;="&amp;A511)</f>
        <v>0.27341772151898741</v>
      </c>
      <c r="C511">
        <f>SUMIFS(user_list!Q:Q,user_list!G:G,"&lt;="&amp;A511,user_list!H:H,"&gt;="&amp;A511)</f>
        <v>0.68354430379746833</v>
      </c>
      <c r="D511">
        <f>SUMIFS(user_list!P:P,user_list!G:G,"&lt;="&amp;A511,user_list!H:H,"&gt;="&amp;A511,user_list!J:J,days!G511)+SUMIFS(user_list!P:P,user_list!G:G,"&lt;="&amp;A511,user_list!H:H,"&gt;="&amp;A511,user_list!J:J,days!G511-1)</f>
        <v>0</v>
      </c>
      <c r="E511" s="38">
        <f>COUNTIF(user_list!H:H,A511)</f>
        <v>0</v>
      </c>
      <c r="F511" s="55">
        <f t="shared" si="14"/>
        <v>5</v>
      </c>
      <c r="G511" s="55">
        <f t="shared" si="15"/>
        <v>2016</v>
      </c>
    </row>
    <row r="512" spans="1:7" x14ac:dyDescent="0.3">
      <c r="A512" s="74">
        <v>42515</v>
      </c>
      <c r="B512">
        <f>SUMIFS(user_list!P:P,user_list!G:G,"&lt;="&amp;A512,user_list!H:H,"&gt;="&amp;A512)</f>
        <v>0.27341772151898741</v>
      </c>
      <c r="C512">
        <f>SUMIFS(user_list!Q:Q,user_list!G:G,"&lt;="&amp;A512,user_list!H:H,"&gt;="&amp;A512)</f>
        <v>0.68354430379746833</v>
      </c>
      <c r="D512">
        <f>SUMIFS(user_list!P:P,user_list!G:G,"&lt;="&amp;A512,user_list!H:H,"&gt;="&amp;A512,user_list!J:J,days!G512)+SUMIFS(user_list!P:P,user_list!G:G,"&lt;="&amp;A512,user_list!H:H,"&gt;="&amp;A512,user_list!J:J,days!G512-1)</f>
        <v>0</v>
      </c>
      <c r="E512" s="38">
        <f>COUNTIF(user_list!H:H,A512)</f>
        <v>0</v>
      </c>
      <c r="F512" s="55">
        <f t="shared" si="14"/>
        <v>5</v>
      </c>
      <c r="G512" s="55">
        <f t="shared" si="15"/>
        <v>2016</v>
      </c>
    </row>
    <row r="513" spans="1:7" x14ac:dyDescent="0.3">
      <c r="A513" s="74">
        <v>42516</v>
      </c>
      <c r="B513">
        <f>SUMIFS(user_list!P:P,user_list!G:G,"&lt;="&amp;A513,user_list!H:H,"&gt;="&amp;A513)</f>
        <v>0.27341772151898741</v>
      </c>
      <c r="C513">
        <f>SUMIFS(user_list!Q:Q,user_list!G:G,"&lt;="&amp;A513,user_list!H:H,"&gt;="&amp;A513)</f>
        <v>0.68354430379746833</v>
      </c>
      <c r="D513">
        <f>SUMIFS(user_list!P:P,user_list!G:G,"&lt;="&amp;A513,user_list!H:H,"&gt;="&amp;A513,user_list!J:J,days!G513)+SUMIFS(user_list!P:P,user_list!G:G,"&lt;="&amp;A513,user_list!H:H,"&gt;="&amp;A513,user_list!J:J,days!G513-1)</f>
        <v>0</v>
      </c>
      <c r="E513" s="38">
        <f>COUNTIF(user_list!H:H,A513)</f>
        <v>0</v>
      </c>
      <c r="F513" s="55">
        <f t="shared" si="14"/>
        <v>5</v>
      </c>
      <c r="G513" s="55">
        <f t="shared" si="15"/>
        <v>2016</v>
      </c>
    </row>
    <row r="514" spans="1:7" x14ac:dyDescent="0.3">
      <c r="A514" s="74">
        <v>42517</v>
      </c>
      <c r="B514">
        <f>SUMIFS(user_list!P:P,user_list!G:G,"&lt;="&amp;A514,user_list!H:H,"&gt;="&amp;A514)</f>
        <v>5.273417721518987</v>
      </c>
      <c r="C514">
        <f>SUMIFS(user_list!Q:Q,user_list!G:G,"&lt;="&amp;A514,user_list!H:H,"&gt;="&amp;A514)</f>
        <v>13.183544303797468</v>
      </c>
      <c r="D514">
        <f>SUMIFS(user_list!P:P,user_list!G:G,"&lt;="&amp;A514,user_list!H:H,"&gt;="&amp;A514,user_list!J:J,days!G514)+SUMIFS(user_list!P:P,user_list!G:G,"&lt;="&amp;A514,user_list!H:H,"&gt;="&amp;A514,user_list!J:J,days!G514-1)</f>
        <v>0</v>
      </c>
      <c r="E514" s="38">
        <f>COUNTIF(user_list!H:H,A514)</f>
        <v>0</v>
      </c>
      <c r="F514" s="55">
        <f t="shared" ref="F514:F577" si="16">MONTH(A514)</f>
        <v>5</v>
      </c>
      <c r="G514" s="55">
        <f t="shared" ref="G514:G577" si="17">YEAR(A514)</f>
        <v>2016</v>
      </c>
    </row>
    <row r="515" spans="1:7" x14ac:dyDescent="0.3">
      <c r="A515" s="74">
        <v>42518</v>
      </c>
      <c r="B515">
        <f>SUMIFS(user_list!P:P,user_list!G:G,"&lt;="&amp;A515,user_list!H:H,"&gt;="&amp;A515)</f>
        <v>5.273417721518987</v>
      </c>
      <c r="C515">
        <f>SUMIFS(user_list!Q:Q,user_list!G:G,"&lt;="&amp;A515,user_list!H:H,"&gt;="&amp;A515)</f>
        <v>13.183544303797468</v>
      </c>
      <c r="D515">
        <f>SUMIFS(user_list!P:P,user_list!G:G,"&lt;="&amp;A515,user_list!H:H,"&gt;="&amp;A515,user_list!J:J,days!G515)+SUMIFS(user_list!P:P,user_list!G:G,"&lt;="&amp;A515,user_list!H:H,"&gt;="&amp;A515,user_list!J:J,days!G515-1)</f>
        <v>0</v>
      </c>
      <c r="E515" s="38">
        <f>COUNTIF(user_list!H:H,A515)</f>
        <v>1</v>
      </c>
      <c r="F515" s="55">
        <f t="shared" si="16"/>
        <v>5</v>
      </c>
      <c r="G515" s="55">
        <f t="shared" si="17"/>
        <v>2016</v>
      </c>
    </row>
    <row r="516" spans="1:7" x14ac:dyDescent="0.3">
      <c r="A516" s="74">
        <v>42519</v>
      </c>
      <c r="B516">
        <f>SUMIFS(user_list!P:P,user_list!G:G,"&lt;="&amp;A516,user_list!H:H,"&gt;="&amp;A516)</f>
        <v>2.7067510548523215</v>
      </c>
      <c r="C516">
        <f>SUMIFS(user_list!Q:Q,user_list!G:G,"&lt;="&amp;A516,user_list!H:H,"&gt;="&amp;A516)</f>
        <v>6.6835443037974684</v>
      </c>
      <c r="D516">
        <f>SUMIFS(user_list!P:P,user_list!G:G,"&lt;="&amp;A516,user_list!H:H,"&gt;="&amp;A516,user_list!J:J,days!G516)+SUMIFS(user_list!P:P,user_list!G:G,"&lt;="&amp;A516,user_list!H:H,"&gt;="&amp;A516,user_list!J:J,days!G516-1)</f>
        <v>2.433333333333334</v>
      </c>
      <c r="E516" s="38">
        <f>COUNTIF(user_list!H:H,A516)</f>
        <v>0</v>
      </c>
      <c r="F516" s="55">
        <f t="shared" si="16"/>
        <v>5</v>
      </c>
      <c r="G516" s="55">
        <f t="shared" si="17"/>
        <v>2016</v>
      </c>
    </row>
    <row r="517" spans="1:7" x14ac:dyDescent="0.3">
      <c r="A517" s="74">
        <v>42520</v>
      </c>
      <c r="B517">
        <f>SUMIFS(user_list!P:P,user_list!G:G,"&lt;="&amp;A517,user_list!H:H,"&gt;="&amp;A517)</f>
        <v>2.7067510548523215</v>
      </c>
      <c r="C517">
        <f>SUMIFS(user_list!Q:Q,user_list!G:G,"&lt;="&amp;A517,user_list!H:H,"&gt;="&amp;A517)</f>
        <v>6.6835443037974684</v>
      </c>
      <c r="D517">
        <f>SUMIFS(user_list!P:P,user_list!G:G,"&lt;="&amp;A517,user_list!H:H,"&gt;="&amp;A517,user_list!J:J,days!G517)+SUMIFS(user_list!P:P,user_list!G:G,"&lt;="&amp;A517,user_list!H:H,"&gt;="&amp;A517,user_list!J:J,days!G517-1)</f>
        <v>2.433333333333334</v>
      </c>
      <c r="E517" s="38">
        <f>COUNTIF(user_list!H:H,A517)</f>
        <v>1</v>
      </c>
      <c r="F517" s="55">
        <f t="shared" si="16"/>
        <v>5</v>
      </c>
      <c r="G517" s="55">
        <f t="shared" si="17"/>
        <v>2016</v>
      </c>
    </row>
    <row r="518" spans="1:7" x14ac:dyDescent="0.3">
      <c r="A518" s="74">
        <v>42521</v>
      </c>
      <c r="B518">
        <f>SUMIFS(user_list!P:P,user_list!G:G,"&lt;="&amp;A518,user_list!H:H,"&gt;="&amp;A518)</f>
        <v>0.27341772151898741</v>
      </c>
      <c r="C518">
        <f>SUMIFS(user_list!Q:Q,user_list!G:G,"&lt;="&amp;A518,user_list!H:H,"&gt;="&amp;A518)</f>
        <v>0.68354430379746833</v>
      </c>
      <c r="D518">
        <f>SUMIFS(user_list!P:P,user_list!G:G,"&lt;="&amp;A518,user_list!H:H,"&gt;="&amp;A518,user_list!J:J,days!G518)+SUMIFS(user_list!P:P,user_list!G:G,"&lt;="&amp;A518,user_list!H:H,"&gt;="&amp;A518,user_list!J:J,days!G518-1)</f>
        <v>0</v>
      </c>
      <c r="E518" s="38">
        <f>COUNTIF(user_list!H:H,A518)</f>
        <v>0</v>
      </c>
      <c r="F518" s="55">
        <f t="shared" si="16"/>
        <v>5</v>
      </c>
      <c r="G518" s="55">
        <f t="shared" si="17"/>
        <v>2016</v>
      </c>
    </row>
    <row r="519" spans="1:7" x14ac:dyDescent="0.3">
      <c r="A519" s="74">
        <v>42522</v>
      </c>
      <c r="B519">
        <f>SUMIFS(user_list!P:P,user_list!G:G,"&lt;="&amp;A519,user_list!H:H,"&gt;="&amp;A519)</f>
        <v>1.8442510548523205</v>
      </c>
      <c r="C519">
        <f>SUMIFS(user_list!Q:Q,user_list!G:G,"&lt;="&amp;A519,user_list!H:H,"&gt;="&amp;A519)</f>
        <v>4.4335443037974684</v>
      </c>
      <c r="D519">
        <f>SUMIFS(user_list!P:P,user_list!G:G,"&lt;="&amp;A519,user_list!H:H,"&gt;="&amp;A519,user_list!J:J,days!G519)+SUMIFS(user_list!P:P,user_list!G:G,"&lt;="&amp;A519,user_list!H:H,"&gt;="&amp;A519,user_list!J:J,days!G519-1)</f>
        <v>0</v>
      </c>
      <c r="E519" s="38">
        <f>COUNTIF(user_list!H:H,A519)</f>
        <v>0</v>
      </c>
      <c r="F519" s="55">
        <f t="shared" si="16"/>
        <v>6</v>
      </c>
      <c r="G519" s="55">
        <f t="shared" si="17"/>
        <v>2016</v>
      </c>
    </row>
    <row r="520" spans="1:7" x14ac:dyDescent="0.3">
      <c r="A520" s="74">
        <v>42523</v>
      </c>
      <c r="B520">
        <f>SUMIFS(user_list!P:P,user_list!G:G,"&lt;="&amp;A520,user_list!H:H,"&gt;="&amp;A520)</f>
        <v>1.8442510548523205</v>
      </c>
      <c r="C520">
        <f>SUMIFS(user_list!Q:Q,user_list!G:G,"&lt;="&amp;A520,user_list!H:H,"&gt;="&amp;A520)</f>
        <v>4.4335443037974684</v>
      </c>
      <c r="D520">
        <f>SUMIFS(user_list!P:P,user_list!G:G,"&lt;="&amp;A520,user_list!H:H,"&gt;="&amp;A520,user_list!J:J,days!G520)+SUMIFS(user_list!P:P,user_list!G:G,"&lt;="&amp;A520,user_list!H:H,"&gt;="&amp;A520,user_list!J:J,days!G520-1)</f>
        <v>0</v>
      </c>
      <c r="E520" s="38">
        <f>COUNTIF(user_list!H:H,A520)</f>
        <v>0</v>
      </c>
      <c r="F520" s="55">
        <f t="shared" si="16"/>
        <v>6</v>
      </c>
      <c r="G520" s="55">
        <f t="shared" si="17"/>
        <v>2016</v>
      </c>
    </row>
    <row r="521" spans="1:7" x14ac:dyDescent="0.3">
      <c r="A521" s="74">
        <v>42524</v>
      </c>
      <c r="B521">
        <f>SUMIFS(user_list!P:P,user_list!G:G,"&lt;="&amp;A521,user_list!H:H,"&gt;="&amp;A521)</f>
        <v>1.8442510548523205</v>
      </c>
      <c r="C521">
        <f>SUMIFS(user_list!Q:Q,user_list!G:G,"&lt;="&amp;A521,user_list!H:H,"&gt;="&amp;A521)</f>
        <v>4.4335443037974684</v>
      </c>
      <c r="D521">
        <f>SUMIFS(user_list!P:P,user_list!G:G,"&lt;="&amp;A521,user_list!H:H,"&gt;="&amp;A521,user_list!J:J,days!G521)+SUMIFS(user_list!P:P,user_list!G:G,"&lt;="&amp;A521,user_list!H:H,"&gt;="&amp;A521,user_list!J:J,days!G521-1)</f>
        <v>0</v>
      </c>
      <c r="E521" s="38">
        <f>COUNTIF(user_list!H:H,A521)</f>
        <v>0</v>
      </c>
      <c r="F521" s="55">
        <f t="shared" si="16"/>
        <v>6</v>
      </c>
      <c r="G521" s="55">
        <f t="shared" si="17"/>
        <v>2016</v>
      </c>
    </row>
    <row r="522" spans="1:7" x14ac:dyDescent="0.3">
      <c r="A522" s="74">
        <v>42525</v>
      </c>
      <c r="B522">
        <f>SUMIFS(user_list!P:P,user_list!G:G,"&lt;="&amp;A522,user_list!H:H,"&gt;="&amp;A522)</f>
        <v>1.8442510548523205</v>
      </c>
      <c r="C522">
        <f>SUMIFS(user_list!Q:Q,user_list!G:G,"&lt;="&amp;A522,user_list!H:H,"&gt;="&amp;A522)</f>
        <v>4.4335443037974684</v>
      </c>
      <c r="D522">
        <f>SUMIFS(user_list!P:P,user_list!G:G,"&lt;="&amp;A522,user_list!H:H,"&gt;="&amp;A522,user_list!J:J,days!G522)+SUMIFS(user_list!P:P,user_list!G:G,"&lt;="&amp;A522,user_list!H:H,"&gt;="&amp;A522,user_list!J:J,days!G522-1)</f>
        <v>0</v>
      </c>
      <c r="E522" s="38">
        <f>COUNTIF(user_list!H:H,A522)</f>
        <v>1</v>
      </c>
      <c r="F522" s="55">
        <f t="shared" si="16"/>
        <v>6</v>
      </c>
      <c r="G522" s="55">
        <f t="shared" si="17"/>
        <v>2016</v>
      </c>
    </row>
    <row r="523" spans="1:7" x14ac:dyDescent="0.3">
      <c r="A523" s="74">
        <v>42526</v>
      </c>
      <c r="B523">
        <f>SUMIFS(user_list!P:P,user_list!G:G,"&lt;="&amp;A523,user_list!H:H,"&gt;="&amp;A523)</f>
        <v>0.27341772151898741</v>
      </c>
      <c r="C523">
        <f>SUMIFS(user_list!Q:Q,user_list!G:G,"&lt;="&amp;A523,user_list!H:H,"&gt;="&amp;A523)</f>
        <v>0.68354430379746833</v>
      </c>
      <c r="D523">
        <f>SUMIFS(user_list!P:P,user_list!G:G,"&lt;="&amp;A523,user_list!H:H,"&gt;="&amp;A523,user_list!J:J,days!G523)+SUMIFS(user_list!P:P,user_list!G:G,"&lt;="&amp;A523,user_list!H:H,"&gt;="&amp;A523,user_list!J:J,days!G523-1)</f>
        <v>0</v>
      </c>
      <c r="E523" s="38">
        <f>COUNTIF(user_list!H:H,A523)</f>
        <v>0</v>
      </c>
      <c r="F523" s="55">
        <f t="shared" si="16"/>
        <v>6</v>
      </c>
      <c r="G523" s="55">
        <f t="shared" si="17"/>
        <v>2016</v>
      </c>
    </row>
    <row r="524" spans="1:7" x14ac:dyDescent="0.3">
      <c r="A524" s="74">
        <v>42527</v>
      </c>
      <c r="B524">
        <f>SUMIFS(user_list!P:P,user_list!G:G,"&lt;="&amp;A524,user_list!H:H,"&gt;="&amp;A524)</f>
        <v>2.6491121659634325</v>
      </c>
      <c r="C524">
        <f>SUMIFS(user_list!Q:Q,user_list!G:G,"&lt;="&amp;A524,user_list!H:H,"&gt;="&amp;A524)</f>
        <v>6.1835443037974684</v>
      </c>
      <c r="D524">
        <f>SUMIFS(user_list!P:P,user_list!G:G,"&lt;="&amp;A524,user_list!H:H,"&gt;="&amp;A524,user_list!J:J,days!G524)+SUMIFS(user_list!P:P,user_list!G:G,"&lt;="&amp;A524,user_list!H:H,"&gt;="&amp;A524,user_list!J:J,days!G524-1)</f>
        <v>0</v>
      </c>
      <c r="E524" s="38">
        <f>COUNTIF(user_list!H:H,A524)</f>
        <v>0</v>
      </c>
      <c r="F524" s="55">
        <f t="shared" si="16"/>
        <v>6</v>
      </c>
      <c r="G524" s="55">
        <f t="shared" si="17"/>
        <v>2016</v>
      </c>
    </row>
    <row r="525" spans="1:7" x14ac:dyDescent="0.3">
      <c r="A525" s="74">
        <v>42528</v>
      </c>
      <c r="B525">
        <f>SUMIFS(user_list!P:P,user_list!G:G,"&lt;="&amp;A525,user_list!H:H,"&gt;="&amp;A525)</f>
        <v>4.5016121659634329</v>
      </c>
      <c r="C525">
        <f>SUMIFS(user_list!Q:Q,user_list!G:G,"&lt;="&amp;A525,user_list!H:H,"&gt;="&amp;A525)</f>
        <v>10.516877637130801</v>
      </c>
      <c r="D525">
        <f>SUMIFS(user_list!P:P,user_list!G:G,"&lt;="&amp;A525,user_list!H:H,"&gt;="&amp;A525,user_list!J:J,days!G525)+SUMIFS(user_list!P:P,user_list!G:G,"&lt;="&amp;A525,user_list!H:H,"&gt;="&amp;A525,user_list!J:J,days!G525-1)</f>
        <v>0</v>
      </c>
      <c r="E525" s="38">
        <f>COUNTIF(user_list!H:H,A525)</f>
        <v>1</v>
      </c>
      <c r="F525" s="55">
        <f t="shared" si="16"/>
        <v>6</v>
      </c>
      <c r="G525" s="55">
        <f t="shared" si="17"/>
        <v>2016</v>
      </c>
    </row>
    <row r="526" spans="1:7" x14ac:dyDescent="0.3">
      <c r="A526" s="74">
        <v>42529</v>
      </c>
      <c r="B526">
        <f>SUMIFS(user_list!P:P,user_list!G:G,"&lt;="&amp;A526,user_list!H:H,"&gt;="&amp;A526)</f>
        <v>2.1259177215189875</v>
      </c>
      <c r="C526">
        <f>SUMIFS(user_list!Q:Q,user_list!G:G,"&lt;="&amp;A526,user_list!H:H,"&gt;="&amp;A526)</f>
        <v>5.0168776371308015</v>
      </c>
      <c r="D526">
        <f>SUMIFS(user_list!P:P,user_list!G:G,"&lt;="&amp;A526,user_list!H:H,"&gt;="&amp;A526,user_list!J:J,days!G526)+SUMIFS(user_list!P:P,user_list!G:G,"&lt;="&amp;A526,user_list!H:H,"&gt;="&amp;A526,user_list!J:J,days!G526-1)</f>
        <v>0</v>
      </c>
      <c r="E526" s="38">
        <f>COUNTIF(user_list!H:H,A526)</f>
        <v>0</v>
      </c>
      <c r="F526" s="55">
        <f t="shared" si="16"/>
        <v>6</v>
      </c>
      <c r="G526" s="55">
        <f t="shared" si="17"/>
        <v>2016</v>
      </c>
    </row>
    <row r="527" spans="1:7" x14ac:dyDescent="0.3">
      <c r="A527" s="74">
        <v>42530</v>
      </c>
      <c r="B527">
        <f>SUMIFS(user_list!P:P,user_list!G:G,"&lt;="&amp;A527,user_list!H:H,"&gt;="&amp;A527)</f>
        <v>2.1259177215189875</v>
      </c>
      <c r="C527">
        <f>SUMIFS(user_list!Q:Q,user_list!G:G,"&lt;="&amp;A527,user_list!H:H,"&gt;="&amp;A527)</f>
        <v>5.0168776371308015</v>
      </c>
      <c r="D527">
        <f>SUMIFS(user_list!P:P,user_list!G:G,"&lt;="&amp;A527,user_list!H:H,"&gt;="&amp;A527,user_list!J:J,days!G527)+SUMIFS(user_list!P:P,user_list!G:G,"&lt;="&amp;A527,user_list!H:H,"&gt;="&amp;A527,user_list!J:J,days!G527-1)</f>
        <v>0</v>
      </c>
      <c r="E527" s="38">
        <f>COUNTIF(user_list!H:H,A527)</f>
        <v>0</v>
      </c>
      <c r="F527" s="55">
        <f t="shared" si="16"/>
        <v>6</v>
      </c>
      <c r="G527" s="55">
        <f t="shared" si="17"/>
        <v>2016</v>
      </c>
    </row>
    <row r="528" spans="1:7" x14ac:dyDescent="0.3">
      <c r="A528" s="74">
        <v>42531</v>
      </c>
      <c r="B528">
        <f>SUMIFS(user_list!P:P,user_list!G:G,"&lt;="&amp;A528,user_list!H:H,"&gt;="&amp;A528)</f>
        <v>2.1259177215189875</v>
      </c>
      <c r="C528">
        <f>SUMIFS(user_list!Q:Q,user_list!G:G,"&lt;="&amp;A528,user_list!H:H,"&gt;="&amp;A528)</f>
        <v>5.0168776371308015</v>
      </c>
      <c r="D528">
        <f>SUMIFS(user_list!P:P,user_list!G:G,"&lt;="&amp;A528,user_list!H:H,"&gt;="&amp;A528,user_list!J:J,days!G528)+SUMIFS(user_list!P:P,user_list!G:G,"&lt;="&amp;A528,user_list!H:H,"&gt;="&amp;A528,user_list!J:J,days!G528-1)</f>
        <v>0</v>
      </c>
      <c r="E528" s="38">
        <f>COUNTIF(user_list!H:H,A528)</f>
        <v>0</v>
      </c>
      <c r="F528" s="55">
        <f t="shared" si="16"/>
        <v>6</v>
      </c>
      <c r="G528" s="55">
        <f t="shared" si="17"/>
        <v>2016</v>
      </c>
    </row>
    <row r="529" spans="1:7" x14ac:dyDescent="0.3">
      <c r="A529" s="74">
        <v>42532</v>
      </c>
      <c r="B529">
        <f>SUMIFS(user_list!P:P,user_list!G:G,"&lt;="&amp;A529,user_list!H:H,"&gt;="&amp;A529)</f>
        <v>2.1259177215189875</v>
      </c>
      <c r="C529">
        <f>SUMIFS(user_list!Q:Q,user_list!G:G,"&lt;="&amp;A529,user_list!H:H,"&gt;="&amp;A529)</f>
        <v>5.0168776371308015</v>
      </c>
      <c r="D529">
        <f>SUMIFS(user_list!P:P,user_list!G:G,"&lt;="&amp;A529,user_list!H:H,"&gt;="&amp;A529,user_list!J:J,days!G529)+SUMIFS(user_list!P:P,user_list!G:G,"&lt;="&amp;A529,user_list!H:H,"&gt;="&amp;A529,user_list!J:J,days!G529-1)</f>
        <v>0</v>
      </c>
      <c r="E529" s="38">
        <f>COUNTIF(user_list!H:H,A529)</f>
        <v>0</v>
      </c>
      <c r="F529" s="55">
        <f t="shared" si="16"/>
        <v>6</v>
      </c>
      <c r="G529" s="55">
        <f t="shared" si="17"/>
        <v>2016</v>
      </c>
    </row>
    <row r="530" spans="1:7" x14ac:dyDescent="0.3">
      <c r="A530" s="74">
        <v>42533</v>
      </c>
      <c r="B530">
        <f>SUMIFS(user_list!P:P,user_list!G:G,"&lt;="&amp;A530,user_list!H:H,"&gt;="&amp;A530)</f>
        <v>2.1259177215189875</v>
      </c>
      <c r="C530">
        <f>SUMIFS(user_list!Q:Q,user_list!G:G,"&lt;="&amp;A530,user_list!H:H,"&gt;="&amp;A530)</f>
        <v>5.0168776371308015</v>
      </c>
      <c r="D530">
        <f>SUMIFS(user_list!P:P,user_list!G:G,"&lt;="&amp;A530,user_list!H:H,"&gt;="&amp;A530,user_list!J:J,days!G530)+SUMIFS(user_list!P:P,user_list!G:G,"&lt;="&amp;A530,user_list!H:H,"&gt;="&amp;A530,user_list!J:J,days!G530-1)</f>
        <v>0</v>
      </c>
      <c r="E530" s="38">
        <f>COUNTIF(user_list!H:H,A530)</f>
        <v>1</v>
      </c>
      <c r="F530" s="55">
        <f t="shared" si="16"/>
        <v>6</v>
      </c>
      <c r="G530" s="55">
        <f t="shared" si="17"/>
        <v>2016</v>
      </c>
    </row>
    <row r="531" spans="1:7" x14ac:dyDescent="0.3">
      <c r="A531" s="74">
        <v>42534</v>
      </c>
      <c r="B531">
        <f>SUMIFS(user_list!P:P,user_list!G:G,"&lt;="&amp;A531,user_list!H:H,"&gt;="&amp;A531)</f>
        <v>0.27341772151898741</v>
      </c>
      <c r="C531">
        <f>SUMIFS(user_list!Q:Q,user_list!G:G,"&lt;="&amp;A531,user_list!H:H,"&gt;="&amp;A531)</f>
        <v>0.68354430379746833</v>
      </c>
      <c r="D531">
        <f>SUMIFS(user_list!P:P,user_list!G:G,"&lt;="&amp;A531,user_list!H:H,"&gt;="&amp;A531,user_list!J:J,days!G531)+SUMIFS(user_list!P:P,user_list!G:G,"&lt;="&amp;A531,user_list!H:H,"&gt;="&amp;A531,user_list!J:J,days!G531-1)</f>
        <v>0</v>
      </c>
      <c r="E531" s="38">
        <f>COUNTIF(user_list!H:H,A531)</f>
        <v>0</v>
      </c>
      <c r="F531" s="55">
        <f t="shared" si="16"/>
        <v>6</v>
      </c>
      <c r="G531" s="55">
        <f t="shared" si="17"/>
        <v>2016</v>
      </c>
    </row>
    <row r="532" spans="1:7" x14ac:dyDescent="0.3">
      <c r="A532" s="74">
        <v>42535</v>
      </c>
      <c r="B532">
        <f>SUMIFS(user_list!P:P,user_list!G:G,"&lt;="&amp;A532,user_list!H:H,"&gt;="&amp;A532)</f>
        <v>0.27341772151898741</v>
      </c>
      <c r="C532">
        <f>SUMIFS(user_list!Q:Q,user_list!G:G,"&lt;="&amp;A532,user_list!H:H,"&gt;="&amp;A532)</f>
        <v>0.68354430379746833</v>
      </c>
      <c r="D532">
        <f>SUMIFS(user_list!P:P,user_list!G:G,"&lt;="&amp;A532,user_list!H:H,"&gt;="&amp;A532,user_list!J:J,days!G532)+SUMIFS(user_list!P:P,user_list!G:G,"&lt;="&amp;A532,user_list!H:H,"&gt;="&amp;A532,user_list!J:J,days!G532-1)</f>
        <v>0</v>
      </c>
      <c r="E532" s="38">
        <f>COUNTIF(user_list!H:H,A532)</f>
        <v>0</v>
      </c>
      <c r="F532" s="55">
        <f t="shared" si="16"/>
        <v>6</v>
      </c>
      <c r="G532" s="55">
        <f t="shared" si="17"/>
        <v>2016</v>
      </c>
    </row>
    <row r="533" spans="1:7" x14ac:dyDescent="0.3">
      <c r="A533" s="74">
        <v>42536</v>
      </c>
      <c r="B533">
        <f>SUMIFS(user_list!P:P,user_list!G:G,"&lt;="&amp;A533,user_list!H:H,"&gt;="&amp;A533)</f>
        <v>0.27341772151898741</v>
      </c>
      <c r="C533">
        <f>SUMIFS(user_list!Q:Q,user_list!G:G,"&lt;="&amp;A533,user_list!H:H,"&gt;="&amp;A533)</f>
        <v>0.68354430379746833</v>
      </c>
      <c r="D533">
        <f>SUMIFS(user_list!P:P,user_list!G:G,"&lt;="&amp;A533,user_list!H:H,"&gt;="&amp;A533,user_list!J:J,days!G533)+SUMIFS(user_list!P:P,user_list!G:G,"&lt;="&amp;A533,user_list!H:H,"&gt;="&amp;A533,user_list!J:J,days!G533-1)</f>
        <v>0</v>
      </c>
      <c r="E533" s="38">
        <f>COUNTIF(user_list!H:H,A533)</f>
        <v>0</v>
      </c>
      <c r="F533" s="55">
        <f t="shared" si="16"/>
        <v>6</v>
      </c>
      <c r="G533" s="55">
        <f t="shared" si="17"/>
        <v>2016</v>
      </c>
    </row>
    <row r="534" spans="1:7" x14ac:dyDescent="0.3">
      <c r="A534" s="74">
        <v>42537</v>
      </c>
      <c r="B534">
        <f>SUMIFS(user_list!P:P,user_list!G:G,"&lt;="&amp;A534,user_list!H:H,"&gt;="&amp;A534)</f>
        <v>0.27341772151898741</v>
      </c>
      <c r="C534">
        <f>SUMIFS(user_list!Q:Q,user_list!G:G,"&lt;="&amp;A534,user_list!H:H,"&gt;="&amp;A534)</f>
        <v>0.68354430379746833</v>
      </c>
      <c r="D534">
        <f>SUMIFS(user_list!P:P,user_list!G:G,"&lt;="&amp;A534,user_list!H:H,"&gt;="&amp;A534,user_list!J:J,days!G534)+SUMIFS(user_list!P:P,user_list!G:G,"&lt;="&amp;A534,user_list!H:H,"&gt;="&amp;A534,user_list!J:J,days!G534-1)</f>
        <v>0</v>
      </c>
      <c r="E534" s="38">
        <f>COUNTIF(user_list!H:H,A534)</f>
        <v>0</v>
      </c>
      <c r="F534" s="55">
        <f t="shared" si="16"/>
        <v>6</v>
      </c>
      <c r="G534" s="55">
        <f t="shared" si="17"/>
        <v>2016</v>
      </c>
    </row>
    <row r="535" spans="1:7" x14ac:dyDescent="0.3">
      <c r="A535" s="74">
        <v>42538</v>
      </c>
      <c r="B535">
        <f>SUMIFS(user_list!P:P,user_list!G:G,"&lt;="&amp;A535,user_list!H:H,"&gt;="&amp;A535)</f>
        <v>0.27341772151898741</v>
      </c>
      <c r="C535">
        <f>SUMIFS(user_list!Q:Q,user_list!G:G,"&lt;="&amp;A535,user_list!H:H,"&gt;="&amp;A535)</f>
        <v>0.68354430379746833</v>
      </c>
      <c r="D535">
        <f>SUMIFS(user_list!P:P,user_list!G:G,"&lt;="&amp;A535,user_list!H:H,"&gt;="&amp;A535,user_list!J:J,days!G535)+SUMIFS(user_list!P:P,user_list!G:G,"&lt;="&amp;A535,user_list!H:H,"&gt;="&amp;A535,user_list!J:J,days!G535-1)</f>
        <v>0</v>
      </c>
      <c r="E535" s="38">
        <f>COUNTIF(user_list!H:H,A535)</f>
        <v>0</v>
      </c>
      <c r="F535" s="55">
        <f t="shared" si="16"/>
        <v>6</v>
      </c>
      <c r="G535" s="55">
        <f t="shared" si="17"/>
        <v>2016</v>
      </c>
    </row>
    <row r="536" spans="1:7" x14ac:dyDescent="0.3">
      <c r="A536" s="74">
        <v>42539</v>
      </c>
      <c r="B536">
        <f>SUMIFS(user_list!P:P,user_list!G:G,"&lt;="&amp;A536,user_list!H:H,"&gt;="&amp;A536)</f>
        <v>0.27341772151898741</v>
      </c>
      <c r="C536">
        <f>SUMIFS(user_list!Q:Q,user_list!G:G,"&lt;="&amp;A536,user_list!H:H,"&gt;="&amp;A536)</f>
        <v>0.68354430379746833</v>
      </c>
      <c r="D536">
        <f>SUMIFS(user_list!P:P,user_list!G:G,"&lt;="&amp;A536,user_list!H:H,"&gt;="&amp;A536,user_list!J:J,days!G536)+SUMIFS(user_list!P:P,user_list!G:G,"&lt;="&amp;A536,user_list!H:H,"&gt;="&amp;A536,user_list!J:J,days!G536-1)</f>
        <v>0</v>
      </c>
      <c r="E536" s="38">
        <f>COUNTIF(user_list!H:H,A536)</f>
        <v>0</v>
      </c>
      <c r="F536" s="55">
        <f t="shared" si="16"/>
        <v>6</v>
      </c>
      <c r="G536" s="55">
        <f t="shared" si="17"/>
        <v>2016</v>
      </c>
    </row>
    <row r="537" spans="1:7" x14ac:dyDescent="0.3">
      <c r="A537" s="74">
        <v>42540</v>
      </c>
      <c r="B537">
        <f>SUMIFS(user_list!P:P,user_list!G:G,"&lt;="&amp;A537,user_list!H:H,"&gt;="&amp;A537)</f>
        <v>0.27341772151898741</v>
      </c>
      <c r="C537">
        <f>SUMIFS(user_list!Q:Q,user_list!G:G,"&lt;="&amp;A537,user_list!H:H,"&gt;="&amp;A537)</f>
        <v>0.68354430379746833</v>
      </c>
      <c r="D537">
        <f>SUMIFS(user_list!P:P,user_list!G:G,"&lt;="&amp;A537,user_list!H:H,"&gt;="&amp;A537,user_list!J:J,days!G537)+SUMIFS(user_list!P:P,user_list!G:G,"&lt;="&amp;A537,user_list!H:H,"&gt;="&amp;A537,user_list!J:J,days!G537-1)</f>
        <v>0</v>
      </c>
      <c r="E537" s="38">
        <f>COUNTIF(user_list!H:H,A537)</f>
        <v>0</v>
      </c>
      <c r="F537" s="55">
        <f t="shared" si="16"/>
        <v>6</v>
      </c>
      <c r="G537" s="55">
        <f t="shared" si="17"/>
        <v>2016</v>
      </c>
    </row>
    <row r="538" spans="1:7" x14ac:dyDescent="0.3">
      <c r="A538" s="74">
        <v>42541</v>
      </c>
      <c r="B538">
        <f>SUMIFS(user_list!P:P,user_list!G:G,"&lt;="&amp;A538,user_list!H:H,"&gt;="&amp;A538)</f>
        <v>0.27341772151898741</v>
      </c>
      <c r="C538">
        <f>SUMIFS(user_list!Q:Q,user_list!G:G,"&lt;="&amp;A538,user_list!H:H,"&gt;="&amp;A538)</f>
        <v>0.68354430379746833</v>
      </c>
      <c r="D538">
        <f>SUMIFS(user_list!P:P,user_list!G:G,"&lt;="&amp;A538,user_list!H:H,"&gt;="&amp;A538,user_list!J:J,days!G538)+SUMIFS(user_list!P:P,user_list!G:G,"&lt;="&amp;A538,user_list!H:H,"&gt;="&amp;A538,user_list!J:J,days!G538-1)</f>
        <v>0</v>
      </c>
      <c r="E538" s="38">
        <f>COUNTIF(user_list!H:H,A538)</f>
        <v>0</v>
      </c>
      <c r="F538" s="55">
        <f t="shared" si="16"/>
        <v>6</v>
      </c>
      <c r="G538" s="55">
        <f t="shared" si="17"/>
        <v>2016</v>
      </c>
    </row>
    <row r="539" spans="1:7" x14ac:dyDescent="0.3">
      <c r="A539" s="74">
        <v>42542</v>
      </c>
      <c r="B539">
        <f>SUMIFS(user_list!P:P,user_list!G:G,"&lt;="&amp;A539,user_list!H:H,"&gt;="&amp;A539)</f>
        <v>0.27341772151898741</v>
      </c>
      <c r="C539">
        <f>SUMIFS(user_list!Q:Q,user_list!G:G,"&lt;="&amp;A539,user_list!H:H,"&gt;="&amp;A539)</f>
        <v>0.68354430379746833</v>
      </c>
      <c r="D539">
        <f>SUMIFS(user_list!P:P,user_list!G:G,"&lt;="&amp;A539,user_list!H:H,"&gt;="&amp;A539,user_list!J:J,days!G539)+SUMIFS(user_list!P:P,user_list!G:G,"&lt;="&amp;A539,user_list!H:H,"&gt;="&amp;A539,user_list!J:J,days!G539-1)</f>
        <v>0</v>
      </c>
      <c r="E539" s="38">
        <f>COUNTIF(user_list!H:H,A539)</f>
        <v>0</v>
      </c>
      <c r="F539" s="55">
        <f t="shared" si="16"/>
        <v>6</v>
      </c>
      <c r="G539" s="55">
        <f t="shared" si="17"/>
        <v>2016</v>
      </c>
    </row>
    <row r="540" spans="1:7" x14ac:dyDescent="0.3">
      <c r="A540" s="74">
        <v>42543</v>
      </c>
      <c r="B540">
        <f>SUMIFS(user_list!P:P,user_list!G:G,"&lt;="&amp;A540,user_list!H:H,"&gt;="&amp;A540)</f>
        <v>0.27341772151898741</v>
      </c>
      <c r="C540">
        <f>SUMIFS(user_list!Q:Q,user_list!G:G,"&lt;="&amp;A540,user_list!H:H,"&gt;="&amp;A540)</f>
        <v>0.68354430379746833</v>
      </c>
      <c r="D540">
        <f>SUMIFS(user_list!P:P,user_list!G:G,"&lt;="&amp;A540,user_list!H:H,"&gt;="&amp;A540,user_list!J:J,days!G540)+SUMIFS(user_list!P:P,user_list!G:G,"&lt;="&amp;A540,user_list!H:H,"&gt;="&amp;A540,user_list!J:J,days!G540-1)</f>
        <v>0</v>
      </c>
      <c r="E540" s="38">
        <f>COUNTIF(user_list!H:H,A540)</f>
        <v>0</v>
      </c>
      <c r="F540" s="55">
        <f t="shared" si="16"/>
        <v>6</v>
      </c>
      <c r="G540" s="55">
        <f t="shared" si="17"/>
        <v>2016</v>
      </c>
    </row>
    <row r="541" spans="1:7" x14ac:dyDescent="0.3">
      <c r="A541" s="74">
        <v>42544</v>
      </c>
      <c r="B541">
        <f>SUMIFS(user_list!P:P,user_list!G:G,"&lt;="&amp;A541,user_list!H:H,"&gt;="&amp;A541)</f>
        <v>0.27341772151898741</v>
      </c>
      <c r="C541">
        <f>SUMIFS(user_list!Q:Q,user_list!G:G,"&lt;="&amp;A541,user_list!H:H,"&gt;="&amp;A541)</f>
        <v>0.68354430379746833</v>
      </c>
      <c r="D541">
        <f>SUMIFS(user_list!P:P,user_list!G:G,"&lt;="&amp;A541,user_list!H:H,"&gt;="&amp;A541,user_list!J:J,days!G541)+SUMIFS(user_list!P:P,user_list!G:G,"&lt;="&amp;A541,user_list!H:H,"&gt;="&amp;A541,user_list!J:J,days!G541-1)</f>
        <v>0</v>
      </c>
      <c r="E541" s="38">
        <f>COUNTIF(user_list!H:H,A541)</f>
        <v>0</v>
      </c>
      <c r="F541" s="55">
        <f t="shared" si="16"/>
        <v>6</v>
      </c>
      <c r="G541" s="55">
        <f t="shared" si="17"/>
        <v>2016</v>
      </c>
    </row>
    <row r="542" spans="1:7" x14ac:dyDescent="0.3">
      <c r="A542" s="74">
        <v>42545</v>
      </c>
      <c r="B542">
        <f>SUMIFS(user_list!P:P,user_list!G:G,"&lt;="&amp;A542,user_list!H:H,"&gt;="&amp;A542)</f>
        <v>0.27341772151898741</v>
      </c>
      <c r="C542">
        <f>SUMIFS(user_list!Q:Q,user_list!G:G,"&lt;="&amp;A542,user_list!H:H,"&gt;="&amp;A542)</f>
        <v>0.68354430379746833</v>
      </c>
      <c r="D542">
        <f>SUMIFS(user_list!P:P,user_list!G:G,"&lt;="&amp;A542,user_list!H:H,"&gt;="&amp;A542,user_list!J:J,days!G542)+SUMIFS(user_list!P:P,user_list!G:G,"&lt;="&amp;A542,user_list!H:H,"&gt;="&amp;A542,user_list!J:J,days!G542-1)</f>
        <v>0</v>
      </c>
      <c r="E542" s="38">
        <f>COUNTIF(user_list!H:H,A542)</f>
        <v>0</v>
      </c>
      <c r="F542" s="55">
        <f t="shared" si="16"/>
        <v>6</v>
      </c>
      <c r="G542" s="55">
        <f t="shared" si="17"/>
        <v>2016</v>
      </c>
    </row>
    <row r="543" spans="1:7" x14ac:dyDescent="0.3">
      <c r="A543" s="74">
        <v>42546</v>
      </c>
      <c r="B543">
        <f>SUMIFS(user_list!P:P,user_list!G:G,"&lt;="&amp;A543,user_list!H:H,"&gt;="&amp;A543)</f>
        <v>0.27341772151898741</v>
      </c>
      <c r="C543">
        <f>SUMIFS(user_list!Q:Q,user_list!G:G,"&lt;="&amp;A543,user_list!H:H,"&gt;="&amp;A543)</f>
        <v>0.68354430379746833</v>
      </c>
      <c r="D543">
        <f>SUMIFS(user_list!P:P,user_list!G:G,"&lt;="&amp;A543,user_list!H:H,"&gt;="&amp;A543,user_list!J:J,days!G543)+SUMIFS(user_list!P:P,user_list!G:G,"&lt;="&amp;A543,user_list!H:H,"&gt;="&amp;A543,user_list!J:J,days!G543-1)</f>
        <v>0</v>
      </c>
      <c r="E543" s="38">
        <f>COUNTIF(user_list!H:H,A543)</f>
        <v>0</v>
      </c>
      <c r="F543" s="55">
        <f t="shared" si="16"/>
        <v>6</v>
      </c>
      <c r="G543" s="55">
        <f t="shared" si="17"/>
        <v>2016</v>
      </c>
    </row>
    <row r="544" spans="1:7" x14ac:dyDescent="0.3">
      <c r="A544" s="74">
        <v>42547</v>
      </c>
      <c r="B544">
        <f>SUMIFS(user_list!P:P,user_list!G:G,"&lt;="&amp;A544,user_list!H:H,"&gt;="&amp;A544)</f>
        <v>0.27341772151898741</v>
      </c>
      <c r="C544">
        <f>SUMIFS(user_list!Q:Q,user_list!G:G,"&lt;="&amp;A544,user_list!H:H,"&gt;="&amp;A544)</f>
        <v>0.68354430379746833</v>
      </c>
      <c r="D544">
        <f>SUMIFS(user_list!P:P,user_list!G:G,"&lt;="&amp;A544,user_list!H:H,"&gt;="&amp;A544,user_list!J:J,days!G544)+SUMIFS(user_list!P:P,user_list!G:G,"&lt;="&amp;A544,user_list!H:H,"&gt;="&amp;A544,user_list!J:J,days!G544-1)</f>
        <v>0</v>
      </c>
      <c r="E544" s="38">
        <f>COUNTIF(user_list!H:H,A544)</f>
        <v>0</v>
      </c>
      <c r="F544" s="55">
        <f t="shared" si="16"/>
        <v>6</v>
      </c>
      <c r="G544" s="55">
        <f t="shared" si="17"/>
        <v>2016</v>
      </c>
    </row>
    <row r="545" spans="1:7" x14ac:dyDescent="0.3">
      <c r="A545" s="74">
        <v>42548</v>
      </c>
      <c r="B545">
        <f>SUMIFS(user_list!P:P,user_list!G:G,"&lt;="&amp;A545,user_list!H:H,"&gt;="&amp;A545)</f>
        <v>0.27341772151898741</v>
      </c>
      <c r="C545">
        <f>SUMIFS(user_list!Q:Q,user_list!G:G,"&lt;="&amp;A545,user_list!H:H,"&gt;="&amp;A545)</f>
        <v>0.68354430379746833</v>
      </c>
      <c r="D545">
        <f>SUMIFS(user_list!P:P,user_list!G:G,"&lt;="&amp;A545,user_list!H:H,"&gt;="&amp;A545,user_list!J:J,days!G545)+SUMIFS(user_list!P:P,user_list!G:G,"&lt;="&amp;A545,user_list!H:H,"&gt;="&amp;A545,user_list!J:J,days!G545-1)</f>
        <v>0</v>
      </c>
      <c r="E545" s="38">
        <f>COUNTIF(user_list!H:H,A545)</f>
        <v>0</v>
      </c>
      <c r="F545" s="55">
        <f t="shared" si="16"/>
        <v>6</v>
      </c>
      <c r="G545" s="55">
        <f t="shared" si="17"/>
        <v>2016</v>
      </c>
    </row>
    <row r="546" spans="1:7" x14ac:dyDescent="0.3">
      <c r="A546" s="74">
        <v>42549</v>
      </c>
      <c r="B546">
        <f>SUMIFS(user_list!P:P,user_list!G:G,"&lt;="&amp;A546,user_list!H:H,"&gt;="&amp;A546)</f>
        <v>0.27341772151898741</v>
      </c>
      <c r="C546">
        <f>SUMIFS(user_list!Q:Q,user_list!G:G,"&lt;="&amp;A546,user_list!H:H,"&gt;="&amp;A546)</f>
        <v>0.68354430379746833</v>
      </c>
      <c r="D546">
        <f>SUMIFS(user_list!P:P,user_list!G:G,"&lt;="&amp;A546,user_list!H:H,"&gt;="&amp;A546,user_list!J:J,days!G546)+SUMIFS(user_list!P:P,user_list!G:G,"&lt;="&amp;A546,user_list!H:H,"&gt;="&amp;A546,user_list!J:J,days!G546-1)</f>
        <v>0</v>
      </c>
      <c r="E546" s="38">
        <f>COUNTIF(user_list!H:H,A546)</f>
        <v>1</v>
      </c>
      <c r="F546" s="55">
        <f t="shared" si="16"/>
        <v>6</v>
      </c>
      <c r="G546" s="55">
        <f t="shared" si="17"/>
        <v>2016</v>
      </c>
    </row>
    <row r="547" spans="1:7" x14ac:dyDescent="0.3">
      <c r="A547" s="74">
        <v>42550</v>
      </c>
      <c r="B547">
        <f>SUMIFS(user_list!P:P,user_list!G:G,"&lt;="&amp;A547,user_list!H:H,"&gt;="&amp;A547)</f>
        <v>0</v>
      </c>
      <c r="C547">
        <f>SUMIFS(user_list!Q:Q,user_list!G:G,"&lt;="&amp;A547,user_list!H:H,"&gt;="&amp;A547)</f>
        <v>0</v>
      </c>
      <c r="D547">
        <f>SUMIFS(user_list!P:P,user_list!G:G,"&lt;="&amp;A547,user_list!H:H,"&gt;="&amp;A547,user_list!J:J,days!G547)+SUMIFS(user_list!P:P,user_list!G:G,"&lt;="&amp;A547,user_list!H:H,"&gt;="&amp;A547,user_list!J:J,days!G547-1)</f>
        <v>0</v>
      </c>
      <c r="E547" s="38">
        <f>COUNTIF(user_list!H:H,A547)</f>
        <v>0</v>
      </c>
      <c r="F547" s="55">
        <f t="shared" si="16"/>
        <v>6</v>
      </c>
      <c r="G547" s="55">
        <f t="shared" si="17"/>
        <v>2016</v>
      </c>
    </row>
    <row r="548" spans="1:7" x14ac:dyDescent="0.3">
      <c r="A548" s="74">
        <v>42551</v>
      </c>
      <c r="B548">
        <f>SUMIFS(user_list!P:P,user_list!G:G,"&lt;="&amp;A548,user_list!H:H,"&gt;="&amp;A548)</f>
        <v>0</v>
      </c>
      <c r="C548">
        <f>SUMIFS(user_list!Q:Q,user_list!G:G,"&lt;="&amp;A548,user_list!H:H,"&gt;="&amp;A548)</f>
        <v>0</v>
      </c>
      <c r="D548">
        <f>SUMIFS(user_list!P:P,user_list!G:G,"&lt;="&amp;A548,user_list!H:H,"&gt;="&amp;A548,user_list!J:J,days!G548)+SUMIFS(user_list!P:P,user_list!G:G,"&lt;="&amp;A548,user_list!H:H,"&gt;="&amp;A548,user_list!J:J,days!G548-1)</f>
        <v>0</v>
      </c>
      <c r="E548" s="38">
        <f>COUNTIF(user_list!H:H,A548)</f>
        <v>0</v>
      </c>
      <c r="F548" s="55">
        <f t="shared" si="16"/>
        <v>6</v>
      </c>
      <c r="G548" s="55">
        <f t="shared" si="17"/>
        <v>2016</v>
      </c>
    </row>
    <row r="549" spans="1:7" x14ac:dyDescent="0.3">
      <c r="A549" s="74">
        <v>42552</v>
      </c>
      <c r="B549">
        <f>SUMIFS(user_list!P:P,user_list!G:G,"&lt;="&amp;A549,user_list!H:H,"&gt;="&amp;A549)</f>
        <v>1.04</v>
      </c>
      <c r="C549">
        <f>SUMIFS(user_list!Q:Q,user_list!G:G,"&lt;="&amp;A549,user_list!H:H,"&gt;="&amp;A549)</f>
        <v>2.6</v>
      </c>
      <c r="D549">
        <f>SUMIFS(user_list!P:P,user_list!G:G,"&lt;="&amp;A549,user_list!H:H,"&gt;="&amp;A549,user_list!J:J,days!G549)+SUMIFS(user_list!P:P,user_list!G:G,"&lt;="&amp;A549,user_list!H:H,"&gt;="&amp;A549,user_list!J:J,days!G549-1)</f>
        <v>1.04</v>
      </c>
      <c r="E549" s="38">
        <f>COUNTIF(user_list!H:H,A549)</f>
        <v>0</v>
      </c>
      <c r="F549" s="55">
        <f t="shared" si="16"/>
        <v>7</v>
      </c>
      <c r="G549" s="55">
        <f t="shared" si="17"/>
        <v>2016</v>
      </c>
    </row>
    <row r="550" spans="1:7" x14ac:dyDescent="0.3">
      <c r="A550" s="74">
        <v>42553</v>
      </c>
      <c r="B550">
        <f>SUMIFS(user_list!P:P,user_list!G:G,"&lt;="&amp;A550,user_list!H:H,"&gt;="&amp;A550)</f>
        <v>1.04</v>
      </c>
      <c r="C550">
        <f>SUMIFS(user_list!Q:Q,user_list!G:G,"&lt;="&amp;A550,user_list!H:H,"&gt;="&amp;A550)</f>
        <v>2.6</v>
      </c>
      <c r="D550">
        <f>SUMIFS(user_list!P:P,user_list!G:G,"&lt;="&amp;A550,user_list!H:H,"&gt;="&amp;A550,user_list!J:J,days!G550)+SUMIFS(user_list!P:P,user_list!G:G,"&lt;="&amp;A550,user_list!H:H,"&gt;="&amp;A550,user_list!J:J,days!G550-1)</f>
        <v>1.04</v>
      </c>
      <c r="E550" s="38">
        <f>COUNTIF(user_list!H:H,A550)</f>
        <v>0</v>
      </c>
      <c r="F550" s="55">
        <f t="shared" si="16"/>
        <v>7</v>
      </c>
      <c r="G550" s="55">
        <f t="shared" si="17"/>
        <v>2016</v>
      </c>
    </row>
    <row r="551" spans="1:7" x14ac:dyDescent="0.3">
      <c r="A551" s="74">
        <v>42554</v>
      </c>
      <c r="B551">
        <f>SUMIFS(user_list!P:P,user_list!G:G,"&lt;="&amp;A551,user_list!H:H,"&gt;="&amp;A551)</f>
        <v>1.04</v>
      </c>
      <c r="C551">
        <f>SUMIFS(user_list!Q:Q,user_list!G:G,"&lt;="&amp;A551,user_list!H:H,"&gt;="&amp;A551)</f>
        <v>2.6</v>
      </c>
      <c r="D551">
        <f>SUMIFS(user_list!P:P,user_list!G:G,"&lt;="&amp;A551,user_list!H:H,"&gt;="&amp;A551,user_list!J:J,days!G551)+SUMIFS(user_list!P:P,user_list!G:G,"&lt;="&amp;A551,user_list!H:H,"&gt;="&amp;A551,user_list!J:J,days!G551-1)</f>
        <v>1.04</v>
      </c>
      <c r="E551" s="38">
        <f>COUNTIF(user_list!H:H,A551)</f>
        <v>0</v>
      </c>
      <c r="F551" s="55">
        <f t="shared" si="16"/>
        <v>7</v>
      </c>
      <c r="G551" s="55">
        <f t="shared" si="17"/>
        <v>2016</v>
      </c>
    </row>
    <row r="552" spans="1:7" x14ac:dyDescent="0.3">
      <c r="A552" s="74">
        <v>42555</v>
      </c>
      <c r="B552">
        <f>SUMIFS(user_list!P:P,user_list!G:G,"&lt;="&amp;A552,user_list!H:H,"&gt;="&amp;A552)</f>
        <v>1.04</v>
      </c>
      <c r="C552">
        <f>SUMIFS(user_list!Q:Q,user_list!G:G,"&lt;="&amp;A552,user_list!H:H,"&gt;="&amp;A552)</f>
        <v>2.6</v>
      </c>
      <c r="D552">
        <f>SUMIFS(user_list!P:P,user_list!G:G,"&lt;="&amp;A552,user_list!H:H,"&gt;="&amp;A552,user_list!J:J,days!G552)+SUMIFS(user_list!P:P,user_list!G:G,"&lt;="&amp;A552,user_list!H:H,"&gt;="&amp;A552,user_list!J:J,days!G552-1)</f>
        <v>1.04</v>
      </c>
      <c r="E552" s="38">
        <f>COUNTIF(user_list!H:H,A552)</f>
        <v>0</v>
      </c>
      <c r="F552" s="55">
        <f t="shared" si="16"/>
        <v>7</v>
      </c>
      <c r="G552" s="55">
        <f t="shared" si="17"/>
        <v>2016</v>
      </c>
    </row>
    <row r="553" spans="1:7" x14ac:dyDescent="0.3">
      <c r="A553" s="74">
        <v>42556</v>
      </c>
      <c r="B553">
        <f>SUMIFS(user_list!P:P,user_list!G:G,"&lt;="&amp;A553,user_list!H:H,"&gt;="&amp;A553)</f>
        <v>1.04</v>
      </c>
      <c r="C553">
        <f>SUMIFS(user_list!Q:Q,user_list!G:G,"&lt;="&amp;A553,user_list!H:H,"&gt;="&amp;A553)</f>
        <v>2.6</v>
      </c>
      <c r="D553">
        <f>SUMIFS(user_list!P:P,user_list!G:G,"&lt;="&amp;A553,user_list!H:H,"&gt;="&amp;A553,user_list!J:J,days!G553)+SUMIFS(user_list!P:P,user_list!G:G,"&lt;="&amp;A553,user_list!H:H,"&gt;="&amp;A553,user_list!J:J,days!G553-1)</f>
        <v>1.04</v>
      </c>
      <c r="E553" s="38">
        <f>COUNTIF(user_list!H:H,A553)</f>
        <v>1</v>
      </c>
      <c r="F553" s="55">
        <f t="shared" si="16"/>
        <v>7</v>
      </c>
      <c r="G553" s="55">
        <f t="shared" si="17"/>
        <v>2016</v>
      </c>
    </row>
    <row r="554" spans="1:7" x14ac:dyDescent="0.3">
      <c r="A554" s="74">
        <v>42557</v>
      </c>
      <c r="B554">
        <f>SUMIFS(user_list!P:P,user_list!G:G,"&lt;="&amp;A554,user_list!H:H,"&gt;="&amp;A554)</f>
        <v>0</v>
      </c>
      <c r="C554">
        <f>SUMIFS(user_list!Q:Q,user_list!G:G,"&lt;="&amp;A554,user_list!H:H,"&gt;="&amp;A554)</f>
        <v>0</v>
      </c>
      <c r="D554">
        <f>SUMIFS(user_list!P:P,user_list!G:G,"&lt;="&amp;A554,user_list!H:H,"&gt;="&amp;A554,user_list!J:J,days!G554)+SUMIFS(user_list!P:P,user_list!G:G,"&lt;="&amp;A554,user_list!H:H,"&gt;="&amp;A554,user_list!J:J,days!G554-1)</f>
        <v>0</v>
      </c>
      <c r="E554" s="38">
        <f>COUNTIF(user_list!H:H,A554)</f>
        <v>0</v>
      </c>
      <c r="F554" s="55">
        <f t="shared" si="16"/>
        <v>7</v>
      </c>
      <c r="G554" s="55">
        <f t="shared" si="17"/>
        <v>2016</v>
      </c>
    </row>
    <row r="555" spans="1:7" x14ac:dyDescent="0.3">
      <c r="A555" s="74">
        <v>42558</v>
      </c>
      <c r="B555">
        <f>SUMIFS(user_list!P:P,user_list!G:G,"&lt;="&amp;A555,user_list!H:H,"&gt;="&amp;A555)</f>
        <v>0</v>
      </c>
      <c r="C555">
        <f>SUMIFS(user_list!Q:Q,user_list!G:G,"&lt;="&amp;A555,user_list!H:H,"&gt;="&amp;A555)</f>
        <v>0</v>
      </c>
      <c r="D555">
        <f>SUMIFS(user_list!P:P,user_list!G:G,"&lt;="&amp;A555,user_list!H:H,"&gt;="&amp;A555,user_list!J:J,days!G555)+SUMIFS(user_list!P:P,user_list!G:G,"&lt;="&amp;A555,user_list!H:H,"&gt;="&amp;A555,user_list!J:J,days!G555-1)</f>
        <v>0</v>
      </c>
      <c r="E555" s="38">
        <f>COUNTIF(user_list!H:H,A555)</f>
        <v>0</v>
      </c>
      <c r="F555" s="55">
        <f t="shared" si="16"/>
        <v>7</v>
      </c>
      <c r="G555" s="55">
        <f t="shared" si="17"/>
        <v>2016</v>
      </c>
    </row>
    <row r="556" spans="1:7" x14ac:dyDescent="0.3">
      <c r="A556" s="74">
        <v>42559</v>
      </c>
      <c r="B556">
        <f>SUMIFS(user_list!P:P,user_list!G:G,"&lt;="&amp;A556,user_list!H:H,"&gt;="&amp;A556)</f>
        <v>0</v>
      </c>
      <c r="C556">
        <f>SUMIFS(user_list!Q:Q,user_list!G:G,"&lt;="&amp;A556,user_list!H:H,"&gt;="&amp;A556)</f>
        <v>0</v>
      </c>
      <c r="D556">
        <f>SUMIFS(user_list!P:P,user_list!G:G,"&lt;="&amp;A556,user_list!H:H,"&gt;="&amp;A556,user_list!J:J,days!G556)+SUMIFS(user_list!P:P,user_list!G:G,"&lt;="&amp;A556,user_list!H:H,"&gt;="&amp;A556,user_list!J:J,days!G556-1)</f>
        <v>0</v>
      </c>
      <c r="E556" s="38">
        <f>COUNTIF(user_list!H:H,A556)</f>
        <v>0</v>
      </c>
      <c r="F556" s="55">
        <f t="shared" si="16"/>
        <v>7</v>
      </c>
      <c r="G556" s="55">
        <f t="shared" si="17"/>
        <v>2016</v>
      </c>
    </row>
    <row r="557" spans="1:7" x14ac:dyDescent="0.3">
      <c r="A557" s="74">
        <v>42560</v>
      </c>
      <c r="B557">
        <f>SUMIFS(user_list!P:P,user_list!G:G,"&lt;="&amp;A557,user_list!H:H,"&gt;="&amp;A557)</f>
        <v>0</v>
      </c>
      <c r="C557">
        <f>SUMIFS(user_list!Q:Q,user_list!G:G,"&lt;="&amp;A557,user_list!H:H,"&gt;="&amp;A557)</f>
        <v>0</v>
      </c>
      <c r="D557">
        <f>SUMIFS(user_list!P:P,user_list!G:G,"&lt;="&amp;A557,user_list!H:H,"&gt;="&amp;A557,user_list!J:J,days!G557)+SUMIFS(user_list!P:P,user_list!G:G,"&lt;="&amp;A557,user_list!H:H,"&gt;="&amp;A557,user_list!J:J,days!G557-1)</f>
        <v>0</v>
      </c>
      <c r="E557" s="38">
        <f>COUNTIF(user_list!H:H,A557)</f>
        <v>0</v>
      </c>
      <c r="F557" s="55">
        <f t="shared" si="16"/>
        <v>7</v>
      </c>
      <c r="G557" s="55">
        <f t="shared" si="17"/>
        <v>2016</v>
      </c>
    </row>
    <row r="558" spans="1:7" x14ac:dyDescent="0.3">
      <c r="A558" s="74">
        <v>42561</v>
      </c>
      <c r="B558">
        <f>SUMIFS(user_list!P:P,user_list!G:G,"&lt;="&amp;A558,user_list!H:H,"&gt;="&amp;A558)</f>
        <v>0</v>
      </c>
      <c r="C558">
        <f>SUMIFS(user_list!Q:Q,user_list!G:G,"&lt;="&amp;A558,user_list!H:H,"&gt;="&amp;A558)</f>
        <v>0</v>
      </c>
      <c r="D558">
        <f>SUMIFS(user_list!P:P,user_list!G:G,"&lt;="&amp;A558,user_list!H:H,"&gt;="&amp;A558,user_list!J:J,days!G558)+SUMIFS(user_list!P:P,user_list!G:G,"&lt;="&amp;A558,user_list!H:H,"&gt;="&amp;A558,user_list!J:J,days!G558-1)</f>
        <v>0</v>
      </c>
      <c r="E558" s="38">
        <f>COUNTIF(user_list!H:H,A558)</f>
        <v>0</v>
      </c>
      <c r="F558" s="55">
        <f t="shared" si="16"/>
        <v>7</v>
      </c>
      <c r="G558" s="55">
        <f t="shared" si="17"/>
        <v>2016</v>
      </c>
    </row>
    <row r="559" spans="1:7" x14ac:dyDescent="0.3">
      <c r="A559" s="74">
        <v>42562</v>
      </c>
      <c r="B559">
        <f>SUMIFS(user_list!P:P,user_list!G:G,"&lt;="&amp;A559,user_list!H:H,"&gt;="&amp;A559)</f>
        <v>0</v>
      </c>
      <c r="C559">
        <f>SUMIFS(user_list!Q:Q,user_list!G:G,"&lt;="&amp;A559,user_list!H:H,"&gt;="&amp;A559)</f>
        <v>0</v>
      </c>
      <c r="D559">
        <f>SUMIFS(user_list!P:P,user_list!G:G,"&lt;="&amp;A559,user_list!H:H,"&gt;="&amp;A559,user_list!J:J,days!G559)+SUMIFS(user_list!P:P,user_list!G:G,"&lt;="&amp;A559,user_list!H:H,"&gt;="&amp;A559,user_list!J:J,days!G559-1)</f>
        <v>0</v>
      </c>
      <c r="E559" s="38">
        <f>COUNTIF(user_list!H:H,A559)</f>
        <v>0</v>
      </c>
      <c r="F559" s="55">
        <f t="shared" si="16"/>
        <v>7</v>
      </c>
      <c r="G559" s="55">
        <f t="shared" si="17"/>
        <v>2016</v>
      </c>
    </row>
    <row r="560" spans="1:7" x14ac:dyDescent="0.3">
      <c r="A560" s="74">
        <v>42563</v>
      </c>
      <c r="B560">
        <f>SUMIFS(user_list!P:P,user_list!G:G,"&lt;="&amp;A560,user_list!H:H,"&gt;="&amp;A560)</f>
        <v>0</v>
      </c>
      <c r="C560">
        <f>SUMIFS(user_list!Q:Q,user_list!G:G,"&lt;="&amp;A560,user_list!H:H,"&gt;="&amp;A560)</f>
        <v>0</v>
      </c>
      <c r="D560">
        <f>SUMIFS(user_list!P:P,user_list!G:G,"&lt;="&amp;A560,user_list!H:H,"&gt;="&amp;A560,user_list!J:J,days!G560)+SUMIFS(user_list!P:P,user_list!G:G,"&lt;="&amp;A560,user_list!H:H,"&gt;="&amp;A560,user_list!J:J,days!G560-1)</f>
        <v>0</v>
      </c>
      <c r="E560" s="38">
        <f>COUNTIF(user_list!H:H,A560)</f>
        <v>0</v>
      </c>
      <c r="F560" s="55">
        <f t="shared" si="16"/>
        <v>7</v>
      </c>
      <c r="G560" s="55">
        <f t="shared" si="17"/>
        <v>2016</v>
      </c>
    </row>
    <row r="561" spans="1:7" x14ac:dyDescent="0.3">
      <c r="A561" s="74">
        <v>42564</v>
      </c>
      <c r="B561">
        <f>SUMIFS(user_list!P:P,user_list!G:G,"&lt;="&amp;A561,user_list!H:H,"&gt;="&amp;A561)</f>
        <v>1.7896825396825393</v>
      </c>
      <c r="C561">
        <f>SUMIFS(user_list!Q:Q,user_list!G:G,"&lt;="&amp;A561,user_list!H:H,"&gt;="&amp;A561)</f>
        <v>4.4761904761904763</v>
      </c>
      <c r="D561">
        <f>SUMIFS(user_list!P:P,user_list!G:G,"&lt;="&amp;A561,user_list!H:H,"&gt;="&amp;A561,user_list!J:J,days!G561)+SUMIFS(user_list!P:P,user_list!G:G,"&lt;="&amp;A561,user_list!H:H,"&gt;="&amp;A561,user_list!J:J,days!G561-1)</f>
        <v>0</v>
      </c>
      <c r="E561" s="38">
        <f>COUNTIF(user_list!H:H,A561)</f>
        <v>0</v>
      </c>
      <c r="F561" s="55">
        <f t="shared" si="16"/>
        <v>7</v>
      </c>
      <c r="G561" s="55">
        <f t="shared" si="17"/>
        <v>2016</v>
      </c>
    </row>
    <row r="562" spans="1:7" x14ac:dyDescent="0.3">
      <c r="A562" s="74">
        <v>42565</v>
      </c>
      <c r="B562">
        <f>SUMIFS(user_list!P:P,user_list!G:G,"&lt;="&amp;A562,user_list!H:H,"&gt;="&amp;A562)</f>
        <v>1.7896825396825393</v>
      </c>
      <c r="C562">
        <f>SUMIFS(user_list!Q:Q,user_list!G:G,"&lt;="&amp;A562,user_list!H:H,"&gt;="&amp;A562)</f>
        <v>4.4761904761904763</v>
      </c>
      <c r="D562">
        <f>SUMIFS(user_list!P:P,user_list!G:G,"&lt;="&amp;A562,user_list!H:H,"&gt;="&amp;A562,user_list!J:J,days!G562)+SUMIFS(user_list!P:P,user_list!G:G,"&lt;="&amp;A562,user_list!H:H,"&gt;="&amp;A562,user_list!J:J,days!G562-1)</f>
        <v>0</v>
      </c>
      <c r="E562" s="38">
        <f>COUNTIF(user_list!H:H,A562)</f>
        <v>0</v>
      </c>
      <c r="F562" s="55">
        <f t="shared" si="16"/>
        <v>7</v>
      </c>
      <c r="G562" s="55">
        <f t="shared" si="17"/>
        <v>2016</v>
      </c>
    </row>
    <row r="563" spans="1:7" x14ac:dyDescent="0.3">
      <c r="A563" s="74">
        <v>42566</v>
      </c>
      <c r="B563">
        <f>SUMIFS(user_list!P:P,user_list!G:G,"&lt;="&amp;A563,user_list!H:H,"&gt;="&amp;A563)</f>
        <v>2.8296825396825391</v>
      </c>
      <c r="C563">
        <f>SUMIFS(user_list!Q:Q,user_list!G:G,"&lt;="&amp;A563,user_list!H:H,"&gt;="&amp;A563)</f>
        <v>7.0761904761904759</v>
      </c>
      <c r="D563">
        <f>SUMIFS(user_list!P:P,user_list!G:G,"&lt;="&amp;A563,user_list!H:H,"&gt;="&amp;A563,user_list!J:J,days!G563)+SUMIFS(user_list!P:P,user_list!G:G,"&lt;="&amp;A563,user_list!H:H,"&gt;="&amp;A563,user_list!J:J,days!G563-1)</f>
        <v>0</v>
      </c>
      <c r="E563" s="38">
        <f>COUNTIF(user_list!H:H,A563)</f>
        <v>1</v>
      </c>
      <c r="F563" s="55">
        <f t="shared" si="16"/>
        <v>7</v>
      </c>
      <c r="G563" s="55">
        <f t="shared" si="17"/>
        <v>2016</v>
      </c>
    </row>
    <row r="564" spans="1:7" x14ac:dyDescent="0.3">
      <c r="A564" s="74">
        <v>42567</v>
      </c>
      <c r="B564">
        <f>SUMIFS(user_list!P:P,user_list!G:G,"&lt;="&amp;A564,user_list!H:H,"&gt;="&amp;A564)</f>
        <v>1.0963492063492064</v>
      </c>
      <c r="C564">
        <f>SUMIFS(user_list!Q:Q,user_list!G:G,"&lt;="&amp;A564,user_list!H:H,"&gt;="&amp;A564)</f>
        <v>2.7428571428571429</v>
      </c>
      <c r="D564">
        <f>SUMIFS(user_list!P:P,user_list!G:G,"&lt;="&amp;A564,user_list!H:H,"&gt;="&amp;A564,user_list!J:J,days!G564)+SUMIFS(user_list!P:P,user_list!G:G,"&lt;="&amp;A564,user_list!H:H,"&gt;="&amp;A564,user_list!J:J,days!G564-1)</f>
        <v>0</v>
      </c>
      <c r="E564" s="38">
        <f>COUNTIF(user_list!H:H,A564)</f>
        <v>0</v>
      </c>
      <c r="F564" s="55">
        <f t="shared" si="16"/>
        <v>7</v>
      </c>
      <c r="G564" s="55">
        <f t="shared" si="17"/>
        <v>2016</v>
      </c>
    </row>
    <row r="565" spans="1:7" x14ac:dyDescent="0.3">
      <c r="A565" s="74">
        <v>42568</v>
      </c>
      <c r="B565">
        <f>SUMIFS(user_list!P:P,user_list!G:G,"&lt;="&amp;A565,user_list!H:H,"&gt;="&amp;A565)</f>
        <v>1.0963492063492064</v>
      </c>
      <c r="C565">
        <f>SUMIFS(user_list!Q:Q,user_list!G:G,"&lt;="&amp;A565,user_list!H:H,"&gt;="&amp;A565)</f>
        <v>2.7428571428571429</v>
      </c>
      <c r="D565">
        <f>SUMIFS(user_list!P:P,user_list!G:G,"&lt;="&amp;A565,user_list!H:H,"&gt;="&amp;A565,user_list!J:J,days!G565)+SUMIFS(user_list!P:P,user_list!G:G,"&lt;="&amp;A565,user_list!H:H,"&gt;="&amp;A565,user_list!J:J,days!G565-1)</f>
        <v>0</v>
      </c>
      <c r="E565" s="38">
        <f>COUNTIF(user_list!H:H,A565)</f>
        <v>0</v>
      </c>
      <c r="F565" s="55">
        <f t="shared" si="16"/>
        <v>7</v>
      </c>
      <c r="G565" s="55">
        <f t="shared" si="17"/>
        <v>2016</v>
      </c>
    </row>
    <row r="566" spans="1:7" x14ac:dyDescent="0.3">
      <c r="A566" s="74">
        <v>42569</v>
      </c>
      <c r="B566">
        <f>SUMIFS(user_list!P:P,user_list!G:G,"&lt;="&amp;A566,user_list!H:H,"&gt;="&amp;A566)</f>
        <v>1.0963492063492064</v>
      </c>
      <c r="C566">
        <f>SUMIFS(user_list!Q:Q,user_list!G:G,"&lt;="&amp;A566,user_list!H:H,"&gt;="&amp;A566)</f>
        <v>2.7428571428571429</v>
      </c>
      <c r="D566">
        <f>SUMIFS(user_list!P:P,user_list!G:G,"&lt;="&amp;A566,user_list!H:H,"&gt;="&amp;A566,user_list!J:J,days!G566)+SUMIFS(user_list!P:P,user_list!G:G,"&lt;="&amp;A566,user_list!H:H,"&gt;="&amp;A566,user_list!J:J,days!G566-1)</f>
        <v>0</v>
      </c>
      <c r="E566" s="38">
        <f>COUNTIF(user_list!H:H,A566)</f>
        <v>0</v>
      </c>
      <c r="F566" s="55">
        <f t="shared" si="16"/>
        <v>7</v>
      </c>
      <c r="G566" s="55">
        <f t="shared" si="17"/>
        <v>2016</v>
      </c>
    </row>
    <row r="567" spans="1:7" x14ac:dyDescent="0.3">
      <c r="A567" s="74">
        <v>42570</v>
      </c>
      <c r="B567">
        <f>SUMIFS(user_list!P:P,user_list!G:G,"&lt;="&amp;A567,user_list!H:H,"&gt;="&amp;A567)</f>
        <v>1.0963492063492064</v>
      </c>
      <c r="C567">
        <f>SUMIFS(user_list!Q:Q,user_list!G:G,"&lt;="&amp;A567,user_list!H:H,"&gt;="&amp;A567)</f>
        <v>2.7428571428571429</v>
      </c>
      <c r="D567">
        <f>SUMIFS(user_list!P:P,user_list!G:G,"&lt;="&amp;A567,user_list!H:H,"&gt;="&amp;A567,user_list!J:J,days!G567)+SUMIFS(user_list!P:P,user_list!G:G,"&lt;="&amp;A567,user_list!H:H,"&gt;="&amp;A567,user_list!J:J,days!G567-1)</f>
        <v>0</v>
      </c>
      <c r="E567" s="38">
        <f>COUNTIF(user_list!H:H,A567)</f>
        <v>2</v>
      </c>
      <c r="F567" s="55">
        <f t="shared" si="16"/>
        <v>7</v>
      </c>
      <c r="G567" s="55">
        <f t="shared" si="17"/>
        <v>2016</v>
      </c>
    </row>
    <row r="568" spans="1:7" x14ac:dyDescent="0.3">
      <c r="A568" s="74">
        <v>42571</v>
      </c>
      <c r="B568">
        <f>SUMIFS(user_list!P:P,user_list!G:G,"&lt;="&amp;A568,user_list!H:H,"&gt;="&amp;A568)</f>
        <v>0</v>
      </c>
      <c r="C568">
        <f>SUMIFS(user_list!Q:Q,user_list!G:G,"&lt;="&amp;A568,user_list!H:H,"&gt;="&amp;A568)</f>
        <v>0</v>
      </c>
      <c r="D568">
        <f>SUMIFS(user_list!P:P,user_list!G:G,"&lt;="&amp;A568,user_list!H:H,"&gt;="&amp;A568,user_list!J:J,days!G568)+SUMIFS(user_list!P:P,user_list!G:G,"&lt;="&amp;A568,user_list!H:H,"&gt;="&amp;A568,user_list!J:J,days!G568-1)</f>
        <v>0</v>
      </c>
      <c r="E568" s="38">
        <f>COUNTIF(user_list!H:H,A568)</f>
        <v>0</v>
      </c>
      <c r="F568" s="55">
        <f t="shared" si="16"/>
        <v>7</v>
      </c>
      <c r="G568" s="55">
        <f t="shared" si="17"/>
        <v>2016</v>
      </c>
    </row>
    <row r="569" spans="1:7" x14ac:dyDescent="0.3">
      <c r="A569" s="74">
        <v>42572</v>
      </c>
      <c r="B569">
        <f>SUMIFS(user_list!P:P,user_list!G:G,"&lt;="&amp;A569,user_list!H:H,"&gt;="&amp;A569)</f>
        <v>0</v>
      </c>
      <c r="C569">
        <f>SUMIFS(user_list!Q:Q,user_list!G:G,"&lt;="&amp;A569,user_list!H:H,"&gt;="&amp;A569)</f>
        <v>0</v>
      </c>
      <c r="D569">
        <f>SUMIFS(user_list!P:P,user_list!G:G,"&lt;="&amp;A569,user_list!H:H,"&gt;="&amp;A569,user_list!J:J,days!G569)+SUMIFS(user_list!P:P,user_list!G:G,"&lt;="&amp;A569,user_list!H:H,"&gt;="&amp;A569,user_list!J:J,days!G569-1)</f>
        <v>0</v>
      </c>
      <c r="E569" s="38">
        <f>COUNTIF(user_list!H:H,A569)</f>
        <v>0</v>
      </c>
      <c r="F569" s="55">
        <f t="shared" si="16"/>
        <v>7</v>
      </c>
      <c r="G569" s="55">
        <f t="shared" si="17"/>
        <v>2016</v>
      </c>
    </row>
    <row r="570" spans="1:7" x14ac:dyDescent="0.3">
      <c r="A570" s="74">
        <v>42573</v>
      </c>
      <c r="B570">
        <f>SUMIFS(user_list!P:P,user_list!G:G,"&lt;="&amp;A570,user_list!H:H,"&gt;="&amp;A570)</f>
        <v>0</v>
      </c>
      <c r="C570">
        <f>SUMIFS(user_list!Q:Q,user_list!G:G,"&lt;="&amp;A570,user_list!H:H,"&gt;="&amp;A570)</f>
        <v>0</v>
      </c>
      <c r="D570">
        <f>SUMIFS(user_list!P:P,user_list!G:G,"&lt;="&amp;A570,user_list!H:H,"&gt;="&amp;A570,user_list!J:J,days!G570)+SUMIFS(user_list!P:P,user_list!G:G,"&lt;="&amp;A570,user_list!H:H,"&gt;="&amp;A570,user_list!J:J,days!G570-1)</f>
        <v>0</v>
      </c>
      <c r="E570" s="38">
        <f>COUNTIF(user_list!H:H,A570)</f>
        <v>0</v>
      </c>
      <c r="F570" s="55">
        <f t="shared" si="16"/>
        <v>7</v>
      </c>
      <c r="G570" s="55">
        <f t="shared" si="17"/>
        <v>2016</v>
      </c>
    </row>
    <row r="571" spans="1:7" x14ac:dyDescent="0.3">
      <c r="A571" s="74">
        <v>42574</v>
      </c>
      <c r="B571">
        <f>SUMIFS(user_list!P:P,user_list!G:G,"&lt;="&amp;A571,user_list!H:H,"&gt;="&amp;A571)</f>
        <v>0</v>
      </c>
      <c r="C571">
        <f>SUMIFS(user_list!Q:Q,user_list!G:G,"&lt;="&amp;A571,user_list!H:H,"&gt;="&amp;A571)</f>
        <v>0</v>
      </c>
      <c r="D571">
        <f>SUMIFS(user_list!P:P,user_list!G:G,"&lt;="&amp;A571,user_list!H:H,"&gt;="&amp;A571,user_list!J:J,days!G571)+SUMIFS(user_list!P:P,user_list!G:G,"&lt;="&amp;A571,user_list!H:H,"&gt;="&amp;A571,user_list!J:J,days!G571-1)</f>
        <v>0</v>
      </c>
      <c r="E571" s="38">
        <f>COUNTIF(user_list!H:H,A571)</f>
        <v>0</v>
      </c>
      <c r="F571" s="55">
        <f t="shared" si="16"/>
        <v>7</v>
      </c>
      <c r="G571" s="55">
        <f t="shared" si="17"/>
        <v>2016</v>
      </c>
    </row>
    <row r="572" spans="1:7" x14ac:dyDescent="0.3">
      <c r="A572" s="74">
        <v>42575</v>
      </c>
      <c r="B572">
        <f>SUMIFS(user_list!P:P,user_list!G:G,"&lt;="&amp;A572,user_list!H:H,"&gt;="&amp;A572)</f>
        <v>0</v>
      </c>
      <c r="C572">
        <f>SUMIFS(user_list!Q:Q,user_list!G:G,"&lt;="&amp;A572,user_list!H:H,"&gt;="&amp;A572)</f>
        <v>0</v>
      </c>
      <c r="D572">
        <f>SUMIFS(user_list!P:P,user_list!G:G,"&lt;="&amp;A572,user_list!H:H,"&gt;="&amp;A572,user_list!J:J,days!G572)+SUMIFS(user_list!P:P,user_list!G:G,"&lt;="&amp;A572,user_list!H:H,"&gt;="&amp;A572,user_list!J:J,days!G572-1)</f>
        <v>0</v>
      </c>
      <c r="E572" s="38">
        <f>COUNTIF(user_list!H:H,A572)</f>
        <v>0</v>
      </c>
      <c r="F572" s="55">
        <f t="shared" si="16"/>
        <v>7</v>
      </c>
      <c r="G572" s="55">
        <f t="shared" si="17"/>
        <v>2016</v>
      </c>
    </row>
    <row r="573" spans="1:7" x14ac:dyDescent="0.3">
      <c r="A573" s="74">
        <v>42576</v>
      </c>
      <c r="B573">
        <f>SUMIFS(user_list!P:P,user_list!G:G,"&lt;="&amp;A573,user_list!H:H,"&gt;="&amp;A573)</f>
        <v>0</v>
      </c>
      <c r="C573">
        <f>SUMIFS(user_list!Q:Q,user_list!G:G,"&lt;="&amp;A573,user_list!H:H,"&gt;="&amp;A573)</f>
        <v>0</v>
      </c>
      <c r="D573">
        <f>SUMIFS(user_list!P:P,user_list!G:G,"&lt;="&amp;A573,user_list!H:H,"&gt;="&amp;A573,user_list!J:J,days!G573)+SUMIFS(user_list!P:P,user_list!G:G,"&lt;="&amp;A573,user_list!H:H,"&gt;="&amp;A573,user_list!J:J,days!G573-1)</f>
        <v>0</v>
      </c>
      <c r="E573" s="38">
        <f>COUNTIF(user_list!H:H,A573)</f>
        <v>0</v>
      </c>
      <c r="F573" s="55">
        <f t="shared" si="16"/>
        <v>7</v>
      </c>
      <c r="G573" s="55">
        <f t="shared" si="17"/>
        <v>2016</v>
      </c>
    </row>
    <row r="574" spans="1:7" x14ac:dyDescent="0.3">
      <c r="A574" s="74">
        <v>42577</v>
      </c>
      <c r="B574">
        <f>SUMIFS(user_list!P:P,user_list!G:G,"&lt;="&amp;A574,user_list!H:H,"&gt;="&amp;A574)</f>
        <v>0</v>
      </c>
      <c r="C574">
        <f>SUMIFS(user_list!Q:Q,user_list!G:G,"&lt;="&amp;A574,user_list!H:H,"&gt;="&amp;A574)</f>
        <v>0</v>
      </c>
      <c r="D574">
        <f>SUMIFS(user_list!P:P,user_list!G:G,"&lt;="&amp;A574,user_list!H:H,"&gt;="&amp;A574,user_list!J:J,days!G574)+SUMIFS(user_list!P:P,user_list!G:G,"&lt;="&amp;A574,user_list!H:H,"&gt;="&amp;A574,user_list!J:J,days!G574-1)</f>
        <v>0</v>
      </c>
      <c r="E574" s="38">
        <f>COUNTIF(user_list!H:H,A574)</f>
        <v>0</v>
      </c>
      <c r="F574" s="55">
        <f t="shared" si="16"/>
        <v>7</v>
      </c>
      <c r="G574" s="55">
        <f t="shared" si="17"/>
        <v>2016</v>
      </c>
    </row>
    <row r="575" spans="1:7" x14ac:dyDescent="0.3">
      <c r="A575" s="74">
        <v>42578</v>
      </c>
      <c r="B575">
        <f>SUMIFS(user_list!P:P,user_list!G:G,"&lt;="&amp;A575,user_list!H:H,"&gt;="&amp;A575)</f>
        <v>0</v>
      </c>
      <c r="C575">
        <f>SUMIFS(user_list!Q:Q,user_list!G:G,"&lt;="&amp;A575,user_list!H:H,"&gt;="&amp;A575)</f>
        <v>0</v>
      </c>
      <c r="D575">
        <f>SUMIFS(user_list!P:P,user_list!G:G,"&lt;="&amp;A575,user_list!H:H,"&gt;="&amp;A575,user_list!J:J,days!G575)+SUMIFS(user_list!P:P,user_list!G:G,"&lt;="&amp;A575,user_list!H:H,"&gt;="&amp;A575,user_list!J:J,days!G575-1)</f>
        <v>0</v>
      </c>
      <c r="E575" s="38">
        <f>COUNTIF(user_list!H:H,A575)</f>
        <v>0</v>
      </c>
      <c r="F575" s="55">
        <f t="shared" si="16"/>
        <v>7</v>
      </c>
      <c r="G575" s="55">
        <f t="shared" si="17"/>
        <v>2016</v>
      </c>
    </row>
    <row r="576" spans="1:7" x14ac:dyDescent="0.3">
      <c r="A576" s="74">
        <v>42579</v>
      </c>
      <c r="B576">
        <f>SUMIFS(user_list!P:P,user_list!G:G,"&lt;="&amp;A576,user_list!H:H,"&gt;="&amp;A576)</f>
        <v>2.6</v>
      </c>
      <c r="C576">
        <f>SUMIFS(user_list!Q:Q,user_list!G:G,"&lt;="&amp;A576,user_list!H:H,"&gt;="&amp;A576)</f>
        <v>6.5</v>
      </c>
      <c r="D576">
        <f>SUMIFS(user_list!P:P,user_list!G:G,"&lt;="&amp;A576,user_list!H:H,"&gt;="&amp;A576,user_list!J:J,days!G576)+SUMIFS(user_list!P:P,user_list!G:G,"&lt;="&amp;A576,user_list!H:H,"&gt;="&amp;A576,user_list!J:J,days!G576-1)</f>
        <v>0</v>
      </c>
      <c r="E576" s="38">
        <f>COUNTIF(user_list!H:H,A576)</f>
        <v>0</v>
      </c>
      <c r="F576" s="55">
        <f t="shared" si="16"/>
        <v>7</v>
      </c>
      <c r="G576" s="55">
        <f t="shared" si="17"/>
        <v>2016</v>
      </c>
    </row>
    <row r="577" spans="1:7" x14ac:dyDescent="0.3">
      <c r="A577" s="74">
        <v>42580</v>
      </c>
      <c r="B577">
        <f>SUMIFS(user_list!P:P,user_list!G:G,"&lt;="&amp;A577,user_list!H:H,"&gt;="&amp;A577)</f>
        <v>2.6</v>
      </c>
      <c r="C577">
        <f>SUMIFS(user_list!Q:Q,user_list!G:G,"&lt;="&amp;A577,user_list!H:H,"&gt;="&amp;A577)</f>
        <v>6.5</v>
      </c>
      <c r="D577">
        <f>SUMIFS(user_list!P:P,user_list!G:G,"&lt;="&amp;A577,user_list!H:H,"&gt;="&amp;A577,user_list!J:J,days!G577)+SUMIFS(user_list!P:P,user_list!G:G,"&lt;="&amp;A577,user_list!H:H,"&gt;="&amp;A577,user_list!J:J,days!G577-1)</f>
        <v>0</v>
      </c>
      <c r="E577" s="38">
        <f>COUNTIF(user_list!H:H,A577)</f>
        <v>0</v>
      </c>
      <c r="F577" s="55">
        <f t="shared" si="16"/>
        <v>7</v>
      </c>
      <c r="G577" s="55">
        <f t="shared" si="17"/>
        <v>2016</v>
      </c>
    </row>
    <row r="578" spans="1:7" x14ac:dyDescent="0.3">
      <c r="A578" s="74">
        <v>42581</v>
      </c>
      <c r="B578">
        <f>SUMIFS(user_list!P:P,user_list!G:G,"&lt;="&amp;A578,user_list!H:H,"&gt;="&amp;A578)</f>
        <v>2.6</v>
      </c>
      <c r="C578">
        <f>SUMIFS(user_list!Q:Q,user_list!G:G,"&lt;="&amp;A578,user_list!H:H,"&gt;="&amp;A578)</f>
        <v>6.5</v>
      </c>
      <c r="D578">
        <f>SUMIFS(user_list!P:P,user_list!G:G,"&lt;="&amp;A578,user_list!H:H,"&gt;="&amp;A578,user_list!J:J,days!G578)+SUMIFS(user_list!P:P,user_list!G:G,"&lt;="&amp;A578,user_list!H:H,"&gt;="&amp;A578,user_list!J:J,days!G578-1)</f>
        <v>0</v>
      </c>
      <c r="E578" s="38">
        <f>COUNTIF(user_list!H:H,A578)</f>
        <v>0</v>
      </c>
      <c r="F578" s="55">
        <f t="shared" ref="F578:F641" si="18">MONTH(A578)</f>
        <v>7</v>
      </c>
      <c r="G578" s="55">
        <f t="shared" ref="G578:G641" si="19">YEAR(A578)</f>
        <v>2016</v>
      </c>
    </row>
    <row r="579" spans="1:7" x14ac:dyDescent="0.3">
      <c r="A579" s="74">
        <v>42582</v>
      </c>
      <c r="B579">
        <f>SUMIFS(user_list!P:P,user_list!G:G,"&lt;="&amp;A579,user_list!H:H,"&gt;="&amp;A579)</f>
        <v>2.6</v>
      </c>
      <c r="C579">
        <f>SUMIFS(user_list!Q:Q,user_list!G:G,"&lt;="&amp;A579,user_list!H:H,"&gt;="&amp;A579)</f>
        <v>6.5</v>
      </c>
      <c r="D579">
        <f>SUMIFS(user_list!P:P,user_list!G:G,"&lt;="&amp;A579,user_list!H:H,"&gt;="&amp;A579,user_list!J:J,days!G579)+SUMIFS(user_list!P:P,user_list!G:G,"&lt;="&amp;A579,user_list!H:H,"&gt;="&amp;A579,user_list!J:J,days!G579-1)</f>
        <v>0</v>
      </c>
      <c r="E579" s="38">
        <f>COUNTIF(user_list!H:H,A579)</f>
        <v>1</v>
      </c>
      <c r="F579" s="55">
        <f t="shared" si="18"/>
        <v>7</v>
      </c>
      <c r="G579" s="55">
        <f t="shared" si="19"/>
        <v>2016</v>
      </c>
    </row>
    <row r="580" spans="1:7" x14ac:dyDescent="0.3">
      <c r="A580" s="74">
        <v>42583</v>
      </c>
      <c r="B580">
        <f>SUMIFS(user_list!P:P,user_list!G:G,"&lt;="&amp;A580,user_list!H:H,"&gt;="&amp;A580)</f>
        <v>0.12724014336917561</v>
      </c>
      <c r="C580">
        <f>SUMIFS(user_list!Q:Q,user_list!G:G,"&lt;="&amp;A580,user_list!H:H,"&gt;="&amp;A580)</f>
        <v>0.32258064516129031</v>
      </c>
      <c r="D580">
        <f>SUMIFS(user_list!P:P,user_list!G:G,"&lt;="&amp;A580,user_list!H:H,"&gt;="&amp;A580,user_list!J:J,days!G580)+SUMIFS(user_list!P:P,user_list!G:G,"&lt;="&amp;A580,user_list!H:H,"&gt;="&amp;A580,user_list!J:J,days!G580-1)</f>
        <v>0</v>
      </c>
      <c r="E580" s="38">
        <f>COUNTIF(user_list!H:H,A580)</f>
        <v>0</v>
      </c>
      <c r="F580" s="55">
        <f t="shared" si="18"/>
        <v>8</v>
      </c>
      <c r="G580" s="55">
        <f t="shared" si="19"/>
        <v>2016</v>
      </c>
    </row>
    <row r="581" spans="1:7" x14ac:dyDescent="0.3">
      <c r="A581" s="74">
        <v>42584</v>
      </c>
      <c r="B581">
        <f>SUMIFS(user_list!P:P,user_list!G:G,"&lt;="&amp;A581,user_list!H:H,"&gt;="&amp;A581)</f>
        <v>0.12724014336917561</v>
      </c>
      <c r="C581">
        <f>SUMIFS(user_list!Q:Q,user_list!G:G,"&lt;="&amp;A581,user_list!H:H,"&gt;="&amp;A581)</f>
        <v>0.32258064516129031</v>
      </c>
      <c r="D581">
        <f>SUMIFS(user_list!P:P,user_list!G:G,"&lt;="&amp;A581,user_list!H:H,"&gt;="&amp;A581,user_list!J:J,days!G581)+SUMIFS(user_list!P:P,user_list!G:G,"&lt;="&amp;A581,user_list!H:H,"&gt;="&amp;A581,user_list!J:J,days!G581-1)</f>
        <v>0</v>
      </c>
      <c r="E581" s="38">
        <f>COUNTIF(user_list!H:H,A581)</f>
        <v>0</v>
      </c>
      <c r="F581" s="55">
        <f t="shared" si="18"/>
        <v>8</v>
      </c>
      <c r="G581" s="55">
        <f t="shared" si="19"/>
        <v>2016</v>
      </c>
    </row>
    <row r="582" spans="1:7" x14ac:dyDescent="0.3">
      <c r="A582" s="74">
        <v>42585</v>
      </c>
      <c r="B582">
        <f>SUMIFS(user_list!P:P,user_list!G:G,"&lt;="&amp;A582,user_list!H:H,"&gt;="&amp;A582)</f>
        <v>0.12724014336917561</v>
      </c>
      <c r="C582">
        <f>SUMIFS(user_list!Q:Q,user_list!G:G,"&lt;="&amp;A582,user_list!H:H,"&gt;="&amp;A582)</f>
        <v>0.32258064516129031</v>
      </c>
      <c r="D582">
        <f>SUMIFS(user_list!P:P,user_list!G:G,"&lt;="&amp;A582,user_list!H:H,"&gt;="&amp;A582,user_list!J:J,days!G582)+SUMIFS(user_list!P:P,user_list!G:G,"&lt;="&amp;A582,user_list!H:H,"&gt;="&amp;A582,user_list!J:J,days!G582-1)</f>
        <v>0</v>
      </c>
      <c r="E582" s="38">
        <f>COUNTIF(user_list!H:H,A582)</f>
        <v>0</v>
      </c>
      <c r="F582" s="55">
        <f t="shared" si="18"/>
        <v>8</v>
      </c>
      <c r="G582" s="55">
        <f t="shared" si="19"/>
        <v>2016</v>
      </c>
    </row>
    <row r="583" spans="1:7" x14ac:dyDescent="0.3">
      <c r="A583" s="74">
        <v>42586</v>
      </c>
      <c r="B583">
        <f>SUMIFS(user_list!P:P,user_list!G:G,"&lt;="&amp;A583,user_list!H:H,"&gt;="&amp;A583)</f>
        <v>0.12724014336917561</v>
      </c>
      <c r="C583">
        <f>SUMIFS(user_list!Q:Q,user_list!G:G,"&lt;="&amp;A583,user_list!H:H,"&gt;="&amp;A583)</f>
        <v>0.32258064516129031</v>
      </c>
      <c r="D583">
        <f>SUMIFS(user_list!P:P,user_list!G:G,"&lt;="&amp;A583,user_list!H:H,"&gt;="&amp;A583,user_list!J:J,days!G583)+SUMIFS(user_list!P:P,user_list!G:G,"&lt;="&amp;A583,user_list!H:H,"&gt;="&amp;A583,user_list!J:J,days!G583-1)</f>
        <v>0</v>
      </c>
      <c r="E583" s="38">
        <f>COUNTIF(user_list!H:H,A583)</f>
        <v>0</v>
      </c>
      <c r="F583" s="55">
        <f t="shared" si="18"/>
        <v>8</v>
      </c>
      <c r="G583" s="55">
        <f t="shared" si="19"/>
        <v>2016</v>
      </c>
    </row>
    <row r="584" spans="1:7" x14ac:dyDescent="0.3">
      <c r="A584" s="74">
        <v>42587</v>
      </c>
      <c r="B584">
        <f>SUMIFS(user_list!P:P,user_list!G:G,"&lt;="&amp;A584,user_list!H:H,"&gt;="&amp;A584)</f>
        <v>0.12724014336917561</v>
      </c>
      <c r="C584">
        <f>SUMIFS(user_list!Q:Q,user_list!G:G,"&lt;="&amp;A584,user_list!H:H,"&gt;="&amp;A584)</f>
        <v>0.32258064516129031</v>
      </c>
      <c r="D584">
        <f>SUMIFS(user_list!P:P,user_list!G:G,"&lt;="&amp;A584,user_list!H:H,"&gt;="&amp;A584,user_list!J:J,days!G584)+SUMIFS(user_list!P:P,user_list!G:G,"&lt;="&amp;A584,user_list!H:H,"&gt;="&amp;A584,user_list!J:J,days!G584-1)</f>
        <v>0</v>
      </c>
      <c r="E584" s="38">
        <f>COUNTIF(user_list!H:H,A584)</f>
        <v>0</v>
      </c>
      <c r="F584" s="55">
        <f t="shared" si="18"/>
        <v>8</v>
      </c>
      <c r="G584" s="55">
        <f t="shared" si="19"/>
        <v>2016</v>
      </c>
    </row>
    <row r="585" spans="1:7" x14ac:dyDescent="0.3">
      <c r="A585" s="74">
        <v>42588</v>
      </c>
      <c r="B585">
        <f>SUMIFS(user_list!P:P,user_list!G:G,"&lt;="&amp;A585,user_list!H:H,"&gt;="&amp;A585)</f>
        <v>0.12724014336917561</v>
      </c>
      <c r="C585">
        <f>SUMIFS(user_list!Q:Q,user_list!G:G,"&lt;="&amp;A585,user_list!H:H,"&gt;="&amp;A585)</f>
        <v>0.32258064516129031</v>
      </c>
      <c r="D585">
        <f>SUMIFS(user_list!P:P,user_list!G:G,"&lt;="&amp;A585,user_list!H:H,"&gt;="&amp;A585,user_list!J:J,days!G585)+SUMIFS(user_list!P:P,user_list!G:G,"&lt;="&amp;A585,user_list!H:H,"&gt;="&amp;A585,user_list!J:J,days!G585-1)</f>
        <v>0</v>
      </c>
      <c r="E585" s="38">
        <f>COUNTIF(user_list!H:H,A585)</f>
        <v>0</v>
      </c>
      <c r="F585" s="55">
        <f t="shared" si="18"/>
        <v>8</v>
      </c>
      <c r="G585" s="55">
        <f t="shared" si="19"/>
        <v>2016</v>
      </c>
    </row>
    <row r="586" spans="1:7" x14ac:dyDescent="0.3">
      <c r="A586" s="74">
        <v>42589</v>
      </c>
      <c r="B586">
        <f>SUMIFS(user_list!P:P,user_list!G:G,"&lt;="&amp;A586,user_list!H:H,"&gt;="&amp;A586)</f>
        <v>0.12724014336917561</v>
      </c>
      <c r="C586">
        <f>SUMIFS(user_list!Q:Q,user_list!G:G,"&lt;="&amp;A586,user_list!H:H,"&gt;="&amp;A586)</f>
        <v>0.32258064516129031</v>
      </c>
      <c r="D586">
        <f>SUMIFS(user_list!P:P,user_list!G:G,"&lt;="&amp;A586,user_list!H:H,"&gt;="&amp;A586,user_list!J:J,days!G586)+SUMIFS(user_list!P:P,user_list!G:G,"&lt;="&amp;A586,user_list!H:H,"&gt;="&amp;A586,user_list!J:J,days!G586-1)</f>
        <v>0</v>
      </c>
      <c r="E586" s="38">
        <f>COUNTIF(user_list!H:H,A586)</f>
        <v>0</v>
      </c>
      <c r="F586" s="55">
        <f t="shared" si="18"/>
        <v>8</v>
      </c>
      <c r="G586" s="55">
        <f t="shared" si="19"/>
        <v>2016</v>
      </c>
    </row>
    <row r="587" spans="1:7" x14ac:dyDescent="0.3">
      <c r="A587" s="74">
        <v>42590</v>
      </c>
      <c r="B587">
        <f>SUMIFS(user_list!P:P,user_list!G:G,"&lt;="&amp;A587,user_list!H:H,"&gt;="&amp;A587)</f>
        <v>0.12724014336917561</v>
      </c>
      <c r="C587">
        <f>SUMIFS(user_list!Q:Q,user_list!G:G,"&lt;="&amp;A587,user_list!H:H,"&gt;="&amp;A587)</f>
        <v>0.32258064516129031</v>
      </c>
      <c r="D587">
        <f>SUMIFS(user_list!P:P,user_list!G:G,"&lt;="&amp;A587,user_list!H:H,"&gt;="&amp;A587,user_list!J:J,days!G587)+SUMIFS(user_list!P:P,user_list!G:G,"&lt;="&amp;A587,user_list!H:H,"&gt;="&amp;A587,user_list!J:J,days!G587-1)</f>
        <v>0</v>
      </c>
      <c r="E587" s="38">
        <f>COUNTIF(user_list!H:H,A587)</f>
        <v>0</v>
      </c>
      <c r="F587" s="55">
        <f t="shared" si="18"/>
        <v>8</v>
      </c>
      <c r="G587" s="55">
        <f t="shared" si="19"/>
        <v>2016</v>
      </c>
    </row>
    <row r="588" spans="1:7" x14ac:dyDescent="0.3">
      <c r="A588" s="74">
        <v>42591</v>
      </c>
      <c r="B588">
        <f>SUMIFS(user_list!P:P,user_list!G:G,"&lt;="&amp;A588,user_list!H:H,"&gt;="&amp;A588)</f>
        <v>0.12724014336917561</v>
      </c>
      <c r="C588">
        <f>SUMIFS(user_list!Q:Q,user_list!G:G,"&lt;="&amp;A588,user_list!H:H,"&gt;="&amp;A588)</f>
        <v>0.32258064516129031</v>
      </c>
      <c r="D588">
        <f>SUMIFS(user_list!P:P,user_list!G:G,"&lt;="&amp;A588,user_list!H:H,"&gt;="&amp;A588,user_list!J:J,days!G588)+SUMIFS(user_list!P:P,user_list!G:G,"&lt;="&amp;A588,user_list!H:H,"&gt;="&amp;A588,user_list!J:J,days!G588-1)</f>
        <v>0</v>
      </c>
      <c r="E588" s="38">
        <f>COUNTIF(user_list!H:H,A588)</f>
        <v>0</v>
      </c>
      <c r="F588" s="55">
        <f t="shared" si="18"/>
        <v>8</v>
      </c>
      <c r="G588" s="55">
        <f t="shared" si="19"/>
        <v>2016</v>
      </c>
    </row>
    <row r="589" spans="1:7" x14ac:dyDescent="0.3">
      <c r="A589" s="74">
        <v>42592</v>
      </c>
      <c r="B589">
        <f>SUMIFS(user_list!P:P,user_list!G:G,"&lt;="&amp;A589,user_list!H:H,"&gt;="&amp;A589)</f>
        <v>0.12724014336917561</v>
      </c>
      <c r="C589">
        <f>SUMIFS(user_list!Q:Q,user_list!G:G,"&lt;="&amp;A589,user_list!H:H,"&gt;="&amp;A589)</f>
        <v>0.32258064516129031</v>
      </c>
      <c r="D589">
        <f>SUMIFS(user_list!P:P,user_list!G:G,"&lt;="&amp;A589,user_list!H:H,"&gt;="&amp;A589,user_list!J:J,days!G589)+SUMIFS(user_list!P:P,user_list!G:G,"&lt;="&amp;A589,user_list!H:H,"&gt;="&amp;A589,user_list!J:J,days!G589-1)</f>
        <v>0</v>
      </c>
      <c r="E589" s="38">
        <f>COUNTIF(user_list!H:H,A589)</f>
        <v>0</v>
      </c>
      <c r="F589" s="55">
        <f t="shared" si="18"/>
        <v>8</v>
      </c>
      <c r="G589" s="55">
        <f t="shared" si="19"/>
        <v>2016</v>
      </c>
    </row>
    <row r="590" spans="1:7" x14ac:dyDescent="0.3">
      <c r="A590" s="74">
        <v>42593</v>
      </c>
      <c r="B590">
        <f>SUMIFS(user_list!P:P,user_list!G:G,"&lt;="&amp;A590,user_list!H:H,"&gt;="&amp;A590)</f>
        <v>0.12724014336917561</v>
      </c>
      <c r="C590">
        <f>SUMIFS(user_list!Q:Q,user_list!G:G,"&lt;="&amp;A590,user_list!H:H,"&gt;="&amp;A590)</f>
        <v>0.32258064516129031</v>
      </c>
      <c r="D590">
        <f>SUMIFS(user_list!P:P,user_list!G:G,"&lt;="&amp;A590,user_list!H:H,"&gt;="&amp;A590,user_list!J:J,days!G590)+SUMIFS(user_list!P:P,user_list!G:G,"&lt;="&amp;A590,user_list!H:H,"&gt;="&amp;A590,user_list!J:J,days!G590-1)</f>
        <v>0</v>
      </c>
      <c r="E590" s="38">
        <f>COUNTIF(user_list!H:H,A590)</f>
        <v>0</v>
      </c>
      <c r="F590" s="55">
        <f t="shared" si="18"/>
        <v>8</v>
      </c>
      <c r="G590" s="55">
        <f t="shared" si="19"/>
        <v>2016</v>
      </c>
    </row>
    <row r="591" spans="1:7" x14ac:dyDescent="0.3">
      <c r="A591" s="74">
        <v>42594</v>
      </c>
      <c r="B591">
        <f>SUMIFS(user_list!P:P,user_list!G:G,"&lt;="&amp;A591,user_list!H:H,"&gt;="&amp;A591)</f>
        <v>0.12724014336917561</v>
      </c>
      <c r="C591">
        <f>SUMIFS(user_list!Q:Q,user_list!G:G,"&lt;="&amp;A591,user_list!H:H,"&gt;="&amp;A591)</f>
        <v>0.32258064516129031</v>
      </c>
      <c r="D591">
        <f>SUMIFS(user_list!P:P,user_list!G:G,"&lt;="&amp;A591,user_list!H:H,"&gt;="&amp;A591,user_list!J:J,days!G591)+SUMIFS(user_list!P:P,user_list!G:G,"&lt;="&amp;A591,user_list!H:H,"&gt;="&amp;A591,user_list!J:J,days!G591-1)</f>
        <v>0</v>
      </c>
      <c r="E591" s="38">
        <f>COUNTIF(user_list!H:H,A591)</f>
        <v>0</v>
      </c>
      <c r="F591" s="55">
        <f t="shared" si="18"/>
        <v>8</v>
      </c>
      <c r="G591" s="55">
        <f t="shared" si="19"/>
        <v>2016</v>
      </c>
    </row>
    <row r="592" spans="1:7" x14ac:dyDescent="0.3">
      <c r="A592" s="74">
        <v>42595</v>
      </c>
      <c r="B592">
        <f>SUMIFS(user_list!P:P,user_list!G:G,"&lt;="&amp;A592,user_list!H:H,"&gt;="&amp;A592)</f>
        <v>0.12724014336917561</v>
      </c>
      <c r="C592">
        <f>SUMIFS(user_list!Q:Q,user_list!G:G,"&lt;="&amp;A592,user_list!H:H,"&gt;="&amp;A592)</f>
        <v>0.32258064516129031</v>
      </c>
      <c r="D592">
        <f>SUMIFS(user_list!P:P,user_list!G:G,"&lt;="&amp;A592,user_list!H:H,"&gt;="&amp;A592,user_list!J:J,days!G592)+SUMIFS(user_list!P:P,user_list!G:G,"&lt;="&amp;A592,user_list!H:H,"&gt;="&amp;A592,user_list!J:J,days!G592-1)</f>
        <v>0</v>
      </c>
      <c r="E592" s="38">
        <f>COUNTIF(user_list!H:H,A592)</f>
        <v>0</v>
      </c>
      <c r="F592" s="55">
        <f t="shared" si="18"/>
        <v>8</v>
      </c>
      <c r="G592" s="55">
        <f t="shared" si="19"/>
        <v>2016</v>
      </c>
    </row>
    <row r="593" spans="1:7" x14ac:dyDescent="0.3">
      <c r="A593" s="74">
        <v>42596</v>
      </c>
      <c r="B593">
        <f>SUMIFS(user_list!P:P,user_list!G:G,"&lt;="&amp;A593,user_list!H:H,"&gt;="&amp;A593)</f>
        <v>0.12724014336917561</v>
      </c>
      <c r="C593">
        <f>SUMIFS(user_list!Q:Q,user_list!G:G,"&lt;="&amp;A593,user_list!H:H,"&gt;="&amp;A593)</f>
        <v>0.32258064516129031</v>
      </c>
      <c r="D593">
        <f>SUMIFS(user_list!P:P,user_list!G:G,"&lt;="&amp;A593,user_list!H:H,"&gt;="&amp;A593,user_list!J:J,days!G593)+SUMIFS(user_list!P:P,user_list!G:G,"&lt;="&amp;A593,user_list!H:H,"&gt;="&amp;A593,user_list!J:J,days!G593-1)</f>
        <v>0</v>
      </c>
      <c r="E593" s="38">
        <f>COUNTIF(user_list!H:H,A593)</f>
        <v>0</v>
      </c>
      <c r="F593" s="55">
        <f t="shared" si="18"/>
        <v>8</v>
      </c>
      <c r="G593" s="55">
        <f t="shared" si="19"/>
        <v>2016</v>
      </c>
    </row>
    <row r="594" spans="1:7" x14ac:dyDescent="0.3">
      <c r="A594" s="74">
        <v>42597</v>
      </c>
      <c r="B594">
        <f>SUMIFS(user_list!P:P,user_list!G:G,"&lt;="&amp;A594,user_list!H:H,"&gt;="&amp;A594)</f>
        <v>0.12724014336917561</v>
      </c>
      <c r="C594">
        <f>SUMIFS(user_list!Q:Q,user_list!G:G,"&lt;="&amp;A594,user_list!H:H,"&gt;="&amp;A594)</f>
        <v>0.32258064516129031</v>
      </c>
      <c r="D594">
        <f>SUMIFS(user_list!P:P,user_list!G:G,"&lt;="&amp;A594,user_list!H:H,"&gt;="&amp;A594,user_list!J:J,days!G594)+SUMIFS(user_list!P:P,user_list!G:G,"&lt;="&amp;A594,user_list!H:H,"&gt;="&amp;A594,user_list!J:J,days!G594-1)</f>
        <v>0</v>
      </c>
      <c r="E594" s="38">
        <f>COUNTIF(user_list!H:H,A594)</f>
        <v>0</v>
      </c>
      <c r="F594" s="55">
        <f t="shared" si="18"/>
        <v>8</v>
      </c>
      <c r="G594" s="55">
        <f t="shared" si="19"/>
        <v>2016</v>
      </c>
    </row>
    <row r="595" spans="1:7" x14ac:dyDescent="0.3">
      <c r="A595" s="74">
        <v>42598</v>
      </c>
      <c r="B595">
        <f>SUMIFS(user_list!P:P,user_list!G:G,"&lt;="&amp;A595,user_list!H:H,"&gt;="&amp;A595)</f>
        <v>0.12724014336917561</v>
      </c>
      <c r="C595">
        <f>SUMIFS(user_list!Q:Q,user_list!G:G,"&lt;="&amp;A595,user_list!H:H,"&gt;="&amp;A595)</f>
        <v>0.32258064516129031</v>
      </c>
      <c r="D595">
        <f>SUMIFS(user_list!P:P,user_list!G:G,"&lt;="&amp;A595,user_list!H:H,"&gt;="&amp;A595,user_list!J:J,days!G595)+SUMIFS(user_list!P:P,user_list!G:G,"&lt;="&amp;A595,user_list!H:H,"&gt;="&amp;A595,user_list!J:J,days!G595-1)</f>
        <v>0</v>
      </c>
      <c r="E595" s="38">
        <f>COUNTIF(user_list!H:H,A595)</f>
        <v>0</v>
      </c>
      <c r="F595" s="55">
        <f t="shared" si="18"/>
        <v>8</v>
      </c>
      <c r="G595" s="55">
        <f t="shared" si="19"/>
        <v>2016</v>
      </c>
    </row>
    <row r="596" spans="1:7" x14ac:dyDescent="0.3">
      <c r="A596" s="74">
        <v>42599</v>
      </c>
      <c r="B596">
        <f>SUMIFS(user_list!P:P,user_list!G:G,"&lt;="&amp;A596,user_list!H:H,"&gt;="&amp;A596)</f>
        <v>0.12724014336917561</v>
      </c>
      <c r="C596">
        <f>SUMIFS(user_list!Q:Q,user_list!G:G,"&lt;="&amp;A596,user_list!H:H,"&gt;="&amp;A596)</f>
        <v>0.32258064516129031</v>
      </c>
      <c r="D596">
        <f>SUMIFS(user_list!P:P,user_list!G:G,"&lt;="&amp;A596,user_list!H:H,"&gt;="&amp;A596,user_list!J:J,days!G596)+SUMIFS(user_list!P:P,user_list!G:G,"&lt;="&amp;A596,user_list!H:H,"&gt;="&amp;A596,user_list!J:J,days!G596-1)</f>
        <v>0</v>
      </c>
      <c r="E596" s="38">
        <f>COUNTIF(user_list!H:H,A596)</f>
        <v>0</v>
      </c>
      <c r="F596" s="55">
        <f t="shared" si="18"/>
        <v>8</v>
      </c>
      <c r="G596" s="55">
        <f t="shared" si="19"/>
        <v>2016</v>
      </c>
    </row>
    <row r="597" spans="1:7" x14ac:dyDescent="0.3">
      <c r="A597" s="74">
        <v>42600</v>
      </c>
      <c r="B597">
        <f>SUMIFS(user_list!P:P,user_list!G:G,"&lt;="&amp;A597,user_list!H:H,"&gt;="&amp;A597)</f>
        <v>0.12724014336917561</v>
      </c>
      <c r="C597">
        <f>SUMIFS(user_list!Q:Q,user_list!G:G,"&lt;="&amp;A597,user_list!H:H,"&gt;="&amp;A597)</f>
        <v>0.32258064516129031</v>
      </c>
      <c r="D597">
        <f>SUMIFS(user_list!P:P,user_list!G:G,"&lt;="&amp;A597,user_list!H:H,"&gt;="&amp;A597,user_list!J:J,days!G597)+SUMIFS(user_list!P:P,user_list!G:G,"&lt;="&amp;A597,user_list!H:H,"&gt;="&amp;A597,user_list!J:J,days!G597-1)</f>
        <v>0</v>
      </c>
      <c r="E597" s="38">
        <f>COUNTIF(user_list!H:H,A597)</f>
        <v>0</v>
      </c>
      <c r="F597" s="55">
        <f t="shared" si="18"/>
        <v>8</v>
      </c>
      <c r="G597" s="55">
        <f t="shared" si="19"/>
        <v>2016</v>
      </c>
    </row>
    <row r="598" spans="1:7" x14ac:dyDescent="0.3">
      <c r="A598" s="74">
        <v>42601</v>
      </c>
      <c r="B598">
        <f>SUMIFS(user_list!P:P,user_list!G:G,"&lt;="&amp;A598,user_list!H:H,"&gt;="&amp;A598)</f>
        <v>0.12724014336917561</v>
      </c>
      <c r="C598">
        <f>SUMIFS(user_list!Q:Q,user_list!G:G,"&lt;="&amp;A598,user_list!H:H,"&gt;="&amp;A598)</f>
        <v>0.32258064516129031</v>
      </c>
      <c r="D598">
        <f>SUMIFS(user_list!P:P,user_list!G:G,"&lt;="&amp;A598,user_list!H:H,"&gt;="&amp;A598,user_list!J:J,days!G598)+SUMIFS(user_list!P:P,user_list!G:G,"&lt;="&amp;A598,user_list!H:H,"&gt;="&amp;A598,user_list!J:J,days!G598-1)</f>
        <v>0</v>
      </c>
      <c r="E598" s="38">
        <f>COUNTIF(user_list!H:H,A598)</f>
        <v>0</v>
      </c>
      <c r="F598" s="55">
        <f t="shared" si="18"/>
        <v>8</v>
      </c>
      <c r="G598" s="55">
        <f t="shared" si="19"/>
        <v>2016</v>
      </c>
    </row>
    <row r="599" spans="1:7" x14ac:dyDescent="0.3">
      <c r="A599" s="74">
        <v>42602</v>
      </c>
      <c r="B599">
        <f>SUMIFS(user_list!P:P,user_list!G:G,"&lt;="&amp;A599,user_list!H:H,"&gt;="&amp;A599)</f>
        <v>0.12724014336917561</v>
      </c>
      <c r="C599">
        <f>SUMIFS(user_list!Q:Q,user_list!G:G,"&lt;="&amp;A599,user_list!H:H,"&gt;="&amp;A599)</f>
        <v>0.32258064516129031</v>
      </c>
      <c r="D599">
        <f>SUMIFS(user_list!P:P,user_list!G:G,"&lt;="&amp;A599,user_list!H:H,"&gt;="&amp;A599,user_list!J:J,days!G599)+SUMIFS(user_list!P:P,user_list!G:G,"&lt;="&amp;A599,user_list!H:H,"&gt;="&amp;A599,user_list!J:J,days!G599-1)</f>
        <v>0</v>
      </c>
      <c r="E599" s="38">
        <f>COUNTIF(user_list!H:H,A599)</f>
        <v>0</v>
      </c>
      <c r="F599" s="55">
        <f t="shared" si="18"/>
        <v>8</v>
      </c>
      <c r="G599" s="55">
        <f t="shared" si="19"/>
        <v>2016</v>
      </c>
    </row>
    <row r="600" spans="1:7" x14ac:dyDescent="0.3">
      <c r="A600" s="74">
        <v>42603</v>
      </c>
      <c r="B600">
        <f>SUMIFS(user_list!P:P,user_list!G:G,"&lt;="&amp;A600,user_list!H:H,"&gt;="&amp;A600)</f>
        <v>0.12724014336917561</v>
      </c>
      <c r="C600">
        <f>SUMIFS(user_list!Q:Q,user_list!G:G,"&lt;="&amp;A600,user_list!H:H,"&gt;="&amp;A600)</f>
        <v>0.32258064516129031</v>
      </c>
      <c r="D600">
        <f>SUMIFS(user_list!P:P,user_list!G:G,"&lt;="&amp;A600,user_list!H:H,"&gt;="&amp;A600,user_list!J:J,days!G600)+SUMIFS(user_list!P:P,user_list!G:G,"&lt;="&amp;A600,user_list!H:H,"&gt;="&amp;A600,user_list!J:J,days!G600-1)</f>
        <v>0</v>
      </c>
      <c r="E600" s="38">
        <f>COUNTIF(user_list!H:H,A600)</f>
        <v>0</v>
      </c>
      <c r="F600" s="55">
        <f t="shared" si="18"/>
        <v>8</v>
      </c>
      <c r="G600" s="55">
        <f t="shared" si="19"/>
        <v>2016</v>
      </c>
    </row>
    <row r="601" spans="1:7" x14ac:dyDescent="0.3">
      <c r="A601" s="74">
        <v>42604</v>
      </c>
      <c r="B601">
        <f>SUMIFS(user_list!P:P,user_list!G:G,"&lt;="&amp;A601,user_list!H:H,"&gt;="&amp;A601)</f>
        <v>0.12724014336917561</v>
      </c>
      <c r="C601">
        <f>SUMIFS(user_list!Q:Q,user_list!G:G,"&lt;="&amp;A601,user_list!H:H,"&gt;="&amp;A601)</f>
        <v>0.32258064516129031</v>
      </c>
      <c r="D601">
        <f>SUMIFS(user_list!P:P,user_list!G:G,"&lt;="&amp;A601,user_list!H:H,"&gt;="&amp;A601,user_list!J:J,days!G601)+SUMIFS(user_list!P:P,user_list!G:G,"&lt;="&amp;A601,user_list!H:H,"&gt;="&amp;A601,user_list!J:J,days!G601-1)</f>
        <v>0</v>
      </c>
      <c r="E601" s="38">
        <f>COUNTIF(user_list!H:H,A601)</f>
        <v>0</v>
      </c>
      <c r="F601" s="55">
        <f t="shared" si="18"/>
        <v>8</v>
      </c>
      <c r="G601" s="55">
        <f t="shared" si="19"/>
        <v>2016</v>
      </c>
    </row>
    <row r="602" spans="1:7" x14ac:dyDescent="0.3">
      <c r="A602" s="74">
        <v>42605</v>
      </c>
      <c r="B602">
        <f>SUMIFS(user_list!P:P,user_list!G:G,"&lt;="&amp;A602,user_list!H:H,"&gt;="&amp;A602)</f>
        <v>0.12724014336917561</v>
      </c>
      <c r="C602">
        <f>SUMIFS(user_list!Q:Q,user_list!G:G,"&lt;="&amp;A602,user_list!H:H,"&gt;="&amp;A602)</f>
        <v>0.32258064516129031</v>
      </c>
      <c r="D602">
        <f>SUMIFS(user_list!P:P,user_list!G:G,"&lt;="&amp;A602,user_list!H:H,"&gt;="&amp;A602,user_list!J:J,days!G602)+SUMIFS(user_list!P:P,user_list!G:G,"&lt;="&amp;A602,user_list!H:H,"&gt;="&amp;A602,user_list!J:J,days!G602-1)</f>
        <v>0</v>
      </c>
      <c r="E602" s="38">
        <f>COUNTIF(user_list!H:H,A602)</f>
        <v>0</v>
      </c>
      <c r="F602" s="55">
        <f t="shared" si="18"/>
        <v>8</v>
      </c>
      <c r="G602" s="55">
        <f t="shared" si="19"/>
        <v>2016</v>
      </c>
    </row>
    <row r="603" spans="1:7" x14ac:dyDescent="0.3">
      <c r="A603" s="74">
        <v>42606</v>
      </c>
      <c r="B603">
        <f>SUMIFS(user_list!P:P,user_list!G:G,"&lt;="&amp;A603,user_list!H:H,"&gt;="&amp;A603)</f>
        <v>0.12724014336917561</v>
      </c>
      <c r="C603">
        <f>SUMIFS(user_list!Q:Q,user_list!G:G,"&lt;="&amp;A603,user_list!H:H,"&gt;="&amp;A603)</f>
        <v>0.32258064516129031</v>
      </c>
      <c r="D603">
        <f>SUMIFS(user_list!P:P,user_list!G:G,"&lt;="&amp;A603,user_list!H:H,"&gt;="&amp;A603,user_list!J:J,days!G603)+SUMIFS(user_list!P:P,user_list!G:G,"&lt;="&amp;A603,user_list!H:H,"&gt;="&amp;A603,user_list!J:J,days!G603-1)</f>
        <v>0</v>
      </c>
      <c r="E603" s="38">
        <f>COUNTIF(user_list!H:H,A603)</f>
        <v>0</v>
      </c>
      <c r="F603" s="55">
        <f t="shared" si="18"/>
        <v>8</v>
      </c>
      <c r="G603" s="55">
        <f t="shared" si="19"/>
        <v>2016</v>
      </c>
    </row>
    <row r="604" spans="1:7" x14ac:dyDescent="0.3">
      <c r="A604" s="74">
        <v>42607</v>
      </c>
      <c r="B604">
        <f>SUMIFS(user_list!P:P,user_list!G:G,"&lt;="&amp;A604,user_list!H:H,"&gt;="&amp;A604)</f>
        <v>0.12724014336917561</v>
      </c>
      <c r="C604">
        <f>SUMIFS(user_list!Q:Q,user_list!G:G,"&lt;="&amp;A604,user_list!H:H,"&gt;="&amp;A604)</f>
        <v>0.32258064516129031</v>
      </c>
      <c r="D604">
        <f>SUMIFS(user_list!P:P,user_list!G:G,"&lt;="&amp;A604,user_list!H:H,"&gt;="&amp;A604,user_list!J:J,days!G604)+SUMIFS(user_list!P:P,user_list!G:G,"&lt;="&amp;A604,user_list!H:H,"&gt;="&amp;A604,user_list!J:J,days!G604-1)</f>
        <v>0</v>
      </c>
      <c r="E604" s="38">
        <f>COUNTIF(user_list!H:H,A604)</f>
        <v>0</v>
      </c>
      <c r="F604" s="55">
        <f t="shared" si="18"/>
        <v>8</v>
      </c>
      <c r="G604" s="55">
        <f t="shared" si="19"/>
        <v>2016</v>
      </c>
    </row>
    <row r="605" spans="1:7" x14ac:dyDescent="0.3">
      <c r="A605" s="74">
        <v>42608</v>
      </c>
      <c r="B605">
        <f>SUMIFS(user_list!P:P,user_list!G:G,"&lt;="&amp;A605,user_list!H:H,"&gt;="&amp;A605)</f>
        <v>0.12724014336917561</v>
      </c>
      <c r="C605">
        <f>SUMIFS(user_list!Q:Q,user_list!G:G,"&lt;="&amp;A605,user_list!H:H,"&gt;="&amp;A605)</f>
        <v>0.32258064516129031</v>
      </c>
      <c r="D605">
        <f>SUMIFS(user_list!P:P,user_list!G:G,"&lt;="&amp;A605,user_list!H:H,"&gt;="&amp;A605,user_list!J:J,days!G605)+SUMIFS(user_list!P:P,user_list!G:G,"&lt;="&amp;A605,user_list!H:H,"&gt;="&amp;A605,user_list!J:J,days!G605-1)</f>
        <v>0</v>
      </c>
      <c r="E605" s="38">
        <f>COUNTIF(user_list!H:H,A605)</f>
        <v>0</v>
      </c>
      <c r="F605" s="55">
        <f t="shared" si="18"/>
        <v>8</v>
      </c>
      <c r="G605" s="55">
        <f t="shared" si="19"/>
        <v>2016</v>
      </c>
    </row>
    <row r="606" spans="1:7" x14ac:dyDescent="0.3">
      <c r="A606" s="74">
        <v>42609</v>
      </c>
      <c r="B606">
        <f>SUMIFS(user_list!P:P,user_list!G:G,"&lt;="&amp;A606,user_list!H:H,"&gt;="&amp;A606)</f>
        <v>0.12724014336917561</v>
      </c>
      <c r="C606">
        <f>SUMIFS(user_list!Q:Q,user_list!G:G,"&lt;="&amp;A606,user_list!H:H,"&gt;="&amp;A606)</f>
        <v>0.32258064516129031</v>
      </c>
      <c r="D606">
        <f>SUMIFS(user_list!P:P,user_list!G:G,"&lt;="&amp;A606,user_list!H:H,"&gt;="&amp;A606,user_list!J:J,days!G606)+SUMIFS(user_list!P:P,user_list!G:G,"&lt;="&amp;A606,user_list!H:H,"&gt;="&amp;A606,user_list!J:J,days!G606-1)</f>
        <v>0</v>
      </c>
      <c r="E606" s="38">
        <f>COUNTIF(user_list!H:H,A606)</f>
        <v>0</v>
      </c>
      <c r="F606" s="55">
        <f t="shared" si="18"/>
        <v>8</v>
      </c>
      <c r="G606" s="55">
        <f t="shared" si="19"/>
        <v>2016</v>
      </c>
    </row>
    <row r="607" spans="1:7" x14ac:dyDescent="0.3">
      <c r="A607" s="74">
        <v>42610</v>
      </c>
      <c r="B607">
        <f>SUMIFS(user_list!P:P,user_list!G:G,"&lt;="&amp;A607,user_list!H:H,"&gt;="&amp;A607)</f>
        <v>0.12724014336917561</v>
      </c>
      <c r="C607">
        <f>SUMIFS(user_list!Q:Q,user_list!G:G,"&lt;="&amp;A607,user_list!H:H,"&gt;="&amp;A607)</f>
        <v>0.32258064516129031</v>
      </c>
      <c r="D607">
        <f>SUMIFS(user_list!P:P,user_list!G:G,"&lt;="&amp;A607,user_list!H:H,"&gt;="&amp;A607,user_list!J:J,days!G607)+SUMIFS(user_list!P:P,user_list!G:G,"&lt;="&amp;A607,user_list!H:H,"&gt;="&amp;A607,user_list!J:J,days!G607-1)</f>
        <v>0</v>
      </c>
      <c r="E607" s="38">
        <f>COUNTIF(user_list!H:H,A607)</f>
        <v>0</v>
      </c>
      <c r="F607" s="55">
        <f t="shared" si="18"/>
        <v>8</v>
      </c>
      <c r="G607" s="55">
        <f t="shared" si="19"/>
        <v>2016</v>
      </c>
    </row>
    <row r="608" spans="1:7" x14ac:dyDescent="0.3">
      <c r="A608" s="74">
        <v>42611</v>
      </c>
      <c r="B608">
        <f>SUMIFS(user_list!P:P,user_list!G:G,"&lt;="&amp;A608,user_list!H:H,"&gt;="&amp;A608)</f>
        <v>0.12724014336917561</v>
      </c>
      <c r="C608">
        <f>SUMIFS(user_list!Q:Q,user_list!G:G,"&lt;="&amp;A608,user_list!H:H,"&gt;="&amp;A608)</f>
        <v>0.32258064516129031</v>
      </c>
      <c r="D608">
        <f>SUMIFS(user_list!P:P,user_list!G:G,"&lt;="&amp;A608,user_list!H:H,"&gt;="&amp;A608,user_list!J:J,days!G608)+SUMIFS(user_list!P:P,user_list!G:G,"&lt;="&amp;A608,user_list!H:H,"&gt;="&amp;A608,user_list!J:J,days!G608-1)</f>
        <v>0</v>
      </c>
      <c r="E608" s="38">
        <f>COUNTIF(user_list!H:H,A608)</f>
        <v>0</v>
      </c>
      <c r="F608" s="55">
        <f t="shared" si="18"/>
        <v>8</v>
      </c>
      <c r="G608" s="55">
        <f t="shared" si="19"/>
        <v>2016</v>
      </c>
    </row>
    <row r="609" spans="1:7" x14ac:dyDescent="0.3">
      <c r="A609" s="74">
        <v>42612</v>
      </c>
      <c r="B609">
        <f>SUMIFS(user_list!P:P,user_list!G:G,"&lt;="&amp;A609,user_list!H:H,"&gt;="&amp;A609)</f>
        <v>0.12724014336917561</v>
      </c>
      <c r="C609">
        <f>SUMIFS(user_list!Q:Q,user_list!G:G,"&lt;="&amp;A609,user_list!H:H,"&gt;="&amp;A609)</f>
        <v>0.32258064516129031</v>
      </c>
      <c r="D609">
        <f>SUMIFS(user_list!P:P,user_list!G:G,"&lt;="&amp;A609,user_list!H:H,"&gt;="&amp;A609,user_list!J:J,days!G609)+SUMIFS(user_list!P:P,user_list!G:G,"&lt;="&amp;A609,user_list!H:H,"&gt;="&amp;A609,user_list!J:J,days!G609-1)</f>
        <v>0</v>
      </c>
      <c r="E609" s="38">
        <f>COUNTIF(user_list!H:H,A609)</f>
        <v>0</v>
      </c>
      <c r="F609" s="55">
        <f t="shared" si="18"/>
        <v>8</v>
      </c>
      <c r="G609" s="55">
        <f t="shared" si="19"/>
        <v>2016</v>
      </c>
    </row>
    <row r="610" spans="1:7" x14ac:dyDescent="0.3">
      <c r="A610" s="74">
        <v>42613</v>
      </c>
      <c r="B610">
        <f>SUMIFS(user_list!P:P,user_list!G:G,"&lt;="&amp;A610,user_list!H:H,"&gt;="&amp;A610)</f>
        <v>0.12724014336917561</v>
      </c>
      <c r="C610">
        <f>SUMIFS(user_list!Q:Q,user_list!G:G,"&lt;="&amp;A610,user_list!H:H,"&gt;="&amp;A610)</f>
        <v>0.32258064516129031</v>
      </c>
      <c r="D610">
        <f>SUMIFS(user_list!P:P,user_list!G:G,"&lt;="&amp;A610,user_list!H:H,"&gt;="&amp;A610,user_list!J:J,days!G610)+SUMIFS(user_list!P:P,user_list!G:G,"&lt;="&amp;A610,user_list!H:H,"&gt;="&amp;A610,user_list!J:J,days!G610-1)</f>
        <v>0</v>
      </c>
      <c r="E610" s="38">
        <f>COUNTIF(user_list!H:H,A610)</f>
        <v>1</v>
      </c>
      <c r="F610" s="55">
        <f t="shared" si="18"/>
        <v>8</v>
      </c>
      <c r="G610" s="55">
        <f t="shared" si="19"/>
        <v>2016</v>
      </c>
    </row>
    <row r="611" spans="1:7" x14ac:dyDescent="0.3">
      <c r="A611" s="74">
        <v>42614</v>
      </c>
      <c r="B611">
        <f>SUMIFS(user_list!P:P,user_list!G:G,"&lt;="&amp;A611,user_list!H:H,"&gt;="&amp;A611)</f>
        <v>0</v>
      </c>
      <c r="C611">
        <f>SUMIFS(user_list!Q:Q,user_list!G:G,"&lt;="&amp;A611,user_list!H:H,"&gt;="&amp;A611)</f>
        <v>0</v>
      </c>
      <c r="D611">
        <f>SUMIFS(user_list!P:P,user_list!G:G,"&lt;="&amp;A611,user_list!H:H,"&gt;="&amp;A611,user_list!J:J,days!G611)+SUMIFS(user_list!P:P,user_list!G:G,"&lt;="&amp;A611,user_list!H:H,"&gt;="&amp;A611,user_list!J:J,days!G611-1)</f>
        <v>0</v>
      </c>
      <c r="E611" s="38">
        <f>COUNTIF(user_list!H:H,A611)</f>
        <v>0</v>
      </c>
      <c r="F611" s="55">
        <f t="shared" si="18"/>
        <v>9</v>
      </c>
      <c r="G611" s="55">
        <f t="shared" si="19"/>
        <v>2016</v>
      </c>
    </row>
    <row r="612" spans="1:7" x14ac:dyDescent="0.3">
      <c r="A612" s="74">
        <v>42615</v>
      </c>
      <c r="B612">
        <f>SUMIFS(user_list!P:P,user_list!G:G,"&lt;="&amp;A612,user_list!H:H,"&gt;="&amp;A612)</f>
        <v>0</v>
      </c>
      <c r="C612">
        <f>SUMIFS(user_list!Q:Q,user_list!G:G,"&lt;="&amp;A612,user_list!H:H,"&gt;="&amp;A612)</f>
        <v>0</v>
      </c>
      <c r="D612">
        <f>SUMIFS(user_list!P:P,user_list!G:G,"&lt;="&amp;A612,user_list!H:H,"&gt;="&amp;A612,user_list!J:J,days!G612)+SUMIFS(user_list!P:P,user_list!G:G,"&lt;="&amp;A612,user_list!H:H,"&gt;="&amp;A612,user_list!J:J,days!G612-1)</f>
        <v>0</v>
      </c>
      <c r="E612" s="38">
        <f>COUNTIF(user_list!H:H,A612)</f>
        <v>0</v>
      </c>
      <c r="F612" s="55">
        <f t="shared" si="18"/>
        <v>9</v>
      </c>
      <c r="G612" s="55">
        <f t="shared" si="19"/>
        <v>2016</v>
      </c>
    </row>
    <row r="613" spans="1:7" x14ac:dyDescent="0.3">
      <c r="A613" s="74">
        <v>42616</v>
      </c>
      <c r="B613">
        <f>SUMIFS(user_list!P:P,user_list!G:G,"&lt;="&amp;A613,user_list!H:H,"&gt;="&amp;A613)</f>
        <v>0</v>
      </c>
      <c r="C613">
        <f>SUMIFS(user_list!Q:Q,user_list!G:G,"&lt;="&amp;A613,user_list!H:H,"&gt;="&amp;A613)</f>
        <v>0</v>
      </c>
      <c r="D613">
        <f>SUMIFS(user_list!P:P,user_list!G:G,"&lt;="&amp;A613,user_list!H:H,"&gt;="&amp;A613,user_list!J:J,days!G613)+SUMIFS(user_list!P:P,user_list!G:G,"&lt;="&amp;A613,user_list!H:H,"&gt;="&amp;A613,user_list!J:J,days!G613-1)</f>
        <v>0</v>
      </c>
      <c r="E613" s="38">
        <f>COUNTIF(user_list!H:H,A613)</f>
        <v>0</v>
      </c>
      <c r="F613" s="55">
        <f t="shared" si="18"/>
        <v>9</v>
      </c>
      <c r="G613" s="55">
        <f t="shared" si="19"/>
        <v>2016</v>
      </c>
    </row>
    <row r="614" spans="1:7" x14ac:dyDescent="0.3">
      <c r="A614" s="74">
        <v>42617</v>
      </c>
      <c r="B614">
        <f>SUMIFS(user_list!P:P,user_list!G:G,"&lt;="&amp;A614,user_list!H:H,"&gt;="&amp;A614)</f>
        <v>0</v>
      </c>
      <c r="C614">
        <f>SUMIFS(user_list!Q:Q,user_list!G:G,"&lt;="&amp;A614,user_list!H:H,"&gt;="&amp;A614)</f>
        <v>0</v>
      </c>
      <c r="D614">
        <f>SUMIFS(user_list!P:P,user_list!G:G,"&lt;="&amp;A614,user_list!H:H,"&gt;="&amp;A614,user_list!J:J,days!G614)+SUMIFS(user_list!P:P,user_list!G:G,"&lt;="&amp;A614,user_list!H:H,"&gt;="&amp;A614,user_list!J:J,days!G614-1)</f>
        <v>0</v>
      </c>
      <c r="E614" s="38">
        <f>COUNTIF(user_list!H:H,A614)</f>
        <v>0</v>
      </c>
      <c r="F614" s="55">
        <f t="shared" si="18"/>
        <v>9</v>
      </c>
      <c r="G614" s="55">
        <f t="shared" si="19"/>
        <v>2016</v>
      </c>
    </row>
    <row r="615" spans="1:7" x14ac:dyDescent="0.3">
      <c r="A615" s="74">
        <v>42618</v>
      </c>
      <c r="B615">
        <f>SUMIFS(user_list!P:P,user_list!G:G,"&lt;="&amp;A615,user_list!H:H,"&gt;="&amp;A615)</f>
        <v>0</v>
      </c>
      <c r="C615">
        <f>SUMIFS(user_list!Q:Q,user_list!G:G,"&lt;="&amp;A615,user_list!H:H,"&gt;="&amp;A615)</f>
        <v>0</v>
      </c>
      <c r="D615">
        <f>SUMIFS(user_list!P:P,user_list!G:G,"&lt;="&amp;A615,user_list!H:H,"&gt;="&amp;A615,user_list!J:J,days!G615)+SUMIFS(user_list!P:P,user_list!G:G,"&lt;="&amp;A615,user_list!H:H,"&gt;="&amp;A615,user_list!J:J,days!G615-1)</f>
        <v>0</v>
      </c>
      <c r="E615" s="38">
        <f>COUNTIF(user_list!H:H,A615)</f>
        <v>0</v>
      </c>
      <c r="F615" s="55">
        <f t="shared" si="18"/>
        <v>9</v>
      </c>
      <c r="G615" s="55">
        <f t="shared" si="19"/>
        <v>2016</v>
      </c>
    </row>
    <row r="616" spans="1:7" x14ac:dyDescent="0.3">
      <c r="A616" s="74">
        <v>42619</v>
      </c>
      <c r="B616">
        <f>SUMIFS(user_list!P:P,user_list!G:G,"&lt;="&amp;A616,user_list!H:H,"&gt;="&amp;A616)</f>
        <v>0</v>
      </c>
      <c r="C616">
        <f>SUMIFS(user_list!Q:Q,user_list!G:G,"&lt;="&amp;A616,user_list!H:H,"&gt;="&amp;A616)</f>
        <v>0</v>
      </c>
      <c r="D616">
        <f>SUMIFS(user_list!P:P,user_list!G:G,"&lt;="&amp;A616,user_list!H:H,"&gt;="&amp;A616,user_list!J:J,days!G616)+SUMIFS(user_list!P:P,user_list!G:G,"&lt;="&amp;A616,user_list!H:H,"&gt;="&amp;A616,user_list!J:J,days!G616-1)</f>
        <v>0</v>
      </c>
      <c r="E616" s="38">
        <f>COUNTIF(user_list!H:H,A616)</f>
        <v>0</v>
      </c>
      <c r="F616" s="55">
        <f t="shared" si="18"/>
        <v>9</v>
      </c>
      <c r="G616" s="55">
        <f t="shared" si="19"/>
        <v>2016</v>
      </c>
    </row>
    <row r="617" spans="1:7" x14ac:dyDescent="0.3">
      <c r="A617" s="74">
        <v>42620</v>
      </c>
      <c r="B617">
        <f>SUMIFS(user_list!P:P,user_list!G:G,"&lt;="&amp;A617,user_list!H:H,"&gt;="&amp;A617)</f>
        <v>0</v>
      </c>
      <c r="C617">
        <f>SUMIFS(user_list!Q:Q,user_list!G:G,"&lt;="&amp;A617,user_list!H:H,"&gt;="&amp;A617)</f>
        <v>0</v>
      </c>
      <c r="D617">
        <f>SUMIFS(user_list!P:P,user_list!G:G,"&lt;="&amp;A617,user_list!H:H,"&gt;="&amp;A617,user_list!J:J,days!G617)+SUMIFS(user_list!P:P,user_list!G:G,"&lt;="&amp;A617,user_list!H:H,"&gt;="&amp;A617,user_list!J:J,days!G617-1)</f>
        <v>0</v>
      </c>
      <c r="E617" s="38">
        <f>COUNTIF(user_list!H:H,A617)</f>
        <v>0</v>
      </c>
      <c r="F617" s="55">
        <f t="shared" si="18"/>
        <v>9</v>
      </c>
      <c r="G617" s="55">
        <f t="shared" si="19"/>
        <v>2016</v>
      </c>
    </row>
    <row r="618" spans="1:7" x14ac:dyDescent="0.3">
      <c r="A618" s="74">
        <v>42621</v>
      </c>
      <c r="B618">
        <f>SUMIFS(user_list!P:P,user_list!G:G,"&lt;="&amp;A618,user_list!H:H,"&gt;="&amp;A618)</f>
        <v>0</v>
      </c>
      <c r="C618">
        <f>SUMIFS(user_list!Q:Q,user_list!G:G,"&lt;="&amp;A618,user_list!H:H,"&gt;="&amp;A618)</f>
        <v>0</v>
      </c>
      <c r="D618">
        <f>SUMIFS(user_list!P:P,user_list!G:G,"&lt;="&amp;A618,user_list!H:H,"&gt;="&amp;A618,user_list!J:J,days!G618)+SUMIFS(user_list!P:P,user_list!G:G,"&lt;="&amp;A618,user_list!H:H,"&gt;="&amp;A618,user_list!J:J,days!G618-1)</f>
        <v>0</v>
      </c>
      <c r="E618" s="38">
        <f>COUNTIF(user_list!H:H,A618)</f>
        <v>0</v>
      </c>
      <c r="F618" s="55">
        <f t="shared" si="18"/>
        <v>9</v>
      </c>
      <c r="G618" s="55">
        <f t="shared" si="19"/>
        <v>2016</v>
      </c>
    </row>
    <row r="619" spans="1:7" x14ac:dyDescent="0.3">
      <c r="A619" s="74">
        <v>42622</v>
      </c>
      <c r="B619">
        <f>SUMIFS(user_list!P:P,user_list!G:G,"&lt;="&amp;A619,user_list!H:H,"&gt;="&amp;A619)</f>
        <v>0</v>
      </c>
      <c r="C619">
        <f>SUMIFS(user_list!Q:Q,user_list!G:G,"&lt;="&amp;A619,user_list!H:H,"&gt;="&amp;A619)</f>
        <v>0</v>
      </c>
      <c r="D619">
        <f>SUMIFS(user_list!P:P,user_list!G:G,"&lt;="&amp;A619,user_list!H:H,"&gt;="&amp;A619,user_list!J:J,days!G619)+SUMIFS(user_list!P:P,user_list!G:G,"&lt;="&amp;A619,user_list!H:H,"&gt;="&amp;A619,user_list!J:J,days!G619-1)</f>
        <v>0</v>
      </c>
      <c r="E619" s="38">
        <f>COUNTIF(user_list!H:H,A619)</f>
        <v>0</v>
      </c>
      <c r="F619" s="55">
        <f t="shared" si="18"/>
        <v>9</v>
      </c>
      <c r="G619" s="55">
        <f t="shared" si="19"/>
        <v>2016</v>
      </c>
    </row>
    <row r="620" spans="1:7" x14ac:dyDescent="0.3">
      <c r="A620" s="74">
        <v>42623</v>
      </c>
      <c r="B620">
        <f>SUMIFS(user_list!P:P,user_list!G:G,"&lt;="&amp;A620,user_list!H:H,"&gt;="&amp;A620)</f>
        <v>0</v>
      </c>
      <c r="C620">
        <f>SUMIFS(user_list!Q:Q,user_list!G:G,"&lt;="&amp;A620,user_list!H:H,"&gt;="&amp;A620)</f>
        <v>0</v>
      </c>
      <c r="D620">
        <f>SUMIFS(user_list!P:P,user_list!G:G,"&lt;="&amp;A620,user_list!H:H,"&gt;="&amp;A620,user_list!J:J,days!G620)+SUMIFS(user_list!P:P,user_list!G:G,"&lt;="&amp;A620,user_list!H:H,"&gt;="&amp;A620,user_list!J:J,days!G620-1)</f>
        <v>0</v>
      </c>
      <c r="E620" s="38">
        <f>COUNTIF(user_list!H:H,A620)</f>
        <v>0</v>
      </c>
      <c r="F620" s="55">
        <f t="shared" si="18"/>
        <v>9</v>
      </c>
      <c r="G620" s="55">
        <f t="shared" si="19"/>
        <v>2016</v>
      </c>
    </row>
    <row r="621" spans="1:7" x14ac:dyDescent="0.3">
      <c r="A621" s="74">
        <v>42624</v>
      </c>
      <c r="B621">
        <f>SUMIFS(user_list!P:P,user_list!G:G,"&lt;="&amp;A621,user_list!H:H,"&gt;="&amp;A621)</f>
        <v>0</v>
      </c>
      <c r="C621">
        <f>SUMIFS(user_list!Q:Q,user_list!G:G,"&lt;="&amp;A621,user_list!H:H,"&gt;="&amp;A621)</f>
        <v>0</v>
      </c>
      <c r="D621">
        <f>SUMIFS(user_list!P:P,user_list!G:G,"&lt;="&amp;A621,user_list!H:H,"&gt;="&amp;A621,user_list!J:J,days!G621)+SUMIFS(user_list!P:P,user_list!G:G,"&lt;="&amp;A621,user_list!H:H,"&gt;="&amp;A621,user_list!J:J,days!G621-1)</f>
        <v>0</v>
      </c>
      <c r="E621" s="38">
        <f>COUNTIF(user_list!H:H,A621)</f>
        <v>0</v>
      </c>
      <c r="F621" s="55">
        <f t="shared" si="18"/>
        <v>9</v>
      </c>
      <c r="G621" s="55">
        <f t="shared" si="19"/>
        <v>2016</v>
      </c>
    </row>
    <row r="622" spans="1:7" x14ac:dyDescent="0.3">
      <c r="A622" s="74">
        <v>42625</v>
      </c>
      <c r="B622">
        <f>SUMIFS(user_list!P:P,user_list!G:G,"&lt;="&amp;A622,user_list!H:H,"&gt;="&amp;A622)</f>
        <v>0</v>
      </c>
      <c r="C622">
        <f>SUMIFS(user_list!Q:Q,user_list!G:G,"&lt;="&amp;A622,user_list!H:H,"&gt;="&amp;A622)</f>
        <v>0</v>
      </c>
      <c r="D622">
        <f>SUMIFS(user_list!P:P,user_list!G:G,"&lt;="&amp;A622,user_list!H:H,"&gt;="&amp;A622,user_list!J:J,days!G622)+SUMIFS(user_list!P:P,user_list!G:G,"&lt;="&amp;A622,user_list!H:H,"&gt;="&amp;A622,user_list!J:J,days!G622-1)</f>
        <v>0</v>
      </c>
      <c r="E622" s="38">
        <f>COUNTIF(user_list!H:H,A622)</f>
        <v>0</v>
      </c>
      <c r="F622" s="55">
        <f t="shared" si="18"/>
        <v>9</v>
      </c>
      <c r="G622" s="55">
        <f t="shared" si="19"/>
        <v>2016</v>
      </c>
    </row>
    <row r="623" spans="1:7" x14ac:dyDescent="0.3">
      <c r="A623" s="74">
        <v>42626</v>
      </c>
      <c r="B623">
        <f>SUMIFS(user_list!P:P,user_list!G:G,"&lt;="&amp;A623,user_list!H:H,"&gt;="&amp;A623)</f>
        <v>0</v>
      </c>
      <c r="C623">
        <f>SUMIFS(user_list!Q:Q,user_list!G:G,"&lt;="&amp;A623,user_list!H:H,"&gt;="&amp;A623)</f>
        <v>0</v>
      </c>
      <c r="D623">
        <f>SUMIFS(user_list!P:P,user_list!G:G,"&lt;="&amp;A623,user_list!H:H,"&gt;="&amp;A623,user_list!J:J,days!G623)+SUMIFS(user_list!P:P,user_list!G:G,"&lt;="&amp;A623,user_list!H:H,"&gt;="&amp;A623,user_list!J:J,days!G623-1)</f>
        <v>0</v>
      </c>
      <c r="E623" s="38">
        <f>COUNTIF(user_list!H:H,A623)</f>
        <v>0</v>
      </c>
      <c r="F623" s="55">
        <f t="shared" si="18"/>
        <v>9</v>
      </c>
      <c r="G623" s="55">
        <f t="shared" si="19"/>
        <v>2016</v>
      </c>
    </row>
    <row r="624" spans="1:7" x14ac:dyDescent="0.3">
      <c r="A624" s="74">
        <v>42627</v>
      </c>
      <c r="B624">
        <f>SUMIFS(user_list!P:P,user_list!G:G,"&lt;="&amp;A624,user_list!H:H,"&gt;="&amp;A624)</f>
        <v>0</v>
      </c>
      <c r="C624">
        <f>SUMIFS(user_list!Q:Q,user_list!G:G,"&lt;="&amp;A624,user_list!H:H,"&gt;="&amp;A624)</f>
        <v>0</v>
      </c>
      <c r="D624">
        <f>SUMIFS(user_list!P:P,user_list!G:G,"&lt;="&amp;A624,user_list!H:H,"&gt;="&amp;A624,user_list!J:J,days!G624)+SUMIFS(user_list!P:P,user_list!G:G,"&lt;="&amp;A624,user_list!H:H,"&gt;="&amp;A624,user_list!J:J,days!G624-1)</f>
        <v>0</v>
      </c>
      <c r="E624" s="38">
        <f>COUNTIF(user_list!H:H,A624)</f>
        <v>0</v>
      </c>
      <c r="F624" s="55">
        <f t="shared" si="18"/>
        <v>9</v>
      </c>
      <c r="G624" s="55">
        <f t="shared" si="19"/>
        <v>2016</v>
      </c>
    </row>
    <row r="625" spans="1:7" x14ac:dyDescent="0.3">
      <c r="A625" s="74">
        <v>42628</v>
      </c>
      <c r="B625">
        <f>SUMIFS(user_list!P:P,user_list!G:G,"&lt;="&amp;A625,user_list!H:H,"&gt;="&amp;A625)</f>
        <v>0</v>
      </c>
      <c r="C625">
        <f>SUMIFS(user_list!Q:Q,user_list!G:G,"&lt;="&amp;A625,user_list!H:H,"&gt;="&amp;A625)</f>
        <v>0</v>
      </c>
      <c r="D625">
        <f>SUMIFS(user_list!P:P,user_list!G:G,"&lt;="&amp;A625,user_list!H:H,"&gt;="&amp;A625,user_list!J:J,days!G625)+SUMIFS(user_list!P:P,user_list!G:G,"&lt;="&amp;A625,user_list!H:H,"&gt;="&amp;A625,user_list!J:J,days!G625-1)</f>
        <v>0</v>
      </c>
      <c r="E625" s="38">
        <f>COUNTIF(user_list!H:H,A625)</f>
        <v>0</v>
      </c>
      <c r="F625" s="55">
        <f t="shared" si="18"/>
        <v>9</v>
      </c>
      <c r="G625" s="55">
        <f t="shared" si="19"/>
        <v>2016</v>
      </c>
    </row>
    <row r="626" spans="1:7" x14ac:dyDescent="0.3">
      <c r="A626" s="74">
        <v>42629</v>
      </c>
      <c r="B626">
        <f>SUMIFS(user_list!P:P,user_list!G:G,"&lt;="&amp;A626,user_list!H:H,"&gt;="&amp;A626)</f>
        <v>0</v>
      </c>
      <c r="C626">
        <f>SUMIFS(user_list!Q:Q,user_list!G:G,"&lt;="&amp;A626,user_list!H:H,"&gt;="&amp;A626)</f>
        <v>0</v>
      </c>
      <c r="D626">
        <f>SUMIFS(user_list!P:P,user_list!G:G,"&lt;="&amp;A626,user_list!H:H,"&gt;="&amp;A626,user_list!J:J,days!G626)+SUMIFS(user_list!P:P,user_list!G:G,"&lt;="&amp;A626,user_list!H:H,"&gt;="&amp;A626,user_list!J:J,days!G626-1)</f>
        <v>0</v>
      </c>
      <c r="E626" s="38">
        <f>COUNTIF(user_list!H:H,A626)</f>
        <v>0</v>
      </c>
      <c r="F626" s="55">
        <f t="shared" si="18"/>
        <v>9</v>
      </c>
      <c r="G626" s="55">
        <f t="shared" si="19"/>
        <v>2016</v>
      </c>
    </row>
    <row r="627" spans="1:7" x14ac:dyDescent="0.3">
      <c r="A627" s="74">
        <v>42630</v>
      </c>
      <c r="B627">
        <f>SUMIFS(user_list!P:P,user_list!G:G,"&lt;="&amp;A627,user_list!H:H,"&gt;="&amp;A627)</f>
        <v>0</v>
      </c>
      <c r="C627">
        <f>SUMIFS(user_list!Q:Q,user_list!G:G,"&lt;="&amp;A627,user_list!H:H,"&gt;="&amp;A627)</f>
        <v>0</v>
      </c>
      <c r="D627">
        <f>SUMIFS(user_list!P:P,user_list!G:G,"&lt;="&amp;A627,user_list!H:H,"&gt;="&amp;A627,user_list!J:J,days!G627)+SUMIFS(user_list!P:P,user_list!G:G,"&lt;="&amp;A627,user_list!H:H,"&gt;="&amp;A627,user_list!J:J,days!G627-1)</f>
        <v>0</v>
      </c>
      <c r="E627" s="38">
        <f>COUNTIF(user_list!H:H,A627)</f>
        <v>0</v>
      </c>
      <c r="F627" s="55">
        <f t="shared" si="18"/>
        <v>9</v>
      </c>
      <c r="G627" s="55">
        <f t="shared" si="19"/>
        <v>2016</v>
      </c>
    </row>
    <row r="628" spans="1:7" x14ac:dyDescent="0.3">
      <c r="A628" s="74">
        <v>42631</v>
      </c>
      <c r="B628">
        <f>SUMIFS(user_list!P:P,user_list!G:G,"&lt;="&amp;A628,user_list!H:H,"&gt;="&amp;A628)</f>
        <v>0</v>
      </c>
      <c r="C628">
        <f>SUMIFS(user_list!Q:Q,user_list!G:G,"&lt;="&amp;A628,user_list!H:H,"&gt;="&amp;A628)</f>
        <v>0</v>
      </c>
      <c r="D628">
        <f>SUMIFS(user_list!P:P,user_list!G:G,"&lt;="&amp;A628,user_list!H:H,"&gt;="&amp;A628,user_list!J:J,days!G628)+SUMIFS(user_list!P:P,user_list!G:G,"&lt;="&amp;A628,user_list!H:H,"&gt;="&amp;A628,user_list!J:J,days!G628-1)</f>
        <v>0</v>
      </c>
      <c r="E628" s="38">
        <f>COUNTIF(user_list!H:H,A628)</f>
        <v>0</v>
      </c>
      <c r="F628" s="55">
        <f t="shared" si="18"/>
        <v>9</v>
      </c>
      <c r="G628" s="55">
        <f t="shared" si="19"/>
        <v>2016</v>
      </c>
    </row>
    <row r="629" spans="1:7" x14ac:dyDescent="0.3">
      <c r="A629" s="74">
        <v>42632</v>
      </c>
      <c r="B629">
        <f>SUMIFS(user_list!P:P,user_list!G:G,"&lt;="&amp;A629,user_list!H:H,"&gt;="&amp;A629)</f>
        <v>0</v>
      </c>
      <c r="C629">
        <f>SUMIFS(user_list!Q:Q,user_list!G:G,"&lt;="&amp;A629,user_list!H:H,"&gt;="&amp;A629)</f>
        <v>0</v>
      </c>
      <c r="D629">
        <f>SUMIFS(user_list!P:P,user_list!G:G,"&lt;="&amp;A629,user_list!H:H,"&gt;="&amp;A629,user_list!J:J,days!G629)+SUMIFS(user_list!P:P,user_list!G:G,"&lt;="&amp;A629,user_list!H:H,"&gt;="&amp;A629,user_list!J:J,days!G629-1)</f>
        <v>0</v>
      </c>
      <c r="E629" s="38">
        <f>COUNTIF(user_list!H:H,A629)</f>
        <v>0</v>
      </c>
      <c r="F629" s="55">
        <f t="shared" si="18"/>
        <v>9</v>
      </c>
      <c r="G629" s="55">
        <f t="shared" si="19"/>
        <v>2016</v>
      </c>
    </row>
    <row r="630" spans="1:7" x14ac:dyDescent="0.3">
      <c r="A630" s="74">
        <v>42633</v>
      </c>
      <c r="B630">
        <f>SUMIFS(user_list!P:P,user_list!G:G,"&lt;="&amp;A630,user_list!H:H,"&gt;="&amp;A630)</f>
        <v>0</v>
      </c>
      <c r="C630">
        <f>SUMIFS(user_list!Q:Q,user_list!G:G,"&lt;="&amp;A630,user_list!H:H,"&gt;="&amp;A630)</f>
        <v>0</v>
      </c>
      <c r="D630">
        <f>SUMIFS(user_list!P:P,user_list!G:G,"&lt;="&amp;A630,user_list!H:H,"&gt;="&amp;A630,user_list!J:J,days!G630)+SUMIFS(user_list!P:P,user_list!G:G,"&lt;="&amp;A630,user_list!H:H,"&gt;="&amp;A630,user_list!J:J,days!G630-1)</f>
        <v>0</v>
      </c>
      <c r="E630" s="38">
        <f>COUNTIF(user_list!H:H,A630)</f>
        <v>0</v>
      </c>
      <c r="F630" s="55">
        <f t="shared" si="18"/>
        <v>9</v>
      </c>
      <c r="G630" s="55">
        <f t="shared" si="19"/>
        <v>2016</v>
      </c>
    </row>
    <row r="631" spans="1:7" x14ac:dyDescent="0.3">
      <c r="A631" s="74">
        <v>42634</v>
      </c>
      <c r="B631">
        <f>SUMIFS(user_list!P:P,user_list!G:G,"&lt;="&amp;A631,user_list!H:H,"&gt;="&amp;A631)</f>
        <v>0</v>
      </c>
      <c r="C631">
        <f>SUMIFS(user_list!Q:Q,user_list!G:G,"&lt;="&amp;A631,user_list!H:H,"&gt;="&amp;A631)</f>
        <v>0</v>
      </c>
      <c r="D631">
        <f>SUMIFS(user_list!P:P,user_list!G:G,"&lt;="&amp;A631,user_list!H:H,"&gt;="&amp;A631,user_list!J:J,days!G631)+SUMIFS(user_list!P:P,user_list!G:G,"&lt;="&amp;A631,user_list!H:H,"&gt;="&amp;A631,user_list!J:J,days!G631-1)</f>
        <v>0</v>
      </c>
      <c r="E631" s="38">
        <f>COUNTIF(user_list!H:H,A631)</f>
        <v>0</v>
      </c>
      <c r="F631" s="55">
        <f t="shared" si="18"/>
        <v>9</v>
      </c>
      <c r="G631" s="55">
        <f t="shared" si="19"/>
        <v>2016</v>
      </c>
    </row>
    <row r="632" spans="1:7" x14ac:dyDescent="0.3">
      <c r="A632" s="74">
        <v>42635</v>
      </c>
      <c r="B632">
        <f>SUMIFS(user_list!P:P,user_list!G:G,"&lt;="&amp;A632,user_list!H:H,"&gt;="&amp;A632)</f>
        <v>0</v>
      </c>
      <c r="C632">
        <f>SUMIFS(user_list!Q:Q,user_list!G:G,"&lt;="&amp;A632,user_list!H:H,"&gt;="&amp;A632)</f>
        <v>0</v>
      </c>
      <c r="D632">
        <f>SUMIFS(user_list!P:P,user_list!G:G,"&lt;="&amp;A632,user_list!H:H,"&gt;="&amp;A632,user_list!J:J,days!G632)+SUMIFS(user_list!P:P,user_list!G:G,"&lt;="&amp;A632,user_list!H:H,"&gt;="&amp;A632,user_list!J:J,days!G632-1)</f>
        <v>0</v>
      </c>
      <c r="E632" s="38">
        <f>COUNTIF(user_list!H:H,A632)</f>
        <v>0</v>
      </c>
      <c r="F632" s="55">
        <f t="shared" si="18"/>
        <v>9</v>
      </c>
      <c r="G632" s="55">
        <f t="shared" si="19"/>
        <v>2016</v>
      </c>
    </row>
    <row r="633" spans="1:7" x14ac:dyDescent="0.3">
      <c r="A633" s="74">
        <v>42636</v>
      </c>
      <c r="B633">
        <f>SUMIFS(user_list!P:P,user_list!G:G,"&lt;="&amp;A633,user_list!H:H,"&gt;="&amp;A633)</f>
        <v>0</v>
      </c>
      <c r="C633">
        <f>SUMIFS(user_list!Q:Q,user_list!G:G,"&lt;="&amp;A633,user_list!H:H,"&gt;="&amp;A633)</f>
        <v>0</v>
      </c>
      <c r="D633">
        <f>SUMIFS(user_list!P:P,user_list!G:G,"&lt;="&amp;A633,user_list!H:H,"&gt;="&amp;A633,user_list!J:J,days!G633)+SUMIFS(user_list!P:P,user_list!G:G,"&lt;="&amp;A633,user_list!H:H,"&gt;="&amp;A633,user_list!J:J,days!G633-1)</f>
        <v>0</v>
      </c>
      <c r="E633" s="38">
        <f>COUNTIF(user_list!H:H,A633)</f>
        <v>0</v>
      </c>
      <c r="F633" s="55">
        <f t="shared" si="18"/>
        <v>9</v>
      </c>
      <c r="G633" s="55">
        <f t="shared" si="19"/>
        <v>2016</v>
      </c>
    </row>
    <row r="634" spans="1:7" x14ac:dyDescent="0.3">
      <c r="A634" s="74">
        <v>42637</v>
      </c>
      <c r="B634">
        <f>SUMIFS(user_list!P:P,user_list!G:G,"&lt;="&amp;A634,user_list!H:H,"&gt;="&amp;A634)</f>
        <v>0</v>
      </c>
      <c r="C634">
        <f>SUMIFS(user_list!Q:Q,user_list!G:G,"&lt;="&amp;A634,user_list!H:H,"&gt;="&amp;A634)</f>
        <v>0</v>
      </c>
      <c r="D634">
        <f>SUMIFS(user_list!P:P,user_list!G:G,"&lt;="&amp;A634,user_list!H:H,"&gt;="&amp;A634,user_list!J:J,days!G634)+SUMIFS(user_list!P:P,user_list!G:G,"&lt;="&amp;A634,user_list!H:H,"&gt;="&amp;A634,user_list!J:J,days!G634-1)</f>
        <v>0</v>
      </c>
      <c r="E634" s="38">
        <f>COUNTIF(user_list!H:H,A634)</f>
        <v>0</v>
      </c>
      <c r="F634" s="55">
        <f t="shared" si="18"/>
        <v>9</v>
      </c>
      <c r="G634" s="55">
        <f t="shared" si="19"/>
        <v>2016</v>
      </c>
    </row>
    <row r="635" spans="1:7" x14ac:dyDescent="0.3">
      <c r="A635" s="74">
        <v>42638</v>
      </c>
      <c r="B635">
        <f>SUMIFS(user_list!P:P,user_list!G:G,"&lt;="&amp;A635,user_list!H:H,"&gt;="&amp;A635)</f>
        <v>0.32500000000000001</v>
      </c>
      <c r="C635">
        <f>SUMIFS(user_list!Q:Q,user_list!G:G,"&lt;="&amp;A635,user_list!H:H,"&gt;="&amp;A635)</f>
        <v>0.8125</v>
      </c>
      <c r="D635">
        <f>SUMIFS(user_list!P:P,user_list!G:G,"&lt;="&amp;A635,user_list!H:H,"&gt;="&amp;A635,user_list!J:J,days!G635)+SUMIFS(user_list!P:P,user_list!G:G,"&lt;="&amp;A635,user_list!H:H,"&gt;="&amp;A635,user_list!J:J,days!G635-1)</f>
        <v>0</v>
      </c>
      <c r="E635" s="38">
        <f>COUNTIF(user_list!H:H,A635)</f>
        <v>0</v>
      </c>
      <c r="F635" s="55">
        <f t="shared" si="18"/>
        <v>9</v>
      </c>
      <c r="G635" s="55">
        <f t="shared" si="19"/>
        <v>2016</v>
      </c>
    </row>
    <row r="636" spans="1:7" x14ac:dyDescent="0.3">
      <c r="A636" s="74">
        <v>42639</v>
      </c>
      <c r="B636">
        <f>SUMIFS(user_list!P:P,user_list!G:G,"&lt;="&amp;A636,user_list!H:H,"&gt;="&amp;A636)</f>
        <v>0.32500000000000001</v>
      </c>
      <c r="C636">
        <f>SUMIFS(user_list!Q:Q,user_list!G:G,"&lt;="&amp;A636,user_list!H:H,"&gt;="&amp;A636)</f>
        <v>0.8125</v>
      </c>
      <c r="D636">
        <f>SUMIFS(user_list!P:P,user_list!G:G,"&lt;="&amp;A636,user_list!H:H,"&gt;="&amp;A636,user_list!J:J,days!G636)+SUMIFS(user_list!P:P,user_list!G:G,"&lt;="&amp;A636,user_list!H:H,"&gt;="&amp;A636,user_list!J:J,days!G636-1)</f>
        <v>0</v>
      </c>
      <c r="E636" s="38">
        <f>COUNTIF(user_list!H:H,A636)</f>
        <v>0</v>
      </c>
      <c r="F636" s="55">
        <f t="shared" si="18"/>
        <v>9</v>
      </c>
      <c r="G636" s="55">
        <f t="shared" si="19"/>
        <v>2016</v>
      </c>
    </row>
    <row r="637" spans="1:7" x14ac:dyDescent="0.3">
      <c r="A637" s="74">
        <v>42640</v>
      </c>
      <c r="B637">
        <f>SUMIFS(user_list!P:P,user_list!G:G,"&lt;="&amp;A637,user_list!H:H,"&gt;="&amp;A637)</f>
        <v>0.32500000000000001</v>
      </c>
      <c r="C637">
        <f>SUMIFS(user_list!Q:Q,user_list!G:G,"&lt;="&amp;A637,user_list!H:H,"&gt;="&amp;A637)</f>
        <v>0.8125</v>
      </c>
      <c r="D637">
        <f>SUMIFS(user_list!P:P,user_list!G:G,"&lt;="&amp;A637,user_list!H:H,"&gt;="&amp;A637,user_list!J:J,days!G637)+SUMIFS(user_list!P:P,user_list!G:G,"&lt;="&amp;A637,user_list!H:H,"&gt;="&amp;A637,user_list!J:J,days!G637-1)</f>
        <v>0</v>
      </c>
      <c r="E637" s="38">
        <f>COUNTIF(user_list!H:H,A637)</f>
        <v>0</v>
      </c>
      <c r="F637" s="55">
        <f t="shared" si="18"/>
        <v>9</v>
      </c>
      <c r="G637" s="55">
        <f t="shared" si="19"/>
        <v>2016</v>
      </c>
    </row>
    <row r="638" spans="1:7" x14ac:dyDescent="0.3">
      <c r="A638" s="74">
        <v>42641</v>
      </c>
      <c r="B638">
        <f>SUMIFS(user_list!P:P,user_list!G:G,"&lt;="&amp;A638,user_list!H:H,"&gt;="&amp;A638)</f>
        <v>0.32500000000000001</v>
      </c>
      <c r="C638">
        <f>SUMIFS(user_list!Q:Q,user_list!G:G,"&lt;="&amp;A638,user_list!H:H,"&gt;="&amp;A638)</f>
        <v>0.8125</v>
      </c>
      <c r="D638">
        <f>SUMIFS(user_list!P:P,user_list!G:G,"&lt;="&amp;A638,user_list!H:H,"&gt;="&amp;A638,user_list!J:J,days!G638)+SUMIFS(user_list!P:P,user_list!G:G,"&lt;="&amp;A638,user_list!H:H,"&gt;="&amp;A638,user_list!J:J,days!G638-1)</f>
        <v>0</v>
      </c>
      <c r="E638" s="38">
        <f>COUNTIF(user_list!H:H,A638)</f>
        <v>0</v>
      </c>
      <c r="F638" s="55">
        <f t="shared" si="18"/>
        <v>9</v>
      </c>
      <c r="G638" s="55">
        <f t="shared" si="19"/>
        <v>2016</v>
      </c>
    </row>
    <row r="639" spans="1:7" x14ac:dyDescent="0.3">
      <c r="A639" s="74">
        <v>42642</v>
      </c>
      <c r="B639">
        <f>SUMIFS(user_list!P:P,user_list!G:G,"&lt;="&amp;A639,user_list!H:H,"&gt;="&amp;A639)</f>
        <v>0.32500000000000001</v>
      </c>
      <c r="C639">
        <f>SUMIFS(user_list!Q:Q,user_list!G:G,"&lt;="&amp;A639,user_list!H:H,"&gt;="&amp;A639)</f>
        <v>0.8125</v>
      </c>
      <c r="D639">
        <f>SUMIFS(user_list!P:P,user_list!G:G,"&lt;="&amp;A639,user_list!H:H,"&gt;="&amp;A639,user_list!J:J,days!G639)+SUMIFS(user_list!P:P,user_list!G:G,"&lt;="&amp;A639,user_list!H:H,"&gt;="&amp;A639,user_list!J:J,days!G639-1)</f>
        <v>0</v>
      </c>
      <c r="E639" s="38">
        <f>COUNTIF(user_list!H:H,A639)</f>
        <v>0</v>
      </c>
      <c r="F639" s="55">
        <f t="shared" si="18"/>
        <v>9</v>
      </c>
      <c r="G639" s="55">
        <f t="shared" si="19"/>
        <v>2016</v>
      </c>
    </row>
    <row r="640" spans="1:7" x14ac:dyDescent="0.3">
      <c r="A640" s="74">
        <v>42643</v>
      </c>
      <c r="B640">
        <f>SUMIFS(user_list!P:P,user_list!G:G,"&lt;="&amp;A640,user_list!H:H,"&gt;="&amp;A640)</f>
        <v>0.32500000000000001</v>
      </c>
      <c r="C640">
        <f>SUMIFS(user_list!Q:Q,user_list!G:G,"&lt;="&amp;A640,user_list!H:H,"&gt;="&amp;A640)</f>
        <v>0.8125</v>
      </c>
      <c r="D640">
        <f>SUMIFS(user_list!P:P,user_list!G:G,"&lt;="&amp;A640,user_list!H:H,"&gt;="&amp;A640,user_list!J:J,days!G640)+SUMIFS(user_list!P:P,user_list!G:G,"&lt;="&amp;A640,user_list!H:H,"&gt;="&amp;A640,user_list!J:J,days!G640-1)</f>
        <v>0</v>
      </c>
      <c r="E640" s="38">
        <f>COUNTIF(user_list!H:H,A640)</f>
        <v>0</v>
      </c>
      <c r="F640" s="55">
        <f t="shared" si="18"/>
        <v>9</v>
      </c>
      <c r="G640" s="55">
        <f t="shared" si="19"/>
        <v>2016</v>
      </c>
    </row>
    <row r="641" spans="1:7" x14ac:dyDescent="0.3">
      <c r="A641" s="74">
        <v>42644</v>
      </c>
      <c r="B641">
        <f>SUMIFS(user_list!P:P,user_list!G:G,"&lt;="&amp;A641,user_list!H:H,"&gt;="&amp;A641)</f>
        <v>0.32500000000000001</v>
      </c>
      <c r="C641">
        <f>SUMIFS(user_list!Q:Q,user_list!G:G,"&lt;="&amp;A641,user_list!H:H,"&gt;="&amp;A641)</f>
        <v>0.8125</v>
      </c>
      <c r="D641">
        <f>SUMIFS(user_list!P:P,user_list!G:G,"&lt;="&amp;A641,user_list!H:H,"&gt;="&amp;A641,user_list!J:J,days!G641)+SUMIFS(user_list!P:P,user_list!G:G,"&lt;="&amp;A641,user_list!H:H,"&gt;="&amp;A641,user_list!J:J,days!G641-1)</f>
        <v>0</v>
      </c>
      <c r="E641" s="38">
        <f>COUNTIF(user_list!H:H,A641)</f>
        <v>0</v>
      </c>
      <c r="F641" s="55">
        <f t="shared" si="18"/>
        <v>10</v>
      </c>
      <c r="G641" s="55">
        <f t="shared" si="19"/>
        <v>2016</v>
      </c>
    </row>
    <row r="642" spans="1:7" x14ac:dyDescent="0.3">
      <c r="A642" s="74">
        <v>42645</v>
      </c>
      <c r="B642">
        <f>SUMIFS(user_list!P:P,user_list!G:G,"&lt;="&amp;A642,user_list!H:H,"&gt;="&amp;A642)</f>
        <v>0.32500000000000001</v>
      </c>
      <c r="C642">
        <f>SUMIFS(user_list!Q:Q,user_list!G:G,"&lt;="&amp;A642,user_list!H:H,"&gt;="&amp;A642)</f>
        <v>0.8125</v>
      </c>
      <c r="D642">
        <f>SUMIFS(user_list!P:P,user_list!G:G,"&lt;="&amp;A642,user_list!H:H,"&gt;="&amp;A642,user_list!J:J,days!G642)+SUMIFS(user_list!P:P,user_list!G:G,"&lt;="&amp;A642,user_list!H:H,"&gt;="&amp;A642,user_list!J:J,days!G642-1)</f>
        <v>0</v>
      </c>
      <c r="E642" s="38">
        <f>COUNTIF(user_list!H:H,A642)</f>
        <v>0</v>
      </c>
      <c r="F642" s="55">
        <f t="shared" ref="F642:F705" si="20">MONTH(A642)</f>
        <v>10</v>
      </c>
      <c r="G642" s="55">
        <f t="shared" ref="G642:G705" si="21">YEAR(A642)</f>
        <v>2016</v>
      </c>
    </row>
    <row r="643" spans="1:7" x14ac:dyDescent="0.3">
      <c r="A643" s="74">
        <v>42646</v>
      </c>
      <c r="B643">
        <f>SUMIFS(user_list!P:P,user_list!G:G,"&lt;="&amp;A643,user_list!H:H,"&gt;="&amp;A643)</f>
        <v>0.32500000000000001</v>
      </c>
      <c r="C643">
        <f>SUMIFS(user_list!Q:Q,user_list!G:G,"&lt;="&amp;A643,user_list!H:H,"&gt;="&amp;A643)</f>
        <v>0.8125</v>
      </c>
      <c r="D643">
        <f>SUMIFS(user_list!P:P,user_list!G:G,"&lt;="&amp;A643,user_list!H:H,"&gt;="&amp;A643,user_list!J:J,days!G643)+SUMIFS(user_list!P:P,user_list!G:G,"&lt;="&amp;A643,user_list!H:H,"&gt;="&amp;A643,user_list!J:J,days!G643-1)</f>
        <v>0</v>
      </c>
      <c r="E643" s="38">
        <f>COUNTIF(user_list!H:H,A643)</f>
        <v>0</v>
      </c>
      <c r="F643" s="55">
        <f t="shared" si="20"/>
        <v>10</v>
      </c>
      <c r="G643" s="55">
        <f t="shared" si="21"/>
        <v>2016</v>
      </c>
    </row>
    <row r="644" spans="1:7" x14ac:dyDescent="0.3">
      <c r="A644" s="74">
        <v>42647</v>
      </c>
      <c r="B644">
        <f>SUMIFS(user_list!P:P,user_list!G:G,"&lt;="&amp;A644,user_list!H:H,"&gt;="&amp;A644)</f>
        <v>0.50900000000000001</v>
      </c>
      <c r="C644">
        <f>SUMIFS(user_list!Q:Q,user_list!G:G,"&lt;="&amp;A644,user_list!H:H,"&gt;="&amp;A644)</f>
        <v>1.2925</v>
      </c>
      <c r="D644">
        <f>SUMIFS(user_list!P:P,user_list!G:G,"&lt;="&amp;A644,user_list!H:H,"&gt;="&amp;A644,user_list!J:J,days!G644)+SUMIFS(user_list!P:P,user_list!G:G,"&lt;="&amp;A644,user_list!H:H,"&gt;="&amp;A644,user_list!J:J,days!G644-1)</f>
        <v>0</v>
      </c>
      <c r="E644" s="38">
        <f>COUNTIF(user_list!H:H,A644)</f>
        <v>0</v>
      </c>
      <c r="F644" s="55">
        <f t="shared" si="20"/>
        <v>10</v>
      </c>
      <c r="G644" s="55">
        <f t="shared" si="21"/>
        <v>2016</v>
      </c>
    </row>
    <row r="645" spans="1:7" x14ac:dyDescent="0.3">
      <c r="A645" s="74">
        <v>42648</v>
      </c>
      <c r="B645">
        <f>SUMIFS(user_list!P:P,user_list!G:G,"&lt;="&amp;A645,user_list!H:H,"&gt;="&amp;A645)</f>
        <v>0.50900000000000001</v>
      </c>
      <c r="C645">
        <f>SUMIFS(user_list!Q:Q,user_list!G:G,"&lt;="&amp;A645,user_list!H:H,"&gt;="&amp;A645)</f>
        <v>1.2925</v>
      </c>
      <c r="D645">
        <f>SUMIFS(user_list!P:P,user_list!G:G,"&lt;="&amp;A645,user_list!H:H,"&gt;="&amp;A645,user_list!J:J,days!G645)+SUMIFS(user_list!P:P,user_list!G:G,"&lt;="&amp;A645,user_list!H:H,"&gt;="&amp;A645,user_list!J:J,days!G645-1)</f>
        <v>0</v>
      </c>
      <c r="E645" s="38">
        <f>COUNTIF(user_list!H:H,A645)</f>
        <v>0</v>
      </c>
      <c r="F645" s="55">
        <f t="shared" si="20"/>
        <v>10</v>
      </c>
      <c r="G645" s="55">
        <f t="shared" si="21"/>
        <v>2016</v>
      </c>
    </row>
    <row r="646" spans="1:7" x14ac:dyDescent="0.3">
      <c r="A646" s="74">
        <v>42649</v>
      </c>
      <c r="B646">
        <f>SUMIFS(user_list!P:P,user_list!G:G,"&lt;="&amp;A646,user_list!H:H,"&gt;="&amp;A646)</f>
        <v>0.50900000000000001</v>
      </c>
      <c r="C646">
        <f>SUMIFS(user_list!Q:Q,user_list!G:G,"&lt;="&amp;A646,user_list!H:H,"&gt;="&amp;A646)</f>
        <v>1.2925</v>
      </c>
      <c r="D646">
        <f>SUMIFS(user_list!P:P,user_list!G:G,"&lt;="&amp;A646,user_list!H:H,"&gt;="&amp;A646,user_list!J:J,days!G646)+SUMIFS(user_list!P:P,user_list!G:G,"&lt;="&amp;A646,user_list!H:H,"&gt;="&amp;A646,user_list!J:J,days!G646-1)</f>
        <v>0</v>
      </c>
      <c r="E646" s="38">
        <f>COUNTIF(user_list!H:H,A646)</f>
        <v>0</v>
      </c>
      <c r="F646" s="55">
        <f t="shared" si="20"/>
        <v>10</v>
      </c>
      <c r="G646" s="55">
        <f t="shared" si="21"/>
        <v>2016</v>
      </c>
    </row>
    <row r="647" spans="1:7" x14ac:dyDescent="0.3">
      <c r="A647" s="74">
        <v>42650</v>
      </c>
      <c r="B647">
        <f>SUMIFS(user_list!P:P,user_list!G:G,"&lt;="&amp;A647,user_list!H:H,"&gt;="&amp;A647)</f>
        <v>0.50900000000000001</v>
      </c>
      <c r="C647">
        <f>SUMIFS(user_list!Q:Q,user_list!G:G,"&lt;="&amp;A647,user_list!H:H,"&gt;="&amp;A647)</f>
        <v>1.2925</v>
      </c>
      <c r="D647">
        <f>SUMIFS(user_list!P:P,user_list!G:G,"&lt;="&amp;A647,user_list!H:H,"&gt;="&amp;A647,user_list!J:J,days!G647)+SUMIFS(user_list!P:P,user_list!G:G,"&lt;="&amp;A647,user_list!H:H,"&gt;="&amp;A647,user_list!J:J,days!G647-1)</f>
        <v>0</v>
      </c>
      <c r="E647" s="38">
        <f>COUNTIF(user_list!H:H,A647)</f>
        <v>0</v>
      </c>
      <c r="F647" s="55">
        <f t="shared" si="20"/>
        <v>10</v>
      </c>
      <c r="G647" s="55">
        <f t="shared" si="21"/>
        <v>2016</v>
      </c>
    </row>
    <row r="648" spans="1:7" x14ac:dyDescent="0.3">
      <c r="A648" s="74">
        <v>42651</v>
      </c>
      <c r="B648">
        <f>SUMIFS(user_list!P:P,user_list!G:G,"&lt;="&amp;A648,user_list!H:H,"&gt;="&amp;A648)</f>
        <v>0.50900000000000001</v>
      </c>
      <c r="C648">
        <f>SUMIFS(user_list!Q:Q,user_list!G:G,"&lt;="&amp;A648,user_list!H:H,"&gt;="&amp;A648)</f>
        <v>1.2925</v>
      </c>
      <c r="D648">
        <f>SUMIFS(user_list!P:P,user_list!G:G,"&lt;="&amp;A648,user_list!H:H,"&gt;="&amp;A648,user_list!J:J,days!G648)+SUMIFS(user_list!P:P,user_list!G:G,"&lt;="&amp;A648,user_list!H:H,"&gt;="&amp;A648,user_list!J:J,days!G648-1)</f>
        <v>0</v>
      </c>
      <c r="E648" s="38">
        <f>COUNTIF(user_list!H:H,A648)</f>
        <v>0</v>
      </c>
      <c r="F648" s="55">
        <f t="shared" si="20"/>
        <v>10</v>
      </c>
      <c r="G648" s="55">
        <f t="shared" si="21"/>
        <v>2016</v>
      </c>
    </row>
    <row r="649" spans="1:7" x14ac:dyDescent="0.3">
      <c r="A649" s="74">
        <v>42652</v>
      </c>
      <c r="B649">
        <f>SUMIFS(user_list!P:P,user_list!G:G,"&lt;="&amp;A649,user_list!H:H,"&gt;="&amp;A649)</f>
        <v>0.50900000000000001</v>
      </c>
      <c r="C649">
        <f>SUMIFS(user_list!Q:Q,user_list!G:G,"&lt;="&amp;A649,user_list!H:H,"&gt;="&amp;A649)</f>
        <v>1.2925</v>
      </c>
      <c r="D649">
        <f>SUMIFS(user_list!P:P,user_list!G:G,"&lt;="&amp;A649,user_list!H:H,"&gt;="&amp;A649,user_list!J:J,days!G649)+SUMIFS(user_list!P:P,user_list!G:G,"&lt;="&amp;A649,user_list!H:H,"&gt;="&amp;A649,user_list!J:J,days!G649-1)</f>
        <v>0</v>
      </c>
      <c r="E649" s="38">
        <f>COUNTIF(user_list!H:H,A649)</f>
        <v>0</v>
      </c>
      <c r="F649" s="55">
        <f t="shared" si="20"/>
        <v>10</v>
      </c>
      <c r="G649" s="55">
        <f t="shared" si="21"/>
        <v>2016</v>
      </c>
    </row>
    <row r="650" spans="1:7" x14ac:dyDescent="0.3">
      <c r="A650" s="74">
        <v>42653</v>
      </c>
      <c r="B650">
        <f>SUMIFS(user_list!P:P,user_list!G:G,"&lt;="&amp;A650,user_list!H:H,"&gt;="&amp;A650)</f>
        <v>0.50900000000000001</v>
      </c>
      <c r="C650">
        <f>SUMIFS(user_list!Q:Q,user_list!G:G,"&lt;="&amp;A650,user_list!H:H,"&gt;="&amp;A650)</f>
        <v>1.2925</v>
      </c>
      <c r="D650">
        <f>SUMIFS(user_list!P:P,user_list!G:G,"&lt;="&amp;A650,user_list!H:H,"&gt;="&amp;A650,user_list!J:J,days!G650)+SUMIFS(user_list!P:P,user_list!G:G,"&lt;="&amp;A650,user_list!H:H,"&gt;="&amp;A650,user_list!J:J,days!G650-1)</f>
        <v>0</v>
      </c>
      <c r="E650" s="38">
        <f>COUNTIF(user_list!H:H,A650)</f>
        <v>0</v>
      </c>
      <c r="F650" s="55">
        <f t="shared" si="20"/>
        <v>10</v>
      </c>
      <c r="G650" s="55">
        <f t="shared" si="21"/>
        <v>2016</v>
      </c>
    </row>
    <row r="651" spans="1:7" x14ac:dyDescent="0.3">
      <c r="A651" s="74">
        <v>42654</v>
      </c>
      <c r="B651">
        <f>SUMIFS(user_list!P:P,user_list!G:G,"&lt;="&amp;A651,user_list!H:H,"&gt;="&amp;A651)</f>
        <v>0.50900000000000001</v>
      </c>
      <c r="C651">
        <f>SUMIFS(user_list!Q:Q,user_list!G:G,"&lt;="&amp;A651,user_list!H:H,"&gt;="&amp;A651)</f>
        <v>1.2925</v>
      </c>
      <c r="D651">
        <f>SUMIFS(user_list!P:P,user_list!G:G,"&lt;="&amp;A651,user_list!H:H,"&gt;="&amp;A651,user_list!J:J,days!G651)+SUMIFS(user_list!P:P,user_list!G:G,"&lt;="&amp;A651,user_list!H:H,"&gt;="&amp;A651,user_list!J:J,days!G651-1)</f>
        <v>0</v>
      </c>
      <c r="E651" s="38">
        <f>COUNTIF(user_list!H:H,A651)</f>
        <v>0</v>
      </c>
      <c r="F651" s="55">
        <f t="shared" si="20"/>
        <v>10</v>
      </c>
      <c r="G651" s="55">
        <f t="shared" si="21"/>
        <v>2016</v>
      </c>
    </row>
    <row r="652" spans="1:7" x14ac:dyDescent="0.3">
      <c r="A652" s="74">
        <v>42655</v>
      </c>
      <c r="B652">
        <f>SUMIFS(user_list!P:P,user_list!G:G,"&lt;="&amp;A652,user_list!H:H,"&gt;="&amp;A652)</f>
        <v>0.50900000000000001</v>
      </c>
      <c r="C652">
        <f>SUMIFS(user_list!Q:Q,user_list!G:G,"&lt;="&amp;A652,user_list!H:H,"&gt;="&amp;A652)</f>
        <v>1.2925</v>
      </c>
      <c r="D652">
        <f>SUMIFS(user_list!P:P,user_list!G:G,"&lt;="&amp;A652,user_list!H:H,"&gt;="&amp;A652,user_list!J:J,days!G652)+SUMIFS(user_list!P:P,user_list!G:G,"&lt;="&amp;A652,user_list!H:H,"&gt;="&amp;A652,user_list!J:J,days!G652-1)</f>
        <v>0</v>
      </c>
      <c r="E652" s="38">
        <f>COUNTIF(user_list!H:H,A652)</f>
        <v>0</v>
      </c>
      <c r="F652" s="55">
        <f t="shared" si="20"/>
        <v>10</v>
      </c>
      <c r="G652" s="55">
        <f t="shared" si="21"/>
        <v>2016</v>
      </c>
    </row>
    <row r="653" spans="1:7" x14ac:dyDescent="0.3">
      <c r="A653" s="74">
        <v>42656</v>
      </c>
      <c r="B653">
        <f>SUMIFS(user_list!P:P,user_list!G:G,"&lt;="&amp;A653,user_list!H:H,"&gt;="&amp;A653)</f>
        <v>0.50900000000000001</v>
      </c>
      <c r="C653">
        <f>SUMIFS(user_list!Q:Q,user_list!G:G,"&lt;="&amp;A653,user_list!H:H,"&gt;="&amp;A653)</f>
        <v>1.2925</v>
      </c>
      <c r="D653">
        <f>SUMIFS(user_list!P:P,user_list!G:G,"&lt;="&amp;A653,user_list!H:H,"&gt;="&amp;A653,user_list!J:J,days!G653)+SUMIFS(user_list!P:P,user_list!G:G,"&lt;="&amp;A653,user_list!H:H,"&gt;="&amp;A653,user_list!J:J,days!G653-1)</f>
        <v>0</v>
      </c>
      <c r="E653" s="38">
        <f>COUNTIF(user_list!H:H,A653)</f>
        <v>0</v>
      </c>
      <c r="F653" s="55">
        <f t="shared" si="20"/>
        <v>10</v>
      </c>
      <c r="G653" s="55">
        <f t="shared" si="21"/>
        <v>2016</v>
      </c>
    </row>
    <row r="654" spans="1:7" x14ac:dyDescent="0.3">
      <c r="A654" s="74">
        <v>42657</v>
      </c>
      <c r="B654">
        <f>SUMIFS(user_list!P:P,user_list!G:G,"&lt;="&amp;A654,user_list!H:H,"&gt;="&amp;A654)</f>
        <v>0.50900000000000001</v>
      </c>
      <c r="C654">
        <f>SUMIFS(user_list!Q:Q,user_list!G:G,"&lt;="&amp;A654,user_list!H:H,"&gt;="&amp;A654)</f>
        <v>1.2925</v>
      </c>
      <c r="D654">
        <f>SUMIFS(user_list!P:P,user_list!G:G,"&lt;="&amp;A654,user_list!H:H,"&gt;="&amp;A654,user_list!J:J,days!G654)+SUMIFS(user_list!P:P,user_list!G:G,"&lt;="&amp;A654,user_list!H:H,"&gt;="&amp;A654,user_list!J:J,days!G654-1)</f>
        <v>0</v>
      </c>
      <c r="E654" s="38">
        <f>COUNTIF(user_list!H:H,A654)</f>
        <v>0</v>
      </c>
      <c r="F654" s="55">
        <f t="shared" si="20"/>
        <v>10</v>
      </c>
      <c r="G654" s="55">
        <f t="shared" si="21"/>
        <v>2016</v>
      </c>
    </row>
    <row r="655" spans="1:7" x14ac:dyDescent="0.3">
      <c r="A655" s="74">
        <v>42658</v>
      </c>
      <c r="B655">
        <f>SUMIFS(user_list!P:P,user_list!G:G,"&lt;="&amp;A655,user_list!H:H,"&gt;="&amp;A655)</f>
        <v>0.50900000000000001</v>
      </c>
      <c r="C655">
        <f>SUMIFS(user_list!Q:Q,user_list!G:G,"&lt;="&amp;A655,user_list!H:H,"&gt;="&amp;A655)</f>
        <v>1.2925</v>
      </c>
      <c r="D655">
        <f>SUMIFS(user_list!P:P,user_list!G:G,"&lt;="&amp;A655,user_list!H:H,"&gt;="&amp;A655,user_list!J:J,days!G655)+SUMIFS(user_list!P:P,user_list!G:G,"&lt;="&amp;A655,user_list!H:H,"&gt;="&amp;A655,user_list!J:J,days!G655-1)</f>
        <v>0</v>
      </c>
      <c r="E655" s="38">
        <f>COUNTIF(user_list!H:H,A655)</f>
        <v>0</v>
      </c>
      <c r="F655" s="55">
        <f t="shared" si="20"/>
        <v>10</v>
      </c>
      <c r="G655" s="55">
        <f t="shared" si="21"/>
        <v>2016</v>
      </c>
    </row>
    <row r="656" spans="1:7" x14ac:dyDescent="0.3">
      <c r="A656" s="74">
        <v>42659</v>
      </c>
      <c r="B656">
        <f>SUMIFS(user_list!P:P,user_list!G:G,"&lt;="&amp;A656,user_list!H:H,"&gt;="&amp;A656)</f>
        <v>0.50900000000000001</v>
      </c>
      <c r="C656">
        <f>SUMIFS(user_list!Q:Q,user_list!G:G,"&lt;="&amp;A656,user_list!H:H,"&gt;="&amp;A656)</f>
        <v>1.2925</v>
      </c>
      <c r="D656">
        <f>SUMIFS(user_list!P:P,user_list!G:G,"&lt;="&amp;A656,user_list!H:H,"&gt;="&amp;A656,user_list!J:J,days!G656)+SUMIFS(user_list!P:P,user_list!G:G,"&lt;="&amp;A656,user_list!H:H,"&gt;="&amp;A656,user_list!J:J,days!G656-1)</f>
        <v>0</v>
      </c>
      <c r="E656" s="38">
        <f>COUNTIF(user_list!H:H,A656)</f>
        <v>0</v>
      </c>
      <c r="F656" s="55">
        <f t="shared" si="20"/>
        <v>10</v>
      </c>
      <c r="G656" s="55">
        <f t="shared" si="21"/>
        <v>2016</v>
      </c>
    </row>
    <row r="657" spans="1:7" x14ac:dyDescent="0.3">
      <c r="A657" s="74">
        <v>42660</v>
      </c>
      <c r="B657">
        <f>SUMIFS(user_list!P:P,user_list!G:G,"&lt;="&amp;A657,user_list!H:H,"&gt;="&amp;A657)</f>
        <v>0.50900000000000001</v>
      </c>
      <c r="C657">
        <f>SUMIFS(user_list!Q:Q,user_list!G:G,"&lt;="&amp;A657,user_list!H:H,"&gt;="&amp;A657)</f>
        <v>1.2925</v>
      </c>
      <c r="D657">
        <f>SUMIFS(user_list!P:P,user_list!G:G,"&lt;="&amp;A657,user_list!H:H,"&gt;="&amp;A657,user_list!J:J,days!G657)+SUMIFS(user_list!P:P,user_list!G:G,"&lt;="&amp;A657,user_list!H:H,"&gt;="&amp;A657,user_list!J:J,days!G657-1)</f>
        <v>0</v>
      </c>
      <c r="E657" s="38">
        <f>COUNTIF(user_list!H:H,A657)</f>
        <v>0</v>
      </c>
      <c r="F657" s="55">
        <f t="shared" si="20"/>
        <v>10</v>
      </c>
      <c r="G657" s="55">
        <f t="shared" si="21"/>
        <v>2016</v>
      </c>
    </row>
    <row r="658" spans="1:7" x14ac:dyDescent="0.3">
      <c r="A658" s="74">
        <v>42661</v>
      </c>
      <c r="B658">
        <f>SUMIFS(user_list!P:P,user_list!G:G,"&lt;="&amp;A658,user_list!H:H,"&gt;="&amp;A658)</f>
        <v>0.50900000000000001</v>
      </c>
      <c r="C658">
        <f>SUMIFS(user_list!Q:Q,user_list!G:G,"&lt;="&amp;A658,user_list!H:H,"&gt;="&amp;A658)</f>
        <v>1.2925</v>
      </c>
      <c r="D658">
        <f>SUMIFS(user_list!P:P,user_list!G:G,"&lt;="&amp;A658,user_list!H:H,"&gt;="&amp;A658,user_list!J:J,days!G658)+SUMIFS(user_list!P:P,user_list!G:G,"&lt;="&amp;A658,user_list!H:H,"&gt;="&amp;A658,user_list!J:J,days!G658-1)</f>
        <v>0</v>
      </c>
      <c r="E658" s="38">
        <f>COUNTIF(user_list!H:H,A658)</f>
        <v>0</v>
      </c>
      <c r="F658" s="55">
        <f t="shared" si="20"/>
        <v>10</v>
      </c>
      <c r="G658" s="55">
        <f t="shared" si="21"/>
        <v>2016</v>
      </c>
    </row>
    <row r="659" spans="1:7" x14ac:dyDescent="0.3">
      <c r="A659" s="74">
        <v>42662</v>
      </c>
      <c r="B659">
        <f>SUMIFS(user_list!P:P,user_list!G:G,"&lt;="&amp;A659,user_list!H:H,"&gt;="&amp;A659)</f>
        <v>0.50900000000000001</v>
      </c>
      <c r="C659">
        <f>SUMIFS(user_list!Q:Q,user_list!G:G,"&lt;="&amp;A659,user_list!H:H,"&gt;="&amp;A659)</f>
        <v>1.2925</v>
      </c>
      <c r="D659">
        <f>SUMIFS(user_list!P:P,user_list!G:G,"&lt;="&amp;A659,user_list!H:H,"&gt;="&amp;A659,user_list!J:J,days!G659)+SUMIFS(user_list!P:P,user_list!G:G,"&lt;="&amp;A659,user_list!H:H,"&gt;="&amp;A659,user_list!J:J,days!G659-1)</f>
        <v>0</v>
      </c>
      <c r="E659" s="38">
        <f>COUNTIF(user_list!H:H,A659)</f>
        <v>0</v>
      </c>
      <c r="F659" s="55">
        <f t="shared" si="20"/>
        <v>10</v>
      </c>
      <c r="G659" s="55">
        <f t="shared" si="21"/>
        <v>2016</v>
      </c>
    </row>
    <row r="660" spans="1:7" x14ac:dyDescent="0.3">
      <c r="A660" s="74">
        <v>42663</v>
      </c>
      <c r="B660">
        <f>SUMIFS(user_list!P:P,user_list!G:G,"&lt;="&amp;A660,user_list!H:H,"&gt;="&amp;A660)</f>
        <v>0.50900000000000001</v>
      </c>
      <c r="C660">
        <f>SUMIFS(user_list!Q:Q,user_list!G:G,"&lt;="&amp;A660,user_list!H:H,"&gt;="&amp;A660)</f>
        <v>1.2925</v>
      </c>
      <c r="D660">
        <f>SUMIFS(user_list!P:P,user_list!G:G,"&lt;="&amp;A660,user_list!H:H,"&gt;="&amp;A660,user_list!J:J,days!G660)+SUMIFS(user_list!P:P,user_list!G:G,"&lt;="&amp;A660,user_list!H:H,"&gt;="&amp;A660,user_list!J:J,days!G660-1)</f>
        <v>0</v>
      </c>
      <c r="E660" s="38">
        <f>COUNTIF(user_list!H:H,A660)</f>
        <v>0</v>
      </c>
      <c r="F660" s="55">
        <f t="shared" si="20"/>
        <v>10</v>
      </c>
      <c r="G660" s="55">
        <f t="shared" si="21"/>
        <v>2016</v>
      </c>
    </row>
    <row r="661" spans="1:7" x14ac:dyDescent="0.3">
      <c r="A661" s="74">
        <v>42664</v>
      </c>
      <c r="B661">
        <f>SUMIFS(user_list!P:P,user_list!G:G,"&lt;="&amp;A661,user_list!H:H,"&gt;="&amp;A661)</f>
        <v>0.50900000000000001</v>
      </c>
      <c r="C661">
        <f>SUMIFS(user_list!Q:Q,user_list!G:G,"&lt;="&amp;A661,user_list!H:H,"&gt;="&amp;A661)</f>
        <v>1.2925</v>
      </c>
      <c r="D661">
        <f>SUMIFS(user_list!P:P,user_list!G:G,"&lt;="&amp;A661,user_list!H:H,"&gt;="&amp;A661,user_list!J:J,days!G661)+SUMIFS(user_list!P:P,user_list!G:G,"&lt;="&amp;A661,user_list!H:H,"&gt;="&amp;A661,user_list!J:J,days!G661-1)</f>
        <v>0</v>
      </c>
      <c r="E661" s="38">
        <f>COUNTIF(user_list!H:H,A661)</f>
        <v>0</v>
      </c>
      <c r="F661" s="55">
        <f t="shared" si="20"/>
        <v>10</v>
      </c>
      <c r="G661" s="55">
        <f t="shared" si="21"/>
        <v>2016</v>
      </c>
    </row>
    <row r="662" spans="1:7" x14ac:dyDescent="0.3">
      <c r="A662" s="74">
        <v>42665</v>
      </c>
      <c r="B662">
        <f>SUMIFS(user_list!P:P,user_list!G:G,"&lt;="&amp;A662,user_list!H:H,"&gt;="&amp;A662)</f>
        <v>0.50900000000000001</v>
      </c>
      <c r="C662">
        <f>SUMIFS(user_list!Q:Q,user_list!G:G,"&lt;="&amp;A662,user_list!H:H,"&gt;="&amp;A662)</f>
        <v>1.2925</v>
      </c>
      <c r="D662">
        <f>SUMIFS(user_list!P:P,user_list!G:G,"&lt;="&amp;A662,user_list!H:H,"&gt;="&amp;A662,user_list!J:J,days!G662)+SUMIFS(user_list!P:P,user_list!G:G,"&lt;="&amp;A662,user_list!H:H,"&gt;="&amp;A662,user_list!J:J,days!G662-1)</f>
        <v>0</v>
      </c>
      <c r="E662" s="38">
        <f>COUNTIF(user_list!H:H,A662)</f>
        <v>0</v>
      </c>
      <c r="F662" s="55">
        <f t="shared" si="20"/>
        <v>10</v>
      </c>
      <c r="G662" s="55">
        <f t="shared" si="21"/>
        <v>2016</v>
      </c>
    </row>
    <row r="663" spans="1:7" x14ac:dyDescent="0.3">
      <c r="A663" s="74">
        <v>42666</v>
      </c>
      <c r="B663">
        <f>SUMIFS(user_list!P:P,user_list!G:G,"&lt;="&amp;A663,user_list!H:H,"&gt;="&amp;A663)</f>
        <v>0.50900000000000001</v>
      </c>
      <c r="C663">
        <f>SUMIFS(user_list!Q:Q,user_list!G:G,"&lt;="&amp;A663,user_list!H:H,"&gt;="&amp;A663)</f>
        <v>1.2925</v>
      </c>
      <c r="D663">
        <f>SUMIFS(user_list!P:P,user_list!G:G,"&lt;="&amp;A663,user_list!H:H,"&gt;="&amp;A663,user_list!J:J,days!G663)+SUMIFS(user_list!P:P,user_list!G:G,"&lt;="&amp;A663,user_list!H:H,"&gt;="&amp;A663,user_list!J:J,days!G663-1)</f>
        <v>0</v>
      </c>
      <c r="E663" s="38">
        <f>COUNTIF(user_list!H:H,A663)</f>
        <v>0</v>
      </c>
      <c r="F663" s="55">
        <f t="shared" si="20"/>
        <v>10</v>
      </c>
      <c r="G663" s="55">
        <f t="shared" si="21"/>
        <v>2016</v>
      </c>
    </row>
    <row r="664" spans="1:7" x14ac:dyDescent="0.3">
      <c r="A664" s="74">
        <v>42667</v>
      </c>
      <c r="B664">
        <f>SUMIFS(user_list!P:P,user_list!G:G,"&lt;="&amp;A664,user_list!H:H,"&gt;="&amp;A664)</f>
        <v>0.50900000000000001</v>
      </c>
      <c r="C664">
        <f>SUMIFS(user_list!Q:Q,user_list!G:G,"&lt;="&amp;A664,user_list!H:H,"&gt;="&amp;A664)</f>
        <v>1.2925</v>
      </c>
      <c r="D664">
        <f>SUMIFS(user_list!P:P,user_list!G:G,"&lt;="&amp;A664,user_list!H:H,"&gt;="&amp;A664,user_list!J:J,days!G664)+SUMIFS(user_list!P:P,user_list!G:G,"&lt;="&amp;A664,user_list!H:H,"&gt;="&amp;A664,user_list!J:J,days!G664-1)</f>
        <v>0</v>
      </c>
      <c r="E664" s="38">
        <f>COUNTIF(user_list!H:H,A664)</f>
        <v>0</v>
      </c>
      <c r="F664" s="55">
        <f t="shared" si="20"/>
        <v>10</v>
      </c>
      <c r="G664" s="55">
        <f t="shared" si="21"/>
        <v>2016</v>
      </c>
    </row>
    <row r="665" spans="1:7" x14ac:dyDescent="0.3">
      <c r="A665" s="74">
        <v>42668</v>
      </c>
      <c r="B665">
        <f>SUMIFS(user_list!P:P,user_list!G:G,"&lt;="&amp;A665,user_list!H:H,"&gt;="&amp;A665)</f>
        <v>0.96900000000000008</v>
      </c>
      <c r="C665">
        <f>SUMIFS(user_list!Q:Q,user_list!G:G,"&lt;="&amp;A665,user_list!H:H,"&gt;="&amp;A665)</f>
        <v>2.4924999999999997</v>
      </c>
      <c r="D665">
        <f>SUMIFS(user_list!P:P,user_list!G:G,"&lt;="&amp;A665,user_list!H:H,"&gt;="&amp;A665,user_list!J:J,days!G665)+SUMIFS(user_list!P:P,user_list!G:G,"&lt;="&amp;A665,user_list!H:H,"&gt;="&amp;A665,user_list!J:J,days!G665-1)</f>
        <v>0</v>
      </c>
      <c r="E665" s="38">
        <f>COUNTIF(user_list!H:H,A665)</f>
        <v>0</v>
      </c>
      <c r="F665" s="55">
        <f t="shared" si="20"/>
        <v>10</v>
      </c>
      <c r="G665" s="55">
        <f t="shared" si="21"/>
        <v>2016</v>
      </c>
    </row>
    <row r="666" spans="1:7" x14ac:dyDescent="0.3">
      <c r="A666" s="74">
        <v>42669</v>
      </c>
      <c r="B666">
        <f>SUMIFS(user_list!P:P,user_list!G:G,"&lt;="&amp;A666,user_list!H:H,"&gt;="&amp;A666)</f>
        <v>0.96900000000000008</v>
      </c>
      <c r="C666">
        <f>SUMIFS(user_list!Q:Q,user_list!G:G,"&lt;="&amp;A666,user_list!H:H,"&gt;="&amp;A666)</f>
        <v>2.4924999999999997</v>
      </c>
      <c r="D666">
        <f>SUMIFS(user_list!P:P,user_list!G:G,"&lt;="&amp;A666,user_list!H:H,"&gt;="&amp;A666,user_list!J:J,days!G666)+SUMIFS(user_list!P:P,user_list!G:G,"&lt;="&amp;A666,user_list!H:H,"&gt;="&amp;A666,user_list!J:J,days!G666-1)</f>
        <v>0</v>
      </c>
      <c r="E666" s="38">
        <f>COUNTIF(user_list!H:H,A666)</f>
        <v>1</v>
      </c>
      <c r="F666" s="55">
        <f t="shared" si="20"/>
        <v>10</v>
      </c>
      <c r="G666" s="55">
        <f t="shared" si="21"/>
        <v>2016</v>
      </c>
    </row>
    <row r="667" spans="1:7" x14ac:dyDescent="0.3">
      <c r="A667" s="74">
        <v>42670</v>
      </c>
      <c r="B667">
        <f>SUMIFS(user_list!P:P,user_list!G:G,"&lt;="&amp;A667,user_list!H:H,"&gt;="&amp;A667)</f>
        <v>0.64400000000000013</v>
      </c>
      <c r="C667">
        <f>SUMIFS(user_list!Q:Q,user_list!G:G,"&lt;="&amp;A667,user_list!H:H,"&gt;="&amp;A667)</f>
        <v>1.68</v>
      </c>
      <c r="D667">
        <f>SUMIFS(user_list!P:P,user_list!G:G,"&lt;="&amp;A667,user_list!H:H,"&gt;="&amp;A667,user_list!J:J,days!G667)+SUMIFS(user_list!P:P,user_list!G:G,"&lt;="&amp;A667,user_list!H:H,"&gt;="&amp;A667,user_list!J:J,days!G667-1)</f>
        <v>0</v>
      </c>
      <c r="E667" s="38">
        <f>COUNTIF(user_list!H:H,A667)</f>
        <v>0</v>
      </c>
      <c r="F667" s="55">
        <f t="shared" si="20"/>
        <v>10</v>
      </c>
      <c r="G667" s="55">
        <f t="shared" si="21"/>
        <v>2016</v>
      </c>
    </row>
    <row r="668" spans="1:7" x14ac:dyDescent="0.3">
      <c r="A668" s="74">
        <v>42671</v>
      </c>
      <c r="B668">
        <f>SUMIFS(user_list!P:P,user_list!G:G,"&lt;="&amp;A668,user_list!H:H,"&gt;="&amp;A668)</f>
        <v>0.64400000000000013</v>
      </c>
      <c r="C668">
        <f>SUMIFS(user_list!Q:Q,user_list!G:G,"&lt;="&amp;A668,user_list!H:H,"&gt;="&amp;A668)</f>
        <v>1.68</v>
      </c>
      <c r="D668">
        <f>SUMIFS(user_list!P:P,user_list!G:G,"&lt;="&amp;A668,user_list!H:H,"&gt;="&amp;A668,user_list!J:J,days!G668)+SUMIFS(user_list!P:P,user_list!G:G,"&lt;="&amp;A668,user_list!H:H,"&gt;="&amp;A668,user_list!J:J,days!G668-1)</f>
        <v>0</v>
      </c>
      <c r="E668" s="38">
        <f>COUNTIF(user_list!H:H,A668)</f>
        <v>0</v>
      </c>
      <c r="F668" s="55">
        <f t="shared" si="20"/>
        <v>10</v>
      </c>
      <c r="G668" s="55">
        <f t="shared" si="21"/>
        <v>2016</v>
      </c>
    </row>
    <row r="669" spans="1:7" x14ac:dyDescent="0.3">
      <c r="A669" s="74">
        <v>42672</v>
      </c>
      <c r="B669">
        <f>SUMIFS(user_list!P:P,user_list!G:G,"&lt;="&amp;A669,user_list!H:H,"&gt;="&amp;A669)</f>
        <v>0.64400000000000013</v>
      </c>
      <c r="C669">
        <f>SUMIFS(user_list!Q:Q,user_list!G:G,"&lt;="&amp;A669,user_list!H:H,"&gt;="&amp;A669)</f>
        <v>1.68</v>
      </c>
      <c r="D669">
        <f>SUMIFS(user_list!P:P,user_list!G:G,"&lt;="&amp;A669,user_list!H:H,"&gt;="&amp;A669,user_list!J:J,days!G669)+SUMIFS(user_list!P:P,user_list!G:G,"&lt;="&amp;A669,user_list!H:H,"&gt;="&amp;A669,user_list!J:J,days!G669-1)</f>
        <v>0</v>
      </c>
      <c r="E669" s="38">
        <f>COUNTIF(user_list!H:H,A669)</f>
        <v>0</v>
      </c>
      <c r="F669" s="55">
        <f t="shared" si="20"/>
        <v>10</v>
      </c>
      <c r="G669" s="55">
        <f t="shared" si="21"/>
        <v>2016</v>
      </c>
    </row>
    <row r="670" spans="1:7" x14ac:dyDescent="0.3">
      <c r="A670" s="74">
        <v>42673</v>
      </c>
      <c r="B670">
        <f>SUMIFS(user_list!P:P,user_list!G:G,"&lt;="&amp;A670,user_list!H:H,"&gt;="&amp;A670)</f>
        <v>0.64400000000000013</v>
      </c>
      <c r="C670">
        <f>SUMIFS(user_list!Q:Q,user_list!G:G,"&lt;="&amp;A670,user_list!H:H,"&gt;="&amp;A670)</f>
        <v>1.68</v>
      </c>
      <c r="D670">
        <f>SUMIFS(user_list!P:P,user_list!G:G,"&lt;="&amp;A670,user_list!H:H,"&gt;="&amp;A670,user_list!J:J,days!G670)+SUMIFS(user_list!P:P,user_list!G:G,"&lt;="&amp;A670,user_list!H:H,"&gt;="&amp;A670,user_list!J:J,days!G670-1)</f>
        <v>0</v>
      </c>
      <c r="E670" s="38">
        <f>COUNTIF(user_list!H:H,A670)</f>
        <v>0</v>
      </c>
      <c r="F670" s="55">
        <f t="shared" si="20"/>
        <v>10</v>
      </c>
      <c r="G670" s="55">
        <f t="shared" si="21"/>
        <v>2016</v>
      </c>
    </row>
    <row r="671" spans="1:7" x14ac:dyDescent="0.3">
      <c r="A671" s="74">
        <v>42674</v>
      </c>
      <c r="B671">
        <f>SUMIFS(user_list!P:P,user_list!G:G,"&lt;="&amp;A671,user_list!H:H,"&gt;="&amp;A671)</f>
        <v>0.64400000000000013</v>
      </c>
      <c r="C671">
        <f>SUMIFS(user_list!Q:Q,user_list!G:G,"&lt;="&amp;A671,user_list!H:H,"&gt;="&amp;A671)</f>
        <v>1.68</v>
      </c>
      <c r="D671">
        <f>SUMIFS(user_list!P:P,user_list!G:G,"&lt;="&amp;A671,user_list!H:H,"&gt;="&amp;A671,user_list!J:J,days!G671)+SUMIFS(user_list!P:P,user_list!G:G,"&lt;="&amp;A671,user_list!H:H,"&gt;="&amp;A671,user_list!J:J,days!G671-1)</f>
        <v>0</v>
      </c>
      <c r="E671" s="38">
        <f>COUNTIF(user_list!H:H,A671)</f>
        <v>0</v>
      </c>
      <c r="F671" s="55">
        <f t="shared" si="20"/>
        <v>10</v>
      </c>
      <c r="G671" s="55">
        <f t="shared" si="21"/>
        <v>2016</v>
      </c>
    </row>
    <row r="672" spans="1:7" x14ac:dyDescent="0.3">
      <c r="A672" s="74">
        <v>42675</v>
      </c>
      <c r="B672">
        <f>SUMIFS(user_list!P:P,user_list!G:G,"&lt;="&amp;A672,user_list!H:H,"&gt;="&amp;A672)</f>
        <v>0.64400000000000013</v>
      </c>
      <c r="C672">
        <f>SUMIFS(user_list!Q:Q,user_list!G:G,"&lt;="&amp;A672,user_list!H:H,"&gt;="&amp;A672)</f>
        <v>1.68</v>
      </c>
      <c r="D672">
        <f>SUMIFS(user_list!P:P,user_list!G:G,"&lt;="&amp;A672,user_list!H:H,"&gt;="&amp;A672,user_list!J:J,days!G672)+SUMIFS(user_list!P:P,user_list!G:G,"&lt;="&amp;A672,user_list!H:H,"&gt;="&amp;A672,user_list!J:J,days!G672-1)</f>
        <v>0</v>
      </c>
      <c r="E672" s="38">
        <f>COUNTIF(user_list!H:H,A672)</f>
        <v>0</v>
      </c>
      <c r="F672" s="55">
        <f t="shared" si="20"/>
        <v>11</v>
      </c>
      <c r="G672" s="55">
        <f t="shared" si="21"/>
        <v>2016</v>
      </c>
    </row>
    <row r="673" spans="1:7" x14ac:dyDescent="0.3">
      <c r="A673" s="74">
        <v>42676</v>
      </c>
      <c r="B673">
        <f>SUMIFS(user_list!P:P,user_list!G:G,"&lt;="&amp;A673,user_list!H:H,"&gt;="&amp;A673)</f>
        <v>0.64400000000000013</v>
      </c>
      <c r="C673">
        <f>SUMIFS(user_list!Q:Q,user_list!G:G,"&lt;="&amp;A673,user_list!H:H,"&gt;="&amp;A673)</f>
        <v>1.68</v>
      </c>
      <c r="D673">
        <f>SUMIFS(user_list!P:P,user_list!G:G,"&lt;="&amp;A673,user_list!H:H,"&gt;="&amp;A673,user_list!J:J,days!G673)+SUMIFS(user_list!P:P,user_list!G:G,"&lt;="&amp;A673,user_list!H:H,"&gt;="&amp;A673,user_list!J:J,days!G673-1)</f>
        <v>0</v>
      </c>
      <c r="E673" s="38">
        <f>COUNTIF(user_list!H:H,A673)</f>
        <v>0</v>
      </c>
      <c r="F673" s="55">
        <f t="shared" si="20"/>
        <v>11</v>
      </c>
      <c r="G673" s="55">
        <f t="shared" si="21"/>
        <v>2016</v>
      </c>
    </row>
    <row r="674" spans="1:7" x14ac:dyDescent="0.3">
      <c r="A674" s="74">
        <v>42677</v>
      </c>
      <c r="B674">
        <f>SUMIFS(user_list!P:P,user_list!G:G,"&lt;="&amp;A674,user_list!H:H,"&gt;="&amp;A674)</f>
        <v>0.64400000000000013</v>
      </c>
      <c r="C674">
        <f>SUMIFS(user_list!Q:Q,user_list!G:G,"&lt;="&amp;A674,user_list!H:H,"&gt;="&amp;A674)</f>
        <v>1.68</v>
      </c>
      <c r="D674">
        <f>SUMIFS(user_list!P:P,user_list!G:G,"&lt;="&amp;A674,user_list!H:H,"&gt;="&amp;A674,user_list!J:J,days!G674)+SUMIFS(user_list!P:P,user_list!G:G,"&lt;="&amp;A674,user_list!H:H,"&gt;="&amp;A674,user_list!J:J,days!G674-1)</f>
        <v>0</v>
      </c>
      <c r="E674" s="38">
        <f>COUNTIF(user_list!H:H,A674)</f>
        <v>1</v>
      </c>
      <c r="F674" s="55">
        <f t="shared" si="20"/>
        <v>11</v>
      </c>
      <c r="G674" s="55">
        <f t="shared" si="21"/>
        <v>2016</v>
      </c>
    </row>
    <row r="675" spans="1:7" x14ac:dyDescent="0.3">
      <c r="A675" s="74">
        <v>42678</v>
      </c>
      <c r="B675">
        <f>SUMIFS(user_list!P:P,user_list!G:G,"&lt;="&amp;A675,user_list!H:H,"&gt;="&amp;A675)</f>
        <v>0.184</v>
      </c>
      <c r="C675">
        <f>SUMIFS(user_list!Q:Q,user_list!G:G,"&lt;="&amp;A675,user_list!H:H,"&gt;="&amp;A675)</f>
        <v>0.48</v>
      </c>
      <c r="D675">
        <f>SUMIFS(user_list!P:P,user_list!G:G,"&lt;="&amp;A675,user_list!H:H,"&gt;="&amp;A675,user_list!J:J,days!G675)+SUMIFS(user_list!P:P,user_list!G:G,"&lt;="&amp;A675,user_list!H:H,"&gt;="&amp;A675,user_list!J:J,days!G675-1)</f>
        <v>0</v>
      </c>
      <c r="E675" s="38">
        <f>COUNTIF(user_list!H:H,A675)</f>
        <v>0</v>
      </c>
      <c r="F675" s="55">
        <f t="shared" si="20"/>
        <v>11</v>
      </c>
      <c r="G675" s="55">
        <f t="shared" si="21"/>
        <v>2016</v>
      </c>
    </row>
    <row r="676" spans="1:7" x14ac:dyDescent="0.3">
      <c r="A676" s="74">
        <v>42679</v>
      </c>
      <c r="B676">
        <f>SUMIFS(user_list!P:P,user_list!G:G,"&lt;="&amp;A676,user_list!H:H,"&gt;="&amp;A676)</f>
        <v>0.184</v>
      </c>
      <c r="C676">
        <f>SUMIFS(user_list!Q:Q,user_list!G:G,"&lt;="&amp;A676,user_list!H:H,"&gt;="&amp;A676)</f>
        <v>0.48</v>
      </c>
      <c r="D676">
        <f>SUMIFS(user_list!P:P,user_list!G:G,"&lt;="&amp;A676,user_list!H:H,"&gt;="&amp;A676,user_list!J:J,days!G676)+SUMIFS(user_list!P:P,user_list!G:G,"&lt;="&amp;A676,user_list!H:H,"&gt;="&amp;A676,user_list!J:J,days!G676-1)</f>
        <v>0</v>
      </c>
      <c r="E676" s="38">
        <f>COUNTIF(user_list!H:H,A676)</f>
        <v>0</v>
      </c>
      <c r="F676" s="55">
        <f t="shared" si="20"/>
        <v>11</v>
      </c>
      <c r="G676" s="55">
        <f t="shared" si="21"/>
        <v>2016</v>
      </c>
    </row>
    <row r="677" spans="1:7" x14ac:dyDescent="0.3">
      <c r="A677" s="74">
        <v>42680</v>
      </c>
      <c r="B677">
        <f>SUMIFS(user_list!P:P,user_list!G:G,"&lt;="&amp;A677,user_list!H:H,"&gt;="&amp;A677)</f>
        <v>0.184</v>
      </c>
      <c r="C677">
        <f>SUMIFS(user_list!Q:Q,user_list!G:G,"&lt;="&amp;A677,user_list!H:H,"&gt;="&amp;A677)</f>
        <v>0.48</v>
      </c>
      <c r="D677">
        <f>SUMIFS(user_list!P:P,user_list!G:G,"&lt;="&amp;A677,user_list!H:H,"&gt;="&amp;A677,user_list!J:J,days!G677)+SUMIFS(user_list!P:P,user_list!G:G,"&lt;="&amp;A677,user_list!H:H,"&gt;="&amp;A677,user_list!J:J,days!G677-1)</f>
        <v>0</v>
      </c>
      <c r="E677" s="38">
        <f>COUNTIF(user_list!H:H,A677)</f>
        <v>0</v>
      </c>
      <c r="F677" s="55">
        <f t="shared" si="20"/>
        <v>11</v>
      </c>
      <c r="G677" s="55">
        <f t="shared" si="21"/>
        <v>2016</v>
      </c>
    </row>
    <row r="678" spans="1:7" x14ac:dyDescent="0.3">
      <c r="A678" s="74">
        <v>42681</v>
      </c>
      <c r="B678">
        <f>SUMIFS(user_list!P:P,user_list!G:G,"&lt;="&amp;A678,user_list!H:H,"&gt;="&amp;A678)</f>
        <v>0.184</v>
      </c>
      <c r="C678">
        <f>SUMIFS(user_list!Q:Q,user_list!G:G,"&lt;="&amp;A678,user_list!H:H,"&gt;="&amp;A678)</f>
        <v>0.48</v>
      </c>
      <c r="D678">
        <f>SUMIFS(user_list!P:P,user_list!G:G,"&lt;="&amp;A678,user_list!H:H,"&gt;="&amp;A678,user_list!J:J,days!G678)+SUMIFS(user_list!P:P,user_list!G:G,"&lt;="&amp;A678,user_list!H:H,"&gt;="&amp;A678,user_list!J:J,days!G678-1)</f>
        <v>0</v>
      </c>
      <c r="E678" s="38">
        <f>COUNTIF(user_list!H:H,A678)</f>
        <v>0</v>
      </c>
      <c r="F678" s="55">
        <f t="shared" si="20"/>
        <v>11</v>
      </c>
      <c r="G678" s="55">
        <f t="shared" si="21"/>
        <v>2016</v>
      </c>
    </row>
    <row r="679" spans="1:7" x14ac:dyDescent="0.3">
      <c r="A679" s="74">
        <v>42682</v>
      </c>
      <c r="B679">
        <f>SUMIFS(user_list!P:P,user_list!G:G,"&lt;="&amp;A679,user_list!H:H,"&gt;="&amp;A679)</f>
        <v>0.184</v>
      </c>
      <c r="C679">
        <f>SUMIFS(user_list!Q:Q,user_list!G:G,"&lt;="&amp;A679,user_list!H:H,"&gt;="&amp;A679)</f>
        <v>0.48</v>
      </c>
      <c r="D679">
        <f>SUMIFS(user_list!P:P,user_list!G:G,"&lt;="&amp;A679,user_list!H:H,"&gt;="&amp;A679,user_list!J:J,days!G679)+SUMIFS(user_list!P:P,user_list!G:G,"&lt;="&amp;A679,user_list!H:H,"&gt;="&amp;A679,user_list!J:J,days!G679-1)</f>
        <v>0</v>
      </c>
      <c r="E679" s="38">
        <f>COUNTIF(user_list!H:H,A679)</f>
        <v>0</v>
      </c>
      <c r="F679" s="55">
        <f t="shared" si="20"/>
        <v>11</v>
      </c>
      <c r="G679" s="55">
        <f t="shared" si="21"/>
        <v>2016</v>
      </c>
    </row>
    <row r="680" spans="1:7" x14ac:dyDescent="0.3">
      <c r="A680" s="74">
        <v>42683</v>
      </c>
      <c r="B680">
        <f>SUMIFS(user_list!P:P,user_list!G:G,"&lt;="&amp;A680,user_list!H:H,"&gt;="&amp;A680)</f>
        <v>0.184</v>
      </c>
      <c r="C680">
        <f>SUMIFS(user_list!Q:Q,user_list!G:G,"&lt;="&amp;A680,user_list!H:H,"&gt;="&amp;A680)</f>
        <v>0.48</v>
      </c>
      <c r="D680">
        <f>SUMIFS(user_list!P:P,user_list!G:G,"&lt;="&amp;A680,user_list!H:H,"&gt;="&amp;A680,user_list!J:J,days!G680)+SUMIFS(user_list!P:P,user_list!G:G,"&lt;="&amp;A680,user_list!H:H,"&gt;="&amp;A680,user_list!J:J,days!G680-1)</f>
        <v>0</v>
      </c>
      <c r="E680" s="38">
        <f>COUNTIF(user_list!H:H,A680)</f>
        <v>0</v>
      </c>
      <c r="F680" s="55">
        <f t="shared" si="20"/>
        <v>11</v>
      </c>
      <c r="G680" s="55">
        <f t="shared" si="21"/>
        <v>2016</v>
      </c>
    </row>
    <row r="681" spans="1:7" x14ac:dyDescent="0.3">
      <c r="A681" s="74">
        <v>42684</v>
      </c>
      <c r="B681">
        <f>SUMIFS(user_list!P:P,user_list!G:G,"&lt;="&amp;A681,user_list!H:H,"&gt;="&amp;A681)</f>
        <v>0.184</v>
      </c>
      <c r="C681">
        <f>SUMIFS(user_list!Q:Q,user_list!G:G,"&lt;="&amp;A681,user_list!H:H,"&gt;="&amp;A681)</f>
        <v>0.48</v>
      </c>
      <c r="D681">
        <f>SUMIFS(user_list!P:P,user_list!G:G,"&lt;="&amp;A681,user_list!H:H,"&gt;="&amp;A681,user_list!J:J,days!G681)+SUMIFS(user_list!P:P,user_list!G:G,"&lt;="&amp;A681,user_list!H:H,"&gt;="&amp;A681,user_list!J:J,days!G681-1)</f>
        <v>0</v>
      </c>
      <c r="E681" s="38">
        <f>COUNTIF(user_list!H:H,A681)</f>
        <v>0</v>
      </c>
      <c r="F681" s="55">
        <f t="shared" si="20"/>
        <v>11</v>
      </c>
      <c r="G681" s="55">
        <f t="shared" si="21"/>
        <v>2016</v>
      </c>
    </row>
    <row r="682" spans="1:7" x14ac:dyDescent="0.3">
      <c r="A682" s="74">
        <v>42685</v>
      </c>
      <c r="B682">
        <f>SUMIFS(user_list!P:P,user_list!G:G,"&lt;="&amp;A682,user_list!H:H,"&gt;="&amp;A682)</f>
        <v>0.434</v>
      </c>
      <c r="C682">
        <f>SUMIFS(user_list!Q:Q,user_list!G:G,"&lt;="&amp;A682,user_list!H:H,"&gt;="&amp;A682)</f>
        <v>1.08</v>
      </c>
      <c r="D682">
        <f>SUMIFS(user_list!P:P,user_list!G:G,"&lt;="&amp;A682,user_list!H:H,"&gt;="&amp;A682,user_list!J:J,days!G682)+SUMIFS(user_list!P:P,user_list!G:G,"&lt;="&amp;A682,user_list!H:H,"&gt;="&amp;A682,user_list!J:J,days!G682-1)</f>
        <v>0</v>
      </c>
      <c r="E682" s="38">
        <f>COUNTIF(user_list!H:H,A682)</f>
        <v>0</v>
      </c>
      <c r="F682" s="55">
        <f t="shared" si="20"/>
        <v>11</v>
      </c>
      <c r="G682" s="55">
        <f t="shared" si="21"/>
        <v>2016</v>
      </c>
    </row>
    <row r="683" spans="1:7" x14ac:dyDescent="0.3">
      <c r="A683" s="74">
        <v>42686</v>
      </c>
      <c r="B683">
        <f>SUMIFS(user_list!P:P,user_list!G:G,"&lt;="&amp;A683,user_list!H:H,"&gt;="&amp;A683)</f>
        <v>0.434</v>
      </c>
      <c r="C683">
        <f>SUMIFS(user_list!Q:Q,user_list!G:G,"&lt;="&amp;A683,user_list!H:H,"&gt;="&amp;A683)</f>
        <v>1.08</v>
      </c>
      <c r="D683">
        <f>SUMIFS(user_list!P:P,user_list!G:G,"&lt;="&amp;A683,user_list!H:H,"&gt;="&amp;A683,user_list!J:J,days!G683)+SUMIFS(user_list!P:P,user_list!G:G,"&lt;="&amp;A683,user_list!H:H,"&gt;="&amp;A683,user_list!J:J,days!G683-1)</f>
        <v>0</v>
      </c>
      <c r="E683" s="38">
        <f>COUNTIF(user_list!H:H,A683)</f>
        <v>0</v>
      </c>
      <c r="F683" s="55">
        <f t="shared" si="20"/>
        <v>11</v>
      </c>
      <c r="G683" s="55">
        <f t="shared" si="21"/>
        <v>2016</v>
      </c>
    </row>
    <row r="684" spans="1:7" x14ac:dyDescent="0.3">
      <c r="A684" s="74">
        <v>42687</v>
      </c>
      <c r="B684">
        <f>SUMIFS(user_list!P:P,user_list!G:G,"&lt;="&amp;A684,user_list!H:H,"&gt;="&amp;A684)</f>
        <v>0.434</v>
      </c>
      <c r="C684">
        <f>SUMIFS(user_list!Q:Q,user_list!G:G,"&lt;="&amp;A684,user_list!H:H,"&gt;="&amp;A684)</f>
        <v>1.08</v>
      </c>
      <c r="D684">
        <f>SUMIFS(user_list!P:P,user_list!G:G,"&lt;="&amp;A684,user_list!H:H,"&gt;="&amp;A684,user_list!J:J,days!G684)+SUMIFS(user_list!P:P,user_list!G:G,"&lt;="&amp;A684,user_list!H:H,"&gt;="&amp;A684,user_list!J:J,days!G684-1)</f>
        <v>0</v>
      </c>
      <c r="E684" s="38">
        <f>COUNTIF(user_list!H:H,A684)</f>
        <v>0</v>
      </c>
      <c r="F684" s="55">
        <f t="shared" si="20"/>
        <v>11</v>
      </c>
      <c r="G684" s="55">
        <f t="shared" si="21"/>
        <v>2016</v>
      </c>
    </row>
    <row r="685" spans="1:7" x14ac:dyDescent="0.3">
      <c r="A685" s="74">
        <v>42688</v>
      </c>
      <c r="B685">
        <f>SUMIFS(user_list!P:P,user_list!G:G,"&lt;="&amp;A685,user_list!H:H,"&gt;="&amp;A685)</f>
        <v>0.434</v>
      </c>
      <c r="C685">
        <f>SUMIFS(user_list!Q:Q,user_list!G:G,"&lt;="&amp;A685,user_list!H:H,"&gt;="&amp;A685)</f>
        <v>1.08</v>
      </c>
      <c r="D685">
        <f>SUMIFS(user_list!P:P,user_list!G:G,"&lt;="&amp;A685,user_list!H:H,"&gt;="&amp;A685,user_list!J:J,days!G685)+SUMIFS(user_list!P:P,user_list!G:G,"&lt;="&amp;A685,user_list!H:H,"&gt;="&amp;A685,user_list!J:J,days!G685-1)</f>
        <v>0</v>
      </c>
      <c r="E685" s="38">
        <f>COUNTIF(user_list!H:H,A685)</f>
        <v>0</v>
      </c>
      <c r="F685" s="55">
        <f t="shared" si="20"/>
        <v>11</v>
      </c>
      <c r="G685" s="55">
        <f t="shared" si="21"/>
        <v>2016</v>
      </c>
    </row>
    <row r="686" spans="1:7" x14ac:dyDescent="0.3">
      <c r="A686" s="74">
        <v>42689</v>
      </c>
      <c r="B686">
        <f>SUMIFS(user_list!P:P,user_list!G:G,"&lt;="&amp;A686,user_list!H:H,"&gt;="&amp;A686)</f>
        <v>0.434</v>
      </c>
      <c r="C686">
        <f>SUMIFS(user_list!Q:Q,user_list!G:G,"&lt;="&amp;A686,user_list!H:H,"&gt;="&amp;A686)</f>
        <v>1.08</v>
      </c>
      <c r="D686">
        <f>SUMIFS(user_list!P:P,user_list!G:G,"&lt;="&amp;A686,user_list!H:H,"&gt;="&amp;A686,user_list!J:J,days!G686)+SUMIFS(user_list!P:P,user_list!G:G,"&lt;="&amp;A686,user_list!H:H,"&gt;="&amp;A686,user_list!J:J,days!G686-1)</f>
        <v>0</v>
      </c>
      <c r="E686" s="38">
        <f>COUNTIF(user_list!H:H,A686)</f>
        <v>0</v>
      </c>
      <c r="F686" s="55">
        <f t="shared" si="20"/>
        <v>11</v>
      </c>
      <c r="G686" s="55">
        <f t="shared" si="21"/>
        <v>2016</v>
      </c>
    </row>
    <row r="687" spans="1:7" x14ac:dyDescent="0.3">
      <c r="A687" s="74">
        <v>42690</v>
      </c>
      <c r="B687">
        <f>SUMIFS(user_list!P:P,user_list!G:G,"&lt;="&amp;A687,user_list!H:H,"&gt;="&amp;A687)</f>
        <v>0.434</v>
      </c>
      <c r="C687">
        <f>SUMIFS(user_list!Q:Q,user_list!G:G,"&lt;="&amp;A687,user_list!H:H,"&gt;="&amp;A687)</f>
        <v>1.08</v>
      </c>
      <c r="D687">
        <f>SUMIFS(user_list!P:P,user_list!G:G,"&lt;="&amp;A687,user_list!H:H,"&gt;="&amp;A687,user_list!J:J,days!G687)+SUMIFS(user_list!P:P,user_list!G:G,"&lt;="&amp;A687,user_list!H:H,"&gt;="&amp;A687,user_list!J:J,days!G687-1)</f>
        <v>0</v>
      </c>
      <c r="E687" s="38">
        <f>COUNTIF(user_list!H:H,A687)</f>
        <v>0</v>
      </c>
      <c r="F687" s="55">
        <f t="shared" si="20"/>
        <v>11</v>
      </c>
      <c r="G687" s="55">
        <f t="shared" si="21"/>
        <v>2016</v>
      </c>
    </row>
    <row r="688" spans="1:7" x14ac:dyDescent="0.3">
      <c r="A688" s="74">
        <v>42691</v>
      </c>
      <c r="B688">
        <f>SUMIFS(user_list!P:P,user_list!G:G,"&lt;="&amp;A688,user_list!H:H,"&gt;="&amp;A688)</f>
        <v>0.434</v>
      </c>
      <c r="C688">
        <f>SUMIFS(user_list!Q:Q,user_list!G:G,"&lt;="&amp;A688,user_list!H:H,"&gt;="&amp;A688)</f>
        <v>1.08</v>
      </c>
      <c r="D688">
        <f>SUMIFS(user_list!P:P,user_list!G:G,"&lt;="&amp;A688,user_list!H:H,"&gt;="&amp;A688,user_list!J:J,days!G688)+SUMIFS(user_list!P:P,user_list!G:G,"&lt;="&amp;A688,user_list!H:H,"&gt;="&amp;A688,user_list!J:J,days!G688-1)</f>
        <v>0</v>
      </c>
      <c r="E688" s="38">
        <f>COUNTIF(user_list!H:H,A688)</f>
        <v>0</v>
      </c>
      <c r="F688" s="55">
        <f t="shared" si="20"/>
        <v>11</v>
      </c>
      <c r="G688" s="55">
        <f t="shared" si="21"/>
        <v>2016</v>
      </c>
    </row>
    <row r="689" spans="1:7" x14ac:dyDescent="0.3">
      <c r="A689" s="74">
        <v>42692</v>
      </c>
      <c r="B689">
        <f>SUMIFS(user_list!P:P,user_list!G:G,"&lt;="&amp;A689,user_list!H:H,"&gt;="&amp;A689)</f>
        <v>0.434</v>
      </c>
      <c r="C689">
        <f>SUMIFS(user_list!Q:Q,user_list!G:G,"&lt;="&amp;A689,user_list!H:H,"&gt;="&amp;A689)</f>
        <v>1.08</v>
      </c>
      <c r="D689">
        <f>SUMIFS(user_list!P:P,user_list!G:G,"&lt;="&amp;A689,user_list!H:H,"&gt;="&amp;A689,user_list!J:J,days!G689)+SUMIFS(user_list!P:P,user_list!G:G,"&lt;="&amp;A689,user_list!H:H,"&gt;="&amp;A689,user_list!J:J,days!G689-1)</f>
        <v>0</v>
      </c>
      <c r="E689" s="38">
        <f>COUNTIF(user_list!H:H,A689)</f>
        <v>0</v>
      </c>
      <c r="F689" s="55">
        <f t="shared" si="20"/>
        <v>11</v>
      </c>
      <c r="G689" s="55">
        <f t="shared" si="21"/>
        <v>2016</v>
      </c>
    </row>
    <row r="690" spans="1:7" x14ac:dyDescent="0.3">
      <c r="A690" s="74">
        <v>42693</v>
      </c>
      <c r="B690">
        <f>SUMIFS(user_list!P:P,user_list!G:G,"&lt;="&amp;A690,user_list!H:H,"&gt;="&amp;A690)</f>
        <v>0.434</v>
      </c>
      <c r="C690">
        <f>SUMIFS(user_list!Q:Q,user_list!G:G,"&lt;="&amp;A690,user_list!H:H,"&gt;="&amp;A690)</f>
        <v>1.08</v>
      </c>
      <c r="D690">
        <f>SUMIFS(user_list!P:P,user_list!G:G,"&lt;="&amp;A690,user_list!H:H,"&gt;="&amp;A690,user_list!J:J,days!G690)+SUMIFS(user_list!P:P,user_list!G:G,"&lt;="&amp;A690,user_list!H:H,"&gt;="&amp;A690,user_list!J:J,days!G690-1)</f>
        <v>0</v>
      </c>
      <c r="E690" s="38">
        <f>COUNTIF(user_list!H:H,A690)</f>
        <v>0</v>
      </c>
      <c r="F690" s="55">
        <f t="shared" si="20"/>
        <v>11</v>
      </c>
      <c r="G690" s="55">
        <f t="shared" si="21"/>
        <v>2016</v>
      </c>
    </row>
    <row r="691" spans="1:7" x14ac:dyDescent="0.3">
      <c r="A691" s="74">
        <v>42694</v>
      </c>
      <c r="B691">
        <f>SUMIFS(user_list!P:P,user_list!G:G,"&lt;="&amp;A691,user_list!H:H,"&gt;="&amp;A691)</f>
        <v>0.434</v>
      </c>
      <c r="C691">
        <f>SUMIFS(user_list!Q:Q,user_list!G:G,"&lt;="&amp;A691,user_list!H:H,"&gt;="&amp;A691)</f>
        <v>1.08</v>
      </c>
      <c r="D691">
        <f>SUMIFS(user_list!P:P,user_list!G:G,"&lt;="&amp;A691,user_list!H:H,"&gt;="&amp;A691,user_list!J:J,days!G691)+SUMIFS(user_list!P:P,user_list!G:G,"&lt;="&amp;A691,user_list!H:H,"&gt;="&amp;A691,user_list!J:J,days!G691-1)</f>
        <v>0</v>
      </c>
      <c r="E691" s="38">
        <f>COUNTIF(user_list!H:H,A691)</f>
        <v>1</v>
      </c>
      <c r="F691" s="55">
        <f t="shared" si="20"/>
        <v>11</v>
      </c>
      <c r="G691" s="55">
        <f t="shared" si="21"/>
        <v>2016</v>
      </c>
    </row>
    <row r="692" spans="1:7" x14ac:dyDescent="0.3">
      <c r="A692" s="74">
        <v>42695</v>
      </c>
      <c r="B692">
        <f>SUMIFS(user_list!P:P,user_list!G:G,"&lt;="&amp;A692,user_list!H:H,"&gt;="&amp;A692)</f>
        <v>0.184</v>
      </c>
      <c r="C692">
        <f>SUMIFS(user_list!Q:Q,user_list!G:G,"&lt;="&amp;A692,user_list!H:H,"&gt;="&amp;A692)</f>
        <v>0.48</v>
      </c>
      <c r="D692">
        <f>SUMIFS(user_list!P:P,user_list!G:G,"&lt;="&amp;A692,user_list!H:H,"&gt;="&amp;A692,user_list!J:J,days!G692)+SUMIFS(user_list!P:P,user_list!G:G,"&lt;="&amp;A692,user_list!H:H,"&gt;="&amp;A692,user_list!J:J,days!G692-1)</f>
        <v>0</v>
      </c>
      <c r="E692" s="38">
        <f>COUNTIF(user_list!H:H,A692)</f>
        <v>0</v>
      </c>
      <c r="F692" s="55">
        <f t="shared" si="20"/>
        <v>11</v>
      </c>
      <c r="G692" s="55">
        <f t="shared" si="21"/>
        <v>2016</v>
      </c>
    </row>
    <row r="693" spans="1:7" x14ac:dyDescent="0.3">
      <c r="A693" s="74">
        <v>42696</v>
      </c>
      <c r="B693">
        <f>SUMIFS(user_list!P:P,user_list!G:G,"&lt;="&amp;A693,user_list!H:H,"&gt;="&amp;A693)</f>
        <v>0.184</v>
      </c>
      <c r="C693">
        <f>SUMIFS(user_list!Q:Q,user_list!G:G,"&lt;="&amp;A693,user_list!H:H,"&gt;="&amp;A693)</f>
        <v>0.48</v>
      </c>
      <c r="D693">
        <f>SUMIFS(user_list!P:P,user_list!G:G,"&lt;="&amp;A693,user_list!H:H,"&gt;="&amp;A693,user_list!J:J,days!G693)+SUMIFS(user_list!P:P,user_list!G:G,"&lt;="&amp;A693,user_list!H:H,"&gt;="&amp;A693,user_list!J:J,days!G693-1)</f>
        <v>0</v>
      </c>
      <c r="E693" s="38">
        <f>COUNTIF(user_list!H:H,A693)</f>
        <v>1</v>
      </c>
      <c r="F693" s="55">
        <f t="shared" si="20"/>
        <v>11</v>
      </c>
      <c r="G693" s="55">
        <f t="shared" si="21"/>
        <v>2016</v>
      </c>
    </row>
    <row r="694" spans="1:7" x14ac:dyDescent="0.3">
      <c r="A694" s="74">
        <v>42697</v>
      </c>
      <c r="B694">
        <f>SUMIFS(user_list!P:P,user_list!G:G,"&lt;="&amp;A694,user_list!H:H,"&gt;="&amp;A694)</f>
        <v>0</v>
      </c>
      <c r="C694">
        <f>SUMIFS(user_list!Q:Q,user_list!G:G,"&lt;="&amp;A694,user_list!H:H,"&gt;="&amp;A694)</f>
        <v>0</v>
      </c>
      <c r="D694">
        <f>SUMIFS(user_list!P:P,user_list!G:G,"&lt;="&amp;A694,user_list!H:H,"&gt;="&amp;A694,user_list!J:J,days!G694)+SUMIFS(user_list!P:P,user_list!G:G,"&lt;="&amp;A694,user_list!H:H,"&gt;="&amp;A694,user_list!J:J,days!G694-1)</f>
        <v>0</v>
      </c>
      <c r="E694" s="38">
        <f>COUNTIF(user_list!H:H,A694)</f>
        <v>0</v>
      </c>
      <c r="F694" s="55">
        <f t="shared" si="20"/>
        <v>11</v>
      </c>
      <c r="G694" s="55">
        <f t="shared" si="21"/>
        <v>2016</v>
      </c>
    </row>
    <row r="695" spans="1:7" x14ac:dyDescent="0.3">
      <c r="A695" s="74">
        <v>42698</v>
      </c>
      <c r="B695">
        <f>SUMIFS(user_list!P:P,user_list!G:G,"&lt;="&amp;A695,user_list!H:H,"&gt;="&amp;A695)</f>
        <v>0</v>
      </c>
      <c r="C695">
        <f>SUMIFS(user_list!Q:Q,user_list!G:G,"&lt;="&amp;A695,user_list!H:H,"&gt;="&amp;A695)</f>
        <v>0</v>
      </c>
      <c r="D695">
        <f>SUMIFS(user_list!P:P,user_list!G:G,"&lt;="&amp;A695,user_list!H:H,"&gt;="&amp;A695,user_list!J:J,days!G695)+SUMIFS(user_list!P:P,user_list!G:G,"&lt;="&amp;A695,user_list!H:H,"&gt;="&amp;A695,user_list!J:J,days!G695-1)</f>
        <v>0</v>
      </c>
      <c r="E695" s="38">
        <f>COUNTIF(user_list!H:H,A695)</f>
        <v>0</v>
      </c>
      <c r="F695" s="55">
        <f t="shared" si="20"/>
        <v>11</v>
      </c>
      <c r="G695" s="55">
        <f t="shared" si="21"/>
        <v>2016</v>
      </c>
    </row>
    <row r="696" spans="1:7" x14ac:dyDescent="0.3">
      <c r="A696" s="74">
        <v>42699</v>
      </c>
      <c r="B696">
        <f>SUMIFS(user_list!P:P,user_list!G:G,"&lt;="&amp;A696,user_list!H:H,"&gt;="&amp;A696)</f>
        <v>0</v>
      </c>
      <c r="C696">
        <f>SUMIFS(user_list!Q:Q,user_list!G:G,"&lt;="&amp;A696,user_list!H:H,"&gt;="&amp;A696)</f>
        <v>0</v>
      </c>
      <c r="D696">
        <f>SUMIFS(user_list!P:P,user_list!G:G,"&lt;="&amp;A696,user_list!H:H,"&gt;="&amp;A696,user_list!J:J,days!G696)+SUMIFS(user_list!P:P,user_list!G:G,"&lt;="&amp;A696,user_list!H:H,"&gt;="&amp;A696,user_list!J:J,days!G696-1)</f>
        <v>0</v>
      </c>
      <c r="E696" s="38">
        <f>COUNTIF(user_list!H:H,A696)</f>
        <v>0</v>
      </c>
      <c r="F696" s="55">
        <f t="shared" si="20"/>
        <v>11</v>
      </c>
      <c r="G696" s="55">
        <f t="shared" si="21"/>
        <v>2016</v>
      </c>
    </row>
    <row r="697" spans="1:7" x14ac:dyDescent="0.3">
      <c r="A697" s="74">
        <v>42700</v>
      </c>
      <c r="B697">
        <f>SUMIFS(user_list!P:P,user_list!G:G,"&lt;="&amp;A697,user_list!H:H,"&gt;="&amp;A697)</f>
        <v>0</v>
      </c>
      <c r="C697">
        <f>SUMIFS(user_list!Q:Q,user_list!G:G,"&lt;="&amp;A697,user_list!H:H,"&gt;="&amp;A697)</f>
        <v>0</v>
      </c>
      <c r="D697">
        <f>SUMIFS(user_list!P:P,user_list!G:G,"&lt;="&amp;A697,user_list!H:H,"&gt;="&amp;A697,user_list!J:J,days!G697)+SUMIFS(user_list!P:P,user_list!G:G,"&lt;="&amp;A697,user_list!H:H,"&gt;="&amp;A697,user_list!J:J,days!G697-1)</f>
        <v>0</v>
      </c>
      <c r="E697" s="38">
        <f>COUNTIF(user_list!H:H,A697)</f>
        <v>0</v>
      </c>
      <c r="F697" s="55">
        <f t="shared" si="20"/>
        <v>11</v>
      </c>
      <c r="G697" s="55">
        <f t="shared" si="21"/>
        <v>2016</v>
      </c>
    </row>
    <row r="698" spans="1:7" x14ac:dyDescent="0.3">
      <c r="A698" s="74">
        <v>42701</v>
      </c>
      <c r="B698">
        <f>SUMIFS(user_list!P:P,user_list!G:G,"&lt;="&amp;A698,user_list!H:H,"&gt;="&amp;A698)</f>
        <v>0</v>
      </c>
      <c r="C698">
        <f>SUMIFS(user_list!Q:Q,user_list!G:G,"&lt;="&amp;A698,user_list!H:H,"&gt;="&amp;A698)</f>
        <v>0</v>
      </c>
      <c r="D698">
        <f>SUMIFS(user_list!P:P,user_list!G:G,"&lt;="&amp;A698,user_list!H:H,"&gt;="&amp;A698,user_list!J:J,days!G698)+SUMIFS(user_list!P:P,user_list!G:G,"&lt;="&amp;A698,user_list!H:H,"&gt;="&amp;A698,user_list!J:J,days!G698-1)</f>
        <v>0</v>
      </c>
      <c r="E698" s="38">
        <f>COUNTIF(user_list!H:H,A698)</f>
        <v>0</v>
      </c>
      <c r="F698" s="55">
        <f t="shared" si="20"/>
        <v>11</v>
      </c>
      <c r="G698" s="55">
        <f t="shared" si="21"/>
        <v>2016</v>
      </c>
    </row>
    <row r="699" spans="1:7" x14ac:dyDescent="0.3">
      <c r="A699" s="74">
        <v>42702</v>
      </c>
      <c r="B699">
        <f>SUMIFS(user_list!P:P,user_list!G:G,"&lt;="&amp;A699,user_list!H:H,"&gt;="&amp;A699)</f>
        <v>0</v>
      </c>
      <c r="C699">
        <f>SUMIFS(user_list!Q:Q,user_list!G:G,"&lt;="&amp;A699,user_list!H:H,"&gt;="&amp;A699)</f>
        <v>0</v>
      </c>
      <c r="D699">
        <f>SUMIFS(user_list!P:P,user_list!G:G,"&lt;="&amp;A699,user_list!H:H,"&gt;="&amp;A699,user_list!J:J,days!G699)+SUMIFS(user_list!P:P,user_list!G:G,"&lt;="&amp;A699,user_list!H:H,"&gt;="&amp;A699,user_list!J:J,days!G699-1)</f>
        <v>0</v>
      </c>
      <c r="E699" s="38">
        <f>COUNTIF(user_list!H:H,A699)</f>
        <v>0</v>
      </c>
      <c r="F699" s="55">
        <f t="shared" si="20"/>
        <v>11</v>
      </c>
      <c r="G699" s="55">
        <f t="shared" si="21"/>
        <v>2016</v>
      </c>
    </row>
    <row r="700" spans="1:7" x14ac:dyDescent="0.3">
      <c r="A700" s="74">
        <v>42703</v>
      </c>
      <c r="B700">
        <f>SUMIFS(user_list!P:P,user_list!G:G,"&lt;="&amp;A700,user_list!H:H,"&gt;="&amp;A700)</f>
        <v>0</v>
      </c>
      <c r="C700">
        <f>SUMIFS(user_list!Q:Q,user_list!G:G,"&lt;="&amp;A700,user_list!H:H,"&gt;="&amp;A700)</f>
        <v>0</v>
      </c>
      <c r="D700">
        <f>SUMIFS(user_list!P:P,user_list!G:G,"&lt;="&amp;A700,user_list!H:H,"&gt;="&amp;A700,user_list!J:J,days!G700)+SUMIFS(user_list!P:P,user_list!G:G,"&lt;="&amp;A700,user_list!H:H,"&gt;="&amp;A700,user_list!J:J,days!G700-1)</f>
        <v>0</v>
      </c>
      <c r="E700" s="38">
        <f>COUNTIF(user_list!H:H,A700)</f>
        <v>0</v>
      </c>
      <c r="F700" s="55">
        <f t="shared" si="20"/>
        <v>11</v>
      </c>
      <c r="G700" s="55">
        <f t="shared" si="21"/>
        <v>2016</v>
      </c>
    </row>
    <row r="701" spans="1:7" x14ac:dyDescent="0.3">
      <c r="A701" s="74">
        <v>42704</v>
      </c>
      <c r="B701">
        <f>SUMIFS(user_list!P:P,user_list!G:G,"&lt;="&amp;A701,user_list!H:H,"&gt;="&amp;A701)</f>
        <v>0</v>
      </c>
      <c r="C701">
        <f>SUMIFS(user_list!Q:Q,user_list!G:G,"&lt;="&amp;A701,user_list!H:H,"&gt;="&amp;A701)</f>
        <v>0</v>
      </c>
      <c r="D701">
        <f>SUMIFS(user_list!P:P,user_list!G:G,"&lt;="&amp;A701,user_list!H:H,"&gt;="&amp;A701,user_list!J:J,days!G701)+SUMIFS(user_list!P:P,user_list!G:G,"&lt;="&amp;A701,user_list!H:H,"&gt;="&amp;A701,user_list!J:J,days!G701-1)</f>
        <v>0</v>
      </c>
      <c r="E701" s="38">
        <f>COUNTIF(user_list!H:H,A701)</f>
        <v>0</v>
      </c>
      <c r="F701" s="55">
        <f t="shared" si="20"/>
        <v>11</v>
      </c>
      <c r="G701" s="55">
        <f t="shared" si="21"/>
        <v>2016</v>
      </c>
    </row>
    <row r="702" spans="1:7" x14ac:dyDescent="0.3">
      <c r="A702" s="74">
        <v>42705</v>
      </c>
      <c r="B702">
        <f>SUMIFS(user_list!P:P,user_list!G:G,"&lt;="&amp;A702,user_list!H:H,"&gt;="&amp;A702)</f>
        <v>0</v>
      </c>
      <c r="C702">
        <f>SUMIFS(user_list!Q:Q,user_list!G:G,"&lt;="&amp;A702,user_list!H:H,"&gt;="&amp;A702)</f>
        <v>0</v>
      </c>
      <c r="D702">
        <f>SUMIFS(user_list!P:P,user_list!G:G,"&lt;="&amp;A702,user_list!H:H,"&gt;="&amp;A702,user_list!J:J,days!G702)+SUMIFS(user_list!P:P,user_list!G:G,"&lt;="&amp;A702,user_list!H:H,"&gt;="&amp;A702,user_list!J:J,days!G702-1)</f>
        <v>0</v>
      </c>
      <c r="E702" s="38">
        <f>COUNTIF(user_list!H:H,A702)</f>
        <v>0</v>
      </c>
      <c r="F702" s="55">
        <f t="shared" si="20"/>
        <v>12</v>
      </c>
      <c r="G702" s="55">
        <f t="shared" si="21"/>
        <v>2016</v>
      </c>
    </row>
    <row r="703" spans="1:7" x14ac:dyDescent="0.3">
      <c r="A703" s="74">
        <v>42706</v>
      </c>
      <c r="B703">
        <f>SUMIFS(user_list!P:P,user_list!G:G,"&lt;="&amp;A703,user_list!H:H,"&gt;="&amp;A703)</f>
        <v>0</v>
      </c>
      <c r="C703">
        <f>SUMIFS(user_list!Q:Q,user_list!G:G,"&lt;="&amp;A703,user_list!H:H,"&gt;="&amp;A703)</f>
        <v>0</v>
      </c>
      <c r="D703">
        <f>SUMIFS(user_list!P:P,user_list!G:G,"&lt;="&amp;A703,user_list!H:H,"&gt;="&amp;A703,user_list!J:J,days!G703)+SUMIFS(user_list!P:P,user_list!G:G,"&lt;="&amp;A703,user_list!H:H,"&gt;="&amp;A703,user_list!J:J,days!G703-1)</f>
        <v>0</v>
      </c>
      <c r="E703" s="38">
        <f>COUNTIF(user_list!H:H,A703)</f>
        <v>0</v>
      </c>
      <c r="F703" s="55">
        <f t="shared" si="20"/>
        <v>12</v>
      </c>
      <c r="G703" s="55">
        <f t="shared" si="21"/>
        <v>2016</v>
      </c>
    </row>
    <row r="704" spans="1:7" x14ac:dyDescent="0.3">
      <c r="A704" s="74">
        <v>42707</v>
      </c>
      <c r="B704">
        <f>SUMIFS(user_list!P:P,user_list!G:G,"&lt;="&amp;A704,user_list!H:H,"&gt;="&amp;A704)</f>
        <v>0</v>
      </c>
      <c r="C704">
        <f>SUMIFS(user_list!Q:Q,user_list!G:G,"&lt;="&amp;A704,user_list!H:H,"&gt;="&amp;A704)</f>
        <v>0</v>
      </c>
      <c r="D704">
        <f>SUMIFS(user_list!P:P,user_list!G:G,"&lt;="&amp;A704,user_list!H:H,"&gt;="&amp;A704,user_list!J:J,days!G704)+SUMIFS(user_list!P:P,user_list!G:G,"&lt;="&amp;A704,user_list!H:H,"&gt;="&amp;A704,user_list!J:J,days!G704-1)</f>
        <v>0</v>
      </c>
      <c r="E704" s="38">
        <f>COUNTIF(user_list!H:H,A704)</f>
        <v>0</v>
      </c>
      <c r="F704" s="55">
        <f t="shared" si="20"/>
        <v>12</v>
      </c>
      <c r="G704" s="55">
        <f t="shared" si="21"/>
        <v>2016</v>
      </c>
    </row>
    <row r="705" spans="1:7" x14ac:dyDescent="0.3">
      <c r="A705" s="74">
        <v>42708</v>
      </c>
      <c r="B705">
        <f>SUMIFS(user_list!P:P,user_list!G:G,"&lt;="&amp;A705,user_list!H:H,"&gt;="&amp;A705)</f>
        <v>0.4628930817610063</v>
      </c>
      <c r="C705">
        <f>SUMIFS(user_list!Q:Q,user_list!G:G,"&lt;="&amp;A705,user_list!H:H,"&gt;="&amp;A705)</f>
        <v>1.2075471698113209</v>
      </c>
      <c r="D705">
        <f>SUMIFS(user_list!P:P,user_list!G:G,"&lt;="&amp;A705,user_list!H:H,"&gt;="&amp;A705,user_list!J:J,days!G705)+SUMIFS(user_list!P:P,user_list!G:G,"&lt;="&amp;A705,user_list!H:H,"&gt;="&amp;A705,user_list!J:J,days!G705-1)</f>
        <v>0</v>
      </c>
      <c r="E705" s="38">
        <f>COUNTIF(user_list!H:H,A705)</f>
        <v>0</v>
      </c>
      <c r="F705" s="55">
        <f t="shared" si="20"/>
        <v>12</v>
      </c>
      <c r="G705" s="55">
        <f t="shared" si="21"/>
        <v>2016</v>
      </c>
    </row>
    <row r="706" spans="1:7" x14ac:dyDescent="0.3">
      <c r="A706" s="74">
        <v>42709</v>
      </c>
      <c r="B706">
        <f>SUMIFS(user_list!P:P,user_list!G:G,"&lt;="&amp;A706,user_list!H:H,"&gt;="&amp;A706)</f>
        <v>0.4628930817610063</v>
      </c>
      <c r="C706">
        <f>SUMIFS(user_list!Q:Q,user_list!G:G,"&lt;="&amp;A706,user_list!H:H,"&gt;="&amp;A706)</f>
        <v>1.2075471698113209</v>
      </c>
      <c r="D706">
        <f>SUMIFS(user_list!P:P,user_list!G:G,"&lt;="&amp;A706,user_list!H:H,"&gt;="&amp;A706,user_list!J:J,days!G706)+SUMIFS(user_list!P:P,user_list!G:G,"&lt;="&amp;A706,user_list!H:H,"&gt;="&amp;A706,user_list!J:J,days!G706-1)</f>
        <v>0</v>
      </c>
      <c r="E706" s="38">
        <f>COUNTIF(user_list!H:H,A706)</f>
        <v>0</v>
      </c>
      <c r="F706" s="55">
        <f t="shared" ref="F706:F769" si="22">MONTH(A706)</f>
        <v>12</v>
      </c>
      <c r="G706" s="55">
        <f t="shared" ref="G706:G769" si="23">YEAR(A706)</f>
        <v>2016</v>
      </c>
    </row>
    <row r="707" spans="1:7" x14ac:dyDescent="0.3">
      <c r="A707" s="74">
        <v>42710</v>
      </c>
      <c r="B707">
        <f>SUMIFS(user_list!P:P,user_list!G:G,"&lt;="&amp;A707,user_list!H:H,"&gt;="&amp;A707)</f>
        <v>0.4628930817610063</v>
      </c>
      <c r="C707">
        <f>SUMIFS(user_list!Q:Q,user_list!G:G,"&lt;="&amp;A707,user_list!H:H,"&gt;="&amp;A707)</f>
        <v>1.2075471698113209</v>
      </c>
      <c r="D707">
        <f>SUMIFS(user_list!P:P,user_list!G:G,"&lt;="&amp;A707,user_list!H:H,"&gt;="&amp;A707,user_list!J:J,days!G707)+SUMIFS(user_list!P:P,user_list!G:G,"&lt;="&amp;A707,user_list!H:H,"&gt;="&amp;A707,user_list!J:J,days!G707-1)</f>
        <v>0</v>
      </c>
      <c r="E707" s="38">
        <f>COUNTIF(user_list!H:H,A707)</f>
        <v>0</v>
      </c>
      <c r="F707" s="55">
        <f t="shared" si="22"/>
        <v>12</v>
      </c>
      <c r="G707" s="55">
        <f t="shared" si="23"/>
        <v>2016</v>
      </c>
    </row>
    <row r="708" spans="1:7" x14ac:dyDescent="0.3">
      <c r="A708" s="74">
        <v>42711</v>
      </c>
      <c r="B708">
        <f>SUMIFS(user_list!P:P,user_list!G:G,"&lt;="&amp;A708,user_list!H:H,"&gt;="&amp;A708)</f>
        <v>0.4628930817610063</v>
      </c>
      <c r="C708">
        <f>SUMIFS(user_list!Q:Q,user_list!G:G,"&lt;="&amp;A708,user_list!H:H,"&gt;="&amp;A708)</f>
        <v>1.2075471698113209</v>
      </c>
      <c r="D708">
        <f>SUMIFS(user_list!P:P,user_list!G:G,"&lt;="&amp;A708,user_list!H:H,"&gt;="&amp;A708,user_list!J:J,days!G708)+SUMIFS(user_list!P:P,user_list!G:G,"&lt;="&amp;A708,user_list!H:H,"&gt;="&amp;A708,user_list!J:J,days!G708-1)</f>
        <v>0</v>
      </c>
      <c r="E708" s="38">
        <f>COUNTIF(user_list!H:H,A708)</f>
        <v>0</v>
      </c>
      <c r="F708" s="55">
        <f t="shared" si="22"/>
        <v>12</v>
      </c>
      <c r="G708" s="55">
        <f t="shared" si="23"/>
        <v>2016</v>
      </c>
    </row>
    <row r="709" spans="1:7" x14ac:dyDescent="0.3">
      <c r="A709" s="74">
        <v>42712</v>
      </c>
      <c r="B709">
        <f>SUMIFS(user_list!P:P,user_list!G:G,"&lt;="&amp;A709,user_list!H:H,"&gt;="&amp;A709)</f>
        <v>0.4628930817610063</v>
      </c>
      <c r="C709">
        <f>SUMIFS(user_list!Q:Q,user_list!G:G,"&lt;="&amp;A709,user_list!H:H,"&gt;="&amp;A709)</f>
        <v>1.2075471698113209</v>
      </c>
      <c r="D709">
        <f>SUMIFS(user_list!P:P,user_list!G:G,"&lt;="&amp;A709,user_list!H:H,"&gt;="&amp;A709,user_list!J:J,days!G709)+SUMIFS(user_list!P:P,user_list!G:G,"&lt;="&amp;A709,user_list!H:H,"&gt;="&amp;A709,user_list!J:J,days!G709-1)</f>
        <v>0</v>
      </c>
      <c r="E709" s="38">
        <f>COUNTIF(user_list!H:H,A709)</f>
        <v>0</v>
      </c>
      <c r="F709" s="55">
        <f t="shared" si="22"/>
        <v>12</v>
      </c>
      <c r="G709" s="55">
        <f t="shared" si="23"/>
        <v>2016</v>
      </c>
    </row>
    <row r="710" spans="1:7" x14ac:dyDescent="0.3">
      <c r="A710" s="74">
        <v>42713</v>
      </c>
      <c r="B710">
        <f>SUMIFS(user_list!P:P,user_list!G:G,"&lt;="&amp;A710,user_list!H:H,"&gt;="&amp;A710)</f>
        <v>0.4628930817610063</v>
      </c>
      <c r="C710">
        <f>SUMIFS(user_list!Q:Q,user_list!G:G,"&lt;="&amp;A710,user_list!H:H,"&gt;="&amp;A710)</f>
        <v>1.2075471698113209</v>
      </c>
      <c r="D710">
        <f>SUMIFS(user_list!P:P,user_list!G:G,"&lt;="&amp;A710,user_list!H:H,"&gt;="&amp;A710,user_list!J:J,days!G710)+SUMIFS(user_list!P:P,user_list!G:G,"&lt;="&amp;A710,user_list!H:H,"&gt;="&amp;A710,user_list!J:J,days!G710-1)</f>
        <v>0</v>
      </c>
      <c r="E710" s="38">
        <f>COUNTIF(user_list!H:H,A710)</f>
        <v>0</v>
      </c>
      <c r="F710" s="55">
        <f t="shared" si="22"/>
        <v>12</v>
      </c>
      <c r="G710" s="55">
        <f t="shared" si="23"/>
        <v>2016</v>
      </c>
    </row>
    <row r="711" spans="1:7" x14ac:dyDescent="0.3">
      <c r="A711" s="74">
        <v>42714</v>
      </c>
      <c r="B711">
        <f>SUMIFS(user_list!P:P,user_list!G:G,"&lt;="&amp;A711,user_list!H:H,"&gt;="&amp;A711)</f>
        <v>0.4628930817610063</v>
      </c>
      <c r="C711">
        <f>SUMIFS(user_list!Q:Q,user_list!G:G,"&lt;="&amp;A711,user_list!H:H,"&gt;="&amp;A711)</f>
        <v>1.2075471698113209</v>
      </c>
      <c r="D711">
        <f>SUMIFS(user_list!P:P,user_list!G:G,"&lt;="&amp;A711,user_list!H:H,"&gt;="&amp;A711,user_list!J:J,days!G711)+SUMIFS(user_list!P:P,user_list!G:G,"&lt;="&amp;A711,user_list!H:H,"&gt;="&amp;A711,user_list!J:J,days!G711-1)</f>
        <v>0</v>
      </c>
      <c r="E711" s="38">
        <f>COUNTIF(user_list!H:H,A711)</f>
        <v>0</v>
      </c>
      <c r="F711" s="55">
        <f t="shared" si="22"/>
        <v>12</v>
      </c>
      <c r="G711" s="55">
        <f t="shared" si="23"/>
        <v>2016</v>
      </c>
    </row>
    <row r="712" spans="1:7" x14ac:dyDescent="0.3">
      <c r="A712" s="74">
        <v>42715</v>
      </c>
      <c r="B712">
        <f>SUMIFS(user_list!P:P,user_list!G:G,"&lt;="&amp;A712,user_list!H:H,"&gt;="&amp;A712)</f>
        <v>0.4628930817610063</v>
      </c>
      <c r="C712">
        <f>SUMIFS(user_list!Q:Q,user_list!G:G,"&lt;="&amp;A712,user_list!H:H,"&gt;="&amp;A712)</f>
        <v>1.2075471698113209</v>
      </c>
      <c r="D712">
        <f>SUMIFS(user_list!P:P,user_list!G:G,"&lt;="&amp;A712,user_list!H:H,"&gt;="&amp;A712,user_list!J:J,days!G712)+SUMIFS(user_list!P:P,user_list!G:G,"&lt;="&amp;A712,user_list!H:H,"&gt;="&amp;A712,user_list!J:J,days!G712-1)</f>
        <v>0</v>
      </c>
      <c r="E712" s="38">
        <f>COUNTIF(user_list!H:H,A712)</f>
        <v>0</v>
      </c>
      <c r="F712" s="55">
        <f t="shared" si="22"/>
        <v>12</v>
      </c>
      <c r="G712" s="55">
        <f t="shared" si="23"/>
        <v>2016</v>
      </c>
    </row>
    <row r="713" spans="1:7" x14ac:dyDescent="0.3">
      <c r="A713" s="74">
        <v>42716</v>
      </c>
      <c r="B713">
        <f>SUMIFS(user_list!P:P,user_list!G:G,"&lt;="&amp;A713,user_list!H:H,"&gt;="&amp;A713)</f>
        <v>0.4628930817610063</v>
      </c>
      <c r="C713">
        <f>SUMIFS(user_list!Q:Q,user_list!G:G,"&lt;="&amp;A713,user_list!H:H,"&gt;="&amp;A713)</f>
        <v>1.2075471698113209</v>
      </c>
      <c r="D713">
        <f>SUMIFS(user_list!P:P,user_list!G:G,"&lt;="&amp;A713,user_list!H:H,"&gt;="&amp;A713,user_list!J:J,days!G713)+SUMIFS(user_list!P:P,user_list!G:G,"&lt;="&amp;A713,user_list!H:H,"&gt;="&amp;A713,user_list!J:J,days!G713-1)</f>
        <v>0</v>
      </c>
      <c r="E713" s="38">
        <f>COUNTIF(user_list!H:H,A713)</f>
        <v>0</v>
      </c>
      <c r="F713" s="55">
        <f t="shared" si="22"/>
        <v>12</v>
      </c>
      <c r="G713" s="55">
        <f t="shared" si="23"/>
        <v>2016</v>
      </c>
    </row>
    <row r="714" spans="1:7" x14ac:dyDescent="0.3">
      <c r="A714" s="74">
        <v>42717</v>
      </c>
      <c r="B714">
        <f>SUMIFS(user_list!P:P,user_list!G:G,"&lt;="&amp;A714,user_list!H:H,"&gt;="&amp;A714)</f>
        <v>0.4628930817610063</v>
      </c>
      <c r="C714">
        <f>SUMIFS(user_list!Q:Q,user_list!G:G,"&lt;="&amp;A714,user_list!H:H,"&gt;="&amp;A714)</f>
        <v>1.2075471698113209</v>
      </c>
      <c r="D714">
        <f>SUMIFS(user_list!P:P,user_list!G:G,"&lt;="&amp;A714,user_list!H:H,"&gt;="&amp;A714,user_list!J:J,days!G714)+SUMIFS(user_list!P:P,user_list!G:G,"&lt;="&amp;A714,user_list!H:H,"&gt;="&amp;A714,user_list!J:J,days!G714-1)</f>
        <v>0</v>
      </c>
      <c r="E714" s="38">
        <f>COUNTIF(user_list!H:H,A714)</f>
        <v>0</v>
      </c>
      <c r="F714" s="55">
        <f t="shared" si="22"/>
        <v>12</v>
      </c>
      <c r="G714" s="55">
        <f t="shared" si="23"/>
        <v>2016</v>
      </c>
    </row>
    <row r="715" spans="1:7" x14ac:dyDescent="0.3">
      <c r="A715" s="74">
        <v>42718</v>
      </c>
      <c r="B715">
        <f>SUMIFS(user_list!P:P,user_list!G:G,"&lt;="&amp;A715,user_list!H:H,"&gt;="&amp;A715)</f>
        <v>0.4628930817610063</v>
      </c>
      <c r="C715">
        <f>SUMIFS(user_list!Q:Q,user_list!G:G,"&lt;="&amp;A715,user_list!H:H,"&gt;="&amp;A715)</f>
        <v>1.2075471698113209</v>
      </c>
      <c r="D715">
        <f>SUMIFS(user_list!P:P,user_list!G:G,"&lt;="&amp;A715,user_list!H:H,"&gt;="&amp;A715,user_list!J:J,days!G715)+SUMIFS(user_list!P:P,user_list!G:G,"&lt;="&amp;A715,user_list!H:H,"&gt;="&amp;A715,user_list!J:J,days!G715-1)</f>
        <v>0</v>
      </c>
      <c r="E715" s="38">
        <f>COUNTIF(user_list!H:H,A715)</f>
        <v>0</v>
      </c>
      <c r="F715" s="55">
        <f t="shared" si="22"/>
        <v>12</v>
      </c>
      <c r="G715" s="55">
        <f t="shared" si="23"/>
        <v>2016</v>
      </c>
    </row>
    <row r="716" spans="1:7" x14ac:dyDescent="0.3">
      <c r="A716" s="74">
        <v>42719</v>
      </c>
      <c r="B716">
        <f>SUMIFS(user_list!P:P,user_list!G:G,"&lt;="&amp;A716,user_list!H:H,"&gt;="&amp;A716)</f>
        <v>0.4628930817610063</v>
      </c>
      <c r="C716">
        <f>SUMIFS(user_list!Q:Q,user_list!G:G,"&lt;="&amp;A716,user_list!H:H,"&gt;="&amp;A716)</f>
        <v>1.2075471698113209</v>
      </c>
      <c r="D716">
        <f>SUMIFS(user_list!P:P,user_list!G:G,"&lt;="&amp;A716,user_list!H:H,"&gt;="&amp;A716,user_list!J:J,days!G716)+SUMIFS(user_list!P:P,user_list!G:G,"&lt;="&amp;A716,user_list!H:H,"&gt;="&amp;A716,user_list!J:J,days!G716-1)</f>
        <v>0</v>
      </c>
      <c r="E716" s="38">
        <f>COUNTIF(user_list!H:H,A716)</f>
        <v>0</v>
      </c>
      <c r="F716" s="55">
        <f t="shared" si="22"/>
        <v>12</v>
      </c>
      <c r="G716" s="55">
        <f t="shared" si="23"/>
        <v>2016</v>
      </c>
    </row>
    <row r="717" spans="1:7" x14ac:dyDescent="0.3">
      <c r="A717" s="74">
        <v>42720</v>
      </c>
      <c r="B717">
        <f>SUMIFS(user_list!P:P,user_list!G:G,"&lt;="&amp;A717,user_list!H:H,"&gt;="&amp;A717)</f>
        <v>0.4628930817610063</v>
      </c>
      <c r="C717">
        <f>SUMIFS(user_list!Q:Q,user_list!G:G,"&lt;="&amp;A717,user_list!H:H,"&gt;="&amp;A717)</f>
        <v>1.2075471698113209</v>
      </c>
      <c r="D717">
        <f>SUMIFS(user_list!P:P,user_list!G:G,"&lt;="&amp;A717,user_list!H:H,"&gt;="&amp;A717,user_list!J:J,days!G717)+SUMIFS(user_list!P:P,user_list!G:G,"&lt;="&amp;A717,user_list!H:H,"&gt;="&amp;A717,user_list!J:J,days!G717-1)</f>
        <v>0</v>
      </c>
      <c r="E717" s="38">
        <f>COUNTIF(user_list!H:H,A717)</f>
        <v>0</v>
      </c>
      <c r="F717" s="55">
        <f t="shared" si="22"/>
        <v>12</v>
      </c>
      <c r="G717" s="55">
        <f t="shared" si="23"/>
        <v>2016</v>
      </c>
    </row>
    <row r="718" spans="1:7" x14ac:dyDescent="0.3">
      <c r="A718" s="74">
        <v>42721</v>
      </c>
      <c r="B718">
        <f>SUMIFS(user_list!P:P,user_list!G:G,"&lt;="&amp;A718,user_list!H:H,"&gt;="&amp;A718)</f>
        <v>0.4628930817610063</v>
      </c>
      <c r="C718">
        <f>SUMIFS(user_list!Q:Q,user_list!G:G,"&lt;="&amp;A718,user_list!H:H,"&gt;="&amp;A718)</f>
        <v>1.2075471698113209</v>
      </c>
      <c r="D718">
        <f>SUMIFS(user_list!P:P,user_list!G:G,"&lt;="&amp;A718,user_list!H:H,"&gt;="&amp;A718,user_list!J:J,days!G718)+SUMIFS(user_list!P:P,user_list!G:G,"&lt;="&amp;A718,user_list!H:H,"&gt;="&amp;A718,user_list!J:J,days!G718-1)</f>
        <v>0</v>
      </c>
      <c r="E718" s="38">
        <f>COUNTIF(user_list!H:H,A718)</f>
        <v>0</v>
      </c>
      <c r="F718" s="55">
        <f t="shared" si="22"/>
        <v>12</v>
      </c>
      <c r="G718" s="55">
        <f t="shared" si="23"/>
        <v>2016</v>
      </c>
    </row>
    <row r="719" spans="1:7" x14ac:dyDescent="0.3">
      <c r="A719" s="74">
        <v>42722</v>
      </c>
      <c r="B719">
        <f>SUMIFS(user_list!P:P,user_list!G:G,"&lt;="&amp;A719,user_list!H:H,"&gt;="&amp;A719)</f>
        <v>0.4628930817610063</v>
      </c>
      <c r="C719">
        <f>SUMIFS(user_list!Q:Q,user_list!G:G,"&lt;="&amp;A719,user_list!H:H,"&gt;="&amp;A719)</f>
        <v>1.2075471698113209</v>
      </c>
      <c r="D719">
        <f>SUMIFS(user_list!P:P,user_list!G:G,"&lt;="&amp;A719,user_list!H:H,"&gt;="&amp;A719,user_list!J:J,days!G719)+SUMIFS(user_list!P:P,user_list!G:G,"&lt;="&amp;A719,user_list!H:H,"&gt;="&amp;A719,user_list!J:J,days!G719-1)</f>
        <v>0</v>
      </c>
      <c r="E719" s="38">
        <f>COUNTIF(user_list!H:H,A719)</f>
        <v>0</v>
      </c>
      <c r="F719" s="55">
        <f t="shared" si="22"/>
        <v>12</v>
      </c>
      <c r="G719" s="55">
        <f t="shared" si="23"/>
        <v>2016</v>
      </c>
    </row>
    <row r="720" spans="1:7" x14ac:dyDescent="0.3">
      <c r="A720" s="74">
        <v>42723</v>
      </c>
      <c r="B720">
        <f>SUMIFS(user_list!P:P,user_list!G:G,"&lt;="&amp;A720,user_list!H:H,"&gt;="&amp;A720)</f>
        <v>0.4628930817610063</v>
      </c>
      <c r="C720">
        <f>SUMIFS(user_list!Q:Q,user_list!G:G,"&lt;="&amp;A720,user_list!H:H,"&gt;="&amp;A720)</f>
        <v>1.2075471698113209</v>
      </c>
      <c r="D720">
        <f>SUMIFS(user_list!P:P,user_list!G:G,"&lt;="&amp;A720,user_list!H:H,"&gt;="&amp;A720,user_list!J:J,days!G720)+SUMIFS(user_list!P:P,user_list!G:G,"&lt;="&amp;A720,user_list!H:H,"&gt;="&amp;A720,user_list!J:J,days!G720-1)</f>
        <v>0</v>
      </c>
      <c r="E720" s="38">
        <f>COUNTIF(user_list!H:H,A720)</f>
        <v>0</v>
      </c>
      <c r="F720" s="55">
        <f t="shared" si="22"/>
        <v>12</v>
      </c>
      <c r="G720" s="55">
        <f t="shared" si="23"/>
        <v>2016</v>
      </c>
    </row>
    <row r="721" spans="1:7" x14ac:dyDescent="0.3">
      <c r="A721" s="74">
        <v>42724</v>
      </c>
      <c r="B721">
        <f>SUMIFS(user_list!P:P,user_list!G:G,"&lt;="&amp;A721,user_list!H:H,"&gt;="&amp;A721)</f>
        <v>0.4628930817610063</v>
      </c>
      <c r="C721">
        <f>SUMIFS(user_list!Q:Q,user_list!G:G,"&lt;="&amp;A721,user_list!H:H,"&gt;="&amp;A721)</f>
        <v>1.2075471698113209</v>
      </c>
      <c r="D721">
        <f>SUMIFS(user_list!P:P,user_list!G:G,"&lt;="&amp;A721,user_list!H:H,"&gt;="&amp;A721,user_list!J:J,days!G721)+SUMIFS(user_list!P:P,user_list!G:G,"&lt;="&amp;A721,user_list!H:H,"&gt;="&amp;A721,user_list!J:J,days!G721-1)</f>
        <v>0</v>
      </c>
      <c r="E721" s="38">
        <f>COUNTIF(user_list!H:H,A721)</f>
        <v>0</v>
      </c>
      <c r="F721" s="55">
        <f t="shared" si="22"/>
        <v>12</v>
      </c>
      <c r="G721" s="55">
        <f t="shared" si="23"/>
        <v>2016</v>
      </c>
    </row>
    <row r="722" spans="1:7" x14ac:dyDescent="0.3">
      <c r="A722" s="74">
        <v>42725</v>
      </c>
      <c r="B722">
        <f>SUMIFS(user_list!P:P,user_list!G:G,"&lt;="&amp;A722,user_list!H:H,"&gt;="&amp;A722)</f>
        <v>0.4628930817610063</v>
      </c>
      <c r="C722">
        <f>SUMIFS(user_list!Q:Q,user_list!G:G,"&lt;="&amp;A722,user_list!H:H,"&gt;="&amp;A722)</f>
        <v>1.2075471698113209</v>
      </c>
      <c r="D722">
        <f>SUMIFS(user_list!P:P,user_list!G:G,"&lt;="&amp;A722,user_list!H:H,"&gt;="&amp;A722,user_list!J:J,days!G722)+SUMIFS(user_list!P:P,user_list!G:G,"&lt;="&amp;A722,user_list!H:H,"&gt;="&amp;A722,user_list!J:J,days!G722-1)</f>
        <v>0</v>
      </c>
      <c r="E722" s="38">
        <f>COUNTIF(user_list!H:H,A722)</f>
        <v>0</v>
      </c>
      <c r="F722" s="55">
        <f t="shared" si="22"/>
        <v>12</v>
      </c>
      <c r="G722" s="55">
        <f t="shared" si="23"/>
        <v>2016</v>
      </c>
    </row>
    <row r="723" spans="1:7" x14ac:dyDescent="0.3">
      <c r="A723" s="74">
        <v>42726</v>
      </c>
      <c r="B723">
        <f>SUMIFS(user_list!P:P,user_list!G:G,"&lt;="&amp;A723,user_list!H:H,"&gt;="&amp;A723)</f>
        <v>0.4628930817610063</v>
      </c>
      <c r="C723">
        <f>SUMIFS(user_list!Q:Q,user_list!G:G,"&lt;="&amp;A723,user_list!H:H,"&gt;="&amp;A723)</f>
        <v>1.2075471698113209</v>
      </c>
      <c r="D723">
        <f>SUMIFS(user_list!P:P,user_list!G:G,"&lt;="&amp;A723,user_list!H:H,"&gt;="&amp;A723,user_list!J:J,days!G723)+SUMIFS(user_list!P:P,user_list!G:G,"&lt;="&amp;A723,user_list!H:H,"&gt;="&amp;A723,user_list!J:J,days!G723-1)</f>
        <v>0</v>
      </c>
      <c r="E723" s="38">
        <f>COUNTIF(user_list!H:H,A723)</f>
        <v>0</v>
      </c>
      <c r="F723" s="55">
        <f t="shared" si="22"/>
        <v>12</v>
      </c>
      <c r="G723" s="55">
        <f t="shared" si="23"/>
        <v>2016</v>
      </c>
    </row>
    <row r="724" spans="1:7" x14ac:dyDescent="0.3">
      <c r="A724" s="74">
        <v>42727</v>
      </c>
      <c r="B724">
        <f>SUMIFS(user_list!P:P,user_list!G:G,"&lt;="&amp;A724,user_list!H:H,"&gt;="&amp;A724)</f>
        <v>0.4628930817610063</v>
      </c>
      <c r="C724">
        <f>SUMIFS(user_list!Q:Q,user_list!G:G,"&lt;="&amp;A724,user_list!H:H,"&gt;="&amp;A724)</f>
        <v>1.2075471698113209</v>
      </c>
      <c r="D724">
        <f>SUMIFS(user_list!P:P,user_list!G:G,"&lt;="&amp;A724,user_list!H:H,"&gt;="&amp;A724,user_list!J:J,days!G724)+SUMIFS(user_list!P:P,user_list!G:G,"&lt;="&amp;A724,user_list!H:H,"&gt;="&amp;A724,user_list!J:J,days!G724-1)</f>
        <v>0</v>
      </c>
      <c r="E724" s="38">
        <f>COUNTIF(user_list!H:H,A724)</f>
        <v>0</v>
      </c>
      <c r="F724" s="55">
        <f t="shared" si="22"/>
        <v>12</v>
      </c>
      <c r="G724" s="55">
        <f t="shared" si="23"/>
        <v>2016</v>
      </c>
    </row>
    <row r="725" spans="1:7" x14ac:dyDescent="0.3">
      <c r="A725" s="74">
        <v>42728</v>
      </c>
      <c r="B725">
        <f>SUMIFS(user_list!P:P,user_list!G:G,"&lt;="&amp;A725,user_list!H:H,"&gt;="&amp;A725)</f>
        <v>0.4628930817610063</v>
      </c>
      <c r="C725">
        <f>SUMIFS(user_list!Q:Q,user_list!G:G,"&lt;="&amp;A725,user_list!H:H,"&gt;="&amp;A725)</f>
        <v>1.2075471698113209</v>
      </c>
      <c r="D725">
        <f>SUMIFS(user_list!P:P,user_list!G:G,"&lt;="&amp;A725,user_list!H:H,"&gt;="&amp;A725,user_list!J:J,days!G725)+SUMIFS(user_list!P:P,user_list!G:G,"&lt;="&amp;A725,user_list!H:H,"&gt;="&amp;A725,user_list!J:J,days!G725-1)</f>
        <v>0</v>
      </c>
      <c r="E725" s="38">
        <f>COUNTIF(user_list!H:H,A725)</f>
        <v>0</v>
      </c>
      <c r="F725" s="55">
        <f t="shared" si="22"/>
        <v>12</v>
      </c>
      <c r="G725" s="55">
        <f t="shared" si="23"/>
        <v>2016</v>
      </c>
    </row>
    <row r="726" spans="1:7" x14ac:dyDescent="0.3">
      <c r="A726" s="74">
        <v>42729</v>
      </c>
      <c r="B726">
        <f>SUMIFS(user_list!P:P,user_list!G:G,"&lt;="&amp;A726,user_list!H:H,"&gt;="&amp;A726)</f>
        <v>0.4628930817610063</v>
      </c>
      <c r="C726">
        <f>SUMIFS(user_list!Q:Q,user_list!G:G,"&lt;="&amp;A726,user_list!H:H,"&gt;="&amp;A726)</f>
        <v>1.2075471698113209</v>
      </c>
      <c r="D726">
        <f>SUMIFS(user_list!P:P,user_list!G:G,"&lt;="&amp;A726,user_list!H:H,"&gt;="&amp;A726,user_list!J:J,days!G726)+SUMIFS(user_list!P:P,user_list!G:G,"&lt;="&amp;A726,user_list!H:H,"&gt;="&amp;A726,user_list!J:J,days!G726-1)</f>
        <v>0</v>
      </c>
      <c r="E726" s="38">
        <f>COUNTIF(user_list!H:H,A726)</f>
        <v>0</v>
      </c>
      <c r="F726" s="55">
        <f t="shared" si="22"/>
        <v>12</v>
      </c>
      <c r="G726" s="55">
        <f t="shared" si="23"/>
        <v>2016</v>
      </c>
    </row>
    <row r="727" spans="1:7" x14ac:dyDescent="0.3">
      <c r="A727" s="74">
        <v>42730</v>
      </c>
      <c r="B727">
        <f>SUMIFS(user_list!P:P,user_list!G:G,"&lt;="&amp;A727,user_list!H:H,"&gt;="&amp;A727)</f>
        <v>0.4628930817610063</v>
      </c>
      <c r="C727">
        <f>SUMIFS(user_list!Q:Q,user_list!G:G,"&lt;="&amp;A727,user_list!H:H,"&gt;="&amp;A727)</f>
        <v>1.2075471698113209</v>
      </c>
      <c r="D727">
        <f>SUMIFS(user_list!P:P,user_list!G:G,"&lt;="&amp;A727,user_list!H:H,"&gt;="&amp;A727,user_list!J:J,days!G727)+SUMIFS(user_list!P:P,user_list!G:G,"&lt;="&amp;A727,user_list!H:H,"&gt;="&amp;A727,user_list!J:J,days!G727-1)</f>
        <v>0</v>
      </c>
      <c r="E727" s="38">
        <f>COUNTIF(user_list!H:H,A727)</f>
        <v>0</v>
      </c>
      <c r="F727" s="55">
        <f t="shared" si="22"/>
        <v>12</v>
      </c>
      <c r="G727" s="55">
        <f t="shared" si="23"/>
        <v>2016</v>
      </c>
    </row>
    <row r="728" spans="1:7" x14ac:dyDescent="0.3">
      <c r="A728" s="74">
        <v>42731</v>
      </c>
      <c r="B728">
        <f>SUMIFS(user_list!P:P,user_list!G:G,"&lt;="&amp;A728,user_list!H:H,"&gt;="&amp;A728)</f>
        <v>0.4628930817610063</v>
      </c>
      <c r="C728">
        <f>SUMIFS(user_list!Q:Q,user_list!G:G,"&lt;="&amp;A728,user_list!H:H,"&gt;="&amp;A728)</f>
        <v>1.2075471698113209</v>
      </c>
      <c r="D728">
        <f>SUMIFS(user_list!P:P,user_list!G:G,"&lt;="&amp;A728,user_list!H:H,"&gt;="&amp;A728,user_list!J:J,days!G728)+SUMIFS(user_list!P:P,user_list!G:G,"&lt;="&amp;A728,user_list!H:H,"&gt;="&amp;A728,user_list!J:J,days!G728-1)</f>
        <v>0</v>
      </c>
      <c r="E728" s="38">
        <f>COUNTIF(user_list!H:H,A728)</f>
        <v>0</v>
      </c>
      <c r="F728" s="55">
        <f t="shared" si="22"/>
        <v>12</v>
      </c>
      <c r="G728" s="55">
        <f t="shared" si="23"/>
        <v>2016</v>
      </c>
    </row>
    <row r="729" spans="1:7" x14ac:dyDescent="0.3">
      <c r="A729" s="74">
        <v>42732</v>
      </c>
      <c r="B729">
        <f>SUMIFS(user_list!P:P,user_list!G:G,"&lt;="&amp;A729,user_list!H:H,"&gt;="&amp;A729)</f>
        <v>0.4628930817610063</v>
      </c>
      <c r="C729">
        <f>SUMIFS(user_list!Q:Q,user_list!G:G,"&lt;="&amp;A729,user_list!H:H,"&gt;="&amp;A729)</f>
        <v>1.2075471698113209</v>
      </c>
      <c r="D729">
        <f>SUMIFS(user_list!P:P,user_list!G:G,"&lt;="&amp;A729,user_list!H:H,"&gt;="&amp;A729,user_list!J:J,days!G729)+SUMIFS(user_list!P:P,user_list!G:G,"&lt;="&amp;A729,user_list!H:H,"&gt;="&amp;A729,user_list!J:J,days!G729-1)</f>
        <v>0</v>
      </c>
      <c r="E729" s="38">
        <f>COUNTIF(user_list!H:H,A729)</f>
        <v>0</v>
      </c>
      <c r="F729" s="55">
        <f t="shared" si="22"/>
        <v>12</v>
      </c>
      <c r="G729" s="55">
        <f t="shared" si="23"/>
        <v>2016</v>
      </c>
    </row>
    <row r="730" spans="1:7" x14ac:dyDescent="0.3">
      <c r="A730" s="74">
        <v>42733</v>
      </c>
      <c r="B730">
        <f>SUMIFS(user_list!P:P,user_list!G:G,"&lt;="&amp;A730,user_list!H:H,"&gt;="&amp;A730)</f>
        <v>0.4628930817610063</v>
      </c>
      <c r="C730">
        <f>SUMIFS(user_list!Q:Q,user_list!G:G,"&lt;="&amp;A730,user_list!H:H,"&gt;="&amp;A730)</f>
        <v>1.2075471698113209</v>
      </c>
      <c r="D730">
        <f>SUMIFS(user_list!P:P,user_list!G:G,"&lt;="&amp;A730,user_list!H:H,"&gt;="&amp;A730,user_list!J:J,days!G730)+SUMIFS(user_list!P:P,user_list!G:G,"&lt;="&amp;A730,user_list!H:H,"&gt;="&amp;A730,user_list!J:J,days!G730-1)</f>
        <v>0</v>
      </c>
      <c r="E730" s="38">
        <f>COUNTIF(user_list!H:H,A730)</f>
        <v>0</v>
      </c>
      <c r="F730" s="55">
        <f t="shared" si="22"/>
        <v>12</v>
      </c>
      <c r="G730" s="55">
        <f t="shared" si="23"/>
        <v>2016</v>
      </c>
    </row>
    <row r="731" spans="1:7" x14ac:dyDescent="0.3">
      <c r="A731" s="74">
        <v>42734</v>
      </c>
      <c r="B731">
        <f>SUMIFS(user_list!P:P,user_list!G:G,"&lt;="&amp;A731,user_list!H:H,"&gt;="&amp;A731)</f>
        <v>0.4628930817610063</v>
      </c>
      <c r="C731">
        <f>SUMIFS(user_list!Q:Q,user_list!G:G,"&lt;="&amp;A731,user_list!H:H,"&gt;="&amp;A731)</f>
        <v>1.2075471698113209</v>
      </c>
      <c r="D731">
        <f>SUMIFS(user_list!P:P,user_list!G:G,"&lt;="&amp;A731,user_list!H:H,"&gt;="&amp;A731,user_list!J:J,days!G731)+SUMIFS(user_list!P:P,user_list!G:G,"&lt;="&amp;A731,user_list!H:H,"&gt;="&amp;A731,user_list!J:J,days!G731-1)</f>
        <v>0</v>
      </c>
      <c r="E731" s="38">
        <f>COUNTIF(user_list!H:H,A731)</f>
        <v>0</v>
      </c>
      <c r="F731" s="55">
        <f t="shared" si="22"/>
        <v>12</v>
      </c>
      <c r="G731" s="55">
        <f t="shared" si="23"/>
        <v>2016</v>
      </c>
    </row>
    <row r="732" spans="1:7" x14ac:dyDescent="0.3">
      <c r="A732" s="74">
        <v>42735</v>
      </c>
      <c r="B732">
        <f>SUMIFS(user_list!P:P,user_list!G:G,"&lt;="&amp;A732,user_list!H:H,"&gt;="&amp;A732)</f>
        <v>0.4628930817610063</v>
      </c>
      <c r="C732">
        <f>SUMIFS(user_list!Q:Q,user_list!G:G,"&lt;="&amp;A732,user_list!H:H,"&gt;="&amp;A732)</f>
        <v>1.2075471698113209</v>
      </c>
      <c r="D732">
        <f>SUMIFS(user_list!P:P,user_list!G:G,"&lt;="&amp;A732,user_list!H:H,"&gt;="&amp;A732,user_list!J:J,days!G732)+SUMIFS(user_list!P:P,user_list!G:G,"&lt;="&amp;A732,user_list!H:H,"&gt;="&amp;A732,user_list!J:J,days!G732-1)</f>
        <v>0</v>
      </c>
      <c r="E732" s="38">
        <f>COUNTIF(user_list!H:H,A732)</f>
        <v>0</v>
      </c>
      <c r="F732" s="55">
        <f t="shared" si="22"/>
        <v>12</v>
      </c>
      <c r="G732" s="55">
        <f t="shared" si="23"/>
        <v>2016</v>
      </c>
    </row>
    <row r="733" spans="1:7" x14ac:dyDescent="0.3">
      <c r="A733" s="74">
        <v>42736</v>
      </c>
      <c r="B733">
        <f>SUMIFS(user_list!P:P,user_list!G:G,"&lt;="&amp;A733,user_list!H:H,"&gt;="&amp;A733)</f>
        <v>1.6068930817610063</v>
      </c>
      <c r="C733">
        <f>SUMIFS(user_list!Q:Q,user_list!G:G,"&lt;="&amp;A733,user_list!H:H,"&gt;="&amp;A733)</f>
        <v>4.1408805031446541</v>
      </c>
      <c r="D733">
        <f>SUMIFS(user_list!P:P,user_list!G:G,"&lt;="&amp;A733,user_list!H:H,"&gt;="&amp;A733,user_list!J:J,days!G733)+SUMIFS(user_list!P:P,user_list!G:G,"&lt;="&amp;A733,user_list!H:H,"&gt;="&amp;A733,user_list!J:J,days!G733-1)</f>
        <v>0</v>
      </c>
      <c r="E733" s="38">
        <f>COUNTIF(user_list!H:H,A733)</f>
        <v>0</v>
      </c>
      <c r="F733" s="55">
        <f t="shared" si="22"/>
        <v>1</v>
      </c>
      <c r="G733" s="55">
        <f t="shared" si="23"/>
        <v>2017</v>
      </c>
    </row>
    <row r="734" spans="1:7" x14ac:dyDescent="0.3">
      <c r="A734" s="74">
        <v>42737</v>
      </c>
      <c r="B734">
        <f>SUMIFS(user_list!P:P,user_list!G:G,"&lt;="&amp;A734,user_list!H:H,"&gt;="&amp;A734)</f>
        <v>1.6068930817610063</v>
      </c>
      <c r="C734">
        <f>SUMIFS(user_list!Q:Q,user_list!G:G,"&lt;="&amp;A734,user_list!H:H,"&gt;="&amp;A734)</f>
        <v>4.1408805031446541</v>
      </c>
      <c r="D734">
        <f>SUMIFS(user_list!P:P,user_list!G:G,"&lt;="&amp;A734,user_list!H:H,"&gt;="&amp;A734,user_list!J:J,days!G734)+SUMIFS(user_list!P:P,user_list!G:G,"&lt;="&amp;A734,user_list!H:H,"&gt;="&amp;A734,user_list!J:J,days!G734-1)</f>
        <v>0</v>
      </c>
      <c r="E734" s="38">
        <f>COUNTIF(user_list!H:H,A734)</f>
        <v>0</v>
      </c>
      <c r="F734" s="55">
        <f t="shared" si="22"/>
        <v>1</v>
      </c>
      <c r="G734" s="55">
        <f t="shared" si="23"/>
        <v>2017</v>
      </c>
    </row>
    <row r="735" spans="1:7" x14ac:dyDescent="0.3">
      <c r="A735" s="74">
        <v>42738</v>
      </c>
      <c r="B735">
        <f>SUMIFS(user_list!P:P,user_list!G:G,"&lt;="&amp;A735,user_list!H:H,"&gt;="&amp;A735)</f>
        <v>1.6068930817610063</v>
      </c>
      <c r="C735">
        <f>SUMIFS(user_list!Q:Q,user_list!G:G,"&lt;="&amp;A735,user_list!H:H,"&gt;="&amp;A735)</f>
        <v>4.1408805031446541</v>
      </c>
      <c r="D735">
        <f>SUMIFS(user_list!P:P,user_list!G:G,"&lt;="&amp;A735,user_list!H:H,"&gt;="&amp;A735,user_list!J:J,days!G735)+SUMIFS(user_list!P:P,user_list!G:G,"&lt;="&amp;A735,user_list!H:H,"&gt;="&amp;A735,user_list!J:J,days!G735-1)</f>
        <v>0</v>
      </c>
      <c r="E735" s="38">
        <f>COUNTIF(user_list!H:H,A735)</f>
        <v>0</v>
      </c>
      <c r="F735" s="55">
        <f t="shared" si="22"/>
        <v>1</v>
      </c>
      <c r="G735" s="55">
        <f t="shared" si="23"/>
        <v>2017</v>
      </c>
    </row>
    <row r="736" spans="1:7" x14ac:dyDescent="0.3">
      <c r="A736" s="74">
        <v>42739</v>
      </c>
      <c r="B736">
        <f>SUMIFS(user_list!P:P,user_list!G:G,"&lt;="&amp;A736,user_list!H:H,"&gt;="&amp;A736)</f>
        <v>1.6068930817610063</v>
      </c>
      <c r="C736">
        <f>SUMIFS(user_list!Q:Q,user_list!G:G,"&lt;="&amp;A736,user_list!H:H,"&gt;="&amp;A736)</f>
        <v>4.1408805031446541</v>
      </c>
      <c r="D736">
        <f>SUMIFS(user_list!P:P,user_list!G:G,"&lt;="&amp;A736,user_list!H:H,"&gt;="&amp;A736,user_list!J:J,days!G736)+SUMIFS(user_list!P:P,user_list!G:G,"&lt;="&amp;A736,user_list!H:H,"&gt;="&amp;A736,user_list!J:J,days!G736-1)</f>
        <v>0</v>
      </c>
      <c r="E736" s="38">
        <f>COUNTIF(user_list!H:H,A736)</f>
        <v>0</v>
      </c>
      <c r="F736" s="55">
        <f t="shared" si="22"/>
        <v>1</v>
      </c>
      <c r="G736" s="55">
        <f t="shared" si="23"/>
        <v>2017</v>
      </c>
    </row>
    <row r="737" spans="1:7" x14ac:dyDescent="0.3">
      <c r="A737" s="74">
        <v>42740</v>
      </c>
      <c r="B737">
        <f>SUMIFS(user_list!P:P,user_list!G:G,"&lt;="&amp;A737,user_list!H:H,"&gt;="&amp;A737)</f>
        <v>1.6068930817610063</v>
      </c>
      <c r="C737">
        <f>SUMIFS(user_list!Q:Q,user_list!G:G,"&lt;="&amp;A737,user_list!H:H,"&gt;="&amp;A737)</f>
        <v>4.1408805031446541</v>
      </c>
      <c r="D737">
        <f>SUMIFS(user_list!P:P,user_list!G:G,"&lt;="&amp;A737,user_list!H:H,"&gt;="&amp;A737,user_list!J:J,days!G737)+SUMIFS(user_list!P:P,user_list!G:G,"&lt;="&amp;A737,user_list!H:H,"&gt;="&amp;A737,user_list!J:J,days!G737-1)</f>
        <v>0</v>
      </c>
      <c r="E737" s="38">
        <f>COUNTIF(user_list!H:H,A737)</f>
        <v>0</v>
      </c>
      <c r="F737" s="55">
        <f t="shared" si="22"/>
        <v>1</v>
      </c>
      <c r="G737" s="55">
        <f t="shared" si="23"/>
        <v>2017</v>
      </c>
    </row>
    <row r="738" spans="1:7" x14ac:dyDescent="0.3">
      <c r="A738" s="74">
        <v>42741</v>
      </c>
      <c r="B738">
        <f>SUMIFS(user_list!P:P,user_list!G:G,"&lt;="&amp;A738,user_list!H:H,"&gt;="&amp;A738)</f>
        <v>1.6068930817610063</v>
      </c>
      <c r="C738">
        <f>SUMIFS(user_list!Q:Q,user_list!G:G,"&lt;="&amp;A738,user_list!H:H,"&gt;="&amp;A738)</f>
        <v>4.1408805031446541</v>
      </c>
      <c r="D738">
        <f>SUMIFS(user_list!P:P,user_list!G:G,"&lt;="&amp;A738,user_list!H:H,"&gt;="&amp;A738,user_list!J:J,days!G738)+SUMIFS(user_list!P:P,user_list!G:G,"&lt;="&amp;A738,user_list!H:H,"&gt;="&amp;A738,user_list!J:J,days!G738-1)</f>
        <v>0</v>
      </c>
      <c r="E738" s="38">
        <f>COUNTIF(user_list!H:H,A738)</f>
        <v>0</v>
      </c>
      <c r="F738" s="55">
        <f t="shared" si="22"/>
        <v>1</v>
      </c>
      <c r="G738" s="55">
        <f t="shared" si="23"/>
        <v>2017</v>
      </c>
    </row>
    <row r="739" spans="1:7" x14ac:dyDescent="0.3">
      <c r="A739" s="74">
        <v>42742</v>
      </c>
      <c r="B739">
        <f>SUMIFS(user_list!P:P,user_list!G:G,"&lt;="&amp;A739,user_list!H:H,"&gt;="&amp;A739)</f>
        <v>1.6068930817610063</v>
      </c>
      <c r="C739">
        <f>SUMIFS(user_list!Q:Q,user_list!G:G,"&lt;="&amp;A739,user_list!H:H,"&gt;="&amp;A739)</f>
        <v>4.1408805031446541</v>
      </c>
      <c r="D739">
        <f>SUMIFS(user_list!P:P,user_list!G:G,"&lt;="&amp;A739,user_list!H:H,"&gt;="&amp;A739,user_list!J:J,days!G739)+SUMIFS(user_list!P:P,user_list!G:G,"&lt;="&amp;A739,user_list!H:H,"&gt;="&amp;A739,user_list!J:J,days!G739-1)</f>
        <v>0</v>
      </c>
      <c r="E739" s="38">
        <f>COUNTIF(user_list!H:H,A739)</f>
        <v>0</v>
      </c>
      <c r="F739" s="55">
        <f t="shared" si="22"/>
        <v>1</v>
      </c>
      <c r="G739" s="55">
        <f t="shared" si="23"/>
        <v>2017</v>
      </c>
    </row>
    <row r="740" spans="1:7" x14ac:dyDescent="0.3">
      <c r="A740" s="74">
        <v>42743</v>
      </c>
      <c r="B740">
        <f>SUMIFS(user_list!P:P,user_list!G:G,"&lt;="&amp;A740,user_list!H:H,"&gt;="&amp;A740)</f>
        <v>1.6068930817610063</v>
      </c>
      <c r="C740">
        <f>SUMIFS(user_list!Q:Q,user_list!G:G,"&lt;="&amp;A740,user_list!H:H,"&gt;="&amp;A740)</f>
        <v>4.1408805031446541</v>
      </c>
      <c r="D740">
        <f>SUMIFS(user_list!P:P,user_list!G:G,"&lt;="&amp;A740,user_list!H:H,"&gt;="&amp;A740,user_list!J:J,days!G740)+SUMIFS(user_list!P:P,user_list!G:G,"&lt;="&amp;A740,user_list!H:H,"&gt;="&amp;A740,user_list!J:J,days!G740-1)</f>
        <v>0</v>
      </c>
      <c r="E740" s="38">
        <f>COUNTIF(user_list!H:H,A740)</f>
        <v>0</v>
      </c>
      <c r="F740" s="55">
        <f t="shared" si="22"/>
        <v>1</v>
      </c>
      <c r="G740" s="55">
        <f t="shared" si="23"/>
        <v>2017</v>
      </c>
    </row>
    <row r="741" spans="1:7" x14ac:dyDescent="0.3">
      <c r="A741" s="74">
        <v>42744</v>
      </c>
      <c r="B741">
        <f>SUMIFS(user_list!P:P,user_list!G:G,"&lt;="&amp;A741,user_list!H:H,"&gt;="&amp;A741)</f>
        <v>1.6068930817610063</v>
      </c>
      <c r="C741">
        <f>SUMIFS(user_list!Q:Q,user_list!G:G,"&lt;="&amp;A741,user_list!H:H,"&gt;="&amp;A741)</f>
        <v>4.1408805031446541</v>
      </c>
      <c r="D741">
        <f>SUMIFS(user_list!P:P,user_list!G:G,"&lt;="&amp;A741,user_list!H:H,"&gt;="&amp;A741,user_list!J:J,days!G741)+SUMIFS(user_list!P:P,user_list!G:G,"&lt;="&amp;A741,user_list!H:H,"&gt;="&amp;A741,user_list!J:J,days!G741-1)</f>
        <v>0</v>
      </c>
      <c r="E741" s="38">
        <f>COUNTIF(user_list!H:H,A741)</f>
        <v>0</v>
      </c>
      <c r="F741" s="55">
        <f t="shared" si="22"/>
        <v>1</v>
      </c>
      <c r="G741" s="55">
        <f t="shared" si="23"/>
        <v>2017</v>
      </c>
    </row>
    <row r="742" spans="1:7" x14ac:dyDescent="0.3">
      <c r="A742" s="74">
        <v>42745</v>
      </c>
      <c r="B742">
        <f>SUMIFS(user_list!P:P,user_list!G:G,"&lt;="&amp;A742,user_list!H:H,"&gt;="&amp;A742)</f>
        <v>1.6068930817610063</v>
      </c>
      <c r="C742">
        <f>SUMIFS(user_list!Q:Q,user_list!G:G,"&lt;="&amp;A742,user_list!H:H,"&gt;="&amp;A742)</f>
        <v>4.1408805031446541</v>
      </c>
      <c r="D742">
        <f>SUMIFS(user_list!P:P,user_list!G:G,"&lt;="&amp;A742,user_list!H:H,"&gt;="&amp;A742,user_list!J:J,days!G742)+SUMIFS(user_list!P:P,user_list!G:G,"&lt;="&amp;A742,user_list!H:H,"&gt;="&amp;A742,user_list!J:J,days!G742-1)</f>
        <v>0</v>
      </c>
      <c r="E742" s="38">
        <f>COUNTIF(user_list!H:H,A742)</f>
        <v>0</v>
      </c>
      <c r="F742" s="55">
        <f t="shared" si="22"/>
        <v>1</v>
      </c>
      <c r="G742" s="55">
        <f t="shared" si="23"/>
        <v>2017</v>
      </c>
    </row>
    <row r="743" spans="1:7" x14ac:dyDescent="0.3">
      <c r="A743" s="74">
        <v>42746</v>
      </c>
      <c r="B743">
        <f>SUMIFS(user_list!P:P,user_list!G:G,"&lt;="&amp;A743,user_list!H:H,"&gt;="&amp;A743)</f>
        <v>1.6068930817610063</v>
      </c>
      <c r="C743">
        <f>SUMIFS(user_list!Q:Q,user_list!G:G,"&lt;="&amp;A743,user_list!H:H,"&gt;="&amp;A743)</f>
        <v>4.1408805031446541</v>
      </c>
      <c r="D743">
        <f>SUMIFS(user_list!P:P,user_list!G:G,"&lt;="&amp;A743,user_list!H:H,"&gt;="&amp;A743,user_list!J:J,days!G743)+SUMIFS(user_list!P:P,user_list!G:G,"&lt;="&amp;A743,user_list!H:H,"&gt;="&amp;A743,user_list!J:J,days!G743-1)</f>
        <v>0</v>
      </c>
      <c r="E743" s="38">
        <f>COUNTIF(user_list!H:H,A743)</f>
        <v>0</v>
      </c>
      <c r="F743" s="55">
        <f t="shared" si="22"/>
        <v>1</v>
      </c>
      <c r="G743" s="55">
        <f t="shared" si="23"/>
        <v>2017</v>
      </c>
    </row>
    <row r="744" spans="1:7" x14ac:dyDescent="0.3">
      <c r="A744" s="74">
        <v>42747</v>
      </c>
      <c r="B744">
        <f>SUMIFS(user_list!P:P,user_list!G:G,"&lt;="&amp;A744,user_list!H:H,"&gt;="&amp;A744)</f>
        <v>1.6068930817610063</v>
      </c>
      <c r="C744">
        <f>SUMIFS(user_list!Q:Q,user_list!G:G,"&lt;="&amp;A744,user_list!H:H,"&gt;="&amp;A744)</f>
        <v>4.1408805031446541</v>
      </c>
      <c r="D744">
        <f>SUMIFS(user_list!P:P,user_list!G:G,"&lt;="&amp;A744,user_list!H:H,"&gt;="&amp;A744,user_list!J:J,days!G744)+SUMIFS(user_list!P:P,user_list!G:G,"&lt;="&amp;A744,user_list!H:H,"&gt;="&amp;A744,user_list!J:J,days!G744-1)</f>
        <v>0</v>
      </c>
      <c r="E744" s="38">
        <f>COUNTIF(user_list!H:H,A744)</f>
        <v>0</v>
      </c>
      <c r="F744" s="55">
        <f t="shared" si="22"/>
        <v>1</v>
      </c>
      <c r="G744" s="55">
        <f t="shared" si="23"/>
        <v>2017</v>
      </c>
    </row>
    <row r="745" spans="1:7" x14ac:dyDescent="0.3">
      <c r="A745" s="74">
        <v>42748</v>
      </c>
      <c r="B745">
        <f>SUMIFS(user_list!P:P,user_list!G:G,"&lt;="&amp;A745,user_list!H:H,"&gt;="&amp;A745)</f>
        <v>1.6068930817610063</v>
      </c>
      <c r="C745">
        <f>SUMIFS(user_list!Q:Q,user_list!G:G,"&lt;="&amp;A745,user_list!H:H,"&gt;="&amp;A745)</f>
        <v>4.1408805031446541</v>
      </c>
      <c r="D745">
        <f>SUMIFS(user_list!P:P,user_list!G:G,"&lt;="&amp;A745,user_list!H:H,"&gt;="&amp;A745,user_list!J:J,days!G745)+SUMIFS(user_list!P:P,user_list!G:G,"&lt;="&amp;A745,user_list!H:H,"&gt;="&amp;A745,user_list!J:J,days!G745-1)</f>
        <v>0</v>
      </c>
      <c r="E745" s="38">
        <f>COUNTIF(user_list!H:H,A745)</f>
        <v>0</v>
      </c>
      <c r="F745" s="55">
        <f t="shared" si="22"/>
        <v>1</v>
      </c>
      <c r="G745" s="55">
        <f t="shared" si="23"/>
        <v>2017</v>
      </c>
    </row>
    <row r="746" spans="1:7" x14ac:dyDescent="0.3">
      <c r="A746" s="74">
        <v>42749</v>
      </c>
      <c r="B746">
        <f>SUMIFS(user_list!P:P,user_list!G:G,"&lt;="&amp;A746,user_list!H:H,"&gt;="&amp;A746)</f>
        <v>1.6068930817610063</v>
      </c>
      <c r="C746">
        <f>SUMIFS(user_list!Q:Q,user_list!G:G,"&lt;="&amp;A746,user_list!H:H,"&gt;="&amp;A746)</f>
        <v>4.1408805031446541</v>
      </c>
      <c r="D746">
        <f>SUMIFS(user_list!P:P,user_list!G:G,"&lt;="&amp;A746,user_list!H:H,"&gt;="&amp;A746,user_list!J:J,days!G746)+SUMIFS(user_list!P:P,user_list!G:G,"&lt;="&amp;A746,user_list!H:H,"&gt;="&amp;A746,user_list!J:J,days!G746-1)</f>
        <v>0</v>
      </c>
      <c r="E746" s="38">
        <f>COUNTIF(user_list!H:H,A746)</f>
        <v>0</v>
      </c>
      <c r="F746" s="55">
        <f t="shared" si="22"/>
        <v>1</v>
      </c>
      <c r="G746" s="55">
        <f t="shared" si="23"/>
        <v>2017</v>
      </c>
    </row>
    <row r="747" spans="1:7" x14ac:dyDescent="0.3">
      <c r="A747" s="74">
        <v>42750</v>
      </c>
      <c r="B747">
        <f>SUMIFS(user_list!P:P,user_list!G:G,"&lt;="&amp;A747,user_list!H:H,"&gt;="&amp;A747)</f>
        <v>1.6068930817610063</v>
      </c>
      <c r="C747">
        <f>SUMIFS(user_list!Q:Q,user_list!G:G,"&lt;="&amp;A747,user_list!H:H,"&gt;="&amp;A747)</f>
        <v>4.1408805031446541</v>
      </c>
      <c r="D747">
        <f>SUMIFS(user_list!P:P,user_list!G:G,"&lt;="&amp;A747,user_list!H:H,"&gt;="&amp;A747,user_list!J:J,days!G747)+SUMIFS(user_list!P:P,user_list!G:G,"&lt;="&amp;A747,user_list!H:H,"&gt;="&amp;A747,user_list!J:J,days!G747-1)</f>
        <v>0</v>
      </c>
      <c r="E747" s="38">
        <f>COUNTIF(user_list!H:H,A747)</f>
        <v>0</v>
      </c>
      <c r="F747" s="55">
        <f t="shared" si="22"/>
        <v>1</v>
      </c>
      <c r="G747" s="55">
        <f t="shared" si="23"/>
        <v>2017</v>
      </c>
    </row>
    <row r="748" spans="1:7" x14ac:dyDescent="0.3">
      <c r="A748" s="74">
        <v>42751</v>
      </c>
      <c r="B748">
        <f>SUMIFS(user_list!P:P,user_list!G:G,"&lt;="&amp;A748,user_list!H:H,"&gt;="&amp;A748)</f>
        <v>1.6068930817610063</v>
      </c>
      <c r="C748">
        <f>SUMIFS(user_list!Q:Q,user_list!G:G,"&lt;="&amp;A748,user_list!H:H,"&gt;="&amp;A748)</f>
        <v>4.1408805031446541</v>
      </c>
      <c r="D748">
        <f>SUMIFS(user_list!P:P,user_list!G:G,"&lt;="&amp;A748,user_list!H:H,"&gt;="&amp;A748,user_list!J:J,days!G748)+SUMIFS(user_list!P:P,user_list!G:G,"&lt;="&amp;A748,user_list!H:H,"&gt;="&amp;A748,user_list!J:J,days!G748-1)</f>
        <v>0</v>
      </c>
      <c r="E748" s="38">
        <f>COUNTIF(user_list!H:H,A748)</f>
        <v>0</v>
      </c>
      <c r="F748" s="55">
        <f t="shared" si="22"/>
        <v>1</v>
      </c>
      <c r="G748" s="55">
        <f t="shared" si="23"/>
        <v>2017</v>
      </c>
    </row>
    <row r="749" spans="1:7" x14ac:dyDescent="0.3">
      <c r="A749" s="74">
        <v>42752</v>
      </c>
      <c r="B749">
        <f>SUMIFS(user_list!P:P,user_list!G:G,"&lt;="&amp;A749,user_list!H:H,"&gt;="&amp;A749)</f>
        <v>1.6068930817610063</v>
      </c>
      <c r="C749">
        <f>SUMIFS(user_list!Q:Q,user_list!G:G,"&lt;="&amp;A749,user_list!H:H,"&gt;="&amp;A749)</f>
        <v>4.1408805031446541</v>
      </c>
      <c r="D749">
        <f>SUMIFS(user_list!P:P,user_list!G:G,"&lt;="&amp;A749,user_list!H:H,"&gt;="&amp;A749,user_list!J:J,days!G749)+SUMIFS(user_list!P:P,user_list!G:G,"&lt;="&amp;A749,user_list!H:H,"&gt;="&amp;A749,user_list!J:J,days!G749-1)</f>
        <v>0</v>
      </c>
      <c r="E749" s="38">
        <f>COUNTIF(user_list!H:H,A749)</f>
        <v>0</v>
      </c>
      <c r="F749" s="55">
        <f t="shared" si="22"/>
        <v>1</v>
      </c>
      <c r="G749" s="55">
        <f t="shared" si="23"/>
        <v>2017</v>
      </c>
    </row>
    <row r="750" spans="1:7" x14ac:dyDescent="0.3">
      <c r="A750" s="74">
        <v>42753</v>
      </c>
      <c r="B750">
        <f>SUMIFS(user_list!P:P,user_list!G:G,"&lt;="&amp;A750,user_list!H:H,"&gt;="&amp;A750)</f>
        <v>1.6068930817610063</v>
      </c>
      <c r="C750">
        <f>SUMIFS(user_list!Q:Q,user_list!G:G,"&lt;="&amp;A750,user_list!H:H,"&gt;="&amp;A750)</f>
        <v>4.1408805031446541</v>
      </c>
      <c r="D750">
        <f>SUMIFS(user_list!P:P,user_list!G:G,"&lt;="&amp;A750,user_list!H:H,"&gt;="&amp;A750,user_list!J:J,days!G750)+SUMIFS(user_list!P:P,user_list!G:G,"&lt;="&amp;A750,user_list!H:H,"&gt;="&amp;A750,user_list!J:J,days!G750-1)</f>
        <v>0</v>
      </c>
      <c r="E750" s="38">
        <f>COUNTIF(user_list!H:H,A750)</f>
        <v>0</v>
      </c>
      <c r="F750" s="55">
        <f t="shared" si="22"/>
        <v>1</v>
      </c>
      <c r="G750" s="55">
        <f t="shared" si="23"/>
        <v>2017</v>
      </c>
    </row>
    <row r="751" spans="1:7" x14ac:dyDescent="0.3">
      <c r="A751" s="74">
        <v>42754</v>
      </c>
      <c r="B751">
        <f>SUMIFS(user_list!P:P,user_list!G:G,"&lt;="&amp;A751,user_list!H:H,"&gt;="&amp;A751)</f>
        <v>1.6068930817610063</v>
      </c>
      <c r="C751">
        <f>SUMIFS(user_list!Q:Q,user_list!G:G,"&lt;="&amp;A751,user_list!H:H,"&gt;="&amp;A751)</f>
        <v>4.1408805031446541</v>
      </c>
      <c r="D751">
        <f>SUMIFS(user_list!P:P,user_list!G:G,"&lt;="&amp;A751,user_list!H:H,"&gt;="&amp;A751,user_list!J:J,days!G751)+SUMIFS(user_list!P:P,user_list!G:G,"&lt;="&amp;A751,user_list!H:H,"&gt;="&amp;A751,user_list!J:J,days!G751-1)</f>
        <v>0</v>
      </c>
      <c r="E751" s="38">
        <f>COUNTIF(user_list!H:H,A751)</f>
        <v>0</v>
      </c>
      <c r="F751" s="55">
        <f t="shared" si="22"/>
        <v>1</v>
      </c>
      <c r="G751" s="55">
        <f t="shared" si="23"/>
        <v>2017</v>
      </c>
    </row>
    <row r="752" spans="1:7" x14ac:dyDescent="0.3">
      <c r="A752" s="74">
        <v>42755</v>
      </c>
      <c r="B752">
        <f>SUMIFS(user_list!P:P,user_list!G:G,"&lt;="&amp;A752,user_list!H:H,"&gt;="&amp;A752)</f>
        <v>1.6068930817610063</v>
      </c>
      <c r="C752">
        <f>SUMIFS(user_list!Q:Q,user_list!G:G,"&lt;="&amp;A752,user_list!H:H,"&gt;="&amp;A752)</f>
        <v>4.1408805031446541</v>
      </c>
      <c r="D752">
        <f>SUMIFS(user_list!P:P,user_list!G:G,"&lt;="&amp;A752,user_list!H:H,"&gt;="&amp;A752,user_list!J:J,days!G752)+SUMIFS(user_list!P:P,user_list!G:G,"&lt;="&amp;A752,user_list!H:H,"&gt;="&amp;A752,user_list!J:J,days!G752-1)</f>
        <v>0</v>
      </c>
      <c r="E752" s="38">
        <f>COUNTIF(user_list!H:H,A752)</f>
        <v>0</v>
      </c>
      <c r="F752" s="55">
        <f t="shared" si="22"/>
        <v>1</v>
      </c>
      <c r="G752" s="55">
        <f t="shared" si="23"/>
        <v>2017</v>
      </c>
    </row>
    <row r="753" spans="1:7" x14ac:dyDescent="0.3">
      <c r="A753" s="74">
        <v>42756</v>
      </c>
      <c r="B753">
        <f>SUMIFS(user_list!P:P,user_list!G:G,"&lt;="&amp;A753,user_list!H:H,"&gt;="&amp;A753)</f>
        <v>1.6068930817610063</v>
      </c>
      <c r="C753">
        <f>SUMIFS(user_list!Q:Q,user_list!G:G,"&lt;="&amp;A753,user_list!H:H,"&gt;="&amp;A753)</f>
        <v>4.1408805031446541</v>
      </c>
      <c r="D753">
        <f>SUMIFS(user_list!P:P,user_list!G:G,"&lt;="&amp;A753,user_list!H:H,"&gt;="&amp;A753,user_list!J:J,days!G753)+SUMIFS(user_list!P:P,user_list!G:G,"&lt;="&amp;A753,user_list!H:H,"&gt;="&amp;A753,user_list!J:J,days!G753-1)</f>
        <v>0</v>
      </c>
      <c r="E753" s="38">
        <f>COUNTIF(user_list!H:H,A753)</f>
        <v>0</v>
      </c>
      <c r="F753" s="55">
        <f t="shared" si="22"/>
        <v>1</v>
      </c>
      <c r="G753" s="55">
        <f t="shared" si="23"/>
        <v>2017</v>
      </c>
    </row>
    <row r="754" spans="1:7" x14ac:dyDescent="0.3">
      <c r="A754" s="74">
        <v>42757</v>
      </c>
      <c r="B754">
        <f>SUMIFS(user_list!P:P,user_list!G:G,"&lt;="&amp;A754,user_list!H:H,"&gt;="&amp;A754)</f>
        <v>1.6068930817610063</v>
      </c>
      <c r="C754">
        <f>SUMIFS(user_list!Q:Q,user_list!G:G,"&lt;="&amp;A754,user_list!H:H,"&gt;="&amp;A754)</f>
        <v>4.1408805031446541</v>
      </c>
      <c r="D754">
        <f>SUMIFS(user_list!P:P,user_list!G:G,"&lt;="&amp;A754,user_list!H:H,"&gt;="&amp;A754,user_list!J:J,days!G754)+SUMIFS(user_list!P:P,user_list!G:G,"&lt;="&amp;A754,user_list!H:H,"&gt;="&amp;A754,user_list!J:J,days!G754-1)</f>
        <v>0</v>
      </c>
      <c r="E754" s="38">
        <f>COUNTIF(user_list!H:H,A754)</f>
        <v>0</v>
      </c>
      <c r="F754" s="55">
        <f t="shared" si="22"/>
        <v>1</v>
      </c>
      <c r="G754" s="55">
        <f t="shared" si="23"/>
        <v>2017</v>
      </c>
    </row>
    <row r="755" spans="1:7" x14ac:dyDescent="0.3">
      <c r="A755" s="74">
        <v>42758</v>
      </c>
      <c r="B755">
        <f>SUMIFS(user_list!P:P,user_list!G:G,"&lt;="&amp;A755,user_list!H:H,"&gt;="&amp;A755)</f>
        <v>1.6068930817610063</v>
      </c>
      <c r="C755">
        <f>SUMIFS(user_list!Q:Q,user_list!G:G,"&lt;="&amp;A755,user_list!H:H,"&gt;="&amp;A755)</f>
        <v>4.1408805031446541</v>
      </c>
      <c r="D755">
        <f>SUMIFS(user_list!P:P,user_list!G:G,"&lt;="&amp;A755,user_list!H:H,"&gt;="&amp;A755,user_list!J:J,days!G755)+SUMIFS(user_list!P:P,user_list!G:G,"&lt;="&amp;A755,user_list!H:H,"&gt;="&amp;A755,user_list!J:J,days!G755-1)</f>
        <v>0</v>
      </c>
      <c r="E755" s="38">
        <f>COUNTIF(user_list!H:H,A755)</f>
        <v>0</v>
      </c>
      <c r="F755" s="55">
        <f t="shared" si="22"/>
        <v>1</v>
      </c>
      <c r="G755" s="55">
        <f t="shared" si="23"/>
        <v>2017</v>
      </c>
    </row>
    <row r="756" spans="1:7" x14ac:dyDescent="0.3">
      <c r="A756" s="74">
        <v>42759</v>
      </c>
      <c r="B756">
        <f>SUMIFS(user_list!P:P,user_list!G:G,"&lt;="&amp;A756,user_list!H:H,"&gt;="&amp;A756)</f>
        <v>1.6068930817610063</v>
      </c>
      <c r="C756">
        <f>SUMIFS(user_list!Q:Q,user_list!G:G,"&lt;="&amp;A756,user_list!H:H,"&gt;="&amp;A756)</f>
        <v>4.1408805031446541</v>
      </c>
      <c r="D756">
        <f>SUMIFS(user_list!P:P,user_list!G:G,"&lt;="&amp;A756,user_list!H:H,"&gt;="&amp;A756,user_list!J:J,days!G756)+SUMIFS(user_list!P:P,user_list!G:G,"&lt;="&amp;A756,user_list!H:H,"&gt;="&amp;A756,user_list!J:J,days!G756-1)</f>
        <v>0</v>
      </c>
      <c r="E756" s="38">
        <f>COUNTIF(user_list!H:H,A756)</f>
        <v>0</v>
      </c>
      <c r="F756" s="55">
        <f t="shared" si="22"/>
        <v>1</v>
      </c>
      <c r="G756" s="55">
        <f t="shared" si="23"/>
        <v>2017</v>
      </c>
    </row>
    <row r="757" spans="1:7" x14ac:dyDescent="0.3">
      <c r="A757" s="74">
        <v>42760</v>
      </c>
      <c r="B757">
        <f>SUMIFS(user_list!P:P,user_list!G:G,"&lt;="&amp;A757,user_list!H:H,"&gt;="&amp;A757)</f>
        <v>1.6068930817610063</v>
      </c>
      <c r="C757">
        <f>SUMIFS(user_list!Q:Q,user_list!G:G,"&lt;="&amp;A757,user_list!H:H,"&gt;="&amp;A757)</f>
        <v>4.1408805031446541</v>
      </c>
      <c r="D757">
        <f>SUMIFS(user_list!P:P,user_list!G:G,"&lt;="&amp;A757,user_list!H:H,"&gt;="&amp;A757,user_list!J:J,days!G757)+SUMIFS(user_list!P:P,user_list!G:G,"&lt;="&amp;A757,user_list!H:H,"&gt;="&amp;A757,user_list!J:J,days!G757-1)</f>
        <v>0</v>
      </c>
      <c r="E757" s="38">
        <f>COUNTIF(user_list!H:H,A757)</f>
        <v>1</v>
      </c>
      <c r="F757" s="55">
        <f t="shared" si="22"/>
        <v>1</v>
      </c>
      <c r="G757" s="55">
        <f t="shared" si="23"/>
        <v>2017</v>
      </c>
    </row>
    <row r="758" spans="1:7" x14ac:dyDescent="0.3">
      <c r="A758" s="74">
        <v>42761</v>
      </c>
      <c r="B758">
        <f>SUMIFS(user_list!P:P,user_list!G:G,"&lt;="&amp;A758,user_list!H:H,"&gt;="&amp;A758)</f>
        <v>1.1439999999999999</v>
      </c>
      <c r="C758">
        <f>SUMIFS(user_list!Q:Q,user_list!G:G,"&lt;="&amp;A758,user_list!H:H,"&gt;="&amp;A758)</f>
        <v>2.9333333333333331</v>
      </c>
      <c r="D758">
        <f>SUMIFS(user_list!P:P,user_list!G:G,"&lt;="&amp;A758,user_list!H:H,"&gt;="&amp;A758,user_list!J:J,days!G758)+SUMIFS(user_list!P:P,user_list!G:G,"&lt;="&amp;A758,user_list!H:H,"&gt;="&amp;A758,user_list!J:J,days!G758-1)</f>
        <v>0</v>
      </c>
      <c r="E758" s="38">
        <f>COUNTIF(user_list!H:H,A758)</f>
        <v>0</v>
      </c>
      <c r="F758" s="55">
        <f t="shared" si="22"/>
        <v>1</v>
      </c>
      <c r="G758" s="55">
        <f t="shared" si="23"/>
        <v>2017</v>
      </c>
    </row>
    <row r="759" spans="1:7" x14ac:dyDescent="0.3">
      <c r="A759" s="74">
        <v>42762</v>
      </c>
      <c r="B759">
        <f>SUMIFS(user_list!P:P,user_list!G:G,"&lt;="&amp;A759,user_list!H:H,"&gt;="&amp;A759)</f>
        <v>1.1439999999999999</v>
      </c>
      <c r="C759">
        <f>SUMIFS(user_list!Q:Q,user_list!G:G,"&lt;="&amp;A759,user_list!H:H,"&gt;="&amp;A759)</f>
        <v>2.9333333333333331</v>
      </c>
      <c r="D759">
        <f>SUMIFS(user_list!P:P,user_list!G:G,"&lt;="&amp;A759,user_list!H:H,"&gt;="&amp;A759,user_list!J:J,days!G759)+SUMIFS(user_list!P:P,user_list!G:G,"&lt;="&amp;A759,user_list!H:H,"&gt;="&amp;A759,user_list!J:J,days!G759-1)</f>
        <v>0</v>
      </c>
      <c r="E759" s="38">
        <f>COUNTIF(user_list!H:H,A759)</f>
        <v>0</v>
      </c>
      <c r="F759" s="55">
        <f t="shared" si="22"/>
        <v>1</v>
      </c>
      <c r="G759" s="55">
        <f t="shared" si="23"/>
        <v>2017</v>
      </c>
    </row>
    <row r="760" spans="1:7" x14ac:dyDescent="0.3">
      <c r="A760" s="74">
        <v>42763</v>
      </c>
      <c r="B760">
        <f>SUMIFS(user_list!P:P,user_list!G:G,"&lt;="&amp;A760,user_list!H:H,"&gt;="&amp;A760)</f>
        <v>1.1439999999999999</v>
      </c>
      <c r="C760">
        <f>SUMIFS(user_list!Q:Q,user_list!G:G,"&lt;="&amp;A760,user_list!H:H,"&gt;="&amp;A760)</f>
        <v>2.9333333333333331</v>
      </c>
      <c r="D760">
        <f>SUMIFS(user_list!P:P,user_list!G:G,"&lt;="&amp;A760,user_list!H:H,"&gt;="&amp;A760,user_list!J:J,days!G760)+SUMIFS(user_list!P:P,user_list!G:G,"&lt;="&amp;A760,user_list!H:H,"&gt;="&amp;A760,user_list!J:J,days!G760-1)</f>
        <v>0</v>
      </c>
      <c r="E760" s="38">
        <f>COUNTIF(user_list!H:H,A760)</f>
        <v>0</v>
      </c>
      <c r="F760" s="55">
        <f t="shared" si="22"/>
        <v>1</v>
      </c>
      <c r="G760" s="55">
        <f t="shared" si="23"/>
        <v>2017</v>
      </c>
    </row>
    <row r="761" spans="1:7" x14ac:dyDescent="0.3">
      <c r="A761" s="74">
        <v>42764</v>
      </c>
      <c r="B761">
        <f>SUMIFS(user_list!P:P,user_list!G:G,"&lt;="&amp;A761,user_list!H:H,"&gt;="&amp;A761)</f>
        <v>1.1439999999999999</v>
      </c>
      <c r="C761">
        <f>SUMIFS(user_list!Q:Q,user_list!G:G,"&lt;="&amp;A761,user_list!H:H,"&gt;="&amp;A761)</f>
        <v>2.9333333333333331</v>
      </c>
      <c r="D761">
        <f>SUMIFS(user_list!P:P,user_list!G:G,"&lt;="&amp;A761,user_list!H:H,"&gt;="&amp;A761,user_list!J:J,days!G761)+SUMIFS(user_list!P:P,user_list!G:G,"&lt;="&amp;A761,user_list!H:H,"&gt;="&amp;A761,user_list!J:J,days!G761-1)</f>
        <v>0</v>
      </c>
      <c r="E761" s="38">
        <f>COUNTIF(user_list!H:H,A761)</f>
        <v>0</v>
      </c>
      <c r="F761" s="55">
        <f t="shared" si="22"/>
        <v>1</v>
      </c>
      <c r="G761" s="55">
        <f t="shared" si="23"/>
        <v>2017</v>
      </c>
    </row>
    <row r="762" spans="1:7" x14ac:dyDescent="0.3">
      <c r="A762" s="74">
        <v>42765</v>
      </c>
      <c r="B762">
        <f>SUMIFS(user_list!P:P,user_list!G:G,"&lt;="&amp;A762,user_list!H:H,"&gt;="&amp;A762)</f>
        <v>1.1439999999999999</v>
      </c>
      <c r="C762">
        <f>SUMIFS(user_list!Q:Q,user_list!G:G,"&lt;="&amp;A762,user_list!H:H,"&gt;="&amp;A762)</f>
        <v>2.9333333333333331</v>
      </c>
      <c r="D762">
        <f>SUMIFS(user_list!P:P,user_list!G:G,"&lt;="&amp;A762,user_list!H:H,"&gt;="&amp;A762,user_list!J:J,days!G762)+SUMIFS(user_list!P:P,user_list!G:G,"&lt;="&amp;A762,user_list!H:H,"&gt;="&amp;A762,user_list!J:J,days!G762-1)</f>
        <v>0</v>
      </c>
      <c r="E762" s="38">
        <f>COUNTIF(user_list!H:H,A762)</f>
        <v>0</v>
      </c>
      <c r="F762" s="55">
        <f t="shared" si="22"/>
        <v>1</v>
      </c>
      <c r="G762" s="55">
        <f t="shared" si="23"/>
        <v>2017</v>
      </c>
    </row>
    <row r="763" spans="1:7" x14ac:dyDescent="0.3">
      <c r="A763" s="74">
        <v>42766</v>
      </c>
      <c r="B763">
        <f>SUMIFS(user_list!P:P,user_list!G:G,"&lt;="&amp;A763,user_list!H:H,"&gt;="&amp;A763)</f>
        <v>1.1439999999999999</v>
      </c>
      <c r="C763">
        <f>SUMIFS(user_list!Q:Q,user_list!G:G,"&lt;="&amp;A763,user_list!H:H,"&gt;="&amp;A763)</f>
        <v>2.9333333333333331</v>
      </c>
      <c r="D763">
        <f>SUMIFS(user_list!P:P,user_list!G:G,"&lt;="&amp;A763,user_list!H:H,"&gt;="&amp;A763,user_list!J:J,days!G763)+SUMIFS(user_list!P:P,user_list!G:G,"&lt;="&amp;A763,user_list!H:H,"&gt;="&amp;A763,user_list!J:J,days!G763-1)</f>
        <v>0</v>
      </c>
      <c r="E763" s="38">
        <f>COUNTIF(user_list!H:H,A763)</f>
        <v>0</v>
      </c>
      <c r="F763" s="55">
        <f t="shared" si="22"/>
        <v>1</v>
      </c>
      <c r="G763" s="55">
        <f t="shared" si="23"/>
        <v>2017</v>
      </c>
    </row>
    <row r="764" spans="1:7" x14ac:dyDescent="0.3">
      <c r="A764" s="74">
        <v>42767</v>
      </c>
      <c r="B764">
        <f>SUMIFS(user_list!P:P,user_list!G:G,"&lt;="&amp;A764,user_list!H:H,"&gt;="&amp;A764)</f>
        <v>1.1439999999999999</v>
      </c>
      <c r="C764">
        <f>SUMIFS(user_list!Q:Q,user_list!G:G,"&lt;="&amp;A764,user_list!H:H,"&gt;="&amp;A764)</f>
        <v>2.9333333333333331</v>
      </c>
      <c r="D764">
        <f>SUMIFS(user_list!P:P,user_list!G:G,"&lt;="&amp;A764,user_list!H:H,"&gt;="&amp;A764,user_list!J:J,days!G764)+SUMIFS(user_list!P:P,user_list!G:G,"&lt;="&amp;A764,user_list!H:H,"&gt;="&amp;A764,user_list!J:J,days!G764-1)</f>
        <v>0</v>
      </c>
      <c r="E764" s="38">
        <f>COUNTIF(user_list!H:H,A764)</f>
        <v>0</v>
      </c>
      <c r="F764" s="55">
        <f t="shared" si="22"/>
        <v>2</v>
      </c>
      <c r="G764" s="55">
        <f t="shared" si="23"/>
        <v>2017</v>
      </c>
    </row>
    <row r="765" spans="1:7" x14ac:dyDescent="0.3">
      <c r="A765" s="74">
        <v>42768</v>
      </c>
      <c r="B765">
        <f>SUMIFS(user_list!P:P,user_list!G:G,"&lt;="&amp;A765,user_list!H:H,"&gt;="&amp;A765)</f>
        <v>1.1439999999999999</v>
      </c>
      <c r="C765">
        <f>SUMIFS(user_list!Q:Q,user_list!G:G,"&lt;="&amp;A765,user_list!H:H,"&gt;="&amp;A765)</f>
        <v>2.9333333333333331</v>
      </c>
      <c r="D765">
        <f>SUMIFS(user_list!P:P,user_list!G:G,"&lt;="&amp;A765,user_list!H:H,"&gt;="&amp;A765,user_list!J:J,days!G765)+SUMIFS(user_list!P:P,user_list!G:G,"&lt;="&amp;A765,user_list!H:H,"&gt;="&amp;A765,user_list!J:J,days!G765-1)</f>
        <v>0</v>
      </c>
      <c r="E765" s="38">
        <f>COUNTIF(user_list!H:H,A765)</f>
        <v>0</v>
      </c>
      <c r="F765" s="55">
        <f t="shared" si="22"/>
        <v>2</v>
      </c>
      <c r="G765" s="55">
        <f t="shared" si="23"/>
        <v>2017</v>
      </c>
    </row>
    <row r="766" spans="1:7" x14ac:dyDescent="0.3">
      <c r="A766" s="74">
        <v>42769</v>
      </c>
      <c r="B766">
        <f>SUMIFS(user_list!P:P,user_list!G:G,"&lt;="&amp;A766,user_list!H:H,"&gt;="&amp;A766)</f>
        <v>1.1439999999999999</v>
      </c>
      <c r="C766">
        <f>SUMIFS(user_list!Q:Q,user_list!G:G,"&lt;="&amp;A766,user_list!H:H,"&gt;="&amp;A766)</f>
        <v>2.9333333333333331</v>
      </c>
      <c r="D766">
        <f>SUMIFS(user_list!P:P,user_list!G:G,"&lt;="&amp;A766,user_list!H:H,"&gt;="&amp;A766,user_list!J:J,days!G766)+SUMIFS(user_list!P:P,user_list!G:G,"&lt;="&amp;A766,user_list!H:H,"&gt;="&amp;A766,user_list!J:J,days!G766-1)</f>
        <v>0</v>
      </c>
      <c r="E766" s="38">
        <f>COUNTIF(user_list!H:H,A766)</f>
        <v>0</v>
      </c>
      <c r="F766" s="55">
        <f t="shared" si="22"/>
        <v>2</v>
      </c>
      <c r="G766" s="55">
        <f t="shared" si="23"/>
        <v>2017</v>
      </c>
    </row>
    <row r="767" spans="1:7" x14ac:dyDescent="0.3">
      <c r="A767" s="74">
        <v>42770</v>
      </c>
      <c r="B767">
        <f>SUMIFS(user_list!P:P,user_list!G:G,"&lt;="&amp;A767,user_list!H:H,"&gt;="&amp;A767)</f>
        <v>1.1439999999999999</v>
      </c>
      <c r="C767">
        <f>SUMIFS(user_list!Q:Q,user_list!G:G,"&lt;="&amp;A767,user_list!H:H,"&gt;="&amp;A767)</f>
        <v>2.9333333333333331</v>
      </c>
      <c r="D767">
        <f>SUMIFS(user_list!P:P,user_list!G:G,"&lt;="&amp;A767,user_list!H:H,"&gt;="&amp;A767,user_list!J:J,days!G767)+SUMIFS(user_list!P:P,user_list!G:G,"&lt;="&amp;A767,user_list!H:H,"&gt;="&amp;A767,user_list!J:J,days!G767-1)</f>
        <v>0</v>
      </c>
      <c r="E767" s="38">
        <f>COUNTIF(user_list!H:H,A767)</f>
        <v>0</v>
      </c>
      <c r="F767" s="55">
        <f t="shared" si="22"/>
        <v>2</v>
      </c>
      <c r="G767" s="55">
        <f t="shared" si="23"/>
        <v>2017</v>
      </c>
    </row>
    <row r="768" spans="1:7" x14ac:dyDescent="0.3">
      <c r="A768" s="74">
        <v>42771</v>
      </c>
      <c r="B768">
        <f>SUMIFS(user_list!P:P,user_list!G:G,"&lt;="&amp;A768,user_list!H:H,"&gt;="&amp;A768)</f>
        <v>1.1439999999999999</v>
      </c>
      <c r="C768">
        <f>SUMIFS(user_list!Q:Q,user_list!G:G,"&lt;="&amp;A768,user_list!H:H,"&gt;="&amp;A768)</f>
        <v>2.9333333333333331</v>
      </c>
      <c r="D768">
        <f>SUMIFS(user_list!P:P,user_list!G:G,"&lt;="&amp;A768,user_list!H:H,"&gt;="&amp;A768,user_list!J:J,days!G768)+SUMIFS(user_list!P:P,user_list!G:G,"&lt;="&amp;A768,user_list!H:H,"&gt;="&amp;A768,user_list!J:J,days!G768-1)</f>
        <v>0</v>
      </c>
      <c r="E768" s="38">
        <f>COUNTIF(user_list!H:H,A768)</f>
        <v>0</v>
      </c>
      <c r="F768" s="55">
        <f t="shared" si="22"/>
        <v>2</v>
      </c>
      <c r="G768" s="55">
        <f t="shared" si="23"/>
        <v>2017</v>
      </c>
    </row>
    <row r="769" spans="1:7" x14ac:dyDescent="0.3">
      <c r="A769" s="74">
        <v>42772</v>
      </c>
      <c r="B769">
        <f>SUMIFS(user_list!P:P,user_list!G:G,"&lt;="&amp;A769,user_list!H:H,"&gt;="&amp;A769)</f>
        <v>1.1439999999999999</v>
      </c>
      <c r="C769">
        <f>SUMIFS(user_list!Q:Q,user_list!G:G,"&lt;="&amp;A769,user_list!H:H,"&gt;="&amp;A769)</f>
        <v>2.9333333333333331</v>
      </c>
      <c r="D769">
        <f>SUMIFS(user_list!P:P,user_list!G:G,"&lt;="&amp;A769,user_list!H:H,"&gt;="&amp;A769,user_list!J:J,days!G769)+SUMIFS(user_list!P:P,user_list!G:G,"&lt;="&amp;A769,user_list!H:H,"&gt;="&amp;A769,user_list!J:J,days!G769-1)</f>
        <v>0</v>
      </c>
      <c r="E769" s="38">
        <f>COUNTIF(user_list!H:H,A769)</f>
        <v>0</v>
      </c>
      <c r="F769" s="55">
        <f t="shared" si="22"/>
        <v>2</v>
      </c>
      <c r="G769" s="55">
        <f t="shared" si="23"/>
        <v>2017</v>
      </c>
    </row>
    <row r="770" spans="1:7" x14ac:dyDescent="0.3">
      <c r="A770" s="74">
        <v>42773</v>
      </c>
      <c r="B770">
        <f>SUMIFS(user_list!P:P,user_list!G:G,"&lt;="&amp;A770,user_list!H:H,"&gt;="&amp;A770)</f>
        <v>1.1439999999999999</v>
      </c>
      <c r="C770">
        <f>SUMIFS(user_list!Q:Q,user_list!G:G,"&lt;="&amp;A770,user_list!H:H,"&gt;="&amp;A770)</f>
        <v>2.9333333333333331</v>
      </c>
      <c r="D770">
        <f>SUMIFS(user_list!P:P,user_list!G:G,"&lt;="&amp;A770,user_list!H:H,"&gt;="&amp;A770,user_list!J:J,days!G770)+SUMIFS(user_list!P:P,user_list!G:G,"&lt;="&amp;A770,user_list!H:H,"&gt;="&amp;A770,user_list!J:J,days!G770-1)</f>
        <v>0</v>
      </c>
      <c r="E770" s="38">
        <f>COUNTIF(user_list!H:H,A770)</f>
        <v>0</v>
      </c>
      <c r="F770" s="55">
        <f t="shared" ref="F770:F833" si="24">MONTH(A770)</f>
        <v>2</v>
      </c>
      <c r="G770" s="55">
        <f t="shared" ref="G770:G833" si="25">YEAR(A770)</f>
        <v>2017</v>
      </c>
    </row>
    <row r="771" spans="1:7" x14ac:dyDescent="0.3">
      <c r="A771" s="74">
        <v>42774</v>
      </c>
      <c r="B771">
        <f>SUMIFS(user_list!P:P,user_list!G:G,"&lt;="&amp;A771,user_list!H:H,"&gt;="&amp;A771)</f>
        <v>1.1439999999999999</v>
      </c>
      <c r="C771">
        <f>SUMIFS(user_list!Q:Q,user_list!G:G,"&lt;="&amp;A771,user_list!H:H,"&gt;="&amp;A771)</f>
        <v>2.9333333333333331</v>
      </c>
      <c r="D771">
        <f>SUMIFS(user_list!P:P,user_list!G:G,"&lt;="&amp;A771,user_list!H:H,"&gt;="&amp;A771,user_list!J:J,days!G771)+SUMIFS(user_list!P:P,user_list!G:G,"&lt;="&amp;A771,user_list!H:H,"&gt;="&amp;A771,user_list!J:J,days!G771-1)</f>
        <v>0</v>
      </c>
      <c r="E771" s="38">
        <f>COUNTIF(user_list!H:H,A771)</f>
        <v>0</v>
      </c>
      <c r="F771" s="55">
        <f t="shared" si="24"/>
        <v>2</v>
      </c>
      <c r="G771" s="55">
        <f t="shared" si="25"/>
        <v>2017</v>
      </c>
    </row>
    <row r="772" spans="1:7" x14ac:dyDescent="0.3">
      <c r="A772" s="74">
        <v>42775</v>
      </c>
      <c r="B772">
        <f>SUMIFS(user_list!P:P,user_list!G:G,"&lt;="&amp;A772,user_list!H:H,"&gt;="&amp;A772)</f>
        <v>1.1439999999999999</v>
      </c>
      <c r="C772">
        <f>SUMIFS(user_list!Q:Q,user_list!G:G,"&lt;="&amp;A772,user_list!H:H,"&gt;="&amp;A772)</f>
        <v>2.9333333333333331</v>
      </c>
      <c r="D772">
        <f>SUMIFS(user_list!P:P,user_list!G:G,"&lt;="&amp;A772,user_list!H:H,"&gt;="&amp;A772,user_list!J:J,days!G772)+SUMIFS(user_list!P:P,user_list!G:G,"&lt;="&amp;A772,user_list!H:H,"&gt;="&amp;A772,user_list!J:J,days!G772-1)</f>
        <v>0</v>
      </c>
      <c r="E772" s="38">
        <f>COUNTIF(user_list!H:H,A772)</f>
        <v>0</v>
      </c>
      <c r="F772" s="55">
        <f t="shared" si="24"/>
        <v>2</v>
      </c>
      <c r="G772" s="55">
        <f t="shared" si="25"/>
        <v>2017</v>
      </c>
    </row>
    <row r="773" spans="1:7" x14ac:dyDescent="0.3">
      <c r="A773" s="74">
        <v>42776</v>
      </c>
      <c r="B773">
        <f>SUMIFS(user_list!P:P,user_list!G:G,"&lt;="&amp;A773,user_list!H:H,"&gt;="&amp;A773)</f>
        <v>1.1439999999999999</v>
      </c>
      <c r="C773">
        <f>SUMIFS(user_list!Q:Q,user_list!G:G,"&lt;="&amp;A773,user_list!H:H,"&gt;="&amp;A773)</f>
        <v>2.9333333333333331</v>
      </c>
      <c r="D773">
        <f>SUMIFS(user_list!P:P,user_list!G:G,"&lt;="&amp;A773,user_list!H:H,"&gt;="&amp;A773,user_list!J:J,days!G773)+SUMIFS(user_list!P:P,user_list!G:G,"&lt;="&amp;A773,user_list!H:H,"&gt;="&amp;A773,user_list!J:J,days!G773-1)</f>
        <v>0</v>
      </c>
      <c r="E773" s="38">
        <f>COUNTIF(user_list!H:H,A773)</f>
        <v>0</v>
      </c>
      <c r="F773" s="55">
        <f t="shared" si="24"/>
        <v>2</v>
      </c>
      <c r="G773" s="55">
        <f t="shared" si="25"/>
        <v>2017</v>
      </c>
    </row>
    <row r="774" spans="1:7" x14ac:dyDescent="0.3">
      <c r="A774" s="74">
        <v>42777</v>
      </c>
      <c r="B774">
        <f>SUMIFS(user_list!P:P,user_list!G:G,"&lt;="&amp;A774,user_list!H:H,"&gt;="&amp;A774)</f>
        <v>1.1439999999999999</v>
      </c>
      <c r="C774">
        <f>SUMIFS(user_list!Q:Q,user_list!G:G,"&lt;="&amp;A774,user_list!H:H,"&gt;="&amp;A774)</f>
        <v>2.9333333333333331</v>
      </c>
      <c r="D774">
        <f>SUMIFS(user_list!P:P,user_list!G:G,"&lt;="&amp;A774,user_list!H:H,"&gt;="&amp;A774,user_list!J:J,days!G774)+SUMIFS(user_list!P:P,user_list!G:G,"&lt;="&amp;A774,user_list!H:H,"&gt;="&amp;A774,user_list!J:J,days!G774-1)</f>
        <v>0</v>
      </c>
      <c r="E774" s="38">
        <f>COUNTIF(user_list!H:H,A774)</f>
        <v>0</v>
      </c>
      <c r="F774" s="55">
        <f t="shared" si="24"/>
        <v>2</v>
      </c>
      <c r="G774" s="55">
        <f t="shared" si="25"/>
        <v>2017</v>
      </c>
    </row>
    <row r="775" spans="1:7" x14ac:dyDescent="0.3">
      <c r="A775" s="74">
        <v>42778</v>
      </c>
      <c r="B775">
        <f>SUMIFS(user_list!P:P,user_list!G:G,"&lt;="&amp;A775,user_list!H:H,"&gt;="&amp;A775)</f>
        <v>1.1439999999999999</v>
      </c>
      <c r="C775">
        <f>SUMIFS(user_list!Q:Q,user_list!G:G,"&lt;="&amp;A775,user_list!H:H,"&gt;="&amp;A775)</f>
        <v>2.9333333333333331</v>
      </c>
      <c r="D775">
        <f>SUMIFS(user_list!P:P,user_list!G:G,"&lt;="&amp;A775,user_list!H:H,"&gt;="&amp;A775,user_list!J:J,days!G775)+SUMIFS(user_list!P:P,user_list!G:G,"&lt;="&amp;A775,user_list!H:H,"&gt;="&amp;A775,user_list!J:J,days!G775-1)</f>
        <v>0</v>
      </c>
      <c r="E775" s="38">
        <f>COUNTIF(user_list!H:H,A775)</f>
        <v>0</v>
      </c>
      <c r="F775" s="55">
        <f t="shared" si="24"/>
        <v>2</v>
      </c>
      <c r="G775" s="55">
        <f t="shared" si="25"/>
        <v>2017</v>
      </c>
    </row>
    <row r="776" spans="1:7" x14ac:dyDescent="0.3">
      <c r="A776" s="74">
        <v>42779</v>
      </c>
      <c r="B776">
        <f>SUMIFS(user_list!P:P,user_list!G:G,"&lt;="&amp;A776,user_list!H:H,"&gt;="&amp;A776)</f>
        <v>1.1439999999999999</v>
      </c>
      <c r="C776">
        <f>SUMIFS(user_list!Q:Q,user_list!G:G,"&lt;="&amp;A776,user_list!H:H,"&gt;="&amp;A776)</f>
        <v>2.9333333333333331</v>
      </c>
      <c r="D776">
        <f>SUMIFS(user_list!P:P,user_list!G:G,"&lt;="&amp;A776,user_list!H:H,"&gt;="&amp;A776,user_list!J:J,days!G776)+SUMIFS(user_list!P:P,user_list!G:G,"&lt;="&amp;A776,user_list!H:H,"&gt;="&amp;A776,user_list!J:J,days!G776-1)</f>
        <v>0</v>
      </c>
      <c r="E776" s="38">
        <f>COUNTIF(user_list!H:H,A776)</f>
        <v>0</v>
      </c>
      <c r="F776" s="55">
        <f t="shared" si="24"/>
        <v>2</v>
      </c>
      <c r="G776" s="55">
        <f t="shared" si="25"/>
        <v>2017</v>
      </c>
    </row>
    <row r="777" spans="1:7" x14ac:dyDescent="0.3">
      <c r="A777" s="74">
        <v>42780</v>
      </c>
      <c r="B777">
        <f>SUMIFS(user_list!P:P,user_list!G:G,"&lt;="&amp;A777,user_list!H:H,"&gt;="&amp;A777)</f>
        <v>1.1439999999999999</v>
      </c>
      <c r="C777">
        <f>SUMIFS(user_list!Q:Q,user_list!G:G,"&lt;="&amp;A777,user_list!H:H,"&gt;="&amp;A777)</f>
        <v>2.9333333333333331</v>
      </c>
      <c r="D777">
        <f>SUMIFS(user_list!P:P,user_list!G:G,"&lt;="&amp;A777,user_list!H:H,"&gt;="&amp;A777,user_list!J:J,days!G777)+SUMIFS(user_list!P:P,user_list!G:G,"&lt;="&amp;A777,user_list!H:H,"&gt;="&amp;A777,user_list!J:J,days!G777-1)</f>
        <v>0</v>
      </c>
      <c r="E777" s="38">
        <f>COUNTIF(user_list!H:H,A777)</f>
        <v>0</v>
      </c>
      <c r="F777" s="55">
        <f t="shared" si="24"/>
        <v>2</v>
      </c>
      <c r="G777" s="55">
        <f t="shared" si="25"/>
        <v>2017</v>
      </c>
    </row>
    <row r="778" spans="1:7" x14ac:dyDescent="0.3">
      <c r="A778" s="74">
        <v>42781</v>
      </c>
      <c r="B778">
        <f>SUMIFS(user_list!P:P,user_list!G:G,"&lt;="&amp;A778,user_list!H:H,"&gt;="&amp;A778)</f>
        <v>1.1439999999999999</v>
      </c>
      <c r="C778">
        <f>SUMIFS(user_list!Q:Q,user_list!G:G,"&lt;="&amp;A778,user_list!H:H,"&gt;="&amp;A778)</f>
        <v>2.9333333333333331</v>
      </c>
      <c r="D778">
        <f>SUMIFS(user_list!P:P,user_list!G:G,"&lt;="&amp;A778,user_list!H:H,"&gt;="&amp;A778,user_list!J:J,days!G778)+SUMIFS(user_list!P:P,user_list!G:G,"&lt;="&amp;A778,user_list!H:H,"&gt;="&amp;A778,user_list!J:J,days!G778-1)</f>
        <v>0</v>
      </c>
      <c r="E778" s="38">
        <f>COUNTIF(user_list!H:H,A778)</f>
        <v>0</v>
      </c>
      <c r="F778" s="55">
        <f t="shared" si="24"/>
        <v>2</v>
      </c>
      <c r="G778" s="55">
        <f t="shared" si="25"/>
        <v>2017</v>
      </c>
    </row>
    <row r="779" spans="1:7" x14ac:dyDescent="0.3">
      <c r="A779" s="74">
        <v>42782</v>
      </c>
      <c r="B779">
        <f>SUMIFS(user_list!P:P,user_list!G:G,"&lt;="&amp;A779,user_list!H:H,"&gt;="&amp;A779)</f>
        <v>1.1439999999999999</v>
      </c>
      <c r="C779">
        <f>SUMIFS(user_list!Q:Q,user_list!G:G,"&lt;="&amp;A779,user_list!H:H,"&gt;="&amp;A779)</f>
        <v>2.9333333333333331</v>
      </c>
      <c r="D779">
        <f>SUMIFS(user_list!P:P,user_list!G:G,"&lt;="&amp;A779,user_list!H:H,"&gt;="&amp;A779,user_list!J:J,days!G779)+SUMIFS(user_list!P:P,user_list!G:G,"&lt;="&amp;A779,user_list!H:H,"&gt;="&amp;A779,user_list!J:J,days!G779-1)</f>
        <v>0</v>
      </c>
      <c r="E779" s="38">
        <f>COUNTIF(user_list!H:H,A779)</f>
        <v>0</v>
      </c>
      <c r="F779" s="55">
        <f t="shared" si="24"/>
        <v>2</v>
      </c>
      <c r="G779" s="55">
        <f t="shared" si="25"/>
        <v>2017</v>
      </c>
    </row>
    <row r="780" spans="1:7" x14ac:dyDescent="0.3">
      <c r="A780" s="74">
        <v>42783</v>
      </c>
      <c r="B780">
        <f>SUMIFS(user_list!P:P,user_list!G:G,"&lt;="&amp;A780,user_list!H:H,"&gt;="&amp;A780)</f>
        <v>1.1439999999999999</v>
      </c>
      <c r="C780">
        <f>SUMIFS(user_list!Q:Q,user_list!G:G,"&lt;="&amp;A780,user_list!H:H,"&gt;="&amp;A780)</f>
        <v>2.9333333333333331</v>
      </c>
      <c r="D780">
        <f>SUMIFS(user_list!P:P,user_list!G:G,"&lt;="&amp;A780,user_list!H:H,"&gt;="&amp;A780,user_list!J:J,days!G780)+SUMIFS(user_list!P:P,user_list!G:G,"&lt;="&amp;A780,user_list!H:H,"&gt;="&amp;A780,user_list!J:J,days!G780-1)</f>
        <v>0</v>
      </c>
      <c r="E780" s="38">
        <f>COUNTIF(user_list!H:H,A780)</f>
        <v>0</v>
      </c>
      <c r="F780" s="55">
        <f t="shared" si="24"/>
        <v>2</v>
      </c>
      <c r="G780" s="55">
        <f t="shared" si="25"/>
        <v>2017</v>
      </c>
    </row>
    <row r="781" spans="1:7" x14ac:dyDescent="0.3">
      <c r="A781" s="74">
        <v>42784</v>
      </c>
      <c r="B781">
        <f>SUMIFS(user_list!P:P,user_list!G:G,"&lt;="&amp;A781,user_list!H:H,"&gt;="&amp;A781)</f>
        <v>1.1439999999999999</v>
      </c>
      <c r="C781">
        <f>SUMIFS(user_list!Q:Q,user_list!G:G,"&lt;="&amp;A781,user_list!H:H,"&gt;="&amp;A781)</f>
        <v>2.9333333333333331</v>
      </c>
      <c r="D781">
        <f>SUMIFS(user_list!P:P,user_list!G:G,"&lt;="&amp;A781,user_list!H:H,"&gt;="&amp;A781,user_list!J:J,days!G781)+SUMIFS(user_list!P:P,user_list!G:G,"&lt;="&amp;A781,user_list!H:H,"&gt;="&amp;A781,user_list!J:J,days!G781-1)</f>
        <v>0</v>
      </c>
      <c r="E781" s="38">
        <f>COUNTIF(user_list!H:H,A781)</f>
        <v>0</v>
      </c>
      <c r="F781" s="55">
        <f t="shared" si="24"/>
        <v>2</v>
      </c>
      <c r="G781" s="55">
        <f t="shared" si="25"/>
        <v>2017</v>
      </c>
    </row>
    <row r="782" spans="1:7" x14ac:dyDescent="0.3">
      <c r="A782" s="74">
        <v>42785</v>
      </c>
      <c r="B782">
        <f>SUMIFS(user_list!P:P,user_list!G:G,"&lt;="&amp;A782,user_list!H:H,"&gt;="&amp;A782)</f>
        <v>1.1439999999999999</v>
      </c>
      <c r="C782">
        <f>SUMIFS(user_list!Q:Q,user_list!G:G,"&lt;="&amp;A782,user_list!H:H,"&gt;="&amp;A782)</f>
        <v>2.9333333333333331</v>
      </c>
      <c r="D782">
        <f>SUMIFS(user_list!P:P,user_list!G:G,"&lt;="&amp;A782,user_list!H:H,"&gt;="&amp;A782,user_list!J:J,days!G782)+SUMIFS(user_list!P:P,user_list!G:G,"&lt;="&amp;A782,user_list!H:H,"&gt;="&amp;A782,user_list!J:J,days!G782-1)</f>
        <v>0</v>
      </c>
      <c r="E782" s="38">
        <f>COUNTIF(user_list!H:H,A782)</f>
        <v>0</v>
      </c>
      <c r="F782" s="55">
        <f t="shared" si="24"/>
        <v>2</v>
      </c>
      <c r="G782" s="55">
        <f t="shared" si="25"/>
        <v>2017</v>
      </c>
    </row>
    <row r="783" spans="1:7" x14ac:dyDescent="0.3">
      <c r="A783" s="74">
        <v>42786</v>
      </c>
      <c r="B783">
        <f>SUMIFS(user_list!P:P,user_list!G:G,"&lt;="&amp;A783,user_list!H:H,"&gt;="&amp;A783)</f>
        <v>1.1439999999999999</v>
      </c>
      <c r="C783">
        <f>SUMIFS(user_list!Q:Q,user_list!G:G,"&lt;="&amp;A783,user_list!H:H,"&gt;="&amp;A783)</f>
        <v>2.9333333333333331</v>
      </c>
      <c r="D783">
        <f>SUMIFS(user_list!P:P,user_list!G:G,"&lt;="&amp;A783,user_list!H:H,"&gt;="&amp;A783,user_list!J:J,days!G783)+SUMIFS(user_list!P:P,user_list!G:G,"&lt;="&amp;A783,user_list!H:H,"&gt;="&amp;A783,user_list!J:J,days!G783-1)</f>
        <v>0</v>
      </c>
      <c r="E783" s="38">
        <f>COUNTIF(user_list!H:H,A783)</f>
        <v>0</v>
      </c>
      <c r="F783" s="55">
        <f t="shared" si="24"/>
        <v>2</v>
      </c>
      <c r="G783" s="55">
        <f t="shared" si="25"/>
        <v>2017</v>
      </c>
    </row>
    <row r="784" spans="1:7" x14ac:dyDescent="0.3">
      <c r="A784" s="74">
        <v>42787</v>
      </c>
      <c r="B784">
        <f>SUMIFS(user_list!P:P,user_list!G:G,"&lt;="&amp;A784,user_list!H:H,"&gt;="&amp;A784)</f>
        <v>1.1439999999999999</v>
      </c>
      <c r="C784">
        <f>SUMIFS(user_list!Q:Q,user_list!G:G,"&lt;="&amp;A784,user_list!H:H,"&gt;="&amp;A784)</f>
        <v>2.9333333333333331</v>
      </c>
      <c r="D784">
        <f>SUMIFS(user_list!P:P,user_list!G:G,"&lt;="&amp;A784,user_list!H:H,"&gt;="&amp;A784,user_list!J:J,days!G784)+SUMIFS(user_list!P:P,user_list!G:G,"&lt;="&amp;A784,user_list!H:H,"&gt;="&amp;A784,user_list!J:J,days!G784-1)</f>
        <v>0</v>
      </c>
      <c r="E784" s="38">
        <f>COUNTIF(user_list!H:H,A784)</f>
        <v>0</v>
      </c>
      <c r="F784" s="55">
        <f t="shared" si="24"/>
        <v>2</v>
      </c>
      <c r="G784" s="55">
        <f t="shared" si="25"/>
        <v>2017</v>
      </c>
    </row>
    <row r="785" spans="1:7" x14ac:dyDescent="0.3">
      <c r="A785" s="74">
        <v>42788</v>
      </c>
      <c r="B785">
        <f>SUMIFS(user_list!P:P,user_list!G:G,"&lt;="&amp;A785,user_list!H:H,"&gt;="&amp;A785)</f>
        <v>1.1439999999999999</v>
      </c>
      <c r="C785">
        <f>SUMIFS(user_list!Q:Q,user_list!G:G,"&lt;="&amp;A785,user_list!H:H,"&gt;="&amp;A785)</f>
        <v>2.9333333333333331</v>
      </c>
      <c r="D785">
        <f>SUMIFS(user_list!P:P,user_list!G:G,"&lt;="&amp;A785,user_list!H:H,"&gt;="&amp;A785,user_list!J:J,days!G785)+SUMIFS(user_list!P:P,user_list!G:G,"&lt;="&amp;A785,user_list!H:H,"&gt;="&amp;A785,user_list!J:J,days!G785-1)</f>
        <v>0</v>
      </c>
      <c r="E785" s="38">
        <f>COUNTIF(user_list!H:H,A785)</f>
        <v>0</v>
      </c>
      <c r="F785" s="55">
        <f t="shared" si="24"/>
        <v>2</v>
      </c>
      <c r="G785" s="55">
        <f t="shared" si="25"/>
        <v>2017</v>
      </c>
    </row>
    <row r="786" spans="1:7" x14ac:dyDescent="0.3">
      <c r="A786" s="74">
        <v>42789</v>
      </c>
      <c r="B786">
        <f>SUMIFS(user_list!P:P,user_list!G:G,"&lt;="&amp;A786,user_list!H:H,"&gt;="&amp;A786)</f>
        <v>1.1439999999999999</v>
      </c>
      <c r="C786">
        <f>SUMIFS(user_list!Q:Q,user_list!G:G,"&lt;="&amp;A786,user_list!H:H,"&gt;="&amp;A786)</f>
        <v>2.9333333333333331</v>
      </c>
      <c r="D786">
        <f>SUMIFS(user_list!P:P,user_list!G:G,"&lt;="&amp;A786,user_list!H:H,"&gt;="&amp;A786,user_list!J:J,days!G786)+SUMIFS(user_list!P:P,user_list!G:G,"&lt;="&amp;A786,user_list!H:H,"&gt;="&amp;A786,user_list!J:J,days!G786-1)</f>
        <v>0</v>
      </c>
      <c r="E786" s="38">
        <f>COUNTIF(user_list!H:H,A786)</f>
        <v>0</v>
      </c>
      <c r="F786" s="55">
        <f t="shared" si="24"/>
        <v>2</v>
      </c>
      <c r="G786" s="55">
        <f t="shared" si="25"/>
        <v>2017</v>
      </c>
    </row>
    <row r="787" spans="1:7" x14ac:dyDescent="0.3">
      <c r="A787" s="74">
        <v>42790</v>
      </c>
      <c r="B787">
        <f>SUMIFS(user_list!P:P,user_list!G:G,"&lt;="&amp;A787,user_list!H:H,"&gt;="&amp;A787)</f>
        <v>1.1439999999999999</v>
      </c>
      <c r="C787">
        <f>SUMIFS(user_list!Q:Q,user_list!G:G,"&lt;="&amp;A787,user_list!H:H,"&gt;="&amp;A787)</f>
        <v>2.9333333333333331</v>
      </c>
      <c r="D787">
        <f>SUMIFS(user_list!P:P,user_list!G:G,"&lt;="&amp;A787,user_list!H:H,"&gt;="&amp;A787,user_list!J:J,days!G787)+SUMIFS(user_list!P:P,user_list!G:G,"&lt;="&amp;A787,user_list!H:H,"&gt;="&amp;A787,user_list!J:J,days!G787-1)</f>
        <v>0</v>
      </c>
      <c r="E787" s="38">
        <f>COUNTIF(user_list!H:H,A787)</f>
        <v>0</v>
      </c>
      <c r="F787" s="55">
        <f t="shared" si="24"/>
        <v>2</v>
      </c>
      <c r="G787" s="55">
        <f t="shared" si="25"/>
        <v>2017</v>
      </c>
    </row>
    <row r="788" spans="1:7" x14ac:dyDescent="0.3">
      <c r="A788" s="74">
        <v>42791</v>
      </c>
      <c r="B788">
        <f>SUMIFS(user_list!P:P,user_list!G:G,"&lt;="&amp;A788,user_list!H:H,"&gt;="&amp;A788)</f>
        <v>1.1439999999999999</v>
      </c>
      <c r="C788">
        <f>SUMIFS(user_list!Q:Q,user_list!G:G,"&lt;="&amp;A788,user_list!H:H,"&gt;="&amp;A788)</f>
        <v>2.9333333333333331</v>
      </c>
      <c r="D788">
        <f>SUMIFS(user_list!P:P,user_list!G:G,"&lt;="&amp;A788,user_list!H:H,"&gt;="&amp;A788,user_list!J:J,days!G788)+SUMIFS(user_list!P:P,user_list!G:G,"&lt;="&amp;A788,user_list!H:H,"&gt;="&amp;A788,user_list!J:J,days!G788-1)</f>
        <v>0</v>
      </c>
      <c r="E788" s="38">
        <f>COUNTIF(user_list!H:H,A788)</f>
        <v>0</v>
      </c>
      <c r="F788" s="55">
        <f t="shared" si="24"/>
        <v>2</v>
      </c>
      <c r="G788" s="55">
        <f t="shared" si="25"/>
        <v>2017</v>
      </c>
    </row>
    <row r="789" spans="1:7" x14ac:dyDescent="0.3">
      <c r="A789" s="74">
        <v>42792</v>
      </c>
      <c r="B789">
        <f>SUMIFS(user_list!P:P,user_list!G:G,"&lt;="&amp;A789,user_list!H:H,"&gt;="&amp;A789)</f>
        <v>1.1439999999999999</v>
      </c>
      <c r="C789">
        <f>SUMIFS(user_list!Q:Q,user_list!G:G,"&lt;="&amp;A789,user_list!H:H,"&gt;="&amp;A789)</f>
        <v>2.9333333333333331</v>
      </c>
      <c r="D789">
        <f>SUMIFS(user_list!P:P,user_list!G:G,"&lt;="&amp;A789,user_list!H:H,"&gt;="&amp;A789,user_list!J:J,days!G789)+SUMIFS(user_list!P:P,user_list!G:G,"&lt;="&amp;A789,user_list!H:H,"&gt;="&amp;A789,user_list!J:J,days!G789-1)</f>
        <v>0</v>
      </c>
      <c r="E789" s="38">
        <f>COUNTIF(user_list!H:H,A789)</f>
        <v>0</v>
      </c>
      <c r="F789" s="55">
        <f t="shared" si="24"/>
        <v>2</v>
      </c>
      <c r="G789" s="55">
        <f t="shared" si="25"/>
        <v>2017</v>
      </c>
    </row>
    <row r="790" spans="1:7" x14ac:dyDescent="0.3">
      <c r="A790" s="74">
        <v>42793</v>
      </c>
      <c r="B790">
        <f>SUMIFS(user_list!P:P,user_list!G:G,"&lt;="&amp;A790,user_list!H:H,"&gt;="&amp;A790)</f>
        <v>1.1439999999999999</v>
      </c>
      <c r="C790">
        <f>SUMIFS(user_list!Q:Q,user_list!G:G,"&lt;="&amp;A790,user_list!H:H,"&gt;="&amp;A790)</f>
        <v>2.9333333333333331</v>
      </c>
      <c r="D790">
        <f>SUMIFS(user_list!P:P,user_list!G:G,"&lt;="&amp;A790,user_list!H:H,"&gt;="&amp;A790,user_list!J:J,days!G790)+SUMIFS(user_list!P:P,user_list!G:G,"&lt;="&amp;A790,user_list!H:H,"&gt;="&amp;A790,user_list!J:J,days!G790-1)</f>
        <v>0</v>
      </c>
      <c r="E790" s="38">
        <f>COUNTIF(user_list!H:H,A790)</f>
        <v>0</v>
      </c>
      <c r="F790" s="55">
        <f t="shared" si="24"/>
        <v>2</v>
      </c>
      <c r="G790" s="55">
        <f t="shared" si="25"/>
        <v>2017</v>
      </c>
    </row>
    <row r="791" spans="1:7" x14ac:dyDescent="0.3">
      <c r="A791" s="74">
        <v>42794</v>
      </c>
      <c r="B791">
        <f>SUMIFS(user_list!P:P,user_list!G:G,"&lt;="&amp;A791,user_list!H:H,"&gt;="&amp;A791)</f>
        <v>1.1439999999999999</v>
      </c>
      <c r="C791">
        <f>SUMIFS(user_list!Q:Q,user_list!G:G,"&lt;="&amp;A791,user_list!H:H,"&gt;="&amp;A791)</f>
        <v>2.9333333333333331</v>
      </c>
      <c r="D791">
        <f>SUMIFS(user_list!P:P,user_list!G:G,"&lt;="&amp;A791,user_list!H:H,"&gt;="&amp;A791,user_list!J:J,days!G791)+SUMIFS(user_list!P:P,user_list!G:G,"&lt;="&amp;A791,user_list!H:H,"&gt;="&amp;A791,user_list!J:J,days!G791-1)</f>
        <v>0</v>
      </c>
      <c r="E791" s="38">
        <f>COUNTIF(user_list!H:H,A791)</f>
        <v>0</v>
      </c>
      <c r="F791" s="55">
        <f t="shared" si="24"/>
        <v>2</v>
      </c>
      <c r="G791" s="55">
        <f t="shared" si="25"/>
        <v>2017</v>
      </c>
    </row>
    <row r="792" spans="1:7" x14ac:dyDescent="0.3">
      <c r="A792" s="74">
        <v>42795</v>
      </c>
      <c r="B792">
        <f>SUMIFS(user_list!P:P,user_list!G:G,"&lt;="&amp;A792,user_list!H:H,"&gt;="&amp;A792)</f>
        <v>1.1439999999999999</v>
      </c>
      <c r="C792">
        <f>SUMIFS(user_list!Q:Q,user_list!G:G,"&lt;="&amp;A792,user_list!H:H,"&gt;="&amp;A792)</f>
        <v>2.9333333333333331</v>
      </c>
      <c r="D792">
        <f>SUMIFS(user_list!P:P,user_list!G:G,"&lt;="&amp;A792,user_list!H:H,"&gt;="&amp;A792,user_list!J:J,days!G792)+SUMIFS(user_list!P:P,user_list!G:G,"&lt;="&amp;A792,user_list!H:H,"&gt;="&amp;A792,user_list!J:J,days!G792-1)</f>
        <v>0</v>
      </c>
      <c r="E792" s="38">
        <f>COUNTIF(user_list!H:H,A792)</f>
        <v>0</v>
      </c>
      <c r="F792" s="55">
        <f t="shared" si="24"/>
        <v>3</v>
      </c>
      <c r="G792" s="55">
        <f t="shared" si="25"/>
        <v>2017</v>
      </c>
    </row>
    <row r="793" spans="1:7" x14ac:dyDescent="0.3">
      <c r="A793" s="74">
        <v>42796</v>
      </c>
      <c r="B793">
        <f>SUMIFS(user_list!P:P,user_list!G:G,"&lt;="&amp;A793,user_list!H:H,"&gt;="&amp;A793)</f>
        <v>1.1439999999999999</v>
      </c>
      <c r="C793">
        <f>SUMIFS(user_list!Q:Q,user_list!G:G,"&lt;="&amp;A793,user_list!H:H,"&gt;="&amp;A793)</f>
        <v>2.9333333333333331</v>
      </c>
      <c r="D793">
        <f>SUMIFS(user_list!P:P,user_list!G:G,"&lt;="&amp;A793,user_list!H:H,"&gt;="&amp;A793,user_list!J:J,days!G793)+SUMIFS(user_list!P:P,user_list!G:G,"&lt;="&amp;A793,user_list!H:H,"&gt;="&amp;A793,user_list!J:J,days!G793-1)</f>
        <v>0</v>
      </c>
      <c r="E793" s="38">
        <f>COUNTIF(user_list!H:H,A793)</f>
        <v>0</v>
      </c>
      <c r="F793" s="55">
        <f t="shared" si="24"/>
        <v>3</v>
      </c>
      <c r="G793" s="55">
        <f t="shared" si="25"/>
        <v>2017</v>
      </c>
    </row>
    <row r="794" spans="1:7" x14ac:dyDescent="0.3">
      <c r="A794" s="74">
        <v>42797</v>
      </c>
      <c r="B794">
        <f>SUMIFS(user_list!P:P,user_list!G:G,"&lt;="&amp;A794,user_list!H:H,"&gt;="&amp;A794)</f>
        <v>1.1439999999999999</v>
      </c>
      <c r="C794">
        <f>SUMIFS(user_list!Q:Q,user_list!G:G,"&lt;="&amp;A794,user_list!H:H,"&gt;="&amp;A794)</f>
        <v>2.9333333333333331</v>
      </c>
      <c r="D794">
        <f>SUMIFS(user_list!P:P,user_list!G:G,"&lt;="&amp;A794,user_list!H:H,"&gt;="&amp;A794,user_list!J:J,days!G794)+SUMIFS(user_list!P:P,user_list!G:G,"&lt;="&amp;A794,user_list!H:H,"&gt;="&amp;A794,user_list!J:J,days!G794-1)</f>
        <v>0</v>
      </c>
      <c r="E794" s="38">
        <f>COUNTIF(user_list!H:H,A794)</f>
        <v>0</v>
      </c>
      <c r="F794" s="55">
        <f t="shared" si="24"/>
        <v>3</v>
      </c>
      <c r="G794" s="55">
        <f t="shared" si="25"/>
        <v>2017</v>
      </c>
    </row>
    <row r="795" spans="1:7" x14ac:dyDescent="0.3">
      <c r="A795" s="74">
        <v>42798</v>
      </c>
      <c r="B795">
        <f>SUMIFS(user_list!P:P,user_list!G:G,"&lt;="&amp;A795,user_list!H:H,"&gt;="&amp;A795)</f>
        <v>1.1439999999999999</v>
      </c>
      <c r="C795">
        <f>SUMIFS(user_list!Q:Q,user_list!G:G,"&lt;="&amp;A795,user_list!H:H,"&gt;="&amp;A795)</f>
        <v>2.9333333333333331</v>
      </c>
      <c r="D795">
        <f>SUMIFS(user_list!P:P,user_list!G:G,"&lt;="&amp;A795,user_list!H:H,"&gt;="&amp;A795,user_list!J:J,days!G795)+SUMIFS(user_list!P:P,user_list!G:G,"&lt;="&amp;A795,user_list!H:H,"&gt;="&amp;A795,user_list!J:J,days!G795-1)</f>
        <v>0</v>
      </c>
      <c r="E795" s="38">
        <f>COUNTIF(user_list!H:H,A795)</f>
        <v>0</v>
      </c>
      <c r="F795" s="55">
        <f t="shared" si="24"/>
        <v>3</v>
      </c>
      <c r="G795" s="55">
        <f t="shared" si="25"/>
        <v>2017</v>
      </c>
    </row>
    <row r="796" spans="1:7" x14ac:dyDescent="0.3">
      <c r="A796" s="74">
        <v>42799</v>
      </c>
      <c r="B796">
        <f>SUMIFS(user_list!P:P,user_list!G:G,"&lt;="&amp;A796,user_list!H:H,"&gt;="&amp;A796)</f>
        <v>1.1439999999999999</v>
      </c>
      <c r="C796">
        <f>SUMIFS(user_list!Q:Q,user_list!G:G,"&lt;="&amp;A796,user_list!H:H,"&gt;="&amp;A796)</f>
        <v>2.9333333333333331</v>
      </c>
      <c r="D796">
        <f>SUMIFS(user_list!P:P,user_list!G:G,"&lt;="&amp;A796,user_list!H:H,"&gt;="&amp;A796,user_list!J:J,days!G796)+SUMIFS(user_list!P:P,user_list!G:G,"&lt;="&amp;A796,user_list!H:H,"&gt;="&amp;A796,user_list!J:J,days!G796-1)</f>
        <v>0</v>
      </c>
      <c r="E796" s="38">
        <f>COUNTIF(user_list!H:H,A796)</f>
        <v>0</v>
      </c>
      <c r="F796" s="55">
        <f t="shared" si="24"/>
        <v>3</v>
      </c>
      <c r="G796" s="55">
        <f t="shared" si="25"/>
        <v>2017</v>
      </c>
    </row>
    <row r="797" spans="1:7" x14ac:dyDescent="0.3">
      <c r="A797" s="74">
        <v>42800</v>
      </c>
      <c r="B797">
        <f>SUMIFS(user_list!P:P,user_list!G:G,"&lt;="&amp;A797,user_list!H:H,"&gt;="&amp;A797)</f>
        <v>1.1439999999999999</v>
      </c>
      <c r="C797">
        <f>SUMIFS(user_list!Q:Q,user_list!G:G,"&lt;="&amp;A797,user_list!H:H,"&gt;="&amp;A797)</f>
        <v>2.9333333333333331</v>
      </c>
      <c r="D797">
        <f>SUMIFS(user_list!P:P,user_list!G:G,"&lt;="&amp;A797,user_list!H:H,"&gt;="&amp;A797,user_list!J:J,days!G797)+SUMIFS(user_list!P:P,user_list!G:G,"&lt;="&amp;A797,user_list!H:H,"&gt;="&amp;A797,user_list!J:J,days!G797-1)</f>
        <v>0</v>
      </c>
      <c r="E797" s="38">
        <f>COUNTIF(user_list!H:H,A797)</f>
        <v>0</v>
      </c>
      <c r="F797" s="55">
        <f t="shared" si="24"/>
        <v>3</v>
      </c>
      <c r="G797" s="55">
        <f t="shared" si="25"/>
        <v>2017</v>
      </c>
    </row>
    <row r="798" spans="1:7" x14ac:dyDescent="0.3">
      <c r="A798" s="74">
        <v>42801</v>
      </c>
      <c r="B798">
        <f>SUMIFS(user_list!P:P,user_list!G:G,"&lt;="&amp;A798,user_list!H:H,"&gt;="&amp;A798)</f>
        <v>1.1439999999999999</v>
      </c>
      <c r="C798">
        <f>SUMIFS(user_list!Q:Q,user_list!G:G,"&lt;="&amp;A798,user_list!H:H,"&gt;="&amp;A798)</f>
        <v>2.9333333333333331</v>
      </c>
      <c r="D798">
        <f>SUMIFS(user_list!P:P,user_list!G:G,"&lt;="&amp;A798,user_list!H:H,"&gt;="&amp;A798,user_list!J:J,days!G798)+SUMIFS(user_list!P:P,user_list!G:G,"&lt;="&amp;A798,user_list!H:H,"&gt;="&amp;A798,user_list!J:J,days!G798-1)</f>
        <v>0</v>
      </c>
      <c r="E798" s="38">
        <f>COUNTIF(user_list!H:H,A798)</f>
        <v>0</v>
      </c>
      <c r="F798" s="55">
        <f t="shared" si="24"/>
        <v>3</v>
      </c>
      <c r="G798" s="55">
        <f t="shared" si="25"/>
        <v>2017</v>
      </c>
    </row>
    <row r="799" spans="1:7" x14ac:dyDescent="0.3">
      <c r="A799" s="74">
        <v>42802</v>
      </c>
      <c r="B799">
        <f>SUMIFS(user_list!P:P,user_list!G:G,"&lt;="&amp;A799,user_list!H:H,"&gt;="&amp;A799)</f>
        <v>1.1439999999999999</v>
      </c>
      <c r="C799">
        <f>SUMIFS(user_list!Q:Q,user_list!G:G,"&lt;="&amp;A799,user_list!H:H,"&gt;="&amp;A799)</f>
        <v>2.9333333333333331</v>
      </c>
      <c r="D799">
        <f>SUMIFS(user_list!P:P,user_list!G:G,"&lt;="&amp;A799,user_list!H:H,"&gt;="&amp;A799,user_list!J:J,days!G799)+SUMIFS(user_list!P:P,user_list!G:G,"&lt;="&amp;A799,user_list!H:H,"&gt;="&amp;A799,user_list!J:J,days!G799-1)</f>
        <v>0</v>
      </c>
      <c r="E799" s="38">
        <f>COUNTIF(user_list!H:H,A799)</f>
        <v>0</v>
      </c>
      <c r="F799" s="55">
        <f t="shared" si="24"/>
        <v>3</v>
      </c>
      <c r="G799" s="55">
        <f t="shared" si="25"/>
        <v>2017</v>
      </c>
    </row>
    <row r="800" spans="1:7" x14ac:dyDescent="0.3">
      <c r="A800" s="74">
        <v>42803</v>
      </c>
      <c r="B800">
        <f>SUMIFS(user_list!P:P,user_list!G:G,"&lt;="&amp;A800,user_list!H:H,"&gt;="&amp;A800)</f>
        <v>1.1439999999999999</v>
      </c>
      <c r="C800">
        <f>SUMIFS(user_list!Q:Q,user_list!G:G,"&lt;="&amp;A800,user_list!H:H,"&gt;="&amp;A800)</f>
        <v>2.9333333333333331</v>
      </c>
      <c r="D800">
        <f>SUMIFS(user_list!P:P,user_list!G:G,"&lt;="&amp;A800,user_list!H:H,"&gt;="&amp;A800,user_list!J:J,days!G800)+SUMIFS(user_list!P:P,user_list!G:G,"&lt;="&amp;A800,user_list!H:H,"&gt;="&amp;A800,user_list!J:J,days!G800-1)</f>
        <v>0</v>
      </c>
      <c r="E800" s="38">
        <f>COUNTIF(user_list!H:H,A800)</f>
        <v>0</v>
      </c>
      <c r="F800" s="55">
        <f t="shared" si="24"/>
        <v>3</v>
      </c>
      <c r="G800" s="55">
        <f t="shared" si="25"/>
        <v>2017</v>
      </c>
    </row>
    <row r="801" spans="1:7" x14ac:dyDescent="0.3">
      <c r="A801" s="74">
        <v>42804</v>
      </c>
      <c r="B801">
        <f>SUMIFS(user_list!P:P,user_list!G:G,"&lt;="&amp;A801,user_list!H:H,"&gt;="&amp;A801)</f>
        <v>1.1439999999999999</v>
      </c>
      <c r="C801">
        <f>SUMIFS(user_list!Q:Q,user_list!G:G,"&lt;="&amp;A801,user_list!H:H,"&gt;="&amp;A801)</f>
        <v>2.9333333333333331</v>
      </c>
      <c r="D801">
        <f>SUMIFS(user_list!P:P,user_list!G:G,"&lt;="&amp;A801,user_list!H:H,"&gt;="&amp;A801,user_list!J:J,days!G801)+SUMIFS(user_list!P:P,user_list!G:G,"&lt;="&amp;A801,user_list!H:H,"&gt;="&amp;A801,user_list!J:J,days!G801-1)</f>
        <v>0</v>
      </c>
      <c r="E801" s="38">
        <f>COUNTIF(user_list!H:H,A801)</f>
        <v>0</v>
      </c>
      <c r="F801" s="55">
        <f t="shared" si="24"/>
        <v>3</v>
      </c>
      <c r="G801" s="55">
        <f t="shared" si="25"/>
        <v>2017</v>
      </c>
    </row>
    <row r="802" spans="1:7" x14ac:dyDescent="0.3">
      <c r="A802" s="74">
        <v>42805</v>
      </c>
      <c r="B802">
        <f>SUMIFS(user_list!P:P,user_list!G:G,"&lt;="&amp;A802,user_list!H:H,"&gt;="&amp;A802)</f>
        <v>1.1439999999999999</v>
      </c>
      <c r="C802">
        <f>SUMIFS(user_list!Q:Q,user_list!G:G,"&lt;="&amp;A802,user_list!H:H,"&gt;="&amp;A802)</f>
        <v>2.9333333333333331</v>
      </c>
      <c r="D802">
        <f>SUMIFS(user_list!P:P,user_list!G:G,"&lt;="&amp;A802,user_list!H:H,"&gt;="&amp;A802,user_list!J:J,days!G802)+SUMIFS(user_list!P:P,user_list!G:G,"&lt;="&amp;A802,user_list!H:H,"&gt;="&amp;A802,user_list!J:J,days!G802-1)</f>
        <v>0</v>
      </c>
      <c r="E802" s="38">
        <f>COUNTIF(user_list!H:H,A802)</f>
        <v>0</v>
      </c>
      <c r="F802" s="55">
        <f t="shared" si="24"/>
        <v>3</v>
      </c>
      <c r="G802" s="55">
        <f t="shared" si="25"/>
        <v>2017</v>
      </c>
    </row>
    <row r="803" spans="1:7" x14ac:dyDescent="0.3">
      <c r="A803" s="74">
        <v>42806</v>
      </c>
      <c r="B803">
        <f>SUMIFS(user_list!P:P,user_list!G:G,"&lt;="&amp;A803,user_list!H:H,"&gt;="&amp;A803)</f>
        <v>1.1439999999999999</v>
      </c>
      <c r="C803">
        <f>SUMIFS(user_list!Q:Q,user_list!G:G,"&lt;="&amp;A803,user_list!H:H,"&gt;="&amp;A803)</f>
        <v>2.9333333333333331</v>
      </c>
      <c r="D803">
        <f>SUMIFS(user_list!P:P,user_list!G:G,"&lt;="&amp;A803,user_list!H:H,"&gt;="&amp;A803,user_list!J:J,days!G803)+SUMIFS(user_list!P:P,user_list!G:G,"&lt;="&amp;A803,user_list!H:H,"&gt;="&amp;A803,user_list!J:J,days!G803-1)</f>
        <v>0</v>
      </c>
      <c r="E803" s="38">
        <f>COUNTIF(user_list!H:H,A803)</f>
        <v>0</v>
      </c>
      <c r="F803" s="55">
        <f t="shared" si="24"/>
        <v>3</v>
      </c>
      <c r="G803" s="55">
        <f t="shared" si="25"/>
        <v>2017</v>
      </c>
    </row>
    <row r="804" spans="1:7" x14ac:dyDescent="0.3">
      <c r="A804" s="74">
        <v>42807</v>
      </c>
      <c r="B804">
        <f>SUMIFS(user_list!P:P,user_list!G:G,"&lt;="&amp;A804,user_list!H:H,"&gt;="&amp;A804)</f>
        <v>1.1439999999999999</v>
      </c>
      <c r="C804">
        <f>SUMIFS(user_list!Q:Q,user_list!G:G,"&lt;="&amp;A804,user_list!H:H,"&gt;="&amp;A804)</f>
        <v>2.9333333333333331</v>
      </c>
      <c r="D804">
        <f>SUMIFS(user_list!P:P,user_list!G:G,"&lt;="&amp;A804,user_list!H:H,"&gt;="&amp;A804,user_list!J:J,days!G804)+SUMIFS(user_list!P:P,user_list!G:G,"&lt;="&amp;A804,user_list!H:H,"&gt;="&amp;A804,user_list!J:J,days!G804-1)</f>
        <v>0</v>
      </c>
      <c r="E804" s="38">
        <f>COUNTIF(user_list!H:H,A804)</f>
        <v>0</v>
      </c>
      <c r="F804" s="55">
        <f t="shared" si="24"/>
        <v>3</v>
      </c>
      <c r="G804" s="55">
        <f t="shared" si="25"/>
        <v>2017</v>
      </c>
    </row>
    <row r="805" spans="1:7" x14ac:dyDescent="0.3">
      <c r="A805" s="74">
        <v>42808</v>
      </c>
      <c r="B805">
        <f>SUMIFS(user_list!P:P,user_list!G:G,"&lt;="&amp;A805,user_list!H:H,"&gt;="&amp;A805)</f>
        <v>1.1439999999999999</v>
      </c>
      <c r="C805">
        <f>SUMIFS(user_list!Q:Q,user_list!G:G,"&lt;="&amp;A805,user_list!H:H,"&gt;="&amp;A805)</f>
        <v>2.9333333333333331</v>
      </c>
      <c r="D805">
        <f>SUMIFS(user_list!P:P,user_list!G:G,"&lt;="&amp;A805,user_list!H:H,"&gt;="&amp;A805,user_list!J:J,days!G805)+SUMIFS(user_list!P:P,user_list!G:G,"&lt;="&amp;A805,user_list!H:H,"&gt;="&amp;A805,user_list!J:J,days!G805-1)</f>
        <v>0</v>
      </c>
      <c r="E805" s="38">
        <f>COUNTIF(user_list!H:H,A805)</f>
        <v>0</v>
      </c>
      <c r="F805" s="55">
        <f t="shared" si="24"/>
        <v>3</v>
      </c>
      <c r="G805" s="55">
        <f t="shared" si="25"/>
        <v>2017</v>
      </c>
    </row>
    <row r="806" spans="1:7" x14ac:dyDescent="0.3">
      <c r="A806" s="74">
        <v>42809</v>
      </c>
      <c r="B806">
        <f>SUMIFS(user_list!P:P,user_list!G:G,"&lt;="&amp;A806,user_list!H:H,"&gt;="&amp;A806)</f>
        <v>1.1439999999999999</v>
      </c>
      <c r="C806">
        <f>SUMIFS(user_list!Q:Q,user_list!G:G,"&lt;="&amp;A806,user_list!H:H,"&gt;="&amp;A806)</f>
        <v>2.9333333333333331</v>
      </c>
      <c r="D806">
        <f>SUMIFS(user_list!P:P,user_list!G:G,"&lt;="&amp;A806,user_list!H:H,"&gt;="&amp;A806,user_list!J:J,days!G806)+SUMIFS(user_list!P:P,user_list!G:G,"&lt;="&amp;A806,user_list!H:H,"&gt;="&amp;A806,user_list!J:J,days!G806-1)</f>
        <v>0</v>
      </c>
      <c r="E806" s="38">
        <f>COUNTIF(user_list!H:H,A806)</f>
        <v>0</v>
      </c>
      <c r="F806" s="55">
        <f t="shared" si="24"/>
        <v>3</v>
      </c>
      <c r="G806" s="55">
        <f t="shared" si="25"/>
        <v>2017</v>
      </c>
    </row>
    <row r="807" spans="1:7" x14ac:dyDescent="0.3">
      <c r="A807" s="74">
        <v>42810</v>
      </c>
      <c r="B807">
        <f>SUMIFS(user_list!P:P,user_list!G:G,"&lt;="&amp;A807,user_list!H:H,"&gt;="&amp;A807)</f>
        <v>1.1439999999999999</v>
      </c>
      <c r="C807">
        <f>SUMIFS(user_list!Q:Q,user_list!G:G,"&lt;="&amp;A807,user_list!H:H,"&gt;="&amp;A807)</f>
        <v>2.9333333333333331</v>
      </c>
      <c r="D807">
        <f>SUMIFS(user_list!P:P,user_list!G:G,"&lt;="&amp;A807,user_list!H:H,"&gt;="&amp;A807,user_list!J:J,days!G807)+SUMIFS(user_list!P:P,user_list!G:G,"&lt;="&amp;A807,user_list!H:H,"&gt;="&amp;A807,user_list!J:J,days!G807-1)</f>
        <v>0</v>
      </c>
      <c r="E807" s="38">
        <f>COUNTIF(user_list!H:H,A807)</f>
        <v>1</v>
      </c>
      <c r="F807" s="55">
        <f t="shared" si="24"/>
        <v>3</v>
      </c>
      <c r="G807" s="55">
        <f t="shared" si="25"/>
        <v>2017</v>
      </c>
    </row>
    <row r="808" spans="1:7" x14ac:dyDescent="0.3">
      <c r="A808" s="74">
        <v>42811</v>
      </c>
      <c r="B808">
        <f>SUMIFS(user_list!P:P,user_list!G:G,"&lt;="&amp;A808,user_list!H:H,"&gt;="&amp;A808)</f>
        <v>0</v>
      </c>
      <c r="C808">
        <f>SUMIFS(user_list!Q:Q,user_list!G:G,"&lt;="&amp;A808,user_list!H:H,"&gt;="&amp;A808)</f>
        <v>0</v>
      </c>
      <c r="D808">
        <f>SUMIFS(user_list!P:P,user_list!G:G,"&lt;="&amp;A808,user_list!H:H,"&gt;="&amp;A808,user_list!J:J,days!G808)+SUMIFS(user_list!P:P,user_list!G:G,"&lt;="&amp;A808,user_list!H:H,"&gt;="&amp;A808,user_list!J:J,days!G808-1)</f>
        <v>0</v>
      </c>
      <c r="E808" s="38">
        <f>COUNTIF(user_list!H:H,A808)</f>
        <v>0</v>
      </c>
      <c r="F808" s="55">
        <f t="shared" si="24"/>
        <v>3</v>
      </c>
      <c r="G808" s="55">
        <f t="shared" si="25"/>
        <v>2017</v>
      </c>
    </row>
    <row r="809" spans="1:7" x14ac:dyDescent="0.3">
      <c r="A809" s="74">
        <v>42812</v>
      </c>
      <c r="B809">
        <f>SUMIFS(user_list!P:P,user_list!G:G,"&lt;="&amp;A809,user_list!H:H,"&gt;="&amp;A809)</f>
        <v>0</v>
      </c>
      <c r="C809">
        <f>SUMIFS(user_list!Q:Q,user_list!G:G,"&lt;="&amp;A809,user_list!H:H,"&gt;="&amp;A809)</f>
        <v>0</v>
      </c>
      <c r="D809">
        <f>SUMIFS(user_list!P:P,user_list!G:G,"&lt;="&amp;A809,user_list!H:H,"&gt;="&amp;A809,user_list!J:J,days!G809)+SUMIFS(user_list!P:P,user_list!G:G,"&lt;="&amp;A809,user_list!H:H,"&gt;="&amp;A809,user_list!J:J,days!G809-1)</f>
        <v>0</v>
      </c>
      <c r="E809" s="38">
        <f>COUNTIF(user_list!H:H,A809)</f>
        <v>0</v>
      </c>
      <c r="F809" s="55">
        <f t="shared" si="24"/>
        <v>3</v>
      </c>
      <c r="G809" s="55">
        <f t="shared" si="25"/>
        <v>2017</v>
      </c>
    </row>
    <row r="810" spans="1:7" x14ac:dyDescent="0.3">
      <c r="A810" s="74">
        <v>42813</v>
      </c>
      <c r="B810">
        <f>SUMIFS(user_list!P:P,user_list!G:G,"&lt;="&amp;A810,user_list!H:H,"&gt;="&amp;A810)</f>
        <v>0</v>
      </c>
      <c r="C810">
        <f>SUMIFS(user_list!Q:Q,user_list!G:G,"&lt;="&amp;A810,user_list!H:H,"&gt;="&amp;A810)</f>
        <v>0</v>
      </c>
      <c r="D810">
        <f>SUMIFS(user_list!P:P,user_list!G:G,"&lt;="&amp;A810,user_list!H:H,"&gt;="&amp;A810,user_list!J:J,days!G810)+SUMIFS(user_list!P:P,user_list!G:G,"&lt;="&amp;A810,user_list!H:H,"&gt;="&amp;A810,user_list!J:J,days!G810-1)</f>
        <v>0</v>
      </c>
      <c r="E810" s="38">
        <f>COUNTIF(user_list!H:H,A810)</f>
        <v>0</v>
      </c>
      <c r="F810" s="55">
        <f t="shared" si="24"/>
        <v>3</v>
      </c>
      <c r="G810" s="55">
        <f t="shared" si="25"/>
        <v>2017</v>
      </c>
    </row>
    <row r="811" spans="1:7" x14ac:dyDescent="0.3">
      <c r="A811" s="74">
        <v>42814</v>
      </c>
      <c r="B811">
        <f>SUMIFS(user_list!P:P,user_list!G:G,"&lt;="&amp;A811,user_list!H:H,"&gt;="&amp;A811)</f>
        <v>0</v>
      </c>
      <c r="C811">
        <f>SUMIFS(user_list!Q:Q,user_list!G:G,"&lt;="&amp;A811,user_list!H:H,"&gt;="&amp;A811)</f>
        <v>0</v>
      </c>
      <c r="D811">
        <f>SUMIFS(user_list!P:P,user_list!G:G,"&lt;="&amp;A811,user_list!H:H,"&gt;="&amp;A811,user_list!J:J,days!G811)+SUMIFS(user_list!P:P,user_list!G:G,"&lt;="&amp;A811,user_list!H:H,"&gt;="&amp;A811,user_list!J:J,days!G811-1)</f>
        <v>0</v>
      </c>
      <c r="E811" s="38">
        <f>COUNTIF(user_list!H:H,A811)</f>
        <v>0</v>
      </c>
      <c r="F811" s="55">
        <f t="shared" si="24"/>
        <v>3</v>
      </c>
      <c r="G811" s="55">
        <f t="shared" si="25"/>
        <v>2017</v>
      </c>
    </row>
    <row r="812" spans="1:7" x14ac:dyDescent="0.3">
      <c r="A812" s="74">
        <v>42815</v>
      </c>
      <c r="B812">
        <f>SUMIFS(user_list!P:P,user_list!G:G,"&lt;="&amp;A812,user_list!H:H,"&gt;="&amp;A812)</f>
        <v>0</v>
      </c>
      <c r="C812">
        <f>SUMIFS(user_list!Q:Q,user_list!G:G,"&lt;="&amp;A812,user_list!H:H,"&gt;="&amp;A812)</f>
        <v>0</v>
      </c>
      <c r="D812">
        <f>SUMIFS(user_list!P:P,user_list!G:G,"&lt;="&amp;A812,user_list!H:H,"&gt;="&amp;A812,user_list!J:J,days!G812)+SUMIFS(user_list!P:P,user_list!G:G,"&lt;="&amp;A812,user_list!H:H,"&gt;="&amp;A812,user_list!J:J,days!G812-1)</f>
        <v>0</v>
      </c>
      <c r="E812" s="38">
        <f>COUNTIF(user_list!H:H,A812)</f>
        <v>0</v>
      </c>
      <c r="F812" s="55">
        <f t="shared" si="24"/>
        <v>3</v>
      </c>
      <c r="G812" s="55">
        <f t="shared" si="25"/>
        <v>2017</v>
      </c>
    </row>
    <row r="813" spans="1:7" x14ac:dyDescent="0.3">
      <c r="A813" s="74">
        <v>42816</v>
      </c>
      <c r="B813">
        <f>SUMIFS(user_list!P:P,user_list!G:G,"&lt;="&amp;A813,user_list!H:H,"&gt;="&amp;A813)</f>
        <v>0</v>
      </c>
      <c r="C813">
        <f>SUMIFS(user_list!Q:Q,user_list!G:G,"&lt;="&amp;A813,user_list!H:H,"&gt;="&amp;A813)</f>
        <v>0</v>
      </c>
      <c r="D813">
        <f>SUMIFS(user_list!P:P,user_list!G:G,"&lt;="&amp;A813,user_list!H:H,"&gt;="&amp;A813,user_list!J:J,days!G813)+SUMIFS(user_list!P:P,user_list!G:G,"&lt;="&amp;A813,user_list!H:H,"&gt;="&amp;A813,user_list!J:J,days!G813-1)</f>
        <v>0</v>
      </c>
      <c r="E813" s="38">
        <f>COUNTIF(user_list!H:H,A813)</f>
        <v>0</v>
      </c>
      <c r="F813" s="55">
        <f t="shared" si="24"/>
        <v>3</v>
      </c>
      <c r="G813" s="55">
        <f t="shared" si="25"/>
        <v>2017</v>
      </c>
    </row>
    <row r="814" spans="1:7" x14ac:dyDescent="0.3">
      <c r="A814" s="74">
        <v>42817</v>
      </c>
      <c r="B814">
        <f>SUMIFS(user_list!P:P,user_list!G:G,"&lt;="&amp;A814,user_list!H:H,"&gt;="&amp;A814)</f>
        <v>0</v>
      </c>
      <c r="C814">
        <f>SUMIFS(user_list!Q:Q,user_list!G:G,"&lt;="&amp;A814,user_list!H:H,"&gt;="&amp;A814)</f>
        <v>0</v>
      </c>
      <c r="D814">
        <f>SUMIFS(user_list!P:P,user_list!G:G,"&lt;="&amp;A814,user_list!H:H,"&gt;="&amp;A814,user_list!J:J,days!G814)+SUMIFS(user_list!P:P,user_list!G:G,"&lt;="&amp;A814,user_list!H:H,"&gt;="&amp;A814,user_list!J:J,days!G814-1)</f>
        <v>0</v>
      </c>
      <c r="E814" s="38">
        <f>COUNTIF(user_list!H:H,A814)</f>
        <v>0</v>
      </c>
      <c r="F814" s="55">
        <f t="shared" si="24"/>
        <v>3</v>
      </c>
      <c r="G814" s="55">
        <f t="shared" si="25"/>
        <v>2017</v>
      </c>
    </row>
    <row r="815" spans="1:7" x14ac:dyDescent="0.3">
      <c r="A815" s="74">
        <v>42818</v>
      </c>
      <c r="B815">
        <f>SUMIFS(user_list!P:P,user_list!G:G,"&lt;="&amp;A815,user_list!H:H,"&gt;="&amp;A815)</f>
        <v>0</v>
      </c>
      <c r="C815">
        <f>SUMIFS(user_list!Q:Q,user_list!G:G,"&lt;="&amp;A815,user_list!H:H,"&gt;="&amp;A815)</f>
        <v>0</v>
      </c>
      <c r="D815">
        <f>SUMIFS(user_list!P:P,user_list!G:G,"&lt;="&amp;A815,user_list!H:H,"&gt;="&amp;A815,user_list!J:J,days!G815)+SUMIFS(user_list!P:P,user_list!G:G,"&lt;="&amp;A815,user_list!H:H,"&gt;="&amp;A815,user_list!J:J,days!G815-1)</f>
        <v>0</v>
      </c>
      <c r="E815" s="38">
        <f>COUNTIF(user_list!H:H,A815)</f>
        <v>0</v>
      </c>
      <c r="F815" s="55">
        <f t="shared" si="24"/>
        <v>3</v>
      </c>
      <c r="G815" s="55">
        <f t="shared" si="25"/>
        <v>2017</v>
      </c>
    </row>
    <row r="816" spans="1:7" x14ac:dyDescent="0.3">
      <c r="A816" s="74">
        <v>42819</v>
      </c>
      <c r="B816">
        <f>SUMIFS(user_list!P:P,user_list!G:G,"&lt;="&amp;A816,user_list!H:H,"&gt;="&amp;A816)</f>
        <v>0</v>
      </c>
      <c r="C816">
        <f>SUMIFS(user_list!Q:Q,user_list!G:G,"&lt;="&amp;A816,user_list!H:H,"&gt;="&amp;A816)</f>
        <v>0</v>
      </c>
      <c r="D816">
        <f>SUMIFS(user_list!P:P,user_list!G:G,"&lt;="&amp;A816,user_list!H:H,"&gt;="&amp;A816,user_list!J:J,days!G816)+SUMIFS(user_list!P:P,user_list!G:G,"&lt;="&amp;A816,user_list!H:H,"&gt;="&amp;A816,user_list!J:J,days!G816-1)</f>
        <v>0</v>
      </c>
      <c r="E816" s="38">
        <f>COUNTIF(user_list!H:H,A816)</f>
        <v>0</v>
      </c>
      <c r="F816" s="55">
        <f t="shared" si="24"/>
        <v>3</v>
      </c>
      <c r="G816" s="55">
        <f t="shared" si="25"/>
        <v>2017</v>
      </c>
    </row>
    <row r="817" spans="1:7" x14ac:dyDescent="0.3">
      <c r="A817" s="74">
        <v>42820</v>
      </c>
      <c r="B817">
        <f>SUMIFS(user_list!P:P,user_list!G:G,"&lt;="&amp;A817,user_list!H:H,"&gt;="&amp;A817)</f>
        <v>0</v>
      </c>
      <c r="C817">
        <f>SUMIFS(user_list!Q:Q,user_list!G:G,"&lt;="&amp;A817,user_list!H:H,"&gt;="&amp;A817)</f>
        <v>0</v>
      </c>
      <c r="D817">
        <f>SUMIFS(user_list!P:P,user_list!G:G,"&lt;="&amp;A817,user_list!H:H,"&gt;="&amp;A817,user_list!J:J,days!G817)+SUMIFS(user_list!P:P,user_list!G:G,"&lt;="&amp;A817,user_list!H:H,"&gt;="&amp;A817,user_list!J:J,days!G817-1)</f>
        <v>0</v>
      </c>
      <c r="E817" s="38">
        <f>COUNTIF(user_list!H:H,A817)</f>
        <v>0</v>
      </c>
      <c r="F817" s="55">
        <f t="shared" si="24"/>
        <v>3</v>
      </c>
      <c r="G817" s="55">
        <f t="shared" si="25"/>
        <v>2017</v>
      </c>
    </row>
    <row r="818" spans="1:7" x14ac:dyDescent="0.3">
      <c r="A818" s="74">
        <v>42821</v>
      </c>
      <c r="B818">
        <f>SUMIFS(user_list!P:P,user_list!G:G,"&lt;="&amp;A818,user_list!H:H,"&gt;="&amp;A818)</f>
        <v>0.4152777777777778</v>
      </c>
      <c r="C818">
        <f>SUMIFS(user_list!Q:Q,user_list!G:G,"&lt;="&amp;A818,user_list!H:H,"&gt;="&amp;A818)</f>
        <v>1.083333333333333</v>
      </c>
      <c r="D818">
        <f>SUMIFS(user_list!P:P,user_list!G:G,"&lt;="&amp;A818,user_list!H:H,"&gt;="&amp;A818,user_list!J:J,days!G818)+SUMIFS(user_list!P:P,user_list!G:G,"&lt;="&amp;A818,user_list!H:H,"&gt;="&amp;A818,user_list!J:J,days!G818-1)</f>
        <v>0</v>
      </c>
      <c r="E818" s="38">
        <f>COUNTIF(user_list!H:H,A818)</f>
        <v>0</v>
      </c>
      <c r="F818" s="55">
        <f t="shared" si="24"/>
        <v>3</v>
      </c>
      <c r="G818" s="55">
        <f t="shared" si="25"/>
        <v>2017</v>
      </c>
    </row>
    <row r="819" spans="1:7" x14ac:dyDescent="0.3">
      <c r="A819" s="74">
        <v>42822</v>
      </c>
      <c r="B819">
        <f>SUMIFS(user_list!P:P,user_list!G:G,"&lt;="&amp;A819,user_list!H:H,"&gt;="&amp;A819)</f>
        <v>0.4152777777777778</v>
      </c>
      <c r="C819">
        <f>SUMIFS(user_list!Q:Q,user_list!G:G,"&lt;="&amp;A819,user_list!H:H,"&gt;="&amp;A819)</f>
        <v>1.083333333333333</v>
      </c>
      <c r="D819">
        <f>SUMIFS(user_list!P:P,user_list!G:G,"&lt;="&amp;A819,user_list!H:H,"&gt;="&amp;A819,user_list!J:J,days!G819)+SUMIFS(user_list!P:P,user_list!G:G,"&lt;="&amp;A819,user_list!H:H,"&gt;="&amp;A819,user_list!J:J,days!G819-1)</f>
        <v>0</v>
      </c>
      <c r="E819" s="38">
        <f>COUNTIF(user_list!H:H,A819)</f>
        <v>0</v>
      </c>
      <c r="F819" s="55">
        <f t="shared" si="24"/>
        <v>3</v>
      </c>
      <c r="G819" s="55">
        <f t="shared" si="25"/>
        <v>2017</v>
      </c>
    </row>
    <row r="820" spans="1:7" x14ac:dyDescent="0.3">
      <c r="A820" s="74">
        <v>42823</v>
      </c>
      <c r="B820">
        <f>SUMIFS(user_list!P:P,user_list!G:G,"&lt;="&amp;A820,user_list!H:H,"&gt;="&amp;A820)</f>
        <v>0.4152777777777778</v>
      </c>
      <c r="C820">
        <f>SUMIFS(user_list!Q:Q,user_list!G:G,"&lt;="&amp;A820,user_list!H:H,"&gt;="&amp;A820)</f>
        <v>1.083333333333333</v>
      </c>
      <c r="D820">
        <f>SUMIFS(user_list!P:P,user_list!G:G,"&lt;="&amp;A820,user_list!H:H,"&gt;="&amp;A820,user_list!J:J,days!G820)+SUMIFS(user_list!P:P,user_list!G:G,"&lt;="&amp;A820,user_list!H:H,"&gt;="&amp;A820,user_list!J:J,days!G820-1)</f>
        <v>0</v>
      </c>
      <c r="E820" s="38">
        <f>COUNTIF(user_list!H:H,A820)</f>
        <v>0</v>
      </c>
      <c r="F820" s="55">
        <f t="shared" si="24"/>
        <v>3</v>
      </c>
      <c r="G820" s="55">
        <f t="shared" si="25"/>
        <v>2017</v>
      </c>
    </row>
    <row r="821" spans="1:7" x14ac:dyDescent="0.3">
      <c r="A821" s="74">
        <v>42824</v>
      </c>
      <c r="B821">
        <f>SUMIFS(user_list!P:P,user_list!G:G,"&lt;="&amp;A821,user_list!H:H,"&gt;="&amp;A821)</f>
        <v>0.4152777777777778</v>
      </c>
      <c r="C821">
        <f>SUMIFS(user_list!Q:Q,user_list!G:G,"&lt;="&amp;A821,user_list!H:H,"&gt;="&amp;A821)</f>
        <v>1.083333333333333</v>
      </c>
      <c r="D821">
        <f>SUMIFS(user_list!P:P,user_list!G:G,"&lt;="&amp;A821,user_list!H:H,"&gt;="&amp;A821,user_list!J:J,days!G821)+SUMIFS(user_list!P:P,user_list!G:G,"&lt;="&amp;A821,user_list!H:H,"&gt;="&amp;A821,user_list!J:J,days!G821-1)</f>
        <v>0</v>
      </c>
      <c r="E821" s="38">
        <f>COUNTIF(user_list!H:H,A821)</f>
        <v>0</v>
      </c>
      <c r="F821" s="55">
        <f t="shared" si="24"/>
        <v>3</v>
      </c>
      <c r="G821" s="55">
        <f t="shared" si="25"/>
        <v>2017</v>
      </c>
    </row>
    <row r="822" spans="1:7" x14ac:dyDescent="0.3">
      <c r="A822" s="74">
        <v>42825</v>
      </c>
      <c r="B822">
        <f>SUMIFS(user_list!P:P,user_list!G:G,"&lt;="&amp;A822,user_list!H:H,"&gt;="&amp;A822)</f>
        <v>0.4152777777777778</v>
      </c>
      <c r="C822">
        <f>SUMIFS(user_list!Q:Q,user_list!G:G,"&lt;="&amp;A822,user_list!H:H,"&gt;="&amp;A822)</f>
        <v>1.083333333333333</v>
      </c>
      <c r="D822">
        <f>SUMIFS(user_list!P:P,user_list!G:G,"&lt;="&amp;A822,user_list!H:H,"&gt;="&amp;A822,user_list!J:J,days!G822)+SUMIFS(user_list!P:P,user_list!G:G,"&lt;="&amp;A822,user_list!H:H,"&gt;="&amp;A822,user_list!J:J,days!G822-1)</f>
        <v>0</v>
      </c>
      <c r="E822" s="38">
        <f>COUNTIF(user_list!H:H,A822)</f>
        <v>0</v>
      </c>
      <c r="F822" s="55">
        <f t="shared" si="24"/>
        <v>3</v>
      </c>
      <c r="G822" s="55">
        <f t="shared" si="25"/>
        <v>2017</v>
      </c>
    </row>
    <row r="823" spans="1:7" x14ac:dyDescent="0.3">
      <c r="A823" s="74">
        <v>42826</v>
      </c>
      <c r="B823">
        <f>SUMIFS(user_list!P:P,user_list!G:G,"&lt;="&amp;A823,user_list!H:H,"&gt;="&amp;A823)</f>
        <v>0.4152777777777778</v>
      </c>
      <c r="C823">
        <f>SUMIFS(user_list!Q:Q,user_list!G:G,"&lt;="&amp;A823,user_list!H:H,"&gt;="&amp;A823)</f>
        <v>1.083333333333333</v>
      </c>
      <c r="D823">
        <f>SUMIFS(user_list!P:P,user_list!G:G,"&lt;="&amp;A823,user_list!H:H,"&gt;="&amp;A823,user_list!J:J,days!G823)+SUMIFS(user_list!P:P,user_list!G:G,"&lt;="&amp;A823,user_list!H:H,"&gt;="&amp;A823,user_list!J:J,days!G823-1)</f>
        <v>0</v>
      </c>
      <c r="E823" s="38">
        <f>COUNTIF(user_list!H:H,A823)</f>
        <v>0</v>
      </c>
      <c r="F823" s="55">
        <f t="shared" si="24"/>
        <v>4</v>
      </c>
      <c r="G823" s="55">
        <f t="shared" si="25"/>
        <v>2017</v>
      </c>
    </row>
    <row r="824" spans="1:7" x14ac:dyDescent="0.3">
      <c r="A824" s="74">
        <v>42827</v>
      </c>
      <c r="B824">
        <f>SUMIFS(user_list!P:P,user_list!G:G,"&lt;="&amp;A824,user_list!H:H,"&gt;="&amp;A824)</f>
        <v>0.4152777777777778</v>
      </c>
      <c r="C824">
        <f>SUMIFS(user_list!Q:Q,user_list!G:G,"&lt;="&amp;A824,user_list!H:H,"&gt;="&amp;A824)</f>
        <v>1.083333333333333</v>
      </c>
      <c r="D824">
        <f>SUMIFS(user_list!P:P,user_list!G:G,"&lt;="&amp;A824,user_list!H:H,"&gt;="&amp;A824,user_list!J:J,days!G824)+SUMIFS(user_list!P:P,user_list!G:G,"&lt;="&amp;A824,user_list!H:H,"&gt;="&amp;A824,user_list!J:J,days!G824-1)</f>
        <v>0</v>
      </c>
      <c r="E824" s="38">
        <f>COUNTIF(user_list!H:H,A824)</f>
        <v>0</v>
      </c>
      <c r="F824" s="55">
        <f t="shared" si="24"/>
        <v>4</v>
      </c>
      <c r="G824" s="55">
        <f t="shared" si="25"/>
        <v>2017</v>
      </c>
    </row>
    <row r="825" spans="1:7" x14ac:dyDescent="0.3">
      <c r="A825" s="74">
        <v>42828</v>
      </c>
      <c r="B825">
        <f>SUMIFS(user_list!P:P,user_list!G:G,"&lt;="&amp;A825,user_list!H:H,"&gt;="&amp;A825)</f>
        <v>0.4152777777777778</v>
      </c>
      <c r="C825">
        <f>SUMIFS(user_list!Q:Q,user_list!G:G,"&lt;="&amp;A825,user_list!H:H,"&gt;="&amp;A825)</f>
        <v>1.083333333333333</v>
      </c>
      <c r="D825">
        <f>SUMIFS(user_list!P:P,user_list!G:G,"&lt;="&amp;A825,user_list!H:H,"&gt;="&amp;A825,user_list!J:J,days!G825)+SUMIFS(user_list!P:P,user_list!G:G,"&lt;="&amp;A825,user_list!H:H,"&gt;="&amp;A825,user_list!J:J,days!G825-1)</f>
        <v>0</v>
      </c>
      <c r="E825" s="38">
        <f>COUNTIF(user_list!H:H,A825)</f>
        <v>0</v>
      </c>
      <c r="F825" s="55">
        <f t="shared" si="24"/>
        <v>4</v>
      </c>
      <c r="G825" s="55">
        <f t="shared" si="25"/>
        <v>2017</v>
      </c>
    </row>
    <row r="826" spans="1:7" x14ac:dyDescent="0.3">
      <c r="A826" s="74">
        <v>42829</v>
      </c>
      <c r="B826">
        <f>SUMIFS(user_list!P:P,user_list!G:G,"&lt;="&amp;A826,user_list!H:H,"&gt;="&amp;A826)</f>
        <v>0.4152777777777778</v>
      </c>
      <c r="C826">
        <f>SUMIFS(user_list!Q:Q,user_list!G:G,"&lt;="&amp;A826,user_list!H:H,"&gt;="&amp;A826)</f>
        <v>1.083333333333333</v>
      </c>
      <c r="D826">
        <f>SUMIFS(user_list!P:P,user_list!G:G,"&lt;="&amp;A826,user_list!H:H,"&gt;="&amp;A826,user_list!J:J,days!G826)+SUMIFS(user_list!P:P,user_list!G:G,"&lt;="&amp;A826,user_list!H:H,"&gt;="&amp;A826,user_list!J:J,days!G826-1)</f>
        <v>0</v>
      </c>
      <c r="E826" s="38">
        <f>COUNTIF(user_list!H:H,A826)</f>
        <v>0</v>
      </c>
      <c r="F826" s="55">
        <f t="shared" si="24"/>
        <v>4</v>
      </c>
      <c r="G826" s="55">
        <f t="shared" si="25"/>
        <v>2017</v>
      </c>
    </row>
    <row r="827" spans="1:7" x14ac:dyDescent="0.3">
      <c r="A827" s="74">
        <v>42830</v>
      </c>
      <c r="B827">
        <f>SUMIFS(user_list!P:P,user_list!G:G,"&lt;="&amp;A827,user_list!H:H,"&gt;="&amp;A827)</f>
        <v>0.4152777777777778</v>
      </c>
      <c r="C827">
        <f>SUMIFS(user_list!Q:Q,user_list!G:G,"&lt;="&amp;A827,user_list!H:H,"&gt;="&amp;A827)</f>
        <v>1.083333333333333</v>
      </c>
      <c r="D827">
        <f>SUMIFS(user_list!P:P,user_list!G:G,"&lt;="&amp;A827,user_list!H:H,"&gt;="&amp;A827,user_list!J:J,days!G827)+SUMIFS(user_list!P:P,user_list!G:G,"&lt;="&amp;A827,user_list!H:H,"&gt;="&amp;A827,user_list!J:J,days!G827-1)</f>
        <v>0</v>
      </c>
      <c r="E827" s="38">
        <f>COUNTIF(user_list!H:H,A827)</f>
        <v>0</v>
      </c>
      <c r="F827" s="55">
        <f t="shared" si="24"/>
        <v>4</v>
      </c>
      <c r="G827" s="55">
        <f t="shared" si="25"/>
        <v>2017</v>
      </c>
    </row>
    <row r="828" spans="1:7" x14ac:dyDescent="0.3">
      <c r="A828" s="74">
        <v>42831</v>
      </c>
      <c r="B828">
        <f>SUMIFS(user_list!P:P,user_list!G:G,"&lt;="&amp;A828,user_list!H:H,"&gt;="&amp;A828)</f>
        <v>0.4152777777777778</v>
      </c>
      <c r="C828">
        <f>SUMIFS(user_list!Q:Q,user_list!G:G,"&lt;="&amp;A828,user_list!H:H,"&gt;="&amp;A828)</f>
        <v>1.083333333333333</v>
      </c>
      <c r="D828">
        <f>SUMIFS(user_list!P:P,user_list!G:G,"&lt;="&amp;A828,user_list!H:H,"&gt;="&amp;A828,user_list!J:J,days!G828)+SUMIFS(user_list!P:P,user_list!G:G,"&lt;="&amp;A828,user_list!H:H,"&gt;="&amp;A828,user_list!J:J,days!G828-1)</f>
        <v>0</v>
      </c>
      <c r="E828" s="38">
        <f>COUNTIF(user_list!H:H,A828)</f>
        <v>0</v>
      </c>
      <c r="F828" s="55">
        <f t="shared" si="24"/>
        <v>4</v>
      </c>
      <c r="G828" s="55">
        <f t="shared" si="25"/>
        <v>2017</v>
      </c>
    </row>
    <row r="829" spans="1:7" x14ac:dyDescent="0.3">
      <c r="A829" s="74">
        <v>42832</v>
      </c>
      <c r="B829">
        <f>SUMIFS(user_list!P:P,user_list!G:G,"&lt;="&amp;A829,user_list!H:H,"&gt;="&amp;A829)</f>
        <v>0.4152777777777778</v>
      </c>
      <c r="C829">
        <f>SUMIFS(user_list!Q:Q,user_list!G:G,"&lt;="&amp;A829,user_list!H:H,"&gt;="&amp;A829)</f>
        <v>1.083333333333333</v>
      </c>
      <c r="D829">
        <f>SUMIFS(user_list!P:P,user_list!G:G,"&lt;="&amp;A829,user_list!H:H,"&gt;="&amp;A829,user_list!J:J,days!G829)+SUMIFS(user_list!P:P,user_list!G:G,"&lt;="&amp;A829,user_list!H:H,"&gt;="&amp;A829,user_list!J:J,days!G829-1)</f>
        <v>0</v>
      </c>
      <c r="E829" s="38">
        <f>COUNTIF(user_list!H:H,A829)</f>
        <v>1</v>
      </c>
      <c r="F829" s="55">
        <f t="shared" si="24"/>
        <v>4</v>
      </c>
      <c r="G829" s="55">
        <f t="shared" si="25"/>
        <v>2017</v>
      </c>
    </row>
    <row r="830" spans="1:7" x14ac:dyDescent="0.3">
      <c r="A830" s="74">
        <v>42833</v>
      </c>
      <c r="B830">
        <f>SUMIFS(user_list!P:P,user_list!G:G,"&lt;="&amp;A830,user_list!H:H,"&gt;="&amp;A830)</f>
        <v>0</v>
      </c>
      <c r="C830">
        <f>SUMIFS(user_list!Q:Q,user_list!G:G,"&lt;="&amp;A830,user_list!H:H,"&gt;="&amp;A830)</f>
        <v>0</v>
      </c>
      <c r="D830">
        <f>SUMIFS(user_list!P:P,user_list!G:G,"&lt;="&amp;A830,user_list!H:H,"&gt;="&amp;A830,user_list!J:J,days!G830)+SUMIFS(user_list!P:P,user_list!G:G,"&lt;="&amp;A830,user_list!H:H,"&gt;="&amp;A830,user_list!J:J,days!G830-1)</f>
        <v>0</v>
      </c>
      <c r="E830" s="38">
        <f>COUNTIF(user_list!H:H,A830)</f>
        <v>0</v>
      </c>
      <c r="F830" s="55">
        <f t="shared" si="24"/>
        <v>4</v>
      </c>
      <c r="G830" s="55">
        <f t="shared" si="25"/>
        <v>2017</v>
      </c>
    </row>
    <row r="831" spans="1:7" x14ac:dyDescent="0.3">
      <c r="A831" s="74">
        <v>42834</v>
      </c>
      <c r="B831">
        <f>SUMIFS(user_list!P:P,user_list!G:G,"&lt;="&amp;A831,user_list!H:H,"&gt;="&amp;A831)</f>
        <v>0</v>
      </c>
      <c r="C831">
        <f>SUMIFS(user_list!Q:Q,user_list!G:G,"&lt;="&amp;A831,user_list!H:H,"&gt;="&amp;A831)</f>
        <v>0</v>
      </c>
      <c r="D831">
        <f>SUMIFS(user_list!P:P,user_list!G:G,"&lt;="&amp;A831,user_list!H:H,"&gt;="&amp;A831,user_list!J:J,days!G831)+SUMIFS(user_list!P:P,user_list!G:G,"&lt;="&amp;A831,user_list!H:H,"&gt;="&amp;A831,user_list!J:J,days!G831-1)</f>
        <v>0</v>
      </c>
      <c r="E831" s="38">
        <f>COUNTIF(user_list!H:H,A831)</f>
        <v>0</v>
      </c>
      <c r="F831" s="55">
        <f t="shared" si="24"/>
        <v>4</v>
      </c>
      <c r="G831" s="55">
        <f t="shared" si="25"/>
        <v>2017</v>
      </c>
    </row>
    <row r="832" spans="1:7" x14ac:dyDescent="0.3">
      <c r="A832" s="74">
        <v>42835</v>
      </c>
      <c r="B832">
        <f>SUMIFS(user_list!P:P,user_list!G:G,"&lt;="&amp;A832,user_list!H:H,"&gt;="&amp;A832)</f>
        <v>0</v>
      </c>
      <c r="C832">
        <f>SUMIFS(user_list!Q:Q,user_list!G:G,"&lt;="&amp;A832,user_list!H:H,"&gt;="&amp;A832)</f>
        <v>0</v>
      </c>
      <c r="D832">
        <f>SUMIFS(user_list!P:P,user_list!G:G,"&lt;="&amp;A832,user_list!H:H,"&gt;="&amp;A832,user_list!J:J,days!G832)+SUMIFS(user_list!P:P,user_list!G:G,"&lt;="&amp;A832,user_list!H:H,"&gt;="&amp;A832,user_list!J:J,days!G832-1)</f>
        <v>0</v>
      </c>
      <c r="E832" s="38">
        <f>COUNTIF(user_list!H:H,A832)</f>
        <v>0</v>
      </c>
      <c r="F832" s="55">
        <f t="shared" si="24"/>
        <v>4</v>
      </c>
      <c r="G832" s="55">
        <f t="shared" si="25"/>
        <v>2017</v>
      </c>
    </row>
    <row r="833" spans="1:7" x14ac:dyDescent="0.3">
      <c r="A833" s="74">
        <v>42836</v>
      </c>
      <c r="B833">
        <f>SUMIFS(user_list!P:P,user_list!G:G,"&lt;="&amp;A833,user_list!H:H,"&gt;="&amp;A833)</f>
        <v>0</v>
      </c>
      <c r="C833">
        <f>SUMIFS(user_list!Q:Q,user_list!G:G,"&lt;="&amp;A833,user_list!H:H,"&gt;="&amp;A833)</f>
        <v>0</v>
      </c>
      <c r="D833">
        <f>SUMIFS(user_list!P:P,user_list!G:G,"&lt;="&amp;A833,user_list!H:H,"&gt;="&amp;A833,user_list!J:J,days!G833)+SUMIFS(user_list!P:P,user_list!G:G,"&lt;="&amp;A833,user_list!H:H,"&gt;="&amp;A833,user_list!J:J,days!G833-1)</f>
        <v>0</v>
      </c>
      <c r="E833" s="38">
        <f>COUNTIF(user_list!H:H,A833)</f>
        <v>0</v>
      </c>
      <c r="F833" s="55">
        <f t="shared" si="24"/>
        <v>4</v>
      </c>
      <c r="G833" s="55">
        <f t="shared" si="25"/>
        <v>2017</v>
      </c>
    </row>
    <row r="834" spans="1:7" x14ac:dyDescent="0.3">
      <c r="A834" s="74">
        <v>42837</v>
      </c>
      <c r="B834">
        <f>SUMIFS(user_list!P:P,user_list!G:G,"&lt;="&amp;A834,user_list!H:H,"&gt;="&amp;A834)</f>
        <v>0</v>
      </c>
      <c r="C834">
        <f>SUMIFS(user_list!Q:Q,user_list!G:G,"&lt;="&amp;A834,user_list!H:H,"&gt;="&amp;A834)</f>
        <v>0</v>
      </c>
      <c r="D834">
        <f>SUMIFS(user_list!P:P,user_list!G:G,"&lt;="&amp;A834,user_list!H:H,"&gt;="&amp;A834,user_list!J:J,days!G834)+SUMIFS(user_list!P:P,user_list!G:G,"&lt;="&amp;A834,user_list!H:H,"&gt;="&amp;A834,user_list!J:J,days!G834-1)</f>
        <v>0</v>
      </c>
      <c r="E834" s="38">
        <f>COUNTIF(user_list!H:H,A834)</f>
        <v>0</v>
      </c>
      <c r="F834" s="55">
        <f t="shared" ref="F834:F897" si="26">MONTH(A834)</f>
        <v>4</v>
      </c>
      <c r="G834" s="55">
        <f t="shared" ref="G834:G897" si="27">YEAR(A834)</f>
        <v>2017</v>
      </c>
    </row>
    <row r="835" spans="1:7" x14ac:dyDescent="0.3">
      <c r="A835" s="74">
        <v>42838</v>
      </c>
      <c r="B835">
        <f>SUMIFS(user_list!P:P,user_list!G:G,"&lt;="&amp;A835,user_list!H:H,"&gt;="&amp;A835)</f>
        <v>0</v>
      </c>
      <c r="C835">
        <f>SUMIFS(user_list!Q:Q,user_list!G:G,"&lt;="&amp;A835,user_list!H:H,"&gt;="&amp;A835)</f>
        <v>0</v>
      </c>
      <c r="D835">
        <f>SUMIFS(user_list!P:P,user_list!G:G,"&lt;="&amp;A835,user_list!H:H,"&gt;="&amp;A835,user_list!J:J,days!G835)+SUMIFS(user_list!P:P,user_list!G:G,"&lt;="&amp;A835,user_list!H:H,"&gt;="&amp;A835,user_list!J:J,days!G835-1)</f>
        <v>0</v>
      </c>
      <c r="E835" s="38">
        <f>COUNTIF(user_list!H:H,A835)</f>
        <v>0</v>
      </c>
      <c r="F835" s="55">
        <f t="shared" si="26"/>
        <v>4</v>
      </c>
      <c r="G835" s="55">
        <f t="shared" si="27"/>
        <v>2017</v>
      </c>
    </row>
    <row r="836" spans="1:7" x14ac:dyDescent="0.3">
      <c r="A836" s="74">
        <v>42839</v>
      </c>
      <c r="B836">
        <f>SUMIFS(user_list!P:P,user_list!G:G,"&lt;="&amp;A836,user_list!H:H,"&gt;="&amp;A836)</f>
        <v>0</v>
      </c>
      <c r="C836">
        <f>SUMIFS(user_list!Q:Q,user_list!G:G,"&lt;="&amp;A836,user_list!H:H,"&gt;="&amp;A836)</f>
        <v>0</v>
      </c>
      <c r="D836">
        <f>SUMIFS(user_list!P:P,user_list!G:G,"&lt;="&amp;A836,user_list!H:H,"&gt;="&amp;A836,user_list!J:J,days!G836)+SUMIFS(user_list!P:P,user_list!G:G,"&lt;="&amp;A836,user_list!H:H,"&gt;="&amp;A836,user_list!J:J,days!G836-1)</f>
        <v>0</v>
      </c>
      <c r="E836" s="38">
        <f>COUNTIF(user_list!H:H,A836)</f>
        <v>0</v>
      </c>
      <c r="F836" s="55">
        <f t="shared" si="26"/>
        <v>4</v>
      </c>
      <c r="G836" s="55">
        <f t="shared" si="27"/>
        <v>2017</v>
      </c>
    </row>
    <row r="837" spans="1:7" x14ac:dyDescent="0.3">
      <c r="A837" s="74">
        <v>42840</v>
      </c>
      <c r="B837">
        <f>SUMIFS(user_list!P:P,user_list!G:G,"&lt;="&amp;A837,user_list!H:H,"&gt;="&amp;A837)</f>
        <v>0</v>
      </c>
      <c r="C837">
        <f>SUMIFS(user_list!Q:Q,user_list!G:G,"&lt;="&amp;A837,user_list!H:H,"&gt;="&amp;A837)</f>
        <v>0</v>
      </c>
      <c r="D837">
        <f>SUMIFS(user_list!P:P,user_list!G:G,"&lt;="&amp;A837,user_list!H:H,"&gt;="&amp;A837,user_list!J:J,days!G837)+SUMIFS(user_list!P:P,user_list!G:G,"&lt;="&amp;A837,user_list!H:H,"&gt;="&amp;A837,user_list!J:J,days!G837-1)</f>
        <v>0</v>
      </c>
      <c r="E837" s="38">
        <f>COUNTIF(user_list!H:H,A837)</f>
        <v>0</v>
      </c>
      <c r="F837" s="55">
        <f t="shared" si="26"/>
        <v>4</v>
      </c>
      <c r="G837" s="55">
        <f t="shared" si="27"/>
        <v>2017</v>
      </c>
    </row>
    <row r="838" spans="1:7" x14ac:dyDescent="0.3">
      <c r="A838" s="74">
        <v>42841</v>
      </c>
      <c r="B838">
        <f>SUMIFS(user_list!P:P,user_list!G:G,"&lt;="&amp;A838,user_list!H:H,"&gt;="&amp;A838)</f>
        <v>0</v>
      </c>
      <c r="C838">
        <f>SUMIFS(user_list!Q:Q,user_list!G:G,"&lt;="&amp;A838,user_list!H:H,"&gt;="&amp;A838)</f>
        <v>0</v>
      </c>
      <c r="D838">
        <f>SUMIFS(user_list!P:P,user_list!G:G,"&lt;="&amp;A838,user_list!H:H,"&gt;="&amp;A838,user_list!J:J,days!G838)+SUMIFS(user_list!P:P,user_list!G:G,"&lt;="&amp;A838,user_list!H:H,"&gt;="&amp;A838,user_list!J:J,days!G838-1)</f>
        <v>0</v>
      </c>
      <c r="E838" s="38">
        <f>COUNTIF(user_list!H:H,A838)</f>
        <v>0</v>
      </c>
      <c r="F838" s="55">
        <f t="shared" si="26"/>
        <v>4</v>
      </c>
      <c r="G838" s="55">
        <f t="shared" si="27"/>
        <v>2017</v>
      </c>
    </row>
    <row r="839" spans="1:7" x14ac:dyDescent="0.3">
      <c r="A839" s="74">
        <v>42842</v>
      </c>
      <c r="B839">
        <f>SUMIFS(user_list!P:P,user_list!G:G,"&lt;="&amp;A839,user_list!H:H,"&gt;="&amp;A839)</f>
        <v>0</v>
      </c>
      <c r="C839">
        <f>SUMIFS(user_list!Q:Q,user_list!G:G,"&lt;="&amp;A839,user_list!H:H,"&gt;="&amp;A839)</f>
        <v>0</v>
      </c>
      <c r="D839">
        <f>SUMIFS(user_list!P:P,user_list!G:G,"&lt;="&amp;A839,user_list!H:H,"&gt;="&amp;A839,user_list!J:J,days!G839)+SUMIFS(user_list!P:P,user_list!G:G,"&lt;="&amp;A839,user_list!H:H,"&gt;="&amp;A839,user_list!J:J,days!G839-1)</f>
        <v>0</v>
      </c>
      <c r="E839" s="38">
        <f>COUNTIF(user_list!H:H,A839)</f>
        <v>0</v>
      </c>
      <c r="F839" s="55">
        <f t="shared" si="26"/>
        <v>4</v>
      </c>
      <c r="G839" s="55">
        <f t="shared" si="27"/>
        <v>2017</v>
      </c>
    </row>
    <row r="840" spans="1:7" x14ac:dyDescent="0.3">
      <c r="A840" s="74">
        <v>42843</v>
      </c>
      <c r="B840">
        <f>SUMIFS(user_list!P:P,user_list!G:G,"&lt;="&amp;A840,user_list!H:H,"&gt;="&amp;A840)</f>
        <v>0</v>
      </c>
      <c r="C840">
        <f>SUMIFS(user_list!Q:Q,user_list!G:G,"&lt;="&amp;A840,user_list!H:H,"&gt;="&amp;A840)</f>
        <v>0</v>
      </c>
      <c r="D840">
        <f>SUMIFS(user_list!P:P,user_list!G:G,"&lt;="&amp;A840,user_list!H:H,"&gt;="&amp;A840,user_list!J:J,days!G840)+SUMIFS(user_list!P:P,user_list!G:G,"&lt;="&amp;A840,user_list!H:H,"&gt;="&amp;A840,user_list!J:J,days!G840-1)</f>
        <v>0</v>
      </c>
      <c r="E840" s="38">
        <f>COUNTIF(user_list!H:H,A840)</f>
        <v>0</v>
      </c>
      <c r="F840" s="55">
        <f t="shared" si="26"/>
        <v>4</v>
      </c>
      <c r="G840" s="55">
        <f t="shared" si="27"/>
        <v>2017</v>
      </c>
    </row>
    <row r="841" spans="1:7" x14ac:dyDescent="0.3">
      <c r="A841" s="74">
        <v>42844</v>
      </c>
      <c r="B841">
        <f>SUMIFS(user_list!P:P,user_list!G:G,"&lt;="&amp;A841,user_list!H:H,"&gt;="&amp;A841)</f>
        <v>0</v>
      </c>
      <c r="C841">
        <f>SUMIFS(user_list!Q:Q,user_list!G:G,"&lt;="&amp;A841,user_list!H:H,"&gt;="&amp;A841)</f>
        <v>0</v>
      </c>
      <c r="D841">
        <f>SUMIFS(user_list!P:P,user_list!G:G,"&lt;="&amp;A841,user_list!H:H,"&gt;="&amp;A841,user_list!J:J,days!G841)+SUMIFS(user_list!P:P,user_list!G:G,"&lt;="&amp;A841,user_list!H:H,"&gt;="&amp;A841,user_list!J:J,days!G841-1)</f>
        <v>0</v>
      </c>
      <c r="E841" s="38">
        <f>COUNTIF(user_list!H:H,A841)</f>
        <v>0</v>
      </c>
      <c r="F841" s="55">
        <f t="shared" si="26"/>
        <v>4</v>
      </c>
      <c r="G841" s="55">
        <f t="shared" si="27"/>
        <v>2017</v>
      </c>
    </row>
    <row r="842" spans="1:7" x14ac:dyDescent="0.3">
      <c r="A842" s="74">
        <v>42845</v>
      </c>
      <c r="B842">
        <f>SUMIFS(user_list!P:P,user_list!G:G,"&lt;="&amp;A842,user_list!H:H,"&gt;="&amp;A842)</f>
        <v>0</v>
      </c>
      <c r="C842">
        <f>SUMIFS(user_list!Q:Q,user_list!G:G,"&lt;="&amp;A842,user_list!H:H,"&gt;="&amp;A842)</f>
        <v>0</v>
      </c>
      <c r="D842">
        <f>SUMIFS(user_list!P:P,user_list!G:G,"&lt;="&amp;A842,user_list!H:H,"&gt;="&amp;A842,user_list!J:J,days!G842)+SUMIFS(user_list!P:P,user_list!G:G,"&lt;="&amp;A842,user_list!H:H,"&gt;="&amp;A842,user_list!J:J,days!G842-1)</f>
        <v>0</v>
      </c>
      <c r="E842" s="38">
        <f>COUNTIF(user_list!H:H,A842)</f>
        <v>0</v>
      </c>
      <c r="F842" s="55">
        <f t="shared" si="26"/>
        <v>4</v>
      </c>
      <c r="G842" s="55">
        <f t="shared" si="27"/>
        <v>2017</v>
      </c>
    </row>
    <row r="843" spans="1:7" x14ac:dyDescent="0.3">
      <c r="A843" s="74">
        <v>42846</v>
      </c>
      <c r="B843">
        <f>SUMIFS(user_list!P:P,user_list!G:G,"&lt;="&amp;A843,user_list!H:H,"&gt;="&amp;A843)</f>
        <v>0</v>
      </c>
      <c r="C843">
        <f>SUMIFS(user_list!Q:Q,user_list!G:G,"&lt;="&amp;A843,user_list!H:H,"&gt;="&amp;A843)</f>
        <v>0</v>
      </c>
      <c r="D843">
        <f>SUMIFS(user_list!P:P,user_list!G:G,"&lt;="&amp;A843,user_list!H:H,"&gt;="&amp;A843,user_list!J:J,days!G843)+SUMIFS(user_list!P:P,user_list!G:G,"&lt;="&amp;A843,user_list!H:H,"&gt;="&amp;A843,user_list!J:J,days!G843-1)</f>
        <v>0</v>
      </c>
      <c r="E843" s="38">
        <f>COUNTIF(user_list!H:H,A843)</f>
        <v>0</v>
      </c>
      <c r="F843" s="55">
        <f t="shared" si="26"/>
        <v>4</v>
      </c>
      <c r="G843" s="55">
        <f t="shared" si="27"/>
        <v>2017</v>
      </c>
    </row>
    <row r="844" spans="1:7" x14ac:dyDescent="0.3">
      <c r="A844" s="74">
        <v>42847</v>
      </c>
      <c r="B844">
        <f>SUMIFS(user_list!P:P,user_list!G:G,"&lt;="&amp;A844,user_list!H:H,"&gt;="&amp;A844)</f>
        <v>0</v>
      </c>
      <c r="C844">
        <f>SUMIFS(user_list!Q:Q,user_list!G:G,"&lt;="&amp;A844,user_list!H:H,"&gt;="&amp;A844)</f>
        <v>0</v>
      </c>
      <c r="D844">
        <f>SUMIFS(user_list!P:P,user_list!G:G,"&lt;="&amp;A844,user_list!H:H,"&gt;="&amp;A844,user_list!J:J,days!G844)+SUMIFS(user_list!P:P,user_list!G:G,"&lt;="&amp;A844,user_list!H:H,"&gt;="&amp;A844,user_list!J:J,days!G844-1)</f>
        <v>0</v>
      </c>
      <c r="E844" s="38">
        <f>COUNTIF(user_list!H:H,A844)</f>
        <v>0</v>
      </c>
      <c r="F844" s="55">
        <f t="shared" si="26"/>
        <v>4</v>
      </c>
      <c r="G844" s="55">
        <f t="shared" si="27"/>
        <v>2017</v>
      </c>
    </row>
    <row r="845" spans="1:7" x14ac:dyDescent="0.3">
      <c r="A845" s="74">
        <v>42848</v>
      </c>
      <c r="B845">
        <f>SUMIFS(user_list!P:P,user_list!G:G,"&lt;="&amp;A845,user_list!H:H,"&gt;="&amp;A845)</f>
        <v>0</v>
      </c>
      <c r="C845">
        <f>SUMIFS(user_list!Q:Q,user_list!G:G,"&lt;="&amp;A845,user_list!H:H,"&gt;="&amp;A845)</f>
        <v>0</v>
      </c>
      <c r="D845">
        <f>SUMIFS(user_list!P:P,user_list!G:G,"&lt;="&amp;A845,user_list!H:H,"&gt;="&amp;A845,user_list!J:J,days!G845)+SUMIFS(user_list!P:P,user_list!G:G,"&lt;="&amp;A845,user_list!H:H,"&gt;="&amp;A845,user_list!J:J,days!G845-1)</f>
        <v>0</v>
      </c>
      <c r="E845" s="38">
        <f>COUNTIF(user_list!H:H,A845)</f>
        <v>0</v>
      </c>
      <c r="F845" s="55">
        <f t="shared" si="26"/>
        <v>4</v>
      </c>
      <c r="G845" s="55">
        <f t="shared" si="27"/>
        <v>2017</v>
      </c>
    </row>
    <row r="846" spans="1:7" x14ac:dyDescent="0.3">
      <c r="A846" s="74">
        <v>42849</v>
      </c>
      <c r="B846">
        <f>SUMIFS(user_list!P:P,user_list!G:G,"&lt;="&amp;A846,user_list!H:H,"&gt;="&amp;A846)</f>
        <v>0</v>
      </c>
      <c r="C846">
        <f>SUMIFS(user_list!Q:Q,user_list!G:G,"&lt;="&amp;A846,user_list!H:H,"&gt;="&amp;A846)</f>
        <v>0</v>
      </c>
      <c r="D846">
        <f>SUMIFS(user_list!P:P,user_list!G:G,"&lt;="&amp;A846,user_list!H:H,"&gt;="&amp;A846,user_list!J:J,days!G846)+SUMIFS(user_list!P:P,user_list!G:G,"&lt;="&amp;A846,user_list!H:H,"&gt;="&amp;A846,user_list!J:J,days!G846-1)</f>
        <v>0</v>
      </c>
      <c r="E846" s="38">
        <f>COUNTIF(user_list!H:H,A846)</f>
        <v>0</v>
      </c>
      <c r="F846" s="55">
        <f t="shared" si="26"/>
        <v>4</v>
      </c>
      <c r="G846" s="55">
        <f t="shared" si="27"/>
        <v>2017</v>
      </c>
    </row>
    <row r="847" spans="1:7" x14ac:dyDescent="0.3">
      <c r="A847" s="74">
        <v>42850</v>
      </c>
      <c r="B847">
        <f>SUMIFS(user_list!P:P,user_list!G:G,"&lt;="&amp;A847,user_list!H:H,"&gt;="&amp;A847)</f>
        <v>0</v>
      </c>
      <c r="C847">
        <f>SUMIFS(user_list!Q:Q,user_list!G:G,"&lt;="&amp;A847,user_list!H:H,"&gt;="&amp;A847)</f>
        <v>0</v>
      </c>
      <c r="D847">
        <f>SUMIFS(user_list!P:P,user_list!G:G,"&lt;="&amp;A847,user_list!H:H,"&gt;="&amp;A847,user_list!J:J,days!G847)+SUMIFS(user_list!P:P,user_list!G:G,"&lt;="&amp;A847,user_list!H:H,"&gt;="&amp;A847,user_list!J:J,days!G847-1)</f>
        <v>0</v>
      </c>
      <c r="E847" s="38">
        <f>COUNTIF(user_list!H:H,A847)</f>
        <v>0</v>
      </c>
      <c r="F847" s="55">
        <f t="shared" si="26"/>
        <v>4</v>
      </c>
      <c r="G847" s="55">
        <f t="shared" si="27"/>
        <v>2017</v>
      </c>
    </row>
    <row r="848" spans="1:7" x14ac:dyDescent="0.3">
      <c r="A848" s="74">
        <v>42851</v>
      </c>
      <c r="B848">
        <f>SUMIFS(user_list!P:P,user_list!G:G,"&lt;="&amp;A848,user_list!H:H,"&gt;="&amp;A848)</f>
        <v>0</v>
      </c>
      <c r="C848">
        <f>SUMIFS(user_list!Q:Q,user_list!G:G,"&lt;="&amp;A848,user_list!H:H,"&gt;="&amp;A848)</f>
        <v>0</v>
      </c>
      <c r="D848">
        <f>SUMIFS(user_list!P:P,user_list!G:G,"&lt;="&amp;A848,user_list!H:H,"&gt;="&amp;A848,user_list!J:J,days!G848)+SUMIFS(user_list!P:P,user_list!G:G,"&lt;="&amp;A848,user_list!H:H,"&gt;="&amp;A848,user_list!J:J,days!G848-1)</f>
        <v>0</v>
      </c>
      <c r="E848" s="38">
        <f>COUNTIF(user_list!H:H,A848)</f>
        <v>0</v>
      </c>
      <c r="F848" s="55">
        <f t="shared" si="26"/>
        <v>4</v>
      </c>
      <c r="G848" s="55">
        <f t="shared" si="27"/>
        <v>2017</v>
      </c>
    </row>
    <row r="849" spans="1:7" x14ac:dyDescent="0.3">
      <c r="A849" s="74">
        <v>42852</v>
      </c>
      <c r="B849">
        <f>SUMIFS(user_list!P:P,user_list!G:G,"&lt;="&amp;A849,user_list!H:H,"&gt;="&amp;A849)</f>
        <v>0</v>
      </c>
      <c r="C849">
        <f>SUMIFS(user_list!Q:Q,user_list!G:G,"&lt;="&amp;A849,user_list!H:H,"&gt;="&amp;A849)</f>
        <v>0</v>
      </c>
      <c r="D849">
        <f>SUMIFS(user_list!P:P,user_list!G:G,"&lt;="&amp;A849,user_list!H:H,"&gt;="&amp;A849,user_list!J:J,days!G849)+SUMIFS(user_list!P:P,user_list!G:G,"&lt;="&amp;A849,user_list!H:H,"&gt;="&amp;A849,user_list!J:J,days!G849-1)</f>
        <v>0</v>
      </c>
      <c r="E849" s="38">
        <f>COUNTIF(user_list!H:H,A849)</f>
        <v>0</v>
      </c>
      <c r="F849" s="55">
        <f t="shared" si="26"/>
        <v>4</v>
      </c>
      <c r="G849" s="55">
        <f t="shared" si="27"/>
        <v>2017</v>
      </c>
    </row>
    <row r="850" spans="1:7" x14ac:dyDescent="0.3">
      <c r="A850" s="74">
        <v>42853</v>
      </c>
      <c r="B850">
        <f>SUMIFS(user_list!P:P,user_list!G:G,"&lt;="&amp;A850,user_list!H:H,"&gt;="&amp;A850)</f>
        <v>0</v>
      </c>
      <c r="C850">
        <f>SUMIFS(user_list!Q:Q,user_list!G:G,"&lt;="&amp;A850,user_list!H:H,"&gt;="&amp;A850)</f>
        <v>0</v>
      </c>
      <c r="D850">
        <f>SUMIFS(user_list!P:P,user_list!G:G,"&lt;="&amp;A850,user_list!H:H,"&gt;="&amp;A850,user_list!J:J,days!G850)+SUMIFS(user_list!P:P,user_list!G:G,"&lt;="&amp;A850,user_list!H:H,"&gt;="&amp;A850,user_list!J:J,days!G850-1)</f>
        <v>0</v>
      </c>
      <c r="E850" s="38">
        <f>COUNTIF(user_list!H:H,A850)</f>
        <v>0</v>
      </c>
      <c r="F850" s="55">
        <f t="shared" si="26"/>
        <v>4</v>
      </c>
      <c r="G850" s="55">
        <f t="shared" si="27"/>
        <v>2017</v>
      </c>
    </row>
    <row r="851" spans="1:7" x14ac:dyDescent="0.3">
      <c r="A851" s="74">
        <v>42854</v>
      </c>
      <c r="B851">
        <f>SUMIFS(user_list!P:P,user_list!G:G,"&lt;="&amp;A851,user_list!H:H,"&gt;="&amp;A851)</f>
        <v>0</v>
      </c>
      <c r="C851">
        <f>SUMIFS(user_list!Q:Q,user_list!G:G,"&lt;="&amp;A851,user_list!H:H,"&gt;="&amp;A851)</f>
        <v>0</v>
      </c>
      <c r="D851">
        <f>SUMIFS(user_list!P:P,user_list!G:G,"&lt;="&amp;A851,user_list!H:H,"&gt;="&amp;A851,user_list!J:J,days!G851)+SUMIFS(user_list!P:P,user_list!G:G,"&lt;="&amp;A851,user_list!H:H,"&gt;="&amp;A851,user_list!J:J,days!G851-1)</f>
        <v>0</v>
      </c>
      <c r="E851" s="38">
        <f>COUNTIF(user_list!H:H,A851)</f>
        <v>0</v>
      </c>
      <c r="F851" s="55">
        <f t="shared" si="26"/>
        <v>4</v>
      </c>
      <c r="G851" s="55">
        <f t="shared" si="27"/>
        <v>2017</v>
      </c>
    </row>
    <row r="852" spans="1:7" x14ac:dyDescent="0.3">
      <c r="A852" s="74">
        <v>42855</v>
      </c>
      <c r="B852">
        <f>SUMIFS(user_list!P:P,user_list!G:G,"&lt;="&amp;A852,user_list!H:H,"&gt;="&amp;A852)</f>
        <v>0</v>
      </c>
      <c r="C852">
        <f>SUMIFS(user_list!Q:Q,user_list!G:G,"&lt;="&amp;A852,user_list!H:H,"&gt;="&amp;A852)</f>
        <v>0</v>
      </c>
      <c r="D852">
        <f>SUMIFS(user_list!P:P,user_list!G:G,"&lt;="&amp;A852,user_list!H:H,"&gt;="&amp;A852,user_list!J:J,days!G852)+SUMIFS(user_list!P:P,user_list!G:G,"&lt;="&amp;A852,user_list!H:H,"&gt;="&amp;A852,user_list!J:J,days!G852-1)</f>
        <v>0</v>
      </c>
      <c r="E852" s="38">
        <f>COUNTIF(user_list!H:H,A852)</f>
        <v>0</v>
      </c>
      <c r="F852" s="55">
        <f t="shared" si="26"/>
        <v>4</v>
      </c>
      <c r="G852" s="55">
        <f t="shared" si="27"/>
        <v>2017</v>
      </c>
    </row>
    <row r="853" spans="1:7" x14ac:dyDescent="0.3">
      <c r="A853" s="74">
        <v>42856</v>
      </c>
      <c r="B853">
        <f>SUMIFS(user_list!P:P,user_list!G:G,"&lt;="&amp;A853,user_list!H:H,"&gt;="&amp;A853)</f>
        <v>0</v>
      </c>
      <c r="C853">
        <f>SUMIFS(user_list!Q:Q,user_list!G:G,"&lt;="&amp;A853,user_list!H:H,"&gt;="&amp;A853)</f>
        <v>0</v>
      </c>
      <c r="D853">
        <f>SUMIFS(user_list!P:P,user_list!G:G,"&lt;="&amp;A853,user_list!H:H,"&gt;="&amp;A853,user_list!J:J,days!G853)+SUMIFS(user_list!P:P,user_list!G:G,"&lt;="&amp;A853,user_list!H:H,"&gt;="&amp;A853,user_list!J:J,days!G853-1)</f>
        <v>0</v>
      </c>
      <c r="E853" s="38">
        <f>COUNTIF(user_list!H:H,A853)</f>
        <v>0</v>
      </c>
      <c r="F853" s="55">
        <f t="shared" si="26"/>
        <v>5</v>
      </c>
      <c r="G853" s="55">
        <f t="shared" si="27"/>
        <v>2017</v>
      </c>
    </row>
    <row r="854" spans="1:7" x14ac:dyDescent="0.3">
      <c r="A854" s="74">
        <v>42857</v>
      </c>
      <c r="B854">
        <f>SUMIFS(user_list!P:P,user_list!G:G,"&lt;="&amp;A854,user_list!H:H,"&gt;="&amp;A854)</f>
        <v>0</v>
      </c>
      <c r="C854">
        <f>SUMIFS(user_list!Q:Q,user_list!G:G,"&lt;="&amp;A854,user_list!H:H,"&gt;="&amp;A854)</f>
        <v>0</v>
      </c>
      <c r="D854">
        <f>SUMIFS(user_list!P:P,user_list!G:G,"&lt;="&amp;A854,user_list!H:H,"&gt;="&amp;A854,user_list!J:J,days!G854)+SUMIFS(user_list!P:P,user_list!G:G,"&lt;="&amp;A854,user_list!H:H,"&gt;="&amp;A854,user_list!J:J,days!G854-1)</f>
        <v>0</v>
      </c>
      <c r="E854" s="38">
        <f>COUNTIF(user_list!H:H,A854)</f>
        <v>0</v>
      </c>
      <c r="F854" s="55">
        <f t="shared" si="26"/>
        <v>5</v>
      </c>
      <c r="G854" s="55">
        <f t="shared" si="27"/>
        <v>2017</v>
      </c>
    </row>
    <row r="855" spans="1:7" x14ac:dyDescent="0.3">
      <c r="A855" s="74">
        <v>42858</v>
      </c>
      <c r="B855">
        <f>SUMIFS(user_list!P:P,user_list!G:G,"&lt;="&amp;A855,user_list!H:H,"&gt;="&amp;A855)</f>
        <v>0</v>
      </c>
      <c r="C855">
        <f>SUMIFS(user_list!Q:Q,user_list!G:G,"&lt;="&amp;A855,user_list!H:H,"&gt;="&amp;A855)</f>
        <v>0</v>
      </c>
      <c r="D855">
        <f>SUMIFS(user_list!P:P,user_list!G:G,"&lt;="&amp;A855,user_list!H:H,"&gt;="&amp;A855,user_list!J:J,days!G855)+SUMIFS(user_list!P:P,user_list!G:G,"&lt;="&amp;A855,user_list!H:H,"&gt;="&amp;A855,user_list!J:J,days!G855-1)</f>
        <v>0</v>
      </c>
      <c r="E855" s="38">
        <f>COUNTIF(user_list!H:H,A855)</f>
        <v>0</v>
      </c>
      <c r="F855" s="55">
        <f t="shared" si="26"/>
        <v>5</v>
      </c>
      <c r="G855" s="55">
        <f t="shared" si="27"/>
        <v>2017</v>
      </c>
    </row>
    <row r="856" spans="1:7" x14ac:dyDescent="0.3">
      <c r="A856" s="74">
        <v>42859</v>
      </c>
      <c r="B856">
        <f>SUMIFS(user_list!P:P,user_list!G:G,"&lt;="&amp;A856,user_list!H:H,"&gt;="&amp;A856)</f>
        <v>0</v>
      </c>
      <c r="C856">
        <f>SUMIFS(user_list!Q:Q,user_list!G:G,"&lt;="&amp;A856,user_list!H:H,"&gt;="&amp;A856)</f>
        <v>0</v>
      </c>
      <c r="D856">
        <f>SUMIFS(user_list!P:P,user_list!G:G,"&lt;="&amp;A856,user_list!H:H,"&gt;="&amp;A856,user_list!J:J,days!G856)+SUMIFS(user_list!P:P,user_list!G:G,"&lt;="&amp;A856,user_list!H:H,"&gt;="&amp;A856,user_list!J:J,days!G856-1)</f>
        <v>0</v>
      </c>
      <c r="E856" s="38">
        <f>COUNTIF(user_list!H:H,A856)</f>
        <v>0</v>
      </c>
      <c r="F856" s="55">
        <f t="shared" si="26"/>
        <v>5</v>
      </c>
      <c r="G856" s="55">
        <f t="shared" si="27"/>
        <v>2017</v>
      </c>
    </row>
    <row r="857" spans="1:7" x14ac:dyDescent="0.3">
      <c r="A857" s="74">
        <v>42860</v>
      </c>
      <c r="B857">
        <f>SUMIFS(user_list!P:P,user_list!G:G,"&lt;="&amp;A857,user_list!H:H,"&gt;="&amp;A857)</f>
        <v>0</v>
      </c>
      <c r="C857">
        <f>SUMIFS(user_list!Q:Q,user_list!G:G,"&lt;="&amp;A857,user_list!H:H,"&gt;="&amp;A857)</f>
        <v>0</v>
      </c>
      <c r="D857">
        <f>SUMIFS(user_list!P:P,user_list!G:G,"&lt;="&amp;A857,user_list!H:H,"&gt;="&amp;A857,user_list!J:J,days!G857)+SUMIFS(user_list!P:P,user_list!G:G,"&lt;="&amp;A857,user_list!H:H,"&gt;="&amp;A857,user_list!J:J,days!G857-1)</f>
        <v>0</v>
      </c>
      <c r="E857" s="38">
        <f>COUNTIF(user_list!H:H,A857)</f>
        <v>0</v>
      </c>
      <c r="F857" s="55">
        <f t="shared" si="26"/>
        <v>5</v>
      </c>
      <c r="G857" s="55">
        <f t="shared" si="27"/>
        <v>2017</v>
      </c>
    </row>
    <row r="858" spans="1:7" x14ac:dyDescent="0.3">
      <c r="A858" s="74">
        <v>42861</v>
      </c>
      <c r="B858">
        <f>SUMIFS(user_list!P:P,user_list!G:G,"&lt;="&amp;A858,user_list!H:H,"&gt;="&amp;A858)</f>
        <v>0.17393984220907299</v>
      </c>
      <c r="C858">
        <f>SUMIFS(user_list!Q:Q,user_list!G:G,"&lt;="&amp;A858,user_list!H:H,"&gt;="&amp;A858)</f>
        <v>0.4437869822485207</v>
      </c>
      <c r="D858">
        <f>SUMIFS(user_list!P:P,user_list!G:G,"&lt;="&amp;A858,user_list!H:H,"&gt;="&amp;A858,user_list!J:J,days!G858)+SUMIFS(user_list!P:P,user_list!G:G,"&lt;="&amp;A858,user_list!H:H,"&gt;="&amp;A858,user_list!J:J,days!G858-1)</f>
        <v>0</v>
      </c>
      <c r="E858" s="38">
        <f>COUNTIF(user_list!H:H,A858)</f>
        <v>0</v>
      </c>
      <c r="F858" s="55">
        <f t="shared" si="26"/>
        <v>5</v>
      </c>
      <c r="G858" s="55">
        <f t="shared" si="27"/>
        <v>2017</v>
      </c>
    </row>
    <row r="859" spans="1:7" x14ac:dyDescent="0.3">
      <c r="A859" s="74">
        <v>42862</v>
      </c>
      <c r="B859">
        <f>SUMIFS(user_list!P:P,user_list!G:G,"&lt;="&amp;A859,user_list!H:H,"&gt;="&amp;A859)</f>
        <v>0.17393984220907299</v>
      </c>
      <c r="C859">
        <f>SUMIFS(user_list!Q:Q,user_list!G:G,"&lt;="&amp;A859,user_list!H:H,"&gt;="&amp;A859)</f>
        <v>0.4437869822485207</v>
      </c>
      <c r="D859">
        <f>SUMIFS(user_list!P:P,user_list!G:G,"&lt;="&amp;A859,user_list!H:H,"&gt;="&amp;A859,user_list!J:J,days!G859)+SUMIFS(user_list!P:P,user_list!G:G,"&lt;="&amp;A859,user_list!H:H,"&gt;="&amp;A859,user_list!J:J,days!G859-1)</f>
        <v>0</v>
      </c>
      <c r="E859" s="38">
        <f>COUNTIF(user_list!H:H,A859)</f>
        <v>0</v>
      </c>
      <c r="F859" s="55">
        <f t="shared" si="26"/>
        <v>5</v>
      </c>
      <c r="G859" s="55">
        <f t="shared" si="27"/>
        <v>2017</v>
      </c>
    </row>
    <row r="860" spans="1:7" x14ac:dyDescent="0.3">
      <c r="A860" s="74">
        <v>42863</v>
      </c>
      <c r="B860">
        <f>SUMIFS(user_list!P:P,user_list!G:G,"&lt;="&amp;A860,user_list!H:H,"&gt;="&amp;A860)</f>
        <v>0.17393984220907299</v>
      </c>
      <c r="C860">
        <f>SUMIFS(user_list!Q:Q,user_list!G:G,"&lt;="&amp;A860,user_list!H:H,"&gt;="&amp;A860)</f>
        <v>0.4437869822485207</v>
      </c>
      <c r="D860">
        <f>SUMIFS(user_list!P:P,user_list!G:G,"&lt;="&amp;A860,user_list!H:H,"&gt;="&amp;A860,user_list!J:J,days!G860)+SUMIFS(user_list!P:P,user_list!G:G,"&lt;="&amp;A860,user_list!H:H,"&gt;="&amp;A860,user_list!J:J,days!G860-1)</f>
        <v>0</v>
      </c>
      <c r="E860" s="38">
        <f>COUNTIF(user_list!H:H,A860)</f>
        <v>0</v>
      </c>
      <c r="F860" s="55">
        <f t="shared" si="26"/>
        <v>5</v>
      </c>
      <c r="G860" s="55">
        <f t="shared" si="27"/>
        <v>2017</v>
      </c>
    </row>
    <row r="861" spans="1:7" x14ac:dyDescent="0.3">
      <c r="A861" s="74">
        <v>42864</v>
      </c>
      <c r="B861">
        <f>SUMIFS(user_list!P:P,user_list!G:G,"&lt;="&amp;A861,user_list!H:H,"&gt;="&amp;A861)</f>
        <v>0.17393984220907299</v>
      </c>
      <c r="C861">
        <f>SUMIFS(user_list!Q:Q,user_list!G:G,"&lt;="&amp;A861,user_list!H:H,"&gt;="&amp;A861)</f>
        <v>0.4437869822485207</v>
      </c>
      <c r="D861">
        <f>SUMIFS(user_list!P:P,user_list!G:G,"&lt;="&amp;A861,user_list!H:H,"&gt;="&amp;A861,user_list!J:J,days!G861)+SUMIFS(user_list!P:P,user_list!G:G,"&lt;="&amp;A861,user_list!H:H,"&gt;="&amp;A861,user_list!J:J,days!G861-1)</f>
        <v>0</v>
      </c>
      <c r="E861" s="38">
        <f>COUNTIF(user_list!H:H,A861)</f>
        <v>0</v>
      </c>
      <c r="F861" s="55">
        <f t="shared" si="26"/>
        <v>5</v>
      </c>
      <c r="G861" s="55">
        <f t="shared" si="27"/>
        <v>2017</v>
      </c>
    </row>
    <row r="862" spans="1:7" x14ac:dyDescent="0.3">
      <c r="A862" s="74">
        <v>42865</v>
      </c>
      <c r="B862">
        <f>SUMIFS(user_list!P:P,user_list!G:G,"&lt;="&amp;A862,user_list!H:H,"&gt;="&amp;A862)</f>
        <v>0.17393984220907299</v>
      </c>
      <c r="C862">
        <f>SUMIFS(user_list!Q:Q,user_list!G:G,"&lt;="&amp;A862,user_list!H:H,"&gt;="&amp;A862)</f>
        <v>0.4437869822485207</v>
      </c>
      <c r="D862">
        <f>SUMIFS(user_list!P:P,user_list!G:G,"&lt;="&amp;A862,user_list!H:H,"&gt;="&amp;A862,user_list!J:J,days!G862)+SUMIFS(user_list!P:P,user_list!G:G,"&lt;="&amp;A862,user_list!H:H,"&gt;="&amp;A862,user_list!J:J,days!G862-1)</f>
        <v>0</v>
      </c>
      <c r="E862" s="38">
        <f>COUNTIF(user_list!H:H,A862)</f>
        <v>0</v>
      </c>
      <c r="F862" s="55">
        <f t="shared" si="26"/>
        <v>5</v>
      </c>
      <c r="G862" s="55">
        <f t="shared" si="27"/>
        <v>2017</v>
      </c>
    </row>
    <row r="863" spans="1:7" x14ac:dyDescent="0.3">
      <c r="A863" s="74">
        <v>42866</v>
      </c>
      <c r="B863">
        <f>SUMIFS(user_list!P:P,user_list!G:G,"&lt;="&amp;A863,user_list!H:H,"&gt;="&amp;A863)</f>
        <v>0.17393984220907299</v>
      </c>
      <c r="C863">
        <f>SUMIFS(user_list!Q:Q,user_list!G:G,"&lt;="&amp;A863,user_list!H:H,"&gt;="&amp;A863)</f>
        <v>0.4437869822485207</v>
      </c>
      <c r="D863">
        <f>SUMIFS(user_list!P:P,user_list!G:G,"&lt;="&amp;A863,user_list!H:H,"&gt;="&amp;A863,user_list!J:J,days!G863)+SUMIFS(user_list!P:P,user_list!G:G,"&lt;="&amp;A863,user_list!H:H,"&gt;="&amp;A863,user_list!J:J,days!G863-1)</f>
        <v>0</v>
      </c>
      <c r="E863" s="38">
        <f>COUNTIF(user_list!H:H,A863)</f>
        <v>0</v>
      </c>
      <c r="F863" s="55">
        <f t="shared" si="26"/>
        <v>5</v>
      </c>
      <c r="G863" s="55">
        <f t="shared" si="27"/>
        <v>2017</v>
      </c>
    </row>
    <row r="864" spans="1:7" x14ac:dyDescent="0.3">
      <c r="A864" s="74">
        <v>42867</v>
      </c>
      <c r="B864">
        <f>SUMIFS(user_list!P:P,user_list!G:G,"&lt;="&amp;A864,user_list!H:H,"&gt;="&amp;A864)</f>
        <v>0.17393984220907299</v>
      </c>
      <c r="C864">
        <f>SUMIFS(user_list!Q:Q,user_list!G:G,"&lt;="&amp;A864,user_list!H:H,"&gt;="&amp;A864)</f>
        <v>0.4437869822485207</v>
      </c>
      <c r="D864">
        <f>SUMIFS(user_list!P:P,user_list!G:G,"&lt;="&amp;A864,user_list!H:H,"&gt;="&amp;A864,user_list!J:J,days!G864)+SUMIFS(user_list!P:P,user_list!G:G,"&lt;="&amp;A864,user_list!H:H,"&gt;="&amp;A864,user_list!J:J,days!G864-1)</f>
        <v>0</v>
      </c>
      <c r="E864" s="38">
        <f>COUNTIF(user_list!H:H,A864)</f>
        <v>0</v>
      </c>
      <c r="F864" s="55">
        <f t="shared" si="26"/>
        <v>5</v>
      </c>
      <c r="G864" s="55">
        <f t="shared" si="27"/>
        <v>2017</v>
      </c>
    </row>
    <row r="865" spans="1:7" x14ac:dyDescent="0.3">
      <c r="A865" s="74">
        <v>42868</v>
      </c>
      <c r="B865">
        <f>SUMIFS(user_list!P:P,user_list!G:G,"&lt;="&amp;A865,user_list!H:H,"&gt;="&amp;A865)</f>
        <v>0.17393984220907299</v>
      </c>
      <c r="C865">
        <f>SUMIFS(user_list!Q:Q,user_list!G:G,"&lt;="&amp;A865,user_list!H:H,"&gt;="&amp;A865)</f>
        <v>0.4437869822485207</v>
      </c>
      <c r="D865">
        <f>SUMIFS(user_list!P:P,user_list!G:G,"&lt;="&amp;A865,user_list!H:H,"&gt;="&amp;A865,user_list!J:J,days!G865)+SUMIFS(user_list!P:P,user_list!G:G,"&lt;="&amp;A865,user_list!H:H,"&gt;="&amp;A865,user_list!J:J,days!G865-1)</f>
        <v>0</v>
      </c>
      <c r="E865" s="38">
        <f>COUNTIF(user_list!H:H,A865)</f>
        <v>0</v>
      </c>
      <c r="F865" s="55">
        <f t="shared" si="26"/>
        <v>5</v>
      </c>
      <c r="G865" s="55">
        <f t="shared" si="27"/>
        <v>2017</v>
      </c>
    </row>
    <row r="866" spans="1:7" x14ac:dyDescent="0.3">
      <c r="A866" s="74">
        <v>42869</v>
      </c>
      <c r="B866">
        <f>SUMIFS(user_list!P:P,user_list!G:G,"&lt;="&amp;A866,user_list!H:H,"&gt;="&amp;A866)</f>
        <v>0.17393984220907299</v>
      </c>
      <c r="C866">
        <f>SUMIFS(user_list!Q:Q,user_list!G:G,"&lt;="&amp;A866,user_list!H:H,"&gt;="&amp;A866)</f>
        <v>0.4437869822485207</v>
      </c>
      <c r="D866">
        <f>SUMIFS(user_list!P:P,user_list!G:G,"&lt;="&amp;A866,user_list!H:H,"&gt;="&amp;A866,user_list!J:J,days!G866)+SUMIFS(user_list!P:P,user_list!G:G,"&lt;="&amp;A866,user_list!H:H,"&gt;="&amp;A866,user_list!J:J,days!G866-1)</f>
        <v>0</v>
      </c>
      <c r="E866" s="38">
        <f>COUNTIF(user_list!H:H,A866)</f>
        <v>0</v>
      </c>
      <c r="F866" s="55">
        <f t="shared" si="26"/>
        <v>5</v>
      </c>
      <c r="G866" s="55">
        <f t="shared" si="27"/>
        <v>2017</v>
      </c>
    </row>
    <row r="867" spans="1:7" x14ac:dyDescent="0.3">
      <c r="A867" s="74">
        <v>42870</v>
      </c>
      <c r="B867">
        <f>SUMIFS(user_list!P:P,user_list!G:G,"&lt;="&amp;A867,user_list!H:H,"&gt;="&amp;A867)</f>
        <v>0.17393984220907299</v>
      </c>
      <c r="C867">
        <f>SUMIFS(user_list!Q:Q,user_list!G:G,"&lt;="&amp;A867,user_list!H:H,"&gt;="&amp;A867)</f>
        <v>0.4437869822485207</v>
      </c>
      <c r="D867">
        <f>SUMIFS(user_list!P:P,user_list!G:G,"&lt;="&amp;A867,user_list!H:H,"&gt;="&amp;A867,user_list!J:J,days!G867)+SUMIFS(user_list!P:P,user_list!G:G,"&lt;="&amp;A867,user_list!H:H,"&gt;="&amp;A867,user_list!J:J,days!G867-1)</f>
        <v>0</v>
      </c>
      <c r="E867" s="38">
        <f>COUNTIF(user_list!H:H,A867)</f>
        <v>0</v>
      </c>
      <c r="F867" s="55">
        <f t="shared" si="26"/>
        <v>5</v>
      </c>
      <c r="G867" s="55">
        <f t="shared" si="27"/>
        <v>2017</v>
      </c>
    </row>
    <row r="868" spans="1:7" x14ac:dyDescent="0.3">
      <c r="A868" s="74">
        <v>42871</v>
      </c>
      <c r="B868">
        <f>SUMIFS(user_list!P:P,user_list!G:G,"&lt;="&amp;A868,user_list!H:H,"&gt;="&amp;A868)</f>
        <v>0.17393984220907299</v>
      </c>
      <c r="C868">
        <f>SUMIFS(user_list!Q:Q,user_list!G:G,"&lt;="&amp;A868,user_list!H:H,"&gt;="&amp;A868)</f>
        <v>0.4437869822485207</v>
      </c>
      <c r="D868">
        <f>SUMIFS(user_list!P:P,user_list!G:G,"&lt;="&amp;A868,user_list!H:H,"&gt;="&amp;A868,user_list!J:J,days!G868)+SUMIFS(user_list!P:P,user_list!G:G,"&lt;="&amp;A868,user_list!H:H,"&gt;="&amp;A868,user_list!J:J,days!G868-1)</f>
        <v>0</v>
      </c>
      <c r="E868" s="38">
        <f>COUNTIF(user_list!H:H,A868)</f>
        <v>0</v>
      </c>
      <c r="F868" s="55">
        <f t="shared" si="26"/>
        <v>5</v>
      </c>
      <c r="G868" s="55">
        <f t="shared" si="27"/>
        <v>2017</v>
      </c>
    </row>
    <row r="869" spans="1:7" x14ac:dyDescent="0.3">
      <c r="A869" s="74">
        <v>42872</v>
      </c>
      <c r="B869">
        <f>SUMIFS(user_list!P:P,user_list!G:G,"&lt;="&amp;A869,user_list!H:H,"&gt;="&amp;A869)</f>
        <v>0.17393984220907299</v>
      </c>
      <c r="C869">
        <f>SUMIFS(user_list!Q:Q,user_list!G:G,"&lt;="&amp;A869,user_list!H:H,"&gt;="&amp;A869)</f>
        <v>0.4437869822485207</v>
      </c>
      <c r="D869">
        <f>SUMIFS(user_list!P:P,user_list!G:G,"&lt;="&amp;A869,user_list!H:H,"&gt;="&amp;A869,user_list!J:J,days!G869)+SUMIFS(user_list!P:P,user_list!G:G,"&lt;="&amp;A869,user_list!H:H,"&gt;="&amp;A869,user_list!J:J,days!G869-1)</f>
        <v>0</v>
      </c>
      <c r="E869" s="38">
        <f>COUNTIF(user_list!H:H,A869)</f>
        <v>0</v>
      </c>
      <c r="F869" s="55">
        <f t="shared" si="26"/>
        <v>5</v>
      </c>
      <c r="G869" s="55">
        <f t="shared" si="27"/>
        <v>2017</v>
      </c>
    </row>
    <row r="870" spans="1:7" x14ac:dyDescent="0.3">
      <c r="A870" s="74">
        <v>42873</v>
      </c>
      <c r="B870">
        <f>SUMIFS(user_list!P:P,user_list!G:G,"&lt;="&amp;A870,user_list!H:H,"&gt;="&amp;A870)</f>
        <v>0.17393984220907299</v>
      </c>
      <c r="C870">
        <f>SUMIFS(user_list!Q:Q,user_list!G:G,"&lt;="&amp;A870,user_list!H:H,"&gt;="&amp;A870)</f>
        <v>0.4437869822485207</v>
      </c>
      <c r="D870">
        <f>SUMIFS(user_list!P:P,user_list!G:G,"&lt;="&amp;A870,user_list!H:H,"&gt;="&amp;A870,user_list!J:J,days!G870)+SUMIFS(user_list!P:P,user_list!G:G,"&lt;="&amp;A870,user_list!H:H,"&gt;="&amp;A870,user_list!J:J,days!G870-1)</f>
        <v>0</v>
      </c>
      <c r="E870" s="38">
        <f>COUNTIF(user_list!H:H,A870)</f>
        <v>0</v>
      </c>
      <c r="F870" s="55">
        <f t="shared" si="26"/>
        <v>5</v>
      </c>
      <c r="G870" s="55">
        <f t="shared" si="27"/>
        <v>2017</v>
      </c>
    </row>
    <row r="871" spans="1:7" x14ac:dyDescent="0.3">
      <c r="A871" s="74">
        <v>42874</v>
      </c>
      <c r="B871">
        <f>SUMIFS(user_list!P:P,user_list!G:G,"&lt;="&amp;A871,user_list!H:H,"&gt;="&amp;A871)</f>
        <v>0.17393984220907299</v>
      </c>
      <c r="C871">
        <f>SUMIFS(user_list!Q:Q,user_list!G:G,"&lt;="&amp;A871,user_list!H:H,"&gt;="&amp;A871)</f>
        <v>0.4437869822485207</v>
      </c>
      <c r="D871">
        <f>SUMIFS(user_list!P:P,user_list!G:G,"&lt;="&amp;A871,user_list!H:H,"&gt;="&amp;A871,user_list!J:J,days!G871)+SUMIFS(user_list!P:P,user_list!G:G,"&lt;="&amp;A871,user_list!H:H,"&gt;="&amp;A871,user_list!J:J,days!G871-1)</f>
        <v>0</v>
      </c>
      <c r="E871" s="38">
        <f>COUNTIF(user_list!H:H,A871)</f>
        <v>0</v>
      </c>
      <c r="F871" s="55">
        <f t="shared" si="26"/>
        <v>5</v>
      </c>
      <c r="G871" s="55">
        <f t="shared" si="27"/>
        <v>2017</v>
      </c>
    </row>
    <row r="872" spans="1:7" x14ac:dyDescent="0.3">
      <c r="A872" s="74">
        <v>42875</v>
      </c>
      <c r="B872">
        <f>SUMIFS(user_list!P:P,user_list!G:G,"&lt;="&amp;A872,user_list!H:H,"&gt;="&amp;A872)</f>
        <v>0.17393984220907299</v>
      </c>
      <c r="C872">
        <f>SUMIFS(user_list!Q:Q,user_list!G:G,"&lt;="&amp;A872,user_list!H:H,"&gt;="&amp;A872)</f>
        <v>0.4437869822485207</v>
      </c>
      <c r="D872">
        <f>SUMIFS(user_list!P:P,user_list!G:G,"&lt;="&amp;A872,user_list!H:H,"&gt;="&amp;A872,user_list!J:J,days!G872)+SUMIFS(user_list!P:P,user_list!G:G,"&lt;="&amp;A872,user_list!H:H,"&gt;="&amp;A872,user_list!J:J,days!G872-1)</f>
        <v>0</v>
      </c>
      <c r="E872" s="38">
        <f>COUNTIF(user_list!H:H,A872)</f>
        <v>0</v>
      </c>
      <c r="F872" s="55">
        <f t="shared" si="26"/>
        <v>5</v>
      </c>
      <c r="G872" s="55">
        <f t="shared" si="27"/>
        <v>2017</v>
      </c>
    </row>
    <row r="873" spans="1:7" x14ac:dyDescent="0.3">
      <c r="A873" s="74">
        <v>42876</v>
      </c>
      <c r="B873">
        <f>SUMIFS(user_list!P:P,user_list!G:G,"&lt;="&amp;A873,user_list!H:H,"&gt;="&amp;A873)</f>
        <v>0.17393984220907299</v>
      </c>
      <c r="C873">
        <f>SUMIFS(user_list!Q:Q,user_list!G:G,"&lt;="&amp;A873,user_list!H:H,"&gt;="&amp;A873)</f>
        <v>0.4437869822485207</v>
      </c>
      <c r="D873">
        <f>SUMIFS(user_list!P:P,user_list!G:G,"&lt;="&amp;A873,user_list!H:H,"&gt;="&amp;A873,user_list!J:J,days!G873)+SUMIFS(user_list!P:P,user_list!G:G,"&lt;="&amp;A873,user_list!H:H,"&gt;="&amp;A873,user_list!J:J,days!G873-1)</f>
        <v>0</v>
      </c>
      <c r="E873" s="38">
        <f>COUNTIF(user_list!H:H,A873)</f>
        <v>0</v>
      </c>
      <c r="F873" s="55">
        <f t="shared" si="26"/>
        <v>5</v>
      </c>
      <c r="G873" s="55">
        <f t="shared" si="27"/>
        <v>2017</v>
      </c>
    </row>
    <row r="874" spans="1:7" x14ac:dyDescent="0.3">
      <c r="A874" s="74">
        <v>42877</v>
      </c>
      <c r="B874">
        <f>SUMIFS(user_list!P:P,user_list!G:G,"&lt;="&amp;A874,user_list!H:H,"&gt;="&amp;A874)</f>
        <v>0.17393984220907299</v>
      </c>
      <c r="C874">
        <f>SUMIFS(user_list!Q:Q,user_list!G:G,"&lt;="&amp;A874,user_list!H:H,"&gt;="&amp;A874)</f>
        <v>0.4437869822485207</v>
      </c>
      <c r="D874">
        <f>SUMIFS(user_list!P:P,user_list!G:G,"&lt;="&amp;A874,user_list!H:H,"&gt;="&amp;A874,user_list!J:J,days!G874)+SUMIFS(user_list!P:P,user_list!G:G,"&lt;="&amp;A874,user_list!H:H,"&gt;="&amp;A874,user_list!J:J,days!G874-1)</f>
        <v>0</v>
      </c>
      <c r="E874" s="38">
        <f>COUNTIF(user_list!H:H,A874)</f>
        <v>0</v>
      </c>
      <c r="F874" s="55">
        <f t="shared" si="26"/>
        <v>5</v>
      </c>
      <c r="G874" s="55">
        <f t="shared" si="27"/>
        <v>2017</v>
      </c>
    </row>
    <row r="875" spans="1:7" x14ac:dyDescent="0.3">
      <c r="A875" s="74">
        <v>42878</v>
      </c>
      <c r="B875">
        <f>SUMIFS(user_list!P:P,user_list!G:G,"&lt;="&amp;A875,user_list!H:H,"&gt;="&amp;A875)</f>
        <v>0.17393984220907299</v>
      </c>
      <c r="C875">
        <f>SUMIFS(user_list!Q:Q,user_list!G:G,"&lt;="&amp;A875,user_list!H:H,"&gt;="&amp;A875)</f>
        <v>0.4437869822485207</v>
      </c>
      <c r="D875">
        <f>SUMIFS(user_list!P:P,user_list!G:G,"&lt;="&amp;A875,user_list!H:H,"&gt;="&amp;A875,user_list!J:J,days!G875)+SUMIFS(user_list!P:P,user_list!G:G,"&lt;="&amp;A875,user_list!H:H,"&gt;="&amp;A875,user_list!J:J,days!G875-1)</f>
        <v>0</v>
      </c>
      <c r="E875" s="38">
        <f>COUNTIF(user_list!H:H,A875)</f>
        <v>0</v>
      </c>
      <c r="F875" s="55">
        <f t="shared" si="26"/>
        <v>5</v>
      </c>
      <c r="G875" s="55">
        <f t="shared" si="27"/>
        <v>2017</v>
      </c>
    </row>
    <row r="876" spans="1:7" x14ac:dyDescent="0.3">
      <c r="A876" s="74">
        <v>42879</v>
      </c>
      <c r="B876">
        <f>SUMIFS(user_list!P:P,user_list!G:G,"&lt;="&amp;A876,user_list!H:H,"&gt;="&amp;A876)</f>
        <v>0.17393984220907299</v>
      </c>
      <c r="C876">
        <f>SUMIFS(user_list!Q:Q,user_list!G:G,"&lt;="&amp;A876,user_list!H:H,"&gt;="&amp;A876)</f>
        <v>0.4437869822485207</v>
      </c>
      <c r="D876">
        <f>SUMIFS(user_list!P:P,user_list!G:G,"&lt;="&amp;A876,user_list!H:H,"&gt;="&amp;A876,user_list!J:J,days!G876)+SUMIFS(user_list!P:P,user_list!G:G,"&lt;="&amp;A876,user_list!H:H,"&gt;="&amp;A876,user_list!J:J,days!G876-1)</f>
        <v>0</v>
      </c>
      <c r="E876" s="38">
        <f>COUNTIF(user_list!H:H,A876)</f>
        <v>0</v>
      </c>
      <c r="F876" s="55">
        <f t="shared" si="26"/>
        <v>5</v>
      </c>
      <c r="G876" s="55">
        <f t="shared" si="27"/>
        <v>2017</v>
      </c>
    </row>
    <row r="877" spans="1:7" x14ac:dyDescent="0.3">
      <c r="A877" s="74">
        <v>42880</v>
      </c>
      <c r="B877">
        <f>SUMIFS(user_list!P:P,user_list!G:G,"&lt;="&amp;A877,user_list!H:H,"&gt;="&amp;A877)</f>
        <v>0.17393984220907299</v>
      </c>
      <c r="C877">
        <f>SUMIFS(user_list!Q:Q,user_list!G:G,"&lt;="&amp;A877,user_list!H:H,"&gt;="&amp;A877)</f>
        <v>0.4437869822485207</v>
      </c>
      <c r="D877">
        <f>SUMIFS(user_list!P:P,user_list!G:G,"&lt;="&amp;A877,user_list!H:H,"&gt;="&amp;A877,user_list!J:J,days!G877)+SUMIFS(user_list!P:P,user_list!G:G,"&lt;="&amp;A877,user_list!H:H,"&gt;="&amp;A877,user_list!J:J,days!G877-1)</f>
        <v>0</v>
      </c>
      <c r="E877" s="38">
        <f>COUNTIF(user_list!H:H,A877)</f>
        <v>0</v>
      </c>
      <c r="F877" s="55">
        <f t="shared" si="26"/>
        <v>5</v>
      </c>
      <c r="G877" s="55">
        <f t="shared" si="27"/>
        <v>2017</v>
      </c>
    </row>
    <row r="878" spans="1:7" x14ac:dyDescent="0.3">
      <c r="A878" s="74">
        <v>42881</v>
      </c>
      <c r="B878">
        <f>SUMIFS(user_list!P:P,user_list!G:G,"&lt;="&amp;A878,user_list!H:H,"&gt;="&amp;A878)</f>
        <v>0.17393984220907299</v>
      </c>
      <c r="C878">
        <f>SUMIFS(user_list!Q:Q,user_list!G:G,"&lt;="&amp;A878,user_list!H:H,"&gt;="&amp;A878)</f>
        <v>0.4437869822485207</v>
      </c>
      <c r="D878">
        <f>SUMIFS(user_list!P:P,user_list!G:G,"&lt;="&amp;A878,user_list!H:H,"&gt;="&amp;A878,user_list!J:J,days!G878)+SUMIFS(user_list!P:P,user_list!G:G,"&lt;="&amp;A878,user_list!H:H,"&gt;="&amp;A878,user_list!J:J,days!G878-1)</f>
        <v>0</v>
      </c>
      <c r="E878" s="38">
        <f>COUNTIF(user_list!H:H,A878)</f>
        <v>0</v>
      </c>
      <c r="F878" s="55">
        <f t="shared" si="26"/>
        <v>5</v>
      </c>
      <c r="G878" s="55">
        <f t="shared" si="27"/>
        <v>2017</v>
      </c>
    </row>
    <row r="879" spans="1:7" x14ac:dyDescent="0.3">
      <c r="A879" s="74">
        <v>42882</v>
      </c>
      <c r="B879">
        <f>SUMIFS(user_list!P:P,user_list!G:G,"&lt;="&amp;A879,user_list!H:H,"&gt;="&amp;A879)</f>
        <v>0.17393984220907299</v>
      </c>
      <c r="C879">
        <f>SUMIFS(user_list!Q:Q,user_list!G:G,"&lt;="&amp;A879,user_list!H:H,"&gt;="&amp;A879)</f>
        <v>0.4437869822485207</v>
      </c>
      <c r="D879">
        <f>SUMIFS(user_list!P:P,user_list!G:G,"&lt;="&amp;A879,user_list!H:H,"&gt;="&amp;A879,user_list!J:J,days!G879)+SUMIFS(user_list!P:P,user_list!G:G,"&lt;="&amp;A879,user_list!H:H,"&gt;="&amp;A879,user_list!J:J,days!G879-1)</f>
        <v>0</v>
      </c>
      <c r="E879" s="38">
        <f>COUNTIF(user_list!H:H,A879)</f>
        <v>0</v>
      </c>
      <c r="F879" s="55">
        <f t="shared" si="26"/>
        <v>5</v>
      </c>
      <c r="G879" s="55">
        <f t="shared" si="27"/>
        <v>2017</v>
      </c>
    </row>
    <row r="880" spans="1:7" x14ac:dyDescent="0.3">
      <c r="A880" s="74">
        <v>42883</v>
      </c>
      <c r="B880">
        <f>SUMIFS(user_list!P:P,user_list!G:G,"&lt;="&amp;A880,user_list!H:H,"&gt;="&amp;A880)</f>
        <v>0.17393984220907299</v>
      </c>
      <c r="C880">
        <f>SUMIFS(user_list!Q:Q,user_list!G:G,"&lt;="&amp;A880,user_list!H:H,"&gt;="&amp;A880)</f>
        <v>0.4437869822485207</v>
      </c>
      <c r="D880">
        <f>SUMIFS(user_list!P:P,user_list!G:G,"&lt;="&amp;A880,user_list!H:H,"&gt;="&amp;A880,user_list!J:J,days!G880)+SUMIFS(user_list!P:P,user_list!G:G,"&lt;="&amp;A880,user_list!H:H,"&gt;="&amp;A880,user_list!J:J,days!G880-1)</f>
        <v>0</v>
      </c>
      <c r="E880" s="38">
        <f>COUNTIF(user_list!H:H,A880)</f>
        <v>0</v>
      </c>
      <c r="F880" s="55">
        <f t="shared" si="26"/>
        <v>5</v>
      </c>
      <c r="G880" s="55">
        <f t="shared" si="27"/>
        <v>2017</v>
      </c>
    </row>
    <row r="881" spans="1:7" x14ac:dyDescent="0.3">
      <c r="A881" s="74">
        <v>42884</v>
      </c>
      <c r="B881">
        <f>SUMIFS(user_list!P:P,user_list!G:G,"&lt;="&amp;A881,user_list!H:H,"&gt;="&amp;A881)</f>
        <v>0.17393984220907299</v>
      </c>
      <c r="C881">
        <f>SUMIFS(user_list!Q:Q,user_list!G:G,"&lt;="&amp;A881,user_list!H:H,"&gt;="&amp;A881)</f>
        <v>0.4437869822485207</v>
      </c>
      <c r="D881">
        <f>SUMIFS(user_list!P:P,user_list!G:G,"&lt;="&amp;A881,user_list!H:H,"&gt;="&amp;A881,user_list!J:J,days!G881)+SUMIFS(user_list!P:P,user_list!G:G,"&lt;="&amp;A881,user_list!H:H,"&gt;="&amp;A881,user_list!J:J,days!G881-1)</f>
        <v>0</v>
      </c>
      <c r="E881" s="38">
        <f>COUNTIF(user_list!H:H,A881)</f>
        <v>0</v>
      </c>
      <c r="F881" s="55">
        <f t="shared" si="26"/>
        <v>5</v>
      </c>
      <c r="G881" s="55">
        <f t="shared" si="27"/>
        <v>2017</v>
      </c>
    </row>
    <row r="882" spans="1:7" x14ac:dyDescent="0.3">
      <c r="A882" s="74">
        <v>42885</v>
      </c>
      <c r="B882">
        <f>SUMIFS(user_list!P:P,user_list!G:G,"&lt;="&amp;A882,user_list!H:H,"&gt;="&amp;A882)</f>
        <v>0.17393984220907299</v>
      </c>
      <c r="C882">
        <f>SUMIFS(user_list!Q:Q,user_list!G:G,"&lt;="&amp;A882,user_list!H:H,"&gt;="&amp;A882)</f>
        <v>0.4437869822485207</v>
      </c>
      <c r="D882">
        <f>SUMIFS(user_list!P:P,user_list!G:G,"&lt;="&amp;A882,user_list!H:H,"&gt;="&amp;A882,user_list!J:J,days!G882)+SUMIFS(user_list!P:P,user_list!G:G,"&lt;="&amp;A882,user_list!H:H,"&gt;="&amp;A882,user_list!J:J,days!G882-1)</f>
        <v>0</v>
      </c>
      <c r="E882" s="38">
        <f>COUNTIF(user_list!H:H,A882)</f>
        <v>0</v>
      </c>
      <c r="F882" s="55">
        <f t="shared" si="26"/>
        <v>5</v>
      </c>
      <c r="G882" s="55">
        <f t="shared" si="27"/>
        <v>2017</v>
      </c>
    </row>
    <row r="883" spans="1:7" x14ac:dyDescent="0.3">
      <c r="A883" s="74">
        <v>42886</v>
      </c>
      <c r="B883">
        <f>SUMIFS(user_list!P:P,user_list!G:G,"&lt;="&amp;A883,user_list!H:H,"&gt;="&amp;A883)</f>
        <v>0.17393984220907299</v>
      </c>
      <c r="C883">
        <f>SUMIFS(user_list!Q:Q,user_list!G:G,"&lt;="&amp;A883,user_list!H:H,"&gt;="&amp;A883)</f>
        <v>0.4437869822485207</v>
      </c>
      <c r="D883">
        <f>SUMIFS(user_list!P:P,user_list!G:G,"&lt;="&amp;A883,user_list!H:H,"&gt;="&amp;A883,user_list!J:J,days!G883)+SUMIFS(user_list!P:P,user_list!G:G,"&lt;="&amp;A883,user_list!H:H,"&gt;="&amp;A883,user_list!J:J,days!G883-1)</f>
        <v>0</v>
      </c>
      <c r="E883" s="38">
        <f>COUNTIF(user_list!H:H,A883)</f>
        <v>0</v>
      </c>
      <c r="F883" s="55">
        <f t="shared" si="26"/>
        <v>5</v>
      </c>
      <c r="G883" s="55">
        <f t="shared" si="27"/>
        <v>2017</v>
      </c>
    </row>
    <row r="884" spans="1:7" x14ac:dyDescent="0.3">
      <c r="A884" s="74">
        <v>42887</v>
      </c>
      <c r="B884">
        <f>SUMIFS(user_list!P:P,user_list!G:G,"&lt;="&amp;A884,user_list!H:H,"&gt;="&amp;A884)</f>
        <v>0.17393984220907299</v>
      </c>
      <c r="C884">
        <f>SUMIFS(user_list!Q:Q,user_list!G:G,"&lt;="&amp;A884,user_list!H:H,"&gt;="&amp;A884)</f>
        <v>0.4437869822485207</v>
      </c>
      <c r="D884">
        <f>SUMIFS(user_list!P:P,user_list!G:G,"&lt;="&amp;A884,user_list!H:H,"&gt;="&amp;A884,user_list!J:J,days!G884)+SUMIFS(user_list!P:P,user_list!G:G,"&lt;="&amp;A884,user_list!H:H,"&gt;="&amp;A884,user_list!J:J,days!G884-1)</f>
        <v>0</v>
      </c>
      <c r="E884" s="38">
        <f>COUNTIF(user_list!H:H,A884)</f>
        <v>0</v>
      </c>
      <c r="F884" s="55">
        <f t="shared" si="26"/>
        <v>6</v>
      </c>
      <c r="G884" s="55">
        <f t="shared" si="27"/>
        <v>2017</v>
      </c>
    </row>
    <row r="885" spans="1:7" x14ac:dyDescent="0.3">
      <c r="A885" s="74">
        <v>42888</v>
      </c>
      <c r="B885">
        <f>SUMIFS(user_list!P:P,user_list!G:G,"&lt;="&amp;A885,user_list!H:H,"&gt;="&amp;A885)</f>
        <v>0.17393984220907299</v>
      </c>
      <c r="C885">
        <f>SUMIFS(user_list!Q:Q,user_list!G:G,"&lt;="&amp;A885,user_list!H:H,"&gt;="&amp;A885)</f>
        <v>0.4437869822485207</v>
      </c>
      <c r="D885">
        <f>SUMIFS(user_list!P:P,user_list!G:G,"&lt;="&amp;A885,user_list!H:H,"&gt;="&amp;A885,user_list!J:J,days!G885)+SUMIFS(user_list!P:P,user_list!G:G,"&lt;="&amp;A885,user_list!H:H,"&gt;="&amp;A885,user_list!J:J,days!G885-1)</f>
        <v>0</v>
      </c>
      <c r="E885" s="38">
        <f>COUNTIF(user_list!H:H,A885)</f>
        <v>0</v>
      </c>
      <c r="F885" s="55">
        <f t="shared" si="26"/>
        <v>6</v>
      </c>
      <c r="G885" s="55">
        <f t="shared" si="27"/>
        <v>2017</v>
      </c>
    </row>
    <row r="886" spans="1:7" x14ac:dyDescent="0.3">
      <c r="A886" s="74">
        <v>42889</v>
      </c>
      <c r="B886">
        <f>SUMIFS(user_list!P:P,user_list!G:G,"&lt;="&amp;A886,user_list!H:H,"&gt;="&amp;A886)</f>
        <v>0.17393984220907299</v>
      </c>
      <c r="C886">
        <f>SUMIFS(user_list!Q:Q,user_list!G:G,"&lt;="&amp;A886,user_list!H:H,"&gt;="&amp;A886)</f>
        <v>0.4437869822485207</v>
      </c>
      <c r="D886">
        <f>SUMIFS(user_list!P:P,user_list!G:G,"&lt;="&amp;A886,user_list!H:H,"&gt;="&amp;A886,user_list!J:J,days!G886)+SUMIFS(user_list!P:P,user_list!G:G,"&lt;="&amp;A886,user_list!H:H,"&gt;="&amp;A886,user_list!J:J,days!G886-1)</f>
        <v>0</v>
      </c>
      <c r="E886" s="38">
        <f>COUNTIF(user_list!H:H,A886)</f>
        <v>0</v>
      </c>
      <c r="F886" s="55">
        <f t="shared" si="26"/>
        <v>6</v>
      </c>
      <c r="G886" s="55">
        <f t="shared" si="27"/>
        <v>2017</v>
      </c>
    </row>
    <row r="887" spans="1:7" x14ac:dyDescent="0.3">
      <c r="A887" s="74">
        <v>42890</v>
      </c>
      <c r="B887">
        <f>SUMIFS(user_list!P:P,user_list!G:G,"&lt;="&amp;A887,user_list!H:H,"&gt;="&amp;A887)</f>
        <v>0.17393984220907299</v>
      </c>
      <c r="C887">
        <f>SUMIFS(user_list!Q:Q,user_list!G:G,"&lt;="&amp;A887,user_list!H:H,"&gt;="&amp;A887)</f>
        <v>0.4437869822485207</v>
      </c>
      <c r="D887">
        <f>SUMIFS(user_list!P:P,user_list!G:G,"&lt;="&amp;A887,user_list!H:H,"&gt;="&amp;A887,user_list!J:J,days!G887)+SUMIFS(user_list!P:P,user_list!G:G,"&lt;="&amp;A887,user_list!H:H,"&gt;="&amp;A887,user_list!J:J,days!G887-1)</f>
        <v>0</v>
      </c>
      <c r="E887" s="38">
        <f>COUNTIF(user_list!H:H,A887)</f>
        <v>0</v>
      </c>
      <c r="F887" s="55">
        <f t="shared" si="26"/>
        <v>6</v>
      </c>
      <c r="G887" s="55">
        <f t="shared" si="27"/>
        <v>2017</v>
      </c>
    </row>
    <row r="888" spans="1:7" x14ac:dyDescent="0.3">
      <c r="A888" s="74">
        <v>42891</v>
      </c>
      <c r="B888">
        <f>SUMIFS(user_list!P:P,user_list!G:G,"&lt;="&amp;A888,user_list!H:H,"&gt;="&amp;A888)</f>
        <v>0.17393984220907299</v>
      </c>
      <c r="C888">
        <f>SUMIFS(user_list!Q:Q,user_list!G:G,"&lt;="&amp;A888,user_list!H:H,"&gt;="&amp;A888)</f>
        <v>0.4437869822485207</v>
      </c>
      <c r="D888">
        <f>SUMIFS(user_list!P:P,user_list!G:G,"&lt;="&amp;A888,user_list!H:H,"&gt;="&amp;A888,user_list!J:J,days!G888)+SUMIFS(user_list!P:P,user_list!G:G,"&lt;="&amp;A888,user_list!H:H,"&gt;="&amp;A888,user_list!J:J,days!G888-1)</f>
        <v>0</v>
      </c>
      <c r="E888" s="38">
        <f>COUNTIF(user_list!H:H,A888)</f>
        <v>0</v>
      </c>
      <c r="F888" s="55">
        <f t="shared" si="26"/>
        <v>6</v>
      </c>
      <c r="G888" s="55">
        <f t="shared" si="27"/>
        <v>2017</v>
      </c>
    </row>
    <row r="889" spans="1:7" x14ac:dyDescent="0.3">
      <c r="A889" s="74">
        <v>42892</v>
      </c>
      <c r="B889">
        <f>SUMIFS(user_list!P:P,user_list!G:G,"&lt;="&amp;A889,user_list!H:H,"&gt;="&amp;A889)</f>
        <v>0.17393984220907299</v>
      </c>
      <c r="C889">
        <f>SUMIFS(user_list!Q:Q,user_list!G:G,"&lt;="&amp;A889,user_list!H:H,"&gt;="&amp;A889)</f>
        <v>0.4437869822485207</v>
      </c>
      <c r="D889">
        <f>SUMIFS(user_list!P:P,user_list!G:G,"&lt;="&amp;A889,user_list!H:H,"&gt;="&amp;A889,user_list!J:J,days!G889)+SUMIFS(user_list!P:P,user_list!G:G,"&lt;="&amp;A889,user_list!H:H,"&gt;="&amp;A889,user_list!J:J,days!G889-1)</f>
        <v>0</v>
      </c>
      <c r="E889" s="38">
        <f>COUNTIF(user_list!H:H,A889)</f>
        <v>0</v>
      </c>
      <c r="F889" s="55">
        <f t="shared" si="26"/>
        <v>6</v>
      </c>
      <c r="G889" s="55">
        <f t="shared" si="27"/>
        <v>2017</v>
      </c>
    </row>
    <row r="890" spans="1:7" x14ac:dyDescent="0.3">
      <c r="A890" s="74">
        <v>42893</v>
      </c>
      <c r="B890">
        <f>SUMIFS(user_list!P:P,user_list!G:G,"&lt;="&amp;A890,user_list!H:H,"&gt;="&amp;A890)</f>
        <v>0.17393984220907299</v>
      </c>
      <c r="C890">
        <f>SUMIFS(user_list!Q:Q,user_list!G:G,"&lt;="&amp;A890,user_list!H:H,"&gt;="&amp;A890)</f>
        <v>0.4437869822485207</v>
      </c>
      <c r="D890">
        <f>SUMIFS(user_list!P:P,user_list!G:G,"&lt;="&amp;A890,user_list!H:H,"&gt;="&amp;A890,user_list!J:J,days!G890)+SUMIFS(user_list!P:P,user_list!G:G,"&lt;="&amp;A890,user_list!H:H,"&gt;="&amp;A890,user_list!J:J,days!G890-1)</f>
        <v>0</v>
      </c>
      <c r="E890" s="38">
        <f>COUNTIF(user_list!H:H,A890)</f>
        <v>0</v>
      </c>
      <c r="F890" s="55">
        <f t="shared" si="26"/>
        <v>6</v>
      </c>
      <c r="G890" s="55">
        <f t="shared" si="27"/>
        <v>2017</v>
      </c>
    </row>
    <row r="891" spans="1:7" x14ac:dyDescent="0.3">
      <c r="A891" s="74">
        <v>42894</v>
      </c>
      <c r="B891">
        <f>SUMIFS(user_list!P:P,user_list!G:G,"&lt;="&amp;A891,user_list!H:H,"&gt;="&amp;A891)</f>
        <v>0.17393984220907299</v>
      </c>
      <c r="C891">
        <f>SUMIFS(user_list!Q:Q,user_list!G:G,"&lt;="&amp;A891,user_list!H:H,"&gt;="&amp;A891)</f>
        <v>0.4437869822485207</v>
      </c>
      <c r="D891">
        <f>SUMIFS(user_list!P:P,user_list!G:G,"&lt;="&amp;A891,user_list!H:H,"&gt;="&amp;A891,user_list!J:J,days!G891)+SUMIFS(user_list!P:P,user_list!G:G,"&lt;="&amp;A891,user_list!H:H,"&gt;="&amp;A891,user_list!J:J,days!G891-1)</f>
        <v>0</v>
      </c>
      <c r="E891" s="38">
        <f>COUNTIF(user_list!H:H,A891)</f>
        <v>0</v>
      </c>
      <c r="F891" s="55">
        <f t="shared" si="26"/>
        <v>6</v>
      </c>
      <c r="G891" s="55">
        <f t="shared" si="27"/>
        <v>2017</v>
      </c>
    </row>
    <row r="892" spans="1:7" x14ac:dyDescent="0.3">
      <c r="A892" s="74">
        <v>42895</v>
      </c>
      <c r="B892">
        <f>SUMIFS(user_list!P:P,user_list!G:G,"&lt;="&amp;A892,user_list!H:H,"&gt;="&amp;A892)</f>
        <v>0.17393984220907299</v>
      </c>
      <c r="C892">
        <f>SUMIFS(user_list!Q:Q,user_list!G:G,"&lt;="&amp;A892,user_list!H:H,"&gt;="&amp;A892)</f>
        <v>0.4437869822485207</v>
      </c>
      <c r="D892">
        <f>SUMIFS(user_list!P:P,user_list!G:G,"&lt;="&amp;A892,user_list!H:H,"&gt;="&amp;A892,user_list!J:J,days!G892)+SUMIFS(user_list!P:P,user_list!G:G,"&lt;="&amp;A892,user_list!H:H,"&gt;="&amp;A892,user_list!J:J,days!G892-1)</f>
        <v>0</v>
      </c>
      <c r="E892" s="38">
        <f>COUNTIF(user_list!H:H,A892)</f>
        <v>0</v>
      </c>
      <c r="F892" s="55">
        <f t="shared" si="26"/>
        <v>6</v>
      </c>
      <c r="G892" s="55">
        <f t="shared" si="27"/>
        <v>2017</v>
      </c>
    </row>
    <row r="893" spans="1:7" x14ac:dyDescent="0.3">
      <c r="A893" s="74">
        <v>42896</v>
      </c>
      <c r="B893">
        <f>SUMIFS(user_list!P:P,user_list!G:G,"&lt;="&amp;A893,user_list!H:H,"&gt;="&amp;A893)</f>
        <v>0.17393984220907299</v>
      </c>
      <c r="C893">
        <f>SUMIFS(user_list!Q:Q,user_list!G:G,"&lt;="&amp;A893,user_list!H:H,"&gt;="&amp;A893)</f>
        <v>0.4437869822485207</v>
      </c>
      <c r="D893">
        <f>SUMIFS(user_list!P:P,user_list!G:G,"&lt;="&amp;A893,user_list!H:H,"&gt;="&amp;A893,user_list!J:J,days!G893)+SUMIFS(user_list!P:P,user_list!G:G,"&lt;="&amp;A893,user_list!H:H,"&gt;="&amp;A893,user_list!J:J,days!G893-1)</f>
        <v>0</v>
      </c>
      <c r="E893" s="38">
        <f>COUNTIF(user_list!H:H,A893)</f>
        <v>0</v>
      </c>
      <c r="F893" s="55">
        <f t="shared" si="26"/>
        <v>6</v>
      </c>
      <c r="G893" s="55">
        <f t="shared" si="27"/>
        <v>2017</v>
      </c>
    </row>
    <row r="894" spans="1:7" x14ac:dyDescent="0.3">
      <c r="A894" s="74">
        <v>42897</v>
      </c>
      <c r="B894">
        <f>SUMIFS(user_list!P:P,user_list!G:G,"&lt;="&amp;A894,user_list!H:H,"&gt;="&amp;A894)</f>
        <v>0.17393984220907299</v>
      </c>
      <c r="C894">
        <f>SUMIFS(user_list!Q:Q,user_list!G:G,"&lt;="&amp;A894,user_list!H:H,"&gt;="&amp;A894)</f>
        <v>0.4437869822485207</v>
      </c>
      <c r="D894">
        <f>SUMIFS(user_list!P:P,user_list!G:G,"&lt;="&amp;A894,user_list!H:H,"&gt;="&amp;A894,user_list!J:J,days!G894)+SUMIFS(user_list!P:P,user_list!G:G,"&lt;="&amp;A894,user_list!H:H,"&gt;="&amp;A894,user_list!J:J,days!G894-1)</f>
        <v>0</v>
      </c>
      <c r="E894" s="38">
        <f>COUNTIF(user_list!H:H,A894)</f>
        <v>0</v>
      </c>
      <c r="F894" s="55">
        <f t="shared" si="26"/>
        <v>6</v>
      </c>
      <c r="G894" s="55">
        <f t="shared" si="27"/>
        <v>2017</v>
      </c>
    </row>
    <row r="895" spans="1:7" x14ac:dyDescent="0.3">
      <c r="A895" s="74">
        <v>42898</v>
      </c>
      <c r="B895">
        <f>SUMIFS(user_list!P:P,user_list!G:G,"&lt;="&amp;A895,user_list!H:H,"&gt;="&amp;A895)</f>
        <v>0.17393984220907299</v>
      </c>
      <c r="C895">
        <f>SUMIFS(user_list!Q:Q,user_list!G:G,"&lt;="&amp;A895,user_list!H:H,"&gt;="&amp;A895)</f>
        <v>0.4437869822485207</v>
      </c>
      <c r="D895">
        <f>SUMIFS(user_list!P:P,user_list!G:G,"&lt;="&amp;A895,user_list!H:H,"&gt;="&amp;A895,user_list!J:J,days!G895)+SUMIFS(user_list!P:P,user_list!G:G,"&lt;="&amp;A895,user_list!H:H,"&gt;="&amp;A895,user_list!J:J,days!G895-1)</f>
        <v>0</v>
      </c>
      <c r="E895" s="38">
        <f>COUNTIF(user_list!H:H,A895)</f>
        <v>0</v>
      </c>
      <c r="F895" s="55">
        <f t="shared" si="26"/>
        <v>6</v>
      </c>
      <c r="G895" s="55">
        <f t="shared" si="27"/>
        <v>2017</v>
      </c>
    </row>
    <row r="896" spans="1:7" x14ac:dyDescent="0.3">
      <c r="A896" s="74">
        <v>42899</v>
      </c>
      <c r="B896">
        <f>SUMIFS(user_list!P:P,user_list!G:G,"&lt;="&amp;A896,user_list!H:H,"&gt;="&amp;A896)</f>
        <v>0.17393984220907299</v>
      </c>
      <c r="C896">
        <f>SUMIFS(user_list!Q:Q,user_list!G:G,"&lt;="&amp;A896,user_list!H:H,"&gt;="&amp;A896)</f>
        <v>0.4437869822485207</v>
      </c>
      <c r="D896">
        <f>SUMIFS(user_list!P:P,user_list!G:G,"&lt;="&amp;A896,user_list!H:H,"&gt;="&amp;A896,user_list!J:J,days!G896)+SUMIFS(user_list!P:P,user_list!G:G,"&lt;="&amp;A896,user_list!H:H,"&gt;="&amp;A896,user_list!J:J,days!G896-1)</f>
        <v>0</v>
      </c>
      <c r="E896" s="38">
        <f>COUNTIF(user_list!H:H,A896)</f>
        <v>0</v>
      </c>
      <c r="F896" s="55">
        <f t="shared" si="26"/>
        <v>6</v>
      </c>
      <c r="G896" s="55">
        <f t="shared" si="27"/>
        <v>2017</v>
      </c>
    </row>
    <row r="897" spans="1:7" x14ac:dyDescent="0.3">
      <c r="A897" s="74">
        <v>42900</v>
      </c>
      <c r="B897">
        <f>SUMIFS(user_list!P:P,user_list!G:G,"&lt;="&amp;A897,user_list!H:H,"&gt;="&amp;A897)</f>
        <v>0.17393984220907299</v>
      </c>
      <c r="C897">
        <f>SUMIFS(user_list!Q:Q,user_list!G:G,"&lt;="&amp;A897,user_list!H:H,"&gt;="&amp;A897)</f>
        <v>0.4437869822485207</v>
      </c>
      <c r="D897">
        <f>SUMIFS(user_list!P:P,user_list!G:G,"&lt;="&amp;A897,user_list!H:H,"&gt;="&amp;A897,user_list!J:J,days!G897)+SUMIFS(user_list!P:P,user_list!G:G,"&lt;="&amp;A897,user_list!H:H,"&gt;="&amp;A897,user_list!J:J,days!G897-1)</f>
        <v>0</v>
      </c>
      <c r="E897" s="38">
        <f>COUNTIF(user_list!H:H,A897)</f>
        <v>0</v>
      </c>
      <c r="F897" s="55">
        <f t="shared" si="26"/>
        <v>6</v>
      </c>
      <c r="G897" s="55">
        <f t="shared" si="27"/>
        <v>2017</v>
      </c>
    </row>
    <row r="898" spans="1:7" x14ac:dyDescent="0.3">
      <c r="A898" s="74">
        <v>42901</v>
      </c>
      <c r="B898">
        <f>SUMIFS(user_list!P:P,user_list!G:G,"&lt;="&amp;A898,user_list!H:H,"&gt;="&amp;A898)</f>
        <v>0.17393984220907299</v>
      </c>
      <c r="C898">
        <f>SUMIFS(user_list!Q:Q,user_list!G:G,"&lt;="&amp;A898,user_list!H:H,"&gt;="&amp;A898)</f>
        <v>0.4437869822485207</v>
      </c>
      <c r="D898">
        <f>SUMIFS(user_list!P:P,user_list!G:G,"&lt;="&amp;A898,user_list!H:H,"&gt;="&amp;A898,user_list!J:J,days!G898)+SUMIFS(user_list!P:P,user_list!G:G,"&lt;="&amp;A898,user_list!H:H,"&gt;="&amp;A898,user_list!J:J,days!G898-1)</f>
        <v>0</v>
      </c>
      <c r="E898" s="38">
        <f>COUNTIF(user_list!H:H,A898)</f>
        <v>0</v>
      </c>
      <c r="F898" s="55">
        <f t="shared" ref="F898:F961" si="28">MONTH(A898)</f>
        <v>6</v>
      </c>
      <c r="G898" s="55">
        <f t="shared" ref="G898:G961" si="29">YEAR(A898)</f>
        <v>2017</v>
      </c>
    </row>
    <row r="899" spans="1:7" x14ac:dyDescent="0.3">
      <c r="A899" s="74">
        <v>42902</v>
      </c>
      <c r="B899">
        <f>SUMIFS(user_list!P:P,user_list!G:G,"&lt;="&amp;A899,user_list!H:H,"&gt;="&amp;A899)</f>
        <v>0.17393984220907299</v>
      </c>
      <c r="C899">
        <f>SUMIFS(user_list!Q:Q,user_list!G:G,"&lt;="&amp;A899,user_list!H:H,"&gt;="&amp;A899)</f>
        <v>0.4437869822485207</v>
      </c>
      <c r="D899">
        <f>SUMIFS(user_list!P:P,user_list!G:G,"&lt;="&amp;A899,user_list!H:H,"&gt;="&amp;A899,user_list!J:J,days!G899)+SUMIFS(user_list!P:P,user_list!G:G,"&lt;="&amp;A899,user_list!H:H,"&gt;="&amp;A899,user_list!J:J,days!G899-1)</f>
        <v>0</v>
      </c>
      <c r="E899" s="38">
        <f>COUNTIF(user_list!H:H,A899)</f>
        <v>0</v>
      </c>
      <c r="F899" s="55">
        <f t="shared" si="28"/>
        <v>6</v>
      </c>
      <c r="G899" s="55">
        <f t="shared" si="29"/>
        <v>2017</v>
      </c>
    </row>
    <row r="900" spans="1:7" x14ac:dyDescent="0.3">
      <c r="A900" s="74">
        <v>42903</v>
      </c>
      <c r="B900">
        <f>SUMIFS(user_list!P:P,user_list!G:G,"&lt;="&amp;A900,user_list!H:H,"&gt;="&amp;A900)</f>
        <v>0.17393984220907299</v>
      </c>
      <c r="C900">
        <f>SUMIFS(user_list!Q:Q,user_list!G:G,"&lt;="&amp;A900,user_list!H:H,"&gt;="&amp;A900)</f>
        <v>0.4437869822485207</v>
      </c>
      <c r="D900">
        <f>SUMIFS(user_list!P:P,user_list!G:G,"&lt;="&amp;A900,user_list!H:H,"&gt;="&amp;A900,user_list!J:J,days!G900)+SUMIFS(user_list!P:P,user_list!G:G,"&lt;="&amp;A900,user_list!H:H,"&gt;="&amp;A900,user_list!J:J,days!G900-1)</f>
        <v>0</v>
      </c>
      <c r="E900" s="38">
        <f>COUNTIF(user_list!H:H,A900)</f>
        <v>0</v>
      </c>
      <c r="F900" s="55">
        <f t="shared" si="28"/>
        <v>6</v>
      </c>
      <c r="G900" s="55">
        <f t="shared" si="29"/>
        <v>2017</v>
      </c>
    </row>
    <row r="901" spans="1:7" x14ac:dyDescent="0.3">
      <c r="A901" s="74">
        <v>42904</v>
      </c>
      <c r="B901">
        <f>SUMIFS(user_list!P:P,user_list!G:G,"&lt;="&amp;A901,user_list!H:H,"&gt;="&amp;A901)</f>
        <v>0.17393984220907299</v>
      </c>
      <c r="C901">
        <f>SUMIFS(user_list!Q:Q,user_list!G:G,"&lt;="&amp;A901,user_list!H:H,"&gt;="&amp;A901)</f>
        <v>0.4437869822485207</v>
      </c>
      <c r="D901">
        <f>SUMIFS(user_list!P:P,user_list!G:G,"&lt;="&amp;A901,user_list!H:H,"&gt;="&amp;A901,user_list!J:J,days!G901)+SUMIFS(user_list!P:P,user_list!G:G,"&lt;="&amp;A901,user_list!H:H,"&gt;="&amp;A901,user_list!J:J,days!G901-1)</f>
        <v>0</v>
      </c>
      <c r="E901" s="38">
        <f>COUNTIF(user_list!H:H,A901)</f>
        <v>0</v>
      </c>
      <c r="F901" s="55">
        <f t="shared" si="28"/>
        <v>6</v>
      </c>
      <c r="G901" s="55">
        <f t="shared" si="29"/>
        <v>2017</v>
      </c>
    </row>
    <row r="902" spans="1:7" x14ac:dyDescent="0.3">
      <c r="A902" s="74">
        <v>42905</v>
      </c>
      <c r="B902">
        <f>SUMIFS(user_list!P:P,user_list!G:G,"&lt;="&amp;A902,user_list!H:H,"&gt;="&amp;A902)</f>
        <v>0.17393984220907299</v>
      </c>
      <c r="C902">
        <f>SUMIFS(user_list!Q:Q,user_list!G:G,"&lt;="&amp;A902,user_list!H:H,"&gt;="&amp;A902)</f>
        <v>0.4437869822485207</v>
      </c>
      <c r="D902">
        <f>SUMIFS(user_list!P:P,user_list!G:G,"&lt;="&amp;A902,user_list!H:H,"&gt;="&amp;A902,user_list!J:J,days!G902)+SUMIFS(user_list!P:P,user_list!G:G,"&lt;="&amp;A902,user_list!H:H,"&gt;="&amp;A902,user_list!J:J,days!G902-1)</f>
        <v>0</v>
      </c>
      <c r="E902" s="38">
        <f>COUNTIF(user_list!H:H,A902)</f>
        <v>0</v>
      </c>
      <c r="F902" s="55">
        <f t="shared" si="28"/>
        <v>6</v>
      </c>
      <c r="G902" s="55">
        <f t="shared" si="29"/>
        <v>2017</v>
      </c>
    </row>
    <row r="903" spans="1:7" x14ac:dyDescent="0.3">
      <c r="A903" s="74">
        <v>42906</v>
      </c>
      <c r="B903">
        <f>SUMIFS(user_list!P:P,user_list!G:G,"&lt;="&amp;A903,user_list!H:H,"&gt;="&amp;A903)</f>
        <v>0.17393984220907299</v>
      </c>
      <c r="C903">
        <f>SUMIFS(user_list!Q:Q,user_list!G:G,"&lt;="&amp;A903,user_list!H:H,"&gt;="&amp;A903)</f>
        <v>0.4437869822485207</v>
      </c>
      <c r="D903">
        <f>SUMIFS(user_list!P:P,user_list!G:G,"&lt;="&amp;A903,user_list!H:H,"&gt;="&amp;A903,user_list!J:J,days!G903)+SUMIFS(user_list!P:P,user_list!G:G,"&lt;="&amp;A903,user_list!H:H,"&gt;="&amp;A903,user_list!J:J,days!G903-1)</f>
        <v>0</v>
      </c>
      <c r="E903" s="38">
        <f>COUNTIF(user_list!H:H,A903)</f>
        <v>0</v>
      </c>
      <c r="F903" s="55">
        <f t="shared" si="28"/>
        <v>6</v>
      </c>
      <c r="G903" s="55">
        <f t="shared" si="29"/>
        <v>2017</v>
      </c>
    </row>
    <row r="904" spans="1:7" x14ac:dyDescent="0.3">
      <c r="A904" s="74">
        <v>42907</v>
      </c>
      <c r="B904">
        <f>SUMIFS(user_list!P:P,user_list!G:G,"&lt;="&amp;A904,user_list!H:H,"&gt;="&amp;A904)</f>
        <v>0.17393984220907299</v>
      </c>
      <c r="C904">
        <f>SUMIFS(user_list!Q:Q,user_list!G:G,"&lt;="&amp;A904,user_list!H:H,"&gt;="&amp;A904)</f>
        <v>0.4437869822485207</v>
      </c>
      <c r="D904">
        <f>SUMIFS(user_list!P:P,user_list!G:G,"&lt;="&amp;A904,user_list!H:H,"&gt;="&amp;A904,user_list!J:J,days!G904)+SUMIFS(user_list!P:P,user_list!G:G,"&lt;="&amp;A904,user_list!H:H,"&gt;="&amp;A904,user_list!J:J,days!G904-1)</f>
        <v>0</v>
      </c>
      <c r="E904" s="38">
        <f>COUNTIF(user_list!H:H,A904)</f>
        <v>0</v>
      </c>
      <c r="F904" s="55">
        <f t="shared" si="28"/>
        <v>6</v>
      </c>
      <c r="G904" s="55">
        <f t="shared" si="29"/>
        <v>2017</v>
      </c>
    </row>
    <row r="905" spans="1:7" x14ac:dyDescent="0.3">
      <c r="A905" s="74">
        <v>42908</v>
      </c>
      <c r="B905">
        <f>SUMIFS(user_list!P:P,user_list!G:G,"&lt;="&amp;A905,user_list!H:H,"&gt;="&amp;A905)</f>
        <v>0.17393984220907299</v>
      </c>
      <c r="C905">
        <f>SUMIFS(user_list!Q:Q,user_list!G:G,"&lt;="&amp;A905,user_list!H:H,"&gt;="&amp;A905)</f>
        <v>0.4437869822485207</v>
      </c>
      <c r="D905">
        <f>SUMIFS(user_list!P:P,user_list!G:G,"&lt;="&amp;A905,user_list!H:H,"&gt;="&amp;A905,user_list!J:J,days!G905)+SUMIFS(user_list!P:P,user_list!G:G,"&lt;="&amp;A905,user_list!H:H,"&gt;="&amp;A905,user_list!J:J,days!G905-1)</f>
        <v>0</v>
      </c>
      <c r="E905" s="38">
        <f>COUNTIF(user_list!H:H,A905)</f>
        <v>0</v>
      </c>
      <c r="F905" s="55">
        <f t="shared" si="28"/>
        <v>6</v>
      </c>
      <c r="G905" s="55">
        <f t="shared" si="29"/>
        <v>2017</v>
      </c>
    </row>
    <row r="906" spans="1:7" x14ac:dyDescent="0.3">
      <c r="A906" s="74">
        <v>42909</v>
      </c>
      <c r="B906">
        <f>SUMIFS(user_list!P:P,user_list!G:G,"&lt;="&amp;A906,user_list!H:H,"&gt;="&amp;A906)</f>
        <v>0.17393984220907299</v>
      </c>
      <c r="C906">
        <f>SUMIFS(user_list!Q:Q,user_list!G:G,"&lt;="&amp;A906,user_list!H:H,"&gt;="&amp;A906)</f>
        <v>0.4437869822485207</v>
      </c>
      <c r="D906">
        <f>SUMIFS(user_list!P:P,user_list!G:G,"&lt;="&amp;A906,user_list!H:H,"&gt;="&amp;A906,user_list!J:J,days!G906)+SUMIFS(user_list!P:P,user_list!G:G,"&lt;="&amp;A906,user_list!H:H,"&gt;="&amp;A906,user_list!J:J,days!G906-1)</f>
        <v>0</v>
      </c>
      <c r="E906" s="38">
        <f>COUNTIF(user_list!H:H,A906)</f>
        <v>0</v>
      </c>
      <c r="F906" s="55">
        <f t="shared" si="28"/>
        <v>6</v>
      </c>
      <c r="G906" s="55">
        <f t="shared" si="29"/>
        <v>2017</v>
      </c>
    </row>
    <row r="907" spans="1:7" x14ac:dyDescent="0.3">
      <c r="A907" s="74">
        <v>42910</v>
      </c>
      <c r="B907">
        <f>SUMIFS(user_list!P:P,user_list!G:G,"&lt;="&amp;A907,user_list!H:H,"&gt;="&amp;A907)</f>
        <v>0.17393984220907299</v>
      </c>
      <c r="C907">
        <f>SUMIFS(user_list!Q:Q,user_list!G:G,"&lt;="&amp;A907,user_list!H:H,"&gt;="&amp;A907)</f>
        <v>0.4437869822485207</v>
      </c>
      <c r="D907">
        <f>SUMIFS(user_list!P:P,user_list!G:G,"&lt;="&amp;A907,user_list!H:H,"&gt;="&amp;A907,user_list!J:J,days!G907)+SUMIFS(user_list!P:P,user_list!G:G,"&lt;="&amp;A907,user_list!H:H,"&gt;="&amp;A907,user_list!J:J,days!G907-1)</f>
        <v>0</v>
      </c>
      <c r="E907" s="38">
        <f>COUNTIF(user_list!H:H,A907)</f>
        <v>0</v>
      </c>
      <c r="F907" s="55">
        <f t="shared" si="28"/>
        <v>6</v>
      </c>
      <c r="G907" s="55">
        <f t="shared" si="29"/>
        <v>2017</v>
      </c>
    </row>
    <row r="908" spans="1:7" x14ac:dyDescent="0.3">
      <c r="A908" s="74">
        <v>42911</v>
      </c>
      <c r="B908">
        <f>SUMIFS(user_list!P:P,user_list!G:G,"&lt;="&amp;A908,user_list!H:H,"&gt;="&amp;A908)</f>
        <v>0.17393984220907299</v>
      </c>
      <c r="C908">
        <f>SUMIFS(user_list!Q:Q,user_list!G:G,"&lt;="&amp;A908,user_list!H:H,"&gt;="&amp;A908)</f>
        <v>0.4437869822485207</v>
      </c>
      <c r="D908">
        <f>SUMIFS(user_list!P:P,user_list!G:G,"&lt;="&amp;A908,user_list!H:H,"&gt;="&amp;A908,user_list!J:J,days!G908)+SUMIFS(user_list!P:P,user_list!G:G,"&lt;="&amp;A908,user_list!H:H,"&gt;="&amp;A908,user_list!J:J,days!G908-1)</f>
        <v>0</v>
      </c>
      <c r="E908" s="38">
        <f>COUNTIF(user_list!H:H,A908)</f>
        <v>0</v>
      </c>
      <c r="F908" s="55">
        <f t="shared" si="28"/>
        <v>6</v>
      </c>
      <c r="G908" s="55">
        <f t="shared" si="29"/>
        <v>2017</v>
      </c>
    </row>
    <row r="909" spans="1:7" x14ac:dyDescent="0.3">
      <c r="A909" s="74">
        <v>42912</v>
      </c>
      <c r="B909">
        <f>SUMIFS(user_list!P:P,user_list!G:G,"&lt;="&amp;A909,user_list!H:H,"&gt;="&amp;A909)</f>
        <v>0.17393984220907299</v>
      </c>
      <c r="C909">
        <f>SUMIFS(user_list!Q:Q,user_list!G:G,"&lt;="&amp;A909,user_list!H:H,"&gt;="&amp;A909)</f>
        <v>0.4437869822485207</v>
      </c>
      <c r="D909">
        <f>SUMIFS(user_list!P:P,user_list!G:G,"&lt;="&amp;A909,user_list!H:H,"&gt;="&amp;A909,user_list!J:J,days!G909)+SUMIFS(user_list!P:P,user_list!G:G,"&lt;="&amp;A909,user_list!H:H,"&gt;="&amp;A909,user_list!J:J,days!G909-1)</f>
        <v>0</v>
      </c>
      <c r="E909" s="38">
        <f>COUNTIF(user_list!H:H,A909)</f>
        <v>0</v>
      </c>
      <c r="F909" s="55">
        <f t="shared" si="28"/>
        <v>6</v>
      </c>
      <c r="G909" s="55">
        <f t="shared" si="29"/>
        <v>2017</v>
      </c>
    </row>
    <row r="910" spans="1:7" x14ac:dyDescent="0.3">
      <c r="A910" s="74">
        <v>42913</v>
      </c>
      <c r="B910">
        <f>SUMIFS(user_list!P:P,user_list!G:G,"&lt;="&amp;A910,user_list!H:H,"&gt;="&amp;A910)</f>
        <v>0.17393984220907299</v>
      </c>
      <c r="C910">
        <f>SUMIFS(user_list!Q:Q,user_list!G:G,"&lt;="&amp;A910,user_list!H:H,"&gt;="&amp;A910)</f>
        <v>0.4437869822485207</v>
      </c>
      <c r="D910">
        <f>SUMIFS(user_list!P:P,user_list!G:G,"&lt;="&amp;A910,user_list!H:H,"&gt;="&amp;A910,user_list!J:J,days!G910)+SUMIFS(user_list!P:P,user_list!G:G,"&lt;="&amp;A910,user_list!H:H,"&gt;="&amp;A910,user_list!J:J,days!G910-1)</f>
        <v>0</v>
      </c>
      <c r="E910" s="38">
        <f>COUNTIF(user_list!H:H,A910)</f>
        <v>0</v>
      </c>
      <c r="F910" s="55">
        <f t="shared" si="28"/>
        <v>6</v>
      </c>
      <c r="G910" s="55">
        <f t="shared" si="29"/>
        <v>2017</v>
      </c>
    </row>
    <row r="911" spans="1:7" x14ac:dyDescent="0.3">
      <c r="A911" s="74">
        <v>42914</v>
      </c>
      <c r="B911">
        <f>SUMIFS(user_list!P:P,user_list!G:G,"&lt;="&amp;A911,user_list!H:H,"&gt;="&amp;A911)</f>
        <v>0.17393984220907299</v>
      </c>
      <c r="C911">
        <f>SUMIFS(user_list!Q:Q,user_list!G:G,"&lt;="&amp;A911,user_list!H:H,"&gt;="&amp;A911)</f>
        <v>0.4437869822485207</v>
      </c>
      <c r="D911">
        <f>SUMIFS(user_list!P:P,user_list!G:G,"&lt;="&amp;A911,user_list!H:H,"&gt;="&amp;A911,user_list!J:J,days!G911)+SUMIFS(user_list!P:P,user_list!G:G,"&lt;="&amp;A911,user_list!H:H,"&gt;="&amp;A911,user_list!J:J,days!G911-1)</f>
        <v>0</v>
      </c>
      <c r="E911" s="38">
        <f>COUNTIF(user_list!H:H,A911)</f>
        <v>0</v>
      </c>
      <c r="F911" s="55">
        <f t="shared" si="28"/>
        <v>6</v>
      </c>
      <c r="G911" s="55">
        <f t="shared" si="29"/>
        <v>2017</v>
      </c>
    </row>
    <row r="912" spans="1:7" x14ac:dyDescent="0.3">
      <c r="A912" s="74">
        <v>42915</v>
      </c>
      <c r="B912">
        <f>SUMIFS(user_list!P:P,user_list!G:G,"&lt;="&amp;A912,user_list!H:H,"&gt;="&amp;A912)</f>
        <v>0.17393984220907299</v>
      </c>
      <c r="C912">
        <f>SUMIFS(user_list!Q:Q,user_list!G:G,"&lt;="&amp;A912,user_list!H:H,"&gt;="&amp;A912)</f>
        <v>0.4437869822485207</v>
      </c>
      <c r="D912">
        <f>SUMIFS(user_list!P:P,user_list!G:G,"&lt;="&amp;A912,user_list!H:H,"&gt;="&amp;A912,user_list!J:J,days!G912)+SUMIFS(user_list!P:P,user_list!G:G,"&lt;="&amp;A912,user_list!H:H,"&gt;="&amp;A912,user_list!J:J,days!G912-1)</f>
        <v>0</v>
      </c>
      <c r="E912" s="38">
        <f>COUNTIF(user_list!H:H,A912)</f>
        <v>0</v>
      </c>
      <c r="F912" s="55">
        <f t="shared" si="28"/>
        <v>6</v>
      </c>
      <c r="G912" s="55">
        <f t="shared" si="29"/>
        <v>2017</v>
      </c>
    </row>
    <row r="913" spans="1:7" x14ac:dyDescent="0.3">
      <c r="A913" s="74">
        <v>42916</v>
      </c>
      <c r="B913">
        <f>SUMIFS(user_list!P:P,user_list!G:G,"&lt;="&amp;A913,user_list!H:H,"&gt;="&amp;A913)</f>
        <v>0.17393984220907299</v>
      </c>
      <c r="C913">
        <f>SUMIFS(user_list!Q:Q,user_list!G:G,"&lt;="&amp;A913,user_list!H:H,"&gt;="&amp;A913)</f>
        <v>0.4437869822485207</v>
      </c>
      <c r="D913">
        <f>SUMIFS(user_list!P:P,user_list!G:G,"&lt;="&amp;A913,user_list!H:H,"&gt;="&amp;A913,user_list!J:J,days!G913)+SUMIFS(user_list!P:P,user_list!G:G,"&lt;="&amp;A913,user_list!H:H,"&gt;="&amp;A913,user_list!J:J,days!G913-1)</f>
        <v>0</v>
      </c>
      <c r="E913" s="38">
        <f>COUNTIF(user_list!H:H,A913)</f>
        <v>0</v>
      </c>
      <c r="F913" s="55">
        <f t="shared" si="28"/>
        <v>6</v>
      </c>
      <c r="G913" s="55">
        <f t="shared" si="29"/>
        <v>2017</v>
      </c>
    </row>
    <row r="914" spans="1:7" x14ac:dyDescent="0.3">
      <c r="A914" s="74">
        <v>42917</v>
      </c>
      <c r="B914">
        <f>SUMIFS(user_list!P:P,user_list!G:G,"&lt;="&amp;A914,user_list!H:H,"&gt;="&amp;A914)</f>
        <v>0.17393984220907299</v>
      </c>
      <c r="C914">
        <f>SUMIFS(user_list!Q:Q,user_list!G:G,"&lt;="&amp;A914,user_list!H:H,"&gt;="&amp;A914)</f>
        <v>0.4437869822485207</v>
      </c>
      <c r="D914">
        <f>SUMIFS(user_list!P:P,user_list!G:G,"&lt;="&amp;A914,user_list!H:H,"&gt;="&amp;A914,user_list!J:J,days!G914)+SUMIFS(user_list!P:P,user_list!G:G,"&lt;="&amp;A914,user_list!H:H,"&gt;="&amp;A914,user_list!J:J,days!G914-1)</f>
        <v>0</v>
      </c>
      <c r="E914" s="38">
        <f>COUNTIF(user_list!H:H,A914)</f>
        <v>0</v>
      </c>
      <c r="F914" s="55">
        <f t="shared" si="28"/>
        <v>7</v>
      </c>
      <c r="G914" s="55">
        <f t="shared" si="29"/>
        <v>2017</v>
      </c>
    </row>
    <row r="915" spans="1:7" x14ac:dyDescent="0.3">
      <c r="A915" s="74">
        <v>42918</v>
      </c>
      <c r="B915">
        <f>SUMIFS(user_list!P:P,user_list!G:G,"&lt;="&amp;A915,user_list!H:H,"&gt;="&amp;A915)</f>
        <v>0.17393984220907299</v>
      </c>
      <c r="C915">
        <f>SUMIFS(user_list!Q:Q,user_list!G:G,"&lt;="&amp;A915,user_list!H:H,"&gt;="&amp;A915)</f>
        <v>0.4437869822485207</v>
      </c>
      <c r="D915">
        <f>SUMIFS(user_list!P:P,user_list!G:G,"&lt;="&amp;A915,user_list!H:H,"&gt;="&amp;A915,user_list!J:J,days!G915)+SUMIFS(user_list!P:P,user_list!G:G,"&lt;="&amp;A915,user_list!H:H,"&gt;="&amp;A915,user_list!J:J,days!G915-1)</f>
        <v>0</v>
      </c>
      <c r="E915" s="38">
        <f>COUNTIF(user_list!H:H,A915)</f>
        <v>0</v>
      </c>
      <c r="F915" s="55">
        <f t="shared" si="28"/>
        <v>7</v>
      </c>
      <c r="G915" s="55">
        <f t="shared" si="29"/>
        <v>2017</v>
      </c>
    </row>
    <row r="916" spans="1:7" x14ac:dyDescent="0.3">
      <c r="A916" s="74">
        <v>42919</v>
      </c>
      <c r="B916">
        <f>SUMIFS(user_list!P:P,user_list!G:G,"&lt;="&amp;A916,user_list!H:H,"&gt;="&amp;A916)</f>
        <v>0.17393984220907299</v>
      </c>
      <c r="C916">
        <f>SUMIFS(user_list!Q:Q,user_list!G:G,"&lt;="&amp;A916,user_list!H:H,"&gt;="&amp;A916)</f>
        <v>0.4437869822485207</v>
      </c>
      <c r="D916">
        <f>SUMIFS(user_list!P:P,user_list!G:G,"&lt;="&amp;A916,user_list!H:H,"&gt;="&amp;A916,user_list!J:J,days!G916)+SUMIFS(user_list!P:P,user_list!G:G,"&lt;="&amp;A916,user_list!H:H,"&gt;="&amp;A916,user_list!J:J,days!G916-1)</f>
        <v>0</v>
      </c>
      <c r="E916" s="38">
        <f>COUNTIF(user_list!H:H,A916)</f>
        <v>0</v>
      </c>
      <c r="F916" s="55">
        <f t="shared" si="28"/>
        <v>7</v>
      </c>
      <c r="G916" s="55">
        <f t="shared" si="29"/>
        <v>2017</v>
      </c>
    </row>
    <row r="917" spans="1:7" x14ac:dyDescent="0.3">
      <c r="A917" s="74">
        <v>42920</v>
      </c>
      <c r="B917">
        <f>SUMIFS(user_list!P:P,user_list!G:G,"&lt;="&amp;A917,user_list!H:H,"&gt;="&amp;A917)</f>
        <v>0.17393984220907299</v>
      </c>
      <c r="C917">
        <f>SUMIFS(user_list!Q:Q,user_list!G:G,"&lt;="&amp;A917,user_list!H:H,"&gt;="&amp;A917)</f>
        <v>0.4437869822485207</v>
      </c>
      <c r="D917">
        <f>SUMIFS(user_list!P:P,user_list!G:G,"&lt;="&amp;A917,user_list!H:H,"&gt;="&amp;A917,user_list!J:J,days!G917)+SUMIFS(user_list!P:P,user_list!G:G,"&lt;="&amp;A917,user_list!H:H,"&gt;="&amp;A917,user_list!J:J,days!G917-1)</f>
        <v>0</v>
      </c>
      <c r="E917" s="38">
        <f>COUNTIF(user_list!H:H,A917)</f>
        <v>0</v>
      </c>
      <c r="F917" s="55">
        <f t="shared" si="28"/>
        <v>7</v>
      </c>
      <c r="G917" s="55">
        <f t="shared" si="29"/>
        <v>2017</v>
      </c>
    </row>
    <row r="918" spans="1:7" x14ac:dyDescent="0.3">
      <c r="A918" s="74">
        <v>42921</v>
      </c>
      <c r="B918">
        <f>SUMIFS(user_list!P:P,user_list!G:G,"&lt;="&amp;A918,user_list!H:H,"&gt;="&amp;A918)</f>
        <v>0.17393984220907299</v>
      </c>
      <c r="C918">
        <f>SUMIFS(user_list!Q:Q,user_list!G:G,"&lt;="&amp;A918,user_list!H:H,"&gt;="&amp;A918)</f>
        <v>0.4437869822485207</v>
      </c>
      <c r="D918">
        <f>SUMIFS(user_list!P:P,user_list!G:G,"&lt;="&amp;A918,user_list!H:H,"&gt;="&amp;A918,user_list!J:J,days!G918)+SUMIFS(user_list!P:P,user_list!G:G,"&lt;="&amp;A918,user_list!H:H,"&gt;="&amp;A918,user_list!J:J,days!G918-1)</f>
        <v>0</v>
      </c>
      <c r="E918" s="38">
        <f>COUNTIF(user_list!H:H,A918)</f>
        <v>0</v>
      </c>
      <c r="F918" s="55">
        <f t="shared" si="28"/>
        <v>7</v>
      </c>
      <c r="G918" s="55">
        <f t="shared" si="29"/>
        <v>2017</v>
      </c>
    </row>
    <row r="919" spans="1:7" x14ac:dyDescent="0.3">
      <c r="A919" s="74">
        <v>42922</v>
      </c>
      <c r="B919">
        <f>SUMIFS(user_list!P:P,user_list!G:G,"&lt;="&amp;A919,user_list!H:H,"&gt;="&amp;A919)</f>
        <v>0.17393984220907299</v>
      </c>
      <c r="C919">
        <f>SUMIFS(user_list!Q:Q,user_list!G:G,"&lt;="&amp;A919,user_list!H:H,"&gt;="&amp;A919)</f>
        <v>0.4437869822485207</v>
      </c>
      <c r="D919">
        <f>SUMIFS(user_list!P:P,user_list!G:G,"&lt;="&amp;A919,user_list!H:H,"&gt;="&amp;A919,user_list!J:J,days!G919)+SUMIFS(user_list!P:P,user_list!G:G,"&lt;="&amp;A919,user_list!H:H,"&gt;="&amp;A919,user_list!J:J,days!G919-1)</f>
        <v>0</v>
      </c>
      <c r="E919" s="38">
        <f>COUNTIF(user_list!H:H,A919)</f>
        <v>0</v>
      </c>
      <c r="F919" s="55">
        <f t="shared" si="28"/>
        <v>7</v>
      </c>
      <c r="G919" s="55">
        <f t="shared" si="29"/>
        <v>2017</v>
      </c>
    </row>
    <row r="920" spans="1:7" x14ac:dyDescent="0.3">
      <c r="A920" s="74">
        <v>42923</v>
      </c>
      <c r="B920">
        <f>SUMIFS(user_list!P:P,user_list!G:G,"&lt;="&amp;A920,user_list!H:H,"&gt;="&amp;A920)</f>
        <v>0.17393984220907299</v>
      </c>
      <c r="C920">
        <f>SUMIFS(user_list!Q:Q,user_list!G:G,"&lt;="&amp;A920,user_list!H:H,"&gt;="&amp;A920)</f>
        <v>0.4437869822485207</v>
      </c>
      <c r="D920">
        <f>SUMIFS(user_list!P:P,user_list!G:G,"&lt;="&amp;A920,user_list!H:H,"&gt;="&amp;A920,user_list!J:J,days!G920)+SUMIFS(user_list!P:P,user_list!G:G,"&lt;="&amp;A920,user_list!H:H,"&gt;="&amp;A920,user_list!J:J,days!G920-1)</f>
        <v>0</v>
      </c>
      <c r="E920" s="38">
        <f>COUNTIF(user_list!H:H,A920)</f>
        <v>0</v>
      </c>
      <c r="F920" s="55">
        <f t="shared" si="28"/>
        <v>7</v>
      </c>
      <c r="G920" s="55">
        <f t="shared" si="29"/>
        <v>2017</v>
      </c>
    </row>
    <row r="921" spans="1:7" x14ac:dyDescent="0.3">
      <c r="A921" s="74">
        <v>42924</v>
      </c>
      <c r="B921">
        <f>SUMIFS(user_list!P:P,user_list!G:G,"&lt;="&amp;A921,user_list!H:H,"&gt;="&amp;A921)</f>
        <v>0.17393984220907299</v>
      </c>
      <c r="C921">
        <f>SUMIFS(user_list!Q:Q,user_list!G:G,"&lt;="&amp;A921,user_list!H:H,"&gt;="&amp;A921)</f>
        <v>0.4437869822485207</v>
      </c>
      <c r="D921">
        <f>SUMIFS(user_list!P:P,user_list!G:G,"&lt;="&amp;A921,user_list!H:H,"&gt;="&amp;A921,user_list!J:J,days!G921)+SUMIFS(user_list!P:P,user_list!G:G,"&lt;="&amp;A921,user_list!H:H,"&gt;="&amp;A921,user_list!J:J,days!G921-1)</f>
        <v>0</v>
      </c>
      <c r="E921" s="38">
        <f>COUNTIF(user_list!H:H,A921)</f>
        <v>0</v>
      </c>
      <c r="F921" s="55">
        <f t="shared" si="28"/>
        <v>7</v>
      </c>
      <c r="G921" s="55">
        <f t="shared" si="29"/>
        <v>2017</v>
      </c>
    </row>
    <row r="922" spans="1:7" x14ac:dyDescent="0.3">
      <c r="A922" s="74">
        <v>42925</v>
      </c>
      <c r="B922">
        <f>SUMIFS(user_list!P:P,user_list!G:G,"&lt;="&amp;A922,user_list!H:H,"&gt;="&amp;A922)</f>
        <v>0.17393984220907299</v>
      </c>
      <c r="C922">
        <f>SUMIFS(user_list!Q:Q,user_list!G:G,"&lt;="&amp;A922,user_list!H:H,"&gt;="&amp;A922)</f>
        <v>0.4437869822485207</v>
      </c>
      <c r="D922">
        <f>SUMIFS(user_list!P:P,user_list!G:G,"&lt;="&amp;A922,user_list!H:H,"&gt;="&amp;A922,user_list!J:J,days!G922)+SUMIFS(user_list!P:P,user_list!G:G,"&lt;="&amp;A922,user_list!H:H,"&gt;="&amp;A922,user_list!J:J,days!G922-1)</f>
        <v>0</v>
      </c>
      <c r="E922" s="38">
        <f>COUNTIF(user_list!H:H,A922)</f>
        <v>0</v>
      </c>
      <c r="F922" s="55">
        <f t="shared" si="28"/>
        <v>7</v>
      </c>
      <c r="G922" s="55">
        <f t="shared" si="29"/>
        <v>2017</v>
      </c>
    </row>
    <row r="923" spans="1:7" x14ac:dyDescent="0.3">
      <c r="A923" s="74">
        <v>42926</v>
      </c>
      <c r="B923">
        <f>SUMIFS(user_list!P:P,user_list!G:G,"&lt;="&amp;A923,user_list!H:H,"&gt;="&amp;A923)</f>
        <v>0.17393984220907299</v>
      </c>
      <c r="C923">
        <f>SUMIFS(user_list!Q:Q,user_list!G:G,"&lt;="&amp;A923,user_list!H:H,"&gt;="&amp;A923)</f>
        <v>0.4437869822485207</v>
      </c>
      <c r="D923">
        <f>SUMIFS(user_list!P:P,user_list!G:G,"&lt;="&amp;A923,user_list!H:H,"&gt;="&amp;A923,user_list!J:J,days!G923)+SUMIFS(user_list!P:P,user_list!G:G,"&lt;="&amp;A923,user_list!H:H,"&gt;="&amp;A923,user_list!J:J,days!G923-1)</f>
        <v>0</v>
      </c>
      <c r="E923" s="38">
        <f>COUNTIF(user_list!H:H,A923)</f>
        <v>0</v>
      </c>
      <c r="F923" s="55">
        <f t="shared" si="28"/>
        <v>7</v>
      </c>
      <c r="G923" s="55">
        <f t="shared" si="29"/>
        <v>2017</v>
      </c>
    </row>
    <row r="924" spans="1:7" x14ac:dyDescent="0.3">
      <c r="A924" s="74">
        <v>42927</v>
      </c>
      <c r="B924">
        <f>SUMIFS(user_list!P:P,user_list!G:G,"&lt;="&amp;A924,user_list!H:H,"&gt;="&amp;A924)</f>
        <v>0.17393984220907299</v>
      </c>
      <c r="C924">
        <f>SUMIFS(user_list!Q:Q,user_list!G:G,"&lt;="&amp;A924,user_list!H:H,"&gt;="&amp;A924)</f>
        <v>0.4437869822485207</v>
      </c>
      <c r="D924">
        <f>SUMIFS(user_list!P:P,user_list!G:G,"&lt;="&amp;A924,user_list!H:H,"&gt;="&amp;A924,user_list!J:J,days!G924)+SUMIFS(user_list!P:P,user_list!G:G,"&lt;="&amp;A924,user_list!H:H,"&gt;="&amp;A924,user_list!J:J,days!G924-1)</f>
        <v>0</v>
      </c>
      <c r="E924" s="38">
        <f>COUNTIF(user_list!H:H,A924)</f>
        <v>0</v>
      </c>
      <c r="F924" s="55">
        <f t="shared" si="28"/>
        <v>7</v>
      </c>
      <c r="G924" s="55">
        <f t="shared" si="29"/>
        <v>2017</v>
      </c>
    </row>
    <row r="925" spans="1:7" x14ac:dyDescent="0.3">
      <c r="A925" s="74">
        <v>42928</v>
      </c>
      <c r="B925">
        <f>SUMIFS(user_list!P:P,user_list!G:G,"&lt;="&amp;A925,user_list!H:H,"&gt;="&amp;A925)</f>
        <v>0.17393984220907299</v>
      </c>
      <c r="C925">
        <f>SUMIFS(user_list!Q:Q,user_list!G:G,"&lt;="&amp;A925,user_list!H:H,"&gt;="&amp;A925)</f>
        <v>0.4437869822485207</v>
      </c>
      <c r="D925">
        <f>SUMIFS(user_list!P:P,user_list!G:G,"&lt;="&amp;A925,user_list!H:H,"&gt;="&amp;A925,user_list!J:J,days!G925)+SUMIFS(user_list!P:P,user_list!G:G,"&lt;="&amp;A925,user_list!H:H,"&gt;="&amp;A925,user_list!J:J,days!G925-1)</f>
        <v>0</v>
      </c>
      <c r="E925" s="38">
        <f>COUNTIF(user_list!H:H,A925)</f>
        <v>0</v>
      </c>
      <c r="F925" s="55">
        <f t="shared" si="28"/>
        <v>7</v>
      </c>
      <c r="G925" s="55">
        <f t="shared" si="29"/>
        <v>2017</v>
      </c>
    </row>
    <row r="926" spans="1:7" x14ac:dyDescent="0.3">
      <c r="A926" s="74">
        <v>42929</v>
      </c>
      <c r="B926">
        <f>SUMIFS(user_list!P:P,user_list!G:G,"&lt;="&amp;A926,user_list!H:H,"&gt;="&amp;A926)</f>
        <v>0.17393984220907299</v>
      </c>
      <c r="C926">
        <f>SUMIFS(user_list!Q:Q,user_list!G:G,"&lt;="&amp;A926,user_list!H:H,"&gt;="&amp;A926)</f>
        <v>0.4437869822485207</v>
      </c>
      <c r="D926">
        <f>SUMIFS(user_list!P:P,user_list!G:G,"&lt;="&amp;A926,user_list!H:H,"&gt;="&amp;A926,user_list!J:J,days!G926)+SUMIFS(user_list!P:P,user_list!G:G,"&lt;="&amp;A926,user_list!H:H,"&gt;="&amp;A926,user_list!J:J,days!G926-1)</f>
        <v>0</v>
      </c>
      <c r="E926" s="38">
        <f>COUNTIF(user_list!H:H,A926)</f>
        <v>0</v>
      </c>
      <c r="F926" s="55">
        <f t="shared" si="28"/>
        <v>7</v>
      </c>
      <c r="G926" s="55">
        <f t="shared" si="29"/>
        <v>2017</v>
      </c>
    </row>
    <row r="927" spans="1:7" x14ac:dyDescent="0.3">
      <c r="A927" s="74">
        <v>42930</v>
      </c>
      <c r="B927">
        <f>SUMIFS(user_list!P:P,user_list!G:G,"&lt;="&amp;A927,user_list!H:H,"&gt;="&amp;A927)</f>
        <v>0.17393984220907299</v>
      </c>
      <c r="C927">
        <f>SUMIFS(user_list!Q:Q,user_list!G:G,"&lt;="&amp;A927,user_list!H:H,"&gt;="&amp;A927)</f>
        <v>0.4437869822485207</v>
      </c>
      <c r="D927">
        <f>SUMIFS(user_list!P:P,user_list!G:G,"&lt;="&amp;A927,user_list!H:H,"&gt;="&amp;A927,user_list!J:J,days!G927)+SUMIFS(user_list!P:P,user_list!G:G,"&lt;="&amp;A927,user_list!H:H,"&gt;="&amp;A927,user_list!J:J,days!G927-1)</f>
        <v>0</v>
      </c>
      <c r="E927" s="38">
        <f>COUNTIF(user_list!H:H,A927)</f>
        <v>0</v>
      </c>
      <c r="F927" s="55">
        <f t="shared" si="28"/>
        <v>7</v>
      </c>
      <c r="G927" s="55">
        <f t="shared" si="29"/>
        <v>2017</v>
      </c>
    </row>
    <row r="928" spans="1:7" x14ac:dyDescent="0.3">
      <c r="A928" s="74">
        <v>42931</v>
      </c>
      <c r="B928">
        <f>SUMIFS(user_list!P:P,user_list!G:G,"&lt;="&amp;A928,user_list!H:H,"&gt;="&amp;A928)</f>
        <v>0.17393984220907299</v>
      </c>
      <c r="C928">
        <f>SUMIFS(user_list!Q:Q,user_list!G:G,"&lt;="&amp;A928,user_list!H:H,"&gt;="&amp;A928)</f>
        <v>0.4437869822485207</v>
      </c>
      <c r="D928">
        <f>SUMIFS(user_list!P:P,user_list!G:G,"&lt;="&amp;A928,user_list!H:H,"&gt;="&amp;A928,user_list!J:J,days!G928)+SUMIFS(user_list!P:P,user_list!G:G,"&lt;="&amp;A928,user_list!H:H,"&gt;="&amp;A928,user_list!J:J,days!G928-1)</f>
        <v>0</v>
      </c>
      <c r="E928" s="38">
        <f>COUNTIF(user_list!H:H,A928)</f>
        <v>0</v>
      </c>
      <c r="F928" s="55">
        <f t="shared" si="28"/>
        <v>7</v>
      </c>
      <c r="G928" s="55">
        <f t="shared" si="29"/>
        <v>2017</v>
      </c>
    </row>
    <row r="929" spans="1:7" x14ac:dyDescent="0.3">
      <c r="A929" s="74">
        <v>42932</v>
      </c>
      <c r="B929">
        <f>SUMIFS(user_list!P:P,user_list!G:G,"&lt;="&amp;A929,user_list!H:H,"&gt;="&amp;A929)</f>
        <v>0.17393984220907299</v>
      </c>
      <c r="C929">
        <f>SUMIFS(user_list!Q:Q,user_list!G:G,"&lt;="&amp;A929,user_list!H:H,"&gt;="&amp;A929)</f>
        <v>0.4437869822485207</v>
      </c>
      <c r="D929">
        <f>SUMIFS(user_list!P:P,user_list!G:G,"&lt;="&amp;A929,user_list!H:H,"&gt;="&amp;A929,user_list!J:J,days!G929)+SUMIFS(user_list!P:P,user_list!G:G,"&lt;="&amp;A929,user_list!H:H,"&gt;="&amp;A929,user_list!J:J,days!G929-1)</f>
        <v>0</v>
      </c>
      <c r="E929" s="38">
        <f>COUNTIF(user_list!H:H,A929)</f>
        <v>0</v>
      </c>
      <c r="F929" s="55">
        <f t="shared" si="28"/>
        <v>7</v>
      </c>
      <c r="G929" s="55">
        <f t="shared" si="29"/>
        <v>2017</v>
      </c>
    </row>
    <row r="930" spans="1:7" x14ac:dyDescent="0.3">
      <c r="A930" s="74">
        <v>42933</v>
      </c>
      <c r="B930">
        <f>SUMIFS(user_list!P:P,user_list!G:G,"&lt;="&amp;A930,user_list!H:H,"&gt;="&amp;A930)</f>
        <v>0.17393984220907299</v>
      </c>
      <c r="C930">
        <f>SUMIFS(user_list!Q:Q,user_list!G:G,"&lt;="&amp;A930,user_list!H:H,"&gt;="&amp;A930)</f>
        <v>0.4437869822485207</v>
      </c>
      <c r="D930">
        <f>SUMIFS(user_list!P:P,user_list!G:G,"&lt;="&amp;A930,user_list!H:H,"&gt;="&amp;A930,user_list!J:J,days!G930)+SUMIFS(user_list!P:P,user_list!G:G,"&lt;="&amp;A930,user_list!H:H,"&gt;="&amp;A930,user_list!J:J,days!G930-1)</f>
        <v>0</v>
      </c>
      <c r="E930" s="38">
        <f>COUNTIF(user_list!H:H,A930)</f>
        <v>0</v>
      </c>
      <c r="F930" s="55">
        <f t="shared" si="28"/>
        <v>7</v>
      </c>
      <c r="G930" s="55">
        <f t="shared" si="29"/>
        <v>2017</v>
      </c>
    </row>
    <row r="931" spans="1:7" x14ac:dyDescent="0.3">
      <c r="A931" s="74">
        <v>42934</v>
      </c>
      <c r="B931">
        <f>SUMIFS(user_list!P:P,user_list!G:G,"&lt;="&amp;A931,user_list!H:H,"&gt;="&amp;A931)</f>
        <v>0.17393984220907299</v>
      </c>
      <c r="C931">
        <f>SUMIFS(user_list!Q:Q,user_list!G:G,"&lt;="&amp;A931,user_list!H:H,"&gt;="&amp;A931)</f>
        <v>0.4437869822485207</v>
      </c>
      <c r="D931">
        <f>SUMIFS(user_list!P:P,user_list!G:G,"&lt;="&amp;A931,user_list!H:H,"&gt;="&amp;A931,user_list!J:J,days!G931)+SUMIFS(user_list!P:P,user_list!G:G,"&lt;="&amp;A931,user_list!H:H,"&gt;="&amp;A931,user_list!J:J,days!G931-1)</f>
        <v>0</v>
      </c>
      <c r="E931" s="38">
        <f>COUNTIF(user_list!H:H,A931)</f>
        <v>0</v>
      </c>
      <c r="F931" s="55">
        <f t="shared" si="28"/>
        <v>7</v>
      </c>
      <c r="G931" s="55">
        <f t="shared" si="29"/>
        <v>2017</v>
      </c>
    </row>
    <row r="932" spans="1:7" x14ac:dyDescent="0.3">
      <c r="A932" s="74">
        <v>42935</v>
      </c>
      <c r="B932">
        <f>SUMIFS(user_list!P:P,user_list!G:G,"&lt;="&amp;A932,user_list!H:H,"&gt;="&amp;A932)</f>
        <v>0.17393984220907299</v>
      </c>
      <c r="C932">
        <f>SUMIFS(user_list!Q:Q,user_list!G:G,"&lt;="&amp;A932,user_list!H:H,"&gt;="&amp;A932)</f>
        <v>0.4437869822485207</v>
      </c>
      <c r="D932">
        <f>SUMIFS(user_list!P:P,user_list!G:G,"&lt;="&amp;A932,user_list!H:H,"&gt;="&amp;A932,user_list!J:J,days!G932)+SUMIFS(user_list!P:P,user_list!G:G,"&lt;="&amp;A932,user_list!H:H,"&gt;="&amp;A932,user_list!J:J,days!G932-1)</f>
        <v>0</v>
      </c>
      <c r="E932" s="38">
        <f>COUNTIF(user_list!H:H,A932)</f>
        <v>0</v>
      </c>
      <c r="F932" s="55">
        <f t="shared" si="28"/>
        <v>7</v>
      </c>
      <c r="G932" s="55">
        <f t="shared" si="29"/>
        <v>2017</v>
      </c>
    </row>
    <row r="933" spans="1:7" x14ac:dyDescent="0.3">
      <c r="A933" s="74">
        <v>42936</v>
      </c>
      <c r="B933">
        <f>SUMIFS(user_list!P:P,user_list!G:G,"&lt;="&amp;A933,user_list!H:H,"&gt;="&amp;A933)</f>
        <v>0.17393984220907299</v>
      </c>
      <c r="C933">
        <f>SUMIFS(user_list!Q:Q,user_list!G:G,"&lt;="&amp;A933,user_list!H:H,"&gt;="&amp;A933)</f>
        <v>0.4437869822485207</v>
      </c>
      <c r="D933">
        <f>SUMIFS(user_list!P:P,user_list!G:G,"&lt;="&amp;A933,user_list!H:H,"&gt;="&amp;A933,user_list!J:J,days!G933)+SUMIFS(user_list!P:P,user_list!G:G,"&lt;="&amp;A933,user_list!H:H,"&gt;="&amp;A933,user_list!J:J,days!G933-1)</f>
        <v>0</v>
      </c>
      <c r="E933" s="38">
        <f>COUNTIF(user_list!H:H,A933)</f>
        <v>0</v>
      </c>
      <c r="F933" s="55">
        <f t="shared" si="28"/>
        <v>7</v>
      </c>
      <c r="G933" s="55">
        <f t="shared" si="29"/>
        <v>2017</v>
      </c>
    </row>
    <row r="934" spans="1:7" x14ac:dyDescent="0.3">
      <c r="A934" s="74">
        <v>42937</v>
      </c>
      <c r="B934">
        <f>SUMIFS(user_list!P:P,user_list!G:G,"&lt;="&amp;A934,user_list!H:H,"&gt;="&amp;A934)</f>
        <v>0.17393984220907299</v>
      </c>
      <c r="C934">
        <f>SUMIFS(user_list!Q:Q,user_list!G:G,"&lt;="&amp;A934,user_list!H:H,"&gt;="&amp;A934)</f>
        <v>0.4437869822485207</v>
      </c>
      <c r="D934">
        <f>SUMIFS(user_list!P:P,user_list!G:G,"&lt;="&amp;A934,user_list!H:H,"&gt;="&amp;A934,user_list!J:J,days!G934)+SUMIFS(user_list!P:P,user_list!G:G,"&lt;="&amp;A934,user_list!H:H,"&gt;="&amp;A934,user_list!J:J,days!G934-1)</f>
        <v>0</v>
      </c>
      <c r="E934" s="38">
        <f>COUNTIF(user_list!H:H,A934)</f>
        <v>0</v>
      </c>
      <c r="F934" s="55">
        <f t="shared" si="28"/>
        <v>7</v>
      </c>
      <c r="G934" s="55">
        <f t="shared" si="29"/>
        <v>2017</v>
      </c>
    </row>
    <row r="935" spans="1:7" x14ac:dyDescent="0.3">
      <c r="A935" s="74">
        <v>42938</v>
      </c>
      <c r="B935">
        <f>SUMIFS(user_list!P:P,user_list!G:G,"&lt;="&amp;A935,user_list!H:H,"&gt;="&amp;A935)</f>
        <v>0.17393984220907299</v>
      </c>
      <c r="C935">
        <f>SUMIFS(user_list!Q:Q,user_list!G:G,"&lt;="&amp;A935,user_list!H:H,"&gt;="&amp;A935)</f>
        <v>0.4437869822485207</v>
      </c>
      <c r="D935">
        <f>SUMIFS(user_list!P:P,user_list!G:G,"&lt;="&amp;A935,user_list!H:H,"&gt;="&amp;A935,user_list!J:J,days!G935)+SUMIFS(user_list!P:P,user_list!G:G,"&lt;="&amp;A935,user_list!H:H,"&gt;="&amp;A935,user_list!J:J,days!G935-1)</f>
        <v>0</v>
      </c>
      <c r="E935" s="38">
        <f>COUNTIF(user_list!H:H,A935)</f>
        <v>0</v>
      </c>
      <c r="F935" s="55">
        <f t="shared" si="28"/>
        <v>7</v>
      </c>
      <c r="G935" s="55">
        <f t="shared" si="29"/>
        <v>2017</v>
      </c>
    </row>
    <row r="936" spans="1:7" x14ac:dyDescent="0.3">
      <c r="A936" s="74">
        <v>42939</v>
      </c>
      <c r="B936">
        <f>SUMIFS(user_list!P:P,user_list!G:G,"&lt;="&amp;A936,user_list!H:H,"&gt;="&amp;A936)</f>
        <v>0.17393984220907299</v>
      </c>
      <c r="C936">
        <f>SUMIFS(user_list!Q:Q,user_list!G:G,"&lt;="&amp;A936,user_list!H:H,"&gt;="&amp;A936)</f>
        <v>0.4437869822485207</v>
      </c>
      <c r="D936">
        <f>SUMIFS(user_list!P:P,user_list!G:G,"&lt;="&amp;A936,user_list!H:H,"&gt;="&amp;A936,user_list!J:J,days!G936)+SUMIFS(user_list!P:P,user_list!G:G,"&lt;="&amp;A936,user_list!H:H,"&gt;="&amp;A936,user_list!J:J,days!G936-1)</f>
        <v>0</v>
      </c>
      <c r="E936" s="38">
        <f>COUNTIF(user_list!H:H,A936)</f>
        <v>0</v>
      </c>
      <c r="F936" s="55">
        <f t="shared" si="28"/>
        <v>7</v>
      </c>
      <c r="G936" s="55">
        <f t="shared" si="29"/>
        <v>2017</v>
      </c>
    </row>
    <row r="937" spans="1:7" x14ac:dyDescent="0.3">
      <c r="A937" s="74">
        <v>42940</v>
      </c>
      <c r="B937">
        <f>SUMIFS(user_list!P:P,user_list!G:G,"&lt;="&amp;A937,user_list!H:H,"&gt;="&amp;A937)</f>
        <v>0.17393984220907299</v>
      </c>
      <c r="C937">
        <f>SUMIFS(user_list!Q:Q,user_list!G:G,"&lt;="&amp;A937,user_list!H:H,"&gt;="&amp;A937)</f>
        <v>0.4437869822485207</v>
      </c>
      <c r="D937">
        <f>SUMIFS(user_list!P:P,user_list!G:G,"&lt;="&amp;A937,user_list!H:H,"&gt;="&amp;A937,user_list!J:J,days!G937)+SUMIFS(user_list!P:P,user_list!G:G,"&lt;="&amp;A937,user_list!H:H,"&gt;="&amp;A937,user_list!J:J,days!G937-1)</f>
        <v>0</v>
      </c>
      <c r="E937" s="38">
        <f>COUNTIF(user_list!H:H,A937)</f>
        <v>0</v>
      </c>
      <c r="F937" s="55">
        <f t="shared" si="28"/>
        <v>7</v>
      </c>
      <c r="G937" s="55">
        <f t="shared" si="29"/>
        <v>2017</v>
      </c>
    </row>
    <row r="938" spans="1:7" x14ac:dyDescent="0.3">
      <c r="A938" s="74">
        <v>42941</v>
      </c>
      <c r="B938">
        <f>SUMIFS(user_list!P:P,user_list!G:G,"&lt;="&amp;A938,user_list!H:H,"&gt;="&amp;A938)</f>
        <v>0.17393984220907299</v>
      </c>
      <c r="C938">
        <f>SUMIFS(user_list!Q:Q,user_list!G:G,"&lt;="&amp;A938,user_list!H:H,"&gt;="&amp;A938)</f>
        <v>0.4437869822485207</v>
      </c>
      <c r="D938">
        <f>SUMIFS(user_list!P:P,user_list!G:G,"&lt;="&amp;A938,user_list!H:H,"&gt;="&amp;A938,user_list!J:J,days!G938)+SUMIFS(user_list!P:P,user_list!G:G,"&lt;="&amp;A938,user_list!H:H,"&gt;="&amp;A938,user_list!J:J,days!G938-1)</f>
        <v>0</v>
      </c>
      <c r="E938" s="38">
        <f>COUNTIF(user_list!H:H,A938)</f>
        <v>0</v>
      </c>
      <c r="F938" s="55">
        <f t="shared" si="28"/>
        <v>7</v>
      </c>
      <c r="G938" s="55">
        <f t="shared" si="29"/>
        <v>2017</v>
      </c>
    </row>
    <row r="939" spans="1:7" x14ac:dyDescent="0.3">
      <c r="A939" s="74">
        <v>42942</v>
      </c>
      <c r="B939">
        <f>SUMIFS(user_list!P:P,user_list!G:G,"&lt;="&amp;A939,user_list!H:H,"&gt;="&amp;A939)</f>
        <v>0.17393984220907299</v>
      </c>
      <c r="C939">
        <f>SUMIFS(user_list!Q:Q,user_list!G:G,"&lt;="&amp;A939,user_list!H:H,"&gt;="&amp;A939)</f>
        <v>0.4437869822485207</v>
      </c>
      <c r="D939">
        <f>SUMIFS(user_list!P:P,user_list!G:G,"&lt;="&amp;A939,user_list!H:H,"&gt;="&amp;A939,user_list!J:J,days!G939)+SUMIFS(user_list!P:P,user_list!G:G,"&lt;="&amp;A939,user_list!H:H,"&gt;="&amp;A939,user_list!J:J,days!G939-1)</f>
        <v>0</v>
      </c>
      <c r="E939" s="38">
        <f>COUNTIF(user_list!H:H,A939)</f>
        <v>0</v>
      </c>
      <c r="F939" s="55">
        <f t="shared" si="28"/>
        <v>7</v>
      </c>
      <c r="G939" s="55">
        <f t="shared" si="29"/>
        <v>2017</v>
      </c>
    </row>
    <row r="940" spans="1:7" x14ac:dyDescent="0.3">
      <c r="A940" s="74">
        <v>42943</v>
      </c>
      <c r="B940">
        <f>SUMIFS(user_list!P:P,user_list!G:G,"&lt;="&amp;A940,user_list!H:H,"&gt;="&amp;A940)</f>
        <v>0.17393984220907299</v>
      </c>
      <c r="C940">
        <f>SUMIFS(user_list!Q:Q,user_list!G:G,"&lt;="&amp;A940,user_list!H:H,"&gt;="&amp;A940)</f>
        <v>0.4437869822485207</v>
      </c>
      <c r="D940">
        <f>SUMIFS(user_list!P:P,user_list!G:G,"&lt;="&amp;A940,user_list!H:H,"&gt;="&amp;A940,user_list!J:J,days!G940)+SUMIFS(user_list!P:P,user_list!G:G,"&lt;="&amp;A940,user_list!H:H,"&gt;="&amp;A940,user_list!J:J,days!G940-1)</f>
        <v>0</v>
      </c>
      <c r="E940" s="38">
        <f>COUNTIF(user_list!H:H,A940)</f>
        <v>0</v>
      </c>
      <c r="F940" s="55">
        <f t="shared" si="28"/>
        <v>7</v>
      </c>
      <c r="G940" s="55">
        <f t="shared" si="29"/>
        <v>2017</v>
      </c>
    </row>
    <row r="941" spans="1:7" x14ac:dyDescent="0.3">
      <c r="A941" s="74">
        <v>42944</v>
      </c>
      <c r="B941">
        <f>SUMIFS(user_list!P:P,user_list!G:G,"&lt;="&amp;A941,user_list!H:H,"&gt;="&amp;A941)</f>
        <v>0.17393984220907299</v>
      </c>
      <c r="C941">
        <f>SUMIFS(user_list!Q:Q,user_list!G:G,"&lt;="&amp;A941,user_list!H:H,"&gt;="&amp;A941)</f>
        <v>0.4437869822485207</v>
      </c>
      <c r="D941">
        <f>SUMIFS(user_list!P:P,user_list!G:G,"&lt;="&amp;A941,user_list!H:H,"&gt;="&amp;A941,user_list!J:J,days!G941)+SUMIFS(user_list!P:P,user_list!G:G,"&lt;="&amp;A941,user_list!H:H,"&gt;="&amp;A941,user_list!J:J,days!G941-1)</f>
        <v>0</v>
      </c>
      <c r="E941" s="38">
        <f>COUNTIF(user_list!H:H,A941)</f>
        <v>0</v>
      </c>
      <c r="F941" s="55">
        <f t="shared" si="28"/>
        <v>7</v>
      </c>
      <c r="G941" s="55">
        <f t="shared" si="29"/>
        <v>2017</v>
      </c>
    </row>
    <row r="942" spans="1:7" x14ac:dyDescent="0.3">
      <c r="A942" s="74">
        <v>42945</v>
      </c>
      <c r="B942">
        <f>SUMIFS(user_list!P:P,user_list!G:G,"&lt;="&amp;A942,user_list!H:H,"&gt;="&amp;A942)</f>
        <v>0.17393984220907299</v>
      </c>
      <c r="C942">
        <f>SUMIFS(user_list!Q:Q,user_list!G:G,"&lt;="&amp;A942,user_list!H:H,"&gt;="&amp;A942)</f>
        <v>0.4437869822485207</v>
      </c>
      <c r="D942">
        <f>SUMIFS(user_list!P:P,user_list!G:G,"&lt;="&amp;A942,user_list!H:H,"&gt;="&amp;A942,user_list!J:J,days!G942)+SUMIFS(user_list!P:P,user_list!G:G,"&lt;="&amp;A942,user_list!H:H,"&gt;="&amp;A942,user_list!J:J,days!G942-1)</f>
        <v>0</v>
      </c>
      <c r="E942" s="38">
        <f>COUNTIF(user_list!H:H,A942)</f>
        <v>0</v>
      </c>
      <c r="F942" s="55">
        <f t="shared" si="28"/>
        <v>7</v>
      </c>
      <c r="G942" s="55">
        <f t="shared" si="29"/>
        <v>2017</v>
      </c>
    </row>
    <row r="943" spans="1:7" x14ac:dyDescent="0.3">
      <c r="A943" s="74">
        <v>42946</v>
      </c>
      <c r="B943">
        <f>SUMIFS(user_list!P:P,user_list!G:G,"&lt;="&amp;A943,user_list!H:H,"&gt;="&amp;A943)</f>
        <v>0.17393984220907299</v>
      </c>
      <c r="C943">
        <f>SUMIFS(user_list!Q:Q,user_list!G:G,"&lt;="&amp;A943,user_list!H:H,"&gt;="&amp;A943)</f>
        <v>0.4437869822485207</v>
      </c>
      <c r="D943">
        <f>SUMIFS(user_list!P:P,user_list!G:G,"&lt;="&amp;A943,user_list!H:H,"&gt;="&amp;A943,user_list!J:J,days!G943)+SUMIFS(user_list!P:P,user_list!G:G,"&lt;="&amp;A943,user_list!H:H,"&gt;="&amp;A943,user_list!J:J,days!G943-1)</f>
        <v>0</v>
      </c>
      <c r="E943" s="38">
        <f>COUNTIF(user_list!H:H,A943)</f>
        <v>0</v>
      </c>
      <c r="F943" s="55">
        <f t="shared" si="28"/>
        <v>7</v>
      </c>
      <c r="G943" s="55">
        <f t="shared" si="29"/>
        <v>2017</v>
      </c>
    </row>
    <row r="944" spans="1:7" x14ac:dyDescent="0.3">
      <c r="A944" s="74">
        <v>42947</v>
      </c>
      <c r="B944">
        <f>SUMIFS(user_list!P:P,user_list!G:G,"&lt;="&amp;A944,user_list!H:H,"&gt;="&amp;A944)</f>
        <v>0.17393984220907299</v>
      </c>
      <c r="C944">
        <f>SUMIFS(user_list!Q:Q,user_list!G:G,"&lt;="&amp;A944,user_list!H:H,"&gt;="&amp;A944)</f>
        <v>0.4437869822485207</v>
      </c>
      <c r="D944">
        <f>SUMIFS(user_list!P:P,user_list!G:G,"&lt;="&amp;A944,user_list!H:H,"&gt;="&amp;A944,user_list!J:J,days!G944)+SUMIFS(user_list!P:P,user_list!G:G,"&lt;="&amp;A944,user_list!H:H,"&gt;="&amp;A944,user_list!J:J,days!G944-1)</f>
        <v>0</v>
      </c>
      <c r="E944" s="38">
        <f>COUNTIF(user_list!H:H,A944)</f>
        <v>0</v>
      </c>
      <c r="F944" s="55">
        <f t="shared" si="28"/>
        <v>7</v>
      </c>
      <c r="G944" s="55">
        <f t="shared" si="29"/>
        <v>2017</v>
      </c>
    </row>
    <row r="945" spans="1:7" x14ac:dyDescent="0.3">
      <c r="A945" s="74">
        <v>42948</v>
      </c>
      <c r="B945">
        <f>SUMIFS(user_list!P:P,user_list!G:G,"&lt;="&amp;A945,user_list!H:H,"&gt;="&amp;A945)</f>
        <v>0.17393984220907299</v>
      </c>
      <c r="C945">
        <f>SUMIFS(user_list!Q:Q,user_list!G:G,"&lt;="&amp;A945,user_list!H:H,"&gt;="&amp;A945)</f>
        <v>0.4437869822485207</v>
      </c>
      <c r="D945">
        <f>SUMIFS(user_list!P:P,user_list!G:G,"&lt;="&amp;A945,user_list!H:H,"&gt;="&amp;A945,user_list!J:J,days!G945)+SUMIFS(user_list!P:P,user_list!G:G,"&lt;="&amp;A945,user_list!H:H,"&gt;="&amp;A945,user_list!J:J,days!G945-1)</f>
        <v>0</v>
      </c>
      <c r="E945" s="38">
        <f>COUNTIF(user_list!H:H,A945)</f>
        <v>0</v>
      </c>
      <c r="F945" s="55">
        <f t="shared" si="28"/>
        <v>8</v>
      </c>
      <c r="G945" s="55">
        <f t="shared" si="29"/>
        <v>2017</v>
      </c>
    </row>
    <row r="946" spans="1:7" x14ac:dyDescent="0.3">
      <c r="A946" s="74">
        <v>42949</v>
      </c>
      <c r="B946">
        <f>SUMIFS(user_list!P:P,user_list!G:G,"&lt;="&amp;A946,user_list!H:H,"&gt;="&amp;A946)</f>
        <v>0.17393984220907299</v>
      </c>
      <c r="C946">
        <f>SUMIFS(user_list!Q:Q,user_list!G:G,"&lt;="&amp;A946,user_list!H:H,"&gt;="&amp;A946)</f>
        <v>0.4437869822485207</v>
      </c>
      <c r="D946">
        <f>SUMIFS(user_list!P:P,user_list!G:G,"&lt;="&amp;A946,user_list!H:H,"&gt;="&amp;A946,user_list!J:J,days!G946)+SUMIFS(user_list!P:P,user_list!G:G,"&lt;="&amp;A946,user_list!H:H,"&gt;="&amp;A946,user_list!J:J,days!G946-1)</f>
        <v>0</v>
      </c>
      <c r="E946" s="38">
        <f>COUNTIF(user_list!H:H,A946)</f>
        <v>0</v>
      </c>
      <c r="F946" s="55">
        <f t="shared" si="28"/>
        <v>8</v>
      </c>
      <c r="G946" s="55">
        <f t="shared" si="29"/>
        <v>2017</v>
      </c>
    </row>
    <row r="947" spans="1:7" x14ac:dyDescent="0.3">
      <c r="A947" s="74">
        <v>42950</v>
      </c>
      <c r="B947">
        <f>SUMIFS(user_list!P:P,user_list!G:G,"&lt;="&amp;A947,user_list!H:H,"&gt;="&amp;A947)</f>
        <v>0.17393984220907299</v>
      </c>
      <c r="C947">
        <f>SUMIFS(user_list!Q:Q,user_list!G:G,"&lt;="&amp;A947,user_list!H:H,"&gt;="&amp;A947)</f>
        <v>0.4437869822485207</v>
      </c>
      <c r="D947">
        <f>SUMIFS(user_list!P:P,user_list!G:G,"&lt;="&amp;A947,user_list!H:H,"&gt;="&amp;A947,user_list!J:J,days!G947)+SUMIFS(user_list!P:P,user_list!G:G,"&lt;="&amp;A947,user_list!H:H,"&gt;="&amp;A947,user_list!J:J,days!G947-1)</f>
        <v>0</v>
      </c>
      <c r="E947" s="38">
        <f>COUNTIF(user_list!H:H,A947)</f>
        <v>0</v>
      </c>
      <c r="F947" s="55">
        <f t="shared" si="28"/>
        <v>8</v>
      </c>
      <c r="G947" s="55">
        <f t="shared" si="29"/>
        <v>2017</v>
      </c>
    </row>
    <row r="948" spans="1:7" x14ac:dyDescent="0.3">
      <c r="A948" s="74">
        <v>42951</v>
      </c>
      <c r="B948">
        <f>SUMIFS(user_list!P:P,user_list!G:G,"&lt;="&amp;A948,user_list!H:H,"&gt;="&amp;A948)</f>
        <v>0.17393984220907299</v>
      </c>
      <c r="C948">
        <f>SUMIFS(user_list!Q:Q,user_list!G:G,"&lt;="&amp;A948,user_list!H:H,"&gt;="&amp;A948)</f>
        <v>0.4437869822485207</v>
      </c>
      <c r="D948">
        <f>SUMIFS(user_list!P:P,user_list!G:G,"&lt;="&amp;A948,user_list!H:H,"&gt;="&amp;A948,user_list!J:J,days!G948)+SUMIFS(user_list!P:P,user_list!G:G,"&lt;="&amp;A948,user_list!H:H,"&gt;="&amp;A948,user_list!J:J,days!G948-1)</f>
        <v>0</v>
      </c>
      <c r="E948" s="38">
        <f>COUNTIF(user_list!H:H,A948)</f>
        <v>0</v>
      </c>
      <c r="F948" s="55">
        <f t="shared" si="28"/>
        <v>8</v>
      </c>
      <c r="G948" s="55">
        <f t="shared" si="29"/>
        <v>2017</v>
      </c>
    </row>
    <row r="949" spans="1:7" x14ac:dyDescent="0.3">
      <c r="A949" s="74">
        <v>42952</v>
      </c>
      <c r="B949">
        <f>SUMIFS(user_list!P:P,user_list!G:G,"&lt;="&amp;A949,user_list!H:H,"&gt;="&amp;A949)</f>
        <v>0.17393984220907299</v>
      </c>
      <c r="C949">
        <f>SUMIFS(user_list!Q:Q,user_list!G:G,"&lt;="&amp;A949,user_list!H:H,"&gt;="&amp;A949)</f>
        <v>0.4437869822485207</v>
      </c>
      <c r="D949">
        <f>SUMIFS(user_list!P:P,user_list!G:G,"&lt;="&amp;A949,user_list!H:H,"&gt;="&amp;A949,user_list!J:J,days!G949)+SUMIFS(user_list!P:P,user_list!G:G,"&lt;="&amp;A949,user_list!H:H,"&gt;="&amp;A949,user_list!J:J,days!G949-1)</f>
        <v>0</v>
      </c>
      <c r="E949" s="38">
        <f>COUNTIF(user_list!H:H,A949)</f>
        <v>0</v>
      </c>
      <c r="F949" s="55">
        <f t="shared" si="28"/>
        <v>8</v>
      </c>
      <c r="G949" s="55">
        <f t="shared" si="29"/>
        <v>2017</v>
      </c>
    </row>
    <row r="950" spans="1:7" x14ac:dyDescent="0.3">
      <c r="A950" s="74">
        <v>42953</v>
      </c>
      <c r="B950">
        <f>SUMIFS(user_list!P:P,user_list!G:G,"&lt;="&amp;A950,user_list!H:H,"&gt;="&amp;A950)</f>
        <v>0.17393984220907299</v>
      </c>
      <c r="C950">
        <f>SUMIFS(user_list!Q:Q,user_list!G:G,"&lt;="&amp;A950,user_list!H:H,"&gt;="&amp;A950)</f>
        <v>0.4437869822485207</v>
      </c>
      <c r="D950">
        <f>SUMIFS(user_list!P:P,user_list!G:G,"&lt;="&amp;A950,user_list!H:H,"&gt;="&amp;A950,user_list!J:J,days!G950)+SUMIFS(user_list!P:P,user_list!G:G,"&lt;="&amp;A950,user_list!H:H,"&gt;="&amp;A950,user_list!J:J,days!G950-1)</f>
        <v>0</v>
      </c>
      <c r="E950" s="38">
        <f>COUNTIF(user_list!H:H,A950)</f>
        <v>0</v>
      </c>
      <c r="F950" s="55">
        <f t="shared" si="28"/>
        <v>8</v>
      </c>
      <c r="G950" s="55">
        <f t="shared" si="29"/>
        <v>2017</v>
      </c>
    </row>
    <row r="951" spans="1:7" x14ac:dyDescent="0.3">
      <c r="A951" s="74">
        <v>42954</v>
      </c>
      <c r="B951">
        <f>SUMIFS(user_list!P:P,user_list!G:G,"&lt;="&amp;A951,user_list!H:H,"&gt;="&amp;A951)</f>
        <v>0.17393984220907299</v>
      </c>
      <c r="C951">
        <f>SUMIFS(user_list!Q:Q,user_list!G:G,"&lt;="&amp;A951,user_list!H:H,"&gt;="&amp;A951)</f>
        <v>0.4437869822485207</v>
      </c>
      <c r="D951">
        <f>SUMIFS(user_list!P:P,user_list!G:G,"&lt;="&amp;A951,user_list!H:H,"&gt;="&amp;A951,user_list!J:J,days!G951)+SUMIFS(user_list!P:P,user_list!G:G,"&lt;="&amp;A951,user_list!H:H,"&gt;="&amp;A951,user_list!J:J,days!G951-1)</f>
        <v>0</v>
      </c>
      <c r="E951" s="38">
        <f>COUNTIF(user_list!H:H,A951)</f>
        <v>0</v>
      </c>
      <c r="F951" s="55">
        <f t="shared" si="28"/>
        <v>8</v>
      </c>
      <c r="G951" s="55">
        <f t="shared" si="29"/>
        <v>2017</v>
      </c>
    </row>
    <row r="952" spans="1:7" x14ac:dyDescent="0.3">
      <c r="A952" s="74">
        <v>42955</v>
      </c>
      <c r="B952">
        <f>SUMIFS(user_list!P:P,user_list!G:G,"&lt;="&amp;A952,user_list!H:H,"&gt;="&amp;A952)</f>
        <v>0.17393984220907299</v>
      </c>
      <c r="C952">
        <f>SUMIFS(user_list!Q:Q,user_list!G:G,"&lt;="&amp;A952,user_list!H:H,"&gt;="&amp;A952)</f>
        <v>0.4437869822485207</v>
      </c>
      <c r="D952">
        <f>SUMIFS(user_list!P:P,user_list!G:G,"&lt;="&amp;A952,user_list!H:H,"&gt;="&amp;A952,user_list!J:J,days!G952)+SUMIFS(user_list!P:P,user_list!G:G,"&lt;="&amp;A952,user_list!H:H,"&gt;="&amp;A952,user_list!J:J,days!G952-1)</f>
        <v>0</v>
      </c>
      <c r="E952" s="38">
        <f>COUNTIF(user_list!H:H,A952)</f>
        <v>0</v>
      </c>
      <c r="F952" s="55">
        <f t="shared" si="28"/>
        <v>8</v>
      </c>
      <c r="G952" s="55">
        <f t="shared" si="29"/>
        <v>2017</v>
      </c>
    </row>
    <row r="953" spans="1:7" x14ac:dyDescent="0.3">
      <c r="A953" s="74">
        <v>42956</v>
      </c>
      <c r="B953">
        <f>SUMIFS(user_list!P:P,user_list!G:G,"&lt;="&amp;A953,user_list!H:H,"&gt;="&amp;A953)</f>
        <v>0.17393984220907299</v>
      </c>
      <c r="C953">
        <f>SUMIFS(user_list!Q:Q,user_list!G:G,"&lt;="&amp;A953,user_list!H:H,"&gt;="&amp;A953)</f>
        <v>0.4437869822485207</v>
      </c>
      <c r="D953">
        <f>SUMIFS(user_list!P:P,user_list!G:G,"&lt;="&amp;A953,user_list!H:H,"&gt;="&amp;A953,user_list!J:J,days!G953)+SUMIFS(user_list!P:P,user_list!G:G,"&lt;="&amp;A953,user_list!H:H,"&gt;="&amp;A953,user_list!J:J,days!G953-1)</f>
        <v>0</v>
      </c>
      <c r="E953" s="38">
        <f>COUNTIF(user_list!H:H,A953)</f>
        <v>0</v>
      </c>
      <c r="F953" s="55">
        <f t="shared" si="28"/>
        <v>8</v>
      </c>
      <c r="G953" s="55">
        <f t="shared" si="29"/>
        <v>2017</v>
      </c>
    </row>
    <row r="954" spans="1:7" x14ac:dyDescent="0.3">
      <c r="A954" s="74">
        <v>42957</v>
      </c>
      <c r="B954">
        <f>SUMIFS(user_list!P:P,user_list!G:G,"&lt;="&amp;A954,user_list!H:H,"&gt;="&amp;A954)</f>
        <v>0.48998922492512237</v>
      </c>
      <c r="C954">
        <f>SUMIFS(user_list!Q:Q,user_list!G:G,"&lt;="&amp;A954,user_list!H:H,"&gt;="&amp;A954)</f>
        <v>1.3326758711374096</v>
      </c>
      <c r="D954">
        <f>SUMIFS(user_list!P:P,user_list!G:G,"&lt;="&amp;A954,user_list!H:H,"&gt;="&amp;A954,user_list!J:J,days!G954)+SUMIFS(user_list!P:P,user_list!G:G,"&lt;="&amp;A954,user_list!H:H,"&gt;="&amp;A954,user_list!J:J,days!G954-1)</f>
        <v>0</v>
      </c>
      <c r="E954" s="38">
        <f>COUNTIF(user_list!H:H,A954)</f>
        <v>0</v>
      </c>
      <c r="F954" s="55">
        <f t="shared" si="28"/>
        <v>8</v>
      </c>
      <c r="G954" s="55">
        <f t="shared" si="29"/>
        <v>2017</v>
      </c>
    </row>
    <row r="955" spans="1:7" x14ac:dyDescent="0.3">
      <c r="A955" s="74">
        <v>42958</v>
      </c>
      <c r="B955">
        <f>SUMIFS(user_list!P:P,user_list!G:G,"&lt;="&amp;A955,user_list!H:H,"&gt;="&amp;A955)</f>
        <v>0.48998922492512237</v>
      </c>
      <c r="C955">
        <f>SUMIFS(user_list!Q:Q,user_list!G:G,"&lt;="&amp;A955,user_list!H:H,"&gt;="&amp;A955)</f>
        <v>1.3326758711374096</v>
      </c>
      <c r="D955">
        <f>SUMIFS(user_list!P:P,user_list!G:G,"&lt;="&amp;A955,user_list!H:H,"&gt;="&amp;A955,user_list!J:J,days!G955)+SUMIFS(user_list!P:P,user_list!G:G,"&lt;="&amp;A955,user_list!H:H,"&gt;="&amp;A955,user_list!J:J,days!G955-1)</f>
        <v>0</v>
      </c>
      <c r="E955" s="38">
        <f>COUNTIF(user_list!H:H,A955)</f>
        <v>0</v>
      </c>
      <c r="F955" s="55">
        <f t="shared" si="28"/>
        <v>8</v>
      </c>
      <c r="G955" s="55">
        <f t="shared" si="29"/>
        <v>2017</v>
      </c>
    </row>
    <row r="956" spans="1:7" x14ac:dyDescent="0.3">
      <c r="A956" s="74">
        <v>42959</v>
      </c>
      <c r="B956">
        <f>SUMIFS(user_list!P:P,user_list!G:G,"&lt;="&amp;A956,user_list!H:H,"&gt;="&amp;A956)</f>
        <v>0.48998922492512237</v>
      </c>
      <c r="C956">
        <f>SUMIFS(user_list!Q:Q,user_list!G:G,"&lt;="&amp;A956,user_list!H:H,"&gt;="&amp;A956)</f>
        <v>1.3326758711374096</v>
      </c>
      <c r="D956">
        <f>SUMIFS(user_list!P:P,user_list!G:G,"&lt;="&amp;A956,user_list!H:H,"&gt;="&amp;A956,user_list!J:J,days!G956)+SUMIFS(user_list!P:P,user_list!G:G,"&lt;="&amp;A956,user_list!H:H,"&gt;="&amp;A956,user_list!J:J,days!G956-1)</f>
        <v>0</v>
      </c>
      <c r="E956" s="38">
        <f>COUNTIF(user_list!H:H,A956)</f>
        <v>0</v>
      </c>
      <c r="F956" s="55">
        <f t="shared" si="28"/>
        <v>8</v>
      </c>
      <c r="G956" s="55">
        <f t="shared" si="29"/>
        <v>2017</v>
      </c>
    </row>
    <row r="957" spans="1:7" x14ac:dyDescent="0.3">
      <c r="A957" s="74">
        <v>42960</v>
      </c>
      <c r="B957">
        <f>SUMIFS(user_list!P:P,user_list!G:G,"&lt;="&amp;A957,user_list!H:H,"&gt;="&amp;A957)</f>
        <v>0.48998922492512237</v>
      </c>
      <c r="C957">
        <f>SUMIFS(user_list!Q:Q,user_list!G:G,"&lt;="&amp;A957,user_list!H:H,"&gt;="&amp;A957)</f>
        <v>1.3326758711374096</v>
      </c>
      <c r="D957">
        <f>SUMIFS(user_list!P:P,user_list!G:G,"&lt;="&amp;A957,user_list!H:H,"&gt;="&amp;A957,user_list!J:J,days!G957)+SUMIFS(user_list!P:P,user_list!G:G,"&lt;="&amp;A957,user_list!H:H,"&gt;="&amp;A957,user_list!J:J,days!G957-1)</f>
        <v>0</v>
      </c>
      <c r="E957" s="38">
        <f>COUNTIF(user_list!H:H,A957)</f>
        <v>0</v>
      </c>
      <c r="F957" s="55">
        <f t="shared" si="28"/>
        <v>8</v>
      </c>
      <c r="G957" s="55">
        <f t="shared" si="29"/>
        <v>2017</v>
      </c>
    </row>
    <row r="958" spans="1:7" x14ac:dyDescent="0.3">
      <c r="A958" s="74">
        <v>42961</v>
      </c>
      <c r="B958">
        <f>SUMIFS(user_list!P:P,user_list!G:G,"&lt;="&amp;A958,user_list!H:H,"&gt;="&amp;A958)</f>
        <v>0.48998922492512237</v>
      </c>
      <c r="C958">
        <f>SUMIFS(user_list!Q:Q,user_list!G:G,"&lt;="&amp;A958,user_list!H:H,"&gt;="&amp;A958)</f>
        <v>1.3326758711374096</v>
      </c>
      <c r="D958">
        <f>SUMIFS(user_list!P:P,user_list!G:G,"&lt;="&amp;A958,user_list!H:H,"&gt;="&amp;A958,user_list!J:J,days!G958)+SUMIFS(user_list!P:P,user_list!G:G,"&lt;="&amp;A958,user_list!H:H,"&gt;="&amp;A958,user_list!J:J,days!G958-1)</f>
        <v>0</v>
      </c>
      <c r="E958" s="38">
        <f>COUNTIF(user_list!H:H,A958)</f>
        <v>0</v>
      </c>
      <c r="F958" s="55">
        <f t="shared" si="28"/>
        <v>8</v>
      </c>
      <c r="G958" s="55">
        <f t="shared" si="29"/>
        <v>2017</v>
      </c>
    </row>
    <row r="959" spans="1:7" x14ac:dyDescent="0.3">
      <c r="A959" s="74">
        <v>42962</v>
      </c>
      <c r="B959">
        <f>SUMIFS(user_list!P:P,user_list!G:G,"&lt;="&amp;A959,user_list!H:H,"&gt;="&amp;A959)</f>
        <v>0.48998922492512237</v>
      </c>
      <c r="C959">
        <f>SUMIFS(user_list!Q:Q,user_list!G:G,"&lt;="&amp;A959,user_list!H:H,"&gt;="&amp;A959)</f>
        <v>1.3326758711374096</v>
      </c>
      <c r="D959">
        <f>SUMIFS(user_list!P:P,user_list!G:G,"&lt;="&amp;A959,user_list!H:H,"&gt;="&amp;A959,user_list!J:J,days!G959)+SUMIFS(user_list!P:P,user_list!G:G,"&lt;="&amp;A959,user_list!H:H,"&gt;="&amp;A959,user_list!J:J,days!G959-1)</f>
        <v>0</v>
      </c>
      <c r="E959" s="38">
        <f>COUNTIF(user_list!H:H,A959)</f>
        <v>0</v>
      </c>
      <c r="F959" s="55">
        <f t="shared" si="28"/>
        <v>8</v>
      </c>
      <c r="G959" s="55">
        <f t="shared" si="29"/>
        <v>2017</v>
      </c>
    </row>
    <row r="960" spans="1:7" x14ac:dyDescent="0.3">
      <c r="A960" s="74">
        <v>42963</v>
      </c>
      <c r="B960">
        <f>SUMIFS(user_list!P:P,user_list!G:G,"&lt;="&amp;A960,user_list!H:H,"&gt;="&amp;A960)</f>
        <v>0.48998922492512237</v>
      </c>
      <c r="C960">
        <f>SUMIFS(user_list!Q:Q,user_list!G:G,"&lt;="&amp;A960,user_list!H:H,"&gt;="&amp;A960)</f>
        <v>1.3326758711374096</v>
      </c>
      <c r="D960">
        <f>SUMIFS(user_list!P:P,user_list!G:G,"&lt;="&amp;A960,user_list!H:H,"&gt;="&amp;A960,user_list!J:J,days!G960)+SUMIFS(user_list!P:P,user_list!G:G,"&lt;="&amp;A960,user_list!H:H,"&gt;="&amp;A960,user_list!J:J,days!G960-1)</f>
        <v>0</v>
      </c>
      <c r="E960" s="38">
        <f>COUNTIF(user_list!H:H,A960)</f>
        <v>0</v>
      </c>
      <c r="F960" s="55">
        <f t="shared" si="28"/>
        <v>8</v>
      </c>
      <c r="G960" s="55">
        <f t="shared" si="29"/>
        <v>2017</v>
      </c>
    </row>
    <row r="961" spans="1:7" x14ac:dyDescent="0.3">
      <c r="A961" s="74">
        <v>42964</v>
      </c>
      <c r="B961">
        <f>SUMIFS(user_list!P:P,user_list!G:G,"&lt;="&amp;A961,user_list!H:H,"&gt;="&amp;A961)</f>
        <v>0.48998922492512237</v>
      </c>
      <c r="C961">
        <f>SUMIFS(user_list!Q:Q,user_list!G:G,"&lt;="&amp;A961,user_list!H:H,"&gt;="&amp;A961)</f>
        <v>1.3326758711374096</v>
      </c>
      <c r="D961">
        <f>SUMIFS(user_list!P:P,user_list!G:G,"&lt;="&amp;A961,user_list!H:H,"&gt;="&amp;A961,user_list!J:J,days!G961)+SUMIFS(user_list!P:P,user_list!G:G,"&lt;="&amp;A961,user_list!H:H,"&gt;="&amp;A961,user_list!J:J,days!G961-1)</f>
        <v>0</v>
      </c>
      <c r="E961" s="38">
        <f>COUNTIF(user_list!H:H,A961)</f>
        <v>0</v>
      </c>
      <c r="F961" s="55">
        <f t="shared" si="28"/>
        <v>8</v>
      </c>
      <c r="G961" s="55">
        <f t="shared" si="29"/>
        <v>2017</v>
      </c>
    </row>
    <row r="962" spans="1:7" x14ac:dyDescent="0.3">
      <c r="A962" s="74">
        <v>42965</v>
      </c>
      <c r="B962">
        <f>SUMIFS(user_list!P:P,user_list!G:G,"&lt;="&amp;A962,user_list!H:H,"&gt;="&amp;A962)</f>
        <v>0.48998922492512237</v>
      </c>
      <c r="C962">
        <f>SUMIFS(user_list!Q:Q,user_list!G:G,"&lt;="&amp;A962,user_list!H:H,"&gt;="&amp;A962)</f>
        <v>1.3326758711374096</v>
      </c>
      <c r="D962">
        <f>SUMIFS(user_list!P:P,user_list!G:G,"&lt;="&amp;A962,user_list!H:H,"&gt;="&amp;A962,user_list!J:J,days!G962)+SUMIFS(user_list!P:P,user_list!G:G,"&lt;="&amp;A962,user_list!H:H,"&gt;="&amp;A962,user_list!J:J,days!G962-1)</f>
        <v>0</v>
      </c>
      <c r="E962" s="38">
        <f>COUNTIF(user_list!H:H,A962)</f>
        <v>0</v>
      </c>
      <c r="F962" s="55">
        <f t="shared" ref="F962:F1025" si="30">MONTH(A962)</f>
        <v>8</v>
      </c>
      <c r="G962" s="55">
        <f t="shared" ref="G962:G1025" si="31">YEAR(A962)</f>
        <v>2017</v>
      </c>
    </row>
    <row r="963" spans="1:7" x14ac:dyDescent="0.3">
      <c r="A963" s="74">
        <v>42966</v>
      </c>
      <c r="B963">
        <f>SUMIFS(user_list!P:P,user_list!G:G,"&lt;="&amp;A963,user_list!H:H,"&gt;="&amp;A963)</f>
        <v>0.48998922492512237</v>
      </c>
      <c r="C963">
        <f>SUMIFS(user_list!Q:Q,user_list!G:G,"&lt;="&amp;A963,user_list!H:H,"&gt;="&amp;A963)</f>
        <v>1.3326758711374096</v>
      </c>
      <c r="D963">
        <f>SUMIFS(user_list!P:P,user_list!G:G,"&lt;="&amp;A963,user_list!H:H,"&gt;="&amp;A963,user_list!J:J,days!G963)+SUMIFS(user_list!P:P,user_list!G:G,"&lt;="&amp;A963,user_list!H:H,"&gt;="&amp;A963,user_list!J:J,days!G963-1)</f>
        <v>0</v>
      </c>
      <c r="E963" s="38">
        <f>COUNTIF(user_list!H:H,A963)</f>
        <v>0</v>
      </c>
      <c r="F963" s="55">
        <f t="shared" si="30"/>
        <v>8</v>
      </c>
      <c r="G963" s="55">
        <f t="shared" si="31"/>
        <v>2017</v>
      </c>
    </row>
    <row r="964" spans="1:7" x14ac:dyDescent="0.3">
      <c r="A964" s="74">
        <v>42967</v>
      </c>
      <c r="B964">
        <f>SUMIFS(user_list!P:P,user_list!G:G,"&lt;="&amp;A964,user_list!H:H,"&gt;="&amp;A964)</f>
        <v>0.48998922492512237</v>
      </c>
      <c r="C964">
        <f>SUMIFS(user_list!Q:Q,user_list!G:G,"&lt;="&amp;A964,user_list!H:H,"&gt;="&amp;A964)</f>
        <v>1.3326758711374096</v>
      </c>
      <c r="D964">
        <f>SUMIFS(user_list!P:P,user_list!G:G,"&lt;="&amp;A964,user_list!H:H,"&gt;="&amp;A964,user_list!J:J,days!G964)+SUMIFS(user_list!P:P,user_list!G:G,"&lt;="&amp;A964,user_list!H:H,"&gt;="&amp;A964,user_list!J:J,days!G964-1)</f>
        <v>0</v>
      </c>
      <c r="E964" s="38">
        <f>COUNTIF(user_list!H:H,A964)</f>
        <v>0</v>
      </c>
      <c r="F964" s="55">
        <f t="shared" si="30"/>
        <v>8</v>
      </c>
      <c r="G964" s="55">
        <f t="shared" si="31"/>
        <v>2017</v>
      </c>
    </row>
    <row r="965" spans="1:7" x14ac:dyDescent="0.3">
      <c r="A965" s="74">
        <v>42968</v>
      </c>
      <c r="B965">
        <f>SUMIFS(user_list!P:P,user_list!G:G,"&lt;="&amp;A965,user_list!H:H,"&gt;="&amp;A965)</f>
        <v>0.48998922492512237</v>
      </c>
      <c r="C965">
        <f>SUMIFS(user_list!Q:Q,user_list!G:G,"&lt;="&amp;A965,user_list!H:H,"&gt;="&amp;A965)</f>
        <v>1.3326758711374096</v>
      </c>
      <c r="D965">
        <f>SUMIFS(user_list!P:P,user_list!G:G,"&lt;="&amp;A965,user_list!H:H,"&gt;="&amp;A965,user_list!J:J,days!G965)+SUMIFS(user_list!P:P,user_list!G:G,"&lt;="&amp;A965,user_list!H:H,"&gt;="&amp;A965,user_list!J:J,days!G965-1)</f>
        <v>0</v>
      </c>
      <c r="E965" s="38">
        <f>COUNTIF(user_list!H:H,A965)</f>
        <v>0</v>
      </c>
      <c r="F965" s="55">
        <f t="shared" si="30"/>
        <v>8</v>
      </c>
      <c r="G965" s="55">
        <f t="shared" si="31"/>
        <v>2017</v>
      </c>
    </row>
    <row r="966" spans="1:7" x14ac:dyDescent="0.3">
      <c r="A966" s="74">
        <v>42969</v>
      </c>
      <c r="B966">
        <f>SUMIFS(user_list!P:P,user_list!G:G,"&lt;="&amp;A966,user_list!H:H,"&gt;="&amp;A966)</f>
        <v>0.48998922492512237</v>
      </c>
      <c r="C966">
        <f>SUMIFS(user_list!Q:Q,user_list!G:G,"&lt;="&amp;A966,user_list!H:H,"&gt;="&amp;A966)</f>
        <v>1.3326758711374096</v>
      </c>
      <c r="D966">
        <f>SUMIFS(user_list!P:P,user_list!G:G,"&lt;="&amp;A966,user_list!H:H,"&gt;="&amp;A966,user_list!J:J,days!G966)+SUMIFS(user_list!P:P,user_list!G:G,"&lt;="&amp;A966,user_list!H:H,"&gt;="&amp;A966,user_list!J:J,days!G966-1)</f>
        <v>0</v>
      </c>
      <c r="E966" s="38">
        <f>COUNTIF(user_list!H:H,A966)</f>
        <v>0</v>
      </c>
      <c r="F966" s="55">
        <f t="shared" si="30"/>
        <v>8</v>
      </c>
      <c r="G966" s="55">
        <f t="shared" si="31"/>
        <v>2017</v>
      </c>
    </row>
    <row r="967" spans="1:7" x14ac:dyDescent="0.3">
      <c r="A967" s="74">
        <v>42970</v>
      </c>
      <c r="B967">
        <f>SUMIFS(user_list!P:P,user_list!G:G,"&lt;="&amp;A967,user_list!H:H,"&gt;="&amp;A967)</f>
        <v>0.48998922492512237</v>
      </c>
      <c r="C967">
        <f>SUMIFS(user_list!Q:Q,user_list!G:G,"&lt;="&amp;A967,user_list!H:H,"&gt;="&amp;A967)</f>
        <v>1.3326758711374096</v>
      </c>
      <c r="D967">
        <f>SUMIFS(user_list!P:P,user_list!G:G,"&lt;="&amp;A967,user_list!H:H,"&gt;="&amp;A967,user_list!J:J,days!G967)+SUMIFS(user_list!P:P,user_list!G:G,"&lt;="&amp;A967,user_list!H:H,"&gt;="&amp;A967,user_list!J:J,days!G967-1)</f>
        <v>0</v>
      </c>
      <c r="E967" s="38">
        <f>COUNTIF(user_list!H:H,A967)</f>
        <v>0</v>
      </c>
      <c r="F967" s="55">
        <f t="shared" si="30"/>
        <v>8</v>
      </c>
      <c r="G967" s="55">
        <f t="shared" si="31"/>
        <v>2017</v>
      </c>
    </row>
    <row r="968" spans="1:7" x14ac:dyDescent="0.3">
      <c r="A968" s="74">
        <v>42971</v>
      </c>
      <c r="B968">
        <f>SUMIFS(user_list!P:P,user_list!G:G,"&lt;="&amp;A968,user_list!H:H,"&gt;="&amp;A968)</f>
        <v>0.48998922492512237</v>
      </c>
      <c r="C968">
        <f>SUMIFS(user_list!Q:Q,user_list!G:G,"&lt;="&amp;A968,user_list!H:H,"&gt;="&amp;A968)</f>
        <v>1.3326758711374096</v>
      </c>
      <c r="D968">
        <f>SUMIFS(user_list!P:P,user_list!G:G,"&lt;="&amp;A968,user_list!H:H,"&gt;="&amp;A968,user_list!J:J,days!G968)+SUMIFS(user_list!P:P,user_list!G:G,"&lt;="&amp;A968,user_list!H:H,"&gt;="&amp;A968,user_list!J:J,days!G968-1)</f>
        <v>0</v>
      </c>
      <c r="E968" s="38">
        <f>COUNTIF(user_list!H:H,A968)</f>
        <v>0</v>
      </c>
      <c r="F968" s="55">
        <f t="shared" si="30"/>
        <v>8</v>
      </c>
      <c r="G968" s="55">
        <f t="shared" si="31"/>
        <v>2017</v>
      </c>
    </row>
    <row r="969" spans="1:7" x14ac:dyDescent="0.3">
      <c r="A969" s="74">
        <v>42972</v>
      </c>
      <c r="B969">
        <f>SUMIFS(user_list!P:P,user_list!G:G,"&lt;="&amp;A969,user_list!H:H,"&gt;="&amp;A969)</f>
        <v>0.48998922492512237</v>
      </c>
      <c r="C969">
        <f>SUMIFS(user_list!Q:Q,user_list!G:G,"&lt;="&amp;A969,user_list!H:H,"&gt;="&amp;A969)</f>
        <v>1.3326758711374096</v>
      </c>
      <c r="D969">
        <f>SUMIFS(user_list!P:P,user_list!G:G,"&lt;="&amp;A969,user_list!H:H,"&gt;="&amp;A969,user_list!J:J,days!G969)+SUMIFS(user_list!P:P,user_list!G:G,"&lt;="&amp;A969,user_list!H:H,"&gt;="&amp;A969,user_list!J:J,days!G969-1)</f>
        <v>0</v>
      </c>
      <c r="E969" s="38">
        <f>COUNTIF(user_list!H:H,A969)</f>
        <v>0</v>
      </c>
      <c r="F969" s="55">
        <f t="shared" si="30"/>
        <v>8</v>
      </c>
      <c r="G969" s="55">
        <f t="shared" si="31"/>
        <v>2017</v>
      </c>
    </row>
    <row r="970" spans="1:7" x14ac:dyDescent="0.3">
      <c r="A970" s="74">
        <v>42973</v>
      </c>
      <c r="B970">
        <f>SUMIFS(user_list!P:P,user_list!G:G,"&lt;="&amp;A970,user_list!H:H,"&gt;="&amp;A970)</f>
        <v>0.48998922492512237</v>
      </c>
      <c r="C970">
        <f>SUMIFS(user_list!Q:Q,user_list!G:G,"&lt;="&amp;A970,user_list!H:H,"&gt;="&amp;A970)</f>
        <v>1.3326758711374096</v>
      </c>
      <c r="D970">
        <f>SUMIFS(user_list!P:P,user_list!G:G,"&lt;="&amp;A970,user_list!H:H,"&gt;="&amp;A970,user_list!J:J,days!G970)+SUMIFS(user_list!P:P,user_list!G:G,"&lt;="&amp;A970,user_list!H:H,"&gt;="&amp;A970,user_list!J:J,days!G970-1)</f>
        <v>0</v>
      </c>
      <c r="E970" s="38">
        <f>COUNTIF(user_list!H:H,A970)</f>
        <v>0</v>
      </c>
      <c r="F970" s="55">
        <f t="shared" si="30"/>
        <v>8</v>
      </c>
      <c r="G970" s="55">
        <f t="shared" si="31"/>
        <v>2017</v>
      </c>
    </row>
    <row r="971" spans="1:7" x14ac:dyDescent="0.3">
      <c r="A971" s="74">
        <v>42974</v>
      </c>
      <c r="B971">
        <f>SUMIFS(user_list!P:P,user_list!G:G,"&lt;="&amp;A971,user_list!H:H,"&gt;="&amp;A971)</f>
        <v>0.48998922492512237</v>
      </c>
      <c r="C971">
        <f>SUMIFS(user_list!Q:Q,user_list!G:G,"&lt;="&amp;A971,user_list!H:H,"&gt;="&amp;A971)</f>
        <v>1.3326758711374096</v>
      </c>
      <c r="D971">
        <f>SUMIFS(user_list!P:P,user_list!G:G,"&lt;="&amp;A971,user_list!H:H,"&gt;="&amp;A971,user_list!J:J,days!G971)+SUMIFS(user_list!P:P,user_list!G:G,"&lt;="&amp;A971,user_list!H:H,"&gt;="&amp;A971,user_list!J:J,days!G971-1)</f>
        <v>0</v>
      </c>
      <c r="E971" s="38">
        <f>COUNTIF(user_list!H:H,A971)</f>
        <v>0</v>
      </c>
      <c r="F971" s="55">
        <f t="shared" si="30"/>
        <v>8</v>
      </c>
      <c r="G971" s="55">
        <f t="shared" si="31"/>
        <v>2017</v>
      </c>
    </row>
    <row r="972" spans="1:7" x14ac:dyDescent="0.3">
      <c r="A972" s="74">
        <v>42975</v>
      </c>
      <c r="B972">
        <f>SUMIFS(user_list!P:P,user_list!G:G,"&lt;="&amp;A972,user_list!H:H,"&gt;="&amp;A972)</f>
        <v>1.2899892249251224</v>
      </c>
      <c r="C972">
        <f>SUMIFS(user_list!Q:Q,user_list!G:G,"&lt;="&amp;A972,user_list!H:H,"&gt;="&amp;A972)</f>
        <v>2.3326758711374094</v>
      </c>
      <c r="D972">
        <f>SUMIFS(user_list!P:P,user_list!G:G,"&lt;="&amp;A972,user_list!H:H,"&gt;="&amp;A972,user_list!J:J,days!G972)+SUMIFS(user_list!P:P,user_list!G:G,"&lt;="&amp;A972,user_list!H:H,"&gt;="&amp;A972,user_list!J:J,days!G972-1)</f>
        <v>0</v>
      </c>
      <c r="E972" s="38">
        <f>COUNTIF(user_list!H:H,A972)</f>
        <v>1</v>
      </c>
      <c r="F972" s="55">
        <f t="shared" si="30"/>
        <v>8</v>
      </c>
      <c r="G972" s="55">
        <f t="shared" si="31"/>
        <v>2017</v>
      </c>
    </row>
    <row r="973" spans="1:7" x14ac:dyDescent="0.3">
      <c r="A973" s="74">
        <v>42976</v>
      </c>
      <c r="B973">
        <f>SUMIFS(user_list!P:P,user_list!G:G,"&lt;="&amp;A973,user_list!H:H,"&gt;="&amp;A973)</f>
        <v>0.48998922492512237</v>
      </c>
      <c r="C973">
        <f>SUMIFS(user_list!Q:Q,user_list!G:G,"&lt;="&amp;A973,user_list!H:H,"&gt;="&amp;A973)</f>
        <v>1.3326758711374096</v>
      </c>
      <c r="D973">
        <f>SUMIFS(user_list!P:P,user_list!G:G,"&lt;="&amp;A973,user_list!H:H,"&gt;="&amp;A973,user_list!J:J,days!G973)+SUMIFS(user_list!P:P,user_list!G:G,"&lt;="&amp;A973,user_list!H:H,"&gt;="&amp;A973,user_list!J:J,days!G973-1)</f>
        <v>0</v>
      </c>
      <c r="E973" s="38">
        <f>COUNTIF(user_list!H:H,A973)</f>
        <v>0</v>
      </c>
      <c r="F973" s="55">
        <f t="shared" si="30"/>
        <v>8</v>
      </c>
      <c r="G973" s="55">
        <f t="shared" si="31"/>
        <v>2017</v>
      </c>
    </row>
    <row r="974" spans="1:7" x14ac:dyDescent="0.3">
      <c r="A974" s="74">
        <v>42977</v>
      </c>
      <c r="B974">
        <f>SUMIFS(user_list!P:P,user_list!G:G,"&lt;="&amp;A974,user_list!H:H,"&gt;="&amp;A974)</f>
        <v>0.48998922492512237</v>
      </c>
      <c r="C974">
        <f>SUMIFS(user_list!Q:Q,user_list!G:G,"&lt;="&amp;A974,user_list!H:H,"&gt;="&amp;A974)</f>
        <v>1.3326758711374096</v>
      </c>
      <c r="D974">
        <f>SUMIFS(user_list!P:P,user_list!G:G,"&lt;="&amp;A974,user_list!H:H,"&gt;="&amp;A974,user_list!J:J,days!G974)+SUMIFS(user_list!P:P,user_list!G:G,"&lt;="&amp;A974,user_list!H:H,"&gt;="&amp;A974,user_list!J:J,days!G974-1)</f>
        <v>0</v>
      </c>
      <c r="E974" s="38">
        <f>COUNTIF(user_list!H:H,A974)</f>
        <v>0</v>
      </c>
      <c r="F974" s="55">
        <f t="shared" si="30"/>
        <v>8</v>
      </c>
      <c r="G974" s="55">
        <f t="shared" si="31"/>
        <v>2017</v>
      </c>
    </row>
    <row r="975" spans="1:7" x14ac:dyDescent="0.3">
      <c r="A975" s="74">
        <v>42978</v>
      </c>
      <c r="B975">
        <f>SUMIFS(user_list!P:P,user_list!G:G,"&lt;="&amp;A975,user_list!H:H,"&gt;="&amp;A975)</f>
        <v>1.9027670027029</v>
      </c>
      <c r="C975">
        <f>SUMIFS(user_list!Q:Q,user_list!G:G,"&lt;="&amp;A975,user_list!H:H,"&gt;="&amp;A975)</f>
        <v>3.3326758711374094</v>
      </c>
      <c r="D975">
        <f>SUMIFS(user_list!P:P,user_list!G:G,"&lt;="&amp;A975,user_list!H:H,"&gt;="&amp;A975,user_list!J:J,days!G975)+SUMIFS(user_list!P:P,user_list!G:G,"&lt;="&amp;A975,user_list!H:H,"&gt;="&amp;A975,user_list!J:J,days!G975-1)</f>
        <v>0</v>
      </c>
      <c r="E975" s="38">
        <f>COUNTIF(user_list!H:H,A975)</f>
        <v>2</v>
      </c>
      <c r="F975" s="55">
        <f t="shared" si="30"/>
        <v>8</v>
      </c>
      <c r="G975" s="55">
        <f t="shared" si="31"/>
        <v>2017</v>
      </c>
    </row>
    <row r="976" spans="1:7" x14ac:dyDescent="0.3">
      <c r="A976" s="74">
        <v>42979</v>
      </c>
      <c r="B976">
        <f>SUMIFS(user_list!P:P,user_list!G:G,"&lt;="&amp;A976,user_list!H:H,"&gt;="&amp;A976)</f>
        <v>0.48998922492512237</v>
      </c>
      <c r="C976">
        <f>SUMIFS(user_list!Q:Q,user_list!G:G,"&lt;="&amp;A976,user_list!H:H,"&gt;="&amp;A976)</f>
        <v>1.3326758711374096</v>
      </c>
      <c r="D976">
        <f>SUMIFS(user_list!P:P,user_list!G:G,"&lt;="&amp;A976,user_list!H:H,"&gt;="&amp;A976,user_list!J:J,days!G976)+SUMIFS(user_list!P:P,user_list!G:G,"&lt;="&amp;A976,user_list!H:H,"&gt;="&amp;A976,user_list!J:J,days!G976-1)</f>
        <v>0</v>
      </c>
      <c r="E976" s="38">
        <f>COUNTIF(user_list!H:H,A976)</f>
        <v>0</v>
      </c>
      <c r="F976" s="55">
        <f t="shared" si="30"/>
        <v>9</v>
      </c>
      <c r="G976" s="55">
        <f t="shared" si="31"/>
        <v>2017</v>
      </c>
    </row>
    <row r="977" spans="1:7" x14ac:dyDescent="0.3">
      <c r="A977" s="74">
        <v>42980</v>
      </c>
      <c r="B977">
        <f>SUMIFS(user_list!P:P,user_list!G:G,"&lt;="&amp;A977,user_list!H:H,"&gt;="&amp;A977)</f>
        <v>0.48998922492512237</v>
      </c>
      <c r="C977">
        <f>SUMIFS(user_list!Q:Q,user_list!G:G,"&lt;="&amp;A977,user_list!H:H,"&gt;="&amp;A977)</f>
        <v>1.3326758711374096</v>
      </c>
      <c r="D977">
        <f>SUMIFS(user_list!P:P,user_list!G:G,"&lt;="&amp;A977,user_list!H:H,"&gt;="&amp;A977,user_list!J:J,days!G977)+SUMIFS(user_list!P:P,user_list!G:G,"&lt;="&amp;A977,user_list!H:H,"&gt;="&amp;A977,user_list!J:J,days!G977-1)</f>
        <v>0</v>
      </c>
      <c r="E977" s="38">
        <f>COUNTIF(user_list!H:H,A977)</f>
        <v>0</v>
      </c>
      <c r="F977" s="55">
        <f t="shared" si="30"/>
        <v>9</v>
      </c>
      <c r="G977" s="55">
        <f t="shared" si="31"/>
        <v>2017</v>
      </c>
    </row>
    <row r="978" spans="1:7" x14ac:dyDescent="0.3">
      <c r="A978" s="74">
        <v>42981</v>
      </c>
      <c r="B978">
        <f>SUMIFS(user_list!P:P,user_list!G:G,"&lt;="&amp;A978,user_list!H:H,"&gt;="&amp;A978)</f>
        <v>2.3066558915917894</v>
      </c>
      <c r="C978">
        <f>SUMIFS(user_list!Q:Q,user_list!G:G,"&lt;="&amp;A978,user_list!H:H,"&gt;="&amp;A978)</f>
        <v>2.3326758711374094</v>
      </c>
      <c r="D978">
        <f>SUMIFS(user_list!P:P,user_list!G:G,"&lt;="&amp;A978,user_list!H:H,"&gt;="&amp;A978,user_list!J:J,days!G978)+SUMIFS(user_list!P:P,user_list!G:G,"&lt;="&amp;A978,user_list!H:H,"&gt;="&amp;A978,user_list!J:J,days!G978-1)</f>
        <v>0</v>
      </c>
      <c r="E978" s="38">
        <f>COUNTIF(user_list!H:H,A978)</f>
        <v>1</v>
      </c>
      <c r="F978" s="55">
        <f t="shared" si="30"/>
        <v>9</v>
      </c>
      <c r="G978" s="55">
        <f t="shared" si="31"/>
        <v>2017</v>
      </c>
    </row>
    <row r="979" spans="1:7" x14ac:dyDescent="0.3">
      <c r="A979" s="74">
        <v>42982</v>
      </c>
      <c r="B979">
        <f>SUMIFS(user_list!P:P,user_list!G:G,"&lt;="&amp;A979,user_list!H:H,"&gt;="&amp;A979)</f>
        <v>0.48998922492512237</v>
      </c>
      <c r="C979">
        <f>SUMIFS(user_list!Q:Q,user_list!G:G,"&lt;="&amp;A979,user_list!H:H,"&gt;="&amp;A979)</f>
        <v>1.3326758711374096</v>
      </c>
      <c r="D979">
        <f>SUMIFS(user_list!P:P,user_list!G:G,"&lt;="&amp;A979,user_list!H:H,"&gt;="&amp;A979,user_list!J:J,days!G979)+SUMIFS(user_list!P:P,user_list!G:G,"&lt;="&amp;A979,user_list!H:H,"&gt;="&amp;A979,user_list!J:J,days!G979-1)</f>
        <v>0</v>
      </c>
      <c r="E979" s="38">
        <f>COUNTIF(user_list!H:H,A979)</f>
        <v>0</v>
      </c>
      <c r="F979" s="55">
        <f t="shared" si="30"/>
        <v>9</v>
      </c>
      <c r="G979" s="55">
        <f t="shared" si="31"/>
        <v>2017</v>
      </c>
    </row>
    <row r="980" spans="1:7" x14ac:dyDescent="0.3">
      <c r="A980" s="74">
        <v>42983</v>
      </c>
      <c r="B980">
        <f>SUMIFS(user_list!P:P,user_list!G:G,"&lt;="&amp;A980,user_list!H:H,"&gt;="&amp;A980)</f>
        <v>0.48998922492512237</v>
      </c>
      <c r="C980">
        <f>SUMIFS(user_list!Q:Q,user_list!G:G,"&lt;="&amp;A980,user_list!H:H,"&gt;="&amp;A980)</f>
        <v>1.3326758711374096</v>
      </c>
      <c r="D980">
        <f>SUMIFS(user_list!P:P,user_list!G:G,"&lt;="&amp;A980,user_list!H:H,"&gt;="&amp;A980,user_list!J:J,days!G980)+SUMIFS(user_list!P:P,user_list!G:G,"&lt;="&amp;A980,user_list!H:H,"&gt;="&amp;A980,user_list!J:J,days!G980-1)</f>
        <v>0</v>
      </c>
      <c r="E980" s="38">
        <f>COUNTIF(user_list!H:H,A980)</f>
        <v>1</v>
      </c>
      <c r="F980" s="55">
        <f t="shared" si="30"/>
        <v>9</v>
      </c>
      <c r="G980" s="55">
        <f t="shared" si="31"/>
        <v>2017</v>
      </c>
    </row>
    <row r="981" spans="1:7" x14ac:dyDescent="0.3">
      <c r="A981" s="74">
        <v>42984</v>
      </c>
      <c r="B981">
        <f>SUMIFS(user_list!P:P,user_list!G:G,"&lt;="&amp;A981,user_list!H:H,"&gt;="&amp;A981)</f>
        <v>0.17393984220907299</v>
      </c>
      <c r="C981">
        <f>SUMIFS(user_list!Q:Q,user_list!G:G,"&lt;="&amp;A981,user_list!H:H,"&gt;="&amp;A981)</f>
        <v>0.4437869822485207</v>
      </c>
      <c r="D981">
        <f>SUMIFS(user_list!P:P,user_list!G:G,"&lt;="&amp;A981,user_list!H:H,"&gt;="&amp;A981,user_list!J:J,days!G981)+SUMIFS(user_list!P:P,user_list!G:G,"&lt;="&amp;A981,user_list!H:H,"&gt;="&amp;A981,user_list!J:J,days!G981-1)</f>
        <v>0</v>
      </c>
      <c r="E981" s="38">
        <f>COUNTIF(user_list!H:H,A981)</f>
        <v>0</v>
      </c>
      <c r="F981" s="55">
        <f t="shared" si="30"/>
        <v>9</v>
      </c>
      <c r="G981" s="55">
        <f t="shared" si="31"/>
        <v>2017</v>
      </c>
    </row>
    <row r="982" spans="1:7" x14ac:dyDescent="0.3">
      <c r="A982" s="74">
        <v>42985</v>
      </c>
      <c r="B982">
        <f>SUMIFS(user_list!P:P,user_list!G:G,"&lt;="&amp;A982,user_list!H:H,"&gt;="&amp;A982)</f>
        <v>0.17393984220907299</v>
      </c>
      <c r="C982">
        <f>SUMIFS(user_list!Q:Q,user_list!G:G,"&lt;="&amp;A982,user_list!H:H,"&gt;="&amp;A982)</f>
        <v>0.4437869822485207</v>
      </c>
      <c r="D982">
        <f>SUMIFS(user_list!P:P,user_list!G:G,"&lt;="&amp;A982,user_list!H:H,"&gt;="&amp;A982,user_list!J:J,days!G982)+SUMIFS(user_list!P:P,user_list!G:G,"&lt;="&amp;A982,user_list!H:H,"&gt;="&amp;A982,user_list!J:J,days!G982-1)</f>
        <v>0</v>
      </c>
      <c r="E982" s="38">
        <f>COUNTIF(user_list!H:H,A982)</f>
        <v>0</v>
      </c>
      <c r="F982" s="55">
        <f t="shared" si="30"/>
        <v>9</v>
      </c>
      <c r="G982" s="55">
        <f t="shared" si="31"/>
        <v>2017</v>
      </c>
    </row>
    <row r="983" spans="1:7" x14ac:dyDescent="0.3">
      <c r="A983" s="74">
        <v>42986</v>
      </c>
      <c r="B983">
        <f>SUMIFS(user_list!P:P,user_list!G:G,"&lt;="&amp;A983,user_list!H:H,"&gt;="&amp;A983)</f>
        <v>0.17393984220907299</v>
      </c>
      <c r="C983">
        <f>SUMIFS(user_list!Q:Q,user_list!G:G,"&lt;="&amp;A983,user_list!H:H,"&gt;="&amp;A983)</f>
        <v>0.4437869822485207</v>
      </c>
      <c r="D983">
        <f>SUMIFS(user_list!P:P,user_list!G:G,"&lt;="&amp;A983,user_list!H:H,"&gt;="&amp;A983,user_list!J:J,days!G983)+SUMIFS(user_list!P:P,user_list!G:G,"&lt;="&amp;A983,user_list!H:H,"&gt;="&amp;A983,user_list!J:J,days!G983-1)</f>
        <v>0</v>
      </c>
      <c r="E983" s="38">
        <f>COUNTIF(user_list!H:H,A983)</f>
        <v>0</v>
      </c>
      <c r="F983" s="55">
        <f t="shared" si="30"/>
        <v>9</v>
      </c>
      <c r="G983" s="55">
        <f t="shared" si="31"/>
        <v>2017</v>
      </c>
    </row>
    <row r="984" spans="1:7" x14ac:dyDescent="0.3">
      <c r="A984" s="74">
        <v>42987</v>
      </c>
      <c r="B984">
        <f>SUMIFS(user_list!P:P,user_list!G:G,"&lt;="&amp;A984,user_list!H:H,"&gt;="&amp;A984)</f>
        <v>0.17393984220907299</v>
      </c>
      <c r="C984">
        <f>SUMIFS(user_list!Q:Q,user_list!G:G,"&lt;="&amp;A984,user_list!H:H,"&gt;="&amp;A984)</f>
        <v>0.4437869822485207</v>
      </c>
      <c r="D984">
        <f>SUMIFS(user_list!P:P,user_list!G:G,"&lt;="&amp;A984,user_list!H:H,"&gt;="&amp;A984,user_list!J:J,days!G984)+SUMIFS(user_list!P:P,user_list!G:G,"&lt;="&amp;A984,user_list!H:H,"&gt;="&amp;A984,user_list!J:J,days!G984-1)</f>
        <v>0</v>
      </c>
      <c r="E984" s="38">
        <f>COUNTIF(user_list!H:H,A984)</f>
        <v>0</v>
      </c>
      <c r="F984" s="55">
        <f t="shared" si="30"/>
        <v>9</v>
      </c>
      <c r="G984" s="55">
        <f t="shared" si="31"/>
        <v>2017</v>
      </c>
    </row>
    <row r="985" spans="1:7" x14ac:dyDescent="0.3">
      <c r="A985" s="74">
        <v>42988</v>
      </c>
      <c r="B985">
        <f>SUMIFS(user_list!P:P,user_list!G:G,"&lt;="&amp;A985,user_list!H:H,"&gt;="&amp;A985)</f>
        <v>0.17393984220907299</v>
      </c>
      <c r="C985">
        <f>SUMIFS(user_list!Q:Q,user_list!G:G,"&lt;="&amp;A985,user_list!H:H,"&gt;="&amp;A985)</f>
        <v>0.4437869822485207</v>
      </c>
      <c r="D985">
        <f>SUMIFS(user_list!P:P,user_list!G:G,"&lt;="&amp;A985,user_list!H:H,"&gt;="&amp;A985,user_list!J:J,days!G985)+SUMIFS(user_list!P:P,user_list!G:G,"&lt;="&amp;A985,user_list!H:H,"&gt;="&amp;A985,user_list!J:J,days!G985-1)</f>
        <v>0</v>
      </c>
      <c r="E985" s="38">
        <f>COUNTIF(user_list!H:H,A985)</f>
        <v>0</v>
      </c>
      <c r="F985" s="55">
        <f t="shared" si="30"/>
        <v>9</v>
      </c>
      <c r="G985" s="55">
        <f t="shared" si="31"/>
        <v>2017</v>
      </c>
    </row>
    <row r="986" spans="1:7" x14ac:dyDescent="0.3">
      <c r="A986" s="74">
        <v>42989</v>
      </c>
      <c r="B986">
        <f>SUMIFS(user_list!P:P,user_list!G:G,"&lt;="&amp;A986,user_list!H:H,"&gt;="&amp;A986)</f>
        <v>0.17393984220907299</v>
      </c>
      <c r="C986">
        <f>SUMIFS(user_list!Q:Q,user_list!G:G,"&lt;="&amp;A986,user_list!H:H,"&gt;="&amp;A986)</f>
        <v>0.4437869822485207</v>
      </c>
      <c r="D986">
        <f>SUMIFS(user_list!P:P,user_list!G:G,"&lt;="&amp;A986,user_list!H:H,"&gt;="&amp;A986,user_list!J:J,days!G986)+SUMIFS(user_list!P:P,user_list!G:G,"&lt;="&amp;A986,user_list!H:H,"&gt;="&amp;A986,user_list!J:J,days!G986-1)</f>
        <v>0</v>
      </c>
      <c r="E986" s="38">
        <f>COUNTIF(user_list!H:H,A986)</f>
        <v>0</v>
      </c>
      <c r="F986" s="55">
        <f t="shared" si="30"/>
        <v>9</v>
      </c>
      <c r="G986" s="55">
        <f t="shared" si="31"/>
        <v>2017</v>
      </c>
    </row>
    <row r="987" spans="1:7" x14ac:dyDescent="0.3">
      <c r="A987" s="74">
        <v>42990</v>
      </c>
      <c r="B987">
        <f>SUMIFS(user_list!P:P,user_list!G:G,"&lt;="&amp;A987,user_list!H:H,"&gt;="&amp;A987)</f>
        <v>0.17393984220907299</v>
      </c>
      <c r="C987">
        <f>SUMIFS(user_list!Q:Q,user_list!G:G,"&lt;="&amp;A987,user_list!H:H,"&gt;="&amp;A987)</f>
        <v>0.4437869822485207</v>
      </c>
      <c r="D987">
        <f>SUMIFS(user_list!P:P,user_list!G:G,"&lt;="&amp;A987,user_list!H:H,"&gt;="&amp;A987,user_list!J:J,days!G987)+SUMIFS(user_list!P:P,user_list!G:G,"&lt;="&amp;A987,user_list!H:H,"&gt;="&amp;A987,user_list!J:J,days!G987-1)</f>
        <v>0</v>
      </c>
      <c r="E987" s="38">
        <f>COUNTIF(user_list!H:H,A987)</f>
        <v>0</v>
      </c>
      <c r="F987" s="55">
        <f t="shared" si="30"/>
        <v>9</v>
      </c>
      <c r="G987" s="55">
        <f t="shared" si="31"/>
        <v>2017</v>
      </c>
    </row>
    <row r="988" spans="1:7" x14ac:dyDescent="0.3">
      <c r="A988" s="74">
        <v>42991</v>
      </c>
      <c r="B988">
        <f>SUMIFS(user_list!P:P,user_list!G:G,"&lt;="&amp;A988,user_list!H:H,"&gt;="&amp;A988)</f>
        <v>0.42015196342119421</v>
      </c>
      <c r="C988">
        <f>SUMIFS(user_list!Q:Q,user_list!G:G,"&lt;="&amp;A988,user_list!H:H,"&gt;="&amp;A988)</f>
        <v>1.0346960731576116</v>
      </c>
      <c r="D988">
        <f>SUMIFS(user_list!P:P,user_list!G:G,"&lt;="&amp;A988,user_list!H:H,"&gt;="&amp;A988,user_list!J:J,days!G988)+SUMIFS(user_list!P:P,user_list!G:G,"&lt;="&amp;A988,user_list!H:H,"&gt;="&amp;A988,user_list!J:J,days!G988-1)</f>
        <v>0</v>
      </c>
      <c r="E988" s="38">
        <f>COUNTIF(user_list!H:H,A988)</f>
        <v>0</v>
      </c>
      <c r="F988" s="55">
        <f t="shared" si="30"/>
        <v>9</v>
      </c>
      <c r="G988" s="55">
        <f t="shared" si="31"/>
        <v>2017</v>
      </c>
    </row>
    <row r="989" spans="1:7" x14ac:dyDescent="0.3">
      <c r="A989" s="74">
        <v>42992</v>
      </c>
      <c r="B989">
        <f>SUMIFS(user_list!P:P,user_list!G:G,"&lt;="&amp;A989,user_list!H:H,"&gt;="&amp;A989)</f>
        <v>0.42015196342119421</v>
      </c>
      <c r="C989">
        <f>SUMIFS(user_list!Q:Q,user_list!G:G,"&lt;="&amp;A989,user_list!H:H,"&gt;="&amp;A989)</f>
        <v>1.0346960731576116</v>
      </c>
      <c r="D989">
        <f>SUMIFS(user_list!P:P,user_list!G:G,"&lt;="&amp;A989,user_list!H:H,"&gt;="&amp;A989,user_list!J:J,days!G989)+SUMIFS(user_list!P:P,user_list!G:G,"&lt;="&amp;A989,user_list!H:H,"&gt;="&amp;A989,user_list!J:J,days!G989-1)</f>
        <v>0</v>
      </c>
      <c r="E989" s="38">
        <f>COUNTIF(user_list!H:H,A989)</f>
        <v>0</v>
      </c>
      <c r="F989" s="55">
        <f t="shared" si="30"/>
        <v>9</v>
      </c>
      <c r="G989" s="55">
        <f t="shared" si="31"/>
        <v>2017</v>
      </c>
    </row>
    <row r="990" spans="1:7" x14ac:dyDescent="0.3">
      <c r="A990" s="74">
        <v>42993</v>
      </c>
      <c r="B990">
        <f>SUMIFS(user_list!P:P,user_list!G:G,"&lt;="&amp;A990,user_list!H:H,"&gt;="&amp;A990)</f>
        <v>0.42015196342119421</v>
      </c>
      <c r="C990">
        <f>SUMIFS(user_list!Q:Q,user_list!G:G,"&lt;="&amp;A990,user_list!H:H,"&gt;="&amp;A990)</f>
        <v>1.0346960731576116</v>
      </c>
      <c r="D990">
        <f>SUMIFS(user_list!P:P,user_list!G:G,"&lt;="&amp;A990,user_list!H:H,"&gt;="&amp;A990,user_list!J:J,days!G990)+SUMIFS(user_list!P:P,user_list!G:G,"&lt;="&amp;A990,user_list!H:H,"&gt;="&amp;A990,user_list!J:J,days!G990-1)</f>
        <v>0</v>
      </c>
      <c r="E990" s="38">
        <f>COUNTIF(user_list!H:H,A990)</f>
        <v>0</v>
      </c>
      <c r="F990" s="55">
        <f t="shared" si="30"/>
        <v>9</v>
      </c>
      <c r="G990" s="55">
        <f t="shared" si="31"/>
        <v>2017</v>
      </c>
    </row>
    <row r="991" spans="1:7" x14ac:dyDescent="0.3">
      <c r="A991" s="74">
        <v>42994</v>
      </c>
      <c r="B991">
        <f>SUMIFS(user_list!P:P,user_list!G:G,"&lt;="&amp;A991,user_list!H:H,"&gt;="&amp;A991)</f>
        <v>0.42015196342119421</v>
      </c>
      <c r="C991">
        <f>SUMIFS(user_list!Q:Q,user_list!G:G,"&lt;="&amp;A991,user_list!H:H,"&gt;="&amp;A991)</f>
        <v>1.0346960731576116</v>
      </c>
      <c r="D991">
        <f>SUMIFS(user_list!P:P,user_list!G:G,"&lt;="&amp;A991,user_list!H:H,"&gt;="&amp;A991,user_list!J:J,days!G991)+SUMIFS(user_list!P:P,user_list!G:G,"&lt;="&amp;A991,user_list!H:H,"&gt;="&amp;A991,user_list!J:J,days!G991-1)</f>
        <v>0</v>
      </c>
      <c r="E991" s="38">
        <f>COUNTIF(user_list!H:H,A991)</f>
        <v>0</v>
      </c>
      <c r="F991" s="55">
        <f t="shared" si="30"/>
        <v>9</v>
      </c>
      <c r="G991" s="55">
        <f t="shared" si="31"/>
        <v>2017</v>
      </c>
    </row>
    <row r="992" spans="1:7" x14ac:dyDescent="0.3">
      <c r="A992" s="74">
        <v>42995</v>
      </c>
      <c r="B992">
        <f>SUMIFS(user_list!P:P,user_list!G:G,"&lt;="&amp;A992,user_list!H:H,"&gt;="&amp;A992)</f>
        <v>0.42015196342119421</v>
      </c>
      <c r="C992">
        <f>SUMIFS(user_list!Q:Q,user_list!G:G,"&lt;="&amp;A992,user_list!H:H,"&gt;="&amp;A992)</f>
        <v>1.0346960731576116</v>
      </c>
      <c r="D992">
        <f>SUMIFS(user_list!P:P,user_list!G:G,"&lt;="&amp;A992,user_list!H:H,"&gt;="&amp;A992,user_list!J:J,days!G992)+SUMIFS(user_list!P:P,user_list!G:G,"&lt;="&amp;A992,user_list!H:H,"&gt;="&amp;A992,user_list!J:J,days!G992-1)</f>
        <v>0</v>
      </c>
      <c r="E992" s="38">
        <f>COUNTIF(user_list!H:H,A992)</f>
        <v>0</v>
      </c>
      <c r="F992" s="55">
        <f t="shared" si="30"/>
        <v>9</v>
      </c>
      <c r="G992" s="55">
        <f t="shared" si="31"/>
        <v>2017</v>
      </c>
    </row>
    <row r="993" spans="1:7" x14ac:dyDescent="0.3">
      <c r="A993" s="74">
        <v>42996</v>
      </c>
      <c r="B993">
        <f>SUMIFS(user_list!P:P,user_list!G:G,"&lt;="&amp;A993,user_list!H:H,"&gt;="&amp;A993)</f>
        <v>0.42015196342119421</v>
      </c>
      <c r="C993">
        <f>SUMIFS(user_list!Q:Q,user_list!G:G,"&lt;="&amp;A993,user_list!H:H,"&gt;="&amp;A993)</f>
        <v>1.0346960731576116</v>
      </c>
      <c r="D993">
        <f>SUMIFS(user_list!P:P,user_list!G:G,"&lt;="&amp;A993,user_list!H:H,"&gt;="&amp;A993,user_list!J:J,days!G993)+SUMIFS(user_list!P:P,user_list!G:G,"&lt;="&amp;A993,user_list!H:H,"&gt;="&amp;A993,user_list!J:J,days!G993-1)</f>
        <v>0</v>
      </c>
      <c r="E993" s="38">
        <f>COUNTIF(user_list!H:H,A993)</f>
        <v>0</v>
      </c>
      <c r="F993" s="55">
        <f t="shared" si="30"/>
        <v>9</v>
      </c>
      <c r="G993" s="55">
        <f t="shared" si="31"/>
        <v>2017</v>
      </c>
    </row>
    <row r="994" spans="1:7" x14ac:dyDescent="0.3">
      <c r="A994" s="74">
        <v>42997</v>
      </c>
      <c r="B994">
        <f>SUMIFS(user_list!P:P,user_list!G:G,"&lt;="&amp;A994,user_list!H:H,"&gt;="&amp;A994)</f>
        <v>0.42015196342119421</v>
      </c>
      <c r="C994">
        <f>SUMIFS(user_list!Q:Q,user_list!G:G,"&lt;="&amp;A994,user_list!H:H,"&gt;="&amp;A994)</f>
        <v>1.0346960731576116</v>
      </c>
      <c r="D994">
        <f>SUMIFS(user_list!P:P,user_list!G:G,"&lt;="&amp;A994,user_list!H:H,"&gt;="&amp;A994,user_list!J:J,days!G994)+SUMIFS(user_list!P:P,user_list!G:G,"&lt;="&amp;A994,user_list!H:H,"&gt;="&amp;A994,user_list!J:J,days!G994-1)</f>
        <v>0</v>
      </c>
      <c r="E994" s="38">
        <f>COUNTIF(user_list!H:H,A994)</f>
        <v>0</v>
      </c>
      <c r="F994" s="55">
        <f t="shared" si="30"/>
        <v>9</v>
      </c>
      <c r="G994" s="55">
        <f t="shared" si="31"/>
        <v>2017</v>
      </c>
    </row>
    <row r="995" spans="1:7" x14ac:dyDescent="0.3">
      <c r="A995" s="74">
        <v>42998</v>
      </c>
      <c r="B995">
        <f>SUMIFS(user_list!P:P,user_list!G:G,"&lt;="&amp;A995,user_list!H:H,"&gt;="&amp;A995)</f>
        <v>0.42015196342119421</v>
      </c>
      <c r="C995">
        <f>SUMIFS(user_list!Q:Q,user_list!G:G,"&lt;="&amp;A995,user_list!H:H,"&gt;="&amp;A995)</f>
        <v>1.0346960731576116</v>
      </c>
      <c r="D995">
        <f>SUMIFS(user_list!P:P,user_list!G:G,"&lt;="&amp;A995,user_list!H:H,"&gt;="&amp;A995,user_list!J:J,days!G995)+SUMIFS(user_list!P:P,user_list!G:G,"&lt;="&amp;A995,user_list!H:H,"&gt;="&amp;A995,user_list!J:J,days!G995-1)</f>
        <v>0</v>
      </c>
      <c r="E995" s="38">
        <f>COUNTIF(user_list!H:H,A995)</f>
        <v>0</v>
      </c>
      <c r="F995" s="55">
        <f t="shared" si="30"/>
        <v>9</v>
      </c>
      <c r="G995" s="55">
        <f t="shared" si="31"/>
        <v>2017</v>
      </c>
    </row>
    <row r="996" spans="1:7" x14ac:dyDescent="0.3">
      <c r="A996" s="74">
        <v>42999</v>
      </c>
      <c r="B996">
        <f>SUMIFS(user_list!P:P,user_list!G:G,"&lt;="&amp;A996,user_list!H:H,"&gt;="&amp;A996)</f>
        <v>0.42015196342119421</v>
      </c>
      <c r="C996">
        <f>SUMIFS(user_list!Q:Q,user_list!G:G,"&lt;="&amp;A996,user_list!H:H,"&gt;="&amp;A996)</f>
        <v>1.0346960731576116</v>
      </c>
      <c r="D996">
        <f>SUMIFS(user_list!P:P,user_list!G:G,"&lt;="&amp;A996,user_list!H:H,"&gt;="&amp;A996,user_list!J:J,days!G996)+SUMIFS(user_list!P:P,user_list!G:G,"&lt;="&amp;A996,user_list!H:H,"&gt;="&amp;A996,user_list!J:J,days!G996-1)</f>
        <v>0</v>
      </c>
      <c r="E996" s="38">
        <f>COUNTIF(user_list!H:H,A996)</f>
        <v>0</v>
      </c>
      <c r="F996" s="55">
        <f t="shared" si="30"/>
        <v>9</v>
      </c>
      <c r="G996" s="55">
        <f t="shared" si="31"/>
        <v>2017</v>
      </c>
    </row>
    <row r="997" spans="1:7" x14ac:dyDescent="0.3">
      <c r="A997" s="74">
        <v>43000</v>
      </c>
      <c r="B997">
        <f>SUMIFS(user_list!P:P,user_list!G:G,"&lt;="&amp;A997,user_list!H:H,"&gt;="&amp;A997)</f>
        <v>0.42015196342119421</v>
      </c>
      <c r="C997">
        <f>SUMIFS(user_list!Q:Q,user_list!G:G,"&lt;="&amp;A997,user_list!H:H,"&gt;="&amp;A997)</f>
        <v>1.0346960731576116</v>
      </c>
      <c r="D997">
        <f>SUMIFS(user_list!P:P,user_list!G:G,"&lt;="&amp;A997,user_list!H:H,"&gt;="&amp;A997,user_list!J:J,days!G997)+SUMIFS(user_list!P:P,user_list!G:G,"&lt;="&amp;A997,user_list!H:H,"&gt;="&amp;A997,user_list!J:J,days!G997-1)</f>
        <v>0</v>
      </c>
      <c r="E997" s="38">
        <f>COUNTIF(user_list!H:H,A997)</f>
        <v>0</v>
      </c>
      <c r="F997" s="55">
        <f t="shared" si="30"/>
        <v>9</v>
      </c>
      <c r="G997" s="55">
        <f t="shared" si="31"/>
        <v>2017</v>
      </c>
    </row>
    <row r="998" spans="1:7" x14ac:dyDescent="0.3">
      <c r="A998" s="74">
        <v>43001</v>
      </c>
      <c r="B998">
        <f>SUMIFS(user_list!P:P,user_list!G:G,"&lt;="&amp;A998,user_list!H:H,"&gt;="&amp;A998)</f>
        <v>0.42015196342119421</v>
      </c>
      <c r="C998">
        <f>SUMIFS(user_list!Q:Q,user_list!G:G,"&lt;="&amp;A998,user_list!H:H,"&gt;="&amp;A998)</f>
        <v>1.0346960731576116</v>
      </c>
      <c r="D998">
        <f>SUMIFS(user_list!P:P,user_list!G:G,"&lt;="&amp;A998,user_list!H:H,"&gt;="&amp;A998,user_list!J:J,days!G998)+SUMIFS(user_list!P:P,user_list!G:G,"&lt;="&amp;A998,user_list!H:H,"&gt;="&amp;A998,user_list!J:J,days!G998-1)</f>
        <v>0</v>
      </c>
      <c r="E998" s="38">
        <f>COUNTIF(user_list!H:H,A998)</f>
        <v>0</v>
      </c>
      <c r="F998" s="55">
        <f t="shared" si="30"/>
        <v>9</v>
      </c>
      <c r="G998" s="55">
        <f t="shared" si="31"/>
        <v>2017</v>
      </c>
    </row>
    <row r="999" spans="1:7" x14ac:dyDescent="0.3">
      <c r="A999" s="74">
        <v>43002</v>
      </c>
      <c r="B999">
        <f>SUMIFS(user_list!P:P,user_list!G:G,"&lt;="&amp;A999,user_list!H:H,"&gt;="&amp;A999)</f>
        <v>0.42015196342119421</v>
      </c>
      <c r="C999">
        <f>SUMIFS(user_list!Q:Q,user_list!G:G,"&lt;="&amp;A999,user_list!H:H,"&gt;="&amp;A999)</f>
        <v>1.0346960731576116</v>
      </c>
      <c r="D999">
        <f>SUMIFS(user_list!P:P,user_list!G:G,"&lt;="&amp;A999,user_list!H:H,"&gt;="&amp;A999,user_list!J:J,days!G999)+SUMIFS(user_list!P:P,user_list!G:G,"&lt;="&amp;A999,user_list!H:H,"&gt;="&amp;A999,user_list!J:J,days!G999-1)</f>
        <v>0</v>
      </c>
      <c r="E999" s="38">
        <f>COUNTIF(user_list!H:H,A999)</f>
        <v>0</v>
      </c>
      <c r="F999" s="55">
        <f t="shared" si="30"/>
        <v>9</v>
      </c>
      <c r="G999" s="55">
        <f t="shared" si="31"/>
        <v>2017</v>
      </c>
    </row>
    <row r="1000" spans="1:7" x14ac:dyDescent="0.3">
      <c r="A1000" s="74">
        <v>43003</v>
      </c>
      <c r="B1000">
        <f>SUMIFS(user_list!P:P,user_list!G:G,"&lt;="&amp;A1000,user_list!H:H,"&gt;="&amp;A1000)</f>
        <v>1.0473921067903698</v>
      </c>
      <c r="C1000">
        <f>SUMIFS(user_list!Q:Q,user_list!G:G,"&lt;="&amp;A1000,user_list!H:H,"&gt;="&amp;A1000)</f>
        <v>2.6475992989640633</v>
      </c>
      <c r="D1000">
        <f>SUMIFS(user_list!P:P,user_list!G:G,"&lt;="&amp;A1000,user_list!H:H,"&gt;="&amp;A1000,user_list!J:J,days!G1000)+SUMIFS(user_list!P:P,user_list!G:G,"&lt;="&amp;A1000,user_list!H:H,"&gt;="&amp;A1000,user_list!J:J,days!G1000-1)</f>
        <v>0</v>
      </c>
      <c r="E1000" s="38">
        <f>COUNTIF(user_list!H:H,A1000)</f>
        <v>0</v>
      </c>
      <c r="F1000" s="55">
        <f t="shared" si="30"/>
        <v>9</v>
      </c>
      <c r="G1000" s="55">
        <f t="shared" si="31"/>
        <v>2017</v>
      </c>
    </row>
    <row r="1001" spans="1:7" x14ac:dyDescent="0.3">
      <c r="A1001" s="74">
        <v>43004</v>
      </c>
      <c r="B1001">
        <f>SUMIFS(user_list!P:P,user_list!G:G,"&lt;="&amp;A1001,user_list!H:H,"&gt;="&amp;A1001)</f>
        <v>1.0473921067903698</v>
      </c>
      <c r="C1001">
        <f>SUMIFS(user_list!Q:Q,user_list!G:G,"&lt;="&amp;A1001,user_list!H:H,"&gt;="&amp;A1001)</f>
        <v>2.6475992989640633</v>
      </c>
      <c r="D1001">
        <f>SUMIFS(user_list!P:P,user_list!G:G,"&lt;="&amp;A1001,user_list!H:H,"&gt;="&amp;A1001,user_list!J:J,days!G1001)+SUMIFS(user_list!P:P,user_list!G:G,"&lt;="&amp;A1001,user_list!H:H,"&gt;="&amp;A1001,user_list!J:J,days!G1001-1)</f>
        <v>0</v>
      </c>
      <c r="E1001" s="38">
        <f>COUNTIF(user_list!H:H,A1001)</f>
        <v>0</v>
      </c>
      <c r="F1001" s="55">
        <f t="shared" si="30"/>
        <v>9</v>
      </c>
      <c r="G1001" s="55">
        <f t="shared" si="31"/>
        <v>2017</v>
      </c>
    </row>
    <row r="1002" spans="1:7" x14ac:dyDescent="0.3">
      <c r="A1002" s="74">
        <v>43005</v>
      </c>
      <c r="B1002">
        <f>SUMIFS(user_list!P:P,user_list!G:G,"&lt;="&amp;A1002,user_list!H:H,"&gt;="&amp;A1002)</f>
        <v>1.0473921067903698</v>
      </c>
      <c r="C1002">
        <f>SUMIFS(user_list!Q:Q,user_list!G:G,"&lt;="&amp;A1002,user_list!H:H,"&gt;="&amp;A1002)</f>
        <v>2.6475992989640633</v>
      </c>
      <c r="D1002">
        <f>SUMIFS(user_list!P:P,user_list!G:G,"&lt;="&amp;A1002,user_list!H:H,"&gt;="&amp;A1002,user_list!J:J,days!G1002)+SUMIFS(user_list!P:P,user_list!G:G,"&lt;="&amp;A1002,user_list!H:H,"&gt;="&amp;A1002,user_list!J:J,days!G1002-1)</f>
        <v>0</v>
      </c>
      <c r="E1002" s="38">
        <f>COUNTIF(user_list!H:H,A1002)</f>
        <v>0</v>
      </c>
      <c r="F1002" s="55">
        <f t="shared" si="30"/>
        <v>9</v>
      </c>
      <c r="G1002" s="55">
        <f t="shared" si="31"/>
        <v>2017</v>
      </c>
    </row>
    <row r="1003" spans="1:7" x14ac:dyDescent="0.3">
      <c r="A1003" s="74">
        <v>43006</v>
      </c>
      <c r="B1003">
        <f>SUMIFS(user_list!P:P,user_list!G:G,"&lt;="&amp;A1003,user_list!H:H,"&gt;="&amp;A1003)</f>
        <v>1.0473921067903698</v>
      </c>
      <c r="C1003">
        <f>SUMIFS(user_list!Q:Q,user_list!G:G,"&lt;="&amp;A1003,user_list!H:H,"&gt;="&amp;A1003)</f>
        <v>2.6475992989640633</v>
      </c>
      <c r="D1003">
        <f>SUMIFS(user_list!P:P,user_list!G:G,"&lt;="&amp;A1003,user_list!H:H,"&gt;="&amp;A1003,user_list!J:J,days!G1003)+SUMIFS(user_list!P:P,user_list!G:G,"&lt;="&amp;A1003,user_list!H:H,"&gt;="&amp;A1003,user_list!J:J,days!G1003-1)</f>
        <v>0</v>
      </c>
      <c r="E1003" s="38">
        <f>COUNTIF(user_list!H:H,A1003)</f>
        <v>0</v>
      </c>
      <c r="F1003" s="55">
        <f t="shared" si="30"/>
        <v>9</v>
      </c>
      <c r="G1003" s="55">
        <f t="shared" si="31"/>
        <v>2017</v>
      </c>
    </row>
    <row r="1004" spans="1:7" x14ac:dyDescent="0.3">
      <c r="A1004" s="74">
        <v>43007</v>
      </c>
      <c r="B1004">
        <f>SUMIFS(user_list!P:P,user_list!G:G,"&lt;="&amp;A1004,user_list!H:H,"&gt;="&amp;A1004)</f>
        <v>1.0473921067903698</v>
      </c>
      <c r="C1004">
        <f>SUMIFS(user_list!Q:Q,user_list!G:G,"&lt;="&amp;A1004,user_list!H:H,"&gt;="&amp;A1004)</f>
        <v>2.6475992989640633</v>
      </c>
      <c r="D1004">
        <f>SUMIFS(user_list!P:P,user_list!G:G,"&lt;="&amp;A1004,user_list!H:H,"&gt;="&amp;A1004,user_list!J:J,days!G1004)+SUMIFS(user_list!P:P,user_list!G:G,"&lt;="&amp;A1004,user_list!H:H,"&gt;="&amp;A1004,user_list!J:J,days!G1004-1)</f>
        <v>0</v>
      </c>
      <c r="E1004" s="38">
        <f>COUNTIF(user_list!H:H,A1004)</f>
        <v>0</v>
      </c>
      <c r="F1004" s="55">
        <f t="shared" si="30"/>
        <v>9</v>
      </c>
      <c r="G1004" s="55">
        <f t="shared" si="31"/>
        <v>2017</v>
      </c>
    </row>
    <row r="1005" spans="1:7" x14ac:dyDescent="0.3">
      <c r="A1005" s="74">
        <v>43008</v>
      </c>
      <c r="B1005">
        <f>SUMIFS(user_list!P:P,user_list!G:G,"&lt;="&amp;A1005,user_list!H:H,"&gt;="&amp;A1005)</f>
        <v>1.0473921067903698</v>
      </c>
      <c r="C1005">
        <f>SUMIFS(user_list!Q:Q,user_list!G:G,"&lt;="&amp;A1005,user_list!H:H,"&gt;="&amp;A1005)</f>
        <v>2.6475992989640633</v>
      </c>
      <c r="D1005">
        <f>SUMIFS(user_list!P:P,user_list!G:G,"&lt;="&amp;A1005,user_list!H:H,"&gt;="&amp;A1005,user_list!J:J,days!G1005)+SUMIFS(user_list!P:P,user_list!G:G,"&lt;="&amp;A1005,user_list!H:H,"&gt;="&amp;A1005,user_list!J:J,days!G1005-1)</f>
        <v>0</v>
      </c>
      <c r="E1005" s="38">
        <f>COUNTIF(user_list!H:H,A1005)</f>
        <v>0</v>
      </c>
      <c r="F1005" s="55">
        <f t="shared" si="30"/>
        <v>9</v>
      </c>
      <c r="G1005" s="55">
        <f t="shared" si="31"/>
        <v>2017</v>
      </c>
    </row>
    <row r="1006" spans="1:7" x14ac:dyDescent="0.3">
      <c r="A1006" s="74">
        <v>43009</v>
      </c>
      <c r="B1006">
        <f>SUMIFS(user_list!P:P,user_list!G:G,"&lt;="&amp;A1006,user_list!H:H,"&gt;="&amp;A1006)</f>
        <v>3.0041934535917165</v>
      </c>
      <c r="C1006">
        <f>SUMIFS(user_list!Q:Q,user_list!G:G,"&lt;="&amp;A1006,user_list!H:H,"&gt;="&amp;A1006)</f>
        <v>8.3627508141155786</v>
      </c>
      <c r="D1006">
        <f>SUMIFS(user_list!P:P,user_list!G:G,"&lt;="&amp;A1006,user_list!H:H,"&gt;="&amp;A1006,user_list!J:J,days!G1006)+SUMIFS(user_list!P:P,user_list!G:G,"&lt;="&amp;A1006,user_list!H:H,"&gt;="&amp;A1006,user_list!J:J,days!G1006-1)</f>
        <v>0.39444444444444438</v>
      </c>
      <c r="E1006" s="38">
        <f>COUNTIF(user_list!H:H,A1006)</f>
        <v>1</v>
      </c>
      <c r="F1006" s="55">
        <f t="shared" si="30"/>
        <v>10</v>
      </c>
      <c r="G1006" s="55">
        <f t="shared" si="31"/>
        <v>2017</v>
      </c>
    </row>
    <row r="1007" spans="1:7" x14ac:dyDescent="0.3">
      <c r="A1007" s="74">
        <v>43010</v>
      </c>
      <c r="B1007">
        <f>SUMIFS(user_list!P:P,user_list!G:G,"&lt;="&amp;A1007,user_list!H:H,"&gt;="&amp;A1007)</f>
        <v>4.1174413168395807</v>
      </c>
      <c r="C1007">
        <f>SUMIFS(user_list!Q:Q,user_list!G:G,"&lt;="&amp;A1007,user_list!H:H,"&gt;="&amp;A1007)</f>
        <v>11.131981583346349</v>
      </c>
      <c r="D1007">
        <f>SUMIFS(user_list!P:P,user_list!G:G,"&lt;="&amp;A1007,user_list!H:H,"&gt;="&amp;A1007,user_list!J:J,days!G1007)+SUMIFS(user_list!P:P,user_list!G:G,"&lt;="&amp;A1007,user_list!H:H,"&gt;="&amp;A1007,user_list!J:J,days!G1007-1)</f>
        <v>0</v>
      </c>
      <c r="E1007" s="38">
        <f>COUNTIF(user_list!H:H,A1007)</f>
        <v>0</v>
      </c>
      <c r="F1007" s="55">
        <f t="shared" si="30"/>
        <v>10</v>
      </c>
      <c r="G1007" s="55">
        <f t="shared" si="31"/>
        <v>2017</v>
      </c>
    </row>
    <row r="1008" spans="1:7" x14ac:dyDescent="0.3">
      <c r="A1008" s="74">
        <v>43011</v>
      </c>
      <c r="B1008">
        <f>SUMIFS(user_list!P:P,user_list!G:G,"&lt;="&amp;A1008,user_list!H:H,"&gt;="&amp;A1008)</f>
        <v>4.1174413168395807</v>
      </c>
      <c r="C1008">
        <f>SUMIFS(user_list!Q:Q,user_list!G:G,"&lt;="&amp;A1008,user_list!H:H,"&gt;="&amp;A1008)</f>
        <v>11.131981583346349</v>
      </c>
      <c r="D1008">
        <f>SUMIFS(user_list!P:P,user_list!G:G,"&lt;="&amp;A1008,user_list!H:H,"&gt;="&amp;A1008,user_list!J:J,days!G1008)+SUMIFS(user_list!P:P,user_list!G:G,"&lt;="&amp;A1008,user_list!H:H,"&gt;="&amp;A1008,user_list!J:J,days!G1008-1)</f>
        <v>0</v>
      </c>
      <c r="E1008" s="38">
        <f>COUNTIF(user_list!H:H,A1008)</f>
        <v>0</v>
      </c>
      <c r="F1008" s="55">
        <f t="shared" si="30"/>
        <v>10</v>
      </c>
      <c r="G1008" s="55">
        <f t="shared" si="31"/>
        <v>2017</v>
      </c>
    </row>
    <row r="1009" spans="1:7" x14ac:dyDescent="0.3">
      <c r="A1009" s="74">
        <v>43012</v>
      </c>
      <c r="B1009">
        <f>SUMIFS(user_list!P:P,user_list!G:G,"&lt;="&amp;A1009,user_list!H:H,"&gt;="&amp;A1009)</f>
        <v>4.1174413168395807</v>
      </c>
      <c r="C1009">
        <f>SUMIFS(user_list!Q:Q,user_list!G:G,"&lt;="&amp;A1009,user_list!H:H,"&gt;="&amp;A1009)</f>
        <v>11.131981583346349</v>
      </c>
      <c r="D1009">
        <f>SUMIFS(user_list!P:P,user_list!G:G,"&lt;="&amp;A1009,user_list!H:H,"&gt;="&amp;A1009,user_list!J:J,days!G1009)+SUMIFS(user_list!P:P,user_list!G:G,"&lt;="&amp;A1009,user_list!H:H,"&gt;="&amp;A1009,user_list!J:J,days!G1009-1)</f>
        <v>0</v>
      </c>
      <c r="E1009" s="38">
        <f>COUNTIF(user_list!H:H,A1009)</f>
        <v>0</v>
      </c>
      <c r="F1009" s="55">
        <f t="shared" si="30"/>
        <v>10</v>
      </c>
      <c r="G1009" s="55">
        <f t="shared" si="31"/>
        <v>2017</v>
      </c>
    </row>
    <row r="1010" spans="1:7" x14ac:dyDescent="0.3">
      <c r="A1010" s="74">
        <v>43013</v>
      </c>
      <c r="B1010">
        <f>SUMIFS(user_list!P:P,user_list!G:G,"&lt;="&amp;A1010,user_list!H:H,"&gt;="&amp;A1010)</f>
        <v>4.1174413168395807</v>
      </c>
      <c r="C1010">
        <f>SUMIFS(user_list!Q:Q,user_list!G:G,"&lt;="&amp;A1010,user_list!H:H,"&gt;="&amp;A1010)</f>
        <v>11.131981583346349</v>
      </c>
      <c r="D1010">
        <f>SUMIFS(user_list!P:P,user_list!G:G,"&lt;="&amp;A1010,user_list!H:H,"&gt;="&amp;A1010,user_list!J:J,days!G1010)+SUMIFS(user_list!P:P,user_list!G:G,"&lt;="&amp;A1010,user_list!H:H,"&gt;="&amp;A1010,user_list!J:J,days!G1010-1)</f>
        <v>0</v>
      </c>
      <c r="E1010" s="38">
        <f>COUNTIF(user_list!H:H,A1010)</f>
        <v>0</v>
      </c>
      <c r="F1010" s="55">
        <f t="shared" si="30"/>
        <v>10</v>
      </c>
      <c r="G1010" s="55">
        <f t="shared" si="31"/>
        <v>2017</v>
      </c>
    </row>
    <row r="1011" spans="1:7" x14ac:dyDescent="0.3">
      <c r="A1011" s="74">
        <v>43014</v>
      </c>
      <c r="B1011">
        <f>SUMIFS(user_list!P:P,user_list!G:G,"&lt;="&amp;A1011,user_list!H:H,"&gt;="&amp;A1011)</f>
        <v>4.1174413168395807</v>
      </c>
      <c r="C1011">
        <f>SUMIFS(user_list!Q:Q,user_list!G:G,"&lt;="&amp;A1011,user_list!H:H,"&gt;="&amp;A1011)</f>
        <v>11.131981583346349</v>
      </c>
      <c r="D1011">
        <f>SUMIFS(user_list!P:P,user_list!G:G,"&lt;="&amp;A1011,user_list!H:H,"&gt;="&amp;A1011,user_list!J:J,days!G1011)+SUMIFS(user_list!P:P,user_list!G:G,"&lt;="&amp;A1011,user_list!H:H,"&gt;="&amp;A1011,user_list!J:J,days!G1011-1)</f>
        <v>0</v>
      </c>
      <c r="E1011" s="38">
        <f>COUNTIF(user_list!H:H,A1011)</f>
        <v>0</v>
      </c>
      <c r="F1011" s="55">
        <f t="shared" si="30"/>
        <v>10</v>
      </c>
      <c r="G1011" s="55">
        <f t="shared" si="31"/>
        <v>2017</v>
      </c>
    </row>
    <row r="1012" spans="1:7" x14ac:dyDescent="0.3">
      <c r="A1012" s="74">
        <v>43015</v>
      </c>
      <c r="B1012">
        <f>SUMIFS(user_list!P:P,user_list!G:G,"&lt;="&amp;A1012,user_list!H:H,"&gt;="&amp;A1012)</f>
        <v>4.1174413168395807</v>
      </c>
      <c r="C1012">
        <f>SUMIFS(user_list!Q:Q,user_list!G:G,"&lt;="&amp;A1012,user_list!H:H,"&gt;="&amp;A1012)</f>
        <v>11.131981583346349</v>
      </c>
      <c r="D1012">
        <f>SUMIFS(user_list!P:P,user_list!G:G,"&lt;="&amp;A1012,user_list!H:H,"&gt;="&amp;A1012,user_list!J:J,days!G1012)+SUMIFS(user_list!P:P,user_list!G:G,"&lt;="&amp;A1012,user_list!H:H,"&gt;="&amp;A1012,user_list!J:J,days!G1012-1)</f>
        <v>0</v>
      </c>
      <c r="E1012" s="38">
        <f>COUNTIF(user_list!H:H,A1012)</f>
        <v>0</v>
      </c>
      <c r="F1012" s="55">
        <f t="shared" si="30"/>
        <v>10</v>
      </c>
      <c r="G1012" s="55">
        <f t="shared" si="31"/>
        <v>2017</v>
      </c>
    </row>
    <row r="1013" spans="1:7" x14ac:dyDescent="0.3">
      <c r="A1013" s="74">
        <v>43016</v>
      </c>
      <c r="B1013">
        <f>SUMIFS(user_list!P:P,user_list!G:G,"&lt;="&amp;A1013,user_list!H:H,"&gt;="&amp;A1013)</f>
        <v>4.1174413168395807</v>
      </c>
      <c r="C1013">
        <f>SUMIFS(user_list!Q:Q,user_list!G:G,"&lt;="&amp;A1013,user_list!H:H,"&gt;="&amp;A1013)</f>
        <v>11.131981583346349</v>
      </c>
      <c r="D1013">
        <f>SUMIFS(user_list!P:P,user_list!G:G,"&lt;="&amp;A1013,user_list!H:H,"&gt;="&amp;A1013,user_list!J:J,days!G1013)+SUMIFS(user_list!P:P,user_list!G:G,"&lt;="&amp;A1013,user_list!H:H,"&gt;="&amp;A1013,user_list!J:J,days!G1013-1)</f>
        <v>0</v>
      </c>
      <c r="E1013" s="38">
        <f>COUNTIF(user_list!H:H,A1013)</f>
        <v>0</v>
      </c>
      <c r="F1013" s="55">
        <f t="shared" si="30"/>
        <v>10</v>
      </c>
      <c r="G1013" s="55">
        <f t="shared" si="31"/>
        <v>2017</v>
      </c>
    </row>
    <row r="1014" spans="1:7" x14ac:dyDescent="0.3">
      <c r="A1014" s="74">
        <v>43017</v>
      </c>
      <c r="B1014">
        <f>SUMIFS(user_list!P:P,user_list!G:G,"&lt;="&amp;A1014,user_list!H:H,"&gt;="&amp;A1014)</f>
        <v>4.1174413168395807</v>
      </c>
      <c r="C1014">
        <f>SUMIFS(user_list!Q:Q,user_list!G:G,"&lt;="&amp;A1014,user_list!H:H,"&gt;="&amp;A1014)</f>
        <v>11.131981583346349</v>
      </c>
      <c r="D1014">
        <f>SUMIFS(user_list!P:P,user_list!G:G,"&lt;="&amp;A1014,user_list!H:H,"&gt;="&amp;A1014,user_list!J:J,days!G1014)+SUMIFS(user_list!P:P,user_list!G:G,"&lt;="&amp;A1014,user_list!H:H,"&gt;="&amp;A1014,user_list!J:J,days!G1014-1)</f>
        <v>0</v>
      </c>
      <c r="E1014" s="38">
        <f>COUNTIF(user_list!H:H,A1014)</f>
        <v>0</v>
      </c>
      <c r="F1014" s="55">
        <f t="shared" si="30"/>
        <v>10</v>
      </c>
      <c r="G1014" s="55">
        <f t="shared" si="31"/>
        <v>2017</v>
      </c>
    </row>
    <row r="1015" spans="1:7" x14ac:dyDescent="0.3">
      <c r="A1015" s="74">
        <v>43018</v>
      </c>
      <c r="B1015">
        <f>SUMIFS(user_list!P:P,user_list!G:G,"&lt;="&amp;A1015,user_list!H:H,"&gt;="&amp;A1015)</f>
        <v>4.1174413168395807</v>
      </c>
      <c r="C1015">
        <f>SUMIFS(user_list!Q:Q,user_list!G:G,"&lt;="&amp;A1015,user_list!H:H,"&gt;="&amp;A1015)</f>
        <v>11.131981583346349</v>
      </c>
      <c r="D1015">
        <f>SUMIFS(user_list!P:P,user_list!G:G,"&lt;="&amp;A1015,user_list!H:H,"&gt;="&amp;A1015,user_list!J:J,days!G1015)+SUMIFS(user_list!P:P,user_list!G:G,"&lt;="&amp;A1015,user_list!H:H,"&gt;="&amp;A1015,user_list!J:J,days!G1015-1)</f>
        <v>0</v>
      </c>
      <c r="E1015" s="38">
        <f>COUNTIF(user_list!H:H,A1015)</f>
        <v>0</v>
      </c>
      <c r="F1015" s="55">
        <f t="shared" si="30"/>
        <v>10</v>
      </c>
      <c r="G1015" s="55">
        <f t="shared" si="31"/>
        <v>2017</v>
      </c>
    </row>
    <row r="1016" spans="1:7" x14ac:dyDescent="0.3">
      <c r="A1016" s="74">
        <v>43019</v>
      </c>
      <c r="B1016">
        <f>SUMIFS(user_list!P:P,user_list!G:G,"&lt;="&amp;A1016,user_list!H:H,"&gt;="&amp;A1016)</f>
        <v>4.1174413168395807</v>
      </c>
      <c r="C1016">
        <f>SUMIFS(user_list!Q:Q,user_list!G:G,"&lt;="&amp;A1016,user_list!H:H,"&gt;="&amp;A1016)</f>
        <v>11.131981583346349</v>
      </c>
      <c r="D1016">
        <f>SUMIFS(user_list!P:P,user_list!G:G,"&lt;="&amp;A1016,user_list!H:H,"&gt;="&amp;A1016,user_list!J:J,days!G1016)+SUMIFS(user_list!P:P,user_list!G:G,"&lt;="&amp;A1016,user_list!H:H,"&gt;="&amp;A1016,user_list!J:J,days!G1016-1)</f>
        <v>0</v>
      </c>
      <c r="E1016" s="38">
        <f>COUNTIF(user_list!H:H,A1016)</f>
        <v>1</v>
      </c>
      <c r="F1016" s="55">
        <f t="shared" si="30"/>
        <v>10</v>
      </c>
      <c r="G1016" s="55">
        <f t="shared" si="31"/>
        <v>2017</v>
      </c>
    </row>
    <row r="1017" spans="1:7" x14ac:dyDescent="0.3">
      <c r="A1017" s="74">
        <v>43020</v>
      </c>
      <c r="B1017">
        <f>SUMIFS(user_list!P:P,user_list!G:G,"&lt;="&amp;A1017,user_list!H:H,"&gt;="&amp;A1017)</f>
        <v>3.2447140441123077</v>
      </c>
      <c r="C1017">
        <f>SUMIFS(user_list!Q:Q,user_list!G:G,"&lt;="&amp;A1017,user_list!H:H,"&gt;="&amp;A1017)</f>
        <v>8.950163401528167</v>
      </c>
      <c r="D1017">
        <f>SUMIFS(user_list!P:P,user_list!G:G,"&lt;="&amp;A1017,user_list!H:H,"&gt;="&amp;A1017,user_list!J:J,days!G1017)+SUMIFS(user_list!P:P,user_list!G:G,"&lt;="&amp;A1017,user_list!H:H,"&gt;="&amp;A1017,user_list!J:J,days!G1017-1)</f>
        <v>0</v>
      </c>
      <c r="E1017" s="38">
        <f>COUNTIF(user_list!H:H,A1017)</f>
        <v>0</v>
      </c>
      <c r="F1017" s="55">
        <f t="shared" si="30"/>
        <v>10</v>
      </c>
      <c r="G1017" s="55">
        <f t="shared" si="31"/>
        <v>2017</v>
      </c>
    </row>
    <row r="1018" spans="1:7" x14ac:dyDescent="0.3">
      <c r="A1018" s="74">
        <v>43021</v>
      </c>
      <c r="B1018">
        <f>SUMIFS(user_list!P:P,user_list!G:G,"&lt;="&amp;A1018,user_list!H:H,"&gt;="&amp;A1018)</f>
        <v>3.2447140441123077</v>
      </c>
      <c r="C1018">
        <f>SUMIFS(user_list!Q:Q,user_list!G:G,"&lt;="&amp;A1018,user_list!H:H,"&gt;="&amp;A1018)</f>
        <v>8.950163401528167</v>
      </c>
      <c r="D1018">
        <f>SUMIFS(user_list!P:P,user_list!G:G,"&lt;="&amp;A1018,user_list!H:H,"&gt;="&amp;A1018,user_list!J:J,days!G1018)+SUMIFS(user_list!P:P,user_list!G:G,"&lt;="&amp;A1018,user_list!H:H,"&gt;="&amp;A1018,user_list!J:J,days!G1018-1)</f>
        <v>0</v>
      </c>
      <c r="E1018" s="38">
        <f>COUNTIF(user_list!H:H,A1018)</f>
        <v>0</v>
      </c>
      <c r="F1018" s="55">
        <f t="shared" si="30"/>
        <v>10</v>
      </c>
      <c r="G1018" s="55">
        <f t="shared" si="31"/>
        <v>2017</v>
      </c>
    </row>
    <row r="1019" spans="1:7" x14ac:dyDescent="0.3">
      <c r="A1019" s="74">
        <v>43022</v>
      </c>
      <c r="B1019">
        <f>SUMIFS(user_list!P:P,user_list!G:G,"&lt;="&amp;A1019,user_list!H:H,"&gt;="&amp;A1019)</f>
        <v>3.2447140441123077</v>
      </c>
      <c r="C1019">
        <f>SUMIFS(user_list!Q:Q,user_list!G:G,"&lt;="&amp;A1019,user_list!H:H,"&gt;="&amp;A1019)</f>
        <v>8.950163401528167</v>
      </c>
      <c r="D1019">
        <f>SUMIFS(user_list!P:P,user_list!G:G,"&lt;="&amp;A1019,user_list!H:H,"&gt;="&amp;A1019,user_list!J:J,days!G1019)+SUMIFS(user_list!P:P,user_list!G:G,"&lt;="&amp;A1019,user_list!H:H,"&gt;="&amp;A1019,user_list!J:J,days!G1019-1)</f>
        <v>0</v>
      </c>
      <c r="E1019" s="38">
        <f>COUNTIF(user_list!H:H,A1019)</f>
        <v>1</v>
      </c>
      <c r="F1019" s="55">
        <f t="shared" si="30"/>
        <v>10</v>
      </c>
      <c r="G1019" s="55">
        <f t="shared" si="31"/>
        <v>2017</v>
      </c>
    </row>
    <row r="1020" spans="1:7" x14ac:dyDescent="0.3">
      <c r="A1020" s="74">
        <v>43023</v>
      </c>
      <c r="B1020">
        <f>SUMIFS(user_list!P:P,user_list!G:G,"&lt;="&amp;A1020,user_list!H:H,"&gt;="&amp;A1020)</f>
        <v>2.5856328475311106</v>
      </c>
      <c r="C1020">
        <f>SUMIFS(user_list!Q:Q,user_list!G:G,"&lt;="&amp;A1020,user_list!H:H,"&gt;="&amp;A1020)</f>
        <v>7.3475992989640631</v>
      </c>
      <c r="D1020">
        <f>SUMIFS(user_list!P:P,user_list!G:G,"&lt;="&amp;A1020,user_list!H:H,"&gt;="&amp;A1020,user_list!J:J,days!G1020)+SUMIFS(user_list!P:P,user_list!G:G,"&lt;="&amp;A1020,user_list!H:H,"&gt;="&amp;A1020,user_list!J:J,days!G1020-1)</f>
        <v>0</v>
      </c>
      <c r="E1020" s="38">
        <f>COUNTIF(user_list!H:H,A1020)</f>
        <v>1</v>
      </c>
      <c r="F1020" s="55">
        <f t="shared" si="30"/>
        <v>10</v>
      </c>
      <c r="G1020" s="55">
        <f t="shared" si="31"/>
        <v>2017</v>
      </c>
    </row>
    <row r="1021" spans="1:7" x14ac:dyDescent="0.3">
      <c r="A1021" s="74">
        <v>43024</v>
      </c>
      <c r="B1021">
        <f>SUMIFS(user_list!P:P,user_list!G:G,"&lt;="&amp;A1021,user_list!H:H,"&gt;="&amp;A1021)</f>
        <v>1.8960032179014807</v>
      </c>
      <c r="C1021">
        <f>SUMIFS(user_list!Q:Q,user_list!G:G,"&lt;="&amp;A1021,user_list!H:H,"&gt;="&amp;A1021)</f>
        <v>4.8142659656307307</v>
      </c>
      <c r="D1021">
        <f>SUMIFS(user_list!P:P,user_list!G:G,"&lt;="&amp;A1021,user_list!H:H,"&gt;="&amp;A1021,user_list!J:J,days!G1021)+SUMIFS(user_list!P:P,user_list!G:G,"&lt;="&amp;A1021,user_list!H:H,"&gt;="&amp;A1021,user_list!J:J,days!G1021-1)</f>
        <v>0</v>
      </c>
      <c r="E1021" s="38">
        <f>COUNTIF(user_list!H:H,A1021)</f>
        <v>0</v>
      </c>
      <c r="F1021" s="55">
        <f t="shared" si="30"/>
        <v>10</v>
      </c>
      <c r="G1021" s="55">
        <f t="shared" si="31"/>
        <v>2017</v>
      </c>
    </row>
    <row r="1022" spans="1:7" x14ac:dyDescent="0.3">
      <c r="A1022" s="74">
        <v>43025</v>
      </c>
      <c r="B1022">
        <f>SUMIFS(user_list!P:P,user_list!G:G,"&lt;="&amp;A1022,user_list!H:H,"&gt;="&amp;A1022)</f>
        <v>1.8960032179014807</v>
      </c>
      <c r="C1022">
        <f>SUMIFS(user_list!Q:Q,user_list!G:G,"&lt;="&amp;A1022,user_list!H:H,"&gt;="&amp;A1022)</f>
        <v>4.8142659656307307</v>
      </c>
      <c r="D1022">
        <f>SUMIFS(user_list!P:P,user_list!G:G,"&lt;="&amp;A1022,user_list!H:H,"&gt;="&amp;A1022,user_list!J:J,days!G1022)+SUMIFS(user_list!P:P,user_list!G:G,"&lt;="&amp;A1022,user_list!H:H,"&gt;="&amp;A1022,user_list!J:J,days!G1022-1)</f>
        <v>0</v>
      </c>
      <c r="E1022" s="38">
        <f>COUNTIF(user_list!H:H,A1022)</f>
        <v>0</v>
      </c>
      <c r="F1022" s="55">
        <f t="shared" si="30"/>
        <v>10</v>
      </c>
      <c r="G1022" s="55">
        <f t="shared" si="31"/>
        <v>2017</v>
      </c>
    </row>
    <row r="1023" spans="1:7" x14ac:dyDescent="0.3">
      <c r="A1023" s="74">
        <v>43026</v>
      </c>
      <c r="B1023">
        <f>SUMIFS(user_list!P:P,user_list!G:G,"&lt;="&amp;A1023,user_list!H:H,"&gt;="&amp;A1023)</f>
        <v>1.8960032179014807</v>
      </c>
      <c r="C1023">
        <f>SUMIFS(user_list!Q:Q,user_list!G:G,"&lt;="&amp;A1023,user_list!H:H,"&gt;="&amp;A1023)</f>
        <v>4.8142659656307307</v>
      </c>
      <c r="D1023">
        <f>SUMIFS(user_list!P:P,user_list!G:G,"&lt;="&amp;A1023,user_list!H:H,"&gt;="&amp;A1023,user_list!J:J,days!G1023)+SUMIFS(user_list!P:P,user_list!G:G,"&lt;="&amp;A1023,user_list!H:H,"&gt;="&amp;A1023,user_list!J:J,days!G1023-1)</f>
        <v>0</v>
      </c>
      <c r="E1023" s="38">
        <f>COUNTIF(user_list!H:H,A1023)</f>
        <v>0</v>
      </c>
      <c r="F1023" s="55">
        <f t="shared" si="30"/>
        <v>10</v>
      </c>
      <c r="G1023" s="55">
        <f t="shared" si="31"/>
        <v>2017</v>
      </c>
    </row>
    <row r="1024" spans="1:7" x14ac:dyDescent="0.3">
      <c r="A1024" s="74">
        <v>43027</v>
      </c>
      <c r="B1024">
        <f>SUMIFS(user_list!P:P,user_list!G:G,"&lt;="&amp;A1024,user_list!H:H,"&gt;="&amp;A1024)</f>
        <v>1.8960032179014807</v>
      </c>
      <c r="C1024">
        <f>SUMIFS(user_list!Q:Q,user_list!G:G,"&lt;="&amp;A1024,user_list!H:H,"&gt;="&amp;A1024)</f>
        <v>4.8142659656307307</v>
      </c>
      <c r="D1024">
        <f>SUMIFS(user_list!P:P,user_list!G:G,"&lt;="&amp;A1024,user_list!H:H,"&gt;="&amp;A1024,user_list!J:J,days!G1024)+SUMIFS(user_list!P:P,user_list!G:G,"&lt;="&amp;A1024,user_list!H:H,"&gt;="&amp;A1024,user_list!J:J,days!G1024-1)</f>
        <v>0</v>
      </c>
      <c r="E1024" s="38">
        <f>COUNTIF(user_list!H:H,A1024)</f>
        <v>0</v>
      </c>
      <c r="F1024" s="55">
        <f t="shared" si="30"/>
        <v>10</v>
      </c>
      <c r="G1024" s="55">
        <f t="shared" si="31"/>
        <v>2017</v>
      </c>
    </row>
    <row r="1025" spans="1:7" x14ac:dyDescent="0.3">
      <c r="A1025" s="74">
        <v>43028</v>
      </c>
      <c r="B1025">
        <f>SUMIFS(user_list!P:P,user_list!G:G,"&lt;="&amp;A1025,user_list!H:H,"&gt;="&amp;A1025)</f>
        <v>1.8960032179014807</v>
      </c>
      <c r="C1025">
        <f>SUMIFS(user_list!Q:Q,user_list!G:G,"&lt;="&amp;A1025,user_list!H:H,"&gt;="&amp;A1025)</f>
        <v>4.8142659656307307</v>
      </c>
      <c r="D1025">
        <f>SUMIFS(user_list!P:P,user_list!G:G,"&lt;="&amp;A1025,user_list!H:H,"&gt;="&amp;A1025,user_list!J:J,days!G1025)+SUMIFS(user_list!P:P,user_list!G:G,"&lt;="&amp;A1025,user_list!H:H,"&gt;="&amp;A1025,user_list!J:J,days!G1025-1)</f>
        <v>0</v>
      </c>
      <c r="E1025" s="38">
        <f>COUNTIF(user_list!H:H,A1025)</f>
        <v>0</v>
      </c>
      <c r="F1025" s="55">
        <f t="shared" si="30"/>
        <v>10</v>
      </c>
      <c r="G1025" s="55">
        <f t="shared" si="31"/>
        <v>2017</v>
      </c>
    </row>
    <row r="1026" spans="1:7" x14ac:dyDescent="0.3">
      <c r="A1026" s="74">
        <v>43029</v>
      </c>
      <c r="B1026">
        <f>SUMIFS(user_list!P:P,user_list!G:G,"&lt;="&amp;A1026,user_list!H:H,"&gt;="&amp;A1026)</f>
        <v>1.8960032179014807</v>
      </c>
      <c r="C1026">
        <f>SUMIFS(user_list!Q:Q,user_list!G:G,"&lt;="&amp;A1026,user_list!H:H,"&gt;="&amp;A1026)</f>
        <v>4.8142659656307307</v>
      </c>
      <c r="D1026">
        <f>SUMIFS(user_list!P:P,user_list!G:G,"&lt;="&amp;A1026,user_list!H:H,"&gt;="&amp;A1026,user_list!J:J,days!G1026)+SUMIFS(user_list!P:P,user_list!G:G,"&lt;="&amp;A1026,user_list!H:H,"&gt;="&amp;A1026,user_list!J:J,days!G1026-1)</f>
        <v>0</v>
      </c>
      <c r="E1026" s="38">
        <f>COUNTIF(user_list!H:H,A1026)</f>
        <v>1</v>
      </c>
      <c r="F1026" s="55">
        <f t="shared" ref="F1026:F1089" si="32">MONTH(A1026)</f>
        <v>10</v>
      </c>
      <c r="G1026" s="55">
        <f t="shared" ref="G1026:G1089" si="33">YEAR(A1026)</f>
        <v>2017</v>
      </c>
    </row>
    <row r="1027" spans="1:7" x14ac:dyDescent="0.3">
      <c r="A1027" s="74">
        <v>43030</v>
      </c>
      <c r="B1027">
        <f>SUMIFS(user_list!P:P,user_list!G:G,"&lt;="&amp;A1027,user_list!H:H,"&gt;="&amp;A1027)</f>
        <v>2.6747401433691755</v>
      </c>
      <c r="C1027">
        <f>SUMIFS(user_list!Q:Q,user_list!G:G,"&lt;="&amp;A1027,user_list!H:H,"&gt;="&amp;A1027)</f>
        <v>6.7341153470185739</v>
      </c>
      <c r="D1027">
        <f>SUMIFS(user_list!P:P,user_list!G:G,"&lt;="&amp;A1027,user_list!H:H,"&gt;="&amp;A1027,user_list!J:J,days!G1027)+SUMIFS(user_list!P:P,user_list!G:G,"&lt;="&amp;A1027,user_list!H:H,"&gt;="&amp;A1027,user_list!J:J,days!G1027-1)</f>
        <v>0</v>
      </c>
      <c r="E1027" s="38">
        <f>COUNTIF(user_list!H:H,A1027)</f>
        <v>0</v>
      </c>
      <c r="F1027" s="55">
        <f t="shared" si="32"/>
        <v>10</v>
      </c>
      <c r="G1027" s="55">
        <f t="shared" si="33"/>
        <v>2017</v>
      </c>
    </row>
    <row r="1028" spans="1:7" x14ac:dyDescent="0.3">
      <c r="A1028" s="74">
        <v>43031</v>
      </c>
      <c r="B1028">
        <f>SUMIFS(user_list!P:P,user_list!G:G,"&lt;="&amp;A1028,user_list!H:H,"&gt;="&amp;A1028)</f>
        <v>2.6747401433691755</v>
      </c>
      <c r="C1028">
        <f>SUMIFS(user_list!Q:Q,user_list!G:G,"&lt;="&amp;A1028,user_list!H:H,"&gt;="&amp;A1028)</f>
        <v>6.7341153470185739</v>
      </c>
      <c r="D1028">
        <f>SUMIFS(user_list!P:P,user_list!G:G,"&lt;="&amp;A1028,user_list!H:H,"&gt;="&amp;A1028,user_list!J:J,days!G1028)+SUMIFS(user_list!P:P,user_list!G:G,"&lt;="&amp;A1028,user_list!H:H,"&gt;="&amp;A1028,user_list!J:J,days!G1028-1)</f>
        <v>0</v>
      </c>
      <c r="E1028" s="38">
        <f>COUNTIF(user_list!H:H,A1028)</f>
        <v>0</v>
      </c>
      <c r="F1028" s="55">
        <f t="shared" si="32"/>
        <v>10</v>
      </c>
      <c r="G1028" s="55">
        <f t="shared" si="33"/>
        <v>2017</v>
      </c>
    </row>
    <row r="1029" spans="1:7" x14ac:dyDescent="0.3">
      <c r="A1029" s="74">
        <v>43032</v>
      </c>
      <c r="B1029">
        <f>SUMIFS(user_list!P:P,user_list!G:G,"&lt;="&amp;A1029,user_list!H:H,"&gt;="&amp;A1029)</f>
        <v>2.6747401433691755</v>
      </c>
      <c r="C1029">
        <f>SUMIFS(user_list!Q:Q,user_list!G:G,"&lt;="&amp;A1029,user_list!H:H,"&gt;="&amp;A1029)</f>
        <v>6.7341153470185739</v>
      </c>
      <c r="D1029">
        <f>SUMIFS(user_list!P:P,user_list!G:G,"&lt;="&amp;A1029,user_list!H:H,"&gt;="&amp;A1029,user_list!J:J,days!G1029)+SUMIFS(user_list!P:P,user_list!G:G,"&lt;="&amp;A1029,user_list!H:H,"&gt;="&amp;A1029,user_list!J:J,days!G1029-1)</f>
        <v>0</v>
      </c>
      <c r="E1029" s="38">
        <f>COUNTIF(user_list!H:H,A1029)</f>
        <v>0</v>
      </c>
      <c r="F1029" s="55">
        <f t="shared" si="32"/>
        <v>10</v>
      </c>
      <c r="G1029" s="55">
        <f t="shared" si="33"/>
        <v>2017</v>
      </c>
    </row>
    <row r="1030" spans="1:7" x14ac:dyDescent="0.3">
      <c r="A1030" s="74">
        <v>43033</v>
      </c>
      <c r="B1030">
        <f>SUMIFS(user_list!P:P,user_list!G:G,"&lt;="&amp;A1030,user_list!H:H,"&gt;="&amp;A1030)</f>
        <v>2.6747401433691755</v>
      </c>
      <c r="C1030">
        <f>SUMIFS(user_list!Q:Q,user_list!G:G,"&lt;="&amp;A1030,user_list!H:H,"&gt;="&amp;A1030)</f>
        <v>6.7341153470185739</v>
      </c>
      <c r="D1030">
        <f>SUMIFS(user_list!P:P,user_list!G:G,"&lt;="&amp;A1030,user_list!H:H,"&gt;="&amp;A1030,user_list!J:J,days!G1030)+SUMIFS(user_list!P:P,user_list!G:G,"&lt;="&amp;A1030,user_list!H:H,"&gt;="&amp;A1030,user_list!J:J,days!G1030-1)</f>
        <v>0</v>
      </c>
      <c r="E1030" s="38">
        <f>COUNTIF(user_list!H:H,A1030)</f>
        <v>1</v>
      </c>
      <c r="F1030" s="55">
        <f t="shared" si="32"/>
        <v>10</v>
      </c>
      <c r="G1030" s="55">
        <f t="shared" si="33"/>
        <v>2017</v>
      </c>
    </row>
    <row r="1031" spans="1:7" x14ac:dyDescent="0.3">
      <c r="A1031" s="74">
        <v>43034</v>
      </c>
      <c r="B1031">
        <f>SUMIFS(user_list!P:P,user_list!G:G,"&lt;="&amp;A1031,user_list!H:H,"&gt;="&amp;A1031)</f>
        <v>2.3725000000000001</v>
      </c>
      <c r="C1031">
        <f>SUMIFS(user_list!Q:Q,user_list!G:G,"&lt;="&amp;A1031,user_list!H:H,"&gt;="&amp;A1031)</f>
        <v>5.933712121212122</v>
      </c>
      <c r="D1031">
        <f>SUMIFS(user_list!P:P,user_list!G:G,"&lt;="&amp;A1031,user_list!H:H,"&gt;="&amp;A1031,user_list!J:J,days!G1031)+SUMIFS(user_list!P:P,user_list!G:G,"&lt;="&amp;A1031,user_list!H:H,"&gt;="&amp;A1031,user_list!J:J,days!G1031-1)</f>
        <v>0</v>
      </c>
      <c r="E1031" s="38">
        <f>COUNTIF(user_list!H:H,A1031)</f>
        <v>2</v>
      </c>
      <c r="F1031" s="55">
        <f t="shared" si="32"/>
        <v>10</v>
      </c>
      <c r="G1031" s="55">
        <f t="shared" si="33"/>
        <v>2017</v>
      </c>
    </row>
    <row r="1032" spans="1:7" x14ac:dyDescent="0.3">
      <c r="A1032" s="74">
        <v>43035</v>
      </c>
      <c r="B1032">
        <f>SUMIFS(user_list!P:P,user_list!G:G,"&lt;="&amp;A1032,user_list!H:H,"&gt;="&amp;A1032)</f>
        <v>1.2776767676767677</v>
      </c>
      <c r="C1032">
        <f>SUMIFS(user_list!Q:Q,user_list!G:G,"&lt;="&amp;A1032,user_list!H:H,"&gt;="&amp;A1032)</f>
        <v>3.1761363636363642</v>
      </c>
      <c r="D1032">
        <f>SUMIFS(user_list!P:P,user_list!G:G,"&lt;="&amp;A1032,user_list!H:H,"&gt;="&amp;A1032,user_list!J:J,days!G1032)+SUMIFS(user_list!P:P,user_list!G:G,"&lt;="&amp;A1032,user_list!H:H,"&gt;="&amp;A1032,user_list!J:J,days!G1032-1)</f>
        <v>0</v>
      </c>
      <c r="E1032" s="38">
        <f>COUNTIF(user_list!H:H,A1032)</f>
        <v>0</v>
      </c>
      <c r="F1032" s="55">
        <f t="shared" si="32"/>
        <v>10</v>
      </c>
      <c r="G1032" s="55">
        <f t="shared" si="33"/>
        <v>2017</v>
      </c>
    </row>
    <row r="1033" spans="1:7" x14ac:dyDescent="0.3">
      <c r="A1033" s="74">
        <v>43036</v>
      </c>
      <c r="B1033">
        <f>SUMIFS(user_list!P:P,user_list!G:G,"&lt;="&amp;A1033,user_list!H:H,"&gt;="&amp;A1033)</f>
        <v>1.8554545454545455</v>
      </c>
      <c r="C1033">
        <f>SUMIFS(user_list!Q:Q,user_list!G:G,"&lt;="&amp;A1033,user_list!H:H,"&gt;="&amp;A1033)</f>
        <v>4.620580808080808</v>
      </c>
      <c r="D1033">
        <f>SUMIFS(user_list!P:P,user_list!G:G,"&lt;="&amp;A1033,user_list!H:H,"&gt;="&amp;A1033,user_list!J:J,days!G1033)+SUMIFS(user_list!P:P,user_list!G:G,"&lt;="&amp;A1033,user_list!H:H,"&gt;="&amp;A1033,user_list!J:J,days!G1033-1)</f>
        <v>0</v>
      </c>
      <c r="E1033" s="38">
        <f>COUNTIF(user_list!H:H,A1033)</f>
        <v>0</v>
      </c>
      <c r="F1033" s="55">
        <f t="shared" si="32"/>
        <v>10</v>
      </c>
      <c r="G1033" s="55">
        <f t="shared" si="33"/>
        <v>2017</v>
      </c>
    </row>
    <row r="1034" spans="1:7" x14ac:dyDescent="0.3">
      <c r="A1034" s="74">
        <v>43037</v>
      </c>
      <c r="B1034">
        <f>SUMIFS(user_list!P:P,user_list!G:G,"&lt;="&amp;A1034,user_list!H:H,"&gt;="&amp;A1034)</f>
        <v>1.8554545454545455</v>
      </c>
      <c r="C1034">
        <f>SUMIFS(user_list!Q:Q,user_list!G:G,"&lt;="&amp;A1034,user_list!H:H,"&gt;="&amp;A1034)</f>
        <v>4.620580808080808</v>
      </c>
      <c r="D1034">
        <f>SUMIFS(user_list!P:P,user_list!G:G,"&lt;="&amp;A1034,user_list!H:H,"&gt;="&amp;A1034,user_list!J:J,days!G1034)+SUMIFS(user_list!P:P,user_list!G:G,"&lt;="&amp;A1034,user_list!H:H,"&gt;="&amp;A1034,user_list!J:J,days!G1034-1)</f>
        <v>0</v>
      </c>
      <c r="E1034" s="38">
        <f>COUNTIF(user_list!H:H,A1034)</f>
        <v>0</v>
      </c>
      <c r="F1034" s="55">
        <f t="shared" si="32"/>
        <v>10</v>
      </c>
      <c r="G1034" s="55">
        <f t="shared" si="33"/>
        <v>2017</v>
      </c>
    </row>
    <row r="1035" spans="1:7" x14ac:dyDescent="0.3">
      <c r="A1035" s="74">
        <v>43038</v>
      </c>
      <c r="B1035">
        <f>SUMIFS(user_list!P:P,user_list!G:G,"&lt;="&amp;A1035,user_list!H:H,"&gt;="&amp;A1035)</f>
        <v>1.8554545454545455</v>
      </c>
      <c r="C1035">
        <f>SUMIFS(user_list!Q:Q,user_list!G:G,"&lt;="&amp;A1035,user_list!H:H,"&gt;="&amp;A1035)</f>
        <v>4.620580808080808</v>
      </c>
      <c r="D1035">
        <f>SUMIFS(user_list!P:P,user_list!G:G,"&lt;="&amp;A1035,user_list!H:H,"&gt;="&amp;A1035,user_list!J:J,days!G1035)+SUMIFS(user_list!P:P,user_list!G:G,"&lt;="&amp;A1035,user_list!H:H,"&gt;="&amp;A1035,user_list!J:J,days!G1035-1)</f>
        <v>0</v>
      </c>
      <c r="E1035" s="38">
        <f>COUNTIF(user_list!H:H,A1035)</f>
        <v>0</v>
      </c>
      <c r="F1035" s="55">
        <f t="shared" si="32"/>
        <v>10</v>
      </c>
      <c r="G1035" s="55">
        <f t="shared" si="33"/>
        <v>2017</v>
      </c>
    </row>
    <row r="1036" spans="1:7" x14ac:dyDescent="0.3">
      <c r="A1036" s="74">
        <v>43039</v>
      </c>
      <c r="B1036">
        <f>SUMIFS(user_list!P:P,user_list!G:G,"&lt;="&amp;A1036,user_list!H:H,"&gt;="&amp;A1036)</f>
        <v>1.8554545454545455</v>
      </c>
      <c r="C1036">
        <f>SUMIFS(user_list!Q:Q,user_list!G:G,"&lt;="&amp;A1036,user_list!H:H,"&gt;="&amp;A1036)</f>
        <v>4.620580808080808</v>
      </c>
      <c r="D1036">
        <f>SUMIFS(user_list!P:P,user_list!G:G,"&lt;="&amp;A1036,user_list!H:H,"&gt;="&amp;A1036,user_list!J:J,days!G1036)+SUMIFS(user_list!P:P,user_list!G:G,"&lt;="&amp;A1036,user_list!H:H,"&gt;="&amp;A1036,user_list!J:J,days!G1036-1)</f>
        <v>0</v>
      </c>
      <c r="E1036" s="38">
        <f>COUNTIF(user_list!H:H,A1036)</f>
        <v>0</v>
      </c>
      <c r="F1036" s="55">
        <f t="shared" si="32"/>
        <v>10</v>
      </c>
      <c r="G1036" s="55">
        <f t="shared" si="33"/>
        <v>2017</v>
      </c>
    </row>
    <row r="1037" spans="1:7" x14ac:dyDescent="0.3">
      <c r="A1037" s="74">
        <v>43040</v>
      </c>
      <c r="B1037">
        <f>SUMIFS(user_list!P:P,user_list!G:G,"&lt;="&amp;A1037,user_list!H:H,"&gt;="&amp;A1037)</f>
        <v>2.2021212121212121</v>
      </c>
      <c r="C1037">
        <f>SUMIFS(user_list!Q:Q,user_list!G:G,"&lt;="&amp;A1037,user_list!H:H,"&gt;="&amp;A1037)</f>
        <v>5.4872474747474751</v>
      </c>
      <c r="D1037">
        <f>SUMIFS(user_list!P:P,user_list!G:G,"&lt;="&amp;A1037,user_list!H:H,"&gt;="&amp;A1037,user_list!J:J,days!G1037)+SUMIFS(user_list!P:P,user_list!G:G,"&lt;="&amp;A1037,user_list!H:H,"&gt;="&amp;A1037,user_list!J:J,days!G1037-1)</f>
        <v>0</v>
      </c>
      <c r="E1037" s="38">
        <f>COUNTIF(user_list!H:H,A1037)</f>
        <v>1</v>
      </c>
      <c r="F1037" s="55">
        <f t="shared" si="32"/>
        <v>11</v>
      </c>
      <c r="G1037" s="55">
        <f t="shared" si="33"/>
        <v>2017</v>
      </c>
    </row>
    <row r="1038" spans="1:7" x14ac:dyDescent="0.3">
      <c r="A1038" s="74">
        <v>43041</v>
      </c>
      <c r="B1038">
        <f>SUMIFS(user_list!P:P,user_list!G:G,"&lt;="&amp;A1038,user_list!H:H,"&gt;="&amp;A1038)</f>
        <v>1.2494444444444446</v>
      </c>
      <c r="C1038">
        <f>SUMIFS(user_list!Q:Q,user_list!G:G,"&lt;="&amp;A1038,user_list!H:H,"&gt;="&amp;A1038)</f>
        <v>3.1236111111111109</v>
      </c>
      <c r="D1038">
        <f>SUMIFS(user_list!P:P,user_list!G:G,"&lt;="&amp;A1038,user_list!H:H,"&gt;="&amp;A1038,user_list!J:J,days!G1038)+SUMIFS(user_list!P:P,user_list!G:G,"&lt;="&amp;A1038,user_list!H:H,"&gt;="&amp;A1038,user_list!J:J,days!G1038-1)</f>
        <v>0</v>
      </c>
      <c r="E1038" s="38">
        <f>COUNTIF(user_list!H:H,A1038)</f>
        <v>0</v>
      </c>
      <c r="F1038" s="55">
        <f t="shared" si="32"/>
        <v>11</v>
      </c>
      <c r="G1038" s="55">
        <f t="shared" si="33"/>
        <v>2017</v>
      </c>
    </row>
    <row r="1039" spans="1:7" x14ac:dyDescent="0.3">
      <c r="A1039" s="74">
        <v>43042</v>
      </c>
      <c r="B1039">
        <f>SUMIFS(user_list!P:P,user_list!G:G,"&lt;="&amp;A1039,user_list!H:H,"&gt;="&amp;A1039)</f>
        <v>1.2494444444444446</v>
      </c>
      <c r="C1039">
        <f>SUMIFS(user_list!Q:Q,user_list!G:G,"&lt;="&amp;A1039,user_list!H:H,"&gt;="&amp;A1039)</f>
        <v>3.1236111111111109</v>
      </c>
      <c r="D1039">
        <f>SUMIFS(user_list!P:P,user_list!G:G,"&lt;="&amp;A1039,user_list!H:H,"&gt;="&amp;A1039,user_list!J:J,days!G1039)+SUMIFS(user_list!P:P,user_list!G:G,"&lt;="&amp;A1039,user_list!H:H,"&gt;="&amp;A1039,user_list!J:J,days!G1039-1)</f>
        <v>0</v>
      </c>
      <c r="E1039" s="38">
        <f>COUNTIF(user_list!H:H,A1039)</f>
        <v>0</v>
      </c>
      <c r="F1039" s="55">
        <f t="shared" si="32"/>
        <v>11</v>
      </c>
      <c r="G1039" s="55">
        <f t="shared" si="33"/>
        <v>2017</v>
      </c>
    </row>
    <row r="1040" spans="1:7" x14ac:dyDescent="0.3">
      <c r="A1040" s="74">
        <v>43043</v>
      </c>
      <c r="B1040">
        <f>SUMIFS(user_list!P:P,user_list!G:G,"&lt;="&amp;A1040,user_list!H:H,"&gt;="&amp;A1040)</f>
        <v>1.2494444444444446</v>
      </c>
      <c r="C1040">
        <f>SUMIFS(user_list!Q:Q,user_list!G:G,"&lt;="&amp;A1040,user_list!H:H,"&gt;="&amp;A1040)</f>
        <v>3.1236111111111109</v>
      </c>
      <c r="D1040">
        <f>SUMIFS(user_list!P:P,user_list!G:G,"&lt;="&amp;A1040,user_list!H:H,"&gt;="&amp;A1040,user_list!J:J,days!G1040)+SUMIFS(user_list!P:P,user_list!G:G,"&lt;="&amp;A1040,user_list!H:H,"&gt;="&amp;A1040,user_list!J:J,days!G1040-1)</f>
        <v>0</v>
      </c>
      <c r="E1040" s="38">
        <f>COUNTIF(user_list!H:H,A1040)</f>
        <v>0</v>
      </c>
      <c r="F1040" s="55">
        <f t="shared" si="32"/>
        <v>11</v>
      </c>
      <c r="G1040" s="55">
        <f t="shared" si="33"/>
        <v>2017</v>
      </c>
    </row>
    <row r="1041" spans="1:7" x14ac:dyDescent="0.3">
      <c r="A1041" s="74">
        <v>43044</v>
      </c>
      <c r="B1041">
        <f>SUMIFS(user_list!P:P,user_list!G:G,"&lt;="&amp;A1041,user_list!H:H,"&gt;="&amp;A1041)</f>
        <v>1.2494444444444446</v>
      </c>
      <c r="C1041">
        <f>SUMIFS(user_list!Q:Q,user_list!G:G,"&lt;="&amp;A1041,user_list!H:H,"&gt;="&amp;A1041)</f>
        <v>3.1236111111111109</v>
      </c>
      <c r="D1041">
        <f>SUMIFS(user_list!P:P,user_list!G:G,"&lt;="&amp;A1041,user_list!H:H,"&gt;="&amp;A1041,user_list!J:J,days!G1041)+SUMIFS(user_list!P:P,user_list!G:G,"&lt;="&amp;A1041,user_list!H:H,"&gt;="&amp;A1041,user_list!J:J,days!G1041-1)</f>
        <v>0</v>
      </c>
      <c r="E1041" s="38">
        <f>COUNTIF(user_list!H:H,A1041)</f>
        <v>0</v>
      </c>
      <c r="F1041" s="55">
        <f t="shared" si="32"/>
        <v>11</v>
      </c>
      <c r="G1041" s="55">
        <f t="shared" si="33"/>
        <v>2017</v>
      </c>
    </row>
    <row r="1042" spans="1:7" x14ac:dyDescent="0.3">
      <c r="A1042" s="74">
        <v>43045</v>
      </c>
      <c r="B1042">
        <f>SUMIFS(user_list!P:P,user_list!G:G,"&lt;="&amp;A1042,user_list!H:H,"&gt;="&amp;A1042)</f>
        <v>1.2494444444444446</v>
      </c>
      <c r="C1042">
        <f>SUMIFS(user_list!Q:Q,user_list!G:G,"&lt;="&amp;A1042,user_list!H:H,"&gt;="&amp;A1042)</f>
        <v>3.1236111111111109</v>
      </c>
      <c r="D1042">
        <f>SUMIFS(user_list!P:P,user_list!G:G,"&lt;="&amp;A1042,user_list!H:H,"&gt;="&amp;A1042,user_list!J:J,days!G1042)+SUMIFS(user_list!P:P,user_list!G:G,"&lt;="&amp;A1042,user_list!H:H,"&gt;="&amp;A1042,user_list!J:J,days!G1042-1)</f>
        <v>0</v>
      </c>
      <c r="E1042" s="38">
        <f>COUNTIF(user_list!H:H,A1042)</f>
        <v>0</v>
      </c>
      <c r="F1042" s="55">
        <f t="shared" si="32"/>
        <v>11</v>
      </c>
      <c r="G1042" s="55">
        <f t="shared" si="33"/>
        <v>2017</v>
      </c>
    </row>
    <row r="1043" spans="1:7" x14ac:dyDescent="0.3">
      <c r="A1043" s="74">
        <v>43046</v>
      </c>
      <c r="B1043">
        <f>SUMIFS(user_list!P:P,user_list!G:G,"&lt;="&amp;A1043,user_list!H:H,"&gt;="&amp;A1043)</f>
        <v>1.2494444444444446</v>
      </c>
      <c r="C1043">
        <f>SUMIFS(user_list!Q:Q,user_list!G:G,"&lt;="&amp;A1043,user_list!H:H,"&gt;="&amp;A1043)</f>
        <v>3.1236111111111109</v>
      </c>
      <c r="D1043">
        <f>SUMIFS(user_list!P:P,user_list!G:G,"&lt;="&amp;A1043,user_list!H:H,"&gt;="&amp;A1043,user_list!J:J,days!G1043)+SUMIFS(user_list!P:P,user_list!G:G,"&lt;="&amp;A1043,user_list!H:H,"&gt;="&amp;A1043,user_list!J:J,days!G1043-1)</f>
        <v>0</v>
      </c>
      <c r="E1043" s="38">
        <f>COUNTIF(user_list!H:H,A1043)</f>
        <v>0</v>
      </c>
      <c r="F1043" s="55">
        <f t="shared" si="32"/>
        <v>11</v>
      </c>
      <c r="G1043" s="55">
        <f t="shared" si="33"/>
        <v>2017</v>
      </c>
    </row>
    <row r="1044" spans="1:7" x14ac:dyDescent="0.3">
      <c r="A1044" s="74">
        <v>43047</v>
      </c>
      <c r="B1044">
        <f>SUMIFS(user_list!P:P,user_list!G:G,"&lt;="&amp;A1044,user_list!H:H,"&gt;="&amp;A1044)</f>
        <v>1.2494444444444446</v>
      </c>
      <c r="C1044">
        <f>SUMIFS(user_list!Q:Q,user_list!G:G,"&lt;="&amp;A1044,user_list!H:H,"&gt;="&amp;A1044)</f>
        <v>3.1236111111111109</v>
      </c>
      <c r="D1044">
        <f>SUMIFS(user_list!P:P,user_list!G:G,"&lt;="&amp;A1044,user_list!H:H,"&gt;="&amp;A1044,user_list!J:J,days!G1044)+SUMIFS(user_list!P:P,user_list!G:G,"&lt;="&amp;A1044,user_list!H:H,"&gt;="&amp;A1044,user_list!J:J,days!G1044-1)</f>
        <v>0</v>
      </c>
      <c r="E1044" s="38">
        <f>COUNTIF(user_list!H:H,A1044)</f>
        <v>0</v>
      </c>
      <c r="F1044" s="55">
        <f t="shared" si="32"/>
        <v>11</v>
      </c>
      <c r="G1044" s="55">
        <f t="shared" si="33"/>
        <v>2017</v>
      </c>
    </row>
    <row r="1045" spans="1:7" x14ac:dyDescent="0.3">
      <c r="A1045" s="74">
        <v>43048</v>
      </c>
      <c r="B1045">
        <f>SUMIFS(user_list!P:P,user_list!G:G,"&lt;="&amp;A1045,user_list!H:H,"&gt;="&amp;A1045)</f>
        <v>1.2494444444444446</v>
      </c>
      <c r="C1045">
        <f>SUMIFS(user_list!Q:Q,user_list!G:G,"&lt;="&amp;A1045,user_list!H:H,"&gt;="&amp;A1045)</f>
        <v>3.1236111111111109</v>
      </c>
      <c r="D1045">
        <f>SUMIFS(user_list!P:P,user_list!G:G,"&lt;="&amp;A1045,user_list!H:H,"&gt;="&amp;A1045,user_list!J:J,days!G1045)+SUMIFS(user_list!P:P,user_list!G:G,"&lt;="&amp;A1045,user_list!H:H,"&gt;="&amp;A1045,user_list!J:J,days!G1045-1)</f>
        <v>0</v>
      </c>
      <c r="E1045" s="38">
        <f>COUNTIF(user_list!H:H,A1045)</f>
        <v>0</v>
      </c>
      <c r="F1045" s="55">
        <f t="shared" si="32"/>
        <v>11</v>
      </c>
      <c r="G1045" s="55">
        <f t="shared" si="33"/>
        <v>2017</v>
      </c>
    </row>
    <row r="1046" spans="1:7" x14ac:dyDescent="0.3">
      <c r="A1046" s="74">
        <v>43049</v>
      </c>
      <c r="B1046">
        <f>SUMIFS(user_list!P:P,user_list!G:G,"&lt;="&amp;A1046,user_list!H:H,"&gt;="&amp;A1046)</f>
        <v>1.2494444444444446</v>
      </c>
      <c r="C1046">
        <f>SUMIFS(user_list!Q:Q,user_list!G:G,"&lt;="&amp;A1046,user_list!H:H,"&gt;="&amp;A1046)</f>
        <v>3.1236111111111109</v>
      </c>
      <c r="D1046">
        <f>SUMIFS(user_list!P:P,user_list!G:G,"&lt;="&amp;A1046,user_list!H:H,"&gt;="&amp;A1046,user_list!J:J,days!G1046)+SUMIFS(user_list!P:P,user_list!G:G,"&lt;="&amp;A1046,user_list!H:H,"&gt;="&amp;A1046,user_list!J:J,days!G1046-1)</f>
        <v>0</v>
      </c>
      <c r="E1046" s="38">
        <f>COUNTIF(user_list!H:H,A1046)</f>
        <v>0</v>
      </c>
      <c r="F1046" s="55">
        <f t="shared" si="32"/>
        <v>11</v>
      </c>
      <c r="G1046" s="55">
        <f t="shared" si="33"/>
        <v>2017</v>
      </c>
    </row>
    <row r="1047" spans="1:7" x14ac:dyDescent="0.3">
      <c r="A1047" s="74">
        <v>43050</v>
      </c>
      <c r="B1047">
        <f>SUMIFS(user_list!P:P,user_list!G:G,"&lt;="&amp;A1047,user_list!H:H,"&gt;="&amp;A1047)</f>
        <v>1.2494444444444446</v>
      </c>
      <c r="C1047">
        <f>SUMIFS(user_list!Q:Q,user_list!G:G,"&lt;="&amp;A1047,user_list!H:H,"&gt;="&amp;A1047)</f>
        <v>3.1236111111111109</v>
      </c>
      <c r="D1047">
        <f>SUMIFS(user_list!P:P,user_list!G:G,"&lt;="&amp;A1047,user_list!H:H,"&gt;="&amp;A1047,user_list!J:J,days!G1047)+SUMIFS(user_list!P:P,user_list!G:G,"&lt;="&amp;A1047,user_list!H:H,"&gt;="&amp;A1047,user_list!J:J,days!G1047-1)</f>
        <v>0</v>
      </c>
      <c r="E1047" s="38">
        <f>COUNTIF(user_list!H:H,A1047)</f>
        <v>0</v>
      </c>
      <c r="F1047" s="55">
        <f t="shared" si="32"/>
        <v>11</v>
      </c>
      <c r="G1047" s="55">
        <f t="shared" si="33"/>
        <v>2017</v>
      </c>
    </row>
    <row r="1048" spans="1:7" x14ac:dyDescent="0.3">
      <c r="A1048" s="74">
        <v>43051</v>
      </c>
      <c r="B1048">
        <f>SUMIFS(user_list!P:P,user_list!G:G,"&lt;="&amp;A1048,user_list!H:H,"&gt;="&amp;A1048)</f>
        <v>1.2494444444444446</v>
      </c>
      <c r="C1048">
        <f>SUMIFS(user_list!Q:Q,user_list!G:G,"&lt;="&amp;A1048,user_list!H:H,"&gt;="&amp;A1048)</f>
        <v>3.1236111111111109</v>
      </c>
      <c r="D1048">
        <f>SUMIFS(user_list!P:P,user_list!G:G,"&lt;="&amp;A1048,user_list!H:H,"&gt;="&amp;A1048,user_list!J:J,days!G1048)+SUMIFS(user_list!P:P,user_list!G:G,"&lt;="&amp;A1048,user_list!H:H,"&gt;="&amp;A1048,user_list!J:J,days!G1048-1)</f>
        <v>0</v>
      </c>
      <c r="E1048" s="38">
        <f>COUNTIF(user_list!H:H,A1048)</f>
        <v>0</v>
      </c>
      <c r="F1048" s="55">
        <f t="shared" si="32"/>
        <v>11</v>
      </c>
      <c r="G1048" s="55">
        <f t="shared" si="33"/>
        <v>2017</v>
      </c>
    </row>
    <row r="1049" spans="1:7" x14ac:dyDescent="0.3">
      <c r="A1049" s="74">
        <v>43052</v>
      </c>
      <c r="B1049">
        <f>SUMIFS(user_list!P:P,user_list!G:G,"&lt;="&amp;A1049,user_list!H:H,"&gt;="&amp;A1049)</f>
        <v>1.2494444444444446</v>
      </c>
      <c r="C1049">
        <f>SUMIFS(user_list!Q:Q,user_list!G:G,"&lt;="&amp;A1049,user_list!H:H,"&gt;="&amp;A1049)</f>
        <v>3.1236111111111109</v>
      </c>
      <c r="D1049">
        <f>SUMIFS(user_list!P:P,user_list!G:G,"&lt;="&amp;A1049,user_list!H:H,"&gt;="&amp;A1049,user_list!J:J,days!G1049)+SUMIFS(user_list!P:P,user_list!G:G,"&lt;="&amp;A1049,user_list!H:H,"&gt;="&amp;A1049,user_list!J:J,days!G1049-1)</f>
        <v>0</v>
      </c>
      <c r="E1049" s="38">
        <f>COUNTIF(user_list!H:H,A1049)</f>
        <v>0</v>
      </c>
      <c r="F1049" s="55">
        <f t="shared" si="32"/>
        <v>11</v>
      </c>
      <c r="G1049" s="55">
        <f t="shared" si="33"/>
        <v>2017</v>
      </c>
    </row>
    <row r="1050" spans="1:7" x14ac:dyDescent="0.3">
      <c r="A1050" s="74">
        <v>43053</v>
      </c>
      <c r="B1050">
        <f>SUMIFS(user_list!P:P,user_list!G:G,"&lt;="&amp;A1050,user_list!H:H,"&gt;="&amp;A1050)</f>
        <v>1.2494444444444446</v>
      </c>
      <c r="C1050">
        <f>SUMIFS(user_list!Q:Q,user_list!G:G,"&lt;="&amp;A1050,user_list!H:H,"&gt;="&amp;A1050)</f>
        <v>3.1236111111111109</v>
      </c>
      <c r="D1050">
        <f>SUMIFS(user_list!P:P,user_list!G:G,"&lt;="&amp;A1050,user_list!H:H,"&gt;="&amp;A1050,user_list!J:J,days!G1050)+SUMIFS(user_list!P:P,user_list!G:G,"&lt;="&amp;A1050,user_list!H:H,"&gt;="&amp;A1050,user_list!J:J,days!G1050-1)</f>
        <v>0</v>
      </c>
      <c r="E1050" s="38">
        <f>COUNTIF(user_list!H:H,A1050)</f>
        <v>1</v>
      </c>
      <c r="F1050" s="55">
        <f t="shared" si="32"/>
        <v>11</v>
      </c>
      <c r="G1050" s="55">
        <f t="shared" si="33"/>
        <v>2017</v>
      </c>
    </row>
    <row r="1051" spans="1:7" x14ac:dyDescent="0.3">
      <c r="A1051" s="74">
        <v>43054</v>
      </c>
      <c r="B1051">
        <f>SUMIFS(user_list!P:P,user_list!G:G,"&lt;="&amp;A1051,user_list!H:H,"&gt;="&amp;A1051)</f>
        <v>0.67166666666666663</v>
      </c>
      <c r="C1051">
        <f>SUMIFS(user_list!Q:Q,user_list!G:G,"&lt;="&amp;A1051,user_list!H:H,"&gt;="&amp;A1051)</f>
        <v>1.6791666666666667</v>
      </c>
      <c r="D1051">
        <f>SUMIFS(user_list!P:P,user_list!G:G,"&lt;="&amp;A1051,user_list!H:H,"&gt;="&amp;A1051,user_list!J:J,days!G1051)+SUMIFS(user_list!P:P,user_list!G:G,"&lt;="&amp;A1051,user_list!H:H,"&gt;="&amp;A1051,user_list!J:J,days!G1051-1)</f>
        <v>0</v>
      </c>
      <c r="E1051" s="38">
        <f>COUNTIF(user_list!H:H,A1051)</f>
        <v>1</v>
      </c>
      <c r="F1051" s="55">
        <f t="shared" si="32"/>
        <v>11</v>
      </c>
      <c r="G1051" s="55">
        <f t="shared" si="33"/>
        <v>2017</v>
      </c>
    </row>
    <row r="1052" spans="1:7" x14ac:dyDescent="0.3">
      <c r="A1052" s="74">
        <v>43055</v>
      </c>
      <c r="B1052">
        <f>SUMIFS(user_list!P:P,user_list!G:G,"&lt;="&amp;A1052,user_list!H:H,"&gt;="&amp;A1052)</f>
        <v>0.32500000000000001</v>
      </c>
      <c r="C1052">
        <f>SUMIFS(user_list!Q:Q,user_list!G:G,"&lt;="&amp;A1052,user_list!H:H,"&gt;="&amp;A1052)</f>
        <v>0.8125</v>
      </c>
      <c r="D1052">
        <f>SUMIFS(user_list!P:P,user_list!G:G,"&lt;="&amp;A1052,user_list!H:H,"&gt;="&amp;A1052,user_list!J:J,days!G1052)+SUMIFS(user_list!P:P,user_list!G:G,"&lt;="&amp;A1052,user_list!H:H,"&gt;="&amp;A1052,user_list!J:J,days!G1052-1)</f>
        <v>0</v>
      </c>
      <c r="E1052" s="38">
        <f>COUNTIF(user_list!H:H,A1052)</f>
        <v>0</v>
      </c>
      <c r="F1052" s="55">
        <f t="shared" si="32"/>
        <v>11</v>
      </c>
      <c r="G1052" s="55">
        <f t="shared" si="33"/>
        <v>2017</v>
      </c>
    </row>
    <row r="1053" spans="1:7" x14ac:dyDescent="0.3">
      <c r="A1053" s="74">
        <v>43056</v>
      </c>
      <c r="B1053">
        <f>SUMIFS(user_list!P:P,user_list!G:G,"&lt;="&amp;A1053,user_list!H:H,"&gt;="&amp;A1053)</f>
        <v>0.67261904761904767</v>
      </c>
      <c r="C1053">
        <f>SUMIFS(user_list!Q:Q,user_list!G:G,"&lt;="&amp;A1053,user_list!H:H,"&gt;="&amp;A1053)</f>
        <v>2.4315476190476191</v>
      </c>
      <c r="D1053">
        <f>SUMIFS(user_list!P:P,user_list!G:G,"&lt;="&amp;A1053,user_list!H:H,"&gt;="&amp;A1053,user_list!J:J,days!G1053)+SUMIFS(user_list!P:P,user_list!G:G,"&lt;="&amp;A1053,user_list!H:H,"&gt;="&amp;A1053,user_list!J:J,days!G1053-1)</f>
        <v>0</v>
      </c>
      <c r="E1053" s="38">
        <f>COUNTIF(user_list!H:H,A1053)</f>
        <v>1</v>
      </c>
      <c r="F1053" s="55">
        <f t="shared" si="32"/>
        <v>11</v>
      </c>
      <c r="G1053" s="55">
        <f t="shared" si="33"/>
        <v>2017</v>
      </c>
    </row>
    <row r="1054" spans="1:7" x14ac:dyDescent="0.3">
      <c r="A1054" s="74">
        <v>43057</v>
      </c>
      <c r="B1054">
        <f>SUMIFS(user_list!P:P,user_list!G:G,"&lt;="&amp;A1054,user_list!H:H,"&gt;="&amp;A1054)</f>
        <v>0.57261904761904758</v>
      </c>
      <c r="C1054">
        <f>SUMIFS(user_list!Q:Q,user_list!G:G,"&lt;="&amp;A1054,user_list!H:H,"&gt;="&amp;A1054)</f>
        <v>1.4315476190476191</v>
      </c>
      <c r="D1054">
        <f>SUMIFS(user_list!P:P,user_list!G:G,"&lt;="&amp;A1054,user_list!H:H,"&gt;="&amp;A1054,user_list!J:J,days!G1054)+SUMIFS(user_list!P:P,user_list!G:G,"&lt;="&amp;A1054,user_list!H:H,"&gt;="&amp;A1054,user_list!J:J,days!G1054-1)</f>
        <v>0</v>
      </c>
      <c r="E1054" s="38">
        <f>COUNTIF(user_list!H:H,A1054)</f>
        <v>0</v>
      </c>
      <c r="F1054" s="55">
        <f t="shared" si="32"/>
        <v>11</v>
      </c>
      <c r="G1054" s="55">
        <f t="shared" si="33"/>
        <v>2017</v>
      </c>
    </row>
    <row r="1055" spans="1:7" x14ac:dyDescent="0.3">
      <c r="A1055" s="74">
        <v>43058</v>
      </c>
      <c r="B1055">
        <f>SUMIFS(user_list!P:P,user_list!G:G,"&lt;="&amp;A1055,user_list!H:H,"&gt;="&amp;A1055)</f>
        <v>0.57261904761904758</v>
      </c>
      <c r="C1055">
        <f>SUMIFS(user_list!Q:Q,user_list!G:G,"&lt;="&amp;A1055,user_list!H:H,"&gt;="&amp;A1055)</f>
        <v>1.4315476190476191</v>
      </c>
      <c r="D1055">
        <f>SUMIFS(user_list!P:P,user_list!G:G,"&lt;="&amp;A1055,user_list!H:H,"&gt;="&amp;A1055,user_list!J:J,days!G1055)+SUMIFS(user_list!P:P,user_list!G:G,"&lt;="&amp;A1055,user_list!H:H,"&gt;="&amp;A1055,user_list!J:J,days!G1055-1)</f>
        <v>0</v>
      </c>
      <c r="E1055" s="38">
        <f>COUNTIF(user_list!H:H,A1055)</f>
        <v>0</v>
      </c>
      <c r="F1055" s="55">
        <f t="shared" si="32"/>
        <v>11</v>
      </c>
      <c r="G1055" s="55">
        <f t="shared" si="33"/>
        <v>2017</v>
      </c>
    </row>
    <row r="1056" spans="1:7" x14ac:dyDescent="0.3">
      <c r="A1056" s="74">
        <v>43059</v>
      </c>
      <c r="B1056">
        <f>SUMIFS(user_list!P:P,user_list!G:G,"&lt;="&amp;A1056,user_list!H:H,"&gt;="&amp;A1056)</f>
        <v>0.57261904761904758</v>
      </c>
      <c r="C1056">
        <f>SUMIFS(user_list!Q:Q,user_list!G:G,"&lt;="&amp;A1056,user_list!H:H,"&gt;="&amp;A1056)</f>
        <v>1.4315476190476191</v>
      </c>
      <c r="D1056">
        <f>SUMIFS(user_list!P:P,user_list!G:G,"&lt;="&amp;A1056,user_list!H:H,"&gt;="&amp;A1056,user_list!J:J,days!G1056)+SUMIFS(user_list!P:P,user_list!G:G,"&lt;="&amp;A1056,user_list!H:H,"&gt;="&amp;A1056,user_list!J:J,days!G1056-1)</f>
        <v>0</v>
      </c>
      <c r="E1056" s="38">
        <f>COUNTIF(user_list!H:H,A1056)</f>
        <v>0</v>
      </c>
      <c r="F1056" s="55">
        <f t="shared" si="32"/>
        <v>11</v>
      </c>
      <c r="G1056" s="55">
        <f t="shared" si="33"/>
        <v>2017</v>
      </c>
    </row>
    <row r="1057" spans="1:7" x14ac:dyDescent="0.3">
      <c r="A1057" s="74">
        <v>43060</v>
      </c>
      <c r="B1057">
        <f>SUMIFS(user_list!P:P,user_list!G:G,"&lt;="&amp;A1057,user_list!H:H,"&gt;="&amp;A1057)</f>
        <v>0.57261904761904758</v>
      </c>
      <c r="C1057">
        <f>SUMIFS(user_list!Q:Q,user_list!G:G,"&lt;="&amp;A1057,user_list!H:H,"&gt;="&amp;A1057)</f>
        <v>1.4315476190476191</v>
      </c>
      <c r="D1057">
        <f>SUMIFS(user_list!P:P,user_list!G:G,"&lt;="&amp;A1057,user_list!H:H,"&gt;="&amp;A1057,user_list!J:J,days!G1057)+SUMIFS(user_list!P:P,user_list!G:G,"&lt;="&amp;A1057,user_list!H:H,"&gt;="&amp;A1057,user_list!J:J,days!G1057-1)</f>
        <v>0</v>
      </c>
      <c r="E1057" s="38">
        <f>COUNTIF(user_list!H:H,A1057)</f>
        <v>0</v>
      </c>
      <c r="F1057" s="55">
        <f t="shared" si="32"/>
        <v>11</v>
      </c>
      <c r="G1057" s="55">
        <f t="shared" si="33"/>
        <v>2017</v>
      </c>
    </row>
    <row r="1058" spans="1:7" x14ac:dyDescent="0.3">
      <c r="A1058" s="74">
        <v>43061</v>
      </c>
      <c r="B1058">
        <f>SUMIFS(user_list!P:P,user_list!G:G,"&lt;="&amp;A1058,user_list!H:H,"&gt;="&amp;A1058)</f>
        <v>0.57261904761904758</v>
      </c>
      <c r="C1058">
        <f>SUMIFS(user_list!Q:Q,user_list!G:G,"&lt;="&amp;A1058,user_list!H:H,"&gt;="&amp;A1058)</f>
        <v>1.4315476190476191</v>
      </c>
      <c r="D1058">
        <f>SUMIFS(user_list!P:P,user_list!G:G,"&lt;="&amp;A1058,user_list!H:H,"&gt;="&amp;A1058,user_list!J:J,days!G1058)+SUMIFS(user_list!P:P,user_list!G:G,"&lt;="&amp;A1058,user_list!H:H,"&gt;="&amp;A1058,user_list!J:J,days!G1058-1)</f>
        <v>0</v>
      </c>
      <c r="E1058" s="38">
        <f>COUNTIF(user_list!H:H,A1058)</f>
        <v>0</v>
      </c>
      <c r="F1058" s="55">
        <f t="shared" si="32"/>
        <v>11</v>
      </c>
      <c r="G1058" s="55">
        <f t="shared" si="33"/>
        <v>2017</v>
      </c>
    </row>
    <row r="1059" spans="1:7" x14ac:dyDescent="0.3">
      <c r="A1059" s="74">
        <v>43062</v>
      </c>
      <c r="B1059">
        <f>SUMIFS(user_list!P:P,user_list!G:G,"&lt;="&amp;A1059,user_list!H:H,"&gt;="&amp;A1059)</f>
        <v>0.57261904761904758</v>
      </c>
      <c r="C1059">
        <f>SUMIFS(user_list!Q:Q,user_list!G:G,"&lt;="&amp;A1059,user_list!H:H,"&gt;="&amp;A1059)</f>
        <v>1.4315476190476191</v>
      </c>
      <c r="D1059">
        <f>SUMIFS(user_list!P:P,user_list!G:G,"&lt;="&amp;A1059,user_list!H:H,"&gt;="&amp;A1059,user_list!J:J,days!G1059)+SUMIFS(user_list!P:P,user_list!G:G,"&lt;="&amp;A1059,user_list!H:H,"&gt;="&amp;A1059,user_list!J:J,days!G1059-1)</f>
        <v>0</v>
      </c>
      <c r="E1059" s="38">
        <f>COUNTIF(user_list!H:H,A1059)</f>
        <v>0</v>
      </c>
      <c r="F1059" s="55">
        <f t="shared" si="32"/>
        <v>11</v>
      </c>
      <c r="G1059" s="55">
        <f t="shared" si="33"/>
        <v>2017</v>
      </c>
    </row>
    <row r="1060" spans="1:7" x14ac:dyDescent="0.3">
      <c r="A1060" s="74">
        <v>43063</v>
      </c>
      <c r="B1060">
        <f>SUMIFS(user_list!P:P,user_list!G:G,"&lt;="&amp;A1060,user_list!H:H,"&gt;="&amp;A1060)</f>
        <v>0.57261904761904758</v>
      </c>
      <c r="C1060">
        <f>SUMIFS(user_list!Q:Q,user_list!G:G,"&lt;="&amp;A1060,user_list!H:H,"&gt;="&amp;A1060)</f>
        <v>1.4315476190476191</v>
      </c>
      <c r="D1060">
        <f>SUMIFS(user_list!P:P,user_list!G:G,"&lt;="&amp;A1060,user_list!H:H,"&gt;="&amp;A1060,user_list!J:J,days!G1060)+SUMIFS(user_list!P:P,user_list!G:G,"&lt;="&amp;A1060,user_list!H:H,"&gt;="&amp;A1060,user_list!J:J,days!G1060-1)</f>
        <v>0</v>
      </c>
      <c r="E1060" s="38">
        <f>COUNTIF(user_list!H:H,A1060)</f>
        <v>0</v>
      </c>
      <c r="F1060" s="55">
        <f t="shared" si="32"/>
        <v>11</v>
      </c>
      <c r="G1060" s="55">
        <f t="shared" si="33"/>
        <v>2017</v>
      </c>
    </row>
    <row r="1061" spans="1:7" x14ac:dyDescent="0.3">
      <c r="A1061" s="74">
        <v>43064</v>
      </c>
      <c r="B1061">
        <f>SUMIFS(user_list!P:P,user_list!G:G,"&lt;="&amp;A1061,user_list!H:H,"&gt;="&amp;A1061)</f>
        <v>0.57261904761904758</v>
      </c>
      <c r="C1061">
        <f>SUMIFS(user_list!Q:Q,user_list!G:G,"&lt;="&amp;A1061,user_list!H:H,"&gt;="&amp;A1061)</f>
        <v>1.4315476190476191</v>
      </c>
      <c r="D1061">
        <f>SUMIFS(user_list!P:P,user_list!G:G,"&lt;="&amp;A1061,user_list!H:H,"&gt;="&amp;A1061,user_list!J:J,days!G1061)+SUMIFS(user_list!P:P,user_list!G:G,"&lt;="&amp;A1061,user_list!H:H,"&gt;="&amp;A1061,user_list!J:J,days!G1061-1)</f>
        <v>0</v>
      </c>
      <c r="E1061" s="38">
        <f>COUNTIF(user_list!H:H,A1061)</f>
        <v>0</v>
      </c>
      <c r="F1061" s="55">
        <f t="shared" si="32"/>
        <v>11</v>
      </c>
      <c r="G1061" s="55">
        <f t="shared" si="33"/>
        <v>2017</v>
      </c>
    </row>
    <row r="1062" spans="1:7" x14ac:dyDescent="0.3">
      <c r="A1062" s="74">
        <v>43065</v>
      </c>
      <c r="B1062">
        <f>SUMIFS(user_list!P:P,user_list!G:G,"&lt;="&amp;A1062,user_list!H:H,"&gt;="&amp;A1062)</f>
        <v>0.57261904761904758</v>
      </c>
      <c r="C1062">
        <f>SUMIFS(user_list!Q:Q,user_list!G:G,"&lt;="&amp;A1062,user_list!H:H,"&gt;="&amp;A1062)</f>
        <v>1.4315476190476191</v>
      </c>
      <c r="D1062">
        <f>SUMIFS(user_list!P:P,user_list!G:G,"&lt;="&amp;A1062,user_list!H:H,"&gt;="&amp;A1062,user_list!J:J,days!G1062)+SUMIFS(user_list!P:P,user_list!G:G,"&lt;="&amp;A1062,user_list!H:H,"&gt;="&amp;A1062,user_list!J:J,days!G1062-1)</f>
        <v>0</v>
      </c>
      <c r="E1062" s="38">
        <f>COUNTIF(user_list!H:H,A1062)</f>
        <v>1</v>
      </c>
      <c r="F1062" s="55">
        <f t="shared" si="32"/>
        <v>11</v>
      </c>
      <c r="G1062" s="55">
        <f t="shared" si="33"/>
        <v>2017</v>
      </c>
    </row>
    <row r="1063" spans="1:7" x14ac:dyDescent="0.3">
      <c r="A1063" s="74">
        <v>43066</v>
      </c>
      <c r="B1063">
        <f>SUMIFS(user_list!P:P,user_list!G:G,"&lt;="&amp;A1063,user_list!H:H,"&gt;="&amp;A1063)</f>
        <v>0.2476190476190476</v>
      </c>
      <c r="C1063">
        <f>SUMIFS(user_list!Q:Q,user_list!G:G,"&lt;="&amp;A1063,user_list!H:H,"&gt;="&amp;A1063)</f>
        <v>0.61904761904761907</v>
      </c>
      <c r="D1063">
        <f>SUMIFS(user_list!P:P,user_list!G:G,"&lt;="&amp;A1063,user_list!H:H,"&gt;="&amp;A1063,user_list!J:J,days!G1063)+SUMIFS(user_list!P:P,user_list!G:G,"&lt;="&amp;A1063,user_list!H:H,"&gt;="&amp;A1063,user_list!J:J,days!G1063-1)</f>
        <v>0</v>
      </c>
      <c r="E1063" s="38">
        <f>COUNTIF(user_list!H:H,A1063)</f>
        <v>0</v>
      </c>
      <c r="F1063" s="55">
        <f t="shared" si="32"/>
        <v>11</v>
      </c>
      <c r="G1063" s="55">
        <f t="shared" si="33"/>
        <v>2017</v>
      </c>
    </row>
    <row r="1064" spans="1:7" x14ac:dyDescent="0.3">
      <c r="A1064" s="74">
        <v>43067</v>
      </c>
      <c r="B1064">
        <f>SUMIFS(user_list!P:P,user_list!G:G,"&lt;="&amp;A1064,user_list!H:H,"&gt;="&amp;A1064)</f>
        <v>0.2476190476190476</v>
      </c>
      <c r="C1064">
        <f>SUMIFS(user_list!Q:Q,user_list!G:G,"&lt;="&amp;A1064,user_list!H:H,"&gt;="&amp;A1064)</f>
        <v>0.61904761904761907</v>
      </c>
      <c r="D1064">
        <f>SUMIFS(user_list!P:P,user_list!G:G,"&lt;="&amp;A1064,user_list!H:H,"&gt;="&amp;A1064,user_list!J:J,days!G1064)+SUMIFS(user_list!P:P,user_list!G:G,"&lt;="&amp;A1064,user_list!H:H,"&gt;="&amp;A1064,user_list!J:J,days!G1064-1)</f>
        <v>0</v>
      </c>
      <c r="E1064" s="38">
        <f>COUNTIF(user_list!H:H,A1064)</f>
        <v>0</v>
      </c>
      <c r="F1064" s="55">
        <f t="shared" si="32"/>
        <v>11</v>
      </c>
      <c r="G1064" s="55">
        <f t="shared" si="33"/>
        <v>2017</v>
      </c>
    </row>
    <row r="1065" spans="1:7" x14ac:dyDescent="0.3">
      <c r="A1065" s="74">
        <v>43068</v>
      </c>
      <c r="B1065">
        <f>SUMIFS(user_list!P:P,user_list!G:G,"&lt;="&amp;A1065,user_list!H:H,"&gt;="&amp;A1065)</f>
        <v>0.2476190476190476</v>
      </c>
      <c r="C1065">
        <f>SUMIFS(user_list!Q:Q,user_list!G:G,"&lt;="&amp;A1065,user_list!H:H,"&gt;="&amp;A1065)</f>
        <v>0.61904761904761907</v>
      </c>
      <c r="D1065">
        <f>SUMIFS(user_list!P:P,user_list!G:G,"&lt;="&amp;A1065,user_list!H:H,"&gt;="&amp;A1065,user_list!J:J,days!G1065)+SUMIFS(user_list!P:P,user_list!G:G,"&lt;="&amp;A1065,user_list!H:H,"&gt;="&amp;A1065,user_list!J:J,days!G1065-1)</f>
        <v>0</v>
      </c>
      <c r="E1065" s="38">
        <f>COUNTIF(user_list!H:H,A1065)</f>
        <v>0</v>
      </c>
      <c r="F1065" s="55">
        <f t="shared" si="32"/>
        <v>11</v>
      </c>
      <c r="G1065" s="55">
        <f t="shared" si="33"/>
        <v>2017</v>
      </c>
    </row>
    <row r="1066" spans="1:7" x14ac:dyDescent="0.3">
      <c r="A1066" s="74">
        <v>43069</v>
      </c>
      <c r="B1066">
        <f>SUMIFS(user_list!P:P,user_list!G:G,"&lt;="&amp;A1066,user_list!H:H,"&gt;="&amp;A1066)</f>
        <v>0.2476190476190476</v>
      </c>
      <c r="C1066">
        <f>SUMIFS(user_list!Q:Q,user_list!G:G,"&lt;="&amp;A1066,user_list!H:H,"&gt;="&amp;A1066)</f>
        <v>0.61904761904761907</v>
      </c>
      <c r="D1066">
        <f>SUMIFS(user_list!P:P,user_list!G:G,"&lt;="&amp;A1066,user_list!H:H,"&gt;="&amp;A1066,user_list!J:J,days!G1066)+SUMIFS(user_list!P:P,user_list!G:G,"&lt;="&amp;A1066,user_list!H:H,"&gt;="&amp;A1066,user_list!J:J,days!G1066-1)</f>
        <v>0</v>
      </c>
      <c r="E1066" s="38">
        <f>COUNTIF(user_list!H:H,A1066)</f>
        <v>0</v>
      </c>
      <c r="F1066" s="55">
        <f t="shared" si="32"/>
        <v>11</v>
      </c>
      <c r="G1066" s="55">
        <f t="shared" si="33"/>
        <v>2017</v>
      </c>
    </row>
    <row r="1067" spans="1:7" x14ac:dyDescent="0.3">
      <c r="A1067" s="74">
        <v>43070</v>
      </c>
      <c r="B1067">
        <f>SUMIFS(user_list!P:P,user_list!G:G,"&lt;="&amp;A1067,user_list!H:H,"&gt;="&amp;A1067)</f>
        <v>0.2476190476190476</v>
      </c>
      <c r="C1067">
        <f>SUMIFS(user_list!Q:Q,user_list!G:G,"&lt;="&amp;A1067,user_list!H:H,"&gt;="&amp;A1067)</f>
        <v>0.61904761904761907</v>
      </c>
      <c r="D1067">
        <f>SUMIFS(user_list!P:P,user_list!G:G,"&lt;="&amp;A1067,user_list!H:H,"&gt;="&amp;A1067,user_list!J:J,days!G1067)+SUMIFS(user_list!P:P,user_list!G:G,"&lt;="&amp;A1067,user_list!H:H,"&gt;="&amp;A1067,user_list!J:J,days!G1067-1)</f>
        <v>0</v>
      </c>
      <c r="E1067" s="38">
        <f>COUNTIF(user_list!H:H,A1067)</f>
        <v>0</v>
      </c>
      <c r="F1067" s="55">
        <f t="shared" si="32"/>
        <v>12</v>
      </c>
      <c r="G1067" s="55">
        <f t="shared" si="33"/>
        <v>2017</v>
      </c>
    </row>
    <row r="1068" spans="1:7" x14ac:dyDescent="0.3">
      <c r="A1068" s="74">
        <v>43071</v>
      </c>
      <c r="B1068">
        <f>SUMIFS(user_list!P:P,user_list!G:G,"&lt;="&amp;A1068,user_list!H:H,"&gt;="&amp;A1068)</f>
        <v>0.2476190476190476</v>
      </c>
      <c r="C1068">
        <f>SUMIFS(user_list!Q:Q,user_list!G:G,"&lt;="&amp;A1068,user_list!H:H,"&gt;="&amp;A1068)</f>
        <v>0.61904761904761907</v>
      </c>
      <c r="D1068">
        <f>SUMIFS(user_list!P:P,user_list!G:G,"&lt;="&amp;A1068,user_list!H:H,"&gt;="&amp;A1068,user_list!J:J,days!G1068)+SUMIFS(user_list!P:P,user_list!G:G,"&lt;="&amp;A1068,user_list!H:H,"&gt;="&amp;A1068,user_list!J:J,days!G1068-1)</f>
        <v>0</v>
      </c>
      <c r="E1068" s="38">
        <f>COUNTIF(user_list!H:H,A1068)</f>
        <v>0</v>
      </c>
      <c r="F1068" s="55">
        <f t="shared" si="32"/>
        <v>12</v>
      </c>
      <c r="G1068" s="55">
        <f t="shared" si="33"/>
        <v>2017</v>
      </c>
    </row>
    <row r="1069" spans="1:7" x14ac:dyDescent="0.3">
      <c r="A1069" s="74">
        <v>43072</v>
      </c>
      <c r="B1069">
        <f>SUMIFS(user_list!P:P,user_list!G:G,"&lt;="&amp;A1069,user_list!H:H,"&gt;="&amp;A1069)</f>
        <v>0.2476190476190476</v>
      </c>
      <c r="C1069">
        <f>SUMIFS(user_list!Q:Q,user_list!G:G,"&lt;="&amp;A1069,user_list!H:H,"&gt;="&amp;A1069)</f>
        <v>0.61904761904761907</v>
      </c>
      <c r="D1069">
        <f>SUMIFS(user_list!P:P,user_list!G:G,"&lt;="&amp;A1069,user_list!H:H,"&gt;="&amp;A1069,user_list!J:J,days!G1069)+SUMIFS(user_list!P:P,user_list!G:G,"&lt;="&amp;A1069,user_list!H:H,"&gt;="&amp;A1069,user_list!J:J,days!G1069-1)</f>
        <v>0</v>
      </c>
      <c r="E1069" s="38">
        <f>COUNTIF(user_list!H:H,A1069)</f>
        <v>0</v>
      </c>
      <c r="F1069" s="55">
        <f t="shared" si="32"/>
        <v>12</v>
      </c>
      <c r="G1069" s="55">
        <f t="shared" si="33"/>
        <v>2017</v>
      </c>
    </row>
    <row r="1070" spans="1:7" x14ac:dyDescent="0.3">
      <c r="A1070" s="74">
        <v>43073</v>
      </c>
      <c r="B1070">
        <f>SUMIFS(user_list!P:P,user_list!G:G,"&lt;="&amp;A1070,user_list!H:H,"&gt;="&amp;A1070)</f>
        <v>0.2476190476190476</v>
      </c>
      <c r="C1070">
        <f>SUMIFS(user_list!Q:Q,user_list!G:G,"&lt;="&amp;A1070,user_list!H:H,"&gt;="&amp;A1070)</f>
        <v>0.61904761904761907</v>
      </c>
      <c r="D1070">
        <f>SUMIFS(user_list!P:P,user_list!G:G,"&lt;="&amp;A1070,user_list!H:H,"&gt;="&amp;A1070,user_list!J:J,days!G1070)+SUMIFS(user_list!P:P,user_list!G:G,"&lt;="&amp;A1070,user_list!H:H,"&gt;="&amp;A1070,user_list!J:J,days!G1070-1)</f>
        <v>0</v>
      </c>
      <c r="E1070" s="38">
        <f>COUNTIF(user_list!H:H,A1070)</f>
        <v>0</v>
      </c>
      <c r="F1070" s="55">
        <f t="shared" si="32"/>
        <v>12</v>
      </c>
      <c r="G1070" s="55">
        <f t="shared" si="33"/>
        <v>2017</v>
      </c>
    </row>
    <row r="1071" spans="1:7" x14ac:dyDescent="0.3">
      <c r="A1071" s="74">
        <v>43074</v>
      </c>
      <c r="B1071">
        <f>SUMIFS(user_list!P:P,user_list!G:G,"&lt;="&amp;A1071,user_list!H:H,"&gt;="&amp;A1071)</f>
        <v>0.2476190476190476</v>
      </c>
      <c r="C1071">
        <f>SUMIFS(user_list!Q:Q,user_list!G:G,"&lt;="&amp;A1071,user_list!H:H,"&gt;="&amp;A1071)</f>
        <v>0.61904761904761907</v>
      </c>
      <c r="D1071">
        <f>SUMIFS(user_list!P:P,user_list!G:G,"&lt;="&amp;A1071,user_list!H:H,"&gt;="&amp;A1071,user_list!J:J,days!G1071)+SUMIFS(user_list!P:P,user_list!G:G,"&lt;="&amp;A1071,user_list!H:H,"&gt;="&amp;A1071,user_list!J:J,days!G1071-1)</f>
        <v>0</v>
      </c>
      <c r="E1071" s="38">
        <f>COUNTIF(user_list!H:H,A1071)</f>
        <v>0</v>
      </c>
      <c r="F1071" s="55">
        <f t="shared" si="32"/>
        <v>12</v>
      </c>
      <c r="G1071" s="55">
        <f t="shared" si="33"/>
        <v>2017</v>
      </c>
    </row>
    <row r="1072" spans="1:7" x14ac:dyDescent="0.3">
      <c r="A1072" s="74">
        <v>43075</v>
      </c>
      <c r="B1072">
        <f>SUMIFS(user_list!P:P,user_list!G:G,"&lt;="&amp;A1072,user_list!H:H,"&gt;="&amp;A1072)</f>
        <v>0.2476190476190476</v>
      </c>
      <c r="C1072">
        <f>SUMIFS(user_list!Q:Q,user_list!G:G,"&lt;="&amp;A1072,user_list!H:H,"&gt;="&amp;A1072)</f>
        <v>0.61904761904761907</v>
      </c>
      <c r="D1072">
        <f>SUMIFS(user_list!P:P,user_list!G:G,"&lt;="&amp;A1072,user_list!H:H,"&gt;="&amp;A1072,user_list!J:J,days!G1072)+SUMIFS(user_list!P:P,user_list!G:G,"&lt;="&amp;A1072,user_list!H:H,"&gt;="&amp;A1072,user_list!J:J,days!G1072-1)</f>
        <v>0</v>
      </c>
      <c r="E1072" s="38">
        <f>COUNTIF(user_list!H:H,A1072)</f>
        <v>0</v>
      </c>
      <c r="F1072" s="55">
        <f t="shared" si="32"/>
        <v>12</v>
      </c>
      <c r="G1072" s="55">
        <f t="shared" si="33"/>
        <v>2017</v>
      </c>
    </row>
    <row r="1073" spans="1:7" x14ac:dyDescent="0.3">
      <c r="A1073" s="74">
        <v>43076</v>
      </c>
      <c r="B1073">
        <f>SUMIFS(user_list!P:P,user_list!G:G,"&lt;="&amp;A1073,user_list!H:H,"&gt;="&amp;A1073)</f>
        <v>0.2476190476190476</v>
      </c>
      <c r="C1073">
        <f>SUMIFS(user_list!Q:Q,user_list!G:G,"&lt;="&amp;A1073,user_list!H:H,"&gt;="&amp;A1073)</f>
        <v>0.61904761904761907</v>
      </c>
      <c r="D1073">
        <f>SUMIFS(user_list!P:P,user_list!G:G,"&lt;="&amp;A1073,user_list!H:H,"&gt;="&amp;A1073,user_list!J:J,days!G1073)+SUMIFS(user_list!P:P,user_list!G:G,"&lt;="&amp;A1073,user_list!H:H,"&gt;="&amp;A1073,user_list!J:J,days!G1073-1)</f>
        <v>0</v>
      </c>
      <c r="E1073" s="38">
        <f>COUNTIF(user_list!H:H,A1073)</f>
        <v>0</v>
      </c>
      <c r="F1073" s="55">
        <f t="shared" si="32"/>
        <v>12</v>
      </c>
      <c r="G1073" s="55">
        <f t="shared" si="33"/>
        <v>2017</v>
      </c>
    </row>
    <row r="1074" spans="1:7" x14ac:dyDescent="0.3">
      <c r="A1074" s="74">
        <v>43077</v>
      </c>
      <c r="B1074">
        <f>SUMIFS(user_list!P:P,user_list!G:G,"&lt;="&amp;A1074,user_list!H:H,"&gt;="&amp;A1074)</f>
        <v>0.2476190476190476</v>
      </c>
      <c r="C1074">
        <f>SUMIFS(user_list!Q:Q,user_list!G:G,"&lt;="&amp;A1074,user_list!H:H,"&gt;="&amp;A1074)</f>
        <v>0.61904761904761907</v>
      </c>
      <c r="D1074">
        <f>SUMIFS(user_list!P:P,user_list!G:G,"&lt;="&amp;A1074,user_list!H:H,"&gt;="&amp;A1074,user_list!J:J,days!G1074)+SUMIFS(user_list!P:P,user_list!G:G,"&lt;="&amp;A1074,user_list!H:H,"&gt;="&amp;A1074,user_list!J:J,days!G1074-1)</f>
        <v>0</v>
      </c>
      <c r="E1074" s="38">
        <f>COUNTIF(user_list!H:H,A1074)</f>
        <v>0</v>
      </c>
      <c r="F1074" s="55">
        <f t="shared" si="32"/>
        <v>12</v>
      </c>
      <c r="G1074" s="55">
        <f t="shared" si="33"/>
        <v>2017</v>
      </c>
    </row>
    <row r="1075" spans="1:7" x14ac:dyDescent="0.3">
      <c r="A1075" s="74">
        <v>43078</v>
      </c>
      <c r="B1075">
        <f>SUMIFS(user_list!P:P,user_list!G:G,"&lt;="&amp;A1075,user_list!H:H,"&gt;="&amp;A1075)</f>
        <v>0.2476190476190476</v>
      </c>
      <c r="C1075">
        <f>SUMIFS(user_list!Q:Q,user_list!G:G,"&lt;="&amp;A1075,user_list!H:H,"&gt;="&amp;A1075)</f>
        <v>0.61904761904761907</v>
      </c>
      <c r="D1075">
        <f>SUMIFS(user_list!P:P,user_list!G:G,"&lt;="&amp;A1075,user_list!H:H,"&gt;="&amp;A1075,user_list!J:J,days!G1075)+SUMIFS(user_list!P:P,user_list!G:G,"&lt;="&amp;A1075,user_list!H:H,"&gt;="&amp;A1075,user_list!J:J,days!G1075-1)</f>
        <v>0</v>
      </c>
      <c r="E1075" s="38">
        <f>COUNTIF(user_list!H:H,A1075)</f>
        <v>0</v>
      </c>
      <c r="F1075" s="55">
        <f t="shared" si="32"/>
        <v>12</v>
      </c>
      <c r="G1075" s="55">
        <f t="shared" si="33"/>
        <v>2017</v>
      </c>
    </row>
    <row r="1076" spans="1:7" x14ac:dyDescent="0.3">
      <c r="A1076" s="74">
        <v>43079</v>
      </c>
      <c r="B1076">
        <f>SUMIFS(user_list!P:P,user_list!G:G,"&lt;="&amp;A1076,user_list!H:H,"&gt;="&amp;A1076)</f>
        <v>0.2476190476190476</v>
      </c>
      <c r="C1076">
        <f>SUMIFS(user_list!Q:Q,user_list!G:G,"&lt;="&amp;A1076,user_list!H:H,"&gt;="&amp;A1076)</f>
        <v>0.61904761904761907</v>
      </c>
      <c r="D1076">
        <f>SUMIFS(user_list!P:P,user_list!G:G,"&lt;="&amp;A1076,user_list!H:H,"&gt;="&amp;A1076,user_list!J:J,days!G1076)+SUMIFS(user_list!P:P,user_list!G:G,"&lt;="&amp;A1076,user_list!H:H,"&gt;="&amp;A1076,user_list!J:J,days!G1076-1)</f>
        <v>0</v>
      </c>
      <c r="E1076" s="38">
        <f>COUNTIF(user_list!H:H,A1076)</f>
        <v>0</v>
      </c>
      <c r="F1076" s="55">
        <f t="shared" si="32"/>
        <v>12</v>
      </c>
      <c r="G1076" s="55">
        <f t="shared" si="33"/>
        <v>2017</v>
      </c>
    </row>
    <row r="1077" spans="1:7" x14ac:dyDescent="0.3">
      <c r="A1077" s="74">
        <v>43080</v>
      </c>
      <c r="B1077">
        <f>SUMIFS(user_list!P:P,user_list!G:G,"&lt;="&amp;A1077,user_list!H:H,"&gt;="&amp;A1077)</f>
        <v>0.2476190476190476</v>
      </c>
      <c r="C1077">
        <f>SUMIFS(user_list!Q:Q,user_list!G:G,"&lt;="&amp;A1077,user_list!H:H,"&gt;="&amp;A1077)</f>
        <v>0.61904761904761907</v>
      </c>
      <c r="D1077">
        <f>SUMIFS(user_list!P:P,user_list!G:G,"&lt;="&amp;A1077,user_list!H:H,"&gt;="&amp;A1077,user_list!J:J,days!G1077)+SUMIFS(user_list!P:P,user_list!G:G,"&lt;="&amp;A1077,user_list!H:H,"&gt;="&amp;A1077,user_list!J:J,days!G1077-1)</f>
        <v>0</v>
      </c>
      <c r="E1077" s="38">
        <f>COUNTIF(user_list!H:H,A1077)</f>
        <v>0</v>
      </c>
      <c r="F1077" s="55">
        <f t="shared" si="32"/>
        <v>12</v>
      </c>
      <c r="G1077" s="55">
        <f t="shared" si="33"/>
        <v>2017</v>
      </c>
    </row>
    <row r="1078" spans="1:7" x14ac:dyDescent="0.3">
      <c r="A1078" s="74">
        <v>43081</v>
      </c>
      <c r="B1078">
        <f>SUMIFS(user_list!P:P,user_list!G:G,"&lt;="&amp;A1078,user_list!H:H,"&gt;="&amp;A1078)</f>
        <v>0.2476190476190476</v>
      </c>
      <c r="C1078">
        <f>SUMIFS(user_list!Q:Q,user_list!G:G,"&lt;="&amp;A1078,user_list!H:H,"&gt;="&amp;A1078)</f>
        <v>0.61904761904761907</v>
      </c>
      <c r="D1078">
        <f>SUMIFS(user_list!P:P,user_list!G:G,"&lt;="&amp;A1078,user_list!H:H,"&gt;="&amp;A1078,user_list!J:J,days!G1078)+SUMIFS(user_list!P:P,user_list!G:G,"&lt;="&amp;A1078,user_list!H:H,"&gt;="&amp;A1078,user_list!J:J,days!G1078-1)</f>
        <v>0</v>
      </c>
      <c r="E1078" s="38">
        <f>COUNTIF(user_list!H:H,A1078)</f>
        <v>0</v>
      </c>
      <c r="F1078" s="55">
        <f t="shared" si="32"/>
        <v>12</v>
      </c>
      <c r="G1078" s="55">
        <f t="shared" si="33"/>
        <v>2017</v>
      </c>
    </row>
    <row r="1079" spans="1:7" x14ac:dyDescent="0.3">
      <c r="A1079" s="74">
        <v>43082</v>
      </c>
      <c r="B1079">
        <f>SUMIFS(user_list!P:P,user_list!G:G,"&lt;="&amp;A1079,user_list!H:H,"&gt;="&amp;A1079)</f>
        <v>0.2476190476190476</v>
      </c>
      <c r="C1079">
        <f>SUMIFS(user_list!Q:Q,user_list!G:G,"&lt;="&amp;A1079,user_list!H:H,"&gt;="&amp;A1079)</f>
        <v>0.61904761904761907</v>
      </c>
      <c r="D1079">
        <f>SUMIFS(user_list!P:P,user_list!G:G,"&lt;="&amp;A1079,user_list!H:H,"&gt;="&amp;A1079,user_list!J:J,days!G1079)+SUMIFS(user_list!P:P,user_list!G:G,"&lt;="&amp;A1079,user_list!H:H,"&gt;="&amp;A1079,user_list!J:J,days!G1079-1)</f>
        <v>0</v>
      </c>
      <c r="E1079" s="38">
        <f>COUNTIF(user_list!H:H,A1079)</f>
        <v>0</v>
      </c>
      <c r="F1079" s="55">
        <f t="shared" si="32"/>
        <v>12</v>
      </c>
      <c r="G1079" s="55">
        <f t="shared" si="33"/>
        <v>2017</v>
      </c>
    </row>
    <row r="1080" spans="1:7" x14ac:dyDescent="0.3">
      <c r="A1080" s="74">
        <v>43083</v>
      </c>
      <c r="B1080">
        <f>SUMIFS(user_list!P:P,user_list!G:G,"&lt;="&amp;A1080,user_list!H:H,"&gt;="&amp;A1080)</f>
        <v>0.2476190476190476</v>
      </c>
      <c r="C1080">
        <f>SUMIFS(user_list!Q:Q,user_list!G:G,"&lt;="&amp;A1080,user_list!H:H,"&gt;="&amp;A1080)</f>
        <v>0.61904761904761907</v>
      </c>
      <c r="D1080">
        <f>SUMIFS(user_list!P:P,user_list!G:G,"&lt;="&amp;A1080,user_list!H:H,"&gt;="&amp;A1080,user_list!J:J,days!G1080)+SUMIFS(user_list!P:P,user_list!G:G,"&lt;="&amp;A1080,user_list!H:H,"&gt;="&amp;A1080,user_list!J:J,days!G1080-1)</f>
        <v>0</v>
      </c>
      <c r="E1080" s="38">
        <f>COUNTIF(user_list!H:H,A1080)</f>
        <v>0</v>
      </c>
      <c r="F1080" s="55">
        <f t="shared" si="32"/>
        <v>12</v>
      </c>
      <c r="G1080" s="55">
        <f t="shared" si="33"/>
        <v>2017</v>
      </c>
    </row>
    <row r="1081" spans="1:7" x14ac:dyDescent="0.3">
      <c r="A1081" s="74">
        <v>43084</v>
      </c>
      <c r="B1081">
        <f>SUMIFS(user_list!P:P,user_list!G:G,"&lt;="&amp;A1081,user_list!H:H,"&gt;="&amp;A1081)</f>
        <v>0.2476190476190476</v>
      </c>
      <c r="C1081">
        <f>SUMIFS(user_list!Q:Q,user_list!G:G,"&lt;="&amp;A1081,user_list!H:H,"&gt;="&amp;A1081)</f>
        <v>0.61904761904761907</v>
      </c>
      <c r="D1081">
        <f>SUMIFS(user_list!P:P,user_list!G:G,"&lt;="&amp;A1081,user_list!H:H,"&gt;="&amp;A1081,user_list!J:J,days!G1081)+SUMIFS(user_list!P:P,user_list!G:G,"&lt;="&amp;A1081,user_list!H:H,"&gt;="&amp;A1081,user_list!J:J,days!G1081-1)</f>
        <v>0</v>
      </c>
      <c r="E1081" s="38">
        <f>COUNTIF(user_list!H:H,A1081)</f>
        <v>0</v>
      </c>
      <c r="F1081" s="55">
        <f t="shared" si="32"/>
        <v>12</v>
      </c>
      <c r="G1081" s="55">
        <f t="shared" si="33"/>
        <v>2017</v>
      </c>
    </row>
    <row r="1082" spans="1:7" x14ac:dyDescent="0.3">
      <c r="A1082" s="74">
        <v>43085</v>
      </c>
      <c r="B1082">
        <f>SUMIFS(user_list!P:P,user_list!G:G,"&lt;="&amp;A1082,user_list!H:H,"&gt;="&amp;A1082)</f>
        <v>0.2476190476190476</v>
      </c>
      <c r="C1082">
        <f>SUMIFS(user_list!Q:Q,user_list!G:G,"&lt;="&amp;A1082,user_list!H:H,"&gt;="&amp;A1082)</f>
        <v>0.61904761904761907</v>
      </c>
      <c r="D1082">
        <f>SUMIFS(user_list!P:P,user_list!G:G,"&lt;="&amp;A1082,user_list!H:H,"&gt;="&amp;A1082,user_list!J:J,days!G1082)+SUMIFS(user_list!P:P,user_list!G:G,"&lt;="&amp;A1082,user_list!H:H,"&gt;="&amp;A1082,user_list!J:J,days!G1082-1)</f>
        <v>0</v>
      </c>
      <c r="E1082" s="38">
        <f>COUNTIF(user_list!H:H,A1082)</f>
        <v>0</v>
      </c>
      <c r="F1082" s="55">
        <f t="shared" si="32"/>
        <v>12</v>
      </c>
      <c r="G1082" s="55">
        <f t="shared" si="33"/>
        <v>2017</v>
      </c>
    </row>
    <row r="1083" spans="1:7" x14ac:dyDescent="0.3">
      <c r="A1083" s="74">
        <v>43086</v>
      </c>
      <c r="B1083">
        <f>SUMIFS(user_list!P:P,user_list!G:G,"&lt;="&amp;A1083,user_list!H:H,"&gt;="&amp;A1083)</f>
        <v>0.2476190476190476</v>
      </c>
      <c r="C1083">
        <f>SUMIFS(user_list!Q:Q,user_list!G:G,"&lt;="&amp;A1083,user_list!H:H,"&gt;="&amp;A1083)</f>
        <v>0.61904761904761907</v>
      </c>
      <c r="D1083">
        <f>SUMIFS(user_list!P:P,user_list!G:G,"&lt;="&amp;A1083,user_list!H:H,"&gt;="&amp;A1083,user_list!J:J,days!G1083)+SUMIFS(user_list!P:P,user_list!G:G,"&lt;="&amp;A1083,user_list!H:H,"&gt;="&amp;A1083,user_list!J:J,days!G1083-1)</f>
        <v>0</v>
      </c>
      <c r="E1083" s="38">
        <f>COUNTIF(user_list!H:H,A1083)</f>
        <v>0</v>
      </c>
      <c r="F1083" s="55">
        <f t="shared" si="32"/>
        <v>12</v>
      </c>
      <c r="G1083" s="55">
        <f t="shared" si="33"/>
        <v>2017</v>
      </c>
    </row>
    <row r="1084" spans="1:7" x14ac:dyDescent="0.3">
      <c r="A1084" s="74">
        <v>43087</v>
      </c>
      <c r="B1084">
        <f>SUMIFS(user_list!P:P,user_list!G:G,"&lt;="&amp;A1084,user_list!H:H,"&gt;="&amp;A1084)</f>
        <v>0.2476190476190476</v>
      </c>
      <c r="C1084">
        <f>SUMIFS(user_list!Q:Q,user_list!G:G,"&lt;="&amp;A1084,user_list!H:H,"&gt;="&amp;A1084)</f>
        <v>0.61904761904761907</v>
      </c>
      <c r="D1084">
        <f>SUMIFS(user_list!P:P,user_list!G:G,"&lt;="&amp;A1084,user_list!H:H,"&gt;="&amp;A1084,user_list!J:J,days!G1084)+SUMIFS(user_list!P:P,user_list!G:G,"&lt;="&amp;A1084,user_list!H:H,"&gt;="&amp;A1084,user_list!J:J,days!G1084-1)</f>
        <v>0</v>
      </c>
      <c r="E1084" s="38">
        <f>COUNTIF(user_list!H:H,A1084)</f>
        <v>0</v>
      </c>
      <c r="F1084" s="55">
        <f t="shared" si="32"/>
        <v>12</v>
      </c>
      <c r="G1084" s="55">
        <f t="shared" si="33"/>
        <v>2017</v>
      </c>
    </row>
    <row r="1085" spans="1:7" x14ac:dyDescent="0.3">
      <c r="A1085" s="74">
        <v>43088</v>
      </c>
      <c r="B1085">
        <f>SUMIFS(user_list!P:P,user_list!G:G,"&lt;="&amp;A1085,user_list!H:H,"&gt;="&amp;A1085)</f>
        <v>0.2476190476190476</v>
      </c>
      <c r="C1085">
        <f>SUMIFS(user_list!Q:Q,user_list!G:G,"&lt;="&amp;A1085,user_list!H:H,"&gt;="&amp;A1085)</f>
        <v>0.61904761904761907</v>
      </c>
      <c r="D1085">
        <f>SUMIFS(user_list!P:P,user_list!G:G,"&lt;="&amp;A1085,user_list!H:H,"&gt;="&amp;A1085,user_list!J:J,days!G1085)+SUMIFS(user_list!P:P,user_list!G:G,"&lt;="&amp;A1085,user_list!H:H,"&gt;="&amp;A1085,user_list!J:J,days!G1085-1)</f>
        <v>0</v>
      </c>
      <c r="E1085" s="38">
        <f>COUNTIF(user_list!H:H,A1085)</f>
        <v>0</v>
      </c>
      <c r="F1085" s="55">
        <f t="shared" si="32"/>
        <v>12</v>
      </c>
      <c r="G1085" s="55">
        <f t="shared" si="33"/>
        <v>2017</v>
      </c>
    </row>
    <row r="1086" spans="1:7" x14ac:dyDescent="0.3">
      <c r="A1086" s="74">
        <v>43089</v>
      </c>
      <c r="B1086">
        <f>SUMIFS(user_list!P:P,user_list!G:G,"&lt;="&amp;A1086,user_list!H:H,"&gt;="&amp;A1086)</f>
        <v>0.2476190476190476</v>
      </c>
      <c r="C1086">
        <f>SUMIFS(user_list!Q:Q,user_list!G:G,"&lt;="&amp;A1086,user_list!H:H,"&gt;="&amp;A1086)</f>
        <v>0.61904761904761907</v>
      </c>
      <c r="D1086">
        <f>SUMIFS(user_list!P:P,user_list!G:G,"&lt;="&amp;A1086,user_list!H:H,"&gt;="&amp;A1086,user_list!J:J,days!G1086)+SUMIFS(user_list!P:P,user_list!G:G,"&lt;="&amp;A1086,user_list!H:H,"&gt;="&amp;A1086,user_list!J:J,days!G1086-1)</f>
        <v>0</v>
      </c>
      <c r="E1086" s="38">
        <f>COUNTIF(user_list!H:H,A1086)</f>
        <v>0</v>
      </c>
      <c r="F1086" s="55">
        <f t="shared" si="32"/>
        <v>12</v>
      </c>
      <c r="G1086" s="55">
        <f t="shared" si="33"/>
        <v>2017</v>
      </c>
    </row>
    <row r="1087" spans="1:7" x14ac:dyDescent="0.3">
      <c r="A1087" s="74">
        <v>43090</v>
      </c>
      <c r="B1087">
        <f>SUMIFS(user_list!P:P,user_list!G:G,"&lt;="&amp;A1087,user_list!H:H,"&gt;="&amp;A1087)</f>
        <v>0.2476190476190476</v>
      </c>
      <c r="C1087">
        <f>SUMIFS(user_list!Q:Q,user_list!G:G,"&lt;="&amp;A1087,user_list!H:H,"&gt;="&amp;A1087)</f>
        <v>0.61904761904761907</v>
      </c>
      <c r="D1087">
        <f>SUMIFS(user_list!P:P,user_list!G:G,"&lt;="&amp;A1087,user_list!H:H,"&gt;="&amp;A1087,user_list!J:J,days!G1087)+SUMIFS(user_list!P:P,user_list!G:G,"&lt;="&amp;A1087,user_list!H:H,"&gt;="&amp;A1087,user_list!J:J,days!G1087-1)</f>
        <v>0</v>
      </c>
      <c r="E1087" s="38">
        <f>COUNTIF(user_list!H:H,A1087)</f>
        <v>0</v>
      </c>
      <c r="F1087" s="55">
        <f t="shared" si="32"/>
        <v>12</v>
      </c>
      <c r="G1087" s="55">
        <f t="shared" si="33"/>
        <v>2017</v>
      </c>
    </row>
    <row r="1088" spans="1:7" x14ac:dyDescent="0.3">
      <c r="A1088" s="74">
        <v>43091</v>
      </c>
      <c r="B1088">
        <f>SUMIFS(user_list!P:P,user_list!G:G,"&lt;="&amp;A1088,user_list!H:H,"&gt;="&amp;A1088)</f>
        <v>0.2476190476190476</v>
      </c>
      <c r="C1088">
        <f>SUMIFS(user_list!Q:Q,user_list!G:G,"&lt;="&amp;A1088,user_list!H:H,"&gt;="&amp;A1088)</f>
        <v>0.61904761904761907</v>
      </c>
      <c r="D1088">
        <f>SUMIFS(user_list!P:P,user_list!G:G,"&lt;="&amp;A1088,user_list!H:H,"&gt;="&amp;A1088,user_list!J:J,days!G1088)+SUMIFS(user_list!P:P,user_list!G:G,"&lt;="&amp;A1088,user_list!H:H,"&gt;="&amp;A1088,user_list!J:J,days!G1088-1)</f>
        <v>0</v>
      </c>
      <c r="E1088" s="38">
        <f>COUNTIF(user_list!H:H,A1088)</f>
        <v>0</v>
      </c>
      <c r="F1088" s="55">
        <f t="shared" si="32"/>
        <v>12</v>
      </c>
      <c r="G1088" s="55">
        <f t="shared" si="33"/>
        <v>2017</v>
      </c>
    </row>
    <row r="1089" spans="1:7" x14ac:dyDescent="0.3">
      <c r="A1089" s="74">
        <v>43092</v>
      </c>
      <c r="B1089">
        <f>SUMIFS(user_list!P:P,user_list!G:G,"&lt;="&amp;A1089,user_list!H:H,"&gt;="&amp;A1089)</f>
        <v>0.2476190476190476</v>
      </c>
      <c r="C1089">
        <f>SUMIFS(user_list!Q:Q,user_list!G:G,"&lt;="&amp;A1089,user_list!H:H,"&gt;="&amp;A1089)</f>
        <v>0.61904761904761907</v>
      </c>
      <c r="D1089">
        <f>SUMIFS(user_list!P:P,user_list!G:G,"&lt;="&amp;A1089,user_list!H:H,"&gt;="&amp;A1089,user_list!J:J,days!G1089)+SUMIFS(user_list!P:P,user_list!G:G,"&lt;="&amp;A1089,user_list!H:H,"&gt;="&amp;A1089,user_list!J:J,days!G1089-1)</f>
        <v>0</v>
      </c>
      <c r="E1089" s="38">
        <f>COUNTIF(user_list!H:H,A1089)</f>
        <v>0</v>
      </c>
      <c r="F1089" s="55">
        <f t="shared" si="32"/>
        <v>12</v>
      </c>
      <c r="G1089" s="55">
        <f t="shared" si="33"/>
        <v>2017</v>
      </c>
    </row>
    <row r="1090" spans="1:7" x14ac:dyDescent="0.3">
      <c r="A1090" s="74">
        <v>43093</v>
      </c>
      <c r="B1090">
        <f>SUMIFS(user_list!P:P,user_list!G:G,"&lt;="&amp;A1090,user_list!H:H,"&gt;="&amp;A1090)</f>
        <v>0.2476190476190476</v>
      </c>
      <c r="C1090">
        <f>SUMIFS(user_list!Q:Q,user_list!G:G,"&lt;="&amp;A1090,user_list!H:H,"&gt;="&amp;A1090)</f>
        <v>0.61904761904761907</v>
      </c>
      <c r="D1090">
        <f>SUMIFS(user_list!P:P,user_list!G:G,"&lt;="&amp;A1090,user_list!H:H,"&gt;="&amp;A1090,user_list!J:J,days!G1090)+SUMIFS(user_list!P:P,user_list!G:G,"&lt;="&amp;A1090,user_list!H:H,"&gt;="&amp;A1090,user_list!J:J,days!G1090-1)</f>
        <v>0</v>
      </c>
      <c r="E1090" s="38">
        <f>COUNTIF(user_list!H:H,A1090)</f>
        <v>0</v>
      </c>
      <c r="F1090" s="55">
        <f t="shared" ref="F1090:F1153" si="34">MONTH(A1090)</f>
        <v>12</v>
      </c>
      <c r="G1090" s="55">
        <f t="shared" ref="G1090:G1153" si="35">YEAR(A1090)</f>
        <v>2017</v>
      </c>
    </row>
    <row r="1091" spans="1:7" x14ac:dyDescent="0.3">
      <c r="A1091" s="74">
        <v>43094</v>
      </c>
      <c r="B1091">
        <f>SUMIFS(user_list!P:P,user_list!G:G,"&lt;="&amp;A1091,user_list!H:H,"&gt;="&amp;A1091)</f>
        <v>0.2476190476190476</v>
      </c>
      <c r="C1091">
        <f>SUMIFS(user_list!Q:Q,user_list!G:G,"&lt;="&amp;A1091,user_list!H:H,"&gt;="&amp;A1091)</f>
        <v>0.61904761904761907</v>
      </c>
      <c r="D1091">
        <f>SUMIFS(user_list!P:P,user_list!G:G,"&lt;="&amp;A1091,user_list!H:H,"&gt;="&amp;A1091,user_list!J:J,days!G1091)+SUMIFS(user_list!P:P,user_list!G:G,"&lt;="&amp;A1091,user_list!H:H,"&gt;="&amp;A1091,user_list!J:J,days!G1091-1)</f>
        <v>0</v>
      </c>
      <c r="E1091" s="38">
        <f>COUNTIF(user_list!H:H,A1091)</f>
        <v>0</v>
      </c>
      <c r="F1091" s="55">
        <f t="shared" si="34"/>
        <v>12</v>
      </c>
      <c r="G1091" s="55">
        <f t="shared" si="35"/>
        <v>2017</v>
      </c>
    </row>
    <row r="1092" spans="1:7" x14ac:dyDescent="0.3">
      <c r="A1092" s="74">
        <v>43095</v>
      </c>
      <c r="B1092">
        <f>SUMIFS(user_list!P:P,user_list!G:G,"&lt;="&amp;A1092,user_list!H:H,"&gt;="&amp;A1092)</f>
        <v>0.2476190476190476</v>
      </c>
      <c r="C1092">
        <f>SUMIFS(user_list!Q:Q,user_list!G:G,"&lt;="&amp;A1092,user_list!H:H,"&gt;="&amp;A1092)</f>
        <v>0.61904761904761907</v>
      </c>
      <c r="D1092">
        <f>SUMIFS(user_list!P:P,user_list!G:G,"&lt;="&amp;A1092,user_list!H:H,"&gt;="&amp;A1092,user_list!J:J,days!G1092)+SUMIFS(user_list!P:P,user_list!G:G,"&lt;="&amp;A1092,user_list!H:H,"&gt;="&amp;A1092,user_list!J:J,days!G1092-1)</f>
        <v>0</v>
      </c>
      <c r="E1092" s="38">
        <f>COUNTIF(user_list!H:H,A1092)</f>
        <v>0</v>
      </c>
      <c r="F1092" s="55">
        <f t="shared" si="34"/>
        <v>12</v>
      </c>
      <c r="G1092" s="55">
        <f t="shared" si="35"/>
        <v>2017</v>
      </c>
    </row>
    <row r="1093" spans="1:7" x14ac:dyDescent="0.3">
      <c r="A1093" s="74">
        <v>43096</v>
      </c>
      <c r="B1093">
        <f>SUMIFS(user_list!P:P,user_list!G:G,"&lt;="&amp;A1093,user_list!H:H,"&gt;="&amp;A1093)</f>
        <v>0.2476190476190476</v>
      </c>
      <c r="C1093">
        <f>SUMIFS(user_list!Q:Q,user_list!G:G,"&lt;="&amp;A1093,user_list!H:H,"&gt;="&amp;A1093)</f>
        <v>0.61904761904761907</v>
      </c>
      <c r="D1093">
        <f>SUMIFS(user_list!P:P,user_list!G:G,"&lt;="&amp;A1093,user_list!H:H,"&gt;="&amp;A1093,user_list!J:J,days!G1093)+SUMIFS(user_list!P:P,user_list!G:G,"&lt;="&amp;A1093,user_list!H:H,"&gt;="&amp;A1093,user_list!J:J,days!G1093-1)</f>
        <v>0</v>
      </c>
      <c r="E1093" s="38">
        <f>COUNTIF(user_list!H:H,A1093)</f>
        <v>0</v>
      </c>
      <c r="F1093" s="55">
        <f t="shared" si="34"/>
        <v>12</v>
      </c>
      <c r="G1093" s="55">
        <f t="shared" si="35"/>
        <v>2017</v>
      </c>
    </row>
    <row r="1094" spans="1:7" x14ac:dyDescent="0.3">
      <c r="A1094" s="74">
        <v>43097</v>
      </c>
      <c r="B1094">
        <f>SUMIFS(user_list!P:P,user_list!G:G,"&lt;="&amp;A1094,user_list!H:H,"&gt;="&amp;A1094)</f>
        <v>0.2476190476190476</v>
      </c>
      <c r="C1094">
        <f>SUMIFS(user_list!Q:Q,user_list!G:G,"&lt;="&amp;A1094,user_list!H:H,"&gt;="&amp;A1094)</f>
        <v>0.61904761904761907</v>
      </c>
      <c r="D1094">
        <f>SUMIFS(user_list!P:P,user_list!G:G,"&lt;="&amp;A1094,user_list!H:H,"&gt;="&amp;A1094,user_list!J:J,days!G1094)+SUMIFS(user_list!P:P,user_list!G:G,"&lt;="&amp;A1094,user_list!H:H,"&gt;="&amp;A1094,user_list!J:J,days!G1094-1)</f>
        <v>0</v>
      </c>
      <c r="E1094" s="38">
        <f>COUNTIF(user_list!H:H,A1094)</f>
        <v>1</v>
      </c>
      <c r="F1094" s="55">
        <f t="shared" si="34"/>
        <v>12</v>
      </c>
      <c r="G1094" s="55">
        <f t="shared" si="35"/>
        <v>2017</v>
      </c>
    </row>
    <row r="1095" spans="1:7" x14ac:dyDescent="0.3">
      <c r="A1095" s="74">
        <v>43098</v>
      </c>
      <c r="B1095">
        <f>SUMIFS(user_list!P:P,user_list!G:G,"&lt;="&amp;A1095,user_list!H:H,"&gt;="&amp;A1095)</f>
        <v>0</v>
      </c>
      <c r="C1095">
        <f>SUMIFS(user_list!Q:Q,user_list!G:G,"&lt;="&amp;A1095,user_list!H:H,"&gt;="&amp;A1095)</f>
        <v>0</v>
      </c>
      <c r="D1095">
        <f>SUMIFS(user_list!P:P,user_list!G:G,"&lt;="&amp;A1095,user_list!H:H,"&gt;="&amp;A1095,user_list!J:J,days!G1095)+SUMIFS(user_list!P:P,user_list!G:G,"&lt;="&amp;A1095,user_list!H:H,"&gt;="&amp;A1095,user_list!J:J,days!G1095-1)</f>
        <v>0</v>
      </c>
      <c r="E1095" s="38">
        <f>COUNTIF(user_list!H:H,A1095)</f>
        <v>0</v>
      </c>
      <c r="F1095" s="55">
        <f t="shared" si="34"/>
        <v>12</v>
      </c>
      <c r="G1095" s="55">
        <f t="shared" si="35"/>
        <v>2017</v>
      </c>
    </row>
    <row r="1096" spans="1:7" x14ac:dyDescent="0.3">
      <c r="A1096" s="74">
        <v>43099</v>
      </c>
      <c r="B1096">
        <f>SUMIFS(user_list!P:P,user_list!G:G,"&lt;="&amp;A1096,user_list!H:H,"&gt;="&amp;A1096)</f>
        <v>0</v>
      </c>
      <c r="C1096">
        <f>SUMIFS(user_list!Q:Q,user_list!G:G,"&lt;="&amp;A1096,user_list!H:H,"&gt;="&amp;A1096)</f>
        <v>0</v>
      </c>
      <c r="D1096">
        <f>SUMIFS(user_list!P:P,user_list!G:G,"&lt;="&amp;A1096,user_list!H:H,"&gt;="&amp;A1096,user_list!J:J,days!G1096)+SUMIFS(user_list!P:P,user_list!G:G,"&lt;="&amp;A1096,user_list!H:H,"&gt;="&amp;A1096,user_list!J:J,days!G1096-1)</f>
        <v>0</v>
      </c>
      <c r="E1096" s="38">
        <f>COUNTIF(user_list!H:H,A1096)</f>
        <v>0</v>
      </c>
      <c r="F1096" s="55">
        <f t="shared" si="34"/>
        <v>12</v>
      </c>
      <c r="G1096" s="55">
        <f t="shared" si="35"/>
        <v>2017</v>
      </c>
    </row>
    <row r="1097" spans="1:7" x14ac:dyDescent="0.3">
      <c r="A1097" s="74">
        <v>43100</v>
      </c>
      <c r="B1097">
        <f>SUMIFS(user_list!P:P,user_list!G:G,"&lt;="&amp;A1097,user_list!H:H,"&gt;="&amp;A1097)</f>
        <v>0</v>
      </c>
      <c r="C1097">
        <f>SUMIFS(user_list!Q:Q,user_list!G:G,"&lt;="&amp;A1097,user_list!H:H,"&gt;="&amp;A1097)</f>
        <v>0</v>
      </c>
      <c r="D1097">
        <f>SUMIFS(user_list!P:P,user_list!G:G,"&lt;="&amp;A1097,user_list!H:H,"&gt;="&amp;A1097,user_list!J:J,days!G1097)+SUMIFS(user_list!P:P,user_list!G:G,"&lt;="&amp;A1097,user_list!H:H,"&gt;="&amp;A1097,user_list!J:J,days!G1097-1)</f>
        <v>0</v>
      </c>
      <c r="E1097" s="38">
        <f>COUNTIF(user_list!H:H,A1097)</f>
        <v>0</v>
      </c>
      <c r="F1097" s="55">
        <f t="shared" si="34"/>
        <v>12</v>
      </c>
      <c r="G1097" s="55">
        <f t="shared" si="35"/>
        <v>2017</v>
      </c>
    </row>
    <row r="1098" spans="1:7" x14ac:dyDescent="0.3">
      <c r="A1098" s="74">
        <v>43101</v>
      </c>
      <c r="B1098">
        <f>SUMIFS(user_list!P:P,user_list!G:G,"&lt;="&amp;A1098,user_list!H:H,"&gt;="&amp;A1098)</f>
        <v>3.6197222222222223</v>
      </c>
      <c r="C1098">
        <f>SUMIFS(user_list!Q:Q,user_list!G:G,"&lt;="&amp;A1098,user_list!H:H,"&gt;="&amp;A1098)</f>
        <v>2</v>
      </c>
      <c r="D1098">
        <f>SUMIFS(user_list!P:P,user_list!G:G,"&lt;="&amp;A1098,user_list!H:H,"&gt;="&amp;A1098,user_list!J:J,days!G1098)+SUMIFS(user_list!P:P,user_list!G:G,"&lt;="&amp;A1098,user_list!H:H,"&gt;="&amp;A1098,user_list!J:J,days!G1098-1)</f>
        <v>0</v>
      </c>
      <c r="E1098" s="38">
        <f>COUNTIF(user_list!H:H,A1098)</f>
        <v>2</v>
      </c>
      <c r="F1098" s="55">
        <f t="shared" si="34"/>
        <v>1</v>
      </c>
      <c r="G1098" s="55">
        <f t="shared" si="35"/>
        <v>2018</v>
      </c>
    </row>
    <row r="1099" spans="1:7" x14ac:dyDescent="0.3">
      <c r="A1099" s="74">
        <v>43102</v>
      </c>
      <c r="B1099">
        <f>SUMIFS(user_list!P:P,user_list!G:G,"&lt;="&amp;A1099,user_list!H:H,"&gt;="&amp;A1099)</f>
        <v>0.32150537634408599</v>
      </c>
      <c r="C1099">
        <f>SUMIFS(user_list!Q:Q,user_list!G:G,"&lt;="&amp;A1099,user_list!H:H,"&gt;="&amp;A1099)</f>
        <v>0.83870967741935487</v>
      </c>
      <c r="D1099">
        <f>SUMIFS(user_list!P:P,user_list!G:G,"&lt;="&amp;A1099,user_list!H:H,"&gt;="&amp;A1099,user_list!J:J,days!G1099)+SUMIFS(user_list!P:P,user_list!G:G,"&lt;="&amp;A1099,user_list!H:H,"&gt;="&amp;A1099,user_list!J:J,days!G1099-1)</f>
        <v>0</v>
      </c>
      <c r="E1099" s="38">
        <f>COUNTIF(user_list!H:H,A1099)</f>
        <v>0</v>
      </c>
      <c r="F1099" s="55">
        <f t="shared" si="34"/>
        <v>1</v>
      </c>
      <c r="G1099" s="55">
        <f t="shared" si="35"/>
        <v>2018</v>
      </c>
    </row>
    <row r="1100" spans="1:7" x14ac:dyDescent="0.3">
      <c r="A1100" s="74">
        <v>43103</v>
      </c>
      <c r="B1100">
        <f>SUMIFS(user_list!P:P,user_list!G:G,"&lt;="&amp;A1100,user_list!H:H,"&gt;="&amp;A1100)</f>
        <v>0.32150537634408599</v>
      </c>
      <c r="C1100">
        <f>SUMIFS(user_list!Q:Q,user_list!G:G,"&lt;="&amp;A1100,user_list!H:H,"&gt;="&amp;A1100)</f>
        <v>0.83870967741935487</v>
      </c>
      <c r="D1100">
        <f>SUMIFS(user_list!P:P,user_list!G:G,"&lt;="&amp;A1100,user_list!H:H,"&gt;="&amp;A1100,user_list!J:J,days!G1100)+SUMIFS(user_list!P:P,user_list!G:G,"&lt;="&amp;A1100,user_list!H:H,"&gt;="&amp;A1100,user_list!J:J,days!G1100-1)</f>
        <v>0</v>
      </c>
      <c r="E1100" s="38">
        <f>COUNTIF(user_list!H:H,A1100)</f>
        <v>0</v>
      </c>
      <c r="F1100" s="55">
        <f t="shared" si="34"/>
        <v>1</v>
      </c>
      <c r="G1100" s="55">
        <f t="shared" si="35"/>
        <v>2018</v>
      </c>
    </row>
    <row r="1101" spans="1:7" x14ac:dyDescent="0.3">
      <c r="A1101" s="74">
        <v>43104</v>
      </c>
      <c r="B1101">
        <f>SUMIFS(user_list!P:P,user_list!G:G,"&lt;="&amp;A1101,user_list!H:H,"&gt;="&amp;A1101)</f>
        <v>0.76793394777265744</v>
      </c>
      <c r="C1101">
        <f>SUMIFS(user_list!Q:Q,user_list!G:G,"&lt;="&amp;A1101,user_list!H:H,"&gt;="&amp;A1101)</f>
        <v>1.9101382488479257</v>
      </c>
      <c r="D1101">
        <f>SUMIFS(user_list!P:P,user_list!G:G,"&lt;="&amp;A1101,user_list!H:H,"&gt;="&amp;A1101,user_list!J:J,days!G1101)+SUMIFS(user_list!P:P,user_list!G:G,"&lt;="&amp;A1101,user_list!H:H,"&gt;="&amp;A1101,user_list!J:J,days!G1101-1)</f>
        <v>0</v>
      </c>
      <c r="E1101" s="38">
        <f>COUNTIF(user_list!H:H,A1101)</f>
        <v>0</v>
      </c>
      <c r="F1101" s="55">
        <f t="shared" si="34"/>
        <v>1</v>
      </c>
      <c r="G1101" s="55">
        <f t="shared" si="35"/>
        <v>2018</v>
      </c>
    </row>
    <row r="1102" spans="1:7" x14ac:dyDescent="0.3">
      <c r="A1102" s="74">
        <v>43105</v>
      </c>
      <c r="B1102">
        <f>SUMIFS(user_list!P:P,user_list!G:G,"&lt;="&amp;A1102,user_list!H:H,"&gt;="&amp;A1102)</f>
        <v>0.76793394777265744</v>
      </c>
      <c r="C1102">
        <f>SUMIFS(user_list!Q:Q,user_list!G:G,"&lt;="&amp;A1102,user_list!H:H,"&gt;="&amp;A1102)</f>
        <v>1.9101382488479257</v>
      </c>
      <c r="D1102">
        <f>SUMIFS(user_list!P:P,user_list!G:G,"&lt;="&amp;A1102,user_list!H:H,"&gt;="&amp;A1102,user_list!J:J,days!G1102)+SUMIFS(user_list!P:P,user_list!G:G,"&lt;="&amp;A1102,user_list!H:H,"&gt;="&amp;A1102,user_list!J:J,days!G1102-1)</f>
        <v>0</v>
      </c>
      <c r="E1102" s="38">
        <f>COUNTIF(user_list!H:H,A1102)</f>
        <v>0</v>
      </c>
      <c r="F1102" s="55">
        <f t="shared" si="34"/>
        <v>1</v>
      </c>
      <c r="G1102" s="55">
        <f t="shared" si="35"/>
        <v>2018</v>
      </c>
    </row>
    <row r="1103" spans="1:7" x14ac:dyDescent="0.3">
      <c r="A1103" s="74">
        <v>43106</v>
      </c>
      <c r="B1103">
        <f>SUMIFS(user_list!P:P,user_list!G:G,"&lt;="&amp;A1103,user_list!H:H,"&gt;="&amp;A1103)</f>
        <v>0.76793394777265744</v>
      </c>
      <c r="C1103">
        <f>SUMIFS(user_list!Q:Q,user_list!G:G,"&lt;="&amp;A1103,user_list!H:H,"&gt;="&amp;A1103)</f>
        <v>1.9101382488479257</v>
      </c>
      <c r="D1103">
        <f>SUMIFS(user_list!P:P,user_list!G:G,"&lt;="&amp;A1103,user_list!H:H,"&gt;="&amp;A1103,user_list!J:J,days!G1103)+SUMIFS(user_list!P:P,user_list!G:G,"&lt;="&amp;A1103,user_list!H:H,"&gt;="&amp;A1103,user_list!J:J,days!G1103-1)</f>
        <v>0</v>
      </c>
      <c r="E1103" s="38">
        <f>COUNTIF(user_list!H:H,A1103)</f>
        <v>0</v>
      </c>
      <c r="F1103" s="55">
        <f t="shared" si="34"/>
        <v>1</v>
      </c>
      <c r="G1103" s="55">
        <f t="shared" si="35"/>
        <v>2018</v>
      </c>
    </row>
    <row r="1104" spans="1:7" x14ac:dyDescent="0.3">
      <c r="A1104" s="74">
        <v>43107</v>
      </c>
      <c r="B1104">
        <f>SUMIFS(user_list!P:P,user_list!G:G,"&lt;="&amp;A1104,user_list!H:H,"&gt;="&amp;A1104)</f>
        <v>0.76793394777265744</v>
      </c>
      <c r="C1104">
        <f>SUMIFS(user_list!Q:Q,user_list!G:G,"&lt;="&amp;A1104,user_list!H:H,"&gt;="&amp;A1104)</f>
        <v>1.9101382488479257</v>
      </c>
      <c r="D1104">
        <f>SUMIFS(user_list!P:P,user_list!G:G,"&lt;="&amp;A1104,user_list!H:H,"&gt;="&amp;A1104,user_list!J:J,days!G1104)+SUMIFS(user_list!P:P,user_list!G:G,"&lt;="&amp;A1104,user_list!H:H,"&gt;="&amp;A1104,user_list!J:J,days!G1104-1)</f>
        <v>0</v>
      </c>
      <c r="E1104" s="38">
        <f>COUNTIF(user_list!H:H,A1104)</f>
        <v>0</v>
      </c>
      <c r="F1104" s="55">
        <f t="shared" si="34"/>
        <v>1</v>
      </c>
      <c r="G1104" s="55">
        <f t="shared" si="35"/>
        <v>2018</v>
      </c>
    </row>
    <row r="1105" spans="1:7" x14ac:dyDescent="0.3">
      <c r="A1105" s="74">
        <v>43108</v>
      </c>
      <c r="B1105">
        <f>SUMIFS(user_list!P:P,user_list!G:G,"&lt;="&amp;A1105,user_list!H:H,"&gt;="&amp;A1105)</f>
        <v>2.9354339477726574</v>
      </c>
      <c r="C1105">
        <f>SUMIFS(user_list!Q:Q,user_list!G:G,"&lt;="&amp;A1105,user_list!H:H,"&gt;="&amp;A1105)</f>
        <v>2.9101382488479262</v>
      </c>
      <c r="D1105">
        <f>SUMIFS(user_list!P:P,user_list!G:G,"&lt;="&amp;A1105,user_list!H:H,"&gt;="&amp;A1105,user_list!J:J,days!G1105)+SUMIFS(user_list!P:P,user_list!G:G,"&lt;="&amp;A1105,user_list!H:H,"&gt;="&amp;A1105,user_list!J:J,days!G1105-1)</f>
        <v>0</v>
      </c>
      <c r="E1105" s="38">
        <f>COUNTIF(user_list!H:H,A1105)</f>
        <v>1</v>
      </c>
      <c r="F1105" s="55">
        <f t="shared" si="34"/>
        <v>1</v>
      </c>
      <c r="G1105" s="55">
        <f t="shared" si="35"/>
        <v>2018</v>
      </c>
    </row>
    <row r="1106" spans="1:7" x14ac:dyDescent="0.3">
      <c r="A1106" s="74">
        <v>43109</v>
      </c>
      <c r="B1106">
        <f>SUMIFS(user_list!P:P,user_list!G:G,"&lt;="&amp;A1106,user_list!H:H,"&gt;="&amp;A1106)</f>
        <v>0.76793394777265744</v>
      </c>
      <c r="C1106">
        <f>SUMIFS(user_list!Q:Q,user_list!G:G,"&lt;="&amp;A1106,user_list!H:H,"&gt;="&amp;A1106)</f>
        <v>1.9101382488479257</v>
      </c>
      <c r="D1106">
        <f>SUMIFS(user_list!P:P,user_list!G:G,"&lt;="&amp;A1106,user_list!H:H,"&gt;="&amp;A1106,user_list!J:J,days!G1106)+SUMIFS(user_list!P:P,user_list!G:G,"&lt;="&amp;A1106,user_list!H:H,"&gt;="&amp;A1106,user_list!J:J,days!G1106-1)</f>
        <v>0</v>
      </c>
      <c r="E1106" s="38">
        <f>COUNTIF(user_list!H:H,A1106)</f>
        <v>0</v>
      </c>
      <c r="F1106" s="55">
        <f t="shared" si="34"/>
        <v>1</v>
      </c>
      <c r="G1106" s="55">
        <f t="shared" si="35"/>
        <v>2018</v>
      </c>
    </row>
    <row r="1107" spans="1:7" x14ac:dyDescent="0.3">
      <c r="A1107" s="74">
        <v>43110</v>
      </c>
      <c r="B1107">
        <f>SUMIFS(user_list!P:P,user_list!G:G,"&lt;="&amp;A1107,user_list!H:H,"&gt;="&amp;A1107)</f>
        <v>0.76793394777265744</v>
      </c>
      <c r="C1107">
        <f>SUMIFS(user_list!Q:Q,user_list!G:G,"&lt;="&amp;A1107,user_list!H:H,"&gt;="&amp;A1107)</f>
        <v>1.9101382488479257</v>
      </c>
      <c r="D1107">
        <f>SUMIFS(user_list!P:P,user_list!G:G,"&lt;="&amp;A1107,user_list!H:H,"&gt;="&amp;A1107,user_list!J:J,days!G1107)+SUMIFS(user_list!P:P,user_list!G:G,"&lt;="&amp;A1107,user_list!H:H,"&gt;="&amp;A1107,user_list!J:J,days!G1107-1)</f>
        <v>0</v>
      </c>
      <c r="E1107" s="38">
        <f>COUNTIF(user_list!H:H,A1107)</f>
        <v>0</v>
      </c>
      <c r="F1107" s="55">
        <f t="shared" si="34"/>
        <v>1</v>
      </c>
      <c r="G1107" s="55">
        <f t="shared" si="35"/>
        <v>2018</v>
      </c>
    </row>
    <row r="1108" spans="1:7" x14ac:dyDescent="0.3">
      <c r="A1108" s="74">
        <v>43111</v>
      </c>
      <c r="B1108">
        <f>SUMIFS(user_list!P:P,user_list!G:G,"&lt;="&amp;A1108,user_list!H:H,"&gt;="&amp;A1108)</f>
        <v>0.76793394777265744</v>
      </c>
      <c r="C1108">
        <f>SUMIFS(user_list!Q:Q,user_list!G:G,"&lt;="&amp;A1108,user_list!H:H,"&gt;="&amp;A1108)</f>
        <v>1.9101382488479257</v>
      </c>
      <c r="D1108">
        <f>SUMIFS(user_list!P:P,user_list!G:G,"&lt;="&amp;A1108,user_list!H:H,"&gt;="&amp;A1108,user_list!J:J,days!G1108)+SUMIFS(user_list!P:P,user_list!G:G,"&lt;="&amp;A1108,user_list!H:H,"&gt;="&amp;A1108,user_list!J:J,days!G1108-1)</f>
        <v>0</v>
      </c>
      <c r="E1108" s="38">
        <f>COUNTIF(user_list!H:H,A1108)</f>
        <v>0</v>
      </c>
      <c r="F1108" s="55">
        <f t="shared" si="34"/>
        <v>1</v>
      </c>
      <c r="G1108" s="55">
        <f t="shared" si="35"/>
        <v>2018</v>
      </c>
    </row>
    <row r="1109" spans="1:7" x14ac:dyDescent="0.3">
      <c r="A1109" s="74">
        <v>43112</v>
      </c>
      <c r="B1109">
        <f>SUMIFS(user_list!P:P,user_list!G:G,"&lt;="&amp;A1109,user_list!H:H,"&gt;="&amp;A1109)</f>
        <v>0.76793394777265744</v>
      </c>
      <c r="C1109">
        <f>SUMIFS(user_list!Q:Q,user_list!G:G,"&lt;="&amp;A1109,user_list!H:H,"&gt;="&amp;A1109)</f>
        <v>1.9101382488479257</v>
      </c>
      <c r="D1109">
        <f>SUMIFS(user_list!P:P,user_list!G:G,"&lt;="&amp;A1109,user_list!H:H,"&gt;="&amp;A1109,user_list!J:J,days!G1109)+SUMIFS(user_list!P:P,user_list!G:G,"&lt;="&amp;A1109,user_list!H:H,"&gt;="&amp;A1109,user_list!J:J,days!G1109-1)</f>
        <v>0</v>
      </c>
      <c r="E1109" s="38">
        <f>COUNTIF(user_list!H:H,A1109)</f>
        <v>0</v>
      </c>
      <c r="F1109" s="55">
        <f t="shared" si="34"/>
        <v>1</v>
      </c>
      <c r="G1109" s="55">
        <f t="shared" si="35"/>
        <v>2018</v>
      </c>
    </row>
    <row r="1110" spans="1:7" x14ac:dyDescent="0.3">
      <c r="A1110" s="74">
        <v>43113</v>
      </c>
      <c r="B1110">
        <f>SUMIFS(user_list!P:P,user_list!G:G,"&lt;="&amp;A1110,user_list!H:H,"&gt;="&amp;A1110)</f>
        <v>0.76793394777265744</v>
      </c>
      <c r="C1110">
        <f>SUMIFS(user_list!Q:Q,user_list!G:G,"&lt;="&amp;A1110,user_list!H:H,"&gt;="&amp;A1110)</f>
        <v>1.9101382488479257</v>
      </c>
      <c r="D1110">
        <f>SUMIFS(user_list!P:P,user_list!G:G,"&lt;="&amp;A1110,user_list!H:H,"&gt;="&amp;A1110,user_list!J:J,days!G1110)+SUMIFS(user_list!P:P,user_list!G:G,"&lt;="&amp;A1110,user_list!H:H,"&gt;="&amp;A1110,user_list!J:J,days!G1110-1)</f>
        <v>0</v>
      </c>
      <c r="E1110" s="38">
        <f>COUNTIF(user_list!H:H,A1110)</f>
        <v>0</v>
      </c>
      <c r="F1110" s="55">
        <f t="shared" si="34"/>
        <v>1</v>
      </c>
      <c r="G1110" s="55">
        <f t="shared" si="35"/>
        <v>2018</v>
      </c>
    </row>
    <row r="1111" spans="1:7" x14ac:dyDescent="0.3">
      <c r="A1111" s="74">
        <v>43114</v>
      </c>
      <c r="B1111">
        <f>SUMIFS(user_list!P:P,user_list!G:G,"&lt;="&amp;A1111,user_list!H:H,"&gt;="&amp;A1111)</f>
        <v>0.76793394777265744</v>
      </c>
      <c r="C1111">
        <f>SUMIFS(user_list!Q:Q,user_list!G:G,"&lt;="&amp;A1111,user_list!H:H,"&gt;="&amp;A1111)</f>
        <v>1.9101382488479257</v>
      </c>
      <c r="D1111">
        <f>SUMIFS(user_list!P:P,user_list!G:G,"&lt;="&amp;A1111,user_list!H:H,"&gt;="&amp;A1111,user_list!J:J,days!G1111)+SUMIFS(user_list!P:P,user_list!G:G,"&lt;="&amp;A1111,user_list!H:H,"&gt;="&amp;A1111,user_list!J:J,days!G1111-1)</f>
        <v>0</v>
      </c>
      <c r="E1111" s="38">
        <f>COUNTIF(user_list!H:H,A1111)</f>
        <v>0</v>
      </c>
      <c r="F1111" s="55">
        <f t="shared" si="34"/>
        <v>1</v>
      </c>
      <c r="G1111" s="55">
        <f t="shared" si="35"/>
        <v>2018</v>
      </c>
    </row>
    <row r="1112" spans="1:7" x14ac:dyDescent="0.3">
      <c r="A1112" s="74">
        <v>43115</v>
      </c>
      <c r="B1112">
        <f>SUMIFS(user_list!P:P,user_list!G:G,"&lt;="&amp;A1112,user_list!H:H,"&gt;="&amp;A1112)</f>
        <v>0.76793394777265744</v>
      </c>
      <c r="C1112">
        <f>SUMIFS(user_list!Q:Q,user_list!G:G,"&lt;="&amp;A1112,user_list!H:H,"&gt;="&amp;A1112)</f>
        <v>1.9101382488479257</v>
      </c>
      <c r="D1112">
        <f>SUMIFS(user_list!P:P,user_list!G:G,"&lt;="&amp;A1112,user_list!H:H,"&gt;="&amp;A1112,user_list!J:J,days!G1112)+SUMIFS(user_list!P:P,user_list!G:G,"&lt;="&amp;A1112,user_list!H:H,"&gt;="&amp;A1112,user_list!J:J,days!G1112-1)</f>
        <v>0</v>
      </c>
      <c r="E1112" s="38">
        <f>COUNTIF(user_list!H:H,A1112)</f>
        <v>0</v>
      </c>
      <c r="F1112" s="55">
        <f t="shared" si="34"/>
        <v>1</v>
      </c>
      <c r="G1112" s="55">
        <f t="shared" si="35"/>
        <v>2018</v>
      </c>
    </row>
    <row r="1113" spans="1:7" x14ac:dyDescent="0.3">
      <c r="A1113" s="74">
        <v>43116</v>
      </c>
      <c r="B1113">
        <f>SUMIFS(user_list!P:P,user_list!G:G,"&lt;="&amp;A1113,user_list!H:H,"&gt;="&amp;A1113)</f>
        <v>0.76793394777265744</v>
      </c>
      <c r="C1113">
        <f>SUMIFS(user_list!Q:Q,user_list!G:G,"&lt;="&amp;A1113,user_list!H:H,"&gt;="&amp;A1113)</f>
        <v>1.9101382488479257</v>
      </c>
      <c r="D1113">
        <f>SUMIFS(user_list!P:P,user_list!G:G,"&lt;="&amp;A1113,user_list!H:H,"&gt;="&amp;A1113,user_list!J:J,days!G1113)+SUMIFS(user_list!P:P,user_list!G:G,"&lt;="&amp;A1113,user_list!H:H,"&gt;="&amp;A1113,user_list!J:J,days!G1113-1)</f>
        <v>0</v>
      </c>
      <c r="E1113" s="38">
        <f>COUNTIF(user_list!H:H,A1113)</f>
        <v>0</v>
      </c>
      <c r="F1113" s="55">
        <f t="shared" si="34"/>
        <v>1</v>
      </c>
      <c r="G1113" s="55">
        <f t="shared" si="35"/>
        <v>2018</v>
      </c>
    </row>
    <row r="1114" spans="1:7" x14ac:dyDescent="0.3">
      <c r="A1114" s="74">
        <v>43117</v>
      </c>
      <c r="B1114">
        <f>SUMIFS(user_list!P:P,user_list!G:G,"&lt;="&amp;A1114,user_list!H:H,"&gt;="&amp;A1114)</f>
        <v>0.76793394777265744</v>
      </c>
      <c r="C1114">
        <f>SUMIFS(user_list!Q:Q,user_list!G:G,"&lt;="&amp;A1114,user_list!H:H,"&gt;="&amp;A1114)</f>
        <v>1.9101382488479257</v>
      </c>
      <c r="D1114">
        <f>SUMIFS(user_list!P:P,user_list!G:G,"&lt;="&amp;A1114,user_list!H:H,"&gt;="&amp;A1114,user_list!J:J,days!G1114)+SUMIFS(user_list!P:P,user_list!G:G,"&lt;="&amp;A1114,user_list!H:H,"&gt;="&amp;A1114,user_list!J:J,days!G1114-1)</f>
        <v>0</v>
      </c>
      <c r="E1114" s="38">
        <f>COUNTIF(user_list!H:H,A1114)</f>
        <v>0</v>
      </c>
      <c r="F1114" s="55">
        <f t="shared" si="34"/>
        <v>1</v>
      </c>
      <c r="G1114" s="55">
        <f t="shared" si="35"/>
        <v>2018</v>
      </c>
    </row>
    <row r="1115" spans="1:7" x14ac:dyDescent="0.3">
      <c r="A1115" s="74">
        <v>43118</v>
      </c>
      <c r="B1115">
        <f>SUMIFS(user_list!P:P,user_list!G:G,"&lt;="&amp;A1115,user_list!H:H,"&gt;="&amp;A1115)</f>
        <v>0.76793394777265744</v>
      </c>
      <c r="C1115">
        <f>SUMIFS(user_list!Q:Q,user_list!G:G,"&lt;="&amp;A1115,user_list!H:H,"&gt;="&amp;A1115)</f>
        <v>1.9101382488479257</v>
      </c>
      <c r="D1115">
        <f>SUMIFS(user_list!P:P,user_list!G:G,"&lt;="&amp;A1115,user_list!H:H,"&gt;="&amp;A1115,user_list!J:J,days!G1115)+SUMIFS(user_list!P:P,user_list!G:G,"&lt;="&amp;A1115,user_list!H:H,"&gt;="&amp;A1115,user_list!J:J,days!G1115-1)</f>
        <v>0</v>
      </c>
      <c r="E1115" s="38">
        <f>COUNTIF(user_list!H:H,A1115)</f>
        <v>0</v>
      </c>
      <c r="F1115" s="55">
        <f t="shared" si="34"/>
        <v>1</v>
      </c>
      <c r="G1115" s="55">
        <f t="shared" si="35"/>
        <v>2018</v>
      </c>
    </row>
    <row r="1116" spans="1:7" x14ac:dyDescent="0.3">
      <c r="A1116" s="74">
        <v>43119</v>
      </c>
      <c r="B1116">
        <f>SUMIFS(user_list!P:P,user_list!G:G,"&lt;="&amp;A1116,user_list!H:H,"&gt;="&amp;A1116)</f>
        <v>0.76793394777265744</v>
      </c>
      <c r="C1116">
        <f>SUMIFS(user_list!Q:Q,user_list!G:G,"&lt;="&amp;A1116,user_list!H:H,"&gt;="&amp;A1116)</f>
        <v>1.9101382488479257</v>
      </c>
      <c r="D1116">
        <f>SUMIFS(user_list!P:P,user_list!G:G,"&lt;="&amp;A1116,user_list!H:H,"&gt;="&amp;A1116,user_list!J:J,days!G1116)+SUMIFS(user_list!P:P,user_list!G:G,"&lt;="&amp;A1116,user_list!H:H,"&gt;="&amp;A1116,user_list!J:J,days!G1116-1)</f>
        <v>0</v>
      </c>
      <c r="E1116" s="38">
        <f>COUNTIF(user_list!H:H,A1116)</f>
        <v>0</v>
      </c>
      <c r="F1116" s="55">
        <f t="shared" si="34"/>
        <v>1</v>
      </c>
      <c r="G1116" s="55">
        <f t="shared" si="35"/>
        <v>2018</v>
      </c>
    </row>
    <row r="1117" spans="1:7" x14ac:dyDescent="0.3">
      <c r="A1117" s="74">
        <v>43120</v>
      </c>
      <c r="B1117">
        <f>SUMIFS(user_list!P:P,user_list!G:G,"&lt;="&amp;A1117,user_list!H:H,"&gt;="&amp;A1117)</f>
        <v>0.76793394777265744</v>
      </c>
      <c r="C1117">
        <f>SUMIFS(user_list!Q:Q,user_list!G:G,"&lt;="&amp;A1117,user_list!H:H,"&gt;="&amp;A1117)</f>
        <v>1.9101382488479257</v>
      </c>
      <c r="D1117">
        <f>SUMIFS(user_list!P:P,user_list!G:G,"&lt;="&amp;A1117,user_list!H:H,"&gt;="&amp;A1117,user_list!J:J,days!G1117)+SUMIFS(user_list!P:P,user_list!G:G,"&lt;="&amp;A1117,user_list!H:H,"&gt;="&amp;A1117,user_list!J:J,days!G1117-1)</f>
        <v>0</v>
      </c>
      <c r="E1117" s="38">
        <f>COUNTIF(user_list!H:H,A1117)</f>
        <v>0</v>
      </c>
      <c r="F1117" s="55">
        <f t="shared" si="34"/>
        <v>1</v>
      </c>
      <c r="G1117" s="55">
        <f t="shared" si="35"/>
        <v>2018</v>
      </c>
    </row>
    <row r="1118" spans="1:7" x14ac:dyDescent="0.3">
      <c r="A1118" s="74">
        <v>43121</v>
      </c>
      <c r="B1118">
        <f>SUMIFS(user_list!P:P,user_list!G:G,"&lt;="&amp;A1118,user_list!H:H,"&gt;="&amp;A1118)</f>
        <v>0.76793394777265744</v>
      </c>
      <c r="C1118">
        <f>SUMIFS(user_list!Q:Q,user_list!G:G,"&lt;="&amp;A1118,user_list!H:H,"&gt;="&amp;A1118)</f>
        <v>1.9101382488479257</v>
      </c>
      <c r="D1118">
        <f>SUMIFS(user_list!P:P,user_list!G:G,"&lt;="&amp;A1118,user_list!H:H,"&gt;="&amp;A1118,user_list!J:J,days!G1118)+SUMIFS(user_list!P:P,user_list!G:G,"&lt;="&amp;A1118,user_list!H:H,"&gt;="&amp;A1118,user_list!J:J,days!G1118-1)</f>
        <v>0</v>
      </c>
      <c r="E1118" s="38">
        <f>COUNTIF(user_list!H:H,A1118)</f>
        <v>0</v>
      </c>
      <c r="F1118" s="55">
        <f t="shared" si="34"/>
        <v>1</v>
      </c>
      <c r="G1118" s="55">
        <f t="shared" si="35"/>
        <v>2018</v>
      </c>
    </row>
    <row r="1119" spans="1:7" x14ac:dyDescent="0.3">
      <c r="A1119" s="74">
        <v>43122</v>
      </c>
      <c r="B1119">
        <f>SUMIFS(user_list!P:P,user_list!G:G,"&lt;="&amp;A1119,user_list!H:H,"&gt;="&amp;A1119)</f>
        <v>0.76793394777265744</v>
      </c>
      <c r="C1119">
        <f>SUMIFS(user_list!Q:Q,user_list!G:G,"&lt;="&amp;A1119,user_list!H:H,"&gt;="&amp;A1119)</f>
        <v>1.9101382488479257</v>
      </c>
      <c r="D1119">
        <f>SUMIFS(user_list!P:P,user_list!G:G,"&lt;="&amp;A1119,user_list!H:H,"&gt;="&amp;A1119,user_list!J:J,days!G1119)+SUMIFS(user_list!P:P,user_list!G:G,"&lt;="&amp;A1119,user_list!H:H,"&gt;="&amp;A1119,user_list!J:J,days!G1119-1)</f>
        <v>0</v>
      </c>
      <c r="E1119" s="38">
        <f>COUNTIF(user_list!H:H,A1119)</f>
        <v>0</v>
      </c>
      <c r="F1119" s="55">
        <f t="shared" si="34"/>
        <v>1</v>
      </c>
      <c r="G1119" s="55">
        <f t="shared" si="35"/>
        <v>2018</v>
      </c>
    </row>
    <row r="1120" spans="1:7" x14ac:dyDescent="0.3">
      <c r="A1120" s="74">
        <v>43123</v>
      </c>
      <c r="B1120">
        <f>SUMIFS(user_list!P:P,user_list!G:G,"&lt;="&amp;A1120,user_list!H:H,"&gt;="&amp;A1120)</f>
        <v>0.76793394777265744</v>
      </c>
      <c r="C1120">
        <f>SUMIFS(user_list!Q:Q,user_list!G:G,"&lt;="&amp;A1120,user_list!H:H,"&gt;="&amp;A1120)</f>
        <v>1.9101382488479257</v>
      </c>
      <c r="D1120">
        <f>SUMIFS(user_list!P:P,user_list!G:G,"&lt;="&amp;A1120,user_list!H:H,"&gt;="&amp;A1120,user_list!J:J,days!G1120)+SUMIFS(user_list!P:P,user_list!G:G,"&lt;="&amp;A1120,user_list!H:H,"&gt;="&amp;A1120,user_list!J:J,days!G1120-1)</f>
        <v>0</v>
      </c>
      <c r="E1120" s="38">
        <f>COUNTIF(user_list!H:H,A1120)</f>
        <v>0</v>
      </c>
      <c r="F1120" s="55">
        <f t="shared" si="34"/>
        <v>1</v>
      </c>
      <c r="G1120" s="55">
        <f t="shared" si="35"/>
        <v>2018</v>
      </c>
    </row>
    <row r="1121" spans="1:7" x14ac:dyDescent="0.3">
      <c r="A1121" s="74">
        <v>43124</v>
      </c>
      <c r="B1121">
        <f>SUMIFS(user_list!P:P,user_list!G:G,"&lt;="&amp;A1121,user_list!H:H,"&gt;="&amp;A1121)</f>
        <v>0.76793394777265744</v>
      </c>
      <c r="C1121">
        <f>SUMIFS(user_list!Q:Q,user_list!G:G,"&lt;="&amp;A1121,user_list!H:H,"&gt;="&amp;A1121)</f>
        <v>1.9101382488479257</v>
      </c>
      <c r="D1121">
        <f>SUMIFS(user_list!P:P,user_list!G:G,"&lt;="&amp;A1121,user_list!H:H,"&gt;="&amp;A1121,user_list!J:J,days!G1121)+SUMIFS(user_list!P:P,user_list!G:G,"&lt;="&amp;A1121,user_list!H:H,"&gt;="&amp;A1121,user_list!J:J,days!G1121-1)</f>
        <v>0</v>
      </c>
      <c r="E1121" s="38">
        <f>COUNTIF(user_list!H:H,A1121)</f>
        <v>0</v>
      </c>
      <c r="F1121" s="55">
        <f t="shared" si="34"/>
        <v>1</v>
      </c>
      <c r="G1121" s="55">
        <f t="shared" si="35"/>
        <v>2018</v>
      </c>
    </row>
    <row r="1122" spans="1:7" x14ac:dyDescent="0.3">
      <c r="A1122" s="74">
        <v>43125</v>
      </c>
      <c r="B1122">
        <f>SUMIFS(user_list!P:P,user_list!G:G,"&lt;="&amp;A1122,user_list!H:H,"&gt;="&amp;A1122)</f>
        <v>0.76793394777265744</v>
      </c>
      <c r="C1122">
        <f>SUMIFS(user_list!Q:Q,user_list!G:G,"&lt;="&amp;A1122,user_list!H:H,"&gt;="&amp;A1122)</f>
        <v>1.9101382488479257</v>
      </c>
      <c r="D1122">
        <f>SUMIFS(user_list!P:P,user_list!G:G,"&lt;="&amp;A1122,user_list!H:H,"&gt;="&amp;A1122,user_list!J:J,days!G1122)+SUMIFS(user_list!P:P,user_list!G:G,"&lt;="&amp;A1122,user_list!H:H,"&gt;="&amp;A1122,user_list!J:J,days!G1122-1)</f>
        <v>0</v>
      </c>
      <c r="E1122" s="38">
        <f>COUNTIF(user_list!H:H,A1122)</f>
        <v>0</v>
      </c>
      <c r="F1122" s="55">
        <f t="shared" si="34"/>
        <v>1</v>
      </c>
      <c r="G1122" s="55">
        <f t="shared" si="35"/>
        <v>2018</v>
      </c>
    </row>
    <row r="1123" spans="1:7" x14ac:dyDescent="0.3">
      <c r="A1123" s="74">
        <v>43126</v>
      </c>
      <c r="B1123">
        <f>SUMIFS(user_list!P:P,user_list!G:G,"&lt;="&amp;A1123,user_list!H:H,"&gt;="&amp;A1123)</f>
        <v>0.76793394777265744</v>
      </c>
      <c r="C1123">
        <f>SUMIFS(user_list!Q:Q,user_list!G:G,"&lt;="&amp;A1123,user_list!H:H,"&gt;="&amp;A1123)</f>
        <v>1.9101382488479257</v>
      </c>
      <c r="D1123">
        <f>SUMIFS(user_list!P:P,user_list!G:G,"&lt;="&amp;A1123,user_list!H:H,"&gt;="&amp;A1123,user_list!J:J,days!G1123)+SUMIFS(user_list!P:P,user_list!G:G,"&lt;="&amp;A1123,user_list!H:H,"&gt;="&amp;A1123,user_list!J:J,days!G1123-1)</f>
        <v>0</v>
      </c>
      <c r="E1123" s="38">
        <f>COUNTIF(user_list!H:H,A1123)</f>
        <v>0</v>
      </c>
      <c r="F1123" s="55">
        <f t="shared" si="34"/>
        <v>1</v>
      </c>
      <c r="G1123" s="55">
        <f t="shared" si="35"/>
        <v>2018</v>
      </c>
    </row>
    <row r="1124" spans="1:7" x14ac:dyDescent="0.3">
      <c r="A1124" s="74">
        <v>43127</v>
      </c>
      <c r="B1124">
        <f>SUMIFS(user_list!P:P,user_list!G:G,"&lt;="&amp;A1124,user_list!H:H,"&gt;="&amp;A1124)</f>
        <v>0.76793394777265744</v>
      </c>
      <c r="C1124">
        <f>SUMIFS(user_list!Q:Q,user_list!G:G,"&lt;="&amp;A1124,user_list!H:H,"&gt;="&amp;A1124)</f>
        <v>1.9101382488479257</v>
      </c>
      <c r="D1124">
        <f>SUMIFS(user_list!P:P,user_list!G:G,"&lt;="&amp;A1124,user_list!H:H,"&gt;="&amp;A1124,user_list!J:J,days!G1124)+SUMIFS(user_list!P:P,user_list!G:G,"&lt;="&amp;A1124,user_list!H:H,"&gt;="&amp;A1124,user_list!J:J,days!G1124-1)</f>
        <v>0</v>
      </c>
      <c r="E1124" s="38">
        <f>COUNTIF(user_list!H:H,A1124)</f>
        <v>0</v>
      </c>
      <c r="F1124" s="55">
        <f t="shared" si="34"/>
        <v>1</v>
      </c>
      <c r="G1124" s="55">
        <f t="shared" si="35"/>
        <v>2018</v>
      </c>
    </row>
    <row r="1125" spans="1:7" x14ac:dyDescent="0.3">
      <c r="A1125" s="74">
        <v>43128</v>
      </c>
      <c r="B1125">
        <f>SUMIFS(user_list!P:P,user_list!G:G,"&lt;="&amp;A1125,user_list!H:H,"&gt;="&amp;A1125)</f>
        <v>0.76793394777265744</v>
      </c>
      <c r="C1125">
        <f>SUMIFS(user_list!Q:Q,user_list!G:G,"&lt;="&amp;A1125,user_list!H:H,"&gt;="&amp;A1125)</f>
        <v>1.9101382488479257</v>
      </c>
      <c r="D1125">
        <f>SUMIFS(user_list!P:P,user_list!G:G,"&lt;="&amp;A1125,user_list!H:H,"&gt;="&amp;A1125,user_list!J:J,days!G1125)+SUMIFS(user_list!P:P,user_list!G:G,"&lt;="&amp;A1125,user_list!H:H,"&gt;="&amp;A1125,user_list!J:J,days!G1125-1)</f>
        <v>0</v>
      </c>
      <c r="E1125" s="38">
        <f>COUNTIF(user_list!H:H,A1125)</f>
        <v>0</v>
      </c>
      <c r="F1125" s="55">
        <f t="shared" si="34"/>
        <v>1</v>
      </c>
      <c r="G1125" s="55">
        <f t="shared" si="35"/>
        <v>2018</v>
      </c>
    </row>
    <row r="1126" spans="1:7" x14ac:dyDescent="0.3">
      <c r="A1126" s="74">
        <v>43129</v>
      </c>
      <c r="B1126">
        <f>SUMIFS(user_list!P:P,user_list!G:G,"&lt;="&amp;A1126,user_list!H:H,"&gt;="&amp;A1126)</f>
        <v>0.76793394777265744</v>
      </c>
      <c r="C1126">
        <f>SUMIFS(user_list!Q:Q,user_list!G:G,"&lt;="&amp;A1126,user_list!H:H,"&gt;="&amp;A1126)</f>
        <v>1.9101382488479257</v>
      </c>
      <c r="D1126">
        <f>SUMIFS(user_list!P:P,user_list!G:G,"&lt;="&amp;A1126,user_list!H:H,"&gt;="&amp;A1126,user_list!J:J,days!G1126)+SUMIFS(user_list!P:P,user_list!G:G,"&lt;="&amp;A1126,user_list!H:H,"&gt;="&amp;A1126,user_list!J:J,days!G1126-1)</f>
        <v>0</v>
      </c>
      <c r="E1126" s="38">
        <f>COUNTIF(user_list!H:H,A1126)</f>
        <v>0</v>
      </c>
      <c r="F1126" s="55">
        <f t="shared" si="34"/>
        <v>1</v>
      </c>
      <c r="G1126" s="55">
        <f t="shared" si="35"/>
        <v>2018</v>
      </c>
    </row>
    <row r="1127" spans="1:7" x14ac:dyDescent="0.3">
      <c r="A1127" s="74">
        <v>43130</v>
      </c>
      <c r="B1127">
        <f>SUMIFS(user_list!P:P,user_list!G:G,"&lt;="&amp;A1127,user_list!H:H,"&gt;="&amp;A1127)</f>
        <v>0.76793394777265744</v>
      </c>
      <c r="C1127">
        <f>SUMIFS(user_list!Q:Q,user_list!G:G,"&lt;="&amp;A1127,user_list!H:H,"&gt;="&amp;A1127)</f>
        <v>1.9101382488479257</v>
      </c>
      <c r="D1127">
        <f>SUMIFS(user_list!P:P,user_list!G:G,"&lt;="&amp;A1127,user_list!H:H,"&gt;="&amp;A1127,user_list!J:J,days!G1127)+SUMIFS(user_list!P:P,user_list!G:G,"&lt;="&amp;A1127,user_list!H:H,"&gt;="&amp;A1127,user_list!J:J,days!G1127-1)</f>
        <v>0</v>
      </c>
      <c r="E1127" s="38">
        <f>COUNTIF(user_list!H:H,A1127)</f>
        <v>0</v>
      </c>
      <c r="F1127" s="55">
        <f t="shared" si="34"/>
        <v>1</v>
      </c>
      <c r="G1127" s="55">
        <f t="shared" si="35"/>
        <v>2018</v>
      </c>
    </row>
    <row r="1128" spans="1:7" x14ac:dyDescent="0.3">
      <c r="A1128" s="74">
        <v>43131</v>
      </c>
      <c r="B1128">
        <f>SUMIFS(user_list!P:P,user_list!G:G,"&lt;="&amp;A1128,user_list!H:H,"&gt;="&amp;A1128)</f>
        <v>0.76793394777265744</v>
      </c>
      <c r="C1128">
        <f>SUMIFS(user_list!Q:Q,user_list!G:G,"&lt;="&amp;A1128,user_list!H:H,"&gt;="&amp;A1128)</f>
        <v>1.9101382488479257</v>
      </c>
      <c r="D1128">
        <f>SUMIFS(user_list!P:P,user_list!G:G,"&lt;="&amp;A1128,user_list!H:H,"&gt;="&amp;A1128,user_list!J:J,days!G1128)+SUMIFS(user_list!P:P,user_list!G:G,"&lt;="&amp;A1128,user_list!H:H,"&gt;="&amp;A1128,user_list!J:J,days!G1128-1)</f>
        <v>0</v>
      </c>
      <c r="E1128" s="38">
        <f>COUNTIF(user_list!H:H,A1128)</f>
        <v>0</v>
      </c>
      <c r="F1128" s="55">
        <f t="shared" si="34"/>
        <v>1</v>
      </c>
      <c r="G1128" s="55">
        <f t="shared" si="35"/>
        <v>2018</v>
      </c>
    </row>
    <row r="1129" spans="1:7" x14ac:dyDescent="0.3">
      <c r="A1129" s="74">
        <v>43132</v>
      </c>
      <c r="B1129">
        <f>SUMIFS(user_list!P:P,user_list!G:G,"&lt;="&amp;A1129,user_list!H:H,"&gt;="&amp;A1129)</f>
        <v>0.89054376689410453</v>
      </c>
      <c r="C1129">
        <f>SUMIFS(user_list!Q:Q,user_list!G:G,"&lt;="&amp;A1129,user_list!H:H,"&gt;="&amp;A1129)</f>
        <v>2.2124638302432746</v>
      </c>
      <c r="D1129">
        <f>SUMIFS(user_list!P:P,user_list!G:G,"&lt;="&amp;A1129,user_list!H:H,"&gt;="&amp;A1129,user_list!J:J,days!G1129)+SUMIFS(user_list!P:P,user_list!G:G,"&lt;="&amp;A1129,user_list!H:H,"&gt;="&amp;A1129,user_list!J:J,days!G1129-1)</f>
        <v>0</v>
      </c>
      <c r="E1129" s="38">
        <f>COUNTIF(user_list!H:H,A1129)</f>
        <v>1</v>
      </c>
      <c r="F1129" s="55">
        <f t="shared" si="34"/>
        <v>2</v>
      </c>
      <c r="G1129" s="55">
        <f t="shared" si="35"/>
        <v>2018</v>
      </c>
    </row>
    <row r="1130" spans="1:7" x14ac:dyDescent="0.3">
      <c r="A1130" s="74">
        <v>43133</v>
      </c>
      <c r="B1130">
        <f>SUMIFS(user_list!P:P,user_list!G:G,"&lt;="&amp;A1130,user_list!H:H,"&gt;="&amp;A1130)</f>
        <v>0.56903839055001848</v>
      </c>
      <c r="C1130">
        <f>SUMIFS(user_list!Q:Q,user_list!G:G,"&lt;="&amp;A1130,user_list!H:H,"&gt;="&amp;A1130)</f>
        <v>1.3737541528239197</v>
      </c>
      <c r="D1130">
        <f>SUMIFS(user_list!P:P,user_list!G:G,"&lt;="&amp;A1130,user_list!H:H,"&gt;="&amp;A1130,user_list!J:J,days!G1130)+SUMIFS(user_list!P:P,user_list!G:G,"&lt;="&amp;A1130,user_list!H:H,"&gt;="&amp;A1130,user_list!J:J,days!G1130-1)</f>
        <v>0</v>
      </c>
      <c r="E1130" s="38">
        <f>COUNTIF(user_list!H:H,A1130)</f>
        <v>0</v>
      </c>
      <c r="F1130" s="55">
        <f t="shared" si="34"/>
        <v>2</v>
      </c>
      <c r="G1130" s="55">
        <f t="shared" si="35"/>
        <v>2018</v>
      </c>
    </row>
    <row r="1131" spans="1:7" x14ac:dyDescent="0.3">
      <c r="A1131" s="74">
        <v>43134</v>
      </c>
      <c r="B1131">
        <f>SUMIFS(user_list!P:P,user_list!G:G,"&lt;="&amp;A1131,user_list!H:H,"&gt;="&amp;A1131)</f>
        <v>0.56903839055001848</v>
      </c>
      <c r="C1131">
        <f>SUMIFS(user_list!Q:Q,user_list!G:G,"&lt;="&amp;A1131,user_list!H:H,"&gt;="&amp;A1131)</f>
        <v>1.3737541528239197</v>
      </c>
      <c r="D1131">
        <f>SUMIFS(user_list!P:P,user_list!G:G,"&lt;="&amp;A1131,user_list!H:H,"&gt;="&amp;A1131,user_list!J:J,days!G1131)+SUMIFS(user_list!P:P,user_list!G:G,"&lt;="&amp;A1131,user_list!H:H,"&gt;="&amp;A1131,user_list!J:J,days!G1131-1)</f>
        <v>0</v>
      </c>
      <c r="E1131" s="38">
        <f>COUNTIF(user_list!H:H,A1131)</f>
        <v>0</v>
      </c>
      <c r="F1131" s="55">
        <f t="shared" si="34"/>
        <v>2</v>
      </c>
      <c r="G1131" s="55">
        <f t="shared" si="35"/>
        <v>2018</v>
      </c>
    </row>
    <row r="1132" spans="1:7" x14ac:dyDescent="0.3">
      <c r="A1132" s="74">
        <v>43135</v>
      </c>
      <c r="B1132">
        <f>SUMIFS(user_list!P:P,user_list!G:G,"&lt;="&amp;A1132,user_list!H:H,"&gt;="&amp;A1132)</f>
        <v>0.56903839055001848</v>
      </c>
      <c r="C1132">
        <f>SUMIFS(user_list!Q:Q,user_list!G:G,"&lt;="&amp;A1132,user_list!H:H,"&gt;="&amp;A1132)</f>
        <v>1.3737541528239197</v>
      </c>
      <c r="D1132">
        <f>SUMIFS(user_list!P:P,user_list!G:G,"&lt;="&amp;A1132,user_list!H:H,"&gt;="&amp;A1132,user_list!J:J,days!G1132)+SUMIFS(user_list!P:P,user_list!G:G,"&lt;="&amp;A1132,user_list!H:H,"&gt;="&amp;A1132,user_list!J:J,days!G1132-1)</f>
        <v>0</v>
      </c>
      <c r="E1132" s="38">
        <f>COUNTIF(user_list!H:H,A1132)</f>
        <v>0</v>
      </c>
      <c r="F1132" s="55">
        <f t="shared" si="34"/>
        <v>2</v>
      </c>
      <c r="G1132" s="55">
        <f t="shared" si="35"/>
        <v>2018</v>
      </c>
    </row>
    <row r="1133" spans="1:7" x14ac:dyDescent="0.3">
      <c r="A1133" s="74">
        <v>43136</v>
      </c>
      <c r="B1133">
        <f>SUMIFS(user_list!P:P,user_list!G:G,"&lt;="&amp;A1133,user_list!H:H,"&gt;="&amp;A1133)</f>
        <v>0.56903839055001848</v>
      </c>
      <c r="C1133">
        <f>SUMIFS(user_list!Q:Q,user_list!G:G,"&lt;="&amp;A1133,user_list!H:H,"&gt;="&amp;A1133)</f>
        <v>1.3737541528239197</v>
      </c>
      <c r="D1133">
        <f>SUMIFS(user_list!P:P,user_list!G:G,"&lt;="&amp;A1133,user_list!H:H,"&gt;="&amp;A1133,user_list!J:J,days!G1133)+SUMIFS(user_list!P:P,user_list!G:G,"&lt;="&amp;A1133,user_list!H:H,"&gt;="&amp;A1133,user_list!J:J,days!G1133-1)</f>
        <v>0</v>
      </c>
      <c r="E1133" s="38">
        <f>COUNTIF(user_list!H:H,A1133)</f>
        <v>0</v>
      </c>
      <c r="F1133" s="55">
        <f t="shared" si="34"/>
        <v>2</v>
      </c>
      <c r="G1133" s="55">
        <f t="shared" si="35"/>
        <v>2018</v>
      </c>
    </row>
    <row r="1134" spans="1:7" x14ac:dyDescent="0.3">
      <c r="A1134" s="74">
        <v>43137</v>
      </c>
      <c r="B1134">
        <f>SUMIFS(user_list!P:P,user_list!G:G,"&lt;="&amp;A1134,user_list!H:H,"&gt;="&amp;A1134)</f>
        <v>0.56903839055001848</v>
      </c>
      <c r="C1134">
        <f>SUMIFS(user_list!Q:Q,user_list!G:G,"&lt;="&amp;A1134,user_list!H:H,"&gt;="&amp;A1134)</f>
        <v>1.3737541528239197</v>
      </c>
      <c r="D1134">
        <f>SUMIFS(user_list!P:P,user_list!G:G,"&lt;="&amp;A1134,user_list!H:H,"&gt;="&amp;A1134,user_list!J:J,days!G1134)+SUMIFS(user_list!P:P,user_list!G:G,"&lt;="&amp;A1134,user_list!H:H,"&gt;="&amp;A1134,user_list!J:J,days!G1134-1)</f>
        <v>0</v>
      </c>
      <c r="E1134" s="38">
        <f>COUNTIF(user_list!H:H,A1134)</f>
        <v>0</v>
      </c>
      <c r="F1134" s="55">
        <f t="shared" si="34"/>
        <v>2</v>
      </c>
      <c r="G1134" s="55">
        <f t="shared" si="35"/>
        <v>2018</v>
      </c>
    </row>
    <row r="1135" spans="1:7" x14ac:dyDescent="0.3">
      <c r="A1135" s="74">
        <v>43138</v>
      </c>
      <c r="B1135">
        <f>SUMIFS(user_list!P:P,user_list!G:G,"&lt;="&amp;A1135,user_list!H:H,"&gt;="&amp;A1135)</f>
        <v>0.56903839055001848</v>
      </c>
      <c r="C1135">
        <f>SUMIFS(user_list!Q:Q,user_list!G:G,"&lt;="&amp;A1135,user_list!H:H,"&gt;="&amp;A1135)</f>
        <v>1.3737541528239197</v>
      </c>
      <c r="D1135">
        <f>SUMIFS(user_list!P:P,user_list!G:G,"&lt;="&amp;A1135,user_list!H:H,"&gt;="&amp;A1135,user_list!J:J,days!G1135)+SUMIFS(user_list!P:P,user_list!G:G,"&lt;="&amp;A1135,user_list!H:H,"&gt;="&amp;A1135,user_list!J:J,days!G1135-1)</f>
        <v>0</v>
      </c>
      <c r="E1135" s="38">
        <f>COUNTIF(user_list!H:H,A1135)</f>
        <v>0</v>
      </c>
      <c r="F1135" s="55">
        <f t="shared" si="34"/>
        <v>2</v>
      </c>
      <c r="G1135" s="55">
        <f t="shared" si="35"/>
        <v>2018</v>
      </c>
    </row>
    <row r="1136" spans="1:7" x14ac:dyDescent="0.3">
      <c r="A1136" s="74">
        <v>43139</v>
      </c>
      <c r="B1136">
        <f>SUMIFS(user_list!P:P,user_list!G:G,"&lt;="&amp;A1136,user_list!H:H,"&gt;="&amp;A1136)</f>
        <v>0.56903839055001848</v>
      </c>
      <c r="C1136">
        <f>SUMIFS(user_list!Q:Q,user_list!G:G,"&lt;="&amp;A1136,user_list!H:H,"&gt;="&amp;A1136)</f>
        <v>1.3737541528239197</v>
      </c>
      <c r="D1136">
        <f>SUMIFS(user_list!P:P,user_list!G:G,"&lt;="&amp;A1136,user_list!H:H,"&gt;="&amp;A1136,user_list!J:J,days!G1136)+SUMIFS(user_list!P:P,user_list!G:G,"&lt;="&amp;A1136,user_list!H:H,"&gt;="&amp;A1136,user_list!J:J,days!G1136-1)</f>
        <v>0</v>
      </c>
      <c r="E1136" s="38">
        <f>COUNTIF(user_list!H:H,A1136)</f>
        <v>0</v>
      </c>
      <c r="F1136" s="55">
        <f t="shared" si="34"/>
        <v>2</v>
      </c>
      <c r="G1136" s="55">
        <f t="shared" si="35"/>
        <v>2018</v>
      </c>
    </row>
    <row r="1137" spans="1:7" x14ac:dyDescent="0.3">
      <c r="A1137" s="74">
        <v>43140</v>
      </c>
      <c r="B1137">
        <f>SUMIFS(user_list!P:P,user_list!G:G,"&lt;="&amp;A1137,user_list!H:H,"&gt;="&amp;A1137)</f>
        <v>0.56903839055001848</v>
      </c>
      <c r="C1137">
        <f>SUMIFS(user_list!Q:Q,user_list!G:G,"&lt;="&amp;A1137,user_list!H:H,"&gt;="&amp;A1137)</f>
        <v>1.3737541528239197</v>
      </c>
      <c r="D1137">
        <f>SUMIFS(user_list!P:P,user_list!G:G,"&lt;="&amp;A1137,user_list!H:H,"&gt;="&amp;A1137,user_list!J:J,days!G1137)+SUMIFS(user_list!P:P,user_list!G:G,"&lt;="&amp;A1137,user_list!H:H,"&gt;="&amp;A1137,user_list!J:J,days!G1137-1)</f>
        <v>0</v>
      </c>
      <c r="E1137" s="38">
        <f>COUNTIF(user_list!H:H,A1137)</f>
        <v>0</v>
      </c>
      <c r="F1137" s="55">
        <f t="shared" si="34"/>
        <v>2</v>
      </c>
      <c r="G1137" s="55">
        <f t="shared" si="35"/>
        <v>2018</v>
      </c>
    </row>
    <row r="1138" spans="1:7" x14ac:dyDescent="0.3">
      <c r="A1138" s="74">
        <v>43141</v>
      </c>
      <c r="B1138">
        <f>SUMIFS(user_list!P:P,user_list!G:G,"&lt;="&amp;A1138,user_list!H:H,"&gt;="&amp;A1138)</f>
        <v>0.56903839055001848</v>
      </c>
      <c r="C1138">
        <f>SUMIFS(user_list!Q:Q,user_list!G:G,"&lt;="&amp;A1138,user_list!H:H,"&gt;="&amp;A1138)</f>
        <v>1.3737541528239197</v>
      </c>
      <c r="D1138">
        <f>SUMIFS(user_list!P:P,user_list!G:G,"&lt;="&amp;A1138,user_list!H:H,"&gt;="&amp;A1138,user_list!J:J,days!G1138)+SUMIFS(user_list!P:P,user_list!G:G,"&lt;="&amp;A1138,user_list!H:H,"&gt;="&amp;A1138,user_list!J:J,days!G1138-1)</f>
        <v>0</v>
      </c>
      <c r="E1138" s="38">
        <f>COUNTIF(user_list!H:H,A1138)</f>
        <v>0</v>
      </c>
      <c r="F1138" s="55">
        <f t="shared" si="34"/>
        <v>2</v>
      </c>
      <c r="G1138" s="55">
        <f t="shared" si="35"/>
        <v>2018</v>
      </c>
    </row>
    <row r="1139" spans="1:7" x14ac:dyDescent="0.3">
      <c r="A1139" s="74">
        <v>43142</v>
      </c>
      <c r="B1139">
        <f>SUMIFS(user_list!P:P,user_list!G:G,"&lt;="&amp;A1139,user_list!H:H,"&gt;="&amp;A1139)</f>
        <v>0.56903839055001848</v>
      </c>
      <c r="C1139">
        <f>SUMIFS(user_list!Q:Q,user_list!G:G,"&lt;="&amp;A1139,user_list!H:H,"&gt;="&amp;A1139)</f>
        <v>1.3737541528239197</v>
      </c>
      <c r="D1139">
        <f>SUMIFS(user_list!P:P,user_list!G:G,"&lt;="&amp;A1139,user_list!H:H,"&gt;="&amp;A1139,user_list!J:J,days!G1139)+SUMIFS(user_list!P:P,user_list!G:G,"&lt;="&amp;A1139,user_list!H:H,"&gt;="&amp;A1139,user_list!J:J,days!G1139-1)</f>
        <v>0</v>
      </c>
      <c r="E1139" s="38">
        <f>COUNTIF(user_list!H:H,A1139)</f>
        <v>0</v>
      </c>
      <c r="F1139" s="55">
        <f t="shared" si="34"/>
        <v>2</v>
      </c>
      <c r="G1139" s="55">
        <f t="shared" si="35"/>
        <v>2018</v>
      </c>
    </row>
    <row r="1140" spans="1:7" x14ac:dyDescent="0.3">
      <c r="A1140" s="74">
        <v>43143</v>
      </c>
      <c r="B1140">
        <f>SUMIFS(user_list!P:P,user_list!G:G,"&lt;="&amp;A1140,user_list!H:H,"&gt;="&amp;A1140)</f>
        <v>0.56903839055001848</v>
      </c>
      <c r="C1140">
        <f>SUMIFS(user_list!Q:Q,user_list!G:G,"&lt;="&amp;A1140,user_list!H:H,"&gt;="&amp;A1140)</f>
        <v>1.3737541528239197</v>
      </c>
      <c r="D1140">
        <f>SUMIFS(user_list!P:P,user_list!G:G,"&lt;="&amp;A1140,user_list!H:H,"&gt;="&amp;A1140,user_list!J:J,days!G1140)+SUMIFS(user_list!P:P,user_list!G:G,"&lt;="&amp;A1140,user_list!H:H,"&gt;="&amp;A1140,user_list!J:J,days!G1140-1)</f>
        <v>0</v>
      </c>
      <c r="E1140" s="38">
        <f>COUNTIF(user_list!H:H,A1140)</f>
        <v>0</v>
      </c>
      <c r="F1140" s="55">
        <f t="shared" si="34"/>
        <v>2</v>
      </c>
      <c r="G1140" s="55">
        <f t="shared" si="35"/>
        <v>2018</v>
      </c>
    </row>
    <row r="1141" spans="1:7" x14ac:dyDescent="0.3">
      <c r="A1141" s="74">
        <v>43144</v>
      </c>
      <c r="B1141">
        <f>SUMIFS(user_list!P:P,user_list!G:G,"&lt;="&amp;A1141,user_list!H:H,"&gt;="&amp;A1141)</f>
        <v>0.56903839055001848</v>
      </c>
      <c r="C1141">
        <f>SUMIFS(user_list!Q:Q,user_list!G:G,"&lt;="&amp;A1141,user_list!H:H,"&gt;="&amp;A1141)</f>
        <v>1.3737541528239197</v>
      </c>
      <c r="D1141">
        <f>SUMIFS(user_list!P:P,user_list!G:G,"&lt;="&amp;A1141,user_list!H:H,"&gt;="&amp;A1141,user_list!J:J,days!G1141)+SUMIFS(user_list!P:P,user_list!G:G,"&lt;="&amp;A1141,user_list!H:H,"&gt;="&amp;A1141,user_list!J:J,days!G1141-1)</f>
        <v>0</v>
      </c>
      <c r="E1141" s="38">
        <f>COUNTIF(user_list!H:H,A1141)</f>
        <v>0</v>
      </c>
      <c r="F1141" s="55">
        <f t="shared" si="34"/>
        <v>2</v>
      </c>
      <c r="G1141" s="55">
        <f t="shared" si="35"/>
        <v>2018</v>
      </c>
    </row>
    <row r="1142" spans="1:7" x14ac:dyDescent="0.3">
      <c r="A1142" s="74">
        <v>43145</v>
      </c>
      <c r="B1142">
        <f>SUMIFS(user_list!P:P,user_list!G:G,"&lt;="&amp;A1142,user_list!H:H,"&gt;="&amp;A1142)</f>
        <v>0.56903839055001848</v>
      </c>
      <c r="C1142">
        <f>SUMIFS(user_list!Q:Q,user_list!G:G,"&lt;="&amp;A1142,user_list!H:H,"&gt;="&amp;A1142)</f>
        <v>1.3737541528239197</v>
      </c>
      <c r="D1142">
        <f>SUMIFS(user_list!P:P,user_list!G:G,"&lt;="&amp;A1142,user_list!H:H,"&gt;="&amp;A1142,user_list!J:J,days!G1142)+SUMIFS(user_list!P:P,user_list!G:G,"&lt;="&amp;A1142,user_list!H:H,"&gt;="&amp;A1142,user_list!J:J,days!G1142-1)</f>
        <v>0</v>
      </c>
      <c r="E1142" s="38">
        <f>COUNTIF(user_list!H:H,A1142)</f>
        <v>1</v>
      </c>
      <c r="F1142" s="55">
        <f t="shared" si="34"/>
        <v>2</v>
      </c>
      <c r="G1142" s="55">
        <f t="shared" si="35"/>
        <v>2018</v>
      </c>
    </row>
    <row r="1143" spans="1:7" x14ac:dyDescent="0.3">
      <c r="A1143" s="74">
        <v>43146</v>
      </c>
      <c r="B1143">
        <f>SUMIFS(user_list!P:P,user_list!G:G,"&lt;="&amp;A1143,user_list!H:H,"&gt;="&amp;A1143)</f>
        <v>0.122609819121447</v>
      </c>
      <c r="C1143">
        <f>SUMIFS(user_list!Q:Q,user_list!G:G,"&lt;="&amp;A1143,user_list!H:H,"&gt;="&amp;A1143)</f>
        <v>0.30232558139534882</v>
      </c>
      <c r="D1143">
        <f>SUMIFS(user_list!P:P,user_list!G:G,"&lt;="&amp;A1143,user_list!H:H,"&gt;="&amp;A1143,user_list!J:J,days!G1143)+SUMIFS(user_list!P:P,user_list!G:G,"&lt;="&amp;A1143,user_list!H:H,"&gt;="&amp;A1143,user_list!J:J,days!G1143-1)</f>
        <v>0</v>
      </c>
      <c r="E1143" s="38">
        <f>COUNTIF(user_list!H:H,A1143)</f>
        <v>0</v>
      </c>
      <c r="F1143" s="55">
        <f t="shared" si="34"/>
        <v>2</v>
      </c>
      <c r="G1143" s="55">
        <f t="shared" si="35"/>
        <v>2018</v>
      </c>
    </row>
    <row r="1144" spans="1:7" x14ac:dyDescent="0.3">
      <c r="A1144" s="74">
        <v>43147</v>
      </c>
      <c r="B1144">
        <f>SUMIFS(user_list!P:P,user_list!G:G,"&lt;="&amp;A1144,user_list!H:H,"&gt;="&amp;A1144)</f>
        <v>0.122609819121447</v>
      </c>
      <c r="C1144">
        <f>SUMIFS(user_list!Q:Q,user_list!G:G,"&lt;="&amp;A1144,user_list!H:H,"&gt;="&amp;A1144)</f>
        <v>0.30232558139534882</v>
      </c>
      <c r="D1144">
        <f>SUMIFS(user_list!P:P,user_list!G:G,"&lt;="&amp;A1144,user_list!H:H,"&gt;="&amp;A1144,user_list!J:J,days!G1144)+SUMIFS(user_list!P:P,user_list!G:G,"&lt;="&amp;A1144,user_list!H:H,"&gt;="&amp;A1144,user_list!J:J,days!G1144-1)</f>
        <v>0</v>
      </c>
      <c r="E1144" s="38">
        <f>COUNTIF(user_list!H:H,A1144)</f>
        <v>0</v>
      </c>
      <c r="F1144" s="55">
        <f t="shared" si="34"/>
        <v>2</v>
      </c>
      <c r="G1144" s="55">
        <f t="shared" si="35"/>
        <v>2018</v>
      </c>
    </row>
    <row r="1145" spans="1:7" x14ac:dyDescent="0.3">
      <c r="A1145" s="74">
        <v>43148</v>
      </c>
      <c r="B1145">
        <f>SUMIFS(user_list!P:P,user_list!G:G,"&lt;="&amp;A1145,user_list!H:H,"&gt;="&amp;A1145)</f>
        <v>0.122609819121447</v>
      </c>
      <c r="C1145">
        <f>SUMIFS(user_list!Q:Q,user_list!G:G,"&lt;="&amp;A1145,user_list!H:H,"&gt;="&amp;A1145)</f>
        <v>0.30232558139534882</v>
      </c>
      <c r="D1145">
        <f>SUMIFS(user_list!P:P,user_list!G:G,"&lt;="&amp;A1145,user_list!H:H,"&gt;="&amp;A1145,user_list!J:J,days!G1145)+SUMIFS(user_list!P:P,user_list!G:G,"&lt;="&amp;A1145,user_list!H:H,"&gt;="&amp;A1145,user_list!J:J,days!G1145-1)</f>
        <v>0</v>
      </c>
      <c r="E1145" s="38">
        <f>COUNTIF(user_list!H:H,A1145)</f>
        <v>0</v>
      </c>
      <c r="F1145" s="55">
        <f t="shared" si="34"/>
        <v>2</v>
      </c>
      <c r="G1145" s="55">
        <f t="shared" si="35"/>
        <v>2018</v>
      </c>
    </row>
    <row r="1146" spans="1:7" x14ac:dyDescent="0.3">
      <c r="A1146" s="74">
        <v>43149</v>
      </c>
      <c r="B1146">
        <f>SUMIFS(user_list!P:P,user_list!G:G,"&lt;="&amp;A1146,user_list!H:H,"&gt;="&amp;A1146)</f>
        <v>0.122609819121447</v>
      </c>
      <c r="C1146">
        <f>SUMIFS(user_list!Q:Q,user_list!G:G,"&lt;="&amp;A1146,user_list!H:H,"&gt;="&amp;A1146)</f>
        <v>0.30232558139534882</v>
      </c>
      <c r="D1146">
        <f>SUMIFS(user_list!P:P,user_list!G:G,"&lt;="&amp;A1146,user_list!H:H,"&gt;="&amp;A1146,user_list!J:J,days!G1146)+SUMIFS(user_list!P:P,user_list!G:G,"&lt;="&amp;A1146,user_list!H:H,"&gt;="&amp;A1146,user_list!J:J,days!G1146-1)</f>
        <v>0</v>
      </c>
      <c r="E1146" s="38">
        <f>COUNTIF(user_list!H:H,A1146)</f>
        <v>0</v>
      </c>
      <c r="F1146" s="55">
        <f t="shared" si="34"/>
        <v>2</v>
      </c>
      <c r="G1146" s="55">
        <f t="shared" si="35"/>
        <v>2018</v>
      </c>
    </row>
    <row r="1147" spans="1:7" x14ac:dyDescent="0.3">
      <c r="A1147" s="74">
        <v>43150</v>
      </c>
      <c r="B1147">
        <f>SUMIFS(user_list!P:P,user_list!G:G,"&lt;="&amp;A1147,user_list!H:H,"&gt;="&amp;A1147)</f>
        <v>0.122609819121447</v>
      </c>
      <c r="C1147">
        <f>SUMIFS(user_list!Q:Q,user_list!G:G,"&lt;="&amp;A1147,user_list!H:H,"&gt;="&amp;A1147)</f>
        <v>0.30232558139534882</v>
      </c>
      <c r="D1147">
        <f>SUMIFS(user_list!P:P,user_list!G:G,"&lt;="&amp;A1147,user_list!H:H,"&gt;="&amp;A1147,user_list!J:J,days!G1147)+SUMIFS(user_list!P:P,user_list!G:G,"&lt;="&amp;A1147,user_list!H:H,"&gt;="&amp;A1147,user_list!J:J,days!G1147-1)</f>
        <v>0</v>
      </c>
      <c r="E1147" s="38">
        <f>COUNTIF(user_list!H:H,A1147)</f>
        <v>0</v>
      </c>
      <c r="F1147" s="55">
        <f t="shared" si="34"/>
        <v>2</v>
      </c>
      <c r="G1147" s="55">
        <f t="shared" si="35"/>
        <v>2018</v>
      </c>
    </row>
    <row r="1148" spans="1:7" x14ac:dyDescent="0.3">
      <c r="A1148" s="74">
        <v>43151</v>
      </c>
      <c r="B1148">
        <f>SUMIFS(user_list!P:P,user_list!G:G,"&lt;="&amp;A1148,user_list!H:H,"&gt;="&amp;A1148)</f>
        <v>0.122609819121447</v>
      </c>
      <c r="C1148">
        <f>SUMIFS(user_list!Q:Q,user_list!G:G,"&lt;="&amp;A1148,user_list!H:H,"&gt;="&amp;A1148)</f>
        <v>0.30232558139534882</v>
      </c>
      <c r="D1148">
        <f>SUMIFS(user_list!P:P,user_list!G:G,"&lt;="&amp;A1148,user_list!H:H,"&gt;="&amp;A1148,user_list!J:J,days!G1148)+SUMIFS(user_list!P:P,user_list!G:G,"&lt;="&amp;A1148,user_list!H:H,"&gt;="&amp;A1148,user_list!J:J,days!G1148-1)</f>
        <v>0</v>
      </c>
      <c r="E1148" s="38">
        <f>COUNTIF(user_list!H:H,A1148)</f>
        <v>0</v>
      </c>
      <c r="F1148" s="55">
        <f t="shared" si="34"/>
        <v>2</v>
      </c>
      <c r="G1148" s="55">
        <f t="shared" si="35"/>
        <v>2018</v>
      </c>
    </row>
    <row r="1149" spans="1:7" x14ac:dyDescent="0.3">
      <c r="A1149" s="74">
        <v>43152</v>
      </c>
      <c r="B1149">
        <f>SUMIFS(user_list!P:P,user_list!G:G,"&lt;="&amp;A1149,user_list!H:H,"&gt;="&amp;A1149)</f>
        <v>0.122609819121447</v>
      </c>
      <c r="C1149">
        <f>SUMIFS(user_list!Q:Q,user_list!G:G,"&lt;="&amp;A1149,user_list!H:H,"&gt;="&amp;A1149)</f>
        <v>0.30232558139534882</v>
      </c>
      <c r="D1149">
        <f>SUMIFS(user_list!P:P,user_list!G:G,"&lt;="&amp;A1149,user_list!H:H,"&gt;="&amp;A1149,user_list!J:J,days!G1149)+SUMIFS(user_list!P:P,user_list!G:G,"&lt;="&amp;A1149,user_list!H:H,"&gt;="&amp;A1149,user_list!J:J,days!G1149-1)</f>
        <v>0</v>
      </c>
      <c r="E1149" s="38">
        <f>COUNTIF(user_list!H:H,A1149)</f>
        <v>0</v>
      </c>
      <c r="F1149" s="55">
        <f t="shared" si="34"/>
        <v>2</v>
      </c>
      <c r="G1149" s="55">
        <f t="shared" si="35"/>
        <v>2018</v>
      </c>
    </row>
    <row r="1150" spans="1:7" x14ac:dyDescent="0.3">
      <c r="A1150" s="74">
        <v>43153</v>
      </c>
      <c r="B1150">
        <f>SUMIFS(user_list!P:P,user_list!G:G,"&lt;="&amp;A1150,user_list!H:H,"&gt;="&amp;A1150)</f>
        <v>0.122609819121447</v>
      </c>
      <c r="C1150">
        <f>SUMIFS(user_list!Q:Q,user_list!G:G,"&lt;="&amp;A1150,user_list!H:H,"&gt;="&amp;A1150)</f>
        <v>0.30232558139534882</v>
      </c>
      <c r="D1150">
        <f>SUMIFS(user_list!P:P,user_list!G:G,"&lt;="&amp;A1150,user_list!H:H,"&gt;="&amp;A1150,user_list!J:J,days!G1150)+SUMIFS(user_list!P:P,user_list!G:G,"&lt;="&amp;A1150,user_list!H:H,"&gt;="&amp;A1150,user_list!J:J,days!G1150-1)</f>
        <v>0</v>
      </c>
      <c r="E1150" s="38">
        <f>COUNTIF(user_list!H:H,A1150)</f>
        <v>0</v>
      </c>
      <c r="F1150" s="55">
        <f t="shared" si="34"/>
        <v>2</v>
      </c>
      <c r="G1150" s="55">
        <f t="shared" si="35"/>
        <v>2018</v>
      </c>
    </row>
    <row r="1151" spans="1:7" x14ac:dyDescent="0.3">
      <c r="A1151" s="74">
        <v>43154</v>
      </c>
      <c r="B1151">
        <f>SUMIFS(user_list!P:P,user_list!G:G,"&lt;="&amp;A1151,user_list!H:H,"&gt;="&amp;A1151)</f>
        <v>0.122609819121447</v>
      </c>
      <c r="C1151">
        <f>SUMIFS(user_list!Q:Q,user_list!G:G,"&lt;="&amp;A1151,user_list!H:H,"&gt;="&amp;A1151)</f>
        <v>0.30232558139534882</v>
      </c>
      <c r="D1151">
        <f>SUMIFS(user_list!P:P,user_list!G:G,"&lt;="&amp;A1151,user_list!H:H,"&gt;="&amp;A1151,user_list!J:J,days!G1151)+SUMIFS(user_list!P:P,user_list!G:G,"&lt;="&amp;A1151,user_list!H:H,"&gt;="&amp;A1151,user_list!J:J,days!G1151-1)</f>
        <v>0</v>
      </c>
      <c r="E1151" s="38">
        <f>COUNTIF(user_list!H:H,A1151)</f>
        <v>0</v>
      </c>
      <c r="F1151" s="55">
        <f t="shared" si="34"/>
        <v>2</v>
      </c>
      <c r="G1151" s="55">
        <f t="shared" si="35"/>
        <v>2018</v>
      </c>
    </row>
    <row r="1152" spans="1:7" x14ac:dyDescent="0.3">
      <c r="A1152" s="74">
        <v>43155</v>
      </c>
      <c r="B1152">
        <f>SUMIFS(user_list!P:P,user_list!G:G,"&lt;="&amp;A1152,user_list!H:H,"&gt;="&amp;A1152)</f>
        <v>0.122609819121447</v>
      </c>
      <c r="C1152">
        <f>SUMIFS(user_list!Q:Q,user_list!G:G,"&lt;="&amp;A1152,user_list!H:H,"&gt;="&amp;A1152)</f>
        <v>0.30232558139534882</v>
      </c>
      <c r="D1152">
        <f>SUMIFS(user_list!P:P,user_list!G:G,"&lt;="&amp;A1152,user_list!H:H,"&gt;="&amp;A1152,user_list!J:J,days!G1152)+SUMIFS(user_list!P:P,user_list!G:G,"&lt;="&amp;A1152,user_list!H:H,"&gt;="&amp;A1152,user_list!J:J,days!G1152-1)</f>
        <v>0</v>
      </c>
      <c r="E1152" s="38">
        <f>COUNTIF(user_list!H:H,A1152)</f>
        <v>0</v>
      </c>
      <c r="F1152" s="55">
        <f t="shared" si="34"/>
        <v>2</v>
      </c>
      <c r="G1152" s="55">
        <f t="shared" si="35"/>
        <v>2018</v>
      </c>
    </row>
    <row r="1153" spans="1:7" x14ac:dyDescent="0.3">
      <c r="A1153" s="74">
        <v>43156</v>
      </c>
      <c r="B1153">
        <f>SUMIFS(user_list!P:P,user_list!G:G,"&lt;="&amp;A1153,user_list!H:H,"&gt;="&amp;A1153)</f>
        <v>0.122609819121447</v>
      </c>
      <c r="C1153">
        <f>SUMIFS(user_list!Q:Q,user_list!G:G,"&lt;="&amp;A1153,user_list!H:H,"&gt;="&amp;A1153)</f>
        <v>0.30232558139534882</v>
      </c>
      <c r="D1153">
        <f>SUMIFS(user_list!P:P,user_list!G:G,"&lt;="&amp;A1153,user_list!H:H,"&gt;="&amp;A1153,user_list!J:J,days!G1153)+SUMIFS(user_list!P:P,user_list!G:G,"&lt;="&amp;A1153,user_list!H:H,"&gt;="&amp;A1153,user_list!J:J,days!G1153-1)</f>
        <v>0</v>
      </c>
      <c r="E1153" s="38">
        <f>COUNTIF(user_list!H:H,A1153)</f>
        <v>0</v>
      </c>
      <c r="F1153" s="55">
        <f t="shared" si="34"/>
        <v>2</v>
      </c>
      <c r="G1153" s="55">
        <f t="shared" si="35"/>
        <v>2018</v>
      </c>
    </row>
    <row r="1154" spans="1:7" x14ac:dyDescent="0.3">
      <c r="A1154" s="74">
        <v>43157</v>
      </c>
      <c r="B1154">
        <f>SUMIFS(user_list!P:P,user_list!G:G,"&lt;="&amp;A1154,user_list!H:H,"&gt;="&amp;A1154)</f>
        <v>0.122609819121447</v>
      </c>
      <c r="C1154">
        <f>SUMIFS(user_list!Q:Q,user_list!G:G,"&lt;="&amp;A1154,user_list!H:H,"&gt;="&amp;A1154)</f>
        <v>0.30232558139534882</v>
      </c>
      <c r="D1154">
        <f>SUMIFS(user_list!P:P,user_list!G:G,"&lt;="&amp;A1154,user_list!H:H,"&gt;="&amp;A1154,user_list!J:J,days!G1154)+SUMIFS(user_list!P:P,user_list!G:G,"&lt;="&amp;A1154,user_list!H:H,"&gt;="&amp;A1154,user_list!J:J,days!G1154-1)</f>
        <v>0</v>
      </c>
      <c r="E1154" s="38">
        <f>COUNTIF(user_list!H:H,A1154)</f>
        <v>0</v>
      </c>
      <c r="F1154" s="55">
        <f t="shared" ref="F1154:F1217" si="36">MONTH(A1154)</f>
        <v>2</v>
      </c>
      <c r="G1154" s="55">
        <f t="shared" ref="G1154:G1217" si="37">YEAR(A1154)</f>
        <v>2018</v>
      </c>
    </row>
    <row r="1155" spans="1:7" x14ac:dyDescent="0.3">
      <c r="A1155" s="74">
        <v>43158</v>
      </c>
      <c r="B1155">
        <f>SUMIFS(user_list!P:P,user_list!G:G,"&lt;="&amp;A1155,user_list!H:H,"&gt;="&amp;A1155)</f>
        <v>0.122609819121447</v>
      </c>
      <c r="C1155">
        <f>SUMIFS(user_list!Q:Q,user_list!G:G,"&lt;="&amp;A1155,user_list!H:H,"&gt;="&amp;A1155)</f>
        <v>0.30232558139534882</v>
      </c>
      <c r="D1155">
        <f>SUMIFS(user_list!P:P,user_list!G:G,"&lt;="&amp;A1155,user_list!H:H,"&gt;="&amp;A1155,user_list!J:J,days!G1155)+SUMIFS(user_list!P:P,user_list!G:G,"&lt;="&amp;A1155,user_list!H:H,"&gt;="&amp;A1155,user_list!J:J,days!G1155-1)</f>
        <v>0</v>
      </c>
      <c r="E1155" s="38">
        <f>COUNTIF(user_list!H:H,A1155)</f>
        <v>0</v>
      </c>
      <c r="F1155" s="55">
        <f t="shared" si="36"/>
        <v>2</v>
      </c>
      <c r="G1155" s="55">
        <f t="shared" si="37"/>
        <v>2018</v>
      </c>
    </row>
    <row r="1156" spans="1:7" x14ac:dyDescent="0.3">
      <c r="A1156" s="74">
        <v>43159</v>
      </c>
      <c r="B1156">
        <f>SUMIFS(user_list!P:P,user_list!G:G,"&lt;="&amp;A1156,user_list!H:H,"&gt;="&amp;A1156)</f>
        <v>0.122609819121447</v>
      </c>
      <c r="C1156">
        <f>SUMIFS(user_list!Q:Q,user_list!G:G,"&lt;="&amp;A1156,user_list!H:H,"&gt;="&amp;A1156)</f>
        <v>0.30232558139534882</v>
      </c>
      <c r="D1156">
        <f>SUMIFS(user_list!P:P,user_list!G:G,"&lt;="&amp;A1156,user_list!H:H,"&gt;="&amp;A1156,user_list!J:J,days!G1156)+SUMIFS(user_list!P:P,user_list!G:G,"&lt;="&amp;A1156,user_list!H:H,"&gt;="&amp;A1156,user_list!J:J,days!G1156-1)</f>
        <v>0</v>
      </c>
      <c r="E1156" s="38">
        <f>COUNTIF(user_list!H:H,A1156)</f>
        <v>0</v>
      </c>
      <c r="F1156" s="55">
        <f t="shared" si="36"/>
        <v>2</v>
      </c>
      <c r="G1156" s="55">
        <f t="shared" si="37"/>
        <v>2018</v>
      </c>
    </row>
    <row r="1157" spans="1:7" x14ac:dyDescent="0.3">
      <c r="A1157" s="74">
        <v>43160</v>
      </c>
      <c r="B1157">
        <f>SUMIFS(user_list!P:P,user_list!G:G,"&lt;="&amp;A1157,user_list!H:H,"&gt;="&amp;A1157)</f>
        <v>0.42413028695770433</v>
      </c>
      <c r="C1157">
        <f>SUMIFS(user_list!Q:Q,user_list!G:G,"&lt;="&amp;A1157,user_list!H:H,"&gt;="&amp;A1157)</f>
        <v>1.056126750985992</v>
      </c>
      <c r="D1157">
        <f>SUMIFS(user_list!P:P,user_list!G:G,"&lt;="&amp;A1157,user_list!H:H,"&gt;="&amp;A1157,user_list!J:J,days!G1157)+SUMIFS(user_list!P:P,user_list!G:G,"&lt;="&amp;A1157,user_list!H:H,"&gt;="&amp;A1157,user_list!J:J,days!G1157-1)</f>
        <v>0</v>
      </c>
      <c r="E1157" s="38">
        <f>COUNTIF(user_list!H:H,A1157)</f>
        <v>0</v>
      </c>
      <c r="F1157" s="55">
        <f t="shared" si="36"/>
        <v>3</v>
      </c>
      <c r="G1157" s="55">
        <f t="shared" si="37"/>
        <v>2018</v>
      </c>
    </row>
    <row r="1158" spans="1:7" x14ac:dyDescent="0.3">
      <c r="A1158" s="74">
        <v>43161</v>
      </c>
      <c r="B1158">
        <f>SUMIFS(user_list!P:P,user_list!G:G,"&lt;="&amp;A1158,user_list!H:H,"&gt;="&amp;A1158)</f>
        <v>0.42413028695770433</v>
      </c>
      <c r="C1158">
        <f>SUMIFS(user_list!Q:Q,user_list!G:G,"&lt;="&amp;A1158,user_list!H:H,"&gt;="&amp;A1158)</f>
        <v>1.056126750985992</v>
      </c>
      <c r="D1158">
        <f>SUMIFS(user_list!P:P,user_list!G:G,"&lt;="&amp;A1158,user_list!H:H,"&gt;="&amp;A1158,user_list!J:J,days!G1158)+SUMIFS(user_list!P:P,user_list!G:G,"&lt;="&amp;A1158,user_list!H:H,"&gt;="&amp;A1158,user_list!J:J,days!G1158-1)</f>
        <v>0</v>
      </c>
      <c r="E1158" s="38">
        <f>COUNTIF(user_list!H:H,A1158)</f>
        <v>0</v>
      </c>
      <c r="F1158" s="55">
        <f t="shared" si="36"/>
        <v>3</v>
      </c>
      <c r="G1158" s="55">
        <f t="shared" si="37"/>
        <v>2018</v>
      </c>
    </row>
    <row r="1159" spans="1:7" x14ac:dyDescent="0.3">
      <c r="A1159" s="74">
        <v>43162</v>
      </c>
      <c r="B1159">
        <f>SUMIFS(user_list!P:P,user_list!G:G,"&lt;="&amp;A1159,user_list!H:H,"&gt;="&amp;A1159)</f>
        <v>0.42413028695770433</v>
      </c>
      <c r="C1159">
        <f>SUMIFS(user_list!Q:Q,user_list!G:G,"&lt;="&amp;A1159,user_list!H:H,"&gt;="&amp;A1159)</f>
        <v>1.056126750985992</v>
      </c>
      <c r="D1159">
        <f>SUMIFS(user_list!P:P,user_list!G:G,"&lt;="&amp;A1159,user_list!H:H,"&gt;="&amp;A1159,user_list!J:J,days!G1159)+SUMIFS(user_list!P:P,user_list!G:G,"&lt;="&amp;A1159,user_list!H:H,"&gt;="&amp;A1159,user_list!J:J,days!G1159-1)</f>
        <v>0</v>
      </c>
      <c r="E1159" s="38">
        <f>COUNTIF(user_list!H:H,A1159)</f>
        <v>0</v>
      </c>
      <c r="F1159" s="55">
        <f t="shared" si="36"/>
        <v>3</v>
      </c>
      <c r="G1159" s="55">
        <f t="shared" si="37"/>
        <v>2018</v>
      </c>
    </row>
    <row r="1160" spans="1:7" x14ac:dyDescent="0.3">
      <c r="A1160" s="74">
        <v>43163</v>
      </c>
      <c r="B1160">
        <f>SUMIFS(user_list!P:P,user_list!G:G,"&lt;="&amp;A1160,user_list!H:H,"&gt;="&amp;A1160)</f>
        <v>0.42413028695770433</v>
      </c>
      <c r="C1160">
        <f>SUMIFS(user_list!Q:Q,user_list!G:G,"&lt;="&amp;A1160,user_list!H:H,"&gt;="&amp;A1160)</f>
        <v>1.056126750985992</v>
      </c>
      <c r="D1160">
        <f>SUMIFS(user_list!P:P,user_list!G:G,"&lt;="&amp;A1160,user_list!H:H,"&gt;="&amp;A1160,user_list!J:J,days!G1160)+SUMIFS(user_list!P:P,user_list!G:G,"&lt;="&amp;A1160,user_list!H:H,"&gt;="&amp;A1160,user_list!J:J,days!G1160-1)</f>
        <v>0</v>
      </c>
      <c r="E1160" s="38">
        <f>COUNTIF(user_list!H:H,A1160)</f>
        <v>0</v>
      </c>
      <c r="F1160" s="55">
        <f t="shared" si="36"/>
        <v>3</v>
      </c>
      <c r="G1160" s="55">
        <f t="shared" si="37"/>
        <v>2018</v>
      </c>
    </row>
    <row r="1161" spans="1:7" x14ac:dyDescent="0.3">
      <c r="A1161" s="74">
        <v>43164</v>
      </c>
      <c r="B1161">
        <f>SUMIFS(user_list!P:P,user_list!G:G,"&lt;="&amp;A1161,user_list!H:H,"&gt;="&amp;A1161)</f>
        <v>0.42413028695770433</v>
      </c>
      <c r="C1161">
        <f>SUMIFS(user_list!Q:Q,user_list!G:G,"&lt;="&amp;A1161,user_list!H:H,"&gt;="&amp;A1161)</f>
        <v>1.056126750985992</v>
      </c>
      <c r="D1161">
        <f>SUMIFS(user_list!P:P,user_list!G:G,"&lt;="&amp;A1161,user_list!H:H,"&gt;="&amp;A1161,user_list!J:J,days!G1161)+SUMIFS(user_list!P:P,user_list!G:G,"&lt;="&amp;A1161,user_list!H:H,"&gt;="&amp;A1161,user_list!J:J,days!G1161-1)</f>
        <v>0</v>
      </c>
      <c r="E1161" s="38">
        <f>COUNTIF(user_list!H:H,A1161)</f>
        <v>0</v>
      </c>
      <c r="F1161" s="55">
        <f t="shared" si="36"/>
        <v>3</v>
      </c>
      <c r="G1161" s="55">
        <f t="shared" si="37"/>
        <v>2018</v>
      </c>
    </row>
    <row r="1162" spans="1:7" x14ac:dyDescent="0.3">
      <c r="A1162" s="74">
        <v>43165</v>
      </c>
      <c r="B1162">
        <f>SUMIFS(user_list!P:P,user_list!G:G,"&lt;="&amp;A1162,user_list!H:H,"&gt;="&amp;A1162)</f>
        <v>0.42413028695770433</v>
      </c>
      <c r="C1162">
        <f>SUMIFS(user_list!Q:Q,user_list!G:G,"&lt;="&amp;A1162,user_list!H:H,"&gt;="&amp;A1162)</f>
        <v>1.056126750985992</v>
      </c>
      <c r="D1162">
        <f>SUMIFS(user_list!P:P,user_list!G:G,"&lt;="&amp;A1162,user_list!H:H,"&gt;="&amp;A1162,user_list!J:J,days!G1162)+SUMIFS(user_list!P:P,user_list!G:G,"&lt;="&amp;A1162,user_list!H:H,"&gt;="&amp;A1162,user_list!J:J,days!G1162-1)</f>
        <v>0</v>
      </c>
      <c r="E1162" s="38">
        <f>COUNTIF(user_list!H:H,A1162)</f>
        <v>0</v>
      </c>
      <c r="F1162" s="55">
        <f t="shared" si="36"/>
        <v>3</v>
      </c>
      <c r="G1162" s="55">
        <f t="shared" si="37"/>
        <v>2018</v>
      </c>
    </row>
    <row r="1163" spans="1:7" x14ac:dyDescent="0.3">
      <c r="A1163" s="74">
        <v>43166</v>
      </c>
      <c r="B1163">
        <f>SUMIFS(user_list!P:P,user_list!G:G,"&lt;="&amp;A1163,user_list!H:H,"&gt;="&amp;A1163)</f>
        <v>0.42413028695770433</v>
      </c>
      <c r="C1163">
        <f>SUMIFS(user_list!Q:Q,user_list!G:G,"&lt;="&amp;A1163,user_list!H:H,"&gt;="&amp;A1163)</f>
        <v>1.056126750985992</v>
      </c>
      <c r="D1163">
        <f>SUMIFS(user_list!P:P,user_list!G:G,"&lt;="&amp;A1163,user_list!H:H,"&gt;="&amp;A1163,user_list!J:J,days!G1163)+SUMIFS(user_list!P:P,user_list!G:G,"&lt;="&amp;A1163,user_list!H:H,"&gt;="&amp;A1163,user_list!J:J,days!G1163-1)</f>
        <v>0</v>
      </c>
      <c r="E1163" s="38">
        <f>COUNTIF(user_list!H:H,A1163)</f>
        <v>0</v>
      </c>
      <c r="F1163" s="55">
        <f t="shared" si="36"/>
        <v>3</v>
      </c>
      <c r="G1163" s="55">
        <f t="shared" si="37"/>
        <v>2018</v>
      </c>
    </row>
    <row r="1164" spans="1:7" x14ac:dyDescent="0.3">
      <c r="A1164" s="74">
        <v>43167</v>
      </c>
      <c r="B1164">
        <f>SUMIFS(user_list!P:P,user_list!G:G,"&lt;="&amp;A1164,user_list!H:H,"&gt;="&amp;A1164)</f>
        <v>0.42413028695770433</v>
      </c>
      <c r="C1164">
        <f>SUMIFS(user_list!Q:Q,user_list!G:G,"&lt;="&amp;A1164,user_list!H:H,"&gt;="&amp;A1164)</f>
        <v>1.056126750985992</v>
      </c>
      <c r="D1164">
        <f>SUMIFS(user_list!P:P,user_list!G:G,"&lt;="&amp;A1164,user_list!H:H,"&gt;="&amp;A1164,user_list!J:J,days!G1164)+SUMIFS(user_list!P:P,user_list!G:G,"&lt;="&amp;A1164,user_list!H:H,"&gt;="&amp;A1164,user_list!J:J,days!G1164-1)</f>
        <v>0</v>
      </c>
      <c r="E1164" s="38">
        <f>COUNTIF(user_list!H:H,A1164)</f>
        <v>0</v>
      </c>
      <c r="F1164" s="55">
        <f t="shared" si="36"/>
        <v>3</v>
      </c>
      <c r="G1164" s="55">
        <f t="shared" si="37"/>
        <v>2018</v>
      </c>
    </row>
    <row r="1165" spans="1:7" x14ac:dyDescent="0.3">
      <c r="A1165" s="74">
        <v>43168</v>
      </c>
      <c r="B1165">
        <f>SUMIFS(user_list!P:P,user_list!G:G,"&lt;="&amp;A1165,user_list!H:H,"&gt;="&amp;A1165)</f>
        <v>0.42413028695770433</v>
      </c>
      <c r="C1165">
        <f>SUMIFS(user_list!Q:Q,user_list!G:G,"&lt;="&amp;A1165,user_list!H:H,"&gt;="&amp;A1165)</f>
        <v>1.056126750985992</v>
      </c>
      <c r="D1165">
        <f>SUMIFS(user_list!P:P,user_list!G:G,"&lt;="&amp;A1165,user_list!H:H,"&gt;="&amp;A1165,user_list!J:J,days!G1165)+SUMIFS(user_list!P:P,user_list!G:G,"&lt;="&amp;A1165,user_list!H:H,"&gt;="&amp;A1165,user_list!J:J,days!G1165-1)</f>
        <v>0</v>
      </c>
      <c r="E1165" s="38">
        <f>COUNTIF(user_list!H:H,A1165)</f>
        <v>0</v>
      </c>
      <c r="F1165" s="55">
        <f t="shared" si="36"/>
        <v>3</v>
      </c>
      <c r="G1165" s="55">
        <f t="shared" si="37"/>
        <v>2018</v>
      </c>
    </row>
    <row r="1166" spans="1:7" x14ac:dyDescent="0.3">
      <c r="A1166" s="74">
        <v>43169</v>
      </c>
      <c r="B1166">
        <f>SUMIFS(user_list!P:P,user_list!G:G,"&lt;="&amp;A1166,user_list!H:H,"&gt;="&amp;A1166)</f>
        <v>0.42413028695770433</v>
      </c>
      <c r="C1166">
        <f>SUMIFS(user_list!Q:Q,user_list!G:G,"&lt;="&amp;A1166,user_list!H:H,"&gt;="&amp;A1166)</f>
        <v>1.056126750985992</v>
      </c>
      <c r="D1166">
        <f>SUMIFS(user_list!P:P,user_list!G:G,"&lt;="&amp;A1166,user_list!H:H,"&gt;="&amp;A1166,user_list!J:J,days!G1166)+SUMIFS(user_list!P:P,user_list!G:G,"&lt;="&amp;A1166,user_list!H:H,"&gt;="&amp;A1166,user_list!J:J,days!G1166-1)</f>
        <v>0</v>
      </c>
      <c r="E1166" s="38">
        <f>COUNTIF(user_list!H:H,A1166)</f>
        <v>0</v>
      </c>
      <c r="F1166" s="55">
        <f t="shared" si="36"/>
        <v>3</v>
      </c>
      <c r="G1166" s="55">
        <f t="shared" si="37"/>
        <v>2018</v>
      </c>
    </row>
    <row r="1167" spans="1:7" x14ac:dyDescent="0.3">
      <c r="A1167" s="74">
        <v>43170</v>
      </c>
      <c r="B1167">
        <f>SUMIFS(user_list!P:P,user_list!G:G,"&lt;="&amp;A1167,user_list!H:H,"&gt;="&amp;A1167)</f>
        <v>0.42413028695770433</v>
      </c>
      <c r="C1167">
        <f>SUMIFS(user_list!Q:Q,user_list!G:G,"&lt;="&amp;A1167,user_list!H:H,"&gt;="&amp;A1167)</f>
        <v>1.056126750985992</v>
      </c>
      <c r="D1167">
        <f>SUMIFS(user_list!P:P,user_list!G:G,"&lt;="&amp;A1167,user_list!H:H,"&gt;="&amp;A1167,user_list!J:J,days!G1167)+SUMIFS(user_list!P:P,user_list!G:G,"&lt;="&amp;A1167,user_list!H:H,"&gt;="&amp;A1167,user_list!J:J,days!G1167-1)</f>
        <v>0</v>
      </c>
      <c r="E1167" s="38">
        <f>COUNTIF(user_list!H:H,A1167)</f>
        <v>0</v>
      </c>
      <c r="F1167" s="55">
        <f t="shared" si="36"/>
        <v>3</v>
      </c>
      <c r="G1167" s="55">
        <f t="shared" si="37"/>
        <v>2018</v>
      </c>
    </row>
    <row r="1168" spans="1:7" x14ac:dyDescent="0.3">
      <c r="A1168" s="74">
        <v>43171</v>
      </c>
      <c r="B1168">
        <f>SUMIFS(user_list!P:P,user_list!G:G,"&lt;="&amp;A1168,user_list!H:H,"&gt;="&amp;A1168)</f>
        <v>0.42413028695770433</v>
      </c>
      <c r="C1168">
        <f>SUMIFS(user_list!Q:Q,user_list!G:G,"&lt;="&amp;A1168,user_list!H:H,"&gt;="&amp;A1168)</f>
        <v>1.056126750985992</v>
      </c>
      <c r="D1168">
        <f>SUMIFS(user_list!P:P,user_list!G:G,"&lt;="&amp;A1168,user_list!H:H,"&gt;="&amp;A1168,user_list!J:J,days!G1168)+SUMIFS(user_list!P:P,user_list!G:G,"&lt;="&amp;A1168,user_list!H:H,"&gt;="&amp;A1168,user_list!J:J,days!G1168-1)</f>
        <v>0</v>
      </c>
      <c r="E1168" s="38">
        <f>COUNTIF(user_list!H:H,A1168)</f>
        <v>0</v>
      </c>
      <c r="F1168" s="55">
        <f t="shared" si="36"/>
        <v>3</v>
      </c>
      <c r="G1168" s="55">
        <f t="shared" si="37"/>
        <v>2018</v>
      </c>
    </row>
    <row r="1169" spans="1:7" x14ac:dyDescent="0.3">
      <c r="A1169" s="74">
        <v>43172</v>
      </c>
      <c r="B1169">
        <f>SUMIFS(user_list!P:P,user_list!G:G,"&lt;="&amp;A1169,user_list!H:H,"&gt;="&amp;A1169)</f>
        <v>0.42413028695770433</v>
      </c>
      <c r="C1169">
        <f>SUMIFS(user_list!Q:Q,user_list!G:G,"&lt;="&amp;A1169,user_list!H:H,"&gt;="&amp;A1169)</f>
        <v>1.056126750985992</v>
      </c>
      <c r="D1169">
        <f>SUMIFS(user_list!P:P,user_list!G:G,"&lt;="&amp;A1169,user_list!H:H,"&gt;="&amp;A1169,user_list!J:J,days!G1169)+SUMIFS(user_list!P:P,user_list!G:G,"&lt;="&amp;A1169,user_list!H:H,"&gt;="&amp;A1169,user_list!J:J,days!G1169-1)</f>
        <v>0</v>
      </c>
      <c r="E1169" s="38">
        <f>COUNTIF(user_list!H:H,A1169)</f>
        <v>0</v>
      </c>
      <c r="F1169" s="55">
        <f t="shared" si="36"/>
        <v>3</v>
      </c>
      <c r="G1169" s="55">
        <f t="shared" si="37"/>
        <v>2018</v>
      </c>
    </row>
    <row r="1170" spans="1:7" x14ac:dyDescent="0.3">
      <c r="A1170" s="74">
        <v>43173</v>
      </c>
      <c r="B1170">
        <f>SUMIFS(user_list!P:P,user_list!G:G,"&lt;="&amp;A1170,user_list!H:H,"&gt;="&amp;A1170)</f>
        <v>0.42413028695770433</v>
      </c>
      <c r="C1170">
        <f>SUMIFS(user_list!Q:Q,user_list!G:G,"&lt;="&amp;A1170,user_list!H:H,"&gt;="&amp;A1170)</f>
        <v>1.056126750985992</v>
      </c>
      <c r="D1170">
        <f>SUMIFS(user_list!P:P,user_list!G:G,"&lt;="&amp;A1170,user_list!H:H,"&gt;="&amp;A1170,user_list!J:J,days!G1170)+SUMIFS(user_list!P:P,user_list!G:G,"&lt;="&amp;A1170,user_list!H:H,"&gt;="&amp;A1170,user_list!J:J,days!G1170-1)</f>
        <v>0</v>
      </c>
      <c r="E1170" s="38">
        <f>COUNTIF(user_list!H:H,A1170)</f>
        <v>0</v>
      </c>
      <c r="F1170" s="55">
        <f t="shared" si="36"/>
        <v>3</v>
      </c>
      <c r="G1170" s="55">
        <f t="shared" si="37"/>
        <v>2018</v>
      </c>
    </row>
    <row r="1171" spans="1:7" x14ac:dyDescent="0.3">
      <c r="A1171" s="74">
        <v>43174</v>
      </c>
      <c r="B1171">
        <f>SUMIFS(user_list!P:P,user_list!G:G,"&lt;="&amp;A1171,user_list!H:H,"&gt;="&amp;A1171)</f>
        <v>0.42413028695770433</v>
      </c>
      <c r="C1171">
        <f>SUMIFS(user_list!Q:Q,user_list!G:G,"&lt;="&amp;A1171,user_list!H:H,"&gt;="&amp;A1171)</f>
        <v>1.056126750985992</v>
      </c>
      <c r="D1171">
        <f>SUMIFS(user_list!P:P,user_list!G:G,"&lt;="&amp;A1171,user_list!H:H,"&gt;="&amp;A1171,user_list!J:J,days!G1171)+SUMIFS(user_list!P:P,user_list!G:G,"&lt;="&amp;A1171,user_list!H:H,"&gt;="&amp;A1171,user_list!J:J,days!G1171-1)</f>
        <v>0</v>
      </c>
      <c r="E1171" s="38">
        <f>COUNTIF(user_list!H:H,A1171)</f>
        <v>1</v>
      </c>
      <c r="F1171" s="55">
        <f t="shared" si="36"/>
        <v>3</v>
      </c>
      <c r="G1171" s="55">
        <f t="shared" si="37"/>
        <v>2018</v>
      </c>
    </row>
    <row r="1172" spans="1:7" x14ac:dyDescent="0.3">
      <c r="A1172" s="74">
        <v>43175</v>
      </c>
      <c r="B1172">
        <f>SUMIFS(user_list!P:P,user_list!G:G,"&lt;="&amp;A1172,user_list!H:H,"&gt;="&amp;A1172)</f>
        <v>0.30152046783625736</v>
      </c>
      <c r="C1172">
        <f>SUMIFS(user_list!Q:Q,user_list!G:G,"&lt;="&amp;A1172,user_list!H:H,"&gt;="&amp;A1172)</f>
        <v>0.75380116959064325</v>
      </c>
      <c r="D1172">
        <f>SUMIFS(user_list!P:P,user_list!G:G,"&lt;="&amp;A1172,user_list!H:H,"&gt;="&amp;A1172,user_list!J:J,days!G1172)+SUMIFS(user_list!P:P,user_list!G:G,"&lt;="&amp;A1172,user_list!H:H,"&gt;="&amp;A1172,user_list!J:J,days!G1172-1)</f>
        <v>0</v>
      </c>
      <c r="E1172" s="38">
        <f>COUNTIF(user_list!H:H,A1172)</f>
        <v>0</v>
      </c>
      <c r="F1172" s="55">
        <f t="shared" si="36"/>
        <v>3</v>
      </c>
      <c r="G1172" s="55">
        <f t="shared" si="37"/>
        <v>2018</v>
      </c>
    </row>
    <row r="1173" spans="1:7" x14ac:dyDescent="0.3">
      <c r="A1173" s="74">
        <v>43176</v>
      </c>
      <c r="B1173">
        <f>SUMIFS(user_list!P:P,user_list!G:G,"&lt;="&amp;A1173,user_list!H:H,"&gt;="&amp;A1173)</f>
        <v>0.30152046783625736</v>
      </c>
      <c r="C1173">
        <f>SUMIFS(user_list!Q:Q,user_list!G:G,"&lt;="&amp;A1173,user_list!H:H,"&gt;="&amp;A1173)</f>
        <v>0.75380116959064325</v>
      </c>
      <c r="D1173">
        <f>SUMIFS(user_list!P:P,user_list!G:G,"&lt;="&amp;A1173,user_list!H:H,"&gt;="&amp;A1173,user_list!J:J,days!G1173)+SUMIFS(user_list!P:P,user_list!G:G,"&lt;="&amp;A1173,user_list!H:H,"&gt;="&amp;A1173,user_list!J:J,days!G1173-1)</f>
        <v>0</v>
      </c>
      <c r="E1173" s="38">
        <f>COUNTIF(user_list!H:H,A1173)</f>
        <v>0</v>
      </c>
      <c r="F1173" s="55">
        <f t="shared" si="36"/>
        <v>3</v>
      </c>
      <c r="G1173" s="55">
        <f t="shared" si="37"/>
        <v>2018</v>
      </c>
    </row>
    <row r="1174" spans="1:7" x14ac:dyDescent="0.3">
      <c r="A1174" s="74">
        <v>43177</v>
      </c>
      <c r="B1174">
        <f>SUMIFS(user_list!P:P,user_list!G:G,"&lt;="&amp;A1174,user_list!H:H,"&gt;="&amp;A1174)</f>
        <v>0.30152046783625736</v>
      </c>
      <c r="C1174">
        <f>SUMIFS(user_list!Q:Q,user_list!G:G,"&lt;="&amp;A1174,user_list!H:H,"&gt;="&amp;A1174)</f>
        <v>0.75380116959064325</v>
      </c>
      <c r="D1174">
        <f>SUMIFS(user_list!P:P,user_list!G:G,"&lt;="&amp;A1174,user_list!H:H,"&gt;="&amp;A1174,user_list!J:J,days!G1174)+SUMIFS(user_list!P:P,user_list!G:G,"&lt;="&amp;A1174,user_list!H:H,"&gt;="&amp;A1174,user_list!J:J,days!G1174-1)</f>
        <v>0</v>
      </c>
      <c r="E1174" s="38">
        <f>COUNTIF(user_list!H:H,A1174)</f>
        <v>1</v>
      </c>
      <c r="F1174" s="55">
        <f t="shared" si="36"/>
        <v>3</v>
      </c>
      <c r="G1174" s="55">
        <f t="shared" si="37"/>
        <v>2018</v>
      </c>
    </row>
    <row r="1175" spans="1:7" x14ac:dyDescent="0.3">
      <c r="A1175" s="74">
        <v>43178</v>
      </c>
      <c r="B1175">
        <f>SUMIFS(user_list!P:P,user_list!G:G,"&lt;="&amp;A1175,user_list!H:H,"&gt;="&amp;A1175)</f>
        <v>1.0126315789473683</v>
      </c>
      <c r="C1175">
        <f>SUMIFS(user_list!Q:Q,user_list!G:G,"&lt;="&amp;A1175,user_list!H:H,"&gt;="&amp;A1175)</f>
        <v>2.0315789473684212</v>
      </c>
      <c r="D1175">
        <f>SUMIFS(user_list!P:P,user_list!G:G,"&lt;="&amp;A1175,user_list!H:H,"&gt;="&amp;A1175,user_list!J:J,days!G1175)+SUMIFS(user_list!P:P,user_list!G:G,"&lt;="&amp;A1175,user_list!H:H,"&gt;="&amp;A1175,user_list!J:J,days!G1175-1)</f>
        <v>0</v>
      </c>
      <c r="E1175" s="38">
        <f>COUNTIF(user_list!H:H,A1175)</f>
        <v>1</v>
      </c>
      <c r="F1175" s="55">
        <f t="shared" si="36"/>
        <v>3</v>
      </c>
      <c r="G1175" s="55">
        <f t="shared" si="37"/>
        <v>2018</v>
      </c>
    </row>
    <row r="1176" spans="1:7" x14ac:dyDescent="0.3">
      <c r="A1176" s="74">
        <v>43179</v>
      </c>
      <c r="B1176">
        <f>SUMIFS(user_list!P:P,user_list!G:G,"&lt;="&amp;A1176,user_list!H:H,"&gt;="&amp;A1176)</f>
        <v>1.2631578947368421E-2</v>
      </c>
      <c r="C1176">
        <f>SUMIFS(user_list!Q:Q,user_list!G:G,"&lt;="&amp;A1176,user_list!H:H,"&gt;="&amp;A1176)</f>
        <v>3.1578947368421047E-2</v>
      </c>
      <c r="D1176">
        <f>SUMIFS(user_list!P:P,user_list!G:G,"&lt;="&amp;A1176,user_list!H:H,"&gt;="&amp;A1176,user_list!J:J,days!G1176)+SUMIFS(user_list!P:P,user_list!G:G,"&lt;="&amp;A1176,user_list!H:H,"&gt;="&amp;A1176,user_list!J:J,days!G1176-1)</f>
        <v>0</v>
      </c>
      <c r="E1176" s="38">
        <f>COUNTIF(user_list!H:H,A1176)</f>
        <v>0</v>
      </c>
      <c r="F1176" s="55">
        <f t="shared" si="36"/>
        <v>3</v>
      </c>
      <c r="G1176" s="55">
        <f t="shared" si="37"/>
        <v>2018</v>
      </c>
    </row>
    <row r="1177" spans="1:7" x14ac:dyDescent="0.3">
      <c r="A1177" s="74">
        <v>43180</v>
      </c>
      <c r="B1177">
        <f>SUMIFS(user_list!P:P,user_list!G:G,"&lt;="&amp;A1177,user_list!H:H,"&gt;="&amp;A1177)</f>
        <v>1.2631578947368421E-2</v>
      </c>
      <c r="C1177">
        <f>SUMIFS(user_list!Q:Q,user_list!G:G,"&lt;="&amp;A1177,user_list!H:H,"&gt;="&amp;A1177)</f>
        <v>3.1578947368421047E-2</v>
      </c>
      <c r="D1177">
        <f>SUMIFS(user_list!P:P,user_list!G:G,"&lt;="&amp;A1177,user_list!H:H,"&gt;="&amp;A1177,user_list!J:J,days!G1177)+SUMIFS(user_list!P:P,user_list!G:G,"&lt;="&amp;A1177,user_list!H:H,"&gt;="&amp;A1177,user_list!J:J,days!G1177-1)</f>
        <v>0</v>
      </c>
      <c r="E1177" s="38">
        <f>COUNTIF(user_list!H:H,A1177)</f>
        <v>0</v>
      </c>
      <c r="F1177" s="55">
        <f t="shared" si="36"/>
        <v>3</v>
      </c>
      <c r="G1177" s="55">
        <f t="shared" si="37"/>
        <v>2018</v>
      </c>
    </row>
    <row r="1178" spans="1:7" x14ac:dyDescent="0.3">
      <c r="A1178" s="74">
        <v>43181</v>
      </c>
      <c r="B1178">
        <f>SUMIFS(user_list!P:P,user_list!G:G,"&lt;="&amp;A1178,user_list!H:H,"&gt;="&amp;A1178)</f>
        <v>1.2631578947368421E-2</v>
      </c>
      <c r="C1178">
        <f>SUMIFS(user_list!Q:Q,user_list!G:G,"&lt;="&amp;A1178,user_list!H:H,"&gt;="&amp;A1178)</f>
        <v>3.1578947368421047E-2</v>
      </c>
      <c r="D1178">
        <f>SUMIFS(user_list!P:P,user_list!G:G,"&lt;="&amp;A1178,user_list!H:H,"&gt;="&amp;A1178,user_list!J:J,days!G1178)+SUMIFS(user_list!P:P,user_list!G:G,"&lt;="&amp;A1178,user_list!H:H,"&gt;="&amp;A1178,user_list!J:J,days!G1178-1)</f>
        <v>0</v>
      </c>
      <c r="E1178" s="38">
        <f>COUNTIF(user_list!H:H,A1178)</f>
        <v>0</v>
      </c>
      <c r="F1178" s="55">
        <f t="shared" si="36"/>
        <v>3</v>
      </c>
      <c r="G1178" s="55">
        <f t="shared" si="37"/>
        <v>2018</v>
      </c>
    </row>
    <row r="1179" spans="1:7" x14ac:dyDescent="0.3">
      <c r="A1179" s="74">
        <v>43182</v>
      </c>
      <c r="B1179">
        <f>SUMIFS(user_list!P:P,user_list!G:G,"&lt;="&amp;A1179,user_list!H:H,"&gt;="&amp;A1179)</f>
        <v>1.2631578947368421E-2</v>
      </c>
      <c r="C1179">
        <f>SUMIFS(user_list!Q:Q,user_list!G:G,"&lt;="&amp;A1179,user_list!H:H,"&gt;="&amp;A1179)</f>
        <v>3.1578947368421047E-2</v>
      </c>
      <c r="D1179">
        <f>SUMIFS(user_list!P:P,user_list!G:G,"&lt;="&amp;A1179,user_list!H:H,"&gt;="&amp;A1179,user_list!J:J,days!G1179)+SUMIFS(user_list!P:P,user_list!G:G,"&lt;="&amp;A1179,user_list!H:H,"&gt;="&amp;A1179,user_list!J:J,days!G1179-1)</f>
        <v>0</v>
      </c>
      <c r="E1179" s="38">
        <f>COUNTIF(user_list!H:H,A1179)</f>
        <v>0</v>
      </c>
      <c r="F1179" s="55">
        <f t="shared" si="36"/>
        <v>3</v>
      </c>
      <c r="G1179" s="55">
        <f t="shared" si="37"/>
        <v>2018</v>
      </c>
    </row>
    <row r="1180" spans="1:7" x14ac:dyDescent="0.3">
      <c r="A1180" s="74">
        <v>43183</v>
      </c>
      <c r="B1180">
        <f>SUMIFS(user_list!P:P,user_list!G:G,"&lt;="&amp;A1180,user_list!H:H,"&gt;="&amp;A1180)</f>
        <v>1.2631578947368421E-2</v>
      </c>
      <c r="C1180">
        <f>SUMIFS(user_list!Q:Q,user_list!G:G,"&lt;="&amp;A1180,user_list!H:H,"&gt;="&amp;A1180)</f>
        <v>3.1578947368421047E-2</v>
      </c>
      <c r="D1180">
        <f>SUMIFS(user_list!P:P,user_list!G:G,"&lt;="&amp;A1180,user_list!H:H,"&gt;="&amp;A1180,user_list!J:J,days!G1180)+SUMIFS(user_list!P:P,user_list!G:G,"&lt;="&amp;A1180,user_list!H:H,"&gt;="&amp;A1180,user_list!J:J,days!G1180-1)</f>
        <v>0</v>
      </c>
      <c r="E1180" s="38">
        <f>COUNTIF(user_list!H:H,A1180)</f>
        <v>0</v>
      </c>
      <c r="F1180" s="55">
        <f t="shared" si="36"/>
        <v>3</v>
      </c>
      <c r="G1180" s="55">
        <f t="shared" si="37"/>
        <v>2018</v>
      </c>
    </row>
    <row r="1181" spans="1:7" x14ac:dyDescent="0.3">
      <c r="A1181" s="74">
        <v>43184</v>
      </c>
      <c r="B1181">
        <f>SUMIFS(user_list!P:P,user_list!G:G,"&lt;="&amp;A1181,user_list!H:H,"&gt;="&amp;A1181)</f>
        <v>1.2631578947368421E-2</v>
      </c>
      <c r="C1181">
        <f>SUMIFS(user_list!Q:Q,user_list!G:G,"&lt;="&amp;A1181,user_list!H:H,"&gt;="&amp;A1181)</f>
        <v>3.1578947368421047E-2</v>
      </c>
      <c r="D1181">
        <f>SUMIFS(user_list!P:P,user_list!G:G,"&lt;="&amp;A1181,user_list!H:H,"&gt;="&amp;A1181,user_list!J:J,days!G1181)+SUMIFS(user_list!P:P,user_list!G:G,"&lt;="&amp;A1181,user_list!H:H,"&gt;="&amp;A1181,user_list!J:J,days!G1181-1)</f>
        <v>0</v>
      </c>
      <c r="E1181" s="38">
        <f>COUNTIF(user_list!H:H,A1181)</f>
        <v>0</v>
      </c>
      <c r="F1181" s="55">
        <f t="shared" si="36"/>
        <v>3</v>
      </c>
      <c r="G1181" s="55">
        <f t="shared" si="37"/>
        <v>2018</v>
      </c>
    </row>
    <row r="1182" spans="1:7" x14ac:dyDescent="0.3">
      <c r="A1182" s="74">
        <v>43185</v>
      </c>
      <c r="B1182">
        <f>SUMIFS(user_list!P:P,user_list!G:G,"&lt;="&amp;A1182,user_list!H:H,"&gt;="&amp;A1182)</f>
        <v>1.2631578947368421E-2</v>
      </c>
      <c r="C1182">
        <f>SUMIFS(user_list!Q:Q,user_list!G:G,"&lt;="&amp;A1182,user_list!H:H,"&gt;="&amp;A1182)</f>
        <v>3.1578947368421047E-2</v>
      </c>
      <c r="D1182">
        <f>SUMIFS(user_list!P:P,user_list!G:G,"&lt;="&amp;A1182,user_list!H:H,"&gt;="&amp;A1182,user_list!J:J,days!G1182)+SUMIFS(user_list!P:P,user_list!G:G,"&lt;="&amp;A1182,user_list!H:H,"&gt;="&amp;A1182,user_list!J:J,days!G1182-1)</f>
        <v>0</v>
      </c>
      <c r="E1182" s="38">
        <f>COUNTIF(user_list!H:H,A1182)</f>
        <v>0</v>
      </c>
      <c r="F1182" s="55">
        <f t="shared" si="36"/>
        <v>3</v>
      </c>
      <c r="G1182" s="55">
        <f t="shared" si="37"/>
        <v>2018</v>
      </c>
    </row>
    <row r="1183" spans="1:7" x14ac:dyDescent="0.3">
      <c r="A1183" s="74">
        <v>43186</v>
      </c>
      <c r="B1183">
        <f>SUMIFS(user_list!P:P,user_list!G:G,"&lt;="&amp;A1183,user_list!H:H,"&gt;="&amp;A1183)</f>
        <v>1.2631578947368421E-2</v>
      </c>
      <c r="C1183">
        <f>SUMIFS(user_list!Q:Q,user_list!G:G,"&lt;="&amp;A1183,user_list!H:H,"&gt;="&amp;A1183)</f>
        <v>3.1578947368421047E-2</v>
      </c>
      <c r="D1183">
        <f>SUMIFS(user_list!P:P,user_list!G:G,"&lt;="&amp;A1183,user_list!H:H,"&gt;="&amp;A1183,user_list!J:J,days!G1183)+SUMIFS(user_list!P:P,user_list!G:G,"&lt;="&amp;A1183,user_list!H:H,"&gt;="&amp;A1183,user_list!J:J,days!G1183-1)</f>
        <v>0</v>
      </c>
      <c r="E1183" s="38">
        <f>COUNTIF(user_list!H:H,A1183)</f>
        <v>0</v>
      </c>
      <c r="F1183" s="55">
        <f t="shared" si="36"/>
        <v>3</v>
      </c>
      <c r="G1183" s="55">
        <f t="shared" si="37"/>
        <v>2018</v>
      </c>
    </row>
    <row r="1184" spans="1:7" x14ac:dyDescent="0.3">
      <c r="A1184" s="74">
        <v>43187</v>
      </c>
      <c r="B1184">
        <f>SUMIFS(user_list!P:P,user_list!G:G,"&lt;="&amp;A1184,user_list!H:H,"&gt;="&amp;A1184)</f>
        <v>1.2631578947368421E-2</v>
      </c>
      <c r="C1184">
        <f>SUMIFS(user_list!Q:Q,user_list!G:G,"&lt;="&amp;A1184,user_list!H:H,"&gt;="&amp;A1184)</f>
        <v>3.1578947368421047E-2</v>
      </c>
      <c r="D1184">
        <f>SUMIFS(user_list!P:P,user_list!G:G,"&lt;="&amp;A1184,user_list!H:H,"&gt;="&amp;A1184,user_list!J:J,days!G1184)+SUMIFS(user_list!P:P,user_list!G:G,"&lt;="&amp;A1184,user_list!H:H,"&gt;="&amp;A1184,user_list!J:J,days!G1184-1)</f>
        <v>0</v>
      </c>
      <c r="E1184" s="38">
        <f>COUNTIF(user_list!H:H,A1184)</f>
        <v>0</v>
      </c>
      <c r="F1184" s="55">
        <f t="shared" si="36"/>
        <v>3</v>
      </c>
      <c r="G1184" s="55">
        <f t="shared" si="37"/>
        <v>2018</v>
      </c>
    </row>
    <row r="1185" spans="1:7" x14ac:dyDescent="0.3">
      <c r="A1185" s="74">
        <v>43188</v>
      </c>
      <c r="B1185">
        <f>SUMIFS(user_list!P:P,user_list!G:G,"&lt;="&amp;A1185,user_list!H:H,"&gt;="&amp;A1185)</f>
        <v>1.2631578947368421E-2</v>
      </c>
      <c r="C1185">
        <f>SUMIFS(user_list!Q:Q,user_list!G:G,"&lt;="&amp;A1185,user_list!H:H,"&gt;="&amp;A1185)</f>
        <v>3.1578947368421047E-2</v>
      </c>
      <c r="D1185">
        <f>SUMIFS(user_list!P:P,user_list!G:G,"&lt;="&amp;A1185,user_list!H:H,"&gt;="&amp;A1185,user_list!J:J,days!G1185)+SUMIFS(user_list!P:P,user_list!G:G,"&lt;="&amp;A1185,user_list!H:H,"&gt;="&amp;A1185,user_list!J:J,days!G1185-1)</f>
        <v>0</v>
      </c>
      <c r="E1185" s="38">
        <f>COUNTIF(user_list!H:H,A1185)</f>
        <v>0</v>
      </c>
      <c r="F1185" s="55">
        <f t="shared" si="36"/>
        <v>3</v>
      </c>
      <c r="G1185" s="55">
        <f t="shared" si="37"/>
        <v>2018</v>
      </c>
    </row>
    <row r="1186" spans="1:7" x14ac:dyDescent="0.3">
      <c r="A1186" s="74">
        <v>43189</v>
      </c>
      <c r="B1186">
        <f>SUMIFS(user_list!P:P,user_list!G:G,"&lt;="&amp;A1186,user_list!H:H,"&gt;="&amp;A1186)</f>
        <v>1.2631578947368421E-2</v>
      </c>
      <c r="C1186">
        <f>SUMIFS(user_list!Q:Q,user_list!G:G,"&lt;="&amp;A1186,user_list!H:H,"&gt;="&amp;A1186)</f>
        <v>3.1578947368421047E-2</v>
      </c>
      <c r="D1186">
        <f>SUMIFS(user_list!P:P,user_list!G:G,"&lt;="&amp;A1186,user_list!H:H,"&gt;="&amp;A1186,user_list!J:J,days!G1186)+SUMIFS(user_list!P:P,user_list!G:G,"&lt;="&amp;A1186,user_list!H:H,"&gt;="&amp;A1186,user_list!J:J,days!G1186-1)</f>
        <v>0</v>
      </c>
      <c r="E1186" s="38">
        <f>COUNTIF(user_list!H:H,A1186)</f>
        <v>0</v>
      </c>
      <c r="F1186" s="55">
        <f t="shared" si="36"/>
        <v>3</v>
      </c>
      <c r="G1186" s="55">
        <f t="shared" si="37"/>
        <v>2018</v>
      </c>
    </row>
    <row r="1187" spans="1:7" x14ac:dyDescent="0.3">
      <c r="A1187" s="74">
        <v>43190</v>
      </c>
      <c r="B1187">
        <f>SUMIFS(user_list!P:P,user_list!G:G,"&lt;="&amp;A1187,user_list!H:H,"&gt;="&amp;A1187)</f>
        <v>1.2631578947368421E-2</v>
      </c>
      <c r="C1187">
        <f>SUMIFS(user_list!Q:Q,user_list!G:G,"&lt;="&amp;A1187,user_list!H:H,"&gt;="&amp;A1187)</f>
        <v>3.1578947368421047E-2</v>
      </c>
      <c r="D1187">
        <f>SUMIFS(user_list!P:P,user_list!G:G,"&lt;="&amp;A1187,user_list!H:H,"&gt;="&amp;A1187,user_list!J:J,days!G1187)+SUMIFS(user_list!P:P,user_list!G:G,"&lt;="&amp;A1187,user_list!H:H,"&gt;="&amp;A1187,user_list!J:J,days!G1187-1)</f>
        <v>0</v>
      </c>
      <c r="E1187" s="38">
        <f>COUNTIF(user_list!H:H,A1187)</f>
        <v>0</v>
      </c>
      <c r="F1187" s="55">
        <f t="shared" si="36"/>
        <v>3</v>
      </c>
      <c r="G1187" s="55">
        <f t="shared" si="37"/>
        <v>2018</v>
      </c>
    </row>
    <row r="1188" spans="1:7" x14ac:dyDescent="0.3">
      <c r="A1188" s="74">
        <v>43191</v>
      </c>
      <c r="B1188">
        <f>SUMIFS(user_list!P:P,user_list!G:G,"&lt;="&amp;A1188,user_list!H:H,"&gt;="&amp;A1188)</f>
        <v>0.33763157894736845</v>
      </c>
      <c r="C1188">
        <f>SUMIFS(user_list!Q:Q,user_list!G:G,"&lt;="&amp;A1188,user_list!H:H,"&gt;="&amp;A1188)</f>
        <v>0.84407894736842104</v>
      </c>
      <c r="D1188">
        <f>SUMIFS(user_list!P:P,user_list!G:G,"&lt;="&amp;A1188,user_list!H:H,"&gt;="&amp;A1188,user_list!J:J,days!G1188)+SUMIFS(user_list!P:P,user_list!G:G,"&lt;="&amp;A1188,user_list!H:H,"&gt;="&amp;A1188,user_list!J:J,days!G1188-1)</f>
        <v>0</v>
      </c>
      <c r="E1188" s="38">
        <f>COUNTIF(user_list!H:H,A1188)</f>
        <v>0</v>
      </c>
      <c r="F1188" s="55">
        <f t="shared" si="36"/>
        <v>4</v>
      </c>
      <c r="G1188" s="55">
        <f t="shared" si="37"/>
        <v>2018</v>
      </c>
    </row>
    <row r="1189" spans="1:7" x14ac:dyDescent="0.3">
      <c r="A1189" s="74">
        <v>43192</v>
      </c>
      <c r="B1189">
        <f>SUMIFS(user_list!P:P,user_list!G:G,"&lt;="&amp;A1189,user_list!H:H,"&gt;="&amp;A1189)</f>
        <v>0.33763157894736845</v>
      </c>
      <c r="C1189">
        <f>SUMIFS(user_list!Q:Q,user_list!G:G,"&lt;="&amp;A1189,user_list!H:H,"&gt;="&amp;A1189)</f>
        <v>0.84407894736842104</v>
      </c>
      <c r="D1189">
        <f>SUMIFS(user_list!P:P,user_list!G:G,"&lt;="&amp;A1189,user_list!H:H,"&gt;="&amp;A1189,user_list!J:J,days!G1189)+SUMIFS(user_list!P:P,user_list!G:G,"&lt;="&amp;A1189,user_list!H:H,"&gt;="&amp;A1189,user_list!J:J,days!G1189-1)</f>
        <v>0</v>
      </c>
      <c r="E1189" s="38">
        <f>COUNTIF(user_list!H:H,A1189)</f>
        <v>0</v>
      </c>
      <c r="F1189" s="55">
        <f t="shared" si="36"/>
        <v>4</v>
      </c>
      <c r="G1189" s="55">
        <f t="shared" si="37"/>
        <v>2018</v>
      </c>
    </row>
    <row r="1190" spans="1:7" x14ac:dyDescent="0.3">
      <c r="A1190" s="74">
        <v>43193</v>
      </c>
      <c r="B1190">
        <f>SUMIFS(user_list!P:P,user_list!G:G,"&lt;="&amp;A1190,user_list!H:H,"&gt;="&amp;A1190)</f>
        <v>0.33763157894736845</v>
      </c>
      <c r="C1190">
        <f>SUMIFS(user_list!Q:Q,user_list!G:G,"&lt;="&amp;A1190,user_list!H:H,"&gt;="&amp;A1190)</f>
        <v>0.84407894736842104</v>
      </c>
      <c r="D1190">
        <f>SUMIFS(user_list!P:P,user_list!G:G,"&lt;="&amp;A1190,user_list!H:H,"&gt;="&amp;A1190,user_list!J:J,days!G1190)+SUMIFS(user_list!P:P,user_list!G:G,"&lt;="&amp;A1190,user_list!H:H,"&gt;="&amp;A1190,user_list!J:J,days!G1190-1)</f>
        <v>0</v>
      </c>
      <c r="E1190" s="38">
        <f>COUNTIF(user_list!H:H,A1190)</f>
        <v>0</v>
      </c>
      <c r="F1190" s="55">
        <f t="shared" si="36"/>
        <v>4</v>
      </c>
      <c r="G1190" s="55">
        <f t="shared" si="37"/>
        <v>2018</v>
      </c>
    </row>
    <row r="1191" spans="1:7" x14ac:dyDescent="0.3">
      <c r="A1191" s="74">
        <v>43194</v>
      </c>
      <c r="B1191">
        <f>SUMIFS(user_list!P:P,user_list!G:G,"&lt;="&amp;A1191,user_list!H:H,"&gt;="&amp;A1191)</f>
        <v>0.33763157894736845</v>
      </c>
      <c r="C1191">
        <f>SUMIFS(user_list!Q:Q,user_list!G:G,"&lt;="&amp;A1191,user_list!H:H,"&gt;="&amp;A1191)</f>
        <v>0.84407894736842104</v>
      </c>
      <c r="D1191">
        <f>SUMIFS(user_list!P:P,user_list!G:G,"&lt;="&amp;A1191,user_list!H:H,"&gt;="&amp;A1191,user_list!J:J,days!G1191)+SUMIFS(user_list!P:P,user_list!G:G,"&lt;="&amp;A1191,user_list!H:H,"&gt;="&amp;A1191,user_list!J:J,days!G1191-1)</f>
        <v>0</v>
      </c>
      <c r="E1191" s="38">
        <f>COUNTIF(user_list!H:H,A1191)</f>
        <v>0</v>
      </c>
      <c r="F1191" s="55">
        <f t="shared" si="36"/>
        <v>4</v>
      </c>
      <c r="G1191" s="55">
        <f t="shared" si="37"/>
        <v>2018</v>
      </c>
    </row>
    <row r="1192" spans="1:7" x14ac:dyDescent="0.3">
      <c r="A1192" s="74">
        <v>43195</v>
      </c>
      <c r="B1192">
        <f>SUMIFS(user_list!P:P,user_list!G:G,"&lt;="&amp;A1192,user_list!H:H,"&gt;="&amp;A1192)</f>
        <v>0.33763157894736845</v>
      </c>
      <c r="C1192">
        <f>SUMIFS(user_list!Q:Q,user_list!G:G,"&lt;="&amp;A1192,user_list!H:H,"&gt;="&amp;A1192)</f>
        <v>0.84407894736842104</v>
      </c>
      <c r="D1192">
        <f>SUMIFS(user_list!P:P,user_list!G:G,"&lt;="&amp;A1192,user_list!H:H,"&gt;="&amp;A1192,user_list!J:J,days!G1192)+SUMIFS(user_list!P:P,user_list!G:G,"&lt;="&amp;A1192,user_list!H:H,"&gt;="&amp;A1192,user_list!J:J,days!G1192-1)</f>
        <v>0</v>
      </c>
      <c r="E1192" s="38">
        <f>COUNTIF(user_list!H:H,A1192)</f>
        <v>0</v>
      </c>
      <c r="F1192" s="55">
        <f t="shared" si="36"/>
        <v>4</v>
      </c>
      <c r="G1192" s="55">
        <f t="shared" si="37"/>
        <v>2018</v>
      </c>
    </row>
    <row r="1193" spans="1:7" x14ac:dyDescent="0.3">
      <c r="A1193" s="74">
        <v>43196</v>
      </c>
      <c r="B1193">
        <f>SUMIFS(user_list!P:P,user_list!G:G,"&lt;="&amp;A1193,user_list!H:H,"&gt;="&amp;A1193)</f>
        <v>0.33763157894736845</v>
      </c>
      <c r="C1193">
        <f>SUMIFS(user_list!Q:Q,user_list!G:G,"&lt;="&amp;A1193,user_list!H:H,"&gt;="&amp;A1193)</f>
        <v>0.84407894736842104</v>
      </c>
      <c r="D1193">
        <f>SUMIFS(user_list!P:P,user_list!G:G,"&lt;="&amp;A1193,user_list!H:H,"&gt;="&amp;A1193,user_list!J:J,days!G1193)+SUMIFS(user_list!P:P,user_list!G:G,"&lt;="&amp;A1193,user_list!H:H,"&gt;="&amp;A1193,user_list!J:J,days!G1193-1)</f>
        <v>0</v>
      </c>
      <c r="E1193" s="38">
        <f>COUNTIF(user_list!H:H,A1193)</f>
        <v>0</v>
      </c>
      <c r="F1193" s="55">
        <f t="shared" si="36"/>
        <v>4</v>
      </c>
      <c r="G1193" s="55">
        <f t="shared" si="37"/>
        <v>2018</v>
      </c>
    </row>
    <row r="1194" spans="1:7" x14ac:dyDescent="0.3">
      <c r="A1194" s="74">
        <v>43197</v>
      </c>
      <c r="B1194">
        <f>SUMIFS(user_list!P:P,user_list!G:G,"&lt;="&amp;A1194,user_list!H:H,"&gt;="&amp;A1194)</f>
        <v>0.33763157894736845</v>
      </c>
      <c r="C1194">
        <f>SUMIFS(user_list!Q:Q,user_list!G:G,"&lt;="&amp;A1194,user_list!H:H,"&gt;="&amp;A1194)</f>
        <v>0.84407894736842104</v>
      </c>
      <c r="D1194">
        <f>SUMIFS(user_list!P:P,user_list!G:G,"&lt;="&amp;A1194,user_list!H:H,"&gt;="&amp;A1194,user_list!J:J,days!G1194)+SUMIFS(user_list!P:P,user_list!G:G,"&lt;="&amp;A1194,user_list!H:H,"&gt;="&amp;A1194,user_list!J:J,days!G1194-1)</f>
        <v>0</v>
      </c>
      <c r="E1194" s="38">
        <f>COUNTIF(user_list!H:H,A1194)</f>
        <v>0</v>
      </c>
      <c r="F1194" s="55">
        <f t="shared" si="36"/>
        <v>4</v>
      </c>
      <c r="G1194" s="55">
        <f t="shared" si="37"/>
        <v>2018</v>
      </c>
    </row>
    <row r="1195" spans="1:7" x14ac:dyDescent="0.3">
      <c r="A1195" s="74">
        <v>43198</v>
      </c>
      <c r="B1195">
        <f>SUMIFS(user_list!P:P,user_list!G:G,"&lt;="&amp;A1195,user_list!H:H,"&gt;="&amp;A1195)</f>
        <v>0.33763157894736845</v>
      </c>
      <c r="C1195">
        <f>SUMIFS(user_list!Q:Q,user_list!G:G,"&lt;="&amp;A1195,user_list!H:H,"&gt;="&amp;A1195)</f>
        <v>0.84407894736842104</v>
      </c>
      <c r="D1195">
        <f>SUMIFS(user_list!P:P,user_list!G:G,"&lt;="&amp;A1195,user_list!H:H,"&gt;="&amp;A1195,user_list!J:J,days!G1195)+SUMIFS(user_list!P:P,user_list!G:G,"&lt;="&amp;A1195,user_list!H:H,"&gt;="&amp;A1195,user_list!J:J,days!G1195-1)</f>
        <v>0</v>
      </c>
      <c r="E1195" s="38">
        <f>COUNTIF(user_list!H:H,A1195)</f>
        <v>0</v>
      </c>
      <c r="F1195" s="55">
        <f t="shared" si="36"/>
        <v>4</v>
      </c>
      <c r="G1195" s="55">
        <f t="shared" si="37"/>
        <v>2018</v>
      </c>
    </row>
    <row r="1196" spans="1:7" x14ac:dyDescent="0.3">
      <c r="A1196" s="74">
        <v>43199</v>
      </c>
      <c r="B1196">
        <f>SUMIFS(user_list!P:P,user_list!G:G,"&lt;="&amp;A1196,user_list!H:H,"&gt;="&amp;A1196)</f>
        <v>0.33763157894736845</v>
      </c>
      <c r="C1196">
        <f>SUMIFS(user_list!Q:Q,user_list!G:G,"&lt;="&amp;A1196,user_list!H:H,"&gt;="&amp;A1196)</f>
        <v>0.84407894736842104</v>
      </c>
      <c r="D1196">
        <f>SUMIFS(user_list!P:P,user_list!G:G,"&lt;="&amp;A1196,user_list!H:H,"&gt;="&amp;A1196,user_list!J:J,days!G1196)+SUMIFS(user_list!P:P,user_list!G:G,"&lt;="&amp;A1196,user_list!H:H,"&gt;="&amp;A1196,user_list!J:J,days!G1196-1)</f>
        <v>0</v>
      </c>
      <c r="E1196" s="38">
        <f>COUNTIF(user_list!H:H,A1196)</f>
        <v>0</v>
      </c>
      <c r="F1196" s="55">
        <f t="shared" si="36"/>
        <v>4</v>
      </c>
      <c r="G1196" s="55">
        <f t="shared" si="37"/>
        <v>2018</v>
      </c>
    </row>
    <row r="1197" spans="1:7" x14ac:dyDescent="0.3">
      <c r="A1197" s="74">
        <v>43200</v>
      </c>
      <c r="B1197">
        <f>SUMIFS(user_list!P:P,user_list!G:G,"&lt;="&amp;A1197,user_list!H:H,"&gt;="&amp;A1197)</f>
        <v>0.33763157894736845</v>
      </c>
      <c r="C1197">
        <f>SUMIFS(user_list!Q:Q,user_list!G:G,"&lt;="&amp;A1197,user_list!H:H,"&gt;="&amp;A1197)</f>
        <v>0.84407894736842104</v>
      </c>
      <c r="D1197">
        <f>SUMIFS(user_list!P:P,user_list!G:G,"&lt;="&amp;A1197,user_list!H:H,"&gt;="&amp;A1197,user_list!J:J,days!G1197)+SUMIFS(user_list!P:P,user_list!G:G,"&lt;="&amp;A1197,user_list!H:H,"&gt;="&amp;A1197,user_list!J:J,days!G1197-1)</f>
        <v>0</v>
      </c>
      <c r="E1197" s="38">
        <f>COUNTIF(user_list!H:H,A1197)</f>
        <v>0</v>
      </c>
      <c r="F1197" s="55">
        <f t="shared" si="36"/>
        <v>4</v>
      </c>
      <c r="G1197" s="55">
        <f t="shared" si="37"/>
        <v>2018</v>
      </c>
    </row>
    <row r="1198" spans="1:7" x14ac:dyDescent="0.3">
      <c r="A1198" s="74">
        <v>43201</v>
      </c>
      <c r="B1198">
        <f>SUMIFS(user_list!P:P,user_list!G:G,"&lt;="&amp;A1198,user_list!H:H,"&gt;="&amp;A1198)</f>
        <v>0.33763157894736845</v>
      </c>
      <c r="C1198">
        <f>SUMIFS(user_list!Q:Q,user_list!G:G,"&lt;="&amp;A1198,user_list!H:H,"&gt;="&amp;A1198)</f>
        <v>0.84407894736842104</v>
      </c>
      <c r="D1198">
        <f>SUMIFS(user_list!P:P,user_list!G:G,"&lt;="&amp;A1198,user_list!H:H,"&gt;="&amp;A1198,user_list!J:J,days!G1198)+SUMIFS(user_list!P:P,user_list!G:G,"&lt;="&amp;A1198,user_list!H:H,"&gt;="&amp;A1198,user_list!J:J,days!G1198-1)</f>
        <v>0</v>
      </c>
      <c r="E1198" s="38">
        <f>COUNTIF(user_list!H:H,A1198)</f>
        <v>0</v>
      </c>
      <c r="F1198" s="55">
        <f t="shared" si="36"/>
        <v>4</v>
      </c>
      <c r="G1198" s="55">
        <f t="shared" si="37"/>
        <v>2018</v>
      </c>
    </row>
    <row r="1199" spans="1:7" x14ac:dyDescent="0.3">
      <c r="A1199" s="74">
        <v>43202</v>
      </c>
      <c r="B1199">
        <f>SUMIFS(user_list!P:P,user_list!G:G,"&lt;="&amp;A1199,user_list!H:H,"&gt;="&amp;A1199)</f>
        <v>0.33763157894736845</v>
      </c>
      <c r="C1199">
        <f>SUMIFS(user_list!Q:Q,user_list!G:G,"&lt;="&amp;A1199,user_list!H:H,"&gt;="&amp;A1199)</f>
        <v>0.84407894736842104</v>
      </c>
      <c r="D1199">
        <f>SUMIFS(user_list!P:P,user_list!G:G,"&lt;="&amp;A1199,user_list!H:H,"&gt;="&amp;A1199,user_list!J:J,days!G1199)+SUMIFS(user_list!P:P,user_list!G:G,"&lt;="&amp;A1199,user_list!H:H,"&gt;="&amp;A1199,user_list!J:J,days!G1199-1)</f>
        <v>0</v>
      </c>
      <c r="E1199" s="38">
        <f>COUNTIF(user_list!H:H,A1199)</f>
        <v>0</v>
      </c>
      <c r="F1199" s="55">
        <f t="shared" si="36"/>
        <v>4</v>
      </c>
      <c r="G1199" s="55">
        <f t="shared" si="37"/>
        <v>2018</v>
      </c>
    </row>
    <row r="1200" spans="1:7" x14ac:dyDescent="0.3">
      <c r="A1200" s="74">
        <v>43203</v>
      </c>
      <c r="B1200">
        <f>SUMIFS(user_list!P:P,user_list!G:G,"&lt;="&amp;A1200,user_list!H:H,"&gt;="&amp;A1200)</f>
        <v>0.33763157894736845</v>
      </c>
      <c r="C1200">
        <f>SUMIFS(user_list!Q:Q,user_list!G:G,"&lt;="&amp;A1200,user_list!H:H,"&gt;="&amp;A1200)</f>
        <v>0.84407894736842104</v>
      </c>
      <c r="D1200">
        <f>SUMIFS(user_list!P:P,user_list!G:G,"&lt;="&amp;A1200,user_list!H:H,"&gt;="&amp;A1200,user_list!J:J,days!G1200)+SUMIFS(user_list!P:P,user_list!G:G,"&lt;="&amp;A1200,user_list!H:H,"&gt;="&amp;A1200,user_list!J:J,days!G1200-1)</f>
        <v>0</v>
      </c>
      <c r="E1200" s="38">
        <f>COUNTIF(user_list!H:H,A1200)</f>
        <v>0</v>
      </c>
      <c r="F1200" s="55">
        <f t="shared" si="36"/>
        <v>4</v>
      </c>
      <c r="G1200" s="55">
        <f t="shared" si="37"/>
        <v>2018</v>
      </c>
    </row>
    <row r="1201" spans="1:7" x14ac:dyDescent="0.3">
      <c r="A1201" s="74">
        <v>43204</v>
      </c>
      <c r="B1201">
        <f>SUMIFS(user_list!P:P,user_list!G:G,"&lt;="&amp;A1201,user_list!H:H,"&gt;="&amp;A1201)</f>
        <v>0.33763157894736845</v>
      </c>
      <c r="C1201">
        <f>SUMIFS(user_list!Q:Q,user_list!G:G,"&lt;="&amp;A1201,user_list!H:H,"&gt;="&amp;A1201)</f>
        <v>0.84407894736842104</v>
      </c>
      <c r="D1201">
        <f>SUMIFS(user_list!P:P,user_list!G:G,"&lt;="&amp;A1201,user_list!H:H,"&gt;="&amp;A1201,user_list!J:J,days!G1201)+SUMIFS(user_list!P:P,user_list!G:G,"&lt;="&amp;A1201,user_list!H:H,"&gt;="&amp;A1201,user_list!J:J,days!G1201-1)</f>
        <v>0</v>
      </c>
      <c r="E1201" s="38">
        <f>COUNTIF(user_list!H:H,A1201)</f>
        <v>0</v>
      </c>
      <c r="F1201" s="55">
        <f t="shared" si="36"/>
        <v>4</v>
      </c>
      <c r="G1201" s="55">
        <f t="shared" si="37"/>
        <v>2018</v>
      </c>
    </row>
    <row r="1202" spans="1:7" x14ac:dyDescent="0.3">
      <c r="A1202" s="74">
        <v>43205</v>
      </c>
      <c r="B1202">
        <f>SUMIFS(user_list!P:P,user_list!G:G,"&lt;="&amp;A1202,user_list!H:H,"&gt;="&amp;A1202)</f>
        <v>0.33763157894736845</v>
      </c>
      <c r="C1202">
        <f>SUMIFS(user_list!Q:Q,user_list!G:G,"&lt;="&amp;A1202,user_list!H:H,"&gt;="&amp;A1202)</f>
        <v>0.84407894736842104</v>
      </c>
      <c r="D1202">
        <f>SUMIFS(user_list!P:P,user_list!G:G,"&lt;="&amp;A1202,user_list!H:H,"&gt;="&amp;A1202,user_list!J:J,days!G1202)+SUMIFS(user_list!P:P,user_list!G:G,"&lt;="&amp;A1202,user_list!H:H,"&gt;="&amp;A1202,user_list!J:J,days!G1202-1)</f>
        <v>0</v>
      </c>
      <c r="E1202" s="38">
        <f>COUNTIF(user_list!H:H,A1202)</f>
        <v>0</v>
      </c>
      <c r="F1202" s="55">
        <f t="shared" si="36"/>
        <v>4</v>
      </c>
      <c r="G1202" s="55">
        <f t="shared" si="37"/>
        <v>2018</v>
      </c>
    </row>
    <row r="1203" spans="1:7" x14ac:dyDescent="0.3">
      <c r="A1203" s="74">
        <v>43206</v>
      </c>
      <c r="B1203">
        <f>SUMIFS(user_list!P:P,user_list!G:G,"&lt;="&amp;A1203,user_list!H:H,"&gt;="&amp;A1203)</f>
        <v>0.33763157894736845</v>
      </c>
      <c r="C1203">
        <f>SUMIFS(user_list!Q:Q,user_list!G:G,"&lt;="&amp;A1203,user_list!H:H,"&gt;="&amp;A1203)</f>
        <v>0.84407894736842104</v>
      </c>
      <c r="D1203">
        <f>SUMIFS(user_list!P:P,user_list!G:G,"&lt;="&amp;A1203,user_list!H:H,"&gt;="&amp;A1203,user_list!J:J,days!G1203)+SUMIFS(user_list!P:P,user_list!G:G,"&lt;="&amp;A1203,user_list!H:H,"&gt;="&amp;A1203,user_list!J:J,days!G1203-1)</f>
        <v>0</v>
      </c>
      <c r="E1203" s="38">
        <f>COUNTIF(user_list!H:H,A1203)</f>
        <v>1</v>
      </c>
      <c r="F1203" s="55">
        <f t="shared" si="36"/>
        <v>4</v>
      </c>
      <c r="G1203" s="55">
        <f t="shared" si="37"/>
        <v>2018</v>
      </c>
    </row>
    <row r="1204" spans="1:7" x14ac:dyDescent="0.3">
      <c r="A1204" s="74">
        <v>43207</v>
      </c>
      <c r="B1204">
        <f>SUMIFS(user_list!P:P,user_list!G:G,"&lt;="&amp;A1204,user_list!H:H,"&gt;="&amp;A1204)</f>
        <v>0.20429824561403512</v>
      </c>
      <c r="C1204">
        <f>SUMIFS(user_list!Q:Q,user_list!G:G,"&lt;="&amp;A1204,user_list!H:H,"&gt;="&amp;A1204)</f>
        <v>0.53157894736842104</v>
      </c>
      <c r="D1204">
        <f>SUMIFS(user_list!P:P,user_list!G:G,"&lt;="&amp;A1204,user_list!H:H,"&gt;="&amp;A1204,user_list!J:J,days!G1204)+SUMIFS(user_list!P:P,user_list!G:G,"&lt;="&amp;A1204,user_list!H:H,"&gt;="&amp;A1204,user_list!J:J,days!G1204-1)</f>
        <v>0</v>
      </c>
      <c r="E1204" s="38">
        <f>COUNTIF(user_list!H:H,A1204)</f>
        <v>0</v>
      </c>
      <c r="F1204" s="55">
        <f t="shared" si="36"/>
        <v>4</v>
      </c>
      <c r="G1204" s="55">
        <f t="shared" si="37"/>
        <v>2018</v>
      </c>
    </row>
    <row r="1205" spans="1:7" x14ac:dyDescent="0.3">
      <c r="A1205" s="74">
        <v>43208</v>
      </c>
      <c r="B1205">
        <f>SUMIFS(user_list!P:P,user_list!G:G,"&lt;="&amp;A1205,user_list!H:H,"&gt;="&amp;A1205)</f>
        <v>0.20429824561403512</v>
      </c>
      <c r="C1205">
        <f>SUMIFS(user_list!Q:Q,user_list!G:G,"&lt;="&amp;A1205,user_list!H:H,"&gt;="&amp;A1205)</f>
        <v>0.53157894736842104</v>
      </c>
      <c r="D1205">
        <f>SUMIFS(user_list!P:P,user_list!G:G,"&lt;="&amp;A1205,user_list!H:H,"&gt;="&amp;A1205,user_list!J:J,days!G1205)+SUMIFS(user_list!P:P,user_list!G:G,"&lt;="&amp;A1205,user_list!H:H,"&gt;="&amp;A1205,user_list!J:J,days!G1205-1)</f>
        <v>0</v>
      </c>
      <c r="E1205" s="38">
        <f>COUNTIF(user_list!H:H,A1205)</f>
        <v>0</v>
      </c>
      <c r="F1205" s="55">
        <f t="shared" si="36"/>
        <v>4</v>
      </c>
      <c r="G1205" s="55">
        <f t="shared" si="37"/>
        <v>2018</v>
      </c>
    </row>
    <row r="1206" spans="1:7" x14ac:dyDescent="0.3">
      <c r="A1206" s="74">
        <v>43209</v>
      </c>
      <c r="B1206">
        <f>SUMIFS(user_list!P:P,user_list!G:G,"&lt;="&amp;A1206,user_list!H:H,"&gt;="&amp;A1206)</f>
        <v>0.20429824561403512</v>
      </c>
      <c r="C1206">
        <f>SUMIFS(user_list!Q:Q,user_list!G:G,"&lt;="&amp;A1206,user_list!H:H,"&gt;="&amp;A1206)</f>
        <v>0.53157894736842104</v>
      </c>
      <c r="D1206">
        <f>SUMIFS(user_list!P:P,user_list!G:G,"&lt;="&amp;A1206,user_list!H:H,"&gt;="&amp;A1206,user_list!J:J,days!G1206)+SUMIFS(user_list!P:P,user_list!G:G,"&lt;="&amp;A1206,user_list!H:H,"&gt;="&amp;A1206,user_list!J:J,days!G1206-1)</f>
        <v>0</v>
      </c>
      <c r="E1206" s="38">
        <f>COUNTIF(user_list!H:H,A1206)</f>
        <v>0</v>
      </c>
      <c r="F1206" s="55">
        <f t="shared" si="36"/>
        <v>4</v>
      </c>
      <c r="G1206" s="55">
        <f t="shared" si="37"/>
        <v>2018</v>
      </c>
    </row>
    <row r="1207" spans="1:7" x14ac:dyDescent="0.3">
      <c r="A1207" s="74">
        <v>43210</v>
      </c>
      <c r="B1207">
        <f>SUMIFS(user_list!P:P,user_list!G:G,"&lt;="&amp;A1207,user_list!H:H,"&gt;="&amp;A1207)</f>
        <v>0.20429824561403512</v>
      </c>
      <c r="C1207">
        <f>SUMIFS(user_list!Q:Q,user_list!G:G,"&lt;="&amp;A1207,user_list!H:H,"&gt;="&amp;A1207)</f>
        <v>0.53157894736842104</v>
      </c>
      <c r="D1207">
        <f>SUMIFS(user_list!P:P,user_list!G:G,"&lt;="&amp;A1207,user_list!H:H,"&gt;="&amp;A1207,user_list!J:J,days!G1207)+SUMIFS(user_list!P:P,user_list!G:G,"&lt;="&amp;A1207,user_list!H:H,"&gt;="&amp;A1207,user_list!J:J,days!G1207-1)</f>
        <v>0</v>
      </c>
      <c r="E1207" s="38">
        <f>COUNTIF(user_list!H:H,A1207)</f>
        <v>0</v>
      </c>
      <c r="F1207" s="55">
        <f t="shared" si="36"/>
        <v>4</v>
      </c>
      <c r="G1207" s="55">
        <f t="shared" si="37"/>
        <v>2018</v>
      </c>
    </row>
    <row r="1208" spans="1:7" x14ac:dyDescent="0.3">
      <c r="A1208" s="74">
        <v>43211</v>
      </c>
      <c r="B1208">
        <f>SUMIFS(user_list!P:P,user_list!G:G,"&lt;="&amp;A1208,user_list!H:H,"&gt;="&amp;A1208)</f>
        <v>0.20429824561403512</v>
      </c>
      <c r="C1208">
        <f>SUMIFS(user_list!Q:Q,user_list!G:G,"&lt;="&amp;A1208,user_list!H:H,"&gt;="&amp;A1208)</f>
        <v>0.53157894736842104</v>
      </c>
      <c r="D1208">
        <f>SUMIFS(user_list!P:P,user_list!G:G,"&lt;="&amp;A1208,user_list!H:H,"&gt;="&amp;A1208,user_list!J:J,days!G1208)+SUMIFS(user_list!P:P,user_list!G:G,"&lt;="&amp;A1208,user_list!H:H,"&gt;="&amp;A1208,user_list!J:J,days!G1208-1)</f>
        <v>0</v>
      </c>
      <c r="E1208" s="38">
        <f>COUNTIF(user_list!H:H,A1208)</f>
        <v>0</v>
      </c>
      <c r="F1208" s="55">
        <f t="shared" si="36"/>
        <v>4</v>
      </c>
      <c r="G1208" s="55">
        <f t="shared" si="37"/>
        <v>2018</v>
      </c>
    </row>
    <row r="1209" spans="1:7" x14ac:dyDescent="0.3">
      <c r="A1209" s="74">
        <v>43212</v>
      </c>
      <c r="B1209">
        <f>SUMIFS(user_list!P:P,user_list!G:G,"&lt;="&amp;A1209,user_list!H:H,"&gt;="&amp;A1209)</f>
        <v>0.20429824561403512</v>
      </c>
      <c r="C1209">
        <f>SUMIFS(user_list!Q:Q,user_list!G:G,"&lt;="&amp;A1209,user_list!H:H,"&gt;="&amp;A1209)</f>
        <v>0.53157894736842104</v>
      </c>
      <c r="D1209">
        <f>SUMIFS(user_list!P:P,user_list!G:G,"&lt;="&amp;A1209,user_list!H:H,"&gt;="&amp;A1209,user_list!J:J,days!G1209)+SUMIFS(user_list!P:P,user_list!G:G,"&lt;="&amp;A1209,user_list!H:H,"&gt;="&amp;A1209,user_list!J:J,days!G1209-1)</f>
        <v>0</v>
      </c>
      <c r="E1209" s="38">
        <f>COUNTIF(user_list!H:H,A1209)</f>
        <v>0</v>
      </c>
      <c r="F1209" s="55">
        <f t="shared" si="36"/>
        <v>4</v>
      </c>
      <c r="G1209" s="55">
        <f t="shared" si="37"/>
        <v>2018</v>
      </c>
    </row>
    <row r="1210" spans="1:7" x14ac:dyDescent="0.3">
      <c r="A1210" s="74">
        <v>43213</v>
      </c>
      <c r="B1210">
        <f>SUMIFS(user_list!P:P,user_list!G:G,"&lt;="&amp;A1210,user_list!H:H,"&gt;="&amp;A1210)</f>
        <v>0.20429824561403512</v>
      </c>
      <c r="C1210">
        <f>SUMIFS(user_list!Q:Q,user_list!G:G,"&lt;="&amp;A1210,user_list!H:H,"&gt;="&amp;A1210)</f>
        <v>0.53157894736842104</v>
      </c>
      <c r="D1210">
        <f>SUMIFS(user_list!P:P,user_list!G:G,"&lt;="&amp;A1210,user_list!H:H,"&gt;="&amp;A1210,user_list!J:J,days!G1210)+SUMIFS(user_list!P:P,user_list!G:G,"&lt;="&amp;A1210,user_list!H:H,"&gt;="&amp;A1210,user_list!J:J,days!G1210-1)</f>
        <v>0</v>
      </c>
      <c r="E1210" s="38">
        <f>COUNTIF(user_list!H:H,A1210)</f>
        <v>0</v>
      </c>
      <c r="F1210" s="55">
        <f t="shared" si="36"/>
        <v>4</v>
      </c>
      <c r="G1210" s="55">
        <f t="shared" si="37"/>
        <v>2018</v>
      </c>
    </row>
    <row r="1211" spans="1:7" x14ac:dyDescent="0.3">
      <c r="A1211" s="74">
        <v>43214</v>
      </c>
      <c r="B1211">
        <f>SUMIFS(user_list!P:P,user_list!G:G,"&lt;="&amp;A1211,user_list!H:H,"&gt;="&amp;A1211)</f>
        <v>0.20429824561403512</v>
      </c>
      <c r="C1211">
        <f>SUMIFS(user_list!Q:Q,user_list!G:G,"&lt;="&amp;A1211,user_list!H:H,"&gt;="&amp;A1211)</f>
        <v>0.53157894736842104</v>
      </c>
      <c r="D1211">
        <f>SUMIFS(user_list!P:P,user_list!G:G,"&lt;="&amp;A1211,user_list!H:H,"&gt;="&amp;A1211,user_list!J:J,days!G1211)+SUMIFS(user_list!P:P,user_list!G:G,"&lt;="&amp;A1211,user_list!H:H,"&gt;="&amp;A1211,user_list!J:J,days!G1211-1)</f>
        <v>0</v>
      </c>
      <c r="E1211" s="38">
        <f>COUNTIF(user_list!H:H,A1211)</f>
        <v>1</v>
      </c>
      <c r="F1211" s="55">
        <f t="shared" si="36"/>
        <v>4</v>
      </c>
      <c r="G1211" s="55">
        <f t="shared" si="37"/>
        <v>2018</v>
      </c>
    </row>
    <row r="1212" spans="1:7" x14ac:dyDescent="0.3">
      <c r="A1212" s="74">
        <v>43215</v>
      </c>
      <c r="B1212">
        <f>SUMIFS(user_list!P:P,user_list!G:G,"&lt;="&amp;A1212,user_list!H:H,"&gt;="&amp;A1212)</f>
        <v>1.2631578947368421E-2</v>
      </c>
      <c r="C1212">
        <f>SUMIFS(user_list!Q:Q,user_list!G:G,"&lt;="&amp;A1212,user_list!H:H,"&gt;="&amp;A1212)</f>
        <v>3.1578947368421047E-2</v>
      </c>
      <c r="D1212">
        <f>SUMIFS(user_list!P:P,user_list!G:G,"&lt;="&amp;A1212,user_list!H:H,"&gt;="&amp;A1212,user_list!J:J,days!G1212)+SUMIFS(user_list!P:P,user_list!G:G,"&lt;="&amp;A1212,user_list!H:H,"&gt;="&amp;A1212,user_list!J:J,days!G1212-1)</f>
        <v>0</v>
      </c>
      <c r="E1212" s="38">
        <f>COUNTIF(user_list!H:H,A1212)</f>
        <v>0</v>
      </c>
      <c r="F1212" s="55">
        <f t="shared" si="36"/>
        <v>4</v>
      </c>
      <c r="G1212" s="55">
        <f t="shared" si="37"/>
        <v>2018</v>
      </c>
    </row>
    <row r="1213" spans="1:7" x14ac:dyDescent="0.3">
      <c r="A1213" s="74">
        <v>43216</v>
      </c>
      <c r="B1213">
        <f>SUMIFS(user_list!P:P,user_list!G:G,"&lt;="&amp;A1213,user_list!H:H,"&gt;="&amp;A1213)</f>
        <v>1.2631578947368421E-2</v>
      </c>
      <c r="C1213">
        <f>SUMIFS(user_list!Q:Q,user_list!G:G,"&lt;="&amp;A1213,user_list!H:H,"&gt;="&amp;A1213)</f>
        <v>3.1578947368421047E-2</v>
      </c>
      <c r="D1213">
        <f>SUMIFS(user_list!P:P,user_list!G:G,"&lt;="&amp;A1213,user_list!H:H,"&gt;="&amp;A1213,user_list!J:J,days!G1213)+SUMIFS(user_list!P:P,user_list!G:G,"&lt;="&amp;A1213,user_list!H:H,"&gt;="&amp;A1213,user_list!J:J,days!G1213-1)</f>
        <v>0</v>
      </c>
      <c r="E1213" s="38">
        <f>COUNTIF(user_list!H:H,A1213)</f>
        <v>0</v>
      </c>
      <c r="F1213" s="55">
        <f t="shared" si="36"/>
        <v>4</v>
      </c>
      <c r="G1213" s="55">
        <f t="shared" si="37"/>
        <v>2018</v>
      </c>
    </row>
    <row r="1214" spans="1:7" x14ac:dyDescent="0.3">
      <c r="A1214" s="74">
        <v>43217</v>
      </c>
      <c r="B1214">
        <f>SUMIFS(user_list!P:P,user_list!G:G,"&lt;="&amp;A1214,user_list!H:H,"&gt;="&amp;A1214)</f>
        <v>1.2631578947368421E-2</v>
      </c>
      <c r="C1214">
        <f>SUMIFS(user_list!Q:Q,user_list!G:G,"&lt;="&amp;A1214,user_list!H:H,"&gt;="&amp;A1214)</f>
        <v>3.1578947368421047E-2</v>
      </c>
      <c r="D1214">
        <f>SUMIFS(user_list!P:P,user_list!G:G,"&lt;="&amp;A1214,user_list!H:H,"&gt;="&amp;A1214,user_list!J:J,days!G1214)+SUMIFS(user_list!P:P,user_list!G:G,"&lt;="&amp;A1214,user_list!H:H,"&gt;="&amp;A1214,user_list!J:J,days!G1214-1)</f>
        <v>0</v>
      </c>
      <c r="E1214" s="38">
        <f>COUNTIF(user_list!H:H,A1214)</f>
        <v>0</v>
      </c>
      <c r="F1214" s="55">
        <f t="shared" si="36"/>
        <v>4</v>
      </c>
      <c r="G1214" s="55">
        <f t="shared" si="37"/>
        <v>2018</v>
      </c>
    </row>
    <row r="1215" spans="1:7" x14ac:dyDescent="0.3">
      <c r="A1215" s="74">
        <v>43218</v>
      </c>
      <c r="B1215">
        <f>SUMIFS(user_list!P:P,user_list!G:G,"&lt;="&amp;A1215,user_list!H:H,"&gt;="&amp;A1215)</f>
        <v>1.2631578947368421E-2</v>
      </c>
      <c r="C1215">
        <f>SUMIFS(user_list!Q:Q,user_list!G:G,"&lt;="&amp;A1215,user_list!H:H,"&gt;="&amp;A1215)</f>
        <v>3.1578947368421047E-2</v>
      </c>
      <c r="D1215">
        <f>SUMIFS(user_list!P:P,user_list!G:G,"&lt;="&amp;A1215,user_list!H:H,"&gt;="&amp;A1215,user_list!J:J,days!G1215)+SUMIFS(user_list!P:P,user_list!G:G,"&lt;="&amp;A1215,user_list!H:H,"&gt;="&amp;A1215,user_list!J:J,days!G1215-1)</f>
        <v>0</v>
      </c>
      <c r="E1215" s="38">
        <f>COUNTIF(user_list!H:H,A1215)</f>
        <v>0</v>
      </c>
      <c r="F1215" s="55">
        <f t="shared" si="36"/>
        <v>4</v>
      </c>
      <c r="G1215" s="55">
        <f t="shared" si="37"/>
        <v>2018</v>
      </c>
    </row>
    <row r="1216" spans="1:7" x14ac:dyDescent="0.3">
      <c r="A1216" s="74">
        <v>43219</v>
      </c>
      <c r="B1216">
        <f>SUMIFS(user_list!P:P,user_list!G:G,"&lt;="&amp;A1216,user_list!H:H,"&gt;="&amp;A1216)</f>
        <v>1.2631578947368421E-2</v>
      </c>
      <c r="C1216">
        <f>SUMIFS(user_list!Q:Q,user_list!G:G,"&lt;="&amp;A1216,user_list!H:H,"&gt;="&amp;A1216)</f>
        <v>3.1578947368421047E-2</v>
      </c>
      <c r="D1216">
        <f>SUMIFS(user_list!P:P,user_list!G:G,"&lt;="&amp;A1216,user_list!H:H,"&gt;="&amp;A1216,user_list!J:J,days!G1216)+SUMIFS(user_list!P:P,user_list!G:G,"&lt;="&amp;A1216,user_list!H:H,"&gt;="&amp;A1216,user_list!J:J,days!G1216-1)</f>
        <v>0</v>
      </c>
      <c r="E1216" s="38">
        <f>COUNTIF(user_list!H:H,A1216)</f>
        <v>0</v>
      </c>
      <c r="F1216" s="55">
        <f t="shared" si="36"/>
        <v>4</v>
      </c>
      <c r="G1216" s="55">
        <f t="shared" si="37"/>
        <v>2018</v>
      </c>
    </row>
    <row r="1217" spans="1:7" x14ac:dyDescent="0.3">
      <c r="A1217" s="74">
        <v>43220</v>
      </c>
      <c r="B1217">
        <f>SUMIFS(user_list!P:P,user_list!G:G,"&lt;="&amp;A1217,user_list!H:H,"&gt;="&amp;A1217)</f>
        <v>1.2631578947368421E-2</v>
      </c>
      <c r="C1217">
        <f>SUMIFS(user_list!Q:Q,user_list!G:G,"&lt;="&amp;A1217,user_list!H:H,"&gt;="&amp;A1217)</f>
        <v>3.1578947368421047E-2</v>
      </c>
      <c r="D1217">
        <f>SUMIFS(user_list!P:P,user_list!G:G,"&lt;="&amp;A1217,user_list!H:H,"&gt;="&amp;A1217,user_list!J:J,days!G1217)+SUMIFS(user_list!P:P,user_list!G:G,"&lt;="&amp;A1217,user_list!H:H,"&gt;="&amp;A1217,user_list!J:J,days!G1217-1)</f>
        <v>0</v>
      </c>
      <c r="E1217" s="38">
        <f>COUNTIF(user_list!H:H,A1217)</f>
        <v>0</v>
      </c>
      <c r="F1217" s="55">
        <f t="shared" si="36"/>
        <v>4</v>
      </c>
      <c r="G1217" s="55">
        <f t="shared" si="37"/>
        <v>2018</v>
      </c>
    </row>
    <row r="1218" spans="1:7" x14ac:dyDescent="0.3">
      <c r="A1218" s="74">
        <v>43221</v>
      </c>
      <c r="B1218">
        <f>SUMIFS(user_list!P:P,user_list!G:G,"&lt;="&amp;A1218,user_list!H:H,"&gt;="&amp;A1218)</f>
        <v>1.2631578947368421E-2</v>
      </c>
      <c r="C1218">
        <f>SUMIFS(user_list!Q:Q,user_list!G:G,"&lt;="&amp;A1218,user_list!H:H,"&gt;="&amp;A1218)</f>
        <v>3.1578947368421047E-2</v>
      </c>
      <c r="D1218">
        <f>SUMIFS(user_list!P:P,user_list!G:G,"&lt;="&amp;A1218,user_list!H:H,"&gt;="&amp;A1218,user_list!J:J,days!G1218)+SUMIFS(user_list!P:P,user_list!G:G,"&lt;="&amp;A1218,user_list!H:H,"&gt;="&amp;A1218,user_list!J:J,days!G1218-1)</f>
        <v>0</v>
      </c>
      <c r="E1218" s="38">
        <f>COUNTIF(user_list!H:H,A1218)</f>
        <v>0</v>
      </c>
      <c r="F1218" s="55">
        <f t="shared" ref="F1218:F1281" si="38">MONTH(A1218)</f>
        <v>5</v>
      </c>
      <c r="G1218" s="55">
        <f t="shared" ref="G1218:G1281" si="39">YEAR(A1218)</f>
        <v>2018</v>
      </c>
    </row>
    <row r="1219" spans="1:7" x14ac:dyDescent="0.3">
      <c r="A1219" s="74">
        <v>43222</v>
      </c>
      <c r="B1219">
        <f>SUMIFS(user_list!P:P,user_list!G:G,"&lt;="&amp;A1219,user_list!H:H,"&gt;="&amp;A1219)</f>
        <v>1.2631578947368421E-2</v>
      </c>
      <c r="C1219">
        <f>SUMIFS(user_list!Q:Q,user_list!G:G,"&lt;="&amp;A1219,user_list!H:H,"&gt;="&amp;A1219)</f>
        <v>3.1578947368421047E-2</v>
      </c>
      <c r="D1219">
        <f>SUMIFS(user_list!P:P,user_list!G:G,"&lt;="&amp;A1219,user_list!H:H,"&gt;="&amp;A1219,user_list!J:J,days!G1219)+SUMIFS(user_list!P:P,user_list!G:G,"&lt;="&amp;A1219,user_list!H:H,"&gt;="&amp;A1219,user_list!J:J,days!G1219-1)</f>
        <v>0</v>
      </c>
      <c r="E1219" s="38">
        <f>COUNTIF(user_list!H:H,A1219)</f>
        <v>0</v>
      </c>
      <c r="F1219" s="55">
        <f t="shared" si="38"/>
        <v>5</v>
      </c>
      <c r="G1219" s="55">
        <f t="shared" si="39"/>
        <v>2018</v>
      </c>
    </row>
    <row r="1220" spans="1:7" x14ac:dyDescent="0.3">
      <c r="A1220" s="74">
        <v>43223</v>
      </c>
      <c r="B1220">
        <f>SUMIFS(user_list!P:P,user_list!G:G,"&lt;="&amp;A1220,user_list!H:H,"&gt;="&amp;A1220)</f>
        <v>1.2631578947368421E-2</v>
      </c>
      <c r="C1220">
        <f>SUMIFS(user_list!Q:Q,user_list!G:G,"&lt;="&amp;A1220,user_list!H:H,"&gt;="&amp;A1220)</f>
        <v>3.1578947368421047E-2</v>
      </c>
      <c r="D1220">
        <f>SUMIFS(user_list!P:P,user_list!G:G,"&lt;="&amp;A1220,user_list!H:H,"&gt;="&amp;A1220,user_list!J:J,days!G1220)+SUMIFS(user_list!P:P,user_list!G:G,"&lt;="&amp;A1220,user_list!H:H,"&gt;="&amp;A1220,user_list!J:J,days!G1220-1)</f>
        <v>0</v>
      </c>
      <c r="E1220" s="38">
        <f>COUNTIF(user_list!H:H,A1220)</f>
        <v>0</v>
      </c>
      <c r="F1220" s="55">
        <f t="shared" si="38"/>
        <v>5</v>
      </c>
      <c r="G1220" s="55">
        <f t="shared" si="39"/>
        <v>2018</v>
      </c>
    </row>
    <row r="1221" spans="1:7" x14ac:dyDescent="0.3">
      <c r="A1221" s="74">
        <v>43224</v>
      </c>
      <c r="B1221">
        <f>SUMIFS(user_list!P:P,user_list!G:G,"&lt;="&amp;A1221,user_list!H:H,"&gt;="&amp;A1221)</f>
        <v>1.2631578947368421E-2</v>
      </c>
      <c r="C1221">
        <f>SUMIFS(user_list!Q:Q,user_list!G:G,"&lt;="&amp;A1221,user_list!H:H,"&gt;="&amp;A1221)</f>
        <v>3.1578947368421047E-2</v>
      </c>
      <c r="D1221">
        <f>SUMIFS(user_list!P:P,user_list!G:G,"&lt;="&amp;A1221,user_list!H:H,"&gt;="&amp;A1221,user_list!J:J,days!G1221)+SUMIFS(user_list!P:P,user_list!G:G,"&lt;="&amp;A1221,user_list!H:H,"&gt;="&amp;A1221,user_list!J:J,days!G1221-1)</f>
        <v>0</v>
      </c>
      <c r="E1221" s="38">
        <f>COUNTIF(user_list!H:H,A1221)</f>
        <v>0</v>
      </c>
      <c r="F1221" s="55">
        <f t="shared" si="38"/>
        <v>5</v>
      </c>
      <c r="G1221" s="55">
        <f t="shared" si="39"/>
        <v>2018</v>
      </c>
    </row>
    <row r="1222" spans="1:7" x14ac:dyDescent="0.3">
      <c r="A1222" s="74">
        <v>43225</v>
      </c>
      <c r="B1222">
        <f>SUMIFS(user_list!P:P,user_list!G:G,"&lt;="&amp;A1222,user_list!H:H,"&gt;="&amp;A1222)</f>
        <v>1.2631578947368421E-2</v>
      </c>
      <c r="C1222">
        <f>SUMIFS(user_list!Q:Q,user_list!G:G,"&lt;="&amp;A1222,user_list!H:H,"&gt;="&amp;A1222)</f>
        <v>3.1578947368421047E-2</v>
      </c>
      <c r="D1222">
        <f>SUMIFS(user_list!P:P,user_list!G:G,"&lt;="&amp;A1222,user_list!H:H,"&gt;="&amp;A1222,user_list!J:J,days!G1222)+SUMIFS(user_list!P:P,user_list!G:G,"&lt;="&amp;A1222,user_list!H:H,"&gt;="&amp;A1222,user_list!J:J,days!G1222-1)</f>
        <v>0</v>
      </c>
      <c r="E1222" s="38">
        <f>COUNTIF(user_list!H:H,A1222)</f>
        <v>0</v>
      </c>
      <c r="F1222" s="55">
        <f t="shared" si="38"/>
        <v>5</v>
      </c>
      <c r="G1222" s="55">
        <f t="shared" si="39"/>
        <v>2018</v>
      </c>
    </row>
    <row r="1223" spans="1:7" x14ac:dyDescent="0.3">
      <c r="A1223" s="74">
        <v>43226</v>
      </c>
      <c r="B1223">
        <f>SUMIFS(user_list!P:P,user_list!G:G,"&lt;="&amp;A1223,user_list!H:H,"&gt;="&amp;A1223)</f>
        <v>1.2631578947368421E-2</v>
      </c>
      <c r="C1223">
        <f>SUMIFS(user_list!Q:Q,user_list!G:G,"&lt;="&amp;A1223,user_list!H:H,"&gt;="&amp;A1223)</f>
        <v>3.1578947368421047E-2</v>
      </c>
      <c r="D1223">
        <f>SUMIFS(user_list!P:P,user_list!G:G,"&lt;="&amp;A1223,user_list!H:H,"&gt;="&amp;A1223,user_list!J:J,days!G1223)+SUMIFS(user_list!P:P,user_list!G:G,"&lt;="&amp;A1223,user_list!H:H,"&gt;="&amp;A1223,user_list!J:J,days!G1223-1)</f>
        <v>0</v>
      </c>
      <c r="E1223" s="38">
        <f>COUNTIF(user_list!H:H,A1223)</f>
        <v>0</v>
      </c>
      <c r="F1223" s="55">
        <f t="shared" si="38"/>
        <v>5</v>
      </c>
      <c r="G1223" s="55">
        <f t="shared" si="39"/>
        <v>2018</v>
      </c>
    </row>
    <row r="1224" spans="1:7" x14ac:dyDescent="0.3">
      <c r="A1224" s="74">
        <v>43227</v>
      </c>
      <c r="B1224">
        <f>SUMIFS(user_list!P:P,user_list!G:G,"&lt;="&amp;A1224,user_list!H:H,"&gt;="&amp;A1224)</f>
        <v>1.2631578947368421E-2</v>
      </c>
      <c r="C1224">
        <f>SUMIFS(user_list!Q:Q,user_list!G:G,"&lt;="&amp;A1224,user_list!H:H,"&gt;="&amp;A1224)</f>
        <v>3.1578947368421047E-2</v>
      </c>
      <c r="D1224">
        <f>SUMIFS(user_list!P:P,user_list!G:G,"&lt;="&amp;A1224,user_list!H:H,"&gt;="&amp;A1224,user_list!J:J,days!G1224)+SUMIFS(user_list!P:P,user_list!G:G,"&lt;="&amp;A1224,user_list!H:H,"&gt;="&amp;A1224,user_list!J:J,days!G1224-1)</f>
        <v>0</v>
      </c>
      <c r="E1224" s="38">
        <f>COUNTIF(user_list!H:H,A1224)</f>
        <v>0</v>
      </c>
      <c r="F1224" s="55">
        <f t="shared" si="38"/>
        <v>5</v>
      </c>
      <c r="G1224" s="55">
        <f t="shared" si="39"/>
        <v>2018</v>
      </c>
    </row>
    <row r="1225" spans="1:7" x14ac:dyDescent="0.3">
      <c r="A1225" s="74">
        <v>43228</v>
      </c>
      <c r="B1225">
        <f>SUMIFS(user_list!P:P,user_list!G:G,"&lt;="&amp;A1225,user_list!H:H,"&gt;="&amp;A1225)</f>
        <v>1.2631578947368421E-2</v>
      </c>
      <c r="C1225">
        <f>SUMIFS(user_list!Q:Q,user_list!G:G,"&lt;="&amp;A1225,user_list!H:H,"&gt;="&amp;A1225)</f>
        <v>3.1578947368421047E-2</v>
      </c>
      <c r="D1225">
        <f>SUMIFS(user_list!P:P,user_list!G:G,"&lt;="&amp;A1225,user_list!H:H,"&gt;="&amp;A1225,user_list!J:J,days!G1225)+SUMIFS(user_list!P:P,user_list!G:G,"&lt;="&amp;A1225,user_list!H:H,"&gt;="&amp;A1225,user_list!J:J,days!G1225-1)</f>
        <v>0</v>
      </c>
      <c r="E1225" s="38">
        <f>COUNTIF(user_list!H:H,A1225)</f>
        <v>0</v>
      </c>
      <c r="F1225" s="55">
        <f t="shared" si="38"/>
        <v>5</v>
      </c>
      <c r="G1225" s="55">
        <f t="shared" si="39"/>
        <v>2018</v>
      </c>
    </row>
    <row r="1226" spans="1:7" x14ac:dyDescent="0.3">
      <c r="A1226" s="74">
        <v>43229</v>
      </c>
      <c r="B1226">
        <f>SUMIFS(user_list!P:P,user_list!G:G,"&lt;="&amp;A1226,user_list!H:H,"&gt;="&amp;A1226)</f>
        <v>1.2631578947368421E-2</v>
      </c>
      <c r="C1226">
        <f>SUMIFS(user_list!Q:Q,user_list!G:G,"&lt;="&amp;A1226,user_list!H:H,"&gt;="&amp;A1226)</f>
        <v>3.1578947368421047E-2</v>
      </c>
      <c r="D1226">
        <f>SUMIFS(user_list!P:P,user_list!G:G,"&lt;="&amp;A1226,user_list!H:H,"&gt;="&amp;A1226,user_list!J:J,days!G1226)+SUMIFS(user_list!P:P,user_list!G:G,"&lt;="&amp;A1226,user_list!H:H,"&gt;="&amp;A1226,user_list!J:J,days!G1226-1)</f>
        <v>0</v>
      </c>
      <c r="E1226" s="38">
        <f>COUNTIF(user_list!H:H,A1226)</f>
        <v>0</v>
      </c>
      <c r="F1226" s="55">
        <f t="shared" si="38"/>
        <v>5</v>
      </c>
      <c r="G1226" s="55">
        <f t="shared" si="39"/>
        <v>2018</v>
      </c>
    </row>
    <row r="1227" spans="1:7" x14ac:dyDescent="0.3">
      <c r="A1227" s="74">
        <v>43230</v>
      </c>
      <c r="B1227">
        <f>SUMIFS(user_list!P:P,user_list!G:G,"&lt;="&amp;A1227,user_list!H:H,"&gt;="&amp;A1227)</f>
        <v>1.2631578947368421E-2</v>
      </c>
      <c r="C1227">
        <f>SUMIFS(user_list!Q:Q,user_list!G:G,"&lt;="&amp;A1227,user_list!H:H,"&gt;="&amp;A1227)</f>
        <v>3.1578947368421047E-2</v>
      </c>
      <c r="D1227">
        <f>SUMIFS(user_list!P:P,user_list!G:G,"&lt;="&amp;A1227,user_list!H:H,"&gt;="&amp;A1227,user_list!J:J,days!G1227)+SUMIFS(user_list!P:P,user_list!G:G,"&lt;="&amp;A1227,user_list!H:H,"&gt;="&amp;A1227,user_list!J:J,days!G1227-1)</f>
        <v>0</v>
      </c>
      <c r="E1227" s="38">
        <f>COUNTIF(user_list!H:H,A1227)</f>
        <v>0</v>
      </c>
      <c r="F1227" s="55">
        <f t="shared" si="38"/>
        <v>5</v>
      </c>
      <c r="G1227" s="55">
        <f t="shared" si="39"/>
        <v>2018</v>
      </c>
    </row>
    <row r="1228" spans="1:7" x14ac:dyDescent="0.3">
      <c r="A1228" s="74">
        <v>43231</v>
      </c>
      <c r="B1228">
        <f>SUMIFS(user_list!P:P,user_list!G:G,"&lt;="&amp;A1228,user_list!H:H,"&gt;="&amp;A1228)</f>
        <v>1.2631578947368421E-2</v>
      </c>
      <c r="C1228">
        <f>SUMIFS(user_list!Q:Q,user_list!G:G,"&lt;="&amp;A1228,user_list!H:H,"&gt;="&amp;A1228)</f>
        <v>3.1578947368421047E-2</v>
      </c>
      <c r="D1228">
        <f>SUMIFS(user_list!P:P,user_list!G:G,"&lt;="&amp;A1228,user_list!H:H,"&gt;="&amp;A1228,user_list!J:J,days!G1228)+SUMIFS(user_list!P:P,user_list!G:G,"&lt;="&amp;A1228,user_list!H:H,"&gt;="&amp;A1228,user_list!J:J,days!G1228-1)</f>
        <v>0</v>
      </c>
      <c r="E1228" s="38">
        <f>COUNTIF(user_list!H:H,A1228)</f>
        <v>0</v>
      </c>
      <c r="F1228" s="55">
        <f t="shared" si="38"/>
        <v>5</v>
      </c>
      <c r="G1228" s="55">
        <f t="shared" si="39"/>
        <v>2018</v>
      </c>
    </row>
    <row r="1229" spans="1:7" x14ac:dyDescent="0.3">
      <c r="A1229" s="74">
        <v>43232</v>
      </c>
      <c r="B1229">
        <f>SUMIFS(user_list!P:P,user_list!G:G,"&lt;="&amp;A1229,user_list!H:H,"&gt;="&amp;A1229)</f>
        <v>1.2631578947368421E-2</v>
      </c>
      <c r="C1229">
        <f>SUMIFS(user_list!Q:Q,user_list!G:G,"&lt;="&amp;A1229,user_list!H:H,"&gt;="&amp;A1229)</f>
        <v>3.1578947368421047E-2</v>
      </c>
      <c r="D1229">
        <f>SUMIFS(user_list!P:P,user_list!G:G,"&lt;="&amp;A1229,user_list!H:H,"&gt;="&amp;A1229,user_list!J:J,days!G1229)+SUMIFS(user_list!P:P,user_list!G:G,"&lt;="&amp;A1229,user_list!H:H,"&gt;="&amp;A1229,user_list!J:J,days!G1229-1)</f>
        <v>0</v>
      </c>
      <c r="E1229" s="38">
        <f>COUNTIF(user_list!H:H,A1229)</f>
        <v>0</v>
      </c>
      <c r="F1229" s="55">
        <f t="shared" si="38"/>
        <v>5</v>
      </c>
      <c r="G1229" s="55">
        <f t="shared" si="39"/>
        <v>2018</v>
      </c>
    </row>
    <row r="1230" spans="1:7" x14ac:dyDescent="0.3">
      <c r="A1230" s="74">
        <v>43233</v>
      </c>
      <c r="B1230">
        <f>SUMIFS(user_list!P:P,user_list!G:G,"&lt;="&amp;A1230,user_list!H:H,"&gt;="&amp;A1230)</f>
        <v>1.2631578947368421E-2</v>
      </c>
      <c r="C1230">
        <f>SUMIFS(user_list!Q:Q,user_list!G:G,"&lt;="&amp;A1230,user_list!H:H,"&gt;="&amp;A1230)</f>
        <v>3.1578947368421047E-2</v>
      </c>
      <c r="D1230">
        <f>SUMIFS(user_list!P:P,user_list!G:G,"&lt;="&amp;A1230,user_list!H:H,"&gt;="&amp;A1230,user_list!J:J,days!G1230)+SUMIFS(user_list!P:P,user_list!G:G,"&lt;="&amp;A1230,user_list!H:H,"&gt;="&amp;A1230,user_list!J:J,days!G1230-1)</f>
        <v>0</v>
      </c>
      <c r="E1230" s="38">
        <f>COUNTIF(user_list!H:H,A1230)</f>
        <v>0</v>
      </c>
      <c r="F1230" s="55">
        <f t="shared" si="38"/>
        <v>5</v>
      </c>
      <c r="G1230" s="55">
        <f t="shared" si="39"/>
        <v>2018</v>
      </c>
    </row>
    <row r="1231" spans="1:7" x14ac:dyDescent="0.3">
      <c r="A1231" s="74">
        <v>43234</v>
      </c>
      <c r="B1231">
        <f>SUMIFS(user_list!P:P,user_list!G:G,"&lt;="&amp;A1231,user_list!H:H,"&gt;="&amp;A1231)</f>
        <v>1.2631578947368421E-2</v>
      </c>
      <c r="C1231">
        <f>SUMIFS(user_list!Q:Q,user_list!G:G,"&lt;="&amp;A1231,user_list!H:H,"&gt;="&amp;A1231)</f>
        <v>3.1578947368421047E-2</v>
      </c>
      <c r="D1231">
        <f>SUMIFS(user_list!P:P,user_list!G:G,"&lt;="&amp;A1231,user_list!H:H,"&gt;="&amp;A1231,user_list!J:J,days!G1231)+SUMIFS(user_list!P:P,user_list!G:G,"&lt;="&amp;A1231,user_list!H:H,"&gt;="&amp;A1231,user_list!J:J,days!G1231-1)</f>
        <v>0</v>
      </c>
      <c r="E1231" s="38">
        <f>COUNTIF(user_list!H:H,A1231)</f>
        <v>0</v>
      </c>
      <c r="F1231" s="55">
        <f t="shared" si="38"/>
        <v>5</v>
      </c>
      <c r="G1231" s="55">
        <f t="shared" si="39"/>
        <v>2018</v>
      </c>
    </row>
    <row r="1232" spans="1:7" x14ac:dyDescent="0.3">
      <c r="A1232" s="74">
        <v>43235</v>
      </c>
      <c r="B1232">
        <f>SUMIFS(user_list!P:P,user_list!G:G,"&lt;="&amp;A1232,user_list!H:H,"&gt;="&amp;A1232)</f>
        <v>1.2631578947368421E-2</v>
      </c>
      <c r="C1232">
        <f>SUMIFS(user_list!Q:Q,user_list!G:G,"&lt;="&amp;A1232,user_list!H:H,"&gt;="&amp;A1232)</f>
        <v>3.1578947368421047E-2</v>
      </c>
      <c r="D1232">
        <f>SUMIFS(user_list!P:P,user_list!G:G,"&lt;="&amp;A1232,user_list!H:H,"&gt;="&amp;A1232,user_list!J:J,days!G1232)+SUMIFS(user_list!P:P,user_list!G:G,"&lt;="&amp;A1232,user_list!H:H,"&gt;="&amp;A1232,user_list!J:J,days!G1232-1)</f>
        <v>0</v>
      </c>
      <c r="E1232" s="38">
        <f>COUNTIF(user_list!H:H,A1232)</f>
        <v>0</v>
      </c>
      <c r="F1232" s="55">
        <f t="shared" si="38"/>
        <v>5</v>
      </c>
      <c r="G1232" s="55">
        <f t="shared" si="39"/>
        <v>2018</v>
      </c>
    </row>
    <row r="1233" spans="1:7" x14ac:dyDescent="0.3">
      <c r="A1233" s="74">
        <v>43236</v>
      </c>
      <c r="B1233">
        <f>SUMIFS(user_list!P:P,user_list!G:G,"&lt;="&amp;A1233,user_list!H:H,"&gt;="&amp;A1233)</f>
        <v>1.2631578947368421E-2</v>
      </c>
      <c r="C1233">
        <f>SUMIFS(user_list!Q:Q,user_list!G:G,"&lt;="&amp;A1233,user_list!H:H,"&gt;="&amp;A1233)</f>
        <v>3.1578947368421047E-2</v>
      </c>
      <c r="D1233">
        <f>SUMIFS(user_list!P:P,user_list!G:G,"&lt;="&amp;A1233,user_list!H:H,"&gt;="&amp;A1233,user_list!J:J,days!G1233)+SUMIFS(user_list!P:P,user_list!G:G,"&lt;="&amp;A1233,user_list!H:H,"&gt;="&amp;A1233,user_list!J:J,days!G1233-1)</f>
        <v>0</v>
      </c>
      <c r="E1233" s="38">
        <f>COUNTIF(user_list!H:H,A1233)</f>
        <v>0</v>
      </c>
      <c r="F1233" s="55">
        <f t="shared" si="38"/>
        <v>5</v>
      </c>
      <c r="G1233" s="55">
        <f t="shared" si="39"/>
        <v>2018</v>
      </c>
    </row>
    <row r="1234" spans="1:7" x14ac:dyDescent="0.3">
      <c r="A1234" s="74">
        <v>43237</v>
      </c>
      <c r="B1234">
        <f>SUMIFS(user_list!P:P,user_list!G:G,"&lt;="&amp;A1234,user_list!H:H,"&gt;="&amp;A1234)</f>
        <v>1.2631578947368421E-2</v>
      </c>
      <c r="C1234">
        <f>SUMIFS(user_list!Q:Q,user_list!G:G,"&lt;="&amp;A1234,user_list!H:H,"&gt;="&amp;A1234)</f>
        <v>3.1578947368421047E-2</v>
      </c>
      <c r="D1234">
        <f>SUMIFS(user_list!P:P,user_list!G:G,"&lt;="&amp;A1234,user_list!H:H,"&gt;="&amp;A1234,user_list!J:J,days!G1234)+SUMIFS(user_list!P:P,user_list!G:G,"&lt;="&amp;A1234,user_list!H:H,"&gt;="&amp;A1234,user_list!J:J,days!G1234-1)</f>
        <v>0</v>
      </c>
      <c r="E1234" s="38">
        <f>COUNTIF(user_list!H:H,A1234)</f>
        <v>0</v>
      </c>
      <c r="F1234" s="55">
        <f t="shared" si="38"/>
        <v>5</v>
      </c>
      <c r="G1234" s="55">
        <f t="shared" si="39"/>
        <v>2018</v>
      </c>
    </row>
    <row r="1235" spans="1:7" x14ac:dyDescent="0.3">
      <c r="A1235" s="74">
        <v>43238</v>
      </c>
      <c r="B1235">
        <f>SUMIFS(user_list!P:P,user_list!G:G,"&lt;="&amp;A1235,user_list!H:H,"&gt;="&amp;A1235)</f>
        <v>1.2631578947368421E-2</v>
      </c>
      <c r="C1235">
        <f>SUMIFS(user_list!Q:Q,user_list!G:G,"&lt;="&amp;A1235,user_list!H:H,"&gt;="&amp;A1235)</f>
        <v>3.1578947368421047E-2</v>
      </c>
      <c r="D1235">
        <f>SUMIFS(user_list!P:P,user_list!G:G,"&lt;="&amp;A1235,user_list!H:H,"&gt;="&amp;A1235,user_list!J:J,days!G1235)+SUMIFS(user_list!P:P,user_list!G:G,"&lt;="&amp;A1235,user_list!H:H,"&gt;="&amp;A1235,user_list!J:J,days!G1235-1)</f>
        <v>0</v>
      </c>
      <c r="E1235" s="38">
        <f>COUNTIF(user_list!H:H,A1235)</f>
        <v>0</v>
      </c>
      <c r="F1235" s="55">
        <f t="shared" si="38"/>
        <v>5</v>
      </c>
      <c r="G1235" s="55">
        <f t="shared" si="39"/>
        <v>2018</v>
      </c>
    </row>
    <row r="1236" spans="1:7" x14ac:dyDescent="0.3">
      <c r="A1236" s="74">
        <v>43239</v>
      </c>
      <c r="B1236">
        <f>SUMIFS(user_list!P:P,user_list!G:G,"&lt;="&amp;A1236,user_list!H:H,"&gt;="&amp;A1236)</f>
        <v>1.2631578947368421E-2</v>
      </c>
      <c r="C1236">
        <f>SUMIFS(user_list!Q:Q,user_list!G:G,"&lt;="&amp;A1236,user_list!H:H,"&gt;="&amp;A1236)</f>
        <v>3.1578947368421047E-2</v>
      </c>
      <c r="D1236">
        <f>SUMIFS(user_list!P:P,user_list!G:G,"&lt;="&amp;A1236,user_list!H:H,"&gt;="&amp;A1236,user_list!J:J,days!G1236)+SUMIFS(user_list!P:P,user_list!G:G,"&lt;="&amp;A1236,user_list!H:H,"&gt;="&amp;A1236,user_list!J:J,days!G1236-1)</f>
        <v>0</v>
      </c>
      <c r="E1236" s="38">
        <f>COUNTIF(user_list!H:H,A1236)</f>
        <v>0</v>
      </c>
      <c r="F1236" s="55">
        <f t="shared" si="38"/>
        <v>5</v>
      </c>
      <c r="G1236" s="55">
        <f t="shared" si="39"/>
        <v>2018</v>
      </c>
    </row>
    <row r="1237" spans="1:7" x14ac:dyDescent="0.3">
      <c r="A1237" s="74">
        <v>43240</v>
      </c>
      <c r="B1237">
        <f>SUMIFS(user_list!P:P,user_list!G:G,"&lt;="&amp;A1237,user_list!H:H,"&gt;="&amp;A1237)</f>
        <v>1.2631578947368421E-2</v>
      </c>
      <c r="C1237">
        <f>SUMIFS(user_list!Q:Q,user_list!G:G,"&lt;="&amp;A1237,user_list!H:H,"&gt;="&amp;A1237)</f>
        <v>3.1578947368421047E-2</v>
      </c>
      <c r="D1237">
        <f>SUMIFS(user_list!P:P,user_list!G:G,"&lt;="&amp;A1237,user_list!H:H,"&gt;="&amp;A1237,user_list!J:J,days!G1237)+SUMIFS(user_list!P:P,user_list!G:G,"&lt;="&amp;A1237,user_list!H:H,"&gt;="&amp;A1237,user_list!J:J,days!G1237-1)</f>
        <v>0</v>
      </c>
      <c r="E1237" s="38">
        <f>COUNTIF(user_list!H:H,A1237)</f>
        <v>0</v>
      </c>
      <c r="F1237" s="55">
        <f t="shared" si="38"/>
        <v>5</v>
      </c>
      <c r="G1237" s="55">
        <f t="shared" si="39"/>
        <v>2018</v>
      </c>
    </row>
    <row r="1238" spans="1:7" x14ac:dyDescent="0.3">
      <c r="A1238" s="74">
        <v>43241</v>
      </c>
      <c r="B1238">
        <f>SUMIFS(user_list!P:P,user_list!G:G,"&lt;="&amp;A1238,user_list!H:H,"&gt;="&amp;A1238)</f>
        <v>1.2631578947368421E-2</v>
      </c>
      <c r="C1238">
        <f>SUMIFS(user_list!Q:Q,user_list!G:G,"&lt;="&amp;A1238,user_list!H:H,"&gt;="&amp;A1238)</f>
        <v>3.1578947368421047E-2</v>
      </c>
      <c r="D1238">
        <f>SUMIFS(user_list!P:P,user_list!G:G,"&lt;="&amp;A1238,user_list!H:H,"&gt;="&amp;A1238,user_list!J:J,days!G1238)+SUMIFS(user_list!P:P,user_list!G:G,"&lt;="&amp;A1238,user_list!H:H,"&gt;="&amp;A1238,user_list!J:J,days!G1238-1)</f>
        <v>0</v>
      </c>
      <c r="E1238" s="38">
        <f>COUNTIF(user_list!H:H,A1238)</f>
        <v>0</v>
      </c>
      <c r="F1238" s="55">
        <f t="shared" si="38"/>
        <v>5</v>
      </c>
      <c r="G1238" s="55">
        <f t="shared" si="39"/>
        <v>2018</v>
      </c>
    </row>
    <row r="1239" spans="1:7" x14ac:dyDescent="0.3">
      <c r="A1239" s="74">
        <v>43242</v>
      </c>
      <c r="B1239">
        <f>SUMIFS(user_list!P:P,user_list!G:G,"&lt;="&amp;A1239,user_list!H:H,"&gt;="&amp;A1239)</f>
        <v>1.2631578947368421E-2</v>
      </c>
      <c r="C1239">
        <f>SUMIFS(user_list!Q:Q,user_list!G:G,"&lt;="&amp;A1239,user_list!H:H,"&gt;="&amp;A1239)</f>
        <v>3.1578947368421047E-2</v>
      </c>
      <c r="D1239">
        <f>SUMIFS(user_list!P:P,user_list!G:G,"&lt;="&amp;A1239,user_list!H:H,"&gt;="&amp;A1239,user_list!J:J,days!G1239)+SUMIFS(user_list!P:P,user_list!G:G,"&lt;="&amp;A1239,user_list!H:H,"&gt;="&amp;A1239,user_list!J:J,days!G1239-1)</f>
        <v>0</v>
      </c>
      <c r="E1239" s="38">
        <f>COUNTIF(user_list!H:H,A1239)</f>
        <v>0</v>
      </c>
      <c r="F1239" s="55">
        <f t="shared" si="38"/>
        <v>5</v>
      </c>
      <c r="G1239" s="55">
        <f t="shared" si="39"/>
        <v>2018</v>
      </c>
    </row>
    <row r="1240" spans="1:7" x14ac:dyDescent="0.3">
      <c r="A1240" s="74">
        <v>43243</v>
      </c>
      <c r="B1240">
        <f>SUMIFS(user_list!P:P,user_list!G:G,"&lt;="&amp;A1240,user_list!H:H,"&gt;="&amp;A1240)</f>
        <v>1.2631578947368421E-2</v>
      </c>
      <c r="C1240">
        <f>SUMIFS(user_list!Q:Q,user_list!G:G,"&lt;="&amp;A1240,user_list!H:H,"&gt;="&amp;A1240)</f>
        <v>3.1578947368421047E-2</v>
      </c>
      <c r="D1240">
        <f>SUMIFS(user_list!P:P,user_list!G:G,"&lt;="&amp;A1240,user_list!H:H,"&gt;="&amp;A1240,user_list!J:J,days!G1240)+SUMIFS(user_list!P:P,user_list!G:G,"&lt;="&amp;A1240,user_list!H:H,"&gt;="&amp;A1240,user_list!J:J,days!G1240-1)</f>
        <v>0</v>
      </c>
      <c r="E1240" s="38">
        <f>COUNTIF(user_list!H:H,A1240)</f>
        <v>0</v>
      </c>
      <c r="F1240" s="55">
        <f t="shared" si="38"/>
        <v>5</v>
      </c>
      <c r="G1240" s="55">
        <f t="shared" si="39"/>
        <v>2018</v>
      </c>
    </row>
    <row r="1241" spans="1:7" x14ac:dyDescent="0.3">
      <c r="A1241" s="74">
        <v>43244</v>
      </c>
      <c r="B1241">
        <f>SUMIFS(user_list!P:P,user_list!G:G,"&lt;="&amp;A1241,user_list!H:H,"&gt;="&amp;A1241)</f>
        <v>1.2631578947368421E-2</v>
      </c>
      <c r="C1241">
        <f>SUMIFS(user_list!Q:Q,user_list!G:G,"&lt;="&amp;A1241,user_list!H:H,"&gt;="&amp;A1241)</f>
        <v>3.1578947368421047E-2</v>
      </c>
      <c r="D1241">
        <f>SUMIFS(user_list!P:P,user_list!G:G,"&lt;="&amp;A1241,user_list!H:H,"&gt;="&amp;A1241,user_list!J:J,days!G1241)+SUMIFS(user_list!P:P,user_list!G:G,"&lt;="&amp;A1241,user_list!H:H,"&gt;="&amp;A1241,user_list!J:J,days!G1241-1)</f>
        <v>0</v>
      </c>
      <c r="E1241" s="38">
        <f>COUNTIF(user_list!H:H,A1241)</f>
        <v>0</v>
      </c>
      <c r="F1241" s="55">
        <f t="shared" si="38"/>
        <v>5</v>
      </c>
      <c r="G1241" s="55">
        <f t="shared" si="39"/>
        <v>2018</v>
      </c>
    </row>
    <row r="1242" spans="1:7" x14ac:dyDescent="0.3">
      <c r="A1242" s="74">
        <v>43245</v>
      </c>
      <c r="B1242">
        <f>SUMIFS(user_list!P:P,user_list!G:G,"&lt;="&amp;A1242,user_list!H:H,"&gt;="&amp;A1242)</f>
        <v>1.2631578947368421E-2</v>
      </c>
      <c r="C1242">
        <f>SUMIFS(user_list!Q:Q,user_list!G:G,"&lt;="&amp;A1242,user_list!H:H,"&gt;="&amp;A1242)</f>
        <v>3.1578947368421047E-2</v>
      </c>
      <c r="D1242">
        <f>SUMIFS(user_list!P:P,user_list!G:G,"&lt;="&amp;A1242,user_list!H:H,"&gt;="&amp;A1242,user_list!J:J,days!G1242)+SUMIFS(user_list!P:P,user_list!G:G,"&lt;="&amp;A1242,user_list!H:H,"&gt;="&amp;A1242,user_list!J:J,days!G1242-1)</f>
        <v>0</v>
      </c>
      <c r="E1242" s="38">
        <f>COUNTIF(user_list!H:H,A1242)</f>
        <v>0</v>
      </c>
      <c r="F1242" s="55">
        <f t="shared" si="38"/>
        <v>5</v>
      </c>
      <c r="G1242" s="55">
        <f t="shared" si="39"/>
        <v>2018</v>
      </c>
    </row>
    <row r="1243" spans="1:7" x14ac:dyDescent="0.3">
      <c r="A1243" s="74">
        <v>43246</v>
      </c>
      <c r="B1243">
        <f>SUMIFS(user_list!P:P,user_list!G:G,"&lt;="&amp;A1243,user_list!H:H,"&gt;="&amp;A1243)</f>
        <v>1.2631578947368421E-2</v>
      </c>
      <c r="C1243">
        <f>SUMIFS(user_list!Q:Q,user_list!G:G,"&lt;="&amp;A1243,user_list!H:H,"&gt;="&amp;A1243)</f>
        <v>3.1578947368421047E-2</v>
      </c>
      <c r="D1243">
        <f>SUMIFS(user_list!P:P,user_list!G:G,"&lt;="&amp;A1243,user_list!H:H,"&gt;="&amp;A1243,user_list!J:J,days!G1243)+SUMIFS(user_list!P:P,user_list!G:G,"&lt;="&amp;A1243,user_list!H:H,"&gt;="&amp;A1243,user_list!J:J,days!G1243-1)</f>
        <v>0</v>
      </c>
      <c r="E1243" s="38">
        <f>COUNTIF(user_list!H:H,A1243)</f>
        <v>0</v>
      </c>
      <c r="F1243" s="55">
        <f t="shared" si="38"/>
        <v>5</v>
      </c>
      <c r="G1243" s="55">
        <f t="shared" si="39"/>
        <v>2018</v>
      </c>
    </row>
    <row r="1244" spans="1:7" x14ac:dyDescent="0.3">
      <c r="A1244" s="74">
        <v>43247</v>
      </c>
      <c r="B1244">
        <f>SUMIFS(user_list!P:P,user_list!G:G,"&lt;="&amp;A1244,user_list!H:H,"&gt;="&amp;A1244)</f>
        <v>1.2631578947368421E-2</v>
      </c>
      <c r="C1244">
        <f>SUMIFS(user_list!Q:Q,user_list!G:G,"&lt;="&amp;A1244,user_list!H:H,"&gt;="&amp;A1244)</f>
        <v>3.1578947368421047E-2</v>
      </c>
      <c r="D1244">
        <f>SUMIFS(user_list!P:P,user_list!G:G,"&lt;="&amp;A1244,user_list!H:H,"&gt;="&amp;A1244,user_list!J:J,days!G1244)+SUMIFS(user_list!P:P,user_list!G:G,"&lt;="&amp;A1244,user_list!H:H,"&gt;="&amp;A1244,user_list!J:J,days!G1244-1)</f>
        <v>0</v>
      </c>
      <c r="E1244" s="38">
        <f>COUNTIF(user_list!H:H,A1244)</f>
        <v>0</v>
      </c>
      <c r="F1244" s="55">
        <f t="shared" si="38"/>
        <v>5</v>
      </c>
      <c r="G1244" s="55">
        <f t="shared" si="39"/>
        <v>2018</v>
      </c>
    </row>
    <row r="1245" spans="1:7" x14ac:dyDescent="0.3">
      <c r="A1245" s="74">
        <v>43248</v>
      </c>
      <c r="B1245">
        <f>SUMIFS(user_list!P:P,user_list!G:G,"&lt;="&amp;A1245,user_list!H:H,"&gt;="&amp;A1245)</f>
        <v>0.48535885167464116</v>
      </c>
      <c r="C1245">
        <f>SUMIFS(user_list!Q:Q,user_list!G:G,"&lt;="&amp;A1245,user_list!H:H,"&gt;="&amp;A1245)</f>
        <v>1.2133971291866033</v>
      </c>
      <c r="D1245">
        <f>SUMIFS(user_list!P:P,user_list!G:G,"&lt;="&amp;A1245,user_list!H:H,"&gt;="&amp;A1245,user_list!J:J,days!G1245)+SUMIFS(user_list!P:P,user_list!G:G,"&lt;="&amp;A1245,user_list!H:H,"&gt;="&amp;A1245,user_list!J:J,days!G1245-1)</f>
        <v>0</v>
      </c>
      <c r="E1245" s="38">
        <f>COUNTIF(user_list!H:H,A1245)</f>
        <v>0</v>
      </c>
      <c r="F1245" s="55">
        <f t="shared" si="38"/>
        <v>5</v>
      </c>
      <c r="G1245" s="55">
        <f t="shared" si="39"/>
        <v>2018</v>
      </c>
    </row>
    <row r="1246" spans="1:7" x14ac:dyDescent="0.3">
      <c r="A1246" s="74">
        <v>43249</v>
      </c>
      <c r="B1246">
        <f>SUMIFS(user_list!P:P,user_list!G:G,"&lt;="&amp;A1246,user_list!H:H,"&gt;="&amp;A1246)</f>
        <v>0.48535885167464116</v>
      </c>
      <c r="C1246">
        <f>SUMIFS(user_list!Q:Q,user_list!G:G,"&lt;="&amp;A1246,user_list!H:H,"&gt;="&amp;A1246)</f>
        <v>1.2133971291866033</v>
      </c>
      <c r="D1246">
        <f>SUMIFS(user_list!P:P,user_list!G:G,"&lt;="&amp;A1246,user_list!H:H,"&gt;="&amp;A1246,user_list!J:J,days!G1246)+SUMIFS(user_list!P:P,user_list!G:G,"&lt;="&amp;A1246,user_list!H:H,"&gt;="&amp;A1246,user_list!J:J,days!G1246-1)</f>
        <v>0</v>
      </c>
      <c r="E1246" s="38">
        <f>COUNTIF(user_list!H:H,A1246)</f>
        <v>0</v>
      </c>
      <c r="F1246" s="55">
        <f t="shared" si="38"/>
        <v>5</v>
      </c>
      <c r="G1246" s="55">
        <f t="shared" si="39"/>
        <v>2018</v>
      </c>
    </row>
    <row r="1247" spans="1:7" x14ac:dyDescent="0.3">
      <c r="A1247" s="74">
        <v>43250</v>
      </c>
      <c r="B1247">
        <f>SUMIFS(user_list!P:P,user_list!G:G,"&lt;="&amp;A1247,user_list!H:H,"&gt;="&amp;A1247)</f>
        <v>0.48535885167464116</v>
      </c>
      <c r="C1247">
        <f>SUMIFS(user_list!Q:Q,user_list!G:G,"&lt;="&amp;A1247,user_list!H:H,"&gt;="&amp;A1247)</f>
        <v>1.2133971291866033</v>
      </c>
      <c r="D1247">
        <f>SUMIFS(user_list!P:P,user_list!G:G,"&lt;="&amp;A1247,user_list!H:H,"&gt;="&amp;A1247,user_list!J:J,days!G1247)+SUMIFS(user_list!P:P,user_list!G:G,"&lt;="&amp;A1247,user_list!H:H,"&gt;="&amp;A1247,user_list!J:J,days!G1247-1)</f>
        <v>0</v>
      </c>
      <c r="E1247" s="38">
        <f>COUNTIF(user_list!H:H,A1247)</f>
        <v>0</v>
      </c>
      <c r="F1247" s="55">
        <f t="shared" si="38"/>
        <v>5</v>
      </c>
      <c r="G1247" s="55">
        <f t="shared" si="39"/>
        <v>2018</v>
      </c>
    </row>
    <row r="1248" spans="1:7" x14ac:dyDescent="0.3">
      <c r="A1248" s="74">
        <v>43251</v>
      </c>
      <c r="B1248">
        <f>SUMIFS(user_list!P:P,user_list!G:G,"&lt;="&amp;A1248,user_list!H:H,"&gt;="&amp;A1248)</f>
        <v>0.48535885167464116</v>
      </c>
      <c r="C1248">
        <f>SUMIFS(user_list!Q:Q,user_list!G:G,"&lt;="&amp;A1248,user_list!H:H,"&gt;="&amp;A1248)</f>
        <v>1.2133971291866033</v>
      </c>
      <c r="D1248">
        <f>SUMIFS(user_list!P:P,user_list!G:G,"&lt;="&amp;A1248,user_list!H:H,"&gt;="&amp;A1248,user_list!J:J,days!G1248)+SUMIFS(user_list!P:P,user_list!G:G,"&lt;="&amp;A1248,user_list!H:H,"&gt;="&amp;A1248,user_list!J:J,days!G1248-1)</f>
        <v>0</v>
      </c>
      <c r="E1248" s="38">
        <f>COUNTIF(user_list!H:H,A1248)</f>
        <v>0</v>
      </c>
      <c r="F1248" s="55">
        <f t="shared" si="38"/>
        <v>5</v>
      </c>
      <c r="G1248" s="55">
        <f t="shared" si="39"/>
        <v>2018</v>
      </c>
    </row>
    <row r="1249" spans="1:7" x14ac:dyDescent="0.3">
      <c r="A1249" s="74">
        <v>43252</v>
      </c>
      <c r="B1249">
        <f>SUMIFS(user_list!P:P,user_list!G:G,"&lt;="&amp;A1249,user_list!H:H,"&gt;="&amp;A1249)</f>
        <v>0.48535885167464116</v>
      </c>
      <c r="C1249">
        <f>SUMIFS(user_list!Q:Q,user_list!G:G,"&lt;="&amp;A1249,user_list!H:H,"&gt;="&amp;A1249)</f>
        <v>1.2133971291866033</v>
      </c>
      <c r="D1249">
        <f>SUMIFS(user_list!P:P,user_list!G:G,"&lt;="&amp;A1249,user_list!H:H,"&gt;="&amp;A1249,user_list!J:J,days!G1249)+SUMIFS(user_list!P:P,user_list!G:G,"&lt;="&amp;A1249,user_list!H:H,"&gt;="&amp;A1249,user_list!J:J,days!G1249-1)</f>
        <v>0</v>
      </c>
      <c r="E1249" s="38">
        <f>COUNTIF(user_list!H:H,A1249)</f>
        <v>0</v>
      </c>
      <c r="F1249" s="55">
        <f t="shared" si="38"/>
        <v>6</v>
      </c>
      <c r="G1249" s="55">
        <f t="shared" si="39"/>
        <v>2018</v>
      </c>
    </row>
    <row r="1250" spans="1:7" x14ac:dyDescent="0.3">
      <c r="A1250" s="74">
        <v>43253</v>
      </c>
      <c r="B1250">
        <f>SUMIFS(user_list!P:P,user_list!G:G,"&lt;="&amp;A1250,user_list!H:H,"&gt;="&amp;A1250)</f>
        <v>0.48535885167464116</v>
      </c>
      <c r="C1250">
        <f>SUMIFS(user_list!Q:Q,user_list!G:G,"&lt;="&amp;A1250,user_list!H:H,"&gt;="&amp;A1250)</f>
        <v>1.2133971291866033</v>
      </c>
      <c r="D1250">
        <f>SUMIFS(user_list!P:P,user_list!G:G,"&lt;="&amp;A1250,user_list!H:H,"&gt;="&amp;A1250,user_list!J:J,days!G1250)+SUMIFS(user_list!P:P,user_list!G:G,"&lt;="&amp;A1250,user_list!H:H,"&gt;="&amp;A1250,user_list!J:J,days!G1250-1)</f>
        <v>0</v>
      </c>
      <c r="E1250" s="38">
        <f>COUNTIF(user_list!H:H,A1250)</f>
        <v>0</v>
      </c>
      <c r="F1250" s="55">
        <f t="shared" si="38"/>
        <v>6</v>
      </c>
      <c r="G1250" s="55">
        <f t="shared" si="39"/>
        <v>2018</v>
      </c>
    </row>
    <row r="1251" spans="1:7" x14ac:dyDescent="0.3">
      <c r="A1251" s="74">
        <v>43254</v>
      </c>
      <c r="B1251">
        <f>SUMIFS(user_list!P:P,user_list!G:G,"&lt;="&amp;A1251,user_list!H:H,"&gt;="&amp;A1251)</f>
        <v>0.48535885167464116</v>
      </c>
      <c r="C1251">
        <f>SUMIFS(user_list!Q:Q,user_list!G:G,"&lt;="&amp;A1251,user_list!H:H,"&gt;="&amp;A1251)</f>
        <v>1.2133971291866033</v>
      </c>
      <c r="D1251">
        <f>SUMIFS(user_list!P:P,user_list!G:G,"&lt;="&amp;A1251,user_list!H:H,"&gt;="&amp;A1251,user_list!J:J,days!G1251)+SUMIFS(user_list!P:P,user_list!G:G,"&lt;="&amp;A1251,user_list!H:H,"&gt;="&amp;A1251,user_list!J:J,days!G1251-1)</f>
        <v>0</v>
      </c>
      <c r="E1251" s="38">
        <f>COUNTIF(user_list!H:H,A1251)</f>
        <v>0</v>
      </c>
      <c r="F1251" s="55">
        <f t="shared" si="38"/>
        <v>6</v>
      </c>
      <c r="G1251" s="55">
        <f t="shared" si="39"/>
        <v>2018</v>
      </c>
    </row>
    <row r="1252" spans="1:7" x14ac:dyDescent="0.3">
      <c r="A1252" s="74">
        <v>43255</v>
      </c>
      <c r="B1252">
        <f>SUMIFS(user_list!P:P,user_list!G:G,"&lt;="&amp;A1252,user_list!H:H,"&gt;="&amp;A1252)</f>
        <v>0.48535885167464116</v>
      </c>
      <c r="C1252">
        <f>SUMIFS(user_list!Q:Q,user_list!G:G,"&lt;="&amp;A1252,user_list!H:H,"&gt;="&amp;A1252)</f>
        <v>1.2133971291866033</v>
      </c>
      <c r="D1252">
        <f>SUMIFS(user_list!P:P,user_list!G:G,"&lt;="&amp;A1252,user_list!H:H,"&gt;="&amp;A1252,user_list!J:J,days!G1252)+SUMIFS(user_list!P:P,user_list!G:G,"&lt;="&amp;A1252,user_list!H:H,"&gt;="&amp;A1252,user_list!J:J,days!G1252-1)</f>
        <v>0</v>
      </c>
      <c r="E1252" s="38">
        <f>COUNTIF(user_list!H:H,A1252)</f>
        <v>0</v>
      </c>
      <c r="F1252" s="55">
        <f t="shared" si="38"/>
        <v>6</v>
      </c>
      <c r="G1252" s="55">
        <f t="shared" si="39"/>
        <v>2018</v>
      </c>
    </row>
    <row r="1253" spans="1:7" x14ac:dyDescent="0.3">
      <c r="A1253" s="74">
        <v>43256</v>
      </c>
      <c r="B1253">
        <f>SUMIFS(user_list!P:P,user_list!G:G,"&lt;="&amp;A1253,user_list!H:H,"&gt;="&amp;A1253)</f>
        <v>0.48535885167464116</v>
      </c>
      <c r="C1253">
        <f>SUMIFS(user_list!Q:Q,user_list!G:G,"&lt;="&amp;A1253,user_list!H:H,"&gt;="&amp;A1253)</f>
        <v>1.2133971291866033</v>
      </c>
      <c r="D1253">
        <f>SUMIFS(user_list!P:P,user_list!G:G,"&lt;="&amp;A1253,user_list!H:H,"&gt;="&amp;A1253,user_list!J:J,days!G1253)+SUMIFS(user_list!P:P,user_list!G:G,"&lt;="&amp;A1253,user_list!H:H,"&gt;="&amp;A1253,user_list!J:J,days!G1253-1)</f>
        <v>0</v>
      </c>
      <c r="E1253" s="38">
        <f>COUNTIF(user_list!H:H,A1253)</f>
        <v>0</v>
      </c>
      <c r="F1253" s="55">
        <f t="shared" si="38"/>
        <v>6</v>
      </c>
      <c r="G1253" s="55">
        <f t="shared" si="39"/>
        <v>2018</v>
      </c>
    </row>
    <row r="1254" spans="1:7" x14ac:dyDescent="0.3">
      <c r="A1254" s="74">
        <v>43257</v>
      </c>
      <c r="B1254">
        <f>SUMIFS(user_list!P:P,user_list!G:G,"&lt;="&amp;A1254,user_list!H:H,"&gt;="&amp;A1254)</f>
        <v>0.48535885167464116</v>
      </c>
      <c r="C1254">
        <f>SUMIFS(user_list!Q:Q,user_list!G:G,"&lt;="&amp;A1254,user_list!H:H,"&gt;="&amp;A1254)</f>
        <v>1.2133971291866033</v>
      </c>
      <c r="D1254">
        <f>SUMIFS(user_list!P:P,user_list!G:G,"&lt;="&amp;A1254,user_list!H:H,"&gt;="&amp;A1254,user_list!J:J,days!G1254)+SUMIFS(user_list!P:P,user_list!G:G,"&lt;="&amp;A1254,user_list!H:H,"&gt;="&amp;A1254,user_list!J:J,days!G1254-1)</f>
        <v>0</v>
      </c>
      <c r="E1254" s="38">
        <f>COUNTIF(user_list!H:H,A1254)</f>
        <v>0</v>
      </c>
      <c r="F1254" s="55">
        <f t="shared" si="38"/>
        <v>6</v>
      </c>
      <c r="G1254" s="55">
        <f t="shared" si="39"/>
        <v>2018</v>
      </c>
    </row>
    <row r="1255" spans="1:7" x14ac:dyDescent="0.3">
      <c r="A1255" s="74">
        <v>43258</v>
      </c>
      <c r="B1255">
        <f>SUMIFS(user_list!P:P,user_list!G:G,"&lt;="&amp;A1255,user_list!H:H,"&gt;="&amp;A1255)</f>
        <v>0.48535885167464116</v>
      </c>
      <c r="C1255">
        <f>SUMIFS(user_list!Q:Q,user_list!G:G,"&lt;="&amp;A1255,user_list!H:H,"&gt;="&amp;A1255)</f>
        <v>1.2133971291866033</v>
      </c>
      <c r="D1255">
        <f>SUMIFS(user_list!P:P,user_list!G:G,"&lt;="&amp;A1255,user_list!H:H,"&gt;="&amp;A1255,user_list!J:J,days!G1255)+SUMIFS(user_list!P:P,user_list!G:G,"&lt;="&amp;A1255,user_list!H:H,"&gt;="&amp;A1255,user_list!J:J,days!G1255-1)</f>
        <v>0</v>
      </c>
      <c r="E1255" s="38">
        <f>COUNTIF(user_list!H:H,A1255)</f>
        <v>1</v>
      </c>
      <c r="F1255" s="55">
        <f t="shared" si="38"/>
        <v>6</v>
      </c>
      <c r="G1255" s="55">
        <f t="shared" si="39"/>
        <v>2018</v>
      </c>
    </row>
    <row r="1256" spans="1:7" x14ac:dyDescent="0.3">
      <c r="A1256" s="74">
        <v>43259</v>
      </c>
      <c r="B1256">
        <f>SUMIFS(user_list!P:P,user_list!G:G,"&lt;="&amp;A1256,user_list!H:H,"&gt;="&amp;A1256)</f>
        <v>1.2631578947368421E-2</v>
      </c>
      <c r="C1256">
        <f>SUMIFS(user_list!Q:Q,user_list!G:G,"&lt;="&amp;A1256,user_list!H:H,"&gt;="&amp;A1256)</f>
        <v>3.1578947368421047E-2</v>
      </c>
      <c r="D1256">
        <f>SUMIFS(user_list!P:P,user_list!G:G,"&lt;="&amp;A1256,user_list!H:H,"&gt;="&amp;A1256,user_list!J:J,days!G1256)+SUMIFS(user_list!P:P,user_list!G:G,"&lt;="&amp;A1256,user_list!H:H,"&gt;="&amp;A1256,user_list!J:J,days!G1256-1)</f>
        <v>0</v>
      </c>
      <c r="E1256" s="38">
        <f>COUNTIF(user_list!H:H,A1256)</f>
        <v>0</v>
      </c>
      <c r="F1256" s="55">
        <f t="shared" si="38"/>
        <v>6</v>
      </c>
      <c r="G1256" s="55">
        <f t="shared" si="39"/>
        <v>2018</v>
      </c>
    </row>
    <row r="1257" spans="1:7" x14ac:dyDescent="0.3">
      <c r="A1257" s="74">
        <v>43260</v>
      </c>
      <c r="B1257">
        <f>SUMIFS(user_list!P:P,user_list!G:G,"&lt;="&amp;A1257,user_list!H:H,"&gt;="&amp;A1257)</f>
        <v>1.2631578947368421E-2</v>
      </c>
      <c r="C1257">
        <f>SUMIFS(user_list!Q:Q,user_list!G:G,"&lt;="&amp;A1257,user_list!H:H,"&gt;="&amp;A1257)</f>
        <v>3.1578947368421047E-2</v>
      </c>
      <c r="D1257">
        <f>SUMIFS(user_list!P:P,user_list!G:G,"&lt;="&amp;A1257,user_list!H:H,"&gt;="&amp;A1257,user_list!J:J,days!G1257)+SUMIFS(user_list!P:P,user_list!G:G,"&lt;="&amp;A1257,user_list!H:H,"&gt;="&amp;A1257,user_list!J:J,days!G1257-1)</f>
        <v>0</v>
      </c>
      <c r="E1257" s="38">
        <f>COUNTIF(user_list!H:H,A1257)</f>
        <v>0</v>
      </c>
      <c r="F1257" s="55">
        <f t="shared" si="38"/>
        <v>6</v>
      </c>
      <c r="G1257" s="55">
        <f t="shared" si="39"/>
        <v>2018</v>
      </c>
    </row>
    <row r="1258" spans="1:7" x14ac:dyDescent="0.3">
      <c r="A1258" s="74">
        <v>43261</v>
      </c>
      <c r="B1258">
        <f>SUMIFS(user_list!P:P,user_list!G:G,"&lt;="&amp;A1258,user_list!H:H,"&gt;="&amp;A1258)</f>
        <v>1.2631578947368421E-2</v>
      </c>
      <c r="C1258">
        <f>SUMIFS(user_list!Q:Q,user_list!G:G,"&lt;="&amp;A1258,user_list!H:H,"&gt;="&amp;A1258)</f>
        <v>3.1578947368421047E-2</v>
      </c>
      <c r="D1258">
        <f>SUMIFS(user_list!P:P,user_list!G:G,"&lt;="&amp;A1258,user_list!H:H,"&gt;="&amp;A1258,user_list!J:J,days!G1258)+SUMIFS(user_list!P:P,user_list!G:G,"&lt;="&amp;A1258,user_list!H:H,"&gt;="&amp;A1258,user_list!J:J,days!G1258-1)</f>
        <v>0</v>
      </c>
      <c r="E1258" s="38">
        <f>COUNTIF(user_list!H:H,A1258)</f>
        <v>0</v>
      </c>
      <c r="F1258" s="55">
        <f t="shared" si="38"/>
        <v>6</v>
      </c>
      <c r="G1258" s="55">
        <f t="shared" si="39"/>
        <v>2018</v>
      </c>
    </row>
    <row r="1259" spans="1:7" x14ac:dyDescent="0.3">
      <c r="A1259" s="74">
        <v>43262</v>
      </c>
      <c r="B1259">
        <f>SUMIFS(user_list!P:P,user_list!G:G,"&lt;="&amp;A1259,user_list!H:H,"&gt;="&amp;A1259)</f>
        <v>1.2631578947368421E-2</v>
      </c>
      <c r="C1259">
        <f>SUMIFS(user_list!Q:Q,user_list!G:G,"&lt;="&amp;A1259,user_list!H:H,"&gt;="&amp;A1259)</f>
        <v>3.1578947368421047E-2</v>
      </c>
      <c r="D1259">
        <f>SUMIFS(user_list!P:P,user_list!G:G,"&lt;="&amp;A1259,user_list!H:H,"&gt;="&amp;A1259,user_list!J:J,days!G1259)+SUMIFS(user_list!P:P,user_list!G:G,"&lt;="&amp;A1259,user_list!H:H,"&gt;="&amp;A1259,user_list!J:J,days!G1259-1)</f>
        <v>0</v>
      </c>
      <c r="E1259" s="38">
        <f>COUNTIF(user_list!H:H,A1259)</f>
        <v>0</v>
      </c>
      <c r="F1259" s="55">
        <f t="shared" si="38"/>
        <v>6</v>
      </c>
      <c r="G1259" s="55">
        <f t="shared" si="39"/>
        <v>2018</v>
      </c>
    </row>
    <row r="1260" spans="1:7" x14ac:dyDescent="0.3">
      <c r="A1260" s="74">
        <v>43263</v>
      </c>
      <c r="B1260">
        <f>SUMIFS(user_list!P:P,user_list!G:G,"&lt;="&amp;A1260,user_list!H:H,"&gt;="&amp;A1260)</f>
        <v>1.2631578947368421E-2</v>
      </c>
      <c r="C1260">
        <f>SUMIFS(user_list!Q:Q,user_list!G:G,"&lt;="&amp;A1260,user_list!H:H,"&gt;="&amp;A1260)</f>
        <v>3.1578947368421047E-2</v>
      </c>
      <c r="D1260">
        <f>SUMIFS(user_list!P:P,user_list!G:G,"&lt;="&amp;A1260,user_list!H:H,"&gt;="&amp;A1260,user_list!J:J,days!G1260)+SUMIFS(user_list!P:P,user_list!G:G,"&lt;="&amp;A1260,user_list!H:H,"&gt;="&amp;A1260,user_list!J:J,days!G1260-1)</f>
        <v>0</v>
      </c>
      <c r="E1260" s="38">
        <f>COUNTIF(user_list!H:H,A1260)</f>
        <v>0</v>
      </c>
      <c r="F1260" s="55">
        <f t="shared" si="38"/>
        <v>6</v>
      </c>
      <c r="G1260" s="55">
        <f t="shared" si="39"/>
        <v>2018</v>
      </c>
    </row>
    <row r="1261" spans="1:7" x14ac:dyDescent="0.3">
      <c r="A1261" s="74">
        <v>43264</v>
      </c>
      <c r="B1261">
        <f>SUMIFS(user_list!P:P,user_list!G:G,"&lt;="&amp;A1261,user_list!H:H,"&gt;="&amp;A1261)</f>
        <v>1.2631578947368421E-2</v>
      </c>
      <c r="C1261">
        <f>SUMIFS(user_list!Q:Q,user_list!G:G,"&lt;="&amp;A1261,user_list!H:H,"&gt;="&amp;A1261)</f>
        <v>3.1578947368421047E-2</v>
      </c>
      <c r="D1261">
        <f>SUMIFS(user_list!P:P,user_list!G:G,"&lt;="&amp;A1261,user_list!H:H,"&gt;="&amp;A1261,user_list!J:J,days!G1261)+SUMIFS(user_list!P:P,user_list!G:G,"&lt;="&amp;A1261,user_list!H:H,"&gt;="&amp;A1261,user_list!J:J,days!G1261-1)</f>
        <v>0</v>
      </c>
      <c r="E1261" s="38">
        <f>COUNTIF(user_list!H:H,A1261)</f>
        <v>0</v>
      </c>
      <c r="F1261" s="55">
        <f t="shared" si="38"/>
        <v>6</v>
      </c>
      <c r="G1261" s="55">
        <f t="shared" si="39"/>
        <v>2018</v>
      </c>
    </row>
    <row r="1262" spans="1:7" x14ac:dyDescent="0.3">
      <c r="A1262" s="74">
        <v>43265</v>
      </c>
      <c r="B1262">
        <f>SUMIFS(user_list!P:P,user_list!G:G,"&lt;="&amp;A1262,user_list!H:H,"&gt;="&amp;A1262)</f>
        <v>1.2631578947368421E-2</v>
      </c>
      <c r="C1262">
        <f>SUMIFS(user_list!Q:Q,user_list!G:G,"&lt;="&amp;A1262,user_list!H:H,"&gt;="&amp;A1262)</f>
        <v>3.1578947368421047E-2</v>
      </c>
      <c r="D1262">
        <f>SUMIFS(user_list!P:P,user_list!G:G,"&lt;="&amp;A1262,user_list!H:H,"&gt;="&amp;A1262,user_list!J:J,days!G1262)+SUMIFS(user_list!P:P,user_list!G:G,"&lt;="&amp;A1262,user_list!H:H,"&gt;="&amp;A1262,user_list!J:J,days!G1262-1)</f>
        <v>0</v>
      </c>
      <c r="E1262" s="38">
        <f>COUNTIF(user_list!H:H,A1262)</f>
        <v>0</v>
      </c>
      <c r="F1262" s="55">
        <f t="shared" si="38"/>
        <v>6</v>
      </c>
      <c r="G1262" s="55">
        <f t="shared" si="39"/>
        <v>2018</v>
      </c>
    </row>
    <row r="1263" spans="1:7" x14ac:dyDescent="0.3">
      <c r="A1263" s="74">
        <v>43266</v>
      </c>
      <c r="B1263">
        <f>SUMIFS(user_list!P:P,user_list!G:G,"&lt;="&amp;A1263,user_list!H:H,"&gt;="&amp;A1263)</f>
        <v>1.2631578947368421E-2</v>
      </c>
      <c r="C1263">
        <f>SUMIFS(user_list!Q:Q,user_list!G:G,"&lt;="&amp;A1263,user_list!H:H,"&gt;="&amp;A1263)</f>
        <v>3.1578947368421047E-2</v>
      </c>
      <c r="D1263">
        <f>SUMIFS(user_list!P:P,user_list!G:G,"&lt;="&amp;A1263,user_list!H:H,"&gt;="&amp;A1263,user_list!J:J,days!G1263)+SUMIFS(user_list!P:P,user_list!G:G,"&lt;="&amp;A1263,user_list!H:H,"&gt;="&amp;A1263,user_list!J:J,days!G1263-1)</f>
        <v>0</v>
      </c>
      <c r="E1263" s="38">
        <f>COUNTIF(user_list!H:H,A1263)</f>
        <v>0</v>
      </c>
      <c r="F1263" s="55">
        <f t="shared" si="38"/>
        <v>6</v>
      </c>
      <c r="G1263" s="55">
        <f t="shared" si="39"/>
        <v>2018</v>
      </c>
    </row>
    <row r="1264" spans="1:7" x14ac:dyDescent="0.3">
      <c r="A1264" s="74">
        <v>43267</v>
      </c>
      <c r="B1264">
        <f>SUMIFS(user_list!P:P,user_list!G:G,"&lt;="&amp;A1264,user_list!H:H,"&gt;="&amp;A1264)</f>
        <v>1.2631578947368421E-2</v>
      </c>
      <c r="C1264">
        <f>SUMIFS(user_list!Q:Q,user_list!G:G,"&lt;="&amp;A1264,user_list!H:H,"&gt;="&amp;A1264)</f>
        <v>3.1578947368421047E-2</v>
      </c>
      <c r="D1264">
        <f>SUMIFS(user_list!P:P,user_list!G:G,"&lt;="&amp;A1264,user_list!H:H,"&gt;="&amp;A1264,user_list!J:J,days!G1264)+SUMIFS(user_list!P:P,user_list!G:G,"&lt;="&amp;A1264,user_list!H:H,"&gt;="&amp;A1264,user_list!J:J,days!G1264-1)</f>
        <v>0</v>
      </c>
      <c r="E1264" s="38">
        <f>COUNTIF(user_list!H:H,A1264)</f>
        <v>0</v>
      </c>
      <c r="F1264" s="55">
        <f t="shared" si="38"/>
        <v>6</v>
      </c>
      <c r="G1264" s="55">
        <f t="shared" si="39"/>
        <v>2018</v>
      </c>
    </row>
    <row r="1265" spans="1:7" x14ac:dyDescent="0.3">
      <c r="A1265" s="74">
        <v>43268</v>
      </c>
      <c r="B1265">
        <f>SUMIFS(user_list!P:P,user_list!G:G,"&lt;="&amp;A1265,user_list!H:H,"&gt;="&amp;A1265)</f>
        <v>1.2631578947368421E-2</v>
      </c>
      <c r="C1265">
        <f>SUMIFS(user_list!Q:Q,user_list!G:G,"&lt;="&amp;A1265,user_list!H:H,"&gt;="&amp;A1265)</f>
        <v>3.1578947368421047E-2</v>
      </c>
      <c r="D1265">
        <f>SUMIFS(user_list!P:P,user_list!G:G,"&lt;="&amp;A1265,user_list!H:H,"&gt;="&amp;A1265,user_list!J:J,days!G1265)+SUMIFS(user_list!P:P,user_list!G:G,"&lt;="&amp;A1265,user_list!H:H,"&gt;="&amp;A1265,user_list!J:J,days!G1265-1)</f>
        <v>0</v>
      </c>
      <c r="E1265" s="38">
        <f>COUNTIF(user_list!H:H,A1265)</f>
        <v>0</v>
      </c>
      <c r="F1265" s="55">
        <f t="shared" si="38"/>
        <v>6</v>
      </c>
      <c r="G1265" s="55">
        <f t="shared" si="39"/>
        <v>2018</v>
      </c>
    </row>
    <row r="1266" spans="1:7" x14ac:dyDescent="0.3">
      <c r="A1266" s="74">
        <v>43269</v>
      </c>
      <c r="B1266">
        <f>SUMIFS(user_list!P:P,user_list!G:G,"&lt;="&amp;A1266,user_list!H:H,"&gt;="&amp;A1266)</f>
        <v>1.2631578947368421E-2</v>
      </c>
      <c r="C1266">
        <f>SUMIFS(user_list!Q:Q,user_list!G:G,"&lt;="&amp;A1266,user_list!H:H,"&gt;="&amp;A1266)</f>
        <v>3.1578947368421047E-2</v>
      </c>
      <c r="D1266">
        <f>SUMIFS(user_list!P:P,user_list!G:G,"&lt;="&amp;A1266,user_list!H:H,"&gt;="&amp;A1266,user_list!J:J,days!G1266)+SUMIFS(user_list!P:P,user_list!G:G,"&lt;="&amp;A1266,user_list!H:H,"&gt;="&amp;A1266,user_list!J:J,days!G1266-1)</f>
        <v>0</v>
      </c>
      <c r="E1266" s="38">
        <f>COUNTIF(user_list!H:H,A1266)</f>
        <v>0</v>
      </c>
      <c r="F1266" s="55">
        <f t="shared" si="38"/>
        <v>6</v>
      </c>
      <c r="G1266" s="55">
        <f t="shared" si="39"/>
        <v>2018</v>
      </c>
    </row>
    <row r="1267" spans="1:7" x14ac:dyDescent="0.3">
      <c r="A1267" s="74">
        <v>43270</v>
      </c>
      <c r="B1267">
        <f>SUMIFS(user_list!P:P,user_list!G:G,"&lt;="&amp;A1267,user_list!H:H,"&gt;="&amp;A1267)</f>
        <v>1.2631578947368421E-2</v>
      </c>
      <c r="C1267">
        <f>SUMIFS(user_list!Q:Q,user_list!G:G,"&lt;="&amp;A1267,user_list!H:H,"&gt;="&amp;A1267)</f>
        <v>3.1578947368421047E-2</v>
      </c>
      <c r="D1267">
        <f>SUMIFS(user_list!P:P,user_list!G:G,"&lt;="&amp;A1267,user_list!H:H,"&gt;="&amp;A1267,user_list!J:J,days!G1267)+SUMIFS(user_list!P:P,user_list!G:G,"&lt;="&amp;A1267,user_list!H:H,"&gt;="&amp;A1267,user_list!J:J,days!G1267-1)</f>
        <v>0</v>
      </c>
      <c r="E1267" s="38">
        <f>COUNTIF(user_list!H:H,A1267)</f>
        <v>0</v>
      </c>
      <c r="F1267" s="55">
        <f t="shared" si="38"/>
        <v>6</v>
      </c>
      <c r="G1267" s="55">
        <f t="shared" si="39"/>
        <v>2018</v>
      </c>
    </row>
    <row r="1268" spans="1:7" x14ac:dyDescent="0.3">
      <c r="A1268" s="74">
        <v>43271</v>
      </c>
      <c r="B1268">
        <f>SUMIFS(user_list!P:P,user_list!G:G,"&lt;="&amp;A1268,user_list!H:H,"&gt;="&amp;A1268)</f>
        <v>1.2631578947368421E-2</v>
      </c>
      <c r="C1268">
        <f>SUMIFS(user_list!Q:Q,user_list!G:G,"&lt;="&amp;A1268,user_list!H:H,"&gt;="&amp;A1268)</f>
        <v>3.1578947368421047E-2</v>
      </c>
      <c r="D1268">
        <f>SUMIFS(user_list!P:P,user_list!G:G,"&lt;="&amp;A1268,user_list!H:H,"&gt;="&amp;A1268,user_list!J:J,days!G1268)+SUMIFS(user_list!P:P,user_list!G:G,"&lt;="&amp;A1268,user_list!H:H,"&gt;="&amp;A1268,user_list!J:J,days!G1268-1)</f>
        <v>0</v>
      </c>
      <c r="E1268" s="38">
        <f>COUNTIF(user_list!H:H,A1268)</f>
        <v>0</v>
      </c>
      <c r="F1268" s="55">
        <f t="shared" si="38"/>
        <v>6</v>
      </c>
      <c r="G1268" s="55">
        <f t="shared" si="39"/>
        <v>2018</v>
      </c>
    </row>
    <row r="1269" spans="1:7" x14ac:dyDescent="0.3">
      <c r="A1269" s="74">
        <v>43272</v>
      </c>
      <c r="B1269">
        <f>SUMIFS(user_list!P:P,user_list!G:G,"&lt;="&amp;A1269,user_list!H:H,"&gt;="&amp;A1269)</f>
        <v>1.2631578947368421E-2</v>
      </c>
      <c r="C1269">
        <f>SUMIFS(user_list!Q:Q,user_list!G:G,"&lt;="&amp;A1269,user_list!H:H,"&gt;="&amp;A1269)</f>
        <v>3.1578947368421047E-2</v>
      </c>
      <c r="D1269">
        <f>SUMIFS(user_list!P:P,user_list!G:G,"&lt;="&amp;A1269,user_list!H:H,"&gt;="&amp;A1269,user_list!J:J,days!G1269)+SUMIFS(user_list!P:P,user_list!G:G,"&lt;="&amp;A1269,user_list!H:H,"&gt;="&amp;A1269,user_list!J:J,days!G1269-1)</f>
        <v>0</v>
      </c>
      <c r="E1269" s="38">
        <f>COUNTIF(user_list!H:H,A1269)</f>
        <v>0</v>
      </c>
      <c r="F1269" s="55">
        <f t="shared" si="38"/>
        <v>6</v>
      </c>
      <c r="G1269" s="55">
        <f t="shared" si="39"/>
        <v>2018</v>
      </c>
    </row>
    <row r="1270" spans="1:7" x14ac:dyDescent="0.3">
      <c r="A1270" s="74">
        <v>43273</v>
      </c>
      <c r="B1270">
        <f>SUMIFS(user_list!P:P,user_list!G:G,"&lt;="&amp;A1270,user_list!H:H,"&gt;="&amp;A1270)</f>
        <v>1.2631578947368421E-2</v>
      </c>
      <c r="C1270">
        <f>SUMIFS(user_list!Q:Q,user_list!G:G,"&lt;="&amp;A1270,user_list!H:H,"&gt;="&amp;A1270)</f>
        <v>3.1578947368421047E-2</v>
      </c>
      <c r="D1270">
        <f>SUMIFS(user_list!P:P,user_list!G:G,"&lt;="&amp;A1270,user_list!H:H,"&gt;="&amp;A1270,user_list!J:J,days!G1270)+SUMIFS(user_list!P:P,user_list!G:G,"&lt;="&amp;A1270,user_list!H:H,"&gt;="&amp;A1270,user_list!J:J,days!G1270-1)</f>
        <v>0</v>
      </c>
      <c r="E1270" s="38">
        <f>COUNTIF(user_list!H:H,A1270)</f>
        <v>0</v>
      </c>
      <c r="F1270" s="55">
        <f t="shared" si="38"/>
        <v>6</v>
      </c>
      <c r="G1270" s="55">
        <f t="shared" si="39"/>
        <v>2018</v>
      </c>
    </row>
    <row r="1271" spans="1:7" x14ac:dyDescent="0.3">
      <c r="A1271" s="74">
        <v>43274</v>
      </c>
      <c r="B1271">
        <f>SUMIFS(user_list!P:P,user_list!G:G,"&lt;="&amp;A1271,user_list!H:H,"&gt;="&amp;A1271)</f>
        <v>1.2631578947368421E-2</v>
      </c>
      <c r="C1271">
        <f>SUMIFS(user_list!Q:Q,user_list!G:G,"&lt;="&amp;A1271,user_list!H:H,"&gt;="&amp;A1271)</f>
        <v>3.1578947368421047E-2</v>
      </c>
      <c r="D1271">
        <f>SUMIFS(user_list!P:P,user_list!G:G,"&lt;="&amp;A1271,user_list!H:H,"&gt;="&amp;A1271,user_list!J:J,days!G1271)+SUMIFS(user_list!P:P,user_list!G:G,"&lt;="&amp;A1271,user_list!H:H,"&gt;="&amp;A1271,user_list!J:J,days!G1271-1)</f>
        <v>0</v>
      </c>
      <c r="E1271" s="38">
        <f>COUNTIF(user_list!H:H,A1271)</f>
        <v>0</v>
      </c>
      <c r="F1271" s="55">
        <f t="shared" si="38"/>
        <v>6</v>
      </c>
      <c r="G1271" s="55">
        <f t="shared" si="39"/>
        <v>2018</v>
      </c>
    </row>
    <row r="1272" spans="1:7" x14ac:dyDescent="0.3">
      <c r="A1272" s="74">
        <v>43275</v>
      </c>
      <c r="B1272">
        <f>SUMIFS(user_list!P:P,user_list!G:G,"&lt;="&amp;A1272,user_list!H:H,"&gt;="&amp;A1272)</f>
        <v>1.2631578947368421E-2</v>
      </c>
      <c r="C1272">
        <f>SUMIFS(user_list!Q:Q,user_list!G:G,"&lt;="&amp;A1272,user_list!H:H,"&gt;="&amp;A1272)</f>
        <v>3.1578947368421047E-2</v>
      </c>
      <c r="D1272">
        <f>SUMIFS(user_list!P:P,user_list!G:G,"&lt;="&amp;A1272,user_list!H:H,"&gt;="&amp;A1272,user_list!J:J,days!G1272)+SUMIFS(user_list!P:P,user_list!G:G,"&lt;="&amp;A1272,user_list!H:H,"&gt;="&amp;A1272,user_list!J:J,days!G1272-1)</f>
        <v>0</v>
      </c>
      <c r="E1272" s="38">
        <f>COUNTIF(user_list!H:H,A1272)</f>
        <v>0</v>
      </c>
      <c r="F1272" s="55">
        <f t="shared" si="38"/>
        <v>6</v>
      </c>
      <c r="G1272" s="55">
        <f t="shared" si="39"/>
        <v>2018</v>
      </c>
    </row>
    <row r="1273" spans="1:7" x14ac:dyDescent="0.3">
      <c r="A1273" s="74">
        <v>43276</v>
      </c>
      <c r="B1273">
        <f>SUMIFS(user_list!P:P,user_list!G:G,"&lt;="&amp;A1273,user_list!H:H,"&gt;="&amp;A1273)</f>
        <v>1.2631578947368421E-2</v>
      </c>
      <c r="C1273">
        <f>SUMIFS(user_list!Q:Q,user_list!G:G,"&lt;="&amp;A1273,user_list!H:H,"&gt;="&amp;A1273)</f>
        <v>3.1578947368421047E-2</v>
      </c>
      <c r="D1273">
        <f>SUMIFS(user_list!P:P,user_list!G:G,"&lt;="&amp;A1273,user_list!H:H,"&gt;="&amp;A1273,user_list!J:J,days!G1273)+SUMIFS(user_list!P:P,user_list!G:G,"&lt;="&amp;A1273,user_list!H:H,"&gt;="&amp;A1273,user_list!J:J,days!G1273-1)</f>
        <v>0</v>
      </c>
      <c r="E1273" s="38">
        <f>COUNTIF(user_list!H:H,A1273)</f>
        <v>0</v>
      </c>
      <c r="F1273" s="55">
        <f t="shared" si="38"/>
        <v>6</v>
      </c>
      <c r="G1273" s="55">
        <f t="shared" si="39"/>
        <v>2018</v>
      </c>
    </row>
    <row r="1274" spans="1:7" x14ac:dyDescent="0.3">
      <c r="A1274" s="74">
        <v>43277</v>
      </c>
      <c r="B1274">
        <f>SUMIFS(user_list!P:P,user_list!G:G,"&lt;="&amp;A1274,user_list!H:H,"&gt;="&amp;A1274)</f>
        <v>1.2631578947368421E-2</v>
      </c>
      <c r="C1274">
        <f>SUMIFS(user_list!Q:Q,user_list!G:G,"&lt;="&amp;A1274,user_list!H:H,"&gt;="&amp;A1274)</f>
        <v>3.1578947368421047E-2</v>
      </c>
      <c r="D1274">
        <f>SUMIFS(user_list!P:P,user_list!G:G,"&lt;="&amp;A1274,user_list!H:H,"&gt;="&amp;A1274,user_list!J:J,days!G1274)+SUMIFS(user_list!P:P,user_list!G:G,"&lt;="&amp;A1274,user_list!H:H,"&gt;="&amp;A1274,user_list!J:J,days!G1274-1)</f>
        <v>0</v>
      </c>
      <c r="E1274" s="38">
        <f>COUNTIF(user_list!H:H,A1274)</f>
        <v>0</v>
      </c>
      <c r="F1274" s="55">
        <f t="shared" si="38"/>
        <v>6</v>
      </c>
      <c r="G1274" s="55">
        <f t="shared" si="39"/>
        <v>2018</v>
      </c>
    </row>
    <row r="1275" spans="1:7" x14ac:dyDescent="0.3">
      <c r="A1275" s="74">
        <v>43278</v>
      </c>
      <c r="B1275">
        <f>SUMIFS(user_list!P:P,user_list!G:G,"&lt;="&amp;A1275,user_list!H:H,"&gt;="&amp;A1275)</f>
        <v>1.2631578947368421E-2</v>
      </c>
      <c r="C1275">
        <f>SUMIFS(user_list!Q:Q,user_list!G:G,"&lt;="&amp;A1275,user_list!H:H,"&gt;="&amp;A1275)</f>
        <v>3.1578947368421047E-2</v>
      </c>
      <c r="D1275">
        <f>SUMIFS(user_list!P:P,user_list!G:G,"&lt;="&amp;A1275,user_list!H:H,"&gt;="&amp;A1275,user_list!J:J,days!G1275)+SUMIFS(user_list!P:P,user_list!G:G,"&lt;="&amp;A1275,user_list!H:H,"&gt;="&amp;A1275,user_list!J:J,days!G1275-1)</f>
        <v>0</v>
      </c>
      <c r="E1275" s="38">
        <f>COUNTIF(user_list!H:H,A1275)</f>
        <v>0</v>
      </c>
      <c r="F1275" s="55">
        <f t="shared" si="38"/>
        <v>6</v>
      </c>
      <c r="G1275" s="55">
        <f t="shared" si="39"/>
        <v>2018</v>
      </c>
    </row>
    <row r="1276" spans="1:7" x14ac:dyDescent="0.3">
      <c r="A1276" s="74">
        <v>43279</v>
      </c>
      <c r="B1276">
        <f>SUMIFS(user_list!P:P,user_list!G:G,"&lt;="&amp;A1276,user_list!H:H,"&gt;="&amp;A1276)</f>
        <v>1.2631578947368421E-2</v>
      </c>
      <c r="C1276">
        <f>SUMIFS(user_list!Q:Q,user_list!G:G,"&lt;="&amp;A1276,user_list!H:H,"&gt;="&amp;A1276)</f>
        <v>3.1578947368421047E-2</v>
      </c>
      <c r="D1276">
        <f>SUMIFS(user_list!P:P,user_list!G:G,"&lt;="&amp;A1276,user_list!H:H,"&gt;="&amp;A1276,user_list!J:J,days!G1276)+SUMIFS(user_list!P:P,user_list!G:G,"&lt;="&amp;A1276,user_list!H:H,"&gt;="&amp;A1276,user_list!J:J,days!G1276-1)</f>
        <v>0</v>
      </c>
      <c r="E1276" s="38">
        <f>COUNTIF(user_list!H:H,A1276)</f>
        <v>0</v>
      </c>
      <c r="F1276" s="55">
        <f t="shared" si="38"/>
        <v>6</v>
      </c>
      <c r="G1276" s="55">
        <f t="shared" si="39"/>
        <v>2018</v>
      </c>
    </row>
    <row r="1277" spans="1:7" x14ac:dyDescent="0.3">
      <c r="A1277" s="74">
        <v>43280</v>
      </c>
      <c r="B1277">
        <f>SUMIFS(user_list!P:P,user_list!G:G,"&lt;="&amp;A1277,user_list!H:H,"&gt;="&amp;A1277)</f>
        <v>1.2631578947368421E-2</v>
      </c>
      <c r="C1277">
        <f>SUMIFS(user_list!Q:Q,user_list!G:G,"&lt;="&amp;A1277,user_list!H:H,"&gt;="&amp;A1277)</f>
        <v>3.1578947368421047E-2</v>
      </c>
      <c r="D1277">
        <f>SUMIFS(user_list!P:P,user_list!G:G,"&lt;="&amp;A1277,user_list!H:H,"&gt;="&amp;A1277,user_list!J:J,days!G1277)+SUMIFS(user_list!P:P,user_list!G:G,"&lt;="&amp;A1277,user_list!H:H,"&gt;="&amp;A1277,user_list!J:J,days!G1277-1)</f>
        <v>0</v>
      </c>
      <c r="E1277" s="38">
        <f>COUNTIF(user_list!H:H,A1277)</f>
        <v>0</v>
      </c>
      <c r="F1277" s="55">
        <f t="shared" si="38"/>
        <v>6</v>
      </c>
      <c r="G1277" s="55">
        <f t="shared" si="39"/>
        <v>2018</v>
      </c>
    </row>
    <row r="1278" spans="1:7" x14ac:dyDescent="0.3">
      <c r="A1278" s="74">
        <v>43281</v>
      </c>
      <c r="B1278">
        <f>SUMIFS(user_list!P:P,user_list!G:G,"&lt;="&amp;A1278,user_list!H:H,"&gt;="&amp;A1278)</f>
        <v>1.2631578947368421E-2</v>
      </c>
      <c r="C1278">
        <f>SUMIFS(user_list!Q:Q,user_list!G:G,"&lt;="&amp;A1278,user_list!H:H,"&gt;="&amp;A1278)</f>
        <v>3.1578947368421047E-2</v>
      </c>
      <c r="D1278">
        <f>SUMIFS(user_list!P:P,user_list!G:G,"&lt;="&amp;A1278,user_list!H:H,"&gt;="&amp;A1278,user_list!J:J,days!G1278)+SUMIFS(user_list!P:P,user_list!G:G,"&lt;="&amp;A1278,user_list!H:H,"&gt;="&amp;A1278,user_list!J:J,days!G1278-1)</f>
        <v>0</v>
      </c>
      <c r="E1278" s="38">
        <f>COUNTIF(user_list!H:H,A1278)</f>
        <v>0</v>
      </c>
      <c r="F1278" s="55">
        <f t="shared" si="38"/>
        <v>6</v>
      </c>
      <c r="G1278" s="55">
        <f t="shared" si="39"/>
        <v>2018</v>
      </c>
    </row>
    <row r="1279" spans="1:7" x14ac:dyDescent="0.3">
      <c r="A1279" s="74">
        <v>43282</v>
      </c>
      <c r="B1279">
        <f>SUMIFS(user_list!P:P,user_list!G:G,"&lt;="&amp;A1279,user_list!H:H,"&gt;="&amp;A1279)</f>
        <v>1.2631578947368421E-2</v>
      </c>
      <c r="C1279">
        <f>SUMIFS(user_list!Q:Q,user_list!G:G,"&lt;="&amp;A1279,user_list!H:H,"&gt;="&amp;A1279)</f>
        <v>3.1578947368421047E-2</v>
      </c>
      <c r="D1279">
        <f>SUMIFS(user_list!P:P,user_list!G:G,"&lt;="&amp;A1279,user_list!H:H,"&gt;="&amp;A1279,user_list!J:J,days!G1279)+SUMIFS(user_list!P:P,user_list!G:G,"&lt;="&amp;A1279,user_list!H:H,"&gt;="&amp;A1279,user_list!J:J,days!G1279-1)</f>
        <v>0</v>
      </c>
      <c r="E1279" s="38">
        <f>COUNTIF(user_list!H:H,A1279)</f>
        <v>0</v>
      </c>
      <c r="F1279" s="55">
        <f t="shared" si="38"/>
        <v>7</v>
      </c>
      <c r="G1279" s="55">
        <f t="shared" si="39"/>
        <v>2018</v>
      </c>
    </row>
    <row r="1280" spans="1:7" x14ac:dyDescent="0.3">
      <c r="A1280" s="74">
        <v>43283</v>
      </c>
      <c r="B1280">
        <f>SUMIFS(user_list!P:P,user_list!G:G,"&lt;="&amp;A1280,user_list!H:H,"&gt;="&amp;A1280)</f>
        <v>1.2631578947368421E-2</v>
      </c>
      <c r="C1280">
        <f>SUMIFS(user_list!Q:Q,user_list!G:G,"&lt;="&amp;A1280,user_list!H:H,"&gt;="&amp;A1280)</f>
        <v>3.1578947368421047E-2</v>
      </c>
      <c r="D1280">
        <f>SUMIFS(user_list!P:P,user_list!G:G,"&lt;="&amp;A1280,user_list!H:H,"&gt;="&amp;A1280,user_list!J:J,days!G1280)+SUMIFS(user_list!P:P,user_list!G:G,"&lt;="&amp;A1280,user_list!H:H,"&gt;="&amp;A1280,user_list!J:J,days!G1280-1)</f>
        <v>0</v>
      </c>
      <c r="E1280" s="38">
        <f>COUNTIF(user_list!H:H,A1280)</f>
        <v>0</v>
      </c>
      <c r="F1280" s="55">
        <f t="shared" si="38"/>
        <v>7</v>
      </c>
      <c r="G1280" s="55">
        <f t="shared" si="39"/>
        <v>2018</v>
      </c>
    </row>
    <row r="1281" spans="1:7" x14ac:dyDescent="0.3">
      <c r="A1281" s="74">
        <v>43284</v>
      </c>
      <c r="B1281">
        <f>SUMIFS(user_list!P:P,user_list!G:G,"&lt;="&amp;A1281,user_list!H:H,"&gt;="&amp;A1281)</f>
        <v>1.2631578947368421E-2</v>
      </c>
      <c r="C1281">
        <f>SUMIFS(user_list!Q:Q,user_list!G:G,"&lt;="&amp;A1281,user_list!H:H,"&gt;="&amp;A1281)</f>
        <v>3.1578947368421047E-2</v>
      </c>
      <c r="D1281">
        <f>SUMIFS(user_list!P:P,user_list!G:G,"&lt;="&amp;A1281,user_list!H:H,"&gt;="&amp;A1281,user_list!J:J,days!G1281)+SUMIFS(user_list!P:P,user_list!G:G,"&lt;="&amp;A1281,user_list!H:H,"&gt;="&amp;A1281,user_list!J:J,days!G1281-1)</f>
        <v>0</v>
      </c>
      <c r="E1281" s="38">
        <f>COUNTIF(user_list!H:H,A1281)</f>
        <v>0</v>
      </c>
      <c r="F1281" s="55">
        <f t="shared" si="38"/>
        <v>7</v>
      </c>
      <c r="G1281" s="55">
        <f t="shared" si="39"/>
        <v>2018</v>
      </c>
    </row>
    <row r="1282" spans="1:7" x14ac:dyDescent="0.3">
      <c r="A1282" s="74">
        <v>43285</v>
      </c>
      <c r="B1282">
        <f>SUMIFS(user_list!P:P,user_list!G:G,"&lt;="&amp;A1282,user_list!H:H,"&gt;="&amp;A1282)</f>
        <v>1.2631578947368421E-2</v>
      </c>
      <c r="C1282">
        <f>SUMIFS(user_list!Q:Q,user_list!G:G,"&lt;="&amp;A1282,user_list!H:H,"&gt;="&amp;A1282)</f>
        <v>3.1578947368421047E-2</v>
      </c>
      <c r="D1282">
        <f>SUMIFS(user_list!P:P,user_list!G:G,"&lt;="&amp;A1282,user_list!H:H,"&gt;="&amp;A1282,user_list!J:J,days!G1282)+SUMIFS(user_list!P:P,user_list!G:G,"&lt;="&amp;A1282,user_list!H:H,"&gt;="&amp;A1282,user_list!J:J,days!G1282-1)</f>
        <v>0</v>
      </c>
      <c r="E1282" s="38">
        <f>COUNTIF(user_list!H:H,A1282)</f>
        <v>0</v>
      </c>
      <c r="F1282" s="55">
        <f t="shared" ref="F1282:F1345" si="40">MONTH(A1282)</f>
        <v>7</v>
      </c>
      <c r="G1282" s="55">
        <f t="shared" ref="G1282:G1345" si="41">YEAR(A1282)</f>
        <v>2018</v>
      </c>
    </row>
    <row r="1283" spans="1:7" x14ac:dyDescent="0.3">
      <c r="A1283" s="74">
        <v>43286</v>
      </c>
      <c r="B1283">
        <f>SUMIFS(user_list!P:P,user_list!G:G,"&lt;="&amp;A1283,user_list!H:H,"&gt;="&amp;A1283)</f>
        <v>1.2631578947368421E-2</v>
      </c>
      <c r="C1283">
        <f>SUMIFS(user_list!Q:Q,user_list!G:G,"&lt;="&amp;A1283,user_list!H:H,"&gt;="&amp;A1283)</f>
        <v>3.1578947368421047E-2</v>
      </c>
      <c r="D1283">
        <f>SUMIFS(user_list!P:P,user_list!G:G,"&lt;="&amp;A1283,user_list!H:H,"&gt;="&amp;A1283,user_list!J:J,days!G1283)+SUMIFS(user_list!P:P,user_list!G:G,"&lt;="&amp;A1283,user_list!H:H,"&gt;="&amp;A1283,user_list!J:J,days!G1283-1)</f>
        <v>0</v>
      </c>
      <c r="E1283" s="38">
        <f>COUNTIF(user_list!H:H,A1283)</f>
        <v>0</v>
      </c>
      <c r="F1283" s="55">
        <f t="shared" si="40"/>
        <v>7</v>
      </c>
      <c r="G1283" s="55">
        <f t="shared" si="41"/>
        <v>2018</v>
      </c>
    </row>
    <row r="1284" spans="1:7" x14ac:dyDescent="0.3">
      <c r="A1284" s="74">
        <v>43287</v>
      </c>
      <c r="B1284">
        <f>SUMIFS(user_list!P:P,user_list!G:G,"&lt;="&amp;A1284,user_list!H:H,"&gt;="&amp;A1284)</f>
        <v>1.2631578947368421E-2</v>
      </c>
      <c r="C1284">
        <f>SUMIFS(user_list!Q:Q,user_list!G:G,"&lt;="&amp;A1284,user_list!H:H,"&gt;="&amp;A1284)</f>
        <v>3.1578947368421047E-2</v>
      </c>
      <c r="D1284">
        <f>SUMIFS(user_list!P:P,user_list!G:G,"&lt;="&amp;A1284,user_list!H:H,"&gt;="&amp;A1284,user_list!J:J,days!G1284)+SUMIFS(user_list!P:P,user_list!G:G,"&lt;="&amp;A1284,user_list!H:H,"&gt;="&amp;A1284,user_list!J:J,days!G1284-1)</f>
        <v>0</v>
      </c>
      <c r="E1284" s="38">
        <f>COUNTIF(user_list!H:H,A1284)</f>
        <v>0</v>
      </c>
      <c r="F1284" s="55">
        <f t="shared" si="40"/>
        <v>7</v>
      </c>
      <c r="G1284" s="55">
        <f t="shared" si="41"/>
        <v>2018</v>
      </c>
    </row>
    <row r="1285" spans="1:7" x14ac:dyDescent="0.3">
      <c r="A1285" s="74">
        <v>43288</v>
      </c>
      <c r="B1285">
        <f>SUMIFS(user_list!P:P,user_list!G:G,"&lt;="&amp;A1285,user_list!H:H,"&gt;="&amp;A1285)</f>
        <v>1.2631578947368421E-2</v>
      </c>
      <c r="C1285">
        <f>SUMIFS(user_list!Q:Q,user_list!G:G,"&lt;="&amp;A1285,user_list!H:H,"&gt;="&amp;A1285)</f>
        <v>3.1578947368421047E-2</v>
      </c>
      <c r="D1285">
        <f>SUMIFS(user_list!P:P,user_list!G:G,"&lt;="&amp;A1285,user_list!H:H,"&gt;="&amp;A1285,user_list!J:J,days!G1285)+SUMIFS(user_list!P:P,user_list!G:G,"&lt;="&amp;A1285,user_list!H:H,"&gt;="&amp;A1285,user_list!J:J,days!G1285-1)</f>
        <v>0</v>
      </c>
      <c r="E1285" s="38">
        <f>COUNTIF(user_list!H:H,A1285)</f>
        <v>0</v>
      </c>
      <c r="F1285" s="55">
        <f t="shared" si="40"/>
        <v>7</v>
      </c>
      <c r="G1285" s="55">
        <f t="shared" si="41"/>
        <v>2018</v>
      </c>
    </row>
    <row r="1286" spans="1:7" x14ac:dyDescent="0.3">
      <c r="A1286" s="74">
        <v>43289</v>
      </c>
      <c r="B1286">
        <f>SUMIFS(user_list!P:P,user_list!G:G,"&lt;="&amp;A1286,user_list!H:H,"&gt;="&amp;A1286)</f>
        <v>1.2631578947368421E-2</v>
      </c>
      <c r="C1286">
        <f>SUMIFS(user_list!Q:Q,user_list!G:G,"&lt;="&amp;A1286,user_list!H:H,"&gt;="&amp;A1286)</f>
        <v>3.1578947368421047E-2</v>
      </c>
      <c r="D1286">
        <f>SUMIFS(user_list!P:P,user_list!G:G,"&lt;="&amp;A1286,user_list!H:H,"&gt;="&amp;A1286,user_list!J:J,days!G1286)+SUMIFS(user_list!P:P,user_list!G:G,"&lt;="&amp;A1286,user_list!H:H,"&gt;="&amp;A1286,user_list!J:J,days!G1286-1)</f>
        <v>0</v>
      </c>
      <c r="E1286" s="38">
        <f>COUNTIF(user_list!H:H,A1286)</f>
        <v>0</v>
      </c>
      <c r="F1286" s="55">
        <f t="shared" si="40"/>
        <v>7</v>
      </c>
      <c r="G1286" s="55">
        <f t="shared" si="41"/>
        <v>2018</v>
      </c>
    </row>
    <row r="1287" spans="1:7" x14ac:dyDescent="0.3">
      <c r="A1287" s="74">
        <v>43290</v>
      </c>
      <c r="B1287">
        <f>SUMIFS(user_list!P:P,user_list!G:G,"&lt;="&amp;A1287,user_list!H:H,"&gt;="&amp;A1287)</f>
        <v>1.2631578947368421E-2</v>
      </c>
      <c r="C1287">
        <f>SUMIFS(user_list!Q:Q,user_list!G:G,"&lt;="&amp;A1287,user_list!H:H,"&gt;="&amp;A1287)</f>
        <v>3.1578947368421047E-2</v>
      </c>
      <c r="D1287">
        <f>SUMIFS(user_list!P:P,user_list!G:G,"&lt;="&amp;A1287,user_list!H:H,"&gt;="&amp;A1287,user_list!J:J,days!G1287)+SUMIFS(user_list!P:P,user_list!G:G,"&lt;="&amp;A1287,user_list!H:H,"&gt;="&amp;A1287,user_list!J:J,days!G1287-1)</f>
        <v>0</v>
      </c>
      <c r="E1287" s="38">
        <f>COUNTIF(user_list!H:H,A1287)</f>
        <v>0</v>
      </c>
      <c r="F1287" s="55">
        <f t="shared" si="40"/>
        <v>7</v>
      </c>
      <c r="G1287" s="55">
        <f t="shared" si="41"/>
        <v>2018</v>
      </c>
    </row>
    <row r="1288" spans="1:7" x14ac:dyDescent="0.3">
      <c r="A1288" s="74">
        <v>43291</v>
      </c>
      <c r="B1288">
        <f>SUMIFS(user_list!P:P,user_list!G:G,"&lt;="&amp;A1288,user_list!H:H,"&gt;="&amp;A1288)</f>
        <v>1.2631578947368421E-2</v>
      </c>
      <c r="C1288">
        <f>SUMIFS(user_list!Q:Q,user_list!G:G,"&lt;="&amp;A1288,user_list!H:H,"&gt;="&amp;A1288)</f>
        <v>3.1578947368421047E-2</v>
      </c>
      <c r="D1288">
        <f>SUMIFS(user_list!P:P,user_list!G:G,"&lt;="&amp;A1288,user_list!H:H,"&gt;="&amp;A1288,user_list!J:J,days!G1288)+SUMIFS(user_list!P:P,user_list!G:G,"&lt;="&amp;A1288,user_list!H:H,"&gt;="&amp;A1288,user_list!J:J,days!G1288-1)</f>
        <v>0</v>
      </c>
      <c r="E1288" s="38">
        <f>COUNTIF(user_list!H:H,A1288)</f>
        <v>0</v>
      </c>
      <c r="F1288" s="55">
        <f t="shared" si="40"/>
        <v>7</v>
      </c>
      <c r="G1288" s="55">
        <f t="shared" si="41"/>
        <v>2018</v>
      </c>
    </row>
    <row r="1289" spans="1:7" x14ac:dyDescent="0.3">
      <c r="A1289" s="74">
        <v>43292</v>
      </c>
      <c r="B1289">
        <f>SUMIFS(user_list!P:P,user_list!G:G,"&lt;="&amp;A1289,user_list!H:H,"&gt;="&amp;A1289)</f>
        <v>1.2631578947368421E-2</v>
      </c>
      <c r="C1289">
        <f>SUMIFS(user_list!Q:Q,user_list!G:G,"&lt;="&amp;A1289,user_list!H:H,"&gt;="&amp;A1289)</f>
        <v>3.1578947368421047E-2</v>
      </c>
      <c r="D1289">
        <f>SUMIFS(user_list!P:P,user_list!G:G,"&lt;="&amp;A1289,user_list!H:H,"&gt;="&amp;A1289,user_list!J:J,days!G1289)+SUMIFS(user_list!P:P,user_list!G:G,"&lt;="&amp;A1289,user_list!H:H,"&gt;="&amp;A1289,user_list!J:J,days!G1289-1)</f>
        <v>0</v>
      </c>
      <c r="E1289" s="38">
        <f>COUNTIF(user_list!H:H,A1289)</f>
        <v>0</v>
      </c>
      <c r="F1289" s="55">
        <f t="shared" si="40"/>
        <v>7</v>
      </c>
      <c r="G1289" s="55">
        <f t="shared" si="41"/>
        <v>2018</v>
      </c>
    </row>
    <row r="1290" spans="1:7" x14ac:dyDescent="0.3">
      <c r="A1290" s="74">
        <v>43293</v>
      </c>
      <c r="B1290">
        <f>SUMIFS(user_list!P:P,user_list!G:G,"&lt;="&amp;A1290,user_list!H:H,"&gt;="&amp;A1290)</f>
        <v>1.2631578947368421E-2</v>
      </c>
      <c r="C1290">
        <f>SUMIFS(user_list!Q:Q,user_list!G:G,"&lt;="&amp;A1290,user_list!H:H,"&gt;="&amp;A1290)</f>
        <v>3.1578947368421047E-2</v>
      </c>
      <c r="D1290">
        <f>SUMIFS(user_list!P:P,user_list!G:G,"&lt;="&amp;A1290,user_list!H:H,"&gt;="&amp;A1290,user_list!J:J,days!G1290)+SUMIFS(user_list!P:P,user_list!G:G,"&lt;="&amp;A1290,user_list!H:H,"&gt;="&amp;A1290,user_list!J:J,days!G1290-1)</f>
        <v>0</v>
      </c>
      <c r="E1290" s="38">
        <f>COUNTIF(user_list!H:H,A1290)</f>
        <v>0</v>
      </c>
      <c r="F1290" s="55">
        <f t="shared" si="40"/>
        <v>7</v>
      </c>
      <c r="G1290" s="55">
        <f t="shared" si="41"/>
        <v>2018</v>
      </c>
    </row>
    <row r="1291" spans="1:7" x14ac:dyDescent="0.3">
      <c r="A1291" s="74">
        <v>43294</v>
      </c>
      <c r="B1291">
        <f>SUMIFS(user_list!P:P,user_list!G:G,"&lt;="&amp;A1291,user_list!H:H,"&gt;="&amp;A1291)</f>
        <v>1.2631578947368421E-2</v>
      </c>
      <c r="C1291">
        <f>SUMIFS(user_list!Q:Q,user_list!G:G,"&lt;="&amp;A1291,user_list!H:H,"&gt;="&amp;A1291)</f>
        <v>3.1578947368421047E-2</v>
      </c>
      <c r="D1291">
        <f>SUMIFS(user_list!P:P,user_list!G:G,"&lt;="&amp;A1291,user_list!H:H,"&gt;="&amp;A1291,user_list!J:J,days!G1291)+SUMIFS(user_list!P:P,user_list!G:G,"&lt;="&amp;A1291,user_list!H:H,"&gt;="&amp;A1291,user_list!J:J,days!G1291-1)</f>
        <v>0</v>
      </c>
      <c r="E1291" s="38">
        <f>COUNTIF(user_list!H:H,A1291)</f>
        <v>0</v>
      </c>
      <c r="F1291" s="55">
        <f t="shared" si="40"/>
        <v>7</v>
      </c>
      <c r="G1291" s="55">
        <f t="shared" si="41"/>
        <v>2018</v>
      </c>
    </row>
    <row r="1292" spans="1:7" x14ac:dyDescent="0.3">
      <c r="A1292" s="74">
        <v>43295</v>
      </c>
      <c r="B1292">
        <f>SUMIFS(user_list!P:P,user_list!G:G,"&lt;="&amp;A1292,user_list!H:H,"&gt;="&amp;A1292)</f>
        <v>1.2631578947368421E-2</v>
      </c>
      <c r="C1292">
        <f>SUMIFS(user_list!Q:Q,user_list!G:G,"&lt;="&amp;A1292,user_list!H:H,"&gt;="&amp;A1292)</f>
        <v>3.1578947368421047E-2</v>
      </c>
      <c r="D1292">
        <f>SUMIFS(user_list!P:P,user_list!G:G,"&lt;="&amp;A1292,user_list!H:H,"&gt;="&amp;A1292,user_list!J:J,days!G1292)+SUMIFS(user_list!P:P,user_list!G:G,"&lt;="&amp;A1292,user_list!H:H,"&gt;="&amp;A1292,user_list!J:J,days!G1292-1)</f>
        <v>0</v>
      </c>
      <c r="E1292" s="38">
        <f>COUNTIF(user_list!H:H,A1292)</f>
        <v>0</v>
      </c>
      <c r="F1292" s="55">
        <f t="shared" si="40"/>
        <v>7</v>
      </c>
      <c r="G1292" s="55">
        <f t="shared" si="41"/>
        <v>2018</v>
      </c>
    </row>
    <row r="1293" spans="1:7" x14ac:dyDescent="0.3">
      <c r="A1293" s="74">
        <v>43296</v>
      </c>
      <c r="B1293">
        <f>SUMIFS(user_list!P:P,user_list!G:G,"&lt;="&amp;A1293,user_list!H:H,"&gt;="&amp;A1293)</f>
        <v>1.2631578947368421E-2</v>
      </c>
      <c r="C1293">
        <f>SUMIFS(user_list!Q:Q,user_list!G:G,"&lt;="&amp;A1293,user_list!H:H,"&gt;="&amp;A1293)</f>
        <v>3.1578947368421047E-2</v>
      </c>
      <c r="D1293">
        <f>SUMIFS(user_list!P:P,user_list!G:G,"&lt;="&amp;A1293,user_list!H:H,"&gt;="&amp;A1293,user_list!J:J,days!G1293)+SUMIFS(user_list!P:P,user_list!G:G,"&lt;="&amp;A1293,user_list!H:H,"&gt;="&amp;A1293,user_list!J:J,days!G1293-1)</f>
        <v>0</v>
      </c>
      <c r="E1293" s="38">
        <f>COUNTIF(user_list!H:H,A1293)</f>
        <v>0</v>
      </c>
      <c r="F1293" s="55">
        <f t="shared" si="40"/>
        <v>7</v>
      </c>
      <c r="G1293" s="55">
        <f t="shared" si="41"/>
        <v>2018</v>
      </c>
    </row>
    <row r="1294" spans="1:7" x14ac:dyDescent="0.3">
      <c r="A1294" s="74">
        <v>43297</v>
      </c>
      <c r="B1294">
        <f>SUMIFS(user_list!P:P,user_list!G:G,"&lt;="&amp;A1294,user_list!H:H,"&gt;="&amp;A1294)</f>
        <v>1.2631578947368421E-2</v>
      </c>
      <c r="C1294">
        <f>SUMIFS(user_list!Q:Q,user_list!G:G,"&lt;="&amp;A1294,user_list!H:H,"&gt;="&amp;A1294)</f>
        <v>3.1578947368421047E-2</v>
      </c>
      <c r="D1294">
        <f>SUMIFS(user_list!P:P,user_list!G:G,"&lt;="&amp;A1294,user_list!H:H,"&gt;="&amp;A1294,user_list!J:J,days!G1294)+SUMIFS(user_list!P:P,user_list!G:G,"&lt;="&amp;A1294,user_list!H:H,"&gt;="&amp;A1294,user_list!J:J,days!G1294-1)</f>
        <v>0</v>
      </c>
      <c r="E1294" s="38">
        <f>COUNTIF(user_list!H:H,A1294)</f>
        <v>0</v>
      </c>
      <c r="F1294" s="55">
        <f t="shared" si="40"/>
        <v>7</v>
      </c>
      <c r="G1294" s="55">
        <f t="shared" si="41"/>
        <v>2018</v>
      </c>
    </row>
    <row r="1295" spans="1:7" x14ac:dyDescent="0.3">
      <c r="A1295" s="74">
        <v>43298</v>
      </c>
      <c r="B1295">
        <f>SUMIFS(user_list!P:P,user_list!G:G,"&lt;="&amp;A1295,user_list!H:H,"&gt;="&amp;A1295)</f>
        <v>1.2631578947368421E-2</v>
      </c>
      <c r="C1295">
        <f>SUMIFS(user_list!Q:Q,user_list!G:G,"&lt;="&amp;A1295,user_list!H:H,"&gt;="&amp;A1295)</f>
        <v>3.1578947368421047E-2</v>
      </c>
      <c r="D1295">
        <f>SUMIFS(user_list!P:P,user_list!G:G,"&lt;="&amp;A1295,user_list!H:H,"&gt;="&amp;A1295,user_list!J:J,days!G1295)+SUMIFS(user_list!P:P,user_list!G:G,"&lt;="&amp;A1295,user_list!H:H,"&gt;="&amp;A1295,user_list!J:J,days!G1295-1)</f>
        <v>0</v>
      </c>
      <c r="E1295" s="38">
        <f>COUNTIF(user_list!H:H,A1295)</f>
        <v>0</v>
      </c>
      <c r="F1295" s="55">
        <f t="shared" si="40"/>
        <v>7</v>
      </c>
      <c r="G1295" s="55">
        <f t="shared" si="41"/>
        <v>2018</v>
      </c>
    </row>
    <row r="1296" spans="1:7" x14ac:dyDescent="0.3">
      <c r="A1296" s="74">
        <v>43299</v>
      </c>
      <c r="B1296">
        <f>SUMIFS(user_list!P:P,user_list!G:G,"&lt;="&amp;A1296,user_list!H:H,"&gt;="&amp;A1296)</f>
        <v>1.2631578947368421E-2</v>
      </c>
      <c r="C1296">
        <f>SUMIFS(user_list!Q:Q,user_list!G:G,"&lt;="&amp;A1296,user_list!H:H,"&gt;="&amp;A1296)</f>
        <v>3.1578947368421047E-2</v>
      </c>
      <c r="D1296">
        <f>SUMIFS(user_list!P:P,user_list!G:G,"&lt;="&amp;A1296,user_list!H:H,"&gt;="&amp;A1296,user_list!J:J,days!G1296)+SUMIFS(user_list!P:P,user_list!G:G,"&lt;="&amp;A1296,user_list!H:H,"&gt;="&amp;A1296,user_list!J:J,days!G1296-1)</f>
        <v>0</v>
      </c>
      <c r="E1296" s="38">
        <f>COUNTIF(user_list!H:H,A1296)</f>
        <v>0</v>
      </c>
      <c r="F1296" s="55">
        <f t="shared" si="40"/>
        <v>7</v>
      </c>
      <c r="G1296" s="55">
        <f t="shared" si="41"/>
        <v>2018</v>
      </c>
    </row>
    <row r="1297" spans="1:7" x14ac:dyDescent="0.3">
      <c r="A1297" s="74">
        <v>43300</v>
      </c>
      <c r="B1297">
        <f>SUMIFS(user_list!P:P,user_list!G:G,"&lt;="&amp;A1297,user_list!H:H,"&gt;="&amp;A1297)</f>
        <v>1.2631578947368421E-2</v>
      </c>
      <c r="C1297">
        <f>SUMIFS(user_list!Q:Q,user_list!G:G,"&lt;="&amp;A1297,user_list!H:H,"&gt;="&amp;A1297)</f>
        <v>3.1578947368421047E-2</v>
      </c>
      <c r="D1297">
        <f>SUMIFS(user_list!P:P,user_list!G:G,"&lt;="&amp;A1297,user_list!H:H,"&gt;="&amp;A1297,user_list!J:J,days!G1297)+SUMIFS(user_list!P:P,user_list!G:G,"&lt;="&amp;A1297,user_list!H:H,"&gt;="&amp;A1297,user_list!J:J,days!G1297-1)</f>
        <v>0</v>
      </c>
      <c r="E1297" s="38">
        <f>COUNTIF(user_list!H:H,A1297)</f>
        <v>0</v>
      </c>
      <c r="F1297" s="55">
        <f t="shared" si="40"/>
        <v>7</v>
      </c>
      <c r="G1297" s="55">
        <f t="shared" si="41"/>
        <v>2018</v>
      </c>
    </row>
    <row r="1298" spans="1:7" x14ac:dyDescent="0.3">
      <c r="A1298" s="74">
        <v>43301</v>
      </c>
      <c r="B1298">
        <f>SUMIFS(user_list!P:P,user_list!G:G,"&lt;="&amp;A1298,user_list!H:H,"&gt;="&amp;A1298)</f>
        <v>1.2631578947368421E-2</v>
      </c>
      <c r="C1298">
        <f>SUMIFS(user_list!Q:Q,user_list!G:G,"&lt;="&amp;A1298,user_list!H:H,"&gt;="&amp;A1298)</f>
        <v>3.1578947368421047E-2</v>
      </c>
      <c r="D1298">
        <f>SUMIFS(user_list!P:P,user_list!G:G,"&lt;="&amp;A1298,user_list!H:H,"&gt;="&amp;A1298,user_list!J:J,days!G1298)+SUMIFS(user_list!P:P,user_list!G:G,"&lt;="&amp;A1298,user_list!H:H,"&gt;="&amp;A1298,user_list!J:J,days!G1298-1)</f>
        <v>0</v>
      </c>
      <c r="E1298" s="38">
        <f>COUNTIF(user_list!H:H,A1298)</f>
        <v>0</v>
      </c>
      <c r="F1298" s="55">
        <f t="shared" si="40"/>
        <v>7</v>
      </c>
      <c r="G1298" s="55">
        <f t="shared" si="41"/>
        <v>2018</v>
      </c>
    </row>
    <row r="1299" spans="1:7" x14ac:dyDescent="0.3">
      <c r="A1299" s="74">
        <v>43302</v>
      </c>
      <c r="B1299">
        <f>SUMIFS(user_list!P:P,user_list!G:G,"&lt;="&amp;A1299,user_list!H:H,"&gt;="&amp;A1299)</f>
        <v>1.2631578947368421E-2</v>
      </c>
      <c r="C1299">
        <f>SUMIFS(user_list!Q:Q,user_list!G:G,"&lt;="&amp;A1299,user_list!H:H,"&gt;="&amp;A1299)</f>
        <v>3.1578947368421047E-2</v>
      </c>
      <c r="D1299">
        <f>SUMIFS(user_list!P:P,user_list!G:G,"&lt;="&amp;A1299,user_list!H:H,"&gt;="&amp;A1299,user_list!J:J,days!G1299)+SUMIFS(user_list!P:P,user_list!G:G,"&lt;="&amp;A1299,user_list!H:H,"&gt;="&amp;A1299,user_list!J:J,days!G1299-1)</f>
        <v>0</v>
      </c>
      <c r="E1299" s="38">
        <f>COUNTIF(user_list!H:H,A1299)</f>
        <v>0</v>
      </c>
      <c r="F1299" s="55">
        <f t="shared" si="40"/>
        <v>7</v>
      </c>
      <c r="G1299" s="55">
        <f t="shared" si="41"/>
        <v>2018</v>
      </c>
    </row>
    <row r="1300" spans="1:7" x14ac:dyDescent="0.3">
      <c r="A1300" s="74">
        <v>43303</v>
      </c>
      <c r="B1300">
        <f>SUMIFS(user_list!P:P,user_list!G:G,"&lt;="&amp;A1300,user_list!H:H,"&gt;="&amp;A1300)</f>
        <v>1.2631578947368421E-2</v>
      </c>
      <c r="C1300">
        <f>SUMIFS(user_list!Q:Q,user_list!G:G,"&lt;="&amp;A1300,user_list!H:H,"&gt;="&amp;A1300)</f>
        <v>3.1578947368421047E-2</v>
      </c>
      <c r="D1300">
        <f>SUMIFS(user_list!P:P,user_list!G:G,"&lt;="&amp;A1300,user_list!H:H,"&gt;="&amp;A1300,user_list!J:J,days!G1300)+SUMIFS(user_list!P:P,user_list!G:G,"&lt;="&amp;A1300,user_list!H:H,"&gt;="&amp;A1300,user_list!J:J,days!G1300-1)</f>
        <v>0</v>
      </c>
      <c r="E1300" s="38">
        <f>COUNTIF(user_list!H:H,A1300)</f>
        <v>0</v>
      </c>
      <c r="F1300" s="55">
        <f t="shared" si="40"/>
        <v>7</v>
      </c>
      <c r="G1300" s="55">
        <f t="shared" si="41"/>
        <v>2018</v>
      </c>
    </row>
    <row r="1301" spans="1:7" x14ac:dyDescent="0.3">
      <c r="A1301" s="74">
        <v>43304</v>
      </c>
      <c r="B1301">
        <f>SUMIFS(user_list!P:P,user_list!G:G,"&lt;="&amp;A1301,user_list!H:H,"&gt;="&amp;A1301)</f>
        <v>1.2631578947368421E-2</v>
      </c>
      <c r="C1301">
        <f>SUMIFS(user_list!Q:Q,user_list!G:G,"&lt;="&amp;A1301,user_list!H:H,"&gt;="&amp;A1301)</f>
        <v>3.1578947368421047E-2</v>
      </c>
      <c r="D1301">
        <f>SUMIFS(user_list!P:P,user_list!G:G,"&lt;="&amp;A1301,user_list!H:H,"&gt;="&amp;A1301,user_list!J:J,days!G1301)+SUMIFS(user_list!P:P,user_list!G:G,"&lt;="&amp;A1301,user_list!H:H,"&gt;="&amp;A1301,user_list!J:J,days!G1301-1)</f>
        <v>0</v>
      </c>
      <c r="E1301" s="38">
        <f>COUNTIF(user_list!H:H,A1301)</f>
        <v>0</v>
      </c>
      <c r="F1301" s="55">
        <f t="shared" si="40"/>
        <v>7</v>
      </c>
      <c r="G1301" s="55">
        <f t="shared" si="41"/>
        <v>2018</v>
      </c>
    </row>
    <row r="1302" spans="1:7" x14ac:dyDescent="0.3">
      <c r="A1302" s="74">
        <v>43305</v>
      </c>
      <c r="B1302">
        <f>SUMIFS(user_list!P:P,user_list!G:G,"&lt;="&amp;A1302,user_list!H:H,"&gt;="&amp;A1302)</f>
        <v>1.2631578947368421E-2</v>
      </c>
      <c r="C1302">
        <f>SUMIFS(user_list!Q:Q,user_list!G:G,"&lt;="&amp;A1302,user_list!H:H,"&gt;="&amp;A1302)</f>
        <v>3.1578947368421047E-2</v>
      </c>
      <c r="D1302">
        <f>SUMIFS(user_list!P:P,user_list!G:G,"&lt;="&amp;A1302,user_list!H:H,"&gt;="&amp;A1302,user_list!J:J,days!G1302)+SUMIFS(user_list!P:P,user_list!G:G,"&lt;="&amp;A1302,user_list!H:H,"&gt;="&amp;A1302,user_list!J:J,days!G1302-1)</f>
        <v>0</v>
      </c>
      <c r="E1302" s="38">
        <f>COUNTIF(user_list!H:H,A1302)</f>
        <v>0</v>
      </c>
      <c r="F1302" s="55">
        <f t="shared" si="40"/>
        <v>7</v>
      </c>
      <c r="G1302" s="55">
        <f t="shared" si="41"/>
        <v>2018</v>
      </c>
    </row>
    <row r="1303" spans="1:7" x14ac:dyDescent="0.3">
      <c r="A1303" s="74">
        <v>43306</v>
      </c>
      <c r="B1303">
        <f>SUMIFS(user_list!P:P,user_list!G:G,"&lt;="&amp;A1303,user_list!H:H,"&gt;="&amp;A1303)</f>
        <v>1.2631578947368421E-2</v>
      </c>
      <c r="C1303">
        <f>SUMIFS(user_list!Q:Q,user_list!G:G,"&lt;="&amp;A1303,user_list!H:H,"&gt;="&amp;A1303)</f>
        <v>3.1578947368421047E-2</v>
      </c>
      <c r="D1303">
        <f>SUMIFS(user_list!P:P,user_list!G:G,"&lt;="&amp;A1303,user_list!H:H,"&gt;="&amp;A1303,user_list!J:J,days!G1303)+SUMIFS(user_list!P:P,user_list!G:G,"&lt;="&amp;A1303,user_list!H:H,"&gt;="&amp;A1303,user_list!J:J,days!G1303-1)</f>
        <v>0</v>
      </c>
      <c r="E1303" s="38">
        <f>COUNTIF(user_list!H:H,A1303)</f>
        <v>0</v>
      </c>
      <c r="F1303" s="55">
        <f t="shared" si="40"/>
        <v>7</v>
      </c>
      <c r="G1303" s="55">
        <f t="shared" si="41"/>
        <v>2018</v>
      </c>
    </row>
    <row r="1304" spans="1:7" x14ac:dyDescent="0.3">
      <c r="A1304" s="74">
        <v>43307</v>
      </c>
      <c r="B1304">
        <f>SUMIFS(user_list!P:P,user_list!G:G,"&lt;="&amp;A1304,user_list!H:H,"&gt;="&amp;A1304)</f>
        <v>1.2631578947368421E-2</v>
      </c>
      <c r="C1304">
        <f>SUMIFS(user_list!Q:Q,user_list!G:G,"&lt;="&amp;A1304,user_list!H:H,"&gt;="&amp;A1304)</f>
        <v>3.1578947368421047E-2</v>
      </c>
      <c r="D1304">
        <f>SUMIFS(user_list!P:P,user_list!G:G,"&lt;="&amp;A1304,user_list!H:H,"&gt;="&amp;A1304,user_list!J:J,days!G1304)+SUMIFS(user_list!P:P,user_list!G:G,"&lt;="&amp;A1304,user_list!H:H,"&gt;="&amp;A1304,user_list!J:J,days!G1304-1)</f>
        <v>0</v>
      </c>
      <c r="E1304" s="38">
        <f>COUNTIF(user_list!H:H,A1304)</f>
        <v>0</v>
      </c>
      <c r="F1304" s="55">
        <f t="shared" si="40"/>
        <v>7</v>
      </c>
      <c r="G1304" s="55">
        <f t="shared" si="41"/>
        <v>2018</v>
      </c>
    </row>
    <row r="1305" spans="1:7" x14ac:dyDescent="0.3">
      <c r="A1305" s="74">
        <v>43308</v>
      </c>
      <c r="B1305">
        <f>SUMIFS(user_list!P:P,user_list!G:G,"&lt;="&amp;A1305,user_list!H:H,"&gt;="&amp;A1305)</f>
        <v>1.2631578947368421E-2</v>
      </c>
      <c r="C1305">
        <f>SUMIFS(user_list!Q:Q,user_list!G:G,"&lt;="&amp;A1305,user_list!H:H,"&gt;="&amp;A1305)</f>
        <v>3.1578947368421047E-2</v>
      </c>
      <c r="D1305">
        <f>SUMIFS(user_list!P:P,user_list!G:G,"&lt;="&amp;A1305,user_list!H:H,"&gt;="&amp;A1305,user_list!J:J,days!G1305)+SUMIFS(user_list!P:P,user_list!G:G,"&lt;="&amp;A1305,user_list!H:H,"&gt;="&amp;A1305,user_list!J:J,days!G1305-1)</f>
        <v>0</v>
      </c>
      <c r="E1305" s="38">
        <f>COUNTIF(user_list!H:H,A1305)</f>
        <v>0</v>
      </c>
      <c r="F1305" s="55">
        <f t="shared" si="40"/>
        <v>7</v>
      </c>
      <c r="G1305" s="55">
        <f t="shared" si="41"/>
        <v>2018</v>
      </c>
    </row>
    <row r="1306" spans="1:7" x14ac:dyDescent="0.3">
      <c r="A1306" s="74">
        <v>43309</v>
      </c>
      <c r="B1306">
        <f>SUMIFS(user_list!P:P,user_list!G:G,"&lt;="&amp;A1306,user_list!H:H,"&gt;="&amp;A1306)</f>
        <v>1.2631578947368421E-2</v>
      </c>
      <c r="C1306">
        <f>SUMIFS(user_list!Q:Q,user_list!G:G,"&lt;="&amp;A1306,user_list!H:H,"&gt;="&amp;A1306)</f>
        <v>3.1578947368421047E-2</v>
      </c>
      <c r="D1306">
        <f>SUMIFS(user_list!P:P,user_list!G:G,"&lt;="&amp;A1306,user_list!H:H,"&gt;="&amp;A1306,user_list!J:J,days!G1306)+SUMIFS(user_list!P:P,user_list!G:G,"&lt;="&amp;A1306,user_list!H:H,"&gt;="&amp;A1306,user_list!J:J,days!G1306-1)</f>
        <v>0</v>
      </c>
      <c r="E1306" s="38">
        <f>COUNTIF(user_list!H:H,A1306)</f>
        <v>0</v>
      </c>
      <c r="F1306" s="55">
        <f t="shared" si="40"/>
        <v>7</v>
      </c>
      <c r="G1306" s="55">
        <f t="shared" si="41"/>
        <v>2018</v>
      </c>
    </row>
    <row r="1307" spans="1:7" x14ac:dyDescent="0.3">
      <c r="A1307" s="74">
        <v>43310</v>
      </c>
      <c r="B1307">
        <f>SUMIFS(user_list!P:P,user_list!G:G,"&lt;="&amp;A1307,user_list!H:H,"&gt;="&amp;A1307)</f>
        <v>1.2631578947368421E-2</v>
      </c>
      <c r="C1307">
        <f>SUMIFS(user_list!Q:Q,user_list!G:G,"&lt;="&amp;A1307,user_list!H:H,"&gt;="&amp;A1307)</f>
        <v>3.1578947368421047E-2</v>
      </c>
      <c r="D1307">
        <f>SUMIFS(user_list!P:P,user_list!G:G,"&lt;="&amp;A1307,user_list!H:H,"&gt;="&amp;A1307,user_list!J:J,days!G1307)+SUMIFS(user_list!P:P,user_list!G:G,"&lt;="&amp;A1307,user_list!H:H,"&gt;="&amp;A1307,user_list!J:J,days!G1307-1)</f>
        <v>0</v>
      </c>
      <c r="E1307" s="38">
        <f>COUNTIF(user_list!H:H,A1307)</f>
        <v>0</v>
      </c>
      <c r="F1307" s="55">
        <f t="shared" si="40"/>
        <v>7</v>
      </c>
      <c r="G1307" s="55">
        <f t="shared" si="41"/>
        <v>2018</v>
      </c>
    </row>
    <row r="1308" spans="1:7" x14ac:dyDescent="0.3">
      <c r="A1308" s="74">
        <v>43311</v>
      </c>
      <c r="B1308">
        <f>SUMIFS(user_list!P:P,user_list!G:G,"&lt;="&amp;A1308,user_list!H:H,"&gt;="&amp;A1308)</f>
        <v>1.2631578947368421E-2</v>
      </c>
      <c r="C1308">
        <f>SUMIFS(user_list!Q:Q,user_list!G:G,"&lt;="&amp;A1308,user_list!H:H,"&gt;="&amp;A1308)</f>
        <v>3.1578947368421047E-2</v>
      </c>
      <c r="D1308">
        <f>SUMIFS(user_list!P:P,user_list!G:G,"&lt;="&amp;A1308,user_list!H:H,"&gt;="&amp;A1308,user_list!J:J,days!G1308)+SUMIFS(user_list!P:P,user_list!G:G,"&lt;="&amp;A1308,user_list!H:H,"&gt;="&amp;A1308,user_list!J:J,days!G1308-1)</f>
        <v>0</v>
      </c>
      <c r="E1308" s="38">
        <f>COUNTIF(user_list!H:H,A1308)</f>
        <v>0</v>
      </c>
      <c r="F1308" s="55">
        <f t="shared" si="40"/>
        <v>7</v>
      </c>
      <c r="G1308" s="55">
        <f t="shared" si="41"/>
        <v>2018</v>
      </c>
    </row>
    <row r="1309" spans="1:7" x14ac:dyDescent="0.3">
      <c r="A1309" s="74">
        <v>43312</v>
      </c>
      <c r="B1309">
        <f>SUMIFS(user_list!P:P,user_list!G:G,"&lt;="&amp;A1309,user_list!H:H,"&gt;="&amp;A1309)</f>
        <v>1.2631578947368421E-2</v>
      </c>
      <c r="C1309">
        <f>SUMIFS(user_list!Q:Q,user_list!G:G,"&lt;="&amp;A1309,user_list!H:H,"&gt;="&amp;A1309)</f>
        <v>3.1578947368421047E-2</v>
      </c>
      <c r="D1309">
        <f>SUMIFS(user_list!P:P,user_list!G:G,"&lt;="&amp;A1309,user_list!H:H,"&gt;="&amp;A1309,user_list!J:J,days!G1309)+SUMIFS(user_list!P:P,user_list!G:G,"&lt;="&amp;A1309,user_list!H:H,"&gt;="&amp;A1309,user_list!J:J,days!G1309-1)</f>
        <v>0</v>
      </c>
      <c r="E1309" s="38">
        <f>COUNTIF(user_list!H:H,A1309)</f>
        <v>0</v>
      </c>
      <c r="F1309" s="55">
        <f t="shared" si="40"/>
        <v>7</v>
      </c>
      <c r="G1309" s="55">
        <f t="shared" si="41"/>
        <v>2018</v>
      </c>
    </row>
    <row r="1310" spans="1:7" x14ac:dyDescent="0.3">
      <c r="A1310" s="74">
        <v>43313</v>
      </c>
      <c r="B1310">
        <f>SUMIFS(user_list!P:P,user_list!G:G,"&lt;="&amp;A1310,user_list!H:H,"&gt;="&amp;A1310)</f>
        <v>1.2631578947368421E-2</v>
      </c>
      <c r="C1310">
        <f>SUMIFS(user_list!Q:Q,user_list!G:G,"&lt;="&amp;A1310,user_list!H:H,"&gt;="&amp;A1310)</f>
        <v>3.1578947368421047E-2</v>
      </c>
      <c r="D1310">
        <f>SUMIFS(user_list!P:P,user_list!G:G,"&lt;="&amp;A1310,user_list!H:H,"&gt;="&amp;A1310,user_list!J:J,days!G1310)+SUMIFS(user_list!P:P,user_list!G:G,"&lt;="&amp;A1310,user_list!H:H,"&gt;="&amp;A1310,user_list!J:J,days!G1310-1)</f>
        <v>0</v>
      </c>
      <c r="E1310" s="38">
        <f>COUNTIF(user_list!H:H,A1310)</f>
        <v>0</v>
      </c>
      <c r="F1310" s="55">
        <f t="shared" si="40"/>
        <v>8</v>
      </c>
      <c r="G1310" s="55">
        <f t="shared" si="41"/>
        <v>2018</v>
      </c>
    </row>
    <row r="1311" spans="1:7" x14ac:dyDescent="0.3">
      <c r="A1311" s="74">
        <v>43314</v>
      </c>
      <c r="B1311">
        <f>SUMIFS(user_list!P:P,user_list!G:G,"&lt;="&amp;A1311,user_list!H:H,"&gt;="&amp;A1311)</f>
        <v>1.2631578947368421E-2</v>
      </c>
      <c r="C1311">
        <f>SUMIFS(user_list!Q:Q,user_list!G:G,"&lt;="&amp;A1311,user_list!H:H,"&gt;="&amp;A1311)</f>
        <v>3.1578947368421047E-2</v>
      </c>
      <c r="D1311">
        <f>SUMIFS(user_list!P:P,user_list!G:G,"&lt;="&amp;A1311,user_list!H:H,"&gt;="&amp;A1311,user_list!J:J,days!G1311)+SUMIFS(user_list!P:P,user_list!G:G,"&lt;="&amp;A1311,user_list!H:H,"&gt;="&amp;A1311,user_list!J:J,days!G1311-1)</f>
        <v>0</v>
      </c>
      <c r="E1311" s="38">
        <f>COUNTIF(user_list!H:H,A1311)</f>
        <v>0</v>
      </c>
      <c r="F1311" s="55">
        <f t="shared" si="40"/>
        <v>8</v>
      </c>
      <c r="G1311" s="55">
        <f t="shared" si="41"/>
        <v>2018</v>
      </c>
    </row>
    <row r="1312" spans="1:7" x14ac:dyDescent="0.3">
      <c r="A1312" s="74">
        <v>43315</v>
      </c>
      <c r="B1312">
        <f>SUMIFS(user_list!P:P,user_list!G:G,"&lt;="&amp;A1312,user_list!H:H,"&gt;="&amp;A1312)</f>
        <v>1.2631578947368421E-2</v>
      </c>
      <c r="C1312">
        <f>SUMIFS(user_list!Q:Q,user_list!G:G,"&lt;="&amp;A1312,user_list!H:H,"&gt;="&amp;A1312)</f>
        <v>3.1578947368421047E-2</v>
      </c>
      <c r="D1312">
        <f>SUMIFS(user_list!P:P,user_list!G:G,"&lt;="&amp;A1312,user_list!H:H,"&gt;="&amp;A1312,user_list!J:J,days!G1312)+SUMIFS(user_list!P:P,user_list!G:G,"&lt;="&amp;A1312,user_list!H:H,"&gt;="&amp;A1312,user_list!J:J,days!G1312-1)</f>
        <v>0</v>
      </c>
      <c r="E1312" s="38">
        <f>COUNTIF(user_list!H:H,A1312)</f>
        <v>0</v>
      </c>
      <c r="F1312" s="55">
        <f t="shared" si="40"/>
        <v>8</v>
      </c>
      <c r="G1312" s="55">
        <f t="shared" si="41"/>
        <v>2018</v>
      </c>
    </row>
    <row r="1313" spans="1:7" x14ac:dyDescent="0.3">
      <c r="A1313" s="74">
        <v>43316</v>
      </c>
      <c r="B1313">
        <f>SUMIFS(user_list!P:P,user_list!G:G,"&lt;="&amp;A1313,user_list!H:H,"&gt;="&amp;A1313)</f>
        <v>1.2631578947368421E-2</v>
      </c>
      <c r="C1313">
        <f>SUMIFS(user_list!Q:Q,user_list!G:G,"&lt;="&amp;A1313,user_list!H:H,"&gt;="&amp;A1313)</f>
        <v>3.1578947368421047E-2</v>
      </c>
      <c r="D1313">
        <f>SUMIFS(user_list!P:P,user_list!G:G,"&lt;="&amp;A1313,user_list!H:H,"&gt;="&amp;A1313,user_list!J:J,days!G1313)+SUMIFS(user_list!P:P,user_list!G:G,"&lt;="&amp;A1313,user_list!H:H,"&gt;="&amp;A1313,user_list!J:J,days!G1313-1)</f>
        <v>0</v>
      </c>
      <c r="E1313" s="38">
        <f>COUNTIF(user_list!H:H,A1313)</f>
        <v>0</v>
      </c>
      <c r="F1313" s="55">
        <f t="shared" si="40"/>
        <v>8</v>
      </c>
      <c r="G1313" s="55">
        <f t="shared" si="41"/>
        <v>2018</v>
      </c>
    </row>
    <row r="1314" spans="1:7" x14ac:dyDescent="0.3">
      <c r="A1314" s="74">
        <v>43317</v>
      </c>
      <c r="B1314">
        <f>SUMIFS(user_list!P:P,user_list!G:G,"&lt;="&amp;A1314,user_list!H:H,"&gt;="&amp;A1314)</f>
        <v>1.2631578947368421E-2</v>
      </c>
      <c r="C1314">
        <f>SUMIFS(user_list!Q:Q,user_list!G:G,"&lt;="&amp;A1314,user_list!H:H,"&gt;="&amp;A1314)</f>
        <v>3.1578947368421047E-2</v>
      </c>
      <c r="D1314">
        <f>SUMIFS(user_list!P:P,user_list!G:G,"&lt;="&amp;A1314,user_list!H:H,"&gt;="&amp;A1314,user_list!J:J,days!G1314)+SUMIFS(user_list!P:P,user_list!G:G,"&lt;="&amp;A1314,user_list!H:H,"&gt;="&amp;A1314,user_list!J:J,days!G1314-1)</f>
        <v>0</v>
      </c>
      <c r="E1314" s="38">
        <f>COUNTIF(user_list!H:H,A1314)</f>
        <v>0</v>
      </c>
      <c r="F1314" s="55">
        <f t="shared" si="40"/>
        <v>8</v>
      </c>
      <c r="G1314" s="55">
        <f t="shared" si="41"/>
        <v>2018</v>
      </c>
    </row>
    <row r="1315" spans="1:7" x14ac:dyDescent="0.3">
      <c r="A1315" s="74">
        <v>43318</v>
      </c>
      <c r="B1315">
        <f>SUMIFS(user_list!P:P,user_list!G:G,"&lt;="&amp;A1315,user_list!H:H,"&gt;="&amp;A1315)</f>
        <v>1.2631578947368421E-2</v>
      </c>
      <c r="C1315">
        <f>SUMIFS(user_list!Q:Q,user_list!G:G,"&lt;="&amp;A1315,user_list!H:H,"&gt;="&amp;A1315)</f>
        <v>3.1578947368421047E-2</v>
      </c>
      <c r="D1315">
        <f>SUMIFS(user_list!P:P,user_list!G:G,"&lt;="&amp;A1315,user_list!H:H,"&gt;="&amp;A1315,user_list!J:J,days!G1315)+SUMIFS(user_list!P:P,user_list!G:G,"&lt;="&amp;A1315,user_list!H:H,"&gt;="&amp;A1315,user_list!J:J,days!G1315-1)</f>
        <v>0</v>
      </c>
      <c r="E1315" s="38">
        <f>COUNTIF(user_list!H:H,A1315)</f>
        <v>0</v>
      </c>
      <c r="F1315" s="55">
        <f t="shared" si="40"/>
        <v>8</v>
      </c>
      <c r="G1315" s="55">
        <f t="shared" si="41"/>
        <v>2018</v>
      </c>
    </row>
    <row r="1316" spans="1:7" x14ac:dyDescent="0.3">
      <c r="A1316" s="74">
        <v>43319</v>
      </c>
      <c r="B1316">
        <f>SUMIFS(user_list!P:P,user_list!G:G,"&lt;="&amp;A1316,user_list!H:H,"&gt;="&amp;A1316)</f>
        <v>1.2631578947368421E-2</v>
      </c>
      <c r="C1316">
        <f>SUMIFS(user_list!Q:Q,user_list!G:G,"&lt;="&amp;A1316,user_list!H:H,"&gt;="&amp;A1316)</f>
        <v>3.1578947368421047E-2</v>
      </c>
      <c r="D1316">
        <f>SUMIFS(user_list!P:P,user_list!G:G,"&lt;="&amp;A1316,user_list!H:H,"&gt;="&amp;A1316,user_list!J:J,days!G1316)+SUMIFS(user_list!P:P,user_list!G:G,"&lt;="&amp;A1316,user_list!H:H,"&gt;="&amp;A1316,user_list!J:J,days!G1316-1)</f>
        <v>0</v>
      </c>
      <c r="E1316" s="38">
        <f>COUNTIF(user_list!H:H,A1316)</f>
        <v>0</v>
      </c>
      <c r="F1316" s="55">
        <f t="shared" si="40"/>
        <v>8</v>
      </c>
      <c r="G1316" s="55">
        <f t="shared" si="41"/>
        <v>2018</v>
      </c>
    </row>
    <row r="1317" spans="1:7" x14ac:dyDescent="0.3">
      <c r="A1317" s="74">
        <v>43320</v>
      </c>
      <c r="B1317">
        <f>SUMIFS(user_list!P:P,user_list!G:G,"&lt;="&amp;A1317,user_list!H:H,"&gt;="&amp;A1317)</f>
        <v>1.2631578947368421E-2</v>
      </c>
      <c r="C1317">
        <f>SUMIFS(user_list!Q:Q,user_list!G:G,"&lt;="&amp;A1317,user_list!H:H,"&gt;="&amp;A1317)</f>
        <v>3.1578947368421047E-2</v>
      </c>
      <c r="D1317">
        <f>SUMIFS(user_list!P:P,user_list!G:G,"&lt;="&amp;A1317,user_list!H:H,"&gt;="&amp;A1317,user_list!J:J,days!G1317)+SUMIFS(user_list!P:P,user_list!G:G,"&lt;="&amp;A1317,user_list!H:H,"&gt;="&amp;A1317,user_list!J:J,days!G1317-1)</f>
        <v>0</v>
      </c>
      <c r="E1317" s="38">
        <f>COUNTIF(user_list!H:H,A1317)</f>
        <v>0</v>
      </c>
      <c r="F1317" s="55">
        <f t="shared" si="40"/>
        <v>8</v>
      </c>
      <c r="G1317" s="55">
        <f t="shared" si="41"/>
        <v>2018</v>
      </c>
    </row>
    <row r="1318" spans="1:7" x14ac:dyDescent="0.3">
      <c r="A1318" s="74">
        <v>43321</v>
      </c>
      <c r="B1318">
        <f>SUMIFS(user_list!P:P,user_list!G:G,"&lt;="&amp;A1318,user_list!H:H,"&gt;="&amp;A1318)</f>
        <v>1.2631578947368421E-2</v>
      </c>
      <c r="C1318">
        <f>SUMIFS(user_list!Q:Q,user_list!G:G,"&lt;="&amp;A1318,user_list!H:H,"&gt;="&amp;A1318)</f>
        <v>3.1578947368421047E-2</v>
      </c>
      <c r="D1318">
        <f>SUMIFS(user_list!P:P,user_list!G:G,"&lt;="&amp;A1318,user_list!H:H,"&gt;="&amp;A1318,user_list!J:J,days!G1318)+SUMIFS(user_list!P:P,user_list!G:G,"&lt;="&amp;A1318,user_list!H:H,"&gt;="&amp;A1318,user_list!J:J,days!G1318-1)</f>
        <v>0</v>
      </c>
      <c r="E1318" s="38">
        <f>COUNTIF(user_list!H:H,A1318)</f>
        <v>0</v>
      </c>
      <c r="F1318" s="55">
        <f t="shared" si="40"/>
        <v>8</v>
      </c>
      <c r="G1318" s="55">
        <f t="shared" si="41"/>
        <v>2018</v>
      </c>
    </row>
    <row r="1319" spans="1:7" x14ac:dyDescent="0.3">
      <c r="A1319" s="74">
        <v>43322</v>
      </c>
      <c r="B1319">
        <f>SUMIFS(user_list!P:P,user_list!G:G,"&lt;="&amp;A1319,user_list!H:H,"&gt;="&amp;A1319)</f>
        <v>1.2631578947368421E-2</v>
      </c>
      <c r="C1319">
        <f>SUMIFS(user_list!Q:Q,user_list!G:G,"&lt;="&amp;A1319,user_list!H:H,"&gt;="&amp;A1319)</f>
        <v>3.1578947368421047E-2</v>
      </c>
      <c r="D1319">
        <f>SUMIFS(user_list!P:P,user_list!G:G,"&lt;="&amp;A1319,user_list!H:H,"&gt;="&amp;A1319,user_list!J:J,days!G1319)+SUMIFS(user_list!P:P,user_list!G:G,"&lt;="&amp;A1319,user_list!H:H,"&gt;="&amp;A1319,user_list!J:J,days!G1319-1)</f>
        <v>0</v>
      </c>
      <c r="E1319" s="38">
        <f>COUNTIF(user_list!H:H,A1319)</f>
        <v>0</v>
      </c>
      <c r="F1319" s="55">
        <f t="shared" si="40"/>
        <v>8</v>
      </c>
      <c r="G1319" s="55">
        <f t="shared" si="41"/>
        <v>2018</v>
      </c>
    </row>
    <row r="1320" spans="1:7" x14ac:dyDescent="0.3">
      <c r="A1320" s="74">
        <v>43323</v>
      </c>
      <c r="B1320">
        <f>SUMIFS(user_list!P:P,user_list!G:G,"&lt;="&amp;A1320,user_list!H:H,"&gt;="&amp;A1320)</f>
        <v>1.2631578947368421E-2</v>
      </c>
      <c r="C1320">
        <f>SUMIFS(user_list!Q:Q,user_list!G:G,"&lt;="&amp;A1320,user_list!H:H,"&gt;="&amp;A1320)</f>
        <v>3.1578947368421047E-2</v>
      </c>
      <c r="D1320">
        <f>SUMIFS(user_list!P:P,user_list!G:G,"&lt;="&amp;A1320,user_list!H:H,"&gt;="&amp;A1320,user_list!J:J,days!G1320)+SUMIFS(user_list!P:P,user_list!G:G,"&lt;="&amp;A1320,user_list!H:H,"&gt;="&amp;A1320,user_list!J:J,days!G1320-1)</f>
        <v>0</v>
      </c>
      <c r="E1320" s="38">
        <f>COUNTIF(user_list!H:H,A1320)</f>
        <v>0</v>
      </c>
      <c r="F1320" s="55">
        <f t="shared" si="40"/>
        <v>8</v>
      </c>
      <c r="G1320" s="55">
        <f t="shared" si="41"/>
        <v>2018</v>
      </c>
    </row>
    <row r="1321" spans="1:7" x14ac:dyDescent="0.3">
      <c r="A1321" s="74">
        <v>43324</v>
      </c>
      <c r="B1321">
        <f>SUMIFS(user_list!P:P,user_list!G:G,"&lt;="&amp;A1321,user_list!H:H,"&gt;="&amp;A1321)</f>
        <v>1.2631578947368421E-2</v>
      </c>
      <c r="C1321">
        <f>SUMIFS(user_list!Q:Q,user_list!G:G,"&lt;="&amp;A1321,user_list!H:H,"&gt;="&amp;A1321)</f>
        <v>3.1578947368421047E-2</v>
      </c>
      <c r="D1321">
        <f>SUMIFS(user_list!P:P,user_list!G:G,"&lt;="&amp;A1321,user_list!H:H,"&gt;="&amp;A1321,user_list!J:J,days!G1321)+SUMIFS(user_list!P:P,user_list!G:G,"&lt;="&amp;A1321,user_list!H:H,"&gt;="&amp;A1321,user_list!J:J,days!G1321-1)</f>
        <v>0</v>
      </c>
      <c r="E1321" s="38">
        <f>COUNTIF(user_list!H:H,A1321)</f>
        <v>0</v>
      </c>
      <c r="F1321" s="55">
        <f t="shared" si="40"/>
        <v>8</v>
      </c>
      <c r="G1321" s="55">
        <f t="shared" si="41"/>
        <v>2018</v>
      </c>
    </row>
    <row r="1322" spans="1:7" x14ac:dyDescent="0.3">
      <c r="A1322" s="74">
        <v>43325</v>
      </c>
      <c r="B1322">
        <f>SUMIFS(user_list!P:P,user_list!G:G,"&lt;="&amp;A1322,user_list!H:H,"&gt;="&amp;A1322)</f>
        <v>1.2631578947368421E-2</v>
      </c>
      <c r="C1322">
        <f>SUMIFS(user_list!Q:Q,user_list!G:G,"&lt;="&amp;A1322,user_list!H:H,"&gt;="&amp;A1322)</f>
        <v>3.1578947368421047E-2</v>
      </c>
      <c r="D1322">
        <f>SUMIFS(user_list!P:P,user_list!G:G,"&lt;="&amp;A1322,user_list!H:H,"&gt;="&amp;A1322,user_list!J:J,days!G1322)+SUMIFS(user_list!P:P,user_list!G:G,"&lt;="&amp;A1322,user_list!H:H,"&gt;="&amp;A1322,user_list!J:J,days!G1322-1)</f>
        <v>0</v>
      </c>
      <c r="E1322" s="38">
        <f>COUNTIF(user_list!H:H,A1322)</f>
        <v>0</v>
      </c>
      <c r="F1322" s="55">
        <f t="shared" si="40"/>
        <v>8</v>
      </c>
      <c r="G1322" s="55">
        <f t="shared" si="41"/>
        <v>2018</v>
      </c>
    </row>
    <row r="1323" spans="1:7" x14ac:dyDescent="0.3">
      <c r="A1323" s="74">
        <v>43326</v>
      </c>
      <c r="B1323">
        <f>SUMIFS(user_list!P:P,user_list!G:G,"&lt;="&amp;A1323,user_list!H:H,"&gt;="&amp;A1323)</f>
        <v>1.2631578947368421E-2</v>
      </c>
      <c r="C1323">
        <f>SUMIFS(user_list!Q:Q,user_list!G:G,"&lt;="&amp;A1323,user_list!H:H,"&gt;="&amp;A1323)</f>
        <v>3.1578947368421047E-2</v>
      </c>
      <c r="D1323">
        <f>SUMIFS(user_list!P:P,user_list!G:G,"&lt;="&amp;A1323,user_list!H:H,"&gt;="&amp;A1323,user_list!J:J,days!G1323)+SUMIFS(user_list!P:P,user_list!G:G,"&lt;="&amp;A1323,user_list!H:H,"&gt;="&amp;A1323,user_list!J:J,days!G1323-1)</f>
        <v>0</v>
      </c>
      <c r="E1323" s="38">
        <f>COUNTIF(user_list!H:H,A1323)</f>
        <v>0</v>
      </c>
      <c r="F1323" s="55">
        <f t="shared" si="40"/>
        <v>8</v>
      </c>
      <c r="G1323" s="55">
        <f t="shared" si="41"/>
        <v>2018</v>
      </c>
    </row>
    <row r="1324" spans="1:7" x14ac:dyDescent="0.3">
      <c r="A1324" s="74">
        <v>43327</v>
      </c>
      <c r="B1324">
        <f>SUMIFS(user_list!P:P,user_list!G:G,"&lt;="&amp;A1324,user_list!H:H,"&gt;="&amp;A1324)</f>
        <v>1.2631578947368421E-2</v>
      </c>
      <c r="C1324">
        <f>SUMIFS(user_list!Q:Q,user_list!G:G,"&lt;="&amp;A1324,user_list!H:H,"&gt;="&amp;A1324)</f>
        <v>3.1578947368421047E-2</v>
      </c>
      <c r="D1324">
        <f>SUMIFS(user_list!P:P,user_list!G:G,"&lt;="&amp;A1324,user_list!H:H,"&gt;="&amp;A1324,user_list!J:J,days!G1324)+SUMIFS(user_list!P:P,user_list!G:G,"&lt;="&amp;A1324,user_list!H:H,"&gt;="&amp;A1324,user_list!J:J,days!G1324-1)</f>
        <v>0</v>
      </c>
      <c r="E1324" s="38">
        <f>COUNTIF(user_list!H:H,A1324)</f>
        <v>0</v>
      </c>
      <c r="F1324" s="55">
        <f t="shared" si="40"/>
        <v>8</v>
      </c>
      <c r="G1324" s="55">
        <f t="shared" si="41"/>
        <v>2018</v>
      </c>
    </row>
    <row r="1325" spans="1:7" x14ac:dyDescent="0.3">
      <c r="A1325" s="74">
        <v>43328</v>
      </c>
      <c r="B1325">
        <f>SUMIFS(user_list!P:P,user_list!G:G,"&lt;="&amp;A1325,user_list!H:H,"&gt;="&amp;A1325)</f>
        <v>1.2631578947368421E-2</v>
      </c>
      <c r="C1325">
        <f>SUMIFS(user_list!Q:Q,user_list!G:G,"&lt;="&amp;A1325,user_list!H:H,"&gt;="&amp;A1325)</f>
        <v>3.1578947368421047E-2</v>
      </c>
      <c r="D1325">
        <f>SUMIFS(user_list!P:P,user_list!G:G,"&lt;="&amp;A1325,user_list!H:H,"&gt;="&amp;A1325,user_list!J:J,days!G1325)+SUMIFS(user_list!P:P,user_list!G:G,"&lt;="&amp;A1325,user_list!H:H,"&gt;="&amp;A1325,user_list!J:J,days!G1325-1)</f>
        <v>0</v>
      </c>
      <c r="E1325" s="38">
        <f>COUNTIF(user_list!H:H,A1325)</f>
        <v>0</v>
      </c>
      <c r="F1325" s="55">
        <f t="shared" si="40"/>
        <v>8</v>
      </c>
      <c r="G1325" s="55">
        <f t="shared" si="41"/>
        <v>2018</v>
      </c>
    </row>
    <row r="1326" spans="1:7" x14ac:dyDescent="0.3">
      <c r="A1326" s="74">
        <v>43329</v>
      </c>
      <c r="B1326">
        <f>SUMIFS(user_list!P:P,user_list!G:G,"&lt;="&amp;A1326,user_list!H:H,"&gt;="&amp;A1326)</f>
        <v>1.2631578947368421E-2</v>
      </c>
      <c r="C1326">
        <f>SUMIFS(user_list!Q:Q,user_list!G:G,"&lt;="&amp;A1326,user_list!H:H,"&gt;="&amp;A1326)</f>
        <v>3.1578947368421047E-2</v>
      </c>
      <c r="D1326">
        <f>SUMIFS(user_list!P:P,user_list!G:G,"&lt;="&amp;A1326,user_list!H:H,"&gt;="&amp;A1326,user_list!J:J,days!G1326)+SUMIFS(user_list!P:P,user_list!G:G,"&lt;="&amp;A1326,user_list!H:H,"&gt;="&amp;A1326,user_list!J:J,days!G1326-1)</f>
        <v>0</v>
      </c>
      <c r="E1326" s="38">
        <f>COUNTIF(user_list!H:H,A1326)</f>
        <v>0</v>
      </c>
      <c r="F1326" s="55">
        <f t="shared" si="40"/>
        <v>8</v>
      </c>
      <c r="G1326" s="55">
        <f t="shared" si="41"/>
        <v>2018</v>
      </c>
    </row>
    <row r="1327" spans="1:7" x14ac:dyDescent="0.3">
      <c r="A1327" s="74">
        <v>43330</v>
      </c>
      <c r="B1327">
        <f>SUMIFS(user_list!P:P,user_list!G:G,"&lt;="&amp;A1327,user_list!H:H,"&gt;="&amp;A1327)</f>
        <v>1.2631578947368421E-2</v>
      </c>
      <c r="C1327">
        <f>SUMIFS(user_list!Q:Q,user_list!G:G,"&lt;="&amp;A1327,user_list!H:H,"&gt;="&amp;A1327)</f>
        <v>3.1578947368421047E-2</v>
      </c>
      <c r="D1327">
        <f>SUMIFS(user_list!P:P,user_list!G:G,"&lt;="&amp;A1327,user_list!H:H,"&gt;="&amp;A1327,user_list!J:J,days!G1327)+SUMIFS(user_list!P:P,user_list!G:G,"&lt;="&amp;A1327,user_list!H:H,"&gt;="&amp;A1327,user_list!J:J,days!G1327-1)</f>
        <v>0</v>
      </c>
      <c r="E1327" s="38">
        <f>COUNTIF(user_list!H:H,A1327)</f>
        <v>0</v>
      </c>
      <c r="F1327" s="55">
        <f t="shared" si="40"/>
        <v>8</v>
      </c>
      <c r="G1327" s="55">
        <f t="shared" si="41"/>
        <v>2018</v>
      </c>
    </row>
    <row r="1328" spans="1:7" x14ac:dyDescent="0.3">
      <c r="A1328" s="74">
        <v>43331</v>
      </c>
      <c r="B1328">
        <f>SUMIFS(user_list!P:P,user_list!G:G,"&lt;="&amp;A1328,user_list!H:H,"&gt;="&amp;A1328)</f>
        <v>1.2631578947368421E-2</v>
      </c>
      <c r="C1328">
        <f>SUMIFS(user_list!Q:Q,user_list!G:G,"&lt;="&amp;A1328,user_list!H:H,"&gt;="&amp;A1328)</f>
        <v>3.1578947368421047E-2</v>
      </c>
      <c r="D1328">
        <f>SUMIFS(user_list!P:P,user_list!G:G,"&lt;="&amp;A1328,user_list!H:H,"&gt;="&amp;A1328,user_list!J:J,days!G1328)+SUMIFS(user_list!P:P,user_list!G:G,"&lt;="&amp;A1328,user_list!H:H,"&gt;="&amp;A1328,user_list!J:J,days!G1328-1)</f>
        <v>0</v>
      </c>
      <c r="E1328" s="38">
        <f>COUNTIF(user_list!H:H,A1328)</f>
        <v>0</v>
      </c>
      <c r="F1328" s="55">
        <f t="shared" si="40"/>
        <v>8</v>
      </c>
      <c r="G1328" s="55">
        <f t="shared" si="41"/>
        <v>2018</v>
      </c>
    </row>
    <row r="1329" spans="1:7" x14ac:dyDescent="0.3">
      <c r="A1329" s="74">
        <v>43332</v>
      </c>
      <c r="B1329">
        <f>SUMIFS(user_list!P:P,user_list!G:G,"&lt;="&amp;A1329,user_list!H:H,"&gt;="&amp;A1329)</f>
        <v>1.2631578947368421E-2</v>
      </c>
      <c r="C1329">
        <f>SUMIFS(user_list!Q:Q,user_list!G:G,"&lt;="&amp;A1329,user_list!H:H,"&gt;="&amp;A1329)</f>
        <v>3.1578947368421047E-2</v>
      </c>
      <c r="D1329">
        <f>SUMIFS(user_list!P:P,user_list!G:G,"&lt;="&amp;A1329,user_list!H:H,"&gt;="&amp;A1329,user_list!J:J,days!G1329)+SUMIFS(user_list!P:P,user_list!G:G,"&lt;="&amp;A1329,user_list!H:H,"&gt;="&amp;A1329,user_list!J:J,days!G1329-1)</f>
        <v>0</v>
      </c>
      <c r="E1329" s="38">
        <f>COUNTIF(user_list!H:H,A1329)</f>
        <v>0</v>
      </c>
      <c r="F1329" s="55">
        <f t="shared" si="40"/>
        <v>8</v>
      </c>
      <c r="G1329" s="55">
        <f t="shared" si="41"/>
        <v>2018</v>
      </c>
    </row>
    <row r="1330" spans="1:7" x14ac:dyDescent="0.3">
      <c r="A1330" s="74">
        <v>43333</v>
      </c>
      <c r="B1330">
        <f>SUMIFS(user_list!P:P,user_list!G:G,"&lt;="&amp;A1330,user_list!H:H,"&gt;="&amp;A1330)</f>
        <v>1.2631578947368421E-2</v>
      </c>
      <c r="C1330">
        <f>SUMIFS(user_list!Q:Q,user_list!G:G,"&lt;="&amp;A1330,user_list!H:H,"&gt;="&amp;A1330)</f>
        <v>3.1578947368421047E-2</v>
      </c>
      <c r="D1330">
        <f>SUMIFS(user_list!P:P,user_list!G:G,"&lt;="&amp;A1330,user_list!H:H,"&gt;="&amp;A1330,user_list!J:J,days!G1330)+SUMIFS(user_list!P:P,user_list!G:G,"&lt;="&amp;A1330,user_list!H:H,"&gt;="&amp;A1330,user_list!J:J,days!G1330-1)</f>
        <v>0</v>
      </c>
      <c r="E1330" s="38">
        <f>COUNTIF(user_list!H:H,A1330)</f>
        <v>0</v>
      </c>
      <c r="F1330" s="55">
        <f t="shared" si="40"/>
        <v>8</v>
      </c>
      <c r="G1330" s="55">
        <f t="shared" si="41"/>
        <v>2018</v>
      </c>
    </row>
    <row r="1331" spans="1:7" x14ac:dyDescent="0.3">
      <c r="A1331" s="74">
        <v>43334</v>
      </c>
      <c r="B1331">
        <f>SUMIFS(user_list!P:P,user_list!G:G,"&lt;="&amp;A1331,user_list!H:H,"&gt;="&amp;A1331)</f>
        <v>1.2631578947368421E-2</v>
      </c>
      <c r="C1331">
        <f>SUMIFS(user_list!Q:Q,user_list!G:G,"&lt;="&amp;A1331,user_list!H:H,"&gt;="&amp;A1331)</f>
        <v>3.1578947368421047E-2</v>
      </c>
      <c r="D1331">
        <f>SUMIFS(user_list!P:P,user_list!G:G,"&lt;="&amp;A1331,user_list!H:H,"&gt;="&amp;A1331,user_list!J:J,days!G1331)+SUMIFS(user_list!P:P,user_list!G:G,"&lt;="&amp;A1331,user_list!H:H,"&gt;="&amp;A1331,user_list!J:J,days!G1331-1)</f>
        <v>0</v>
      </c>
      <c r="E1331" s="38">
        <f>COUNTIF(user_list!H:H,A1331)</f>
        <v>0</v>
      </c>
      <c r="F1331" s="55">
        <f t="shared" si="40"/>
        <v>8</v>
      </c>
      <c r="G1331" s="55">
        <f t="shared" si="41"/>
        <v>2018</v>
      </c>
    </row>
    <row r="1332" spans="1:7" x14ac:dyDescent="0.3">
      <c r="A1332" s="74">
        <v>43335</v>
      </c>
      <c r="B1332">
        <f>SUMIFS(user_list!P:P,user_list!G:G,"&lt;="&amp;A1332,user_list!H:H,"&gt;="&amp;A1332)</f>
        <v>1.2631578947368421E-2</v>
      </c>
      <c r="C1332">
        <f>SUMIFS(user_list!Q:Q,user_list!G:G,"&lt;="&amp;A1332,user_list!H:H,"&gt;="&amp;A1332)</f>
        <v>3.1578947368421047E-2</v>
      </c>
      <c r="D1332">
        <f>SUMIFS(user_list!P:P,user_list!G:G,"&lt;="&amp;A1332,user_list!H:H,"&gt;="&amp;A1332,user_list!J:J,days!G1332)+SUMIFS(user_list!P:P,user_list!G:G,"&lt;="&amp;A1332,user_list!H:H,"&gt;="&amp;A1332,user_list!J:J,days!G1332-1)</f>
        <v>0</v>
      </c>
      <c r="E1332" s="38">
        <f>COUNTIF(user_list!H:H,A1332)</f>
        <v>0</v>
      </c>
      <c r="F1332" s="55">
        <f t="shared" si="40"/>
        <v>8</v>
      </c>
      <c r="G1332" s="55">
        <f t="shared" si="41"/>
        <v>2018</v>
      </c>
    </row>
    <row r="1333" spans="1:7" x14ac:dyDescent="0.3">
      <c r="A1333" s="74">
        <v>43336</v>
      </c>
      <c r="B1333">
        <f>SUMIFS(user_list!P:P,user_list!G:G,"&lt;="&amp;A1333,user_list!H:H,"&gt;="&amp;A1333)</f>
        <v>1.2631578947368421E-2</v>
      </c>
      <c r="C1333">
        <f>SUMIFS(user_list!Q:Q,user_list!G:G,"&lt;="&amp;A1333,user_list!H:H,"&gt;="&amp;A1333)</f>
        <v>3.1578947368421047E-2</v>
      </c>
      <c r="D1333">
        <f>SUMIFS(user_list!P:P,user_list!G:G,"&lt;="&amp;A1333,user_list!H:H,"&gt;="&amp;A1333,user_list!J:J,days!G1333)+SUMIFS(user_list!P:P,user_list!G:G,"&lt;="&amp;A1333,user_list!H:H,"&gt;="&amp;A1333,user_list!J:J,days!G1333-1)</f>
        <v>0</v>
      </c>
      <c r="E1333" s="38">
        <f>COUNTIF(user_list!H:H,A1333)</f>
        <v>0</v>
      </c>
      <c r="F1333" s="55">
        <f t="shared" si="40"/>
        <v>8</v>
      </c>
      <c r="G1333" s="55">
        <f t="shared" si="41"/>
        <v>2018</v>
      </c>
    </row>
    <row r="1334" spans="1:7" x14ac:dyDescent="0.3">
      <c r="A1334" s="74">
        <v>43337</v>
      </c>
      <c r="B1334">
        <f>SUMIFS(user_list!P:P,user_list!G:G,"&lt;="&amp;A1334,user_list!H:H,"&gt;="&amp;A1334)</f>
        <v>1.2631578947368421E-2</v>
      </c>
      <c r="C1334">
        <f>SUMIFS(user_list!Q:Q,user_list!G:G,"&lt;="&amp;A1334,user_list!H:H,"&gt;="&amp;A1334)</f>
        <v>3.1578947368421047E-2</v>
      </c>
      <c r="D1334">
        <f>SUMIFS(user_list!P:P,user_list!G:G,"&lt;="&amp;A1334,user_list!H:H,"&gt;="&amp;A1334,user_list!J:J,days!G1334)+SUMIFS(user_list!P:P,user_list!G:G,"&lt;="&amp;A1334,user_list!H:H,"&gt;="&amp;A1334,user_list!J:J,days!G1334-1)</f>
        <v>0</v>
      </c>
      <c r="E1334" s="38">
        <f>COUNTIF(user_list!H:H,A1334)</f>
        <v>0</v>
      </c>
      <c r="F1334" s="55">
        <f t="shared" si="40"/>
        <v>8</v>
      </c>
      <c r="G1334" s="55">
        <f t="shared" si="41"/>
        <v>2018</v>
      </c>
    </row>
    <row r="1335" spans="1:7" x14ac:dyDescent="0.3">
      <c r="A1335" s="74">
        <v>43338</v>
      </c>
      <c r="B1335">
        <f>SUMIFS(user_list!P:P,user_list!G:G,"&lt;="&amp;A1335,user_list!H:H,"&gt;="&amp;A1335)</f>
        <v>1.2631578947368421E-2</v>
      </c>
      <c r="C1335">
        <f>SUMIFS(user_list!Q:Q,user_list!G:G,"&lt;="&amp;A1335,user_list!H:H,"&gt;="&amp;A1335)</f>
        <v>3.1578947368421047E-2</v>
      </c>
      <c r="D1335">
        <f>SUMIFS(user_list!P:P,user_list!G:G,"&lt;="&amp;A1335,user_list!H:H,"&gt;="&amp;A1335,user_list!J:J,days!G1335)+SUMIFS(user_list!P:P,user_list!G:G,"&lt;="&amp;A1335,user_list!H:H,"&gt;="&amp;A1335,user_list!J:J,days!G1335-1)</f>
        <v>0</v>
      </c>
      <c r="E1335" s="38">
        <f>COUNTIF(user_list!H:H,A1335)</f>
        <v>0</v>
      </c>
      <c r="F1335" s="55">
        <f t="shared" si="40"/>
        <v>8</v>
      </c>
      <c r="G1335" s="55">
        <f t="shared" si="41"/>
        <v>2018</v>
      </c>
    </row>
    <row r="1336" spans="1:7" x14ac:dyDescent="0.3">
      <c r="A1336" s="74">
        <v>43339</v>
      </c>
      <c r="B1336">
        <f>SUMIFS(user_list!P:P,user_list!G:G,"&lt;="&amp;A1336,user_list!H:H,"&gt;="&amp;A1336)</f>
        <v>1.2631578947368421E-2</v>
      </c>
      <c r="C1336">
        <f>SUMIFS(user_list!Q:Q,user_list!G:G,"&lt;="&amp;A1336,user_list!H:H,"&gt;="&amp;A1336)</f>
        <v>3.1578947368421047E-2</v>
      </c>
      <c r="D1336">
        <f>SUMIFS(user_list!P:P,user_list!G:G,"&lt;="&amp;A1336,user_list!H:H,"&gt;="&amp;A1336,user_list!J:J,days!G1336)+SUMIFS(user_list!P:P,user_list!G:G,"&lt;="&amp;A1336,user_list!H:H,"&gt;="&amp;A1336,user_list!J:J,days!G1336-1)</f>
        <v>0</v>
      </c>
      <c r="E1336" s="38">
        <f>COUNTIF(user_list!H:H,A1336)</f>
        <v>0</v>
      </c>
      <c r="F1336" s="55">
        <f t="shared" si="40"/>
        <v>8</v>
      </c>
      <c r="G1336" s="55">
        <f t="shared" si="41"/>
        <v>2018</v>
      </c>
    </row>
    <row r="1337" spans="1:7" x14ac:dyDescent="0.3">
      <c r="A1337" s="74">
        <v>43340</v>
      </c>
      <c r="B1337">
        <f>SUMIFS(user_list!P:P,user_list!G:G,"&lt;="&amp;A1337,user_list!H:H,"&gt;="&amp;A1337)</f>
        <v>1.2631578947368421E-2</v>
      </c>
      <c r="C1337">
        <f>SUMIFS(user_list!Q:Q,user_list!G:G,"&lt;="&amp;A1337,user_list!H:H,"&gt;="&amp;A1337)</f>
        <v>3.1578947368421047E-2</v>
      </c>
      <c r="D1337">
        <f>SUMIFS(user_list!P:P,user_list!G:G,"&lt;="&amp;A1337,user_list!H:H,"&gt;="&amp;A1337,user_list!J:J,days!G1337)+SUMIFS(user_list!P:P,user_list!G:G,"&lt;="&amp;A1337,user_list!H:H,"&gt;="&amp;A1337,user_list!J:J,days!G1337-1)</f>
        <v>0</v>
      </c>
      <c r="E1337" s="38">
        <f>COUNTIF(user_list!H:H,A1337)</f>
        <v>0</v>
      </c>
      <c r="F1337" s="55">
        <f t="shared" si="40"/>
        <v>8</v>
      </c>
      <c r="G1337" s="55">
        <f t="shared" si="41"/>
        <v>2018</v>
      </c>
    </row>
    <row r="1338" spans="1:7" x14ac:dyDescent="0.3">
      <c r="A1338" s="74">
        <v>43341</v>
      </c>
      <c r="B1338">
        <f>SUMIFS(user_list!P:P,user_list!G:G,"&lt;="&amp;A1338,user_list!H:H,"&gt;="&amp;A1338)</f>
        <v>1.2631578947368421E-2</v>
      </c>
      <c r="C1338">
        <f>SUMIFS(user_list!Q:Q,user_list!G:G,"&lt;="&amp;A1338,user_list!H:H,"&gt;="&amp;A1338)</f>
        <v>3.1578947368421047E-2</v>
      </c>
      <c r="D1338">
        <f>SUMIFS(user_list!P:P,user_list!G:G,"&lt;="&amp;A1338,user_list!H:H,"&gt;="&amp;A1338,user_list!J:J,days!G1338)+SUMIFS(user_list!P:P,user_list!G:G,"&lt;="&amp;A1338,user_list!H:H,"&gt;="&amp;A1338,user_list!J:J,days!G1338-1)</f>
        <v>0</v>
      </c>
      <c r="E1338" s="38">
        <f>COUNTIF(user_list!H:H,A1338)</f>
        <v>0</v>
      </c>
      <c r="F1338" s="55">
        <f t="shared" si="40"/>
        <v>8</v>
      </c>
      <c r="G1338" s="55">
        <f t="shared" si="41"/>
        <v>2018</v>
      </c>
    </row>
    <row r="1339" spans="1:7" x14ac:dyDescent="0.3">
      <c r="A1339" s="74">
        <v>43342</v>
      </c>
      <c r="B1339">
        <f>SUMIFS(user_list!P:P,user_list!G:G,"&lt;="&amp;A1339,user_list!H:H,"&gt;="&amp;A1339)</f>
        <v>1.2631578947368421E-2</v>
      </c>
      <c r="C1339">
        <f>SUMIFS(user_list!Q:Q,user_list!G:G,"&lt;="&amp;A1339,user_list!H:H,"&gt;="&amp;A1339)</f>
        <v>3.1578947368421047E-2</v>
      </c>
      <c r="D1339">
        <f>SUMIFS(user_list!P:P,user_list!G:G,"&lt;="&amp;A1339,user_list!H:H,"&gt;="&amp;A1339,user_list!J:J,days!G1339)+SUMIFS(user_list!P:P,user_list!G:G,"&lt;="&amp;A1339,user_list!H:H,"&gt;="&amp;A1339,user_list!J:J,days!G1339-1)</f>
        <v>0</v>
      </c>
      <c r="E1339" s="38">
        <f>COUNTIF(user_list!H:H,A1339)</f>
        <v>0</v>
      </c>
      <c r="F1339" s="55">
        <f t="shared" si="40"/>
        <v>8</v>
      </c>
      <c r="G1339" s="55">
        <f t="shared" si="41"/>
        <v>2018</v>
      </c>
    </row>
    <row r="1340" spans="1:7" x14ac:dyDescent="0.3">
      <c r="A1340" s="74">
        <v>43343</v>
      </c>
      <c r="B1340">
        <f>SUMIFS(user_list!P:P,user_list!G:G,"&lt;="&amp;A1340,user_list!H:H,"&gt;="&amp;A1340)</f>
        <v>1.2631578947368421E-2</v>
      </c>
      <c r="C1340">
        <f>SUMIFS(user_list!Q:Q,user_list!G:G,"&lt;="&amp;A1340,user_list!H:H,"&gt;="&amp;A1340)</f>
        <v>3.1578947368421047E-2</v>
      </c>
      <c r="D1340">
        <f>SUMIFS(user_list!P:P,user_list!G:G,"&lt;="&amp;A1340,user_list!H:H,"&gt;="&amp;A1340,user_list!J:J,days!G1340)+SUMIFS(user_list!P:P,user_list!G:G,"&lt;="&amp;A1340,user_list!H:H,"&gt;="&amp;A1340,user_list!J:J,days!G1340-1)</f>
        <v>0</v>
      </c>
      <c r="E1340" s="38">
        <f>COUNTIF(user_list!H:H,A1340)</f>
        <v>0</v>
      </c>
      <c r="F1340" s="55">
        <f t="shared" si="40"/>
        <v>8</v>
      </c>
      <c r="G1340" s="55">
        <f t="shared" si="41"/>
        <v>2018</v>
      </c>
    </row>
    <row r="1341" spans="1:7" x14ac:dyDescent="0.3">
      <c r="A1341" s="74">
        <v>43344</v>
      </c>
      <c r="B1341">
        <f>SUMIFS(user_list!P:P,user_list!G:G,"&lt;="&amp;A1341,user_list!H:H,"&gt;="&amp;A1341)</f>
        <v>1.2631578947368421E-2</v>
      </c>
      <c r="C1341">
        <f>SUMIFS(user_list!Q:Q,user_list!G:G,"&lt;="&amp;A1341,user_list!H:H,"&gt;="&amp;A1341)</f>
        <v>3.1578947368421047E-2</v>
      </c>
      <c r="D1341">
        <f>SUMIFS(user_list!P:P,user_list!G:G,"&lt;="&amp;A1341,user_list!H:H,"&gt;="&amp;A1341,user_list!J:J,days!G1341)+SUMIFS(user_list!P:P,user_list!G:G,"&lt;="&amp;A1341,user_list!H:H,"&gt;="&amp;A1341,user_list!J:J,days!G1341-1)</f>
        <v>0</v>
      </c>
      <c r="E1341" s="38">
        <f>COUNTIF(user_list!H:H,A1341)</f>
        <v>0</v>
      </c>
      <c r="F1341" s="55">
        <f t="shared" si="40"/>
        <v>9</v>
      </c>
      <c r="G1341" s="55">
        <f t="shared" si="41"/>
        <v>2018</v>
      </c>
    </row>
    <row r="1342" spans="1:7" x14ac:dyDescent="0.3">
      <c r="A1342" s="74">
        <v>43345</v>
      </c>
      <c r="B1342">
        <f>SUMIFS(user_list!P:P,user_list!G:G,"&lt;="&amp;A1342,user_list!H:H,"&gt;="&amp;A1342)</f>
        <v>1.2631578947368421E-2</v>
      </c>
      <c r="C1342">
        <f>SUMIFS(user_list!Q:Q,user_list!G:G,"&lt;="&amp;A1342,user_list!H:H,"&gt;="&amp;A1342)</f>
        <v>3.1578947368421047E-2</v>
      </c>
      <c r="D1342">
        <f>SUMIFS(user_list!P:P,user_list!G:G,"&lt;="&amp;A1342,user_list!H:H,"&gt;="&amp;A1342,user_list!J:J,days!G1342)+SUMIFS(user_list!P:P,user_list!G:G,"&lt;="&amp;A1342,user_list!H:H,"&gt;="&amp;A1342,user_list!J:J,days!G1342-1)</f>
        <v>0</v>
      </c>
      <c r="E1342" s="38">
        <f>COUNTIF(user_list!H:H,A1342)</f>
        <v>0</v>
      </c>
      <c r="F1342" s="55">
        <f t="shared" si="40"/>
        <v>9</v>
      </c>
      <c r="G1342" s="55">
        <f t="shared" si="41"/>
        <v>2018</v>
      </c>
    </row>
    <row r="1343" spans="1:7" x14ac:dyDescent="0.3">
      <c r="A1343" s="74">
        <v>43346</v>
      </c>
      <c r="B1343">
        <f>SUMIFS(user_list!P:P,user_list!G:G,"&lt;="&amp;A1343,user_list!H:H,"&gt;="&amp;A1343)</f>
        <v>1.2631578947368421E-2</v>
      </c>
      <c r="C1343">
        <f>SUMIFS(user_list!Q:Q,user_list!G:G,"&lt;="&amp;A1343,user_list!H:H,"&gt;="&amp;A1343)</f>
        <v>3.1578947368421047E-2</v>
      </c>
      <c r="D1343">
        <f>SUMIFS(user_list!P:P,user_list!G:G,"&lt;="&amp;A1343,user_list!H:H,"&gt;="&amp;A1343,user_list!J:J,days!G1343)+SUMIFS(user_list!P:P,user_list!G:G,"&lt;="&amp;A1343,user_list!H:H,"&gt;="&amp;A1343,user_list!J:J,days!G1343-1)</f>
        <v>0</v>
      </c>
      <c r="E1343" s="38">
        <f>COUNTIF(user_list!H:H,A1343)</f>
        <v>0</v>
      </c>
      <c r="F1343" s="55">
        <f t="shared" si="40"/>
        <v>9</v>
      </c>
      <c r="G1343" s="55">
        <f t="shared" si="41"/>
        <v>2018</v>
      </c>
    </row>
    <row r="1344" spans="1:7" x14ac:dyDescent="0.3">
      <c r="A1344" s="74">
        <v>43347</v>
      </c>
      <c r="B1344">
        <f>SUMIFS(user_list!P:P,user_list!G:G,"&lt;="&amp;A1344,user_list!H:H,"&gt;="&amp;A1344)</f>
        <v>1.2631578947368421E-2</v>
      </c>
      <c r="C1344">
        <f>SUMIFS(user_list!Q:Q,user_list!G:G,"&lt;="&amp;A1344,user_list!H:H,"&gt;="&amp;A1344)</f>
        <v>3.1578947368421047E-2</v>
      </c>
      <c r="D1344">
        <f>SUMIFS(user_list!P:P,user_list!G:G,"&lt;="&amp;A1344,user_list!H:H,"&gt;="&amp;A1344,user_list!J:J,days!G1344)+SUMIFS(user_list!P:P,user_list!G:G,"&lt;="&amp;A1344,user_list!H:H,"&gt;="&amp;A1344,user_list!J:J,days!G1344-1)</f>
        <v>0</v>
      </c>
      <c r="E1344" s="38">
        <f>COUNTIF(user_list!H:H,A1344)</f>
        <v>0</v>
      </c>
      <c r="F1344" s="55">
        <f t="shared" si="40"/>
        <v>9</v>
      </c>
      <c r="G1344" s="55">
        <f t="shared" si="41"/>
        <v>2018</v>
      </c>
    </row>
    <row r="1345" spans="1:7" x14ac:dyDescent="0.3">
      <c r="A1345" s="74">
        <v>43348</v>
      </c>
      <c r="B1345">
        <f>SUMIFS(user_list!P:P,user_list!G:G,"&lt;="&amp;A1345,user_list!H:H,"&gt;="&amp;A1345)</f>
        <v>1.2631578947368421E-2</v>
      </c>
      <c r="C1345">
        <f>SUMIFS(user_list!Q:Q,user_list!G:G,"&lt;="&amp;A1345,user_list!H:H,"&gt;="&amp;A1345)</f>
        <v>3.1578947368421047E-2</v>
      </c>
      <c r="D1345">
        <f>SUMIFS(user_list!P:P,user_list!G:G,"&lt;="&amp;A1345,user_list!H:H,"&gt;="&amp;A1345,user_list!J:J,days!G1345)+SUMIFS(user_list!P:P,user_list!G:G,"&lt;="&amp;A1345,user_list!H:H,"&gt;="&amp;A1345,user_list!J:J,days!G1345-1)</f>
        <v>0</v>
      </c>
      <c r="E1345" s="38">
        <f>COUNTIF(user_list!H:H,A1345)</f>
        <v>0</v>
      </c>
      <c r="F1345" s="55">
        <f t="shared" si="40"/>
        <v>9</v>
      </c>
      <c r="G1345" s="55">
        <f t="shared" si="41"/>
        <v>2018</v>
      </c>
    </row>
    <row r="1346" spans="1:7" x14ac:dyDescent="0.3">
      <c r="A1346" s="74">
        <v>43349</v>
      </c>
      <c r="B1346">
        <f>SUMIFS(user_list!P:P,user_list!G:G,"&lt;="&amp;A1346,user_list!H:H,"&gt;="&amp;A1346)</f>
        <v>1.2631578947368421E-2</v>
      </c>
      <c r="C1346">
        <f>SUMIFS(user_list!Q:Q,user_list!G:G,"&lt;="&amp;A1346,user_list!H:H,"&gt;="&amp;A1346)</f>
        <v>3.1578947368421047E-2</v>
      </c>
      <c r="D1346">
        <f>SUMIFS(user_list!P:P,user_list!G:G,"&lt;="&amp;A1346,user_list!H:H,"&gt;="&amp;A1346,user_list!J:J,days!G1346)+SUMIFS(user_list!P:P,user_list!G:G,"&lt;="&amp;A1346,user_list!H:H,"&gt;="&amp;A1346,user_list!J:J,days!G1346-1)</f>
        <v>0</v>
      </c>
      <c r="E1346" s="38">
        <f>COUNTIF(user_list!H:H,A1346)</f>
        <v>0</v>
      </c>
      <c r="F1346" s="55">
        <f t="shared" ref="F1346:F1409" si="42">MONTH(A1346)</f>
        <v>9</v>
      </c>
      <c r="G1346" s="55">
        <f t="shared" ref="G1346:G1409" si="43">YEAR(A1346)</f>
        <v>2018</v>
      </c>
    </row>
    <row r="1347" spans="1:7" x14ac:dyDescent="0.3">
      <c r="A1347" s="74">
        <v>43350</v>
      </c>
      <c r="B1347">
        <f>SUMIFS(user_list!P:P,user_list!G:G,"&lt;="&amp;A1347,user_list!H:H,"&gt;="&amp;A1347)</f>
        <v>1.2631578947368421E-2</v>
      </c>
      <c r="C1347">
        <f>SUMIFS(user_list!Q:Q,user_list!G:G,"&lt;="&amp;A1347,user_list!H:H,"&gt;="&amp;A1347)</f>
        <v>3.1578947368421047E-2</v>
      </c>
      <c r="D1347">
        <f>SUMIFS(user_list!P:P,user_list!G:G,"&lt;="&amp;A1347,user_list!H:H,"&gt;="&amp;A1347,user_list!J:J,days!G1347)+SUMIFS(user_list!P:P,user_list!G:G,"&lt;="&amp;A1347,user_list!H:H,"&gt;="&amp;A1347,user_list!J:J,days!G1347-1)</f>
        <v>0</v>
      </c>
      <c r="E1347" s="38">
        <f>COUNTIF(user_list!H:H,A1347)</f>
        <v>0</v>
      </c>
      <c r="F1347" s="55">
        <f t="shared" si="42"/>
        <v>9</v>
      </c>
      <c r="G1347" s="55">
        <f t="shared" si="43"/>
        <v>2018</v>
      </c>
    </row>
    <row r="1348" spans="1:7" x14ac:dyDescent="0.3">
      <c r="A1348" s="74">
        <v>43351</v>
      </c>
      <c r="B1348">
        <f>SUMIFS(user_list!P:P,user_list!G:G,"&lt;="&amp;A1348,user_list!H:H,"&gt;="&amp;A1348)</f>
        <v>1.2631578947368421E-2</v>
      </c>
      <c r="C1348">
        <f>SUMIFS(user_list!Q:Q,user_list!G:G,"&lt;="&amp;A1348,user_list!H:H,"&gt;="&amp;A1348)</f>
        <v>3.1578947368421047E-2</v>
      </c>
      <c r="D1348">
        <f>SUMIFS(user_list!P:P,user_list!G:G,"&lt;="&amp;A1348,user_list!H:H,"&gt;="&amp;A1348,user_list!J:J,days!G1348)+SUMIFS(user_list!P:P,user_list!G:G,"&lt;="&amp;A1348,user_list!H:H,"&gt;="&amp;A1348,user_list!J:J,days!G1348-1)</f>
        <v>0</v>
      </c>
      <c r="E1348" s="38">
        <f>COUNTIF(user_list!H:H,A1348)</f>
        <v>0</v>
      </c>
      <c r="F1348" s="55">
        <f t="shared" si="42"/>
        <v>9</v>
      </c>
      <c r="G1348" s="55">
        <f t="shared" si="43"/>
        <v>2018</v>
      </c>
    </row>
    <row r="1349" spans="1:7" x14ac:dyDescent="0.3">
      <c r="A1349" s="74">
        <v>43352</v>
      </c>
      <c r="B1349">
        <f>SUMIFS(user_list!P:P,user_list!G:G,"&lt;="&amp;A1349,user_list!H:H,"&gt;="&amp;A1349)</f>
        <v>1.2631578947368421E-2</v>
      </c>
      <c r="C1349">
        <f>SUMIFS(user_list!Q:Q,user_list!G:G,"&lt;="&amp;A1349,user_list!H:H,"&gt;="&amp;A1349)</f>
        <v>3.1578947368421047E-2</v>
      </c>
      <c r="D1349">
        <f>SUMIFS(user_list!P:P,user_list!G:G,"&lt;="&amp;A1349,user_list!H:H,"&gt;="&amp;A1349,user_list!J:J,days!G1349)+SUMIFS(user_list!P:P,user_list!G:G,"&lt;="&amp;A1349,user_list!H:H,"&gt;="&amp;A1349,user_list!J:J,days!G1349-1)</f>
        <v>0</v>
      </c>
      <c r="E1349" s="38">
        <f>COUNTIF(user_list!H:H,A1349)</f>
        <v>0</v>
      </c>
      <c r="F1349" s="55">
        <f t="shared" si="42"/>
        <v>9</v>
      </c>
      <c r="G1349" s="55">
        <f t="shared" si="43"/>
        <v>2018</v>
      </c>
    </row>
    <row r="1350" spans="1:7" x14ac:dyDescent="0.3">
      <c r="A1350" s="74">
        <v>43353</v>
      </c>
      <c r="B1350">
        <f>SUMIFS(user_list!P:P,user_list!G:G,"&lt;="&amp;A1350,user_list!H:H,"&gt;="&amp;A1350)</f>
        <v>1.2631578947368421E-2</v>
      </c>
      <c r="C1350">
        <f>SUMIFS(user_list!Q:Q,user_list!G:G,"&lt;="&amp;A1350,user_list!H:H,"&gt;="&amp;A1350)</f>
        <v>3.1578947368421047E-2</v>
      </c>
      <c r="D1350">
        <f>SUMIFS(user_list!P:P,user_list!G:G,"&lt;="&amp;A1350,user_list!H:H,"&gt;="&amp;A1350,user_list!J:J,days!G1350)+SUMIFS(user_list!P:P,user_list!G:G,"&lt;="&amp;A1350,user_list!H:H,"&gt;="&amp;A1350,user_list!J:J,days!G1350-1)</f>
        <v>0</v>
      </c>
      <c r="E1350" s="38">
        <f>COUNTIF(user_list!H:H,A1350)</f>
        <v>0</v>
      </c>
      <c r="F1350" s="55">
        <f t="shared" si="42"/>
        <v>9</v>
      </c>
      <c r="G1350" s="55">
        <f t="shared" si="43"/>
        <v>2018</v>
      </c>
    </row>
    <row r="1351" spans="1:7" x14ac:dyDescent="0.3">
      <c r="A1351" s="74">
        <v>43354</v>
      </c>
      <c r="B1351">
        <f>SUMIFS(user_list!P:P,user_list!G:G,"&lt;="&amp;A1351,user_list!H:H,"&gt;="&amp;A1351)</f>
        <v>0.28948343079922023</v>
      </c>
      <c r="C1351">
        <f>SUMIFS(user_list!Q:Q,user_list!G:G,"&lt;="&amp;A1351,user_list!H:H,"&gt;="&amp;A1351)</f>
        <v>0.75380116959064325</v>
      </c>
      <c r="D1351">
        <f>SUMIFS(user_list!P:P,user_list!G:G,"&lt;="&amp;A1351,user_list!H:H,"&gt;="&amp;A1351,user_list!J:J,days!G1351)+SUMIFS(user_list!P:P,user_list!G:G,"&lt;="&amp;A1351,user_list!H:H,"&gt;="&amp;A1351,user_list!J:J,days!G1351-1)</f>
        <v>0</v>
      </c>
      <c r="E1351" s="38">
        <f>COUNTIF(user_list!H:H,A1351)</f>
        <v>0</v>
      </c>
      <c r="F1351" s="55">
        <f t="shared" si="42"/>
        <v>9</v>
      </c>
      <c r="G1351" s="55">
        <f t="shared" si="43"/>
        <v>2018</v>
      </c>
    </row>
    <row r="1352" spans="1:7" x14ac:dyDescent="0.3">
      <c r="A1352" s="74">
        <v>43355</v>
      </c>
      <c r="B1352">
        <f>SUMIFS(user_list!P:P,user_list!G:G,"&lt;="&amp;A1352,user_list!H:H,"&gt;="&amp;A1352)</f>
        <v>0.28948343079922023</v>
      </c>
      <c r="C1352">
        <f>SUMIFS(user_list!Q:Q,user_list!G:G,"&lt;="&amp;A1352,user_list!H:H,"&gt;="&amp;A1352)</f>
        <v>0.75380116959064325</v>
      </c>
      <c r="D1352">
        <f>SUMIFS(user_list!P:P,user_list!G:G,"&lt;="&amp;A1352,user_list!H:H,"&gt;="&amp;A1352,user_list!J:J,days!G1352)+SUMIFS(user_list!P:P,user_list!G:G,"&lt;="&amp;A1352,user_list!H:H,"&gt;="&amp;A1352,user_list!J:J,days!G1352-1)</f>
        <v>0</v>
      </c>
      <c r="E1352" s="38">
        <f>COUNTIF(user_list!H:H,A1352)</f>
        <v>0</v>
      </c>
      <c r="F1352" s="55">
        <f t="shared" si="42"/>
        <v>9</v>
      </c>
      <c r="G1352" s="55">
        <f t="shared" si="43"/>
        <v>2018</v>
      </c>
    </row>
    <row r="1353" spans="1:7" x14ac:dyDescent="0.3">
      <c r="A1353" s="74">
        <v>43356</v>
      </c>
      <c r="B1353">
        <f>SUMIFS(user_list!P:P,user_list!G:G,"&lt;="&amp;A1353,user_list!H:H,"&gt;="&amp;A1353)</f>
        <v>0.28948343079922023</v>
      </c>
      <c r="C1353">
        <f>SUMIFS(user_list!Q:Q,user_list!G:G,"&lt;="&amp;A1353,user_list!H:H,"&gt;="&amp;A1353)</f>
        <v>0.75380116959064325</v>
      </c>
      <c r="D1353">
        <f>SUMIFS(user_list!P:P,user_list!G:G,"&lt;="&amp;A1353,user_list!H:H,"&gt;="&amp;A1353,user_list!J:J,days!G1353)+SUMIFS(user_list!P:P,user_list!G:G,"&lt;="&amp;A1353,user_list!H:H,"&gt;="&amp;A1353,user_list!J:J,days!G1353-1)</f>
        <v>0</v>
      </c>
      <c r="E1353" s="38">
        <f>COUNTIF(user_list!H:H,A1353)</f>
        <v>0</v>
      </c>
      <c r="F1353" s="55">
        <f t="shared" si="42"/>
        <v>9</v>
      </c>
      <c r="G1353" s="55">
        <f t="shared" si="43"/>
        <v>2018</v>
      </c>
    </row>
    <row r="1354" spans="1:7" x14ac:dyDescent="0.3">
      <c r="A1354" s="74">
        <v>43357</v>
      </c>
      <c r="B1354">
        <f>SUMIFS(user_list!P:P,user_list!G:G,"&lt;="&amp;A1354,user_list!H:H,"&gt;="&amp;A1354)</f>
        <v>0.28948343079922023</v>
      </c>
      <c r="C1354">
        <f>SUMIFS(user_list!Q:Q,user_list!G:G,"&lt;="&amp;A1354,user_list!H:H,"&gt;="&amp;A1354)</f>
        <v>0.75380116959064325</v>
      </c>
      <c r="D1354">
        <f>SUMIFS(user_list!P:P,user_list!G:G,"&lt;="&amp;A1354,user_list!H:H,"&gt;="&amp;A1354,user_list!J:J,days!G1354)+SUMIFS(user_list!P:P,user_list!G:G,"&lt;="&amp;A1354,user_list!H:H,"&gt;="&amp;A1354,user_list!J:J,days!G1354-1)</f>
        <v>0</v>
      </c>
      <c r="E1354" s="38">
        <f>COUNTIF(user_list!H:H,A1354)</f>
        <v>0</v>
      </c>
      <c r="F1354" s="55">
        <f t="shared" si="42"/>
        <v>9</v>
      </c>
      <c r="G1354" s="55">
        <f t="shared" si="43"/>
        <v>2018</v>
      </c>
    </row>
    <row r="1355" spans="1:7" x14ac:dyDescent="0.3">
      <c r="A1355" s="74">
        <v>43358</v>
      </c>
      <c r="B1355">
        <f>SUMIFS(user_list!P:P,user_list!G:G,"&lt;="&amp;A1355,user_list!H:H,"&gt;="&amp;A1355)</f>
        <v>0.28948343079922023</v>
      </c>
      <c r="C1355">
        <f>SUMIFS(user_list!Q:Q,user_list!G:G,"&lt;="&amp;A1355,user_list!H:H,"&gt;="&amp;A1355)</f>
        <v>0.75380116959064325</v>
      </c>
      <c r="D1355">
        <f>SUMIFS(user_list!P:P,user_list!G:G,"&lt;="&amp;A1355,user_list!H:H,"&gt;="&amp;A1355,user_list!J:J,days!G1355)+SUMIFS(user_list!P:P,user_list!G:G,"&lt;="&amp;A1355,user_list!H:H,"&gt;="&amp;A1355,user_list!J:J,days!G1355-1)</f>
        <v>0</v>
      </c>
      <c r="E1355" s="38">
        <f>COUNTIF(user_list!H:H,A1355)</f>
        <v>0</v>
      </c>
      <c r="F1355" s="55">
        <f t="shared" si="42"/>
        <v>9</v>
      </c>
      <c r="G1355" s="55">
        <f t="shared" si="43"/>
        <v>2018</v>
      </c>
    </row>
    <row r="1356" spans="1:7" x14ac:dyDescent="0.3">
      <c r="A1356" s="74">
        <v>43359</v>
      </c>
      <c r="B1356">
        <f>SUMIFS(user_list!P:P,user_list!G:G,"&lt;="&amp;A1356,user_list!H:H,"&gt;="&amp;A1356)</f>
        <v>0.28948343079922023</v>
      </c>
      <c r="C1356">
        <f>SUMIFS(user_list!Q:Q,user_list!G:G,"&lt;="&amp;A1356,user_list!H:H,"&gt;="&amp;A1356)</f>
        <v>0.75380116959064325</v>
      </c>
      <c r="D1356">
        <f>SUMIFS(user_list!P:P,user_list!G:G,"&lt;="&amp;A1356,user_list!H:H,"&gt;="&amp;A1356,user_list!J:J,days!G1356)+SUMIFS(user_list!P:P,user_list!G:G,"&lt;="&amp;A1356,user_list!H:H,"&gt;="&amp;A1356,user_list!J:J,days!G1356-1)</f>
        <v>0</v>
      </c>
      <c r="E1356" s="38">
        <f>COUNTIF(user_list!H:H,A1356)</f>
        <v>0</v>
      </c>
      <c r="F1356" s="55">
        <f t="shared" si="42"/>
        <v>9</v>
      </c>
      <c r="G1356" s="55">
        <f t="shared" si="43"/>
        <v>2018</v>
      </c>
    </row>
    <row r="1357" spans="1:7" x14ac:dyDescent="0.3">
      <c r="A1357" s="74">
        <v>43360</v>
      </c>
      <c r="B1357">
        <f>SUMIFS(user_list!P:P,user_list!G:G,"&lt;="&amp;A1357,user_list!H:H,"&gt;="&amp;A1357)</f>
        <v>0.28948343079922023</v>
      </c>
      <c r="C1357">
        <f>SUMIFS(user_list!Q:Q,user_list!G:G,"&lt;="&amp;A1357,user_list!H:H,"&gt;="&amp;A1357)</f>
        <v>0.75380116959064325</v>
      </c>
      <c r="D1357">
        <f>SUMIFS(user_list!P:P,user_list!G:G,"&lt;="&amp;A1357,user_list!H:H,"&gt;="&amp;A1357,user_list!J:J,days!G1357)+SUMIFS(user_list!P:P,user_list!G:G,"&lt;="&amp;A1357,user_list!H:H,"&gt;="&amp;A1357,user_list!J:J,days!G1357-1)</f>
        <v>0</v>
      </c>
      <c r="E1357" s="38">
        <f>COUNTIF(user_list!H:H,A1357)</f>
        <v>0</v>
      </c>
      <c r="F1357" s="55">
        <f t="shared" si="42"/>
        <v>9</v>
      </c>
      <c r="G1357" s="55">
        <f t="shared" si="43"/>
        <v>2018</v>
      </c>
    </row>
    <row r="1358" spans="1:7" x14ac:dyDescent="0.3">
      <c r="A1358" s="74">
        <v>43361</v>
      </c>
      <c r="B1358">
        <f>SUMIFS(user_list!P:P,user_list!G:G,"&lt;="&amp;A1358,user_list!H:H,"&gt;="&amp;A1358)</f>
        <v>0.28948343079922023</v>
      </c>
      <c r="C1358">
        <f>SUMIFS(user_list!Q:Q,user_list!G:G,"&lt;="&amp;A1358,user_list!H:H,"&gt;="&amp;A1358)</f>
        <v>0.75380116959064325</v>
      </c>
      <c r="D1358">
        <f>SUMIFS(user_list!P:P,user_list!G:G,"&lt;="&amp;A1358,user_list!H:H,"&gt;="&amp;A1358,user_list!J:J,days!G1358)+SUMIFS(user_list!P:P,user_list!G:G,"&lt;="&amp;A1358,user_list!H:H,"&gt;="&amp;A1358,user_list!J:J,days!G1358-1)</f>
        <v>0</v>
      </c>
      <c r="E1358" s="38">
        <f>COUNTIF(user_list!H:H,A1358)</f>
        <v>0</v>
      </c>
      <c r="F1358" s="55">
        <f t="shared" si="42"/>
        <v>9</v>
      </c>
      <c r="G1358" s="55">
        <f t="shared" si="43"/>
        <v>2018</v>
      </c>
    </row>
    <row r="1359" spans="1:7" x14ac:dyDescent="0.3">
      <c r="A1359" s="74">
        <v>43362</v>
      </c>
      <c r="B1359">
        <f>SUMIFS(user_list!P:P,user_list!G:G,"&lt;="&amp;A1359,user_list!H:H,"&gt;="&amp;A1359)</f>
        <v>0.28948343079922023</v>
      </c>
      <c r="C1359">
        <f>SUMIFS(user_list!Q:Q,user_list!G:G,"&lt;="&amp;A1359,user_list!H:H,"&gt;="&amp;A1359)</f>
        <v>0.75380116959064325</v>
      </c>
      <c r="D1359">
        <f>SUMIFS(user_list!P:P,user_list!G:G,"&lt;="&amp;A1359,user_list!H:H,"&gt;="&amp;A1359,user_list!J:J,days!G1359)+SUMIFS(user_list!P:P,user_list!G:G,"&lt;="&amp;A1359,user_list!H:H,"&gt;="&amp;A1359,user_list!J:J,days!G1359-1)</f>
        <v>0</v>
      </c>
      <c r="E1359" s="38">
        <f>COUNTIF(user_list!H:H,A1359)</f>
        <v>0</v>
      </c>
      <c r="F1359" s="55">
        <f t="shared" si="42"/>
        <v>9</v>
      </c>
      <c r="G1359" s="55">
        <f t="shared" si="43"/>
        <v>2018</v>
      </c>
    </row>
    <row r="1360" spans="1:7" x14ac:dyDescent="0.3">
      <c r="A1360" s="74">
        <v>43363</v>
      </c>
      <c r="B1360">
        <f>SUMIFS(user_list!P:P,user_list!G:G,"&lt;="&amp;A1360,user_list!H:H,"&gt;="&amp;A1360)</f>
        <v>0.28948343079922023</v>
      </c>
      <c r="C1360">
        <f>SUMIFS(user_list!Q:Q,user_list!G:G,"&lt;="&amp;A1360,user_list!H:H,"&gt;="&amp;A1360)</f>
        <v>0.75380116959064325</v>
      </c>
      <c r="D1360">
        <f>SUMIFS(user_list!P:P,user_list!G:G,"&lt;="&amp;A1360,user_list!H:H,"&gt;="&amp;A1360,user_list!J:J,days!G1360)+SUMIFS(user_list!P:P,user_list!G:G,"&lt;="&amp;A1360,user_list!H:H,"&gt;="&amp;A1360,user_list!J:J,days!G1360-1)</f>
        <v>0</v>
      </c>
      <c r="E1360" s="38">
        <f>COUNTIF(user_list!H:H,A1360)</f>
        <v>0</v>
      </c>
      <c r="F1360" s="55">
        <f t="shared" si="42"/>
        <v>9</v>
      </c>
      <c r="G1360" s="55">
        <f t="shared" si="43"/>
        <v>2018</v>
      </c>
    </row>
    <row r="1361" spans="1:7" x14ac:dyDescent="0.3">
      <c r="A1361" s="74">
        <v>43364</v>
      </c>
      <c r="B1361">
        <f>SUMIFS(user_list!P:P,user_list!G:G,"&lt;="&amp;A1361,user_list!H:H,"&gt;="&amp;A1361)</f>
        <v>0.28948343079922023</v>
      </c>
      <c r="C1361">
        <f>SUMIFS(user_list!Q:Q,user_list!G:G,"&lt;="&amp;A1361,user_list!H:H,"&gt;="&amp;A1361)</f>
        <v>0.75380116959064325</v>
      </c>
      <c r="D1361">
        <f>SUMIFS(user_list!P:P,user_list!G:G,"&lt;="&amp;A1361,user_list!H:H,"&gt;="&amp;A1361,user_list!J:J,days!G1361)+SUMIFS(user_list!P:P,user_list!G:G,"&lt;="&amp;A1361,user_list!H:H,"&gt;="&amp;A1361,user_list!J:J,days!G1361-1)</f>
        <v>0</v>
      </c>
      <c r="E1361" s="38">
        <f>COUNTIF(user_list!H:H,A1361)</f>
        <v>0</v>
      </c>
      <c r="F1361" s="55">
        <f t="shared" si="42"/>
        <v>9</v>
      </c>
      <c r="G1361" s="55">
        <f t="shared" si="43"/>
        <v>2018</v>
      </c>
    </row>
    <row r="1362" spans="1:7" x14ac:dyDescent="0.3">
      <c r="A1362" s="74">
        <v>43365</v>
      </c>
      <c r="B1362">
        <f>SUMIFS(user_list!P:P,user_list!G:G,"&lt;="&amp;A1362,user_list!H:H,"&gt;="&amp;A1362)</f>
        <v>0.28948343079922023</v>
      </c>
      <c r="C1362">
        <f>SUMIFS(user_list!Q:Q,user_list!G:G,"&lt;="&amp;A1362,user_list!H:H,"&gt;="&amp;A1362)</f>
        <v>0.75380116959064325</v>
      </c>
      <c r="D1362">
        <f>SUMIFS(user_list!P:P,user_list!G:G,"&lt;="&amp;A1362,user_list!H:H,"&gt;="&amp;A1362,user_list!J:J,days!G1362)+SUMIFS(user_list!P:P,user_list!G:G,"&lt;="&amp;A1362,user_list!H:H,"&gt;="&amp;A1362,user_list!J:J,days!G1362-1)</f>
        <v>0</v>
      </c>
      <c r="E1362" s="38">
        <f>COUNTIF(user_list!H:H,A1362)</f>
        <v>0</v>
      </c>
      <c r="F1362" s="55">
        <f t="shared" si="42"/>
        <v>9</v>
      </c>
      <c r="G1362" s="55">
        <f t="shared" si="43"/>
        <v>2018</v>
      </c>
    </row>
    <row r="1363" spans="1:7" x14ac:dyDescent="0.3">
      <c r="A1363" s="74">
        <v>43366</v>
      </c>
      <c r="B1363">
        <f>SUMIFS(user_list!P:P,user_list!G:G,"&lt;="&amp;A1363,user_list!H:H,"&gt;="&amp;A1363)</f>
        <v>0.28948343079922023</v>
      </c>
      <c r="C1363">
        <f>SUMIFS(user_list!Q:Q,user_list!G:G,"&lt;="&amp;A1363,user_list!H:H,"&gt;="&amp;A1363)</f>
        <v>0.75380116959064325</v>
      </c>
      <c r="D1363">
        <f>SUMIFS(user_list!P:P,user_list!G:G,"&lt;="&amp;A1363,user_list!H:H,"&gt;="&amp;A1363,user_list!J:J,days!G1363)+SUMIFS(user_list!P:P,user_list!G:G,"&lt;="&amp;A1363,user_list!H:H,"&gt;="&amp;A1363,user_list!J:J,days!G1363-1)</f>
        <v>0</v>
      </c>
      <c r="E1363" s="38">
        <f>COUNTIF(user_list!H:H,A1363)</f>
        <v>0</v>
      </c>
      <c r="F1363" s="55">
        <f t="shared" si="42"/>
        <v>9</v>
      </c>
      <c r="G1363" s="55">
        <f t="shared" si="43"/>
        <v>2018</v>
      </c>
    </row>
    <row r="1364" spans="1:7" x14ac:dyDescent="0.3">
      <c r="A1364" s="74">
        <v>43367</v>
      </c>
      <c r="B1364">
        <f>SUMIFS(user_list!P:P,user_list!G:G,"&lt;="&amp;A1364,user_list!H:H,"&gt;="&amp;A1364)</f>
        <v>0.28948343079922023</v>
      </c>
      <c r="C1364">
        <f>SUMIFS(user_list!Q:Q,user_list!G:G,"&lt;="&amp;A1364,user_list!H:H,"&gt;="&amp;A1364)</f>
        <v>0.75380116959064325</v>
      </c>
      <c r="D1364">
        <f>SUMIFS(user_list!P:P,user_list!G:G,"&lt;="&amp;A1364,user_list!H:H,"&gt;="&amp;A1364,user_list!J:J,days!G1364)+SUMIFS(user_list!P:P,user_list!G:G,"&lt;="&amp;A1364,user_list!H:H,"&gt;="&amp;A1364,user_list!J:J,days!G1364-1)</f>
        <v>0</v>
      </c>
      <c r="E1364" s="38">
        <f>COUNTIF(user_list!H:H,A1364)</f>
        <v>0</v>
      </c>
      <c r="F1364" s="55">
        <f t="shared" si="42"/>
        <v>9</v>
      </c>
      <c r="G1364" s="55">
        <f t="shared" si="43"/>
        <v>2018</v>
      </c>
    </row>
    <row r="1365" spans="1:7" x14ac:dyDescent="0.3">
      <c r="A1365" s="74">
        <v>43368</v>
      </c>
      <c r="B1365">
        <f>SUMIFS(user_list!P:P,user_list!G:G,"&lt;="&amp;A1365,user_list!H:H,"&gt;="&amp;A1365)</f>
        <v>0.28948343079922023</v>
      </c>
      <c r="C1365">
        <f>SUMIFS(user_list!Q:Q,user_list!G:G,"&lt;="&amp;A1365,user_list!H:H,"&gt;="&amp;A1365)</f>
        <v>0.75380116959064325</v>
      </c>
      <c r="D1365">
        <f>SUMIFS(user_list!P:P,user_list!G:G,"&lt;="&amp;A1365,user_list!H:H,"&gt;="&amp;A1365,user_list!J:J,days!G1365)+SUMIFS(user_list!P:P,user_list!G:G,"&lt;="&amp;A1365,user_list!H:H,"&gt;="&amp;A1365,user_list!J:J,days!G1365-1)</f>
        <v>0</v>
      </c>
      <c r="E1365" s="38">
        <f>COUNTIF(user_list!H:H,A1365)</f>
        <v>0</v>
      </c>
      <c r="F1365" s="55">
        <f t="shared" si="42"/>
        <v>9</v>
      </c>
      <c r="G1365" s="55">
        <f t="shared" si="43"/>
        <v>2018</v>
      </c>
    </row>
    <row r="1366" spans="1:7" x14ac:dyDescent="0.3">
      <c r="A1366" s="74">
        <v>43369</v>
      </c>
      <c r="B1366">
        <f>SUMIFS(user_list!P:P,user_list!G:G,"&lt;="&amp;A1366,user_list!H:H,"&gt;="&amp;A1366)</f>
        <v>0.28948343079922023</v>
      </c>
      <c r="C1366">
        <f>SUMIFS(user_list!Q:Q,user_list!G:G,"&lt;="&amp;A1366,user_list!H:H,"&gt;="&amp;A1366)</f>
        <v>0.75380116959064325</v>
      </c>
      <c r="D1366">
        <f>SUMIFS(user_list!P:P,user_list!G:G,"&lt;="&amp;A1366,user_list!H:H,"&gt;="&amp;A1366,user_list!J:J,days!G1366)+SUMIFS(user_list!P:P,user_list!G:G,"&lt;="&amp;A1366,user_list!H:H,"&gt;="&amp;A1366,user_list!J:J,days!G1366-1)</f>
        <v>0</v>
      </c>
      <c r="E1366" s="38">
        <f>COUNTIF(user_list!H:H,A1366)</f>
        <v>0</v>
      </c>
      <c r="F1366" s="55">
        <f t="shared" si="42"/>
        <v>9</v>
      </c>
      <c r="G1366" s="55">
        <f t="shared" si="43"/>
        <v>2018</v>
      </c>
    </row>
    <row r="1367" spans="1:7" x14ac:dyDescent="0.3">
      <c r="A1367" s="74">
        <v>43370</v>
      </c>
      <c r="B1367">
        <f>SUMIFS(user_list!P:P,user_list!G:G,"&lt;="&amp;A1367,user_list!H:H,"&gt;="&amp;A1367)</f>
        <v>0.28948343079922023</v>
      </c>
      <c r="C1367">
        <f>SUMIFS(user_list!Q:Q,user_list!G:G,"&lt;="&amp;A1367,user_list!H:H,"&gt;="&amp;A1367)</f>
        <v>0.75380116959064325</v>
      </c>
      <c r="D1367">
        <f>SUMIFS(user_list!P:P,user_list!G:G,"&lt;="&amp;A1367,user_list!H:H,"&gt;="&amp;A1367,user_list!J:J,days!G1367)+SUMIFS(user_list!P:P,user_list!G:G,"&lt;="&amp;A1367,user_list!H:H,"&gt;="&amp;A1367,user_list!J:J,days!G1367-1)</f>
        <v>0</v>
      </c>
      <c r="E1367" s="38">
        <f>COUNTIF(user_list!H:H,A1367)</f>
        <v>0</v>
      </c>
      <c r="F1367" s="55">
        <f t="shared" si="42"/>
        <v>9</v>
      </c>
      <c r="G1367" s="55">
        <f t="shared" si="43"/>
        <v>2018</v>
      </c>
    </row>
    <row r="1368" spans="1:7" x14ac:dyDescent="0.3">
      <c r="A1368" s="74">
        <v>43371</v>
      </c>
      <c r="B1368">
        <f>SUMIFS(user_list!P:P,user_list!G:G,"&lt;="&amp;A1368,user_list!H:H,"&gt;="&amp;A1368)</f>
        <v>0.28948343079922023</v>
      </c>
      <c r="C1368">
        <f>SUMIFS(user_list!Q:Q,user_list!G:G,"&lt;="&amp;A1368,user_list!H:H,"&gt;="&amp;A1368)</f>
        <v>0.75380116959064325</v>
      </c>
      <c r="D1368">
        <f>SUMIFS(user_list!P:P,user_list!G:G,"&lt;="&amp;A1368,user_list!H:H,"&gt;="&amp;A1368,user_list!J:J,days!G1368)+SUMIFS(user_list!P:P,user_list!G:G,"&lt;="&amp;A1368,user_list!H:H,"&gt;="&amp;A1368,user_list!J:J,days!G1368-1)</f>
        <v>0</v>
      </c>
      <c r="E1368" s="38">
        <f>COUNTIF(user_list!H:H,A1368)</f>
        <v>1</v>
      </c>
      <c r="F1368" s="55">
        <f t="shared" si="42"/>
        <v>9</v>
      </c>
      <c r="G1368" s="55">
        <f t="shared" si="43"/>
        <v>2018</v>
      </c>
    </row>
    <row r="1369" spans="1:7" x14ac:dyDescent="0.3">
      <c r="A1369" s="74">
        <v>43372</v>
      </c>
      <c r="B1369">
        <f>SUMIFS(user_list!P:P,user_list!G:G,"&lt;="&amp;A1369,user_list!H:H,"&gt;="&amp;A1369)</f>
        <v>1.2631578947368421E-2</v>
      </c>
      <c r="C1369">
        <f>SUMIFS(user_list!Q:Q,user_list!G:G,"&lt;="&amp;A1369,user_list!H:H,"&gt;="&amp;A1369)</f>
        <v>3.1578947368421047E-2</v>
      </c>
      <c r="D1369">
        <f>SUMIFS(user_list!P:P,user_list!G:G,"&lt;="&amp;A1369,user_list!H:H,"&gt;="&amp;A1369,user_list!J:J,days!G1369)+SUMIFS(user_list!P:P,user_list!G:G,"&lt;="&amp;A1369,user_list!H:H,"&gt;="&amp;A1369,user_list!J:J,days!G1369-1)</f>
        <v>0</v>
      </c>
      <c r="E1369" s="38">
        <f>COUNTIF(user_list!H:H,A1369)</f>
        <v>0</v>
      </c>
      <c r="F1369" s="55">
        <f t="shared" si="42"/>
        <v>9</v>
      </c>
      <c r="G1369" s="55">
        <f t="shared" si="43"/>
        <v>2018</v>
      </c>
    </row>
    <row r="1370" spans="1:7" x14ac:dyDescent="0.3">
      <c r="A1370" s="74">
        <v>43373</v>
      </c>
      <c r="B1370">
        <f>SUMIFS(user_list!P:P,user_list!G:G,"&lt;="&amp;A1370,user_list!H:H,"&gt;="&amp;A1370)</f>
        <v>1.2631578947368421E-2</v>
      </c>
      <c r="C1370">
        <f>SUMIFS(user_list!Q:Q,user_list!G:G,"&lt;="&amp;A1370,user_list!H:H,"&gt;="&amp;A1370)</f>
        <v>3.1578947368421047E-2</v>
      </c>
      <c r="D1370">
        <f>SUMIFS(user_list!P:P,user_list!G:G,"&lt;="&amp;A1370,user_list!H:H,"&gt;="&amp;A1370,user_list!J:J,days!G1370)+SUMIFS(user_list!P:P,user_list!G:G,"&lt;="&amp;A1370,user_list!H:H,"&gt;="&amp;A1370,user_list!J:J,days!G1370-1)</f>
        <v>0</v>
      </c>
      <c r="E1370" s="38">
        <f>COUNTIF(user_list!H:H,A1370)</f>
        <v>0</v>
      </c>
      <c r="F1370" s="55">
        <f t="shared" si="42"/>
        <v>9</v>
      </c>
      <c r="G1370" s="55">
        <f t="shared" si="43"/>
        <v>2018</v>
      </c>
    </row>
    <row r="1371" spans="1:7" x14ac:dyDescent="0.3">
      <c r="A1371" s="74">
        <v>43374</v>
      </c>
      <c r="B1371">
        <f>SUMIFS(user_list!P:P,user_list!G:G,"&lt;="&amp;A1371,user_list!H:H,"&gt;="&amp;A1371)</f>
        <v>0.67929824561403507</v>
      </c>
      <c r="C1371">
        <f>SUMIFS(user_list!Q:Q,user_list!G:G,"&lt;="&amp;A1371,user_list!H:H,"&gt;="&amp;A1371)</f>
        <v>1.6315789473684212</v>
      </c>
      <c r="D1371">
        <f>SUMIFS(user_list!P:P,user_list!G:G,"&lt;="&amp;A1371,user_list!H:H,"&gt;="&amp;A1371,user_list!J:J,days!G1371)+SUMIFS(user_list!P:P,user_list!G:G,"&lt;="&amp;A1371,user_list!H:H,"&gt;="&amp;A1371,user_list!J:J,days!G1371-1)</f>
        <v>0</v>
      </c>
      <c r="E1371" s="38">
        <f>COUNTIF(user_list!H:H,A1371)</f>
        <v>0</v>
      </c>
      <c r="F1371" s="55">
        <f t="shared" si="42"/>
        <v>10</v>
      </c>
      <c r="G1371" s="55">
        <f t="shared" si="43"/>
        <v>2018</v>
      </c>
    </row>
    <row r="1372" spans="1:7" x14ac:dyDescent="0.3">
      <c r="A1372" s="74">
        <v>43375</v>
      </c>
      <c r="B1372">
        <f>SUMIFS(user_list!P:P,user_list!G:G,"&lt;="&amp;A1372,user_list!H:H,"&gt;="&amp;A1372)</f>
        <v>0.67929824561403507</v>
      </c>
      <c r="C1372">
        <f>SUMIFS(user_list!Q:Q,user_list!G:G,"&lt;="&amp;A1372,user_list!H:H,"&gt;="&amp;A1372)</f>
        <v>1.6315789473684212</v>
      </c>
      <c r="D1372">
        <f>SUMIFS(user_list!P:P,user_list!G:G,"&lt;="&amp;A1372,user_list!H:H,"&gt;="&amp;A1372,user_list!J:J,days!G1372)+SUMIFS(user_list!P:P,user_list!G:G,"&lt;="&amp;A1372,user_list!H:H,"&gt;="&amp;A1372,user_list!J:J,days!G1372-1)</f>
        <v>0</v>
      </c>
      <c r="E1372" s="38">
        <f>COUNTIF(user_list!H:H,A1372)</f>
        <v>0</v>
      </c>
      <c r="F1372" s="55">
        <f t="shared" si="42"/>
        <v>10</v>
      </c>
      <c r="G1372" s="55">
        <f t="shared" si="43"/>
        <v>2018</v>
      </c>
    </row>
    <row r="1373" spans="1:7" x14ac:dyDescent="0.3">
      <c r="A1373" s="74">
        <v>43376</v>
      </c>
      <c r="B1373">
        <f>SUMIFS(user_list!P:P,user_list!G:G,"&lt;="&amp;A1373,user_list!H:H,"&gt;="&amp;A1373)</f>
        <v>0.67929824561403507</v>
      </c>
      <c r="C1373">
        <f>SUMIFS(user_list!Q:Q,user_list!G:G,"&lt;="&amp;A1373,user_list!H:H,"&gt;="&amp;A1373)</f>
        <v>1.6315789473684212</v>
      </c>
      <c r="D1373">
        <f>SUMIFS(user_list!P:P,user_list!G:G,"&lt;="&amp;A1373,user_list!H:H,"&gt;="&amp;A1373,user_list!J:J,days!G1373)+SUMIFS(user_list!P:P,user_list!G:G,"&lt;="&amp;A1373,user_list!H:H,"&gt;="&amp;A1373,user_list!J:J,days!G1373-1)</f>
        <v>0</v>
      </c>
      <c r="E1373" s="38">
        <f>COUNTIF(user_list!H:H,A1373)</f>
        <v>0</v>
      </c>
      <c r="F1373" s="55">
        <f t="shared" si="42"/>
        <v>10</v>
      </c>
      <c r="G1373" s="55">
        <f t="shared" si="43"/>
        <v>2018</v>
      </c>
    </row>
    <row r="1374" spans="1:7" x14ac:dyDescent="0.3">
      <c r="A1374" s="74">
        <v>43377</v>
      </c>
      <c r="B1374">
        <f>SUMIFS(user_list!P:P,user_list!G:G,"&lt;="&amp;A1374,user_list!H:H,"&gt;="&amp;A1374)</f>
        <v>0.67929824561403507</v>
      </c>
      <c r="C1374">
        <f>SUMIFS(user_list!Q:Q,user_list!G:G,"&lt;="&amp;A1374,user_list!H:H,"&gt;="&amp;A1374)</f>
        <v>1.6315789473684212</v>
      </c>
      <c r="D1374">
        <f>SUMIFS(user_list!P:P,user_list!G:G,"&lt;="&amp;A1374,user_list!H:H,"&gt;="&amp;A1374,user_list!J:J,days!G1374)+SUMIFS(user_list!P:P,user_list!G:G,"&lt;="&amp;A1374,user_list!H:H,"&gt;="&amp;A1374,user_list!J:J,days!G1374-1)</f>
        <v>0</v>
      </c>
      <c r="E1374" s="38">
        <f>COUNTIF(user_list!H:H,A1374)</f>
        <v>0</v>
      </c>
      <c r="F1374" s="55">
        <f t="shared" si="42"/>
        <v>10</v>
      </c>
      <c r="G1374" s="55">
        <f t="shared" si="43"/>
        <v>2018</v>
      </c>
    </row>
    <row r="1375" spans="1:7" x14ac:dyDescent="0.3">
      <c r="A1375" s="74">
        <v>43378</v>
      </c>
      <c r="B1375">
        <f>SUMIFS(user_list!P:P,user_list!G:G,"&lt;="&amp;A1375,user_list!H:H,"&gt;="&amp;A1375)</f>
        <v>0.67929824561403507</v>
      </c>
      <c r="C1375">
        <f>SUMIFS(user_list!Q:Q,user_list!G:G,"&lt;="&amp;A1375,user_list!H:H,"&gt;="&amp;A1375)</f>
        <v>1.6315789473684212</v>
      </c>
      <c r="D1375">
        <f>SUMIFS(user_list!P:P,user_list!G:G,"&lt;="&amp;A1375,user_list!H:H,"&gt;="&amp;A1375,user_list!J:J,days!G1375)+SUMIFS(user_list!P:P,user_list!G:G,"&lt;="&amp;A1375,user_list!H:H,"&gt;="&amp;A1375,user_list!J:J,days!G1375-1)</f>
        <v>0</v>
      </c>
      <c r="E1375" s="38">
        <f>COUNTIF(user_list!H:H,A1375)</f>
        <v>0</v>
      </c>
      <c r="F1375" s="55">
        <f t="shared" si="42"/>
        <v>10</v>
      </c>
      <c r="G1375" s="55">
        <f t="shared" si="43"/>
        <v>2018</v>
      </c>
    </row>
    <row r="1376" spans="1:7" x14ac:dyDescent="0.3">
      <c r="A1376" s="74">
        <v>43379</v>
      </c>
      <c r="B1376">
        <f>SUMIFS(user_list!P:P,user_list!G:G,"&lt;="&amp;A1376,user_list!H:H,"&gt;="&amp;A1376)</f>
        <v>0.67929824561403507</v>
      </c>
      <c r="C1376">
        <f>SUMIFS(user_list!Q:Q,user_list!G:G,"&lt;="&amp;A1376,user_list!H:H,"&gt;="&amp;A1376)</f>
        <v>1.6315789473684212</v>
      </c>
      <c r="D1376">
        <f>SUMIFS(user_list!P:P,user_list!G:G,"&lt;="&amp;A1376,user_list!H:H,"&gt;="&amp;A1376,user_list!J:J,days!G1376)+SUMIFS(user_list!P:P,user_list!G:G,"&lt;="&amp;A1376,user_list!H:H,"&gt;="&amp;A1376,user_list!J:J,days!G1376-1)</f>
        <v>0</v>
      </c>
      <c r="E1376" s="38">
        <f>COUNTIF(user_list!H:H,A1376)</f>
        <v>0</v>
      </c>
      <c r="F1376" s="55">
        <f t="shared" si="42"/>
        <v>10</v>
      </c>
      <c r="G1376" s="55">
        <f t="shared" si="43"/>
        <v>2018</v>
      </c>
    </row>
    <row r="1377" spans="1:7" x14ac:dyDescent="0.3">
      <c r="A1377" s="74">
        <v>43380</v>
      </c>
      <c r="B1377">
        <f>SUMIFS(user_list!P:P,user_list!G:G,"&lt;="&amp;A1377,user_list!H:H,"&gt;="&amp;A1377)</f>
        <v>0.67929824561403507</v>
      </c>
      <c r="C1377">
        <f>SUMIFS(user_list!Q:Q,user_list!G:G,"&lt;="&amp;A1377,user_list!H:H,"&gt;="&amp;A1377)</f>
        <v>1.6315789473684212</v>
      </c>
      <c r="D1377">
        <f>SUMIFS(user_list!P:P,user_list!G:G,"&lt;="&amp;A1377,user_list!H:H,"&gt;="&amp;A1377,user_list!J:J,days!G1377)+SUMIFS(user_list!P:P,user_list!G:G,"&lt;="&amp;A1377,user_list!H:H,"&gt;="&amp;A1377,user_list!J:J,days!G1377-1)</f>
        <v>0</v>
      </c>
      <c r="E1377" s="38">
        <f>COUNTIF(user_list!H:H,A1377)</f>
        <v>0</v>
      </c>
      <c r="F1377" s="55">
        <f t="shared" si="42"/>
        <v>10</v>
      </c>
      <c r="G1377" s="55">
        <f t="shared" si="43"/>
        <v>2018</v>
      </c>
    </row>
    <row r="1378" spans="1:7" x14ac:dyDescent="0.3">
      <c r="A1378" s="74">
        <v>43381</v>
      </c>
      <c r="B1378">
        <f>SUMIFS(user_list!P:P,user_list!G:G,"&lt;="&amp;A1378,user_list!H:H,"&gt;="&amp;A1378)</f>
        <v>0.67929824561403507</v>
      </c>
      <c r="C1378">
        <f>SUMIFS(user_list!Q:Q,user_list!G:G,"&lt;="&amp;A1378,user_list!H:H,"&gt;="&amp;A1378)</f>
        <v>1.6315789473684212</v>
      </c>
      <c r="D1378">
        <f>SUMIFS(user_list!P:P,user_list!G:G,"&lt;="&amp;A1378,user_list!H:H,"&gt;="&amp;A1378,user_list!J:J,days!G1378)+SUMIFS(user_list!P:P,user_list!G:G,"&lt;="&amp;A1378,user_list!H:H,"&gt;="&amp;A1378,user_list!J:J,days!G1378-1)</f>
        <v>0</v>
      </c>
      <c r="E1378" s="38">
        <f>COUNTIF(user_list!H:H,A1378)</f>
        <v>0</v>
      </c>
      <c r="F1378" s="55">
        <f t="shared" si="42"/>
        <v>10</v>
      </c>
      <c r="G1378" s="55">
        <f t="shared" si="43"/>
        <v>2018</v>
      </c>
    </row>
    <row r="1379" spans="1:7" x14ac:dyDescent="0.3">
      <c r="A1379" s="74">
        <v>43382</v>
      </c>
      <c r="B1379">
        <f>SUMIFS(user_list!P:P,user_list!G:G,"&lt;="&amp;A1379,user_list!H:H,"&gt;="&amp;A1379)</f>
        <v>0.67929824561403507</v>
      </c>
      <c r="C1379">
        <f>SUMIFS(user_list!Q:Q,user_list!G:G,"&lt;="&amp;A1379,user_list!H:H,"&gt;="&amp;A1379)</f>
        <v>1.6315789473684212</v>
      </c>
      <c r="D1379">
        <f>SUMIFS(user_list!P:P,user_list!G:G,"&lt;="&amp;A1379,user_list!H:H,"&gt;="&amp;A1379,user_list!J:J,days!G1379)+SUMIFS(user_list!P:P,user_list!G:G,"&lt;="&amp;A1379,user_list!H:H,"&gt;="&amp;A1379,user_list!J:J,days!G1379-1)</f>
        <v>0</v>
      </c>
      <c r="E1379" s="38">
        <f>COUNTIF(user_list!H:H,A1379)</f>
        <v>0</v>
      </c>
      <c r="F1379" s="55">
        <f t="shared" si="42"/>
        <v>10</v>
      </c>
      <c r="G1379" s="55">
        <f t="shared" si="43"/>
        <v>2018</v>
      </c>
    </row>
    <row r="1380" spans="1:7" x14ac:dyDescent="0.3">
      <c r="A1380" s="74">
        <v>43383</v>
      </c>
      <c r="B1380">
        <f>SUMIFS(user_list!P:P,user_list!G:G,"&lt;="&amp;A1380,user_list!H:H,"&gt;="&amp;A1380)</f>
        <v>0.67929824561403507</v>
      </c>
      <c r="C1380">
        <f>SUMIFS(user_list!Q:Q,user_list!G:G,"&lt;="&amp;A1380,user_list!H:H,"&gt;="&amp;A1380)</f>
        <v>1.6315789473684212</v>
      </c>
      <c r="D1380">
        <f>SUMIFS(user_list!P:P,user_list!G:G,"&lt;="&amp;A1380,user_list!H:H,"&gt;="&amp;A1380,user_list!J:J,days!G1380)+SUMIFS(user_list!P:P,user_list!G:G,"&lt;="&amp;A1380,user_list!H:H,"&gt;="&amp;A1380,user_list!J:J,days!G1380-1)</f>
        <v>0</v>
      </c>
      <c r="E1380" s="38">
        <f>COUNTIF(user_list!H:H,A1380)</f>
        <v>0</v>
      </c>
      <c r="F1380" s="55">
        <f t="shared" si="42"/>
        <v>10</v>
      </c>
      <c r="G1380" s="55">
        <f t="shared" si="43"/>
        <v>2018</v>
      </c>
    </row>
    <row r="1381" spans="1:7" x14ac:dyDescent="0.3">
      <c r="A1381" s="74">
        <v>43384</v>
      </c>
      <c r="B1381">
        <f>SUMIFS(user_list!P:P,user_list!G:G,"&lt;="&amp;A1381,user_list!H:H,"&gt;="&amp;A1381)</f>
        <v>0.67929824561403507</v>
      </c>
      <c r="C1381">
        <f>SUMIFS(user_list!Q:Q,user_list!G:G,"&lt;="&amp;A1381,user_list!H:H,"&gt;="&amp;A1381)</f>
        <v>1.6315789473684212</v>
      </c>
      <c r="D1381">
        <f>SUMIFS(user_list!P:P,user_list!G:G,"&lt;="&amp;A1381,user_list!H:H,"&gt;="&amp;A1381,user_list!J:J,days!G1381)+SUMIFS(user_list!P:P,user_list!G:G,"&lt;="&amp;A1381,user_list!H:H,"&gt;="&amp;A1381,user_list!J:J,days!G1381-1)</f>
        <v>0</v>
      </c>
      <c r="E1381" s="38">
        <f>COUNTIF(user_list!H:H,A1381)</f>
        <v>0</v>
      </c>
      <c r="F1381" s="55">
        <f t="shared" si="42"/>
        <v>10</v>
      </c>
      <c r="G1381" s="55">
        <f t="shared" si="43"/>
        <v>2018</v>
      </c>
    </row>
    <row r="1382" spans="1:7" x14ac:dyDescent="0.3">
      <c r="A1382" s="74">
        <v>43385</v>
      </c>
      <c r="B1382">
        <f>SUMIFS(user_list!P:P,user_list!G:G,"&lt;="&amp;A1382,user_list!H:H,"&gt;="&amp;A1382)</f>
        <v>0.67929824561403507</v>
      </c>
      <c r="C1382">
        <f>SUMIFS(user_list!Q:Q,user_list!G:G,"&lt;="&amp;A1382,user_list!H:H,"&gt;="&amp;A1382)</f>
        <v>1.6315789473684212</v>
      </c>
      <c r="D1382">
        <f>SUMIFS(user_list!P:P,user_list!G:G,"&lt;="&amp;A1382,user_list!H:H,"&gt;="&amp;A1382,user_list!J:J,days!G1382)+SUMIFS(user_list!P:P,user_list!G:G,"&lt;="&amp;A1382,user_list!H:H,"&gt;="&amp;A1382,user_list!J:J,days!G1382-1)</f>
        <v>0</v>
      </c>
      <c r="E1382" s="38">
        <f>COUNTIF(user_list!H:H,A1382)</f>
        <v>0</v>
      </c>
      <c r="F1382" s="55">
        <f t="shared" si="42"/>
        <v>10</v>
      </c>
      <c r="G1382" s="55">
        <f t="shared" si="43"/>
        <v>2018</v>
      </c>
    </row>
    <row r="1383" spans="1:7" x14ac:dyDescent="0.3">
      <c r="A1383" s="74">
        <v>43386</v>
      </c>
      <c r="B1383">
        <f>SUMIFS(user_list!P:P,user_list!G:G,"&lt;="&amp;A1383,user_list!H:H,"&gt;="&amp;A1383)</f>
        <v>0.67929824561403507</v>
      </c>
      <c r="C1383">
        <f>SUMIFS(user_list!Q:Q,user_list!G:G,"&lt;="&amp;A1383,user_list!H:H,"&gt;="&amp;A1383)</f>
        <v>1.6315789473684212</v>
      </c>
      <c r="D1383">
        <f>SUMIFS(user_list!P:P,user_list!G:G,"&lt;="&amp;A1383,user_list!H:H,"&gt;="&amp;A1383,user_list!J:J,days!G1383)+SUMIFS(user_list!P:P,user_list!G:G,"&lt;="&amp;A1383,user_list!H:H,"&gt;="&amp;A1383,user_list!J:J,days!G1383-1)</f>
        <v>0</v>
      </c>
      <c r="E1383" s="38">
        <f>COUNTIF(user_list!H:H,A1383)</f>
        <v>0</v>
      </c>
      <c r="F1383" s="55">
        <f t="shared" si="42"/>
        <v>10</v>
      </c>
      <c r="G1383" s="55">
        <f t="shared" si="43"/>
        <v>2018</v>
      </c>
    </row>
    <row r="1384" spans="1:7" x14ac:dyDescent="0.3">
      <c r="A1384" s="74">
        <v>43387</v>
      </c>
      <c r="B1384">
        <f>SUMIFS(user_list!P:P,user_list!G:G,"&lt;="&amp;A1384,user_list!H:H,"&gt;="&amp;A1384)</f>
        <v>0.67929824561403507</v>
      </c>
      <c r="C1384">
        <f>SUMIFS(user_list!Q:Q,user_list!G:G,"&lt;="&amp;A1384,user_list!H:H,"&gt;="&amp;A1384)</f>
        <v>1.6315789473684212</v>
      </c>
      <c r="D1384">
        <f>SUMIFS(user_list!P:P,user_list!G:G,"&lt;="&amp;A1384,user_list!H:H,"&gt;="&amp;A1384,user_list!J:J,days!G1384)+SUMIFS(user_list!P:P,user_list!G:G,"&lt;="&amp;A1384,user_list!H:H,"&gt;="&amp;A1384,user_list!J:J,days!G1384-1)</f>
        <v>0</v>
      </c>
      <c r="E1384" s="38">
        <f>COUNTIF(user_list!H:H,A1384)</f>
        <v>0</v>
      </c>
      <c r="F1384" s="55">
        <f t="shared" si="42"/>
        <v>10</v>
      </c>
      <c r="G1384" s="55">
        <f t="shared" si="43"/>
        <v>2018</v>
      </c>
    </row>
    <row r="1385" spans="1:7" x14ac:dyDescent="0.3">
      <c r="A1385" s="74">
        <v>43388</v>
      </c>
      <c r="B1385">
        <f>SUMIFS(user_list!P:P,user_list!G:G,"&lt;="&amp;A1385,user_list!H:H,"&gt;="&amp;A1385)</f>
        <v>1.2518472652218784</v>
      </c>
      <c r="C1385">
        <f>SUMIFS(user_list!Q:Q,user_list!G:G,"&lt;="&amp;A1385,user_list!H:H,"&gt;="&amp;A1385)</f>
        <v>3.0433436532507745</v>
      </c>
      <c r="D1385">
        <f>SUMIFS(user_list!P:P,user_list!G:G,"&lt;="&amp;A1385,user_list!H:H,"&gt;="&amp;A1385,user_list!J:J,days!G1385)+SUMIFS(user_list!P:P,user_list!G:G,"&lt;="&amp;A1385,user_list!H:H,"&gt;="&amp;A1385,user_list!J:J,days!G1385-1)</f>
        <v>0</v>
      </c>
      <c r="E1385" s="38">
        <f>COUNTIF(user_list!H:H,A1385)</f>
        <v>1</v>
      </c>
      <c r="F1385" s="55">
        <f t="shared" si="42"/>
        <v>10</v>
      </c>
      <c r="G1385" s="55">
        <f t="shared" si="43"/>
        <v>2018</v>
      </c>
    </row>
    <row r="1386" spans="1:7" x14ac:dyDescent="0.3">
      <c r="A1386" s="74">
        <v>43389</v>
      </c>
      <c r="B1386">
        <f>SUMIFS(user_list!P:P,user_list!G:G,"&lt;="&amp;A1386,user_list!H:H,"&gt;="&amp;A1386)</f>
        <v>0.58518059855521165</v>
      </c>
      <c r="C1386">
        <f>SUMIFS(user_list!Q:Q,user_list!G:G,"&lt;="&amp;A1386,user_list!H:H,"&gt;="&amp;A1386)</f>
        <v>1.4433436532507742</v>
      </c>
      <c r="D1386">
        <f>SUMIFS(user_list!P:P,user_list!G:G,"&lt;="&amp;A1386,user_list!H:H,"&gt;="&amp;A1386,user_list!J:J,days!G1386)+SUMIFS(user_list!P:P,user_list!G:G,"&lt;="&amp;A1386,user_list!H:H,"&gt;="&amp;A1386,user_list!J:J,days!G1386-1)</f>
        <v>0</v>
      </c>
      <c r="E1386" s="38">
        <f>COUNTIF(user_list!H:H,A1386)</f>
        <v>0</v>
      </c>
      <c r="F1386" s="55">
        <f t="shared" si="42"/>
        <v>10</v>
      </c>
      <c r="G1386" s="55">
        <f t="shared" si="43"/>
        <v>2018</v>
      </c>
    </row>
    <row r="1387" spans="1:7" x14ac:dyDescent="0.3">
      <c r="A1387" s="74">
        <v>43390</v>
      </c>
      <c r="B1387">
        <f>SUMIFS(user_list!P:P,user_list!G:G,"&lt;="&amp;A1387,user_list!H:H,"&gt;="&amp;A1387)</f>
        <v>0.58518059855521165</v>
      </c>
      <c r="C1387">
        <f>SUMIFS(user_list!Q:Q,user_list!G:G,"&lt;="&amp;A1387,user_list!H:H,"&gt;="&amp;A1387)</f>
        <v>1.4433436532507742</v>
      </c>
      <c r="D1387">
        <f>SUMIFS(user_list!P:P,user_list!G:G,"&lt;="&amp;A1387,user_list!H:H,"&gt;="&amp;A1387,user_list!J:J,days!G1387)+SUMIFS(user_list!P:P,user_list!G:G,"&lt;="&amp;A1387,user_list!H:H,"&gt;="&amp;A1387,user_list!J:J,days!G1387-1)</f>
        <v>0</v>
      </c>
      <c r="E1387" s="38">
        <f>COUNTIF(user_list!H:H,A1387)</f>
        <v>0</v>
      </c>
      <c r="F1387" s="55">
        <f t="shared" si="42"/>
        <v>10</v>
      </c>
      <c r="G1387" s="55">
        <f t="shared" si="43"/>
        <v>2018</v>
      </c>
    </row>
    <row r="1388" spans="1:7" x14ac:dyDescent="0.3">
      <c r="A1388" s="74">
        <v>43391</v>
      </c>
      <c r="B1388">
        <f>SUMIFS(user_list!P:P,user_list!G:G,"&lt;="&amp;A1388,user_list!H:H,"&gt;="&amp;A1388)</f>
        <v>0.58518059855521165</v>
      </c>
      <c r="C1388">
        <f>SUMIFS(user_list!Q:Q,user_list!G:G,"&lt;="&amp;A1388,user_list!H:H,"&gt;="&amp;A1388)</f>
        <v>1.4433436532507742</v>
      </c>
      <c r="D1388">
        <f>SUMIFS(user_list!P:P,user_list!G:G,"&lt;="&amp;A1388,user_list!H:H,"&gt;="&amp;A1388,user_list!J:J,days!G1388)+SUMIFS(user_list!P:P,user_list!G:G,"&lt;="&amp;A1388,user_list!H:H,"&gt;="&amp;A1388,user_list!J:J,days!G1388-1)</f>
        <v>0</v>
      </c>
      <c r="E1388" s="38">
        <f>COUNTIF(user_list!H:H,A1388)</f>
        <v>0</v>
      </c>
      <c r="F1388" s="55">
        <f t="shared" si="42"/>
        <v>10</v>
      </c>
      <c r="G1388" s="55">
        <f t="shared" si="43"/>
        <v>2018</v>
      </c>
    </row>
    <row r="1389" spans="1:7" x14ac:dyDescent="0.3">
      <c r="A1389" s="74">
        <v>43392</v>
      </c>
      <c r="B1389">
        <f>SUMIFS(user_list!P:P,user_list!G:G,"&lt;="&amp;A1389,user_list!H:H,"&gt;="&amp;A1389)</f>
        <v>0.58518059855521165</v>
      </c>
      <c r="C1389">
        <f>SUMIFS(user_list!Q:Q,user_list!G:G,"&lt;="&amp;A1389,user_list!H:H,"&gt;="&amp;A1389)</f>
        <v>1.4433436532507742</v>
      </c>
      <c r="D1389">
        <f>SUMIFS(user_list!P:P,user_list!G:G,"&lt;="&amp;A1389,user_list!H:H,"&gt;="&amp;A1389,user_list!J:J,days!G1389)+SUMIFS(user_list!P:P,user_list!G:G,"&lt;="&amp;A1389,user_list!H:H,"&gt;="&amp;A1389,user_list!J:J,days!G1389-1)</f>
        <v>0</v>
      </c>
      <c r="E1389" s="38">
        <f>COUNTIF(user_list!H:H,A1389)</f>
        <v>0</v>
      </c>
      <c r="F1389" s="55">
        <f t="shared" si="42"/>
        <v>10</v>
      </c>
      <c r="G1389" s="55">
        <f t="shared" si="43"/>
        <v>2018</v>
      </c>
    </row>
    <row r="1390" spans="1:7" x14ac:dyDescent="0.3">
      <c r="A1390" s="74">
        <v>43393</v>
      </c>
      <c r="B1390">
        <f>SUMIFS(user_list!P:P,user_list!G:G,"&lt;="&amp;A1390,user_list!H:H,"&gt;="&amp;A1390)</f>
        <v>0.58518059855521165</v>
      </c>
      <c r="C1390">
        <f>SUMIFS(user_list!Q:Q,user_list!G:G,"&lt;="&amp;A1390,user_list!H:H,"&gt;="&amp;A1390)</f>
        <v>1.4433436532507742</v>
      </c>
      <c r="D1390">
        <f>SUMIFS(user_list!P:P,user_list!G:G,"&lt;="&amp;A1390,user_list!H:H,"&gt;="&amp;A1390,user_list!J:J,days!G1390)+SUMIFS(user_list!P:P,user_list!G:G,"&lt;="&amp;A1390,user_list!H:H,"&gt;="&amp;A1390,user_list!J:J,days!G1390-1)</f>
        <v>0</v>
      </c>
      <c r="E1390" s="38">
        <f>COUNTIF(user_list!H:H,A1390)</f>
        <v>0</v>
      </c>
      <c r="F1390" s="55">
        <f t="shared" si="42"/>
        <v>10</v>
      </c>
      <c r="G1390" s="55">
        <f t="shared" si="43"/>
        <v>2018</v>
      </c>
    </row>
    <row r="1391" spans="1:7" x14ac:dyDescent="0.3">
      <c r="A1391" s="74">
        <v>43394</v>
      </c>
      <c r="B1391">
        <f>SUMIFS(user_list!P:P,user_list!G:G,"&lt;="&amp;A1391,user_list!H:H,"&gt;="&amp;A1391)</f>
        <v>0.58518059855521165</v>
      </c>
      <c r="C1391">
        <f>SUMIFS(user_list!Q:Q,user_list!G:G,"&lt;="&amp;A1391,user_list!H:H,"&gt;="&amp;A1391)</f>
        <v>1.4433436532507742</v>
      </c>
      <c r="D1391">
        <f>SUMIFS(user_list!P:P,user_list!G:G,"&lt;="&amp;A1391,user_list!H:H,"&gt;="&amp;A1391,user_list!J:J,days!G1391)+SUMIFS(user_list!P:P,user_list!G:G,"&lt;="&amp;A1391,user_list!H:H,"&gt;="&amp;A1391,user_list!J:J,days!G1391-1)</f>
        <v>0</v>
      </c>
      <c r="E1391" s="38">
        <f>COUNTIF(user_list!H:H,A1391)</f>
        <v>0</v>
      </c>
      <c r="F1391" s="55">
        <f t="shared" si="42"/>
        <v>10</v>
      </c>
      <c r="G1391" s="55">
        <f t="shared" si="43"/>
        <v>2018</v>
      </c>
    </row>
    <row r="1392" spans="1:7" x14ac:dyDescent="0.3">
      <c r="A1392" s="74">
        <v>43395</v>
      </c>
      <c r="B1392">
        <f>SUMIFS(user_list!P:P,user_list!G:G,"&lt;="&amp;A1392,user_list!H:H,"&gt;="&amp;A1392)</f>
        <v>0.58518059855521165</v>
      </c>
      <c r="C1392">
        <f>SUMIFS(user_list!Q:Q,user_list!G:G,"&lt;="&amp;A1392,user_list!H:H,"&gt;="&amp;A1392)</f>
        <v>1.4433436532507742</v>
      </c>
      <c r="D1392">
        <f>SUMIFS(user_list!P:P,user_list!G:G,"&lt;="&amp;A1392,user_list!H:H,"&gt;="&amp;A1392,user_list!J:J,days!G1392)+SUMIFS(user_list!P:P,user_list!G:G,"&lt;="&amp;A1392,user_list!H:H,"&gt;="&amp;A1392,user_list!J:J,days!G1392-1)</f>
        <v>0</v>
      </c>
      <c r="E1392" s="38">
        <f>COUNTIF(user_list!H:H,A1392)</f>
        <v>0</v>
      </c>
      <c r="F1392" s="55">
        <f t="shared" si="42"/>
        <v>10</v>
      </c>
      <c r="G1392" s="55">
        <f t="shared" si="43"/>
        <v>2018</v>
      </c>
    </row>
    <row r="1393" spans="1:7" x14ac:dyDescent="0.3">
      <c r="A1393" s="74">
        <v>43396</v>
      </c>
      <c r="B1393">
        <f>SUMIFS(user_list!P:P,user_list!G:G,"&lt;="&amp;A1393,user_list!H:H,"&gt;="&amp;A1393)</f>
        <v>0.58518059855521165</v>
      </c>
      <c r="C1393">
        <f>SUMIFS(user_list!Q:Q,user_list!G:G,"&lt;="&amp;A1393,user_list!H:H,"&gt;="&amp;A1393)</f>
        <v>1.4433436532507742</v>
      </c>
      <c r="D1393">
        <f>SUMIFS(user_list!P:P,user_list!G:G,"&lt;="&amp;A1393,user_list!H:H,"&gt;="&amp;A1393,user_list!J:J,days!G1393)+SUMIFS(user_list!P:P,user_list!G:G,"&lt;="&amp;A1393,user_list!H:H,"&gt;="&amp;A1393,user_list!J:J,days!G1393-1)</f>
        <v>0</v>
      </c>
      <c r="E1393" s="38">
        <f>COUNTIF(user_list!H:H,A1393)</f>
        <v>0</v>
      </c>
      <c r="F1393" s="55">
        <f t="shared" si="42"/>
        <v>10</v>
      </c>
      <c r="G1393" s="55">
        <f t="shared" si="43"/>
        <v>2018</v>
      </c>
    </row>
    <row r="1394" spans="1:7" x14ac:dyDescent="0.3">
      <c r="A1394" s="74">
        <v>43397</v>
      </c>
      <c r="B1394">
        <f>SUMIFS(user_list!P:P,user_list!G:G,"&lt;="&amp;A1394,user_list!H:H,"&gt;="&amp;A1394)</f>
        <v>0.58518059855521165</v>
      </c>
      <c r="C1394">
        <f>SUMIFS(user_list!Q:Q,user_list!G:G,"&lt;="&amp;A1394,user_list!H:H,"&gt;="&amp;A1394)</f>
        <v>1.4433436532507742</v>
      </c>
      <c r="D1394">
        <f>SUMIFS(user_list!P:P,user_list!G:G,"&lt;="&amp;A1394,user_list!H:H,"&gt;="&amp;A1394,user_list!J:J,days!G1394)+SUMIFS(user_list!P:P,user_list!G:G,"&lt;="&amp;A1394,user_list!H:H,"&gt;="&amp;A1394,user_list!J:J,days!G1394-1)</f>
        <v>0</v>
      </c>
      <c r="E1394" s="38">
        <f>COUNTIF(user_list!H:H,A1394)</f>
        <v>0</v>
      </c>
      <c r="F1394" s="55">
        <f t="shared" si="42"/>
        <v>10</v>
      </c>
      <c r="G1394" s="55">
        <f t="shared" si="43"/>
        <v>2018</v>
      </c>
    </row>
    <row r="1395" spans="1:7" x14ac:dyDescent="0.3">
      <c r="A1395" s="74">
        <v>43398</v>
      </c>
      <c r="B1395">
        <f>SUMIFS(user_list!P:P,user_list!G:G,"&lt;="&amp;A1395,user_list!H:H,"&gt;="&amp;A1395)</f>
        <v>0.58518059855521165</v>
      </c>
      <c r="C1395">
        <f>SUMIFS(user_list!Q:Q,user_list!G:G,"&lt;="&amp;A1395,user_list!H:H,"&gt;="&amp;A1395)</f>
        <v>1.4433436532507742</v>
      </c>
      <c r="D1395">
        <f>SUMIFS(user_list!P:P,user_list!G:G,"&lt;="&amp;A1395,user_list!H:H,"&gt;="&amp;A1395,user_list!J:J,days!G1395)+SUMIFS(user_list!P:P,user_list!G:G,"&lt;="&amp;A1395,user_list!H:H,"&gt;="&amp;A1395,user_list!J:J,days!G1395-1)</f>
        <v>0</v>
      </c>
      <c r="E1395" s="38">
        <f>COUNTIF(user_list!H:H,A1395)</f>
        <v>0</v>
      </c>
      <c r="F1395" s="55">
        <f t="shared" si="42"/>
        <v>10</v>
      </c>
      <c r="G1395" s="55">
        <f t="shared" si="43"/>
        <v>2018</v>
      </c>
    </row>
    <row r="1396" spans="1:7" x14ac:dyDescent="0.3">
      <c r="A1396" s="74">
        <v>43399</v>
      </c>
      <c r="B1396">
        <f>SUMIFS(user_list!P:P,user_list!G:G,"&lt;="&amp;A1396,user_list!H:H,"&gt;="&amp;A1396)</f>
        <v>0.58518059855521165</v>
      </c>
      <c r="C1396">
        <f>SUMIFS(user_list!Q:Q,user_list!G:G,"&lt;="&amp;A1396,user_list!H:H,"&gt;="&amp;A1396)</f>
        <v>1.4433436532507742</v>
      </c>
      <c r="D1396">
        <f>SUMIFS(user_list!P:P,user_list!G:G,"&lt;="&amp;A1396,user_list!H:H,"&gt;="&amp;A1396,user_list!J:J,days!G1396)+SUMIFS(user_list!P:P,user_list!G:G,"&lt;="&amp;A1396,user_list!H:H,"&gt;="&amp;A1396,user_list!J:J,days!G1396-1)</f>
        <v>0</v>
      </c>
      <c r="E1396" s="38">
        <f>COUNTIF(user_list!H:H,A1396)</f>
        <v>0</v>
      </c>
      <c r="F1396" s="55">
        <f t="shared" si="42"/>
        <v>10</v>
      </c>
      <c r="G1396" s="55">
        <f t="shared" si="43"/>
        <v>2018</v>
      </c>
    </row>
    <row r="1397" spans="1:7" x14ac:dyDescent="0.3">
      <c r="A1397" s="74">
        <v>43400</v>
      </c>
      <c r="B1397">
        <f>SUMIFS(user_list!P:P,user_list!G:G,"&lt;="&amp;A1397,user_list!H:H,"&gt;="&amp;A1397)</f>
        <v>0.58518059855521165</v>
      </c>
      <c r="C1397">
        <f>SUMIFS(user_list!Q:Q,user_list!G:G,"&lt;="&amp;A1397,user_list!H:H,"&gt;="&amp;A1397)</f>
        <v>1.4433436532507742</v>
      </c>
      <c r="D1397">
        <f>SUMIFS(user_list!P:P,user_list!G:G,"&lt;="&amp;A1397,user_list!H:H,"&gt;="&amp;A1397,user_list!J:J,days!G1397)+SUMIFS(user_list!P:P,user_list!G:G,"&lt;="&amp;A1397,user_list!H:H,"&gt;="&amp;A1397,user_list!J:J,days!G1397-1)</f>
        <v>0</v>
      </c>
      <c r="E1397" s="38">
        <f>COUNTIF(user_list!H:H,A1397)</f>
        <v>0</v>
      </c>
      <c r="F1397" s="55">
        <f t="shared" si="42"/>
        <v>10</v>
      </c>
      <c r="G1397" s="55">
        <f t="shared" si="43"/>
        <v>2018</v>
      </c>
    </row>
    <row r="1398" spans="1:7" x14ac:dyDescent="0.3">
      <c r="A1398" s="74">
        <v>43401</v>
      </c>
      <c r="B1398">
        <f>SUMIFS(user_list!P:P,user_list!G:G,"&lt;="&amp;A1398,user_list!H:H,"&gt;="&amp;A1398)</f>
        <v>0.58518059855521165</v>
      </c>
      <c r="C1398">
        <f>SUMIFS(user_list!Q:Q,user_list!G:G,"&lt;="&amp;A1398,user_list!H:H,"&gt;="&amp;A1398)</f>
        <v>1.4433436532507742</v>
      </c>
      <c r="D1398">
        <f>SUMIFS(user_list!P:P,user_list!G:G,"&lt;="&amp;A1398,user_list!H:H,"&gt;="&amp;A1398,user_list!J:J,days!G1398)+SUMIFS(user_list!P:P,user_list!G:G,"&lt;="&amp;A1398,user_list!H:H,"&gt;="&amp;A1398,user_list!J:J,days!G1398-1)</f>
        <v>0</v>
      </c>
      <c r="E1398" s="38">
        <f>COUNTIF(user_list!H:H,A1398)</f>
        <v>0</v>
      </c>
      <c r="F1398" s="55">
        <f t="shared" si="42"/>
        <v>10</v>
      </c>
      <c r="G1398" s="55">
        <f t="shared" si="43"/>
        <v>2018</v>
      </c>
    </row>
    <row r="1399" spans="1:7" x14ac:dyDescent="0.3">
      <c r="A1399" s="74">
        <v>43402</v>
      </c>
      <c r="B1399">
        <f>SUMIFS(user_list!P:P,user_list!G:G,"&lt;="&amp;A1399,user_list!H:H,"&gt;="&amp;A1399)</f>
        <v>0.58518059855521165</v>
      </c>
      <c r="C1399">
        <f>SUMIFS(user_list!Q:Q,user_list!G:G,"&lt;="&amp;A1399,user_list!H:H,"&gt;="&amp;A1399)</f>
        <v>1.4433436532507742</v>
      </c>
      <c r="D1399">
        <f>SUMIFS(user_list!P:P,user_list!G:G,"&lt;="&amp;A1399,user_list!H:H,"&gt;="&amp;A1399,user_list!J:J,days!G1399)+SUMIFS(user_list!P:P,user_list!G:G,"&lt;="&amp;A1399,user_list!H:H,"&gt;="&amp;A1399,user_list!J:J,days!G1399-1)</f>
        <v>0</v>
      </c>
      <c r="E1399" s="38">
        <f>COUNTIF(user_list!H:H,A1399)</f>
        <v>0</v>
      </c>
      <c r="F1399" s="55">
        <f t="shared" si="42"/>
        <v>10</v>
      </c>
      <c r="G1399" s="55">
        <f t="shared" si="43"/>
        <v>2018</v>
      </c>
    </row>
    <row r="1400" spans="1:7" x14ac:dyDescent="0.3">
      <c r="A1400" s="74">
        <v>43403</v>
      </c>
      <c r="B1400">
        <f>SUMIFS(user_list!P:P,user_list!G:G,"&lt;="&amp;A1400,user_list!H:H,"&gt;="&amp;A1400)</f>
        <v>0.58518059855521165</v>
      </c>
      <c r="C1400">
        <f>SUMIFS(user_list!Q:Q,user_list!G:G,"&lt;="&amp;A1400,user_list!H:H,"&gt;="&amp;A1400)</f>
        <v>1.4433436532507742</v>
      </c>
      <c r="D1400">
        <f>SUMIFS(user_list!P:P,user_list!G:G,"&lt;="&amp;A1400,user_list!H:H,"&gt;="&amp;A1400,user_list!J:J,days!G1400)+SUMIFS(user_list!P:P,user_list!G:G,"&lt;="&amp;A1400,user_list!H:H,"&gt;="&amp;A1400,user_list!J:J,days!G1400-1)</f>
        <v>0</v>
      </c>
      <c r="E1400" s="38">
        <f>COUNTIF(user_list!H:H,A1400)</f>
        <v>0</v>
      </c>
      <c r="F1400" s="55">
        <f t="shared" si="42"/>
        <v>10</v>
      </c>
      <c r="G1400" s="55">
        <f t="shared" si="43"/>
        <v>2018</v>
      </c>
    </row>
    <row r="1401" spans="1:7" x14ac:dyDescent="0.3">
      <c r="A1401" s="74">
        <v>43404</v>
      </c>
      <c r="B1401">
        <f>SUMIFS(user_list!P:P,user_list!G:G,"&lt;="&amp;A1401,user_list!H:H,"&gt;="&amp;A1401)</f>
        <v>0.58518059855521165</v>
      </c>
      <c r="C1401">
        <f>SUMIFS(user_list!Q:Q,user_list!G:G,"&lt;="&amp;A1401,user_list!H:H,"&gt;="&amp;A1401)</f>
        <v>1.4433436532507742</v>
      </c>
      <c r="D1401">
        <f>SUMIFS(user_list!P:P,user_list!G:G,"&lt;="&amp;A1401,user_list!H:H,"&gt;="&amp;A1401,user_list!J:J,days!G1401)+SUMIFS(user_list!P:P,user_list!G:G,"&lt;="&amp;A1401,user_list!H:H,"&gt;="&amp;A1401,user_list!J:J,days!G1401-1)</f>
        <v>0</v>
      </c>
      <c r="E1401" s="38">
        <f>COUNTIF(user_list!H:H,A1401)</f>
        <v>1</v>
      </c>
      <c r="F1401" s="55">
        <f t="shared" si="42"/>
        <v>10</v>
      </c>
      <c r="G1401" s="55">
        <f t="shared" si="43"/>
        <v>2018</v>
      </c>
    </row>
    <row r="1402" spans="1:7" x14ac:dyDescent="0.3">
      <c r="A1402" s="74">
        <v>43405</v>
      </c>
      <c r="B1402">
        <f>SUMIFS(user_list!P:P,user_list!G:G,"&lt;="&amp;A1402,user_list!H:H,"&gt;="&amp;A1402)</f>
        <v>1.2631578947368421E-2</v>
      </c>
      <c r="C1402">
        <f>SUMIFS(user_list!Q:Q,user_list!G:G,"&lt;="&amp;A1402,user_list!H:H,"&gt;="&amp;A1402)</f>
        <v>3.1578947368421047E-2</v>
      </c>
      <c r="D1402">
        <f>SUMIFS(user_list!P:P,user_list!G:G,"&lt;="&amp;A1402,user_list!H:H,"&gt;="&amp;A1402,user_list!J:J,days!G1402)+SUMIFS(user_list!P:P,user_list!G:G,"&lt;="&amp;A1402,user_list!H:H,"&gt;="&amp;A1402,user_list!J:J,days!G1402-1)</f>
        <v>0</v>
      </c>
      <c r="E1402" s="38">
        <f>COUNTIF(user_list!H:H,A1402)</f>
        <v>0</v>
      </c>
      <c r="F1402" s="55">
        <f t="shared" si="42"/>
        <v>11</v>
      </c>
      <c r="G1402" s="55">
        <f t="shared" si="43"/>
        <v>2018</v>
      </c>
    </row>
    <row r="1403" spans="1:7" x14ac:dyDescent="0.3">
      <c r="A1403" s="74">
        <v>43406</v>
      </c>
      <c r="B1403">
        <f>SUMIFS(user_list!P:P,user_list!G:G,"&lt;="&amp;A1403,user_list!H:H,"&gt;="&amp;A1403)</f>
        <v>1.2631578947368421E-2</v>
      </c>
      <c r="C1403">
        <f>SUMIFS(user_list!Q:Q,user_list!G:G,"&lt;="&amp;A1403,user_list!H:H,"&gt;="&amp;A1403)</f>
        <v>3.1578947368421047E-2</v>
      </c>
      <c r="D1403">
        <f>SUMIFS(user_list!P:P,user_list!G:G,"&lt;="&amp;A1403,user_list!H:H,"&gt;="&amp;A1403,user_list!J:J,days!G1403)+SUMIFS(user_list!P:P,user_list!G:G,"&lt;="&amp;A1403,user_list!H:H,"&gt;="&amp;A1403,user_list!J:J,days!G1403-1)</f>
        <v>0</v>
      </c>
      <c r="E1403" s="38">
        <f>COUNTIF(user_list!H:H,A1403)</f>
        <v>0</v>
      </c>
      <c r="F1403" s="55">
        <f t="shared" si="42"/>
        <v>11</v>
      </c>
      <c r="G1403" s="55">
        <f t="shared" si="43"/>
        <v>2018</v>
      </c>
    </row>
    <row r="1404" spans="1:7" x14ac:dyDescent="0.3">
      <c r="A1404" s="74">
        <v>43407</v>
      </c>
      <c r="B1404">
        <f>SUMIFS(user_list!P:P,user_list!G:G,"&lt;="&amp;A1404,user_list!H:H,"&gt;="&amp;A1404)</f>
        <v>1.2631578947368421E-2</v>
      </c>
      <c r="C1404">
        <f>SUMIFS(user_list!Q:Q,user_list!G:G,"&lt;="&amp;A1404,user_list!H:H,"&gt;="&amp;A1404)</f>
        <v>3.1578947368421047E-2</v>
      </c>
      <c r="D1404">
        <f>SUMIFS(user_list!P:P,user_list!G:G,"&lt;="&amp;A1404,user_list!H:H,"&gt;="&amp;A1404,user_list!J:J,days!G1404)+SUMIFS(user_list!P:P,user_list!G:G,"&lt;="&amp;A1404,user_list!H:H,"&gt;="&amp;A1404,user_list!J:J,days!G1404-1)</f>
        <v>0</v>
      </c>
      <c r="E1404" s="38">
        <f>COUNTIF(user_list!H:H,A1404)</f>
        <v>0</v>
      </c>
      <c r="F1404" s="55">
        <f t="shared" si="42"/>
        <v>11</v>
      </c>
      <c r="G1404" s="55">
        <f t="shared" si="43"/>
        <v>2018</v>
      </c>
    </row>
    <row r="1405" spans="1:7" x14ac:dyDescent="0.3">
      <c r="A1405" s="74">
        <v>43408</v>
      </c>
      <c r="B1405">
        <f>SUMIFS(user_list!P:P,user_list!G:G,"&lt;="&amp;A1405,user_list!H:H,"&gt;="&amp;A1405)</f>
        <v>1.2631578947368421E-2</v>
      </c>
      <c r="C1405">
        <f>SUMIFS(user_list!Q:Q,user_list!G:G,"&lt;="&amp;A1405,user_list!H:H,"&gt;="&amp;A1405)</f>
        <v>3.1578947368421047E-2</v>
      </c>
      <c r="D1405">
        <f>SUMIFS(user_list!P:P,user_list!G:G,"&lt;="&amp;A1405,user_list!H:H,"&gt;="&amp;A1405,user_list!J:J,days!G1405)+SUMIFS(user_list!P:P,user_list!G:G,"&lt;="&amp;A1405,user_list!H:H,"&gt;="&amp;A1405,user_list!J:J,days!G1405-1)</f>
        <v>0</v>
      </c>
      <c r="E1405" s="38">
        <f>COUNTIF(user_list!H:H,A1405)</f>
        <v>0</v>
      </c>
      <c r="F1405" s="55">
        <f t="shared" si="42"/>
        <v>11</v>
      </c>
      <c r="G1405" s="55">
        <f t="shared" si="43"/>
        <v>2018</v>
      </c>
    </row>
    <row r="1406" spans="1:7" x14ac:dyDescent="0.3">
      <c r="A1406" s="74">
        <v>43409</v>
      </c>
      <c r="B1406">
        <f>SUMIFS(user_list!P:P,user_list!G:G,"&lt;="&amp;A1406,user_list!H:H,"&gt;="&amp;A1406)</f>
        <v>1.2631578947368421E-2</v>
      </c>
      <c r="C1406">
        <f>SUMIFS(user_list!Q:Q,user_list!G:G,"&lt;="&amp;A1406,user_list!H:H,"&gt;="&amp;A1406)</f>
        <v>3.1578947368421047E-2</v>
      </c>
      <c r="D1406">
        <f>SUMIFS(user_list!P:P,user_list!G:G,"&lt;="&amp;A1406,user_list!H:H,"&gt;="&amp;A1406,user_list!J:J,days!G1406)+SUMIFS(user_list!P:P,user_list!G:G,"&lt;="&amp;A1406,user_list!H:H,"&gt;="&amp;A1406,user_list!J:J,days!G1406-1)</f>
        <v>0</v>
      </c>
      <c r="E1406" s="38">
        <f>COUNTIF(user_list!H:H,A1406)</f>
        <v>0</v>
      </c>
      <c r="F1406" s="55">
        <f t="shared" si="42"/>
        <v>11</v>
      </c>
      <c r="G1406" s="55">
        <f t="shared" si="43"/>
        <v>2018</v>
      </c>
    </row>
    <row r="1407" spans="1:7" x14ac:dyDescent="0.3">
      <c r="A1407" s="74">
        <v>43410</v>
      </c>
      <c r="B1407">
        <f>SUMIFS(user_list!P:P,user_list!G:G,"&lt;="&amp;A1407,user_list!H:H,"&gt;="&amp;A1407)</f>
        <v>1.2631578947368421E-2</v>
      </c>
      <c r="C1407">
        <f>SUMIFS(user_list!Q:Q,user_list!G:G,"&lt;="&amp;A1407,user_list!H:H,"&gt;="&amp;A1407)</f>
        <v>3.1578947368421047E-2</v>
      </c>
      <c r="D1407">
        <f>SUMIFS(user_list!P:P,user_list!G:G,"&lt;="&amp;A1407,user_list!H:H,"&gt;="&amp;A1407,user_list!J:J,days!G1407)+SUMIFS(user_list!P:P,user_list!G:G,"&lt;="&amp;A1407,user_list!H:H,"&gt;="&amp;A1407,user_list!J:J,days!G1407-1)</f>
        <v>0</v>
      </c>
      <c r="E1407" s="38">
        <f>COUNTIF(user_list!H:H,A1407)</f>
        <v>0</v>
      </c>
      <c r="F1407" s="55">
        <f t="shared" si="42"/>
        <v>11</v>
      </c>
      <c r="G1407" s="55">
        <f t="shared" si="43"/>
        <v>2018</v>
      </c>
    </row>
    <row r="1408" spans="1:7" x14ac:dyDescent="0.3">
      <c r="A1408" s="74">
        <v>43411</v>
      </c>
      <c r="B1408">
        <f>SUMIFS(user_list!P:P,user_list!G:G,"&lt;="&amp;A1408,user_list!H:H,"&gt;="&amp;A1408)</f>
        <v>1.2631578947368421E-2</v>
      </c>
      <c r="C1408">
        <f>SUMIFS(user_list!Q:Q,user_list!G:G,"&lt;="&amp;A1408,user_list!H:H,"&gt;="&amp;A1408)</f>
        <v>3.1578947368421047E-2</v>
      </c>
      <c r="D1408">
        <f>SUMIFS(user_list!P:P,user_list!G:G,"&lt;="&amp;A1408,user_list!H:H,"&gt;="&amp;A1408,user_list!J:J,days!G1408)+SUMIFS(user_list!P:P,user_list!G:G,"&lt;="&amp;A1408,user_list!H:H,"&gt;="&amp;A1408,user_list!J:J,days!G1408-1)</f>
        <v>0</v>
      </c>
      <c r="E1408" s="38">
        <f>COUNTIF(user_list!H:H,A1408)</f>
        <v>0</v>
      </c>
      <c r="F1408" s="55">
        <f t="shared" si="42"/>
        <v>11</v>
      </c>
      <c r="G1408" s="55">
        <f t="shared" si="43"/>
        <v>2018</v>
      </c>
    </row>
    <row r="1409" spans="1:7" x14ac:dyDescent="0.3">
      <c r="A1409" s="74">
        <v>43412</v>
      </c>
      <c r="B1409">
        <f>SUMIFS(user_list!P:P,user_list!G:G,"&lt;="&amp;A1409,user_list!H:H,"&gt;="&amp;A1409)</f>
        <v>1.2631578947368421E-2</v>
      </c>
      <c r="C1409">
        <f>SUMIFS(user_list!Q:Q,user_list!G:G,"&lt;="&amp;A1409,user_list!H:H,"&gt;="&amp;A1409)</f>
        <v>3.1578947368421047E-2</v>
      </c>
      <c r="D1409">
        <f>SUMIFS(user_list!P:P,user_list!G:G,"&lt;="&amp;A1409,user_list!H:H,"&gt;="&amp;A1409,user_list!J:J,days!G1409)+SUMIFS(user_list!P:P,user_list!G:G,"&lt;="&amp;A1409,user_list!H:H,"&gt;="&amp;A1409,user_list!J:J,days!G1409-1)</f>
        <v>0</v>
      </c>
      <c r="E1409" s="38">
        <f>COUNTIF(user_list!H:H,A1409)</f>
        <v>0</v>
      </c>
      <c r="F1409" s="55">
        <f t="shared" si="42"/>
        <v>11</v>
      </c>
      <c r="G1409" s="55">
        <f t="shared" si="43"/>
        <v>2018</v>
      </c>
    </row>
    <row r="1410" spans="1:7" x14ac:dyDescent="0.3">
      <c r="A1410" s="74">
        <v>43413</v>
      </c>
      <c r="B1410">
        <f>SUMIFS(user_list!P:P,user_list!G:G,"&lt;="&amp;A1410,user_list!H:H,"&gt;="&amp;A1410)</f>
        <v>1.2631578947368421E-2</v>
      </c>
      <c r="C1410">
        <f>SUMIFS(user_list!Q:Q,user_list!G:G,"&lt;="&amp;A1410,user_list!H:H,"&gt;="&amp;A1410)</f>
        <v>3.1578947368421047E-2</v>
      </c>
      <c r="D1410">
        <f>SUMIFS(user_list!P:P,user_list!G:G,"&lt;="&amp;A1410,user_list!H:H,"&gt;="&amp;A1410,user_list!J:J,days!G1410)+SUMIFS(user_list!P:P,user_list!G:G,"&lt;="&amp;A1410,user_list!H:H,"&gt;="&amp;A1410,user_list!J:J,days!G1410-1)</f>
        <v>0</v>
      </c>
      <c r="E1410" s="38">
        <f>COUNTIF(user_list!H:H,A1410)</f>
        <v>0</v>
      </c>
      <c r="F1410" s="55">
        <f t="shared" ref="F1410:F1473" si="44">MONTH(A1410)</f>
        <v>11</v>
      </c>
      <c r="G1410" s="55">
        <f t="shared" ref="G1410:G1473" si="45">YEAR(A1410)</f>
        <v>2018</v>
      </c>
    </row>
    <row r="1411" spans="1:7" x14ac:dyDescent="0.3">
      <c r="A1411" s="74">
        <v>43414</v>
      </c>
      <c r="B1411">
        <f>SUMIFS(user_list!P:P,user_list!G:G,"&lt;="&amp;A1411,user_list!H:H,"&gt;="&amp;A1411)</f>
        <v>1.2631578947368421E-2</v>
      </c>
      <c r="C1411">
        <f>SUMIFS(user_list!Q:Q,user_list!G:G,"&lt;="&amp;A1411,user_list!H:H,"&gt;="&amp;A1411)</f>
        <v>3.1578947368421047E-2</v>
      </c>
      <c r="D1411">
        <f>SUMIFS(user_list!P:P,user_list!G:G,"&lt;="&amp;A1411,user_list!H:H,"&gt;="&amp;A1411,user_list!J:J,days!G1411)+SUMIFS(user_list!P:P,user_list!G:G,"&lt;="&amp;A1411,user_list!H:H,"&gt;="&amp;A1411,user_list!J:J,days!G1411-1)</f>
        <v>0</v>
      </c>
      <c r="E1411" s="38">
        <f>COUNTIF(user_list!H:H,A1411)</f>
        <v>0</v>
      </c>
      <c r="F1411" s="55">
        <f t="shared" si="44"/>
        <v>11</v>
      </c>
      <c r="G1411" s="55">
        <f t="shared" si="45"/>
        <v>2018</v>
      </c>
    </row>
    <row r="1412" spans="1:7" x14ac:dyDescent="0.3">
      <c r="A1412" s="74">
        <v>43415</v>
      </c>
      <c r="B1412">
        <f>SUMIFS(user_list!P:P,user_list!G:G,"&lt;="&amp;A1412,user_list!H:H,"&gt;="&amp;A1412)</f>
        <v>0.43533689295703032</v>
      </c>
      <c r="C1412">
        <f>SUMIFS(user_list!Q:Q,user_list!G:G,"&lt;="&amp;A1412,user_list!H:H,"&gt;="&amp;A1412)</f>
        <v>1.1185354691075511</v>
      </c>
      <c r="D1412">
        <f>SUMIFS(user_list!P:P,user_list!G:G,"&lt;="&amp;A1412,user_list!H:H,"&gt;="&amp;A1412,user_list!J:J,days!G1412)+SUMIFS(user_list!P:P,user_list!G:G,"&lt;="&amp;A1412,user_list!H:H,"&gt;="&amp;A1412,user_list!J:J,days!G1412-1)</f>
        <v>0</v>
      </c>
      <c r="E1412" s="38">
        <f>COUNTIF(user_list!H:H,A1412)</f>
        <v>0</v>
      </c>
      <c r="F1412" s="55">
        <f t="shared" si="44"/>
        <v>11</v>
      </c>
      <c r="G1412" s="55">
        <f t="shared" si="45"/>
        <v>2018</v>
      </c>
    </row>
    <row r="1413" spans="1:7" x14ac:dyDescent="0.3">
      <c r="A1413" s="74">
        <v>43416</v>
      </c>
      <c r="B1413">
        <f>SUMIFS(user_list!P:P,user_list!G:G,"&lt;="&amp;A1413,user_list!H:H,"&gt;="&amp;A1413)</f>
        <v>0.43533689295703032</v>
      </c>
      <c r="C1413">
        <f>SUMIFS(user_list!Q:Q,user_list!G:G,"&lt;="&amp;A1413,user_list!H:H,"&gt;="&amp;A1413)</f>
        <v>1.1185354691075511</v>
      </c>
      <c r="D1413">
        <f>SUMIFS(user_list!P:P,user_list!G:G,"&lt;="&amp;A1413,user_list!H:H,"&gt;="&amp;A1413,user_list!J:J,days!G1413)+SUMIFS(user_list!P:P,user_list!G:G,"&lt;="&amp;A1413,user_list!H:H,"&gt;="&amp;A1413,user_list!J:J,days!G1413-1)</f>
        <v>0</v>
      </c>
      <c r="E1413" s="38">
        <f>COUNTIF(user_list!H:H,A1413)</f>
        <v>0</v>
      </c>
      <c r="F1413" s="55">
        <f t="shared" si="44"/>
        <v>11</v>
      </c>
      <c r="G1413" s="55">
        <f t="shared" si="45"/>
        <v>2018</v>
      </c>
    </row>
    <row r="1414" spans="1:7" x14ac:dyDescent="0.3">
      <c r="A1414" s="74">
        <v>43417</v>
      </c>
      <c r="B1414">
        <f>SUMIFS(user_list!P:P,user_list!G:G,"&lt;="&amp;A1414,user_list!H:H,"&gt;="&amp;A1414)</f>
        <v>0.43533689295703032</v>
      </c>
      <c r="C1414">
        <f>SUMIFS(user_list!Q:Q,user_list!G:G,"&lt;="&amp;A1414,user_list!H:H,"&gt;="&amp;A1414)</f>
        <v>1.1185354691075511</v>
      </c>
      <c r="D1414">
        <f>SUMIFS(user_list!P:P,user_list!G:G,"&lt;="&amp;A1414,user_list!H:H,"&gt;="&amp;A1414,user_list!J:J,days!G1414)+SUMIFS(user_list!P:P,user_list!G:G,"&lt;="&amp;A1414,user_list!H:H,"&gt;="&amp;A1414,user_list!J:J,days!G1414-1)</f>
        <v>0</v>
      </c>
      <c r="E1414" s="38">
        <f>COUNTIF(user_list!H:H,A1414)</f>
        <v>0</v>
      </c>
      <c r="F1414" s="55">
        <f t="shared" si="44"/>
        <v>11</v>
      </c>
      <c r="G1414" s="55">
        <f t="shared" si="45"/>
        <v>2018</v>
      </c>
    </row>
    <row r="1415" spans="1:7" x14ac:dyDescent="0.3">
      <c r="A1415" s="74">
        <v>43418</v>
      </c>
      <c r="B1415">
        <f>SUMIFS(user_list!P:P,user_list!G:G,"&lt;="&amp;A1415,user_list!H:H,"&gt;="&amp;A1415)</f>
        <v>0.43533689295703032</v>
      </c>
      <c r="C1415">
        <f>SUMIFS(user_list!Q:Q,user_list!G:G,"&lt;="&amp;A1415,user_list!H:H,"&gt;="&amp;A1415)</f>
        <v>1.1185354691075511</v>
      </c>
      <c r="D1415">
        <f>SUMIFS(user_list!P:P,user_list!G:G,"&lt;="&amp;A1415,user_list!H:H,"&gt;="&amp;A1415,user_list!J:J,days!G1415)+SUMIFS(user_list!P:P,user_list!G:G,"&lt;="&amp;A1415,user_list!H:H,"&gt;="&amp;A1415,user_list!J:J,days!G1415-1)</f>
        <v>0</v>
      </c>
      <c r="E1415" s="38">
        <f>COUNTIF(user_list!H:H,A1415)</f>
        <v>0</v>
      </c>
      <c r="F1415" s="55">
        <f t="shared" si="44"/>
        <v>11</v>
      </c>
      <c r="G1415" s="55">
        <f t="shared" si="45"/>
        <v>2018</v>
      </c>
    </row>
    <row r="1416" spans="1:7" x14ac:dyDescent="0.3">
      <c r="A1416" s="74">
        <v>43419</v>
      </c>
      <c r="B1416">
        <f>SUMIFS(user_list!P:P,user_list!G:G,"&lt;="&amp;A1416,user_list!H:H,"&gt;="&amp;A1416)</f>
        <v>0.43533689295703032</v>
      </c>
      <c r="C1416">
        <f>SUMIFS(user_list!Q:Q,user_list!G:G,"&lt;="&amp;A1416,user_list!H:H,"&gt;="&amp;A1416)</f>
        <v>1.1185354691075511</v>
      </c>
      <c r="D1416">
        <f>SUMIFS(user_list!P:P,user_list!G:G,"&lt;="&amp;A1416,user_list!H:H,"&gt;="&amp;A1416,user_list!J:J,days!G1416)+SUMIFS(user_list!P:P,user_list!G:G,"&lt;="&amp;A1416,user_list!H:H,"&gt;="&amp;A1416,user_list!J:J,days!G1416-1)</f>
        <v>0</v>
      </c>
      <c r="E1416" s="38">
        <f>COUNTIF(user_list!H:H,A1416)</f>
        <v>0</v>
      </c>
      <c r="F1416" s="55">
        <f t="shared" si="44"/>
        <v>11</v>
      </c>
      <c r="G1416" s="55">
        <f t="shared" si="45"/>
        <v>2018</v>
      </c>
    </row>
    <row r="1417" spans="1:7" x14ac:dyDescent="0.3">
      <c r="A1417" s="74">
        <v>43420</v>
      </c>
      <c r="B1417">
        <f>SUMIFS(user_list!P:P,user_list!G:G,"&lt;="&amp;A1417,user_list!H:H,"&gt;="&amp;A1417)</f>
        <v>0.43533689295703032</v>
      </c>
      <c r="C1417">
        <f>SUMIFS(user_list!Q:Q,user_list!G:G,"&lt;="&amp;A1417,user_list!H:H,"&gt;="&amp;A1417)</f>
        <v>1.1185354691075511</v>
      </c>
      <c r="D1417">
        <f>SUMIFS(user_list!P:P,user_list!G:G,"&lt;="&amp;A1417,user_list!H:H,"&gt;="&amp;A1417,user_list!J:J,days!G1417)+SUMIFS(user_list!P:P,user_list!G:G,"&lt;="&amp;A1417,user_list!H:H,"&gt;="&amp;A1417,user_list!J:J,days!G1417-1)</f>
        <v>0</v>
      </c>
      <c r="E1417" s="38">
        <f>COUNTIF(user_list!H:H,A1417)</f>
        <v>0</v>
      </c>
      <c r="F1417" s="55">
        <f t="shared" si="44"/>
        <v>11</v>
      </c>
      <c r="G1417" s="55">
        <f t="shared" si="45"/>
        <v>2018</v>
      </c>
    </row>
    <row r="1418" spans="1:7" x14ac:dyDescent="0.3">
      <c r="A1418" s="74">
        <v>43421</v>
      </c>
      <c r="B1418">
        <f>SUMIFS(user_list!P:P,user_list!G:G,"&lt;="&amp;A1418,user_list!H:H,"&gt;="&amp;A1418)</f>
        <v>0.43533689295703032</v>
      </c>
      <c r="C1418">
        <f>SUMIFS(user_list!Q:Q,user_list!G:G,"&lt;="&amp;A1418,user_list!H:H,"&gt;="&amp;A1418)</f>
        <v>1.1185354691075511</v>
      </c>
      <c r="D1418">
        <f>SUMIFS(user_list!P:P,user_list!G:G,"&lt;="&amp;A1418,user_list!H:H,"&gt;="&amp;A1418,user_list!J:J,days!G1418)+SUMIFS(user_list!P:P,user_list!G:G,"&lt;="&amp;A1418,user_list!H:H,"&gt;="&amp;A1418,user_list!J:J,days!G1418-1)</f>
        <v>0</v>
      </c>
      <c r="E1418" s="38">
        <f>COUNTIF(user_list!H:H,A1418)</f>
        <v>0</v>
      </c>
      <c r="F1418" s="55">
        <f t="shared" si="44"/>
        <v>11</v>
      </c>
      <c r="G1418" s="55">
        <f t="shared" si="45"/>
        <v>2018</v>
      </c>
    </row>
    <row r="1419" spans="1:7" x14ac:dyDescent="0.3">
      <c r="A1419" s="74">
        <v>43422</v>
      </c>
      <c r="B1419">
        <f>SUMIFS(user_list!P:P,user_list!G:G,"&lt;="&amp;A1419,user_list!H:H,"&gt;="&amp;A1419)</f>
        <v>0.43533689295703032</v>
      </c>
      <c r="C1419">
        <f>SUMIFS(user_list!Q:Q,user_list!G:G,"&lt;="&amp;A1419,user_list!H:H,"&gt;="&amp;A1419)</f>
        <v>1.1185354691075511</v>
      </c>
      <c r="D1419">
        <f>SUMIFS(user_list!P:P,user_list!G:G,"&lt;="&amp;A1419,user_list!H:H,"&gt;="&amp;A1419,user_list!J:J,days!G1419)+SUMIFS(user_list!P:P,user_list!G:G,"&lt;="&amp;A1419,user_list!H:H,"&gt;="&amp;A1419,user_list!J:J,days!G1419-1)</f>
        <v>0</v>
      </c>
      <c r="E1419" s="38">
        <f>COUNTIF(user_list!H:H,A1419)</f>
        <v>0</v>
      </c>
      <c r="F1419" s="55">
        <f t="shared" si="44"/>
        <v>11</v>
      </c>
      <c r="G1419" s="55">
        <f t="shared" si="45"/>
        <v>2018</v>
      </c>
    </row>
    <row r="1420" spans="1:7" x14ac:dyDescent="0.3">
      <c r="A1420" s="74">
        <v>43423</v>
      </c>
      <c r="B1420">
        <f>SUMIFS(user_list!P:P,user_list!G:G,"&lt;="&amp;A1420,user_list!H:H,"&gt;="&amp;A1420)</f>
        <v>0.9754603497471539</v>
      </c>
      <c r="C1420">
        <f>SUMIFS(user_list!Q:Q,user_list!G:G,"&lt;="&amp;A1420,user_list!H:H,"&gt;="&amp;A1420)</f>
        <v>2.5074243579964399</v>
      </c>
      <c r="D1420">
        <f>SUMIFS(user_list!P:P,user_list!G:G,"&lt;="&amp;A1420,user_list!H:H,"&gt;="&amp;A1420,user_list!J:J,days!G1420)+SUMIFS(user_list!P:P,user_list!G:G,"&lt;="&amp;A1420,user_list!H:H,"&gt;="&amp;A1420,user_list!J:J,days!G1420-1)</f>
        <v>0</v>
      </c>
      <c r="E1420" s="38">
        <f>COUNTIF(user_list!H:H,A1420)</f>
        <v>0</v>
      </c>
      <c r="F1420" s="55">
        <f t="shared" si="44"/>
        <v>11</v>
      </c>
      <c r="G1420" s="55">
        <f t="shared" si="45"/>
        <v>2018</v>
      </c>
    </row>
    <row r="1421" spans="1:7" x14ac:dyDescent="0.3">
      <c r="A1421" s="74">
        <v>43424</v>
      </c>
      <c r="B1421">
        <f>SUMIFS(user_list!P:P,user_list!G:G,"&lt;="&amp;A1421,user_list!H:H,"&gt;="&amp;A1421)</f>
        <v>0.9754603497471539</v>
      </c>
      <c r="C1421">
        <f>SUMIFS(user_list!Q:Q,user_list!G:G,"&lt;="&amp;A1421,user_list!H:H,"&gt;="&amp;A1421)</f>
        <v>2.5074243579964399</v>
      </c>
      <c r="D1421">
        <f>SUMIFS(user_list!P:P,user_list!G:G,"&lt;="&amp;A1421,user_list!H:H,"&gt;="&amp;A1421,user_list!J:J,days!G1421)+SUMIFS(user_list!P:P,user_list!G:G,"&lt;="&amp;A1421,user_list!H:H,"&gt;="&amp;A1421,user_list!J:J,days!G1421-1)</f>
        <v>0</v>
      </c>
      <c r="E1421" s="38">
        <f>COUNTIF(user_list!H:H,A1421)</f>
        <v>0</v>
      </c>
      <c r="F1421" s="55">
        <f t="shared" si="44"/>
        <v>11</v>
      </c>
      <c r="G1421" s="55">
        <f t="shared" si="45"/>
        <v>2018</v>
      </c>
    </row>
    <row r="1422" spans="1:7" x14ac:dyDescent="0.3">
      <c r="A1422" s="74">
        <v>43425</v>
      </c>
      <c r="B1422">
        <f>SUMIFS(user_list!P:P,user_list!G:G,"&lt;="&amp;A1422,user_list!H:H,"&gt;="&amp;A1422)</f>
        <v>0.9754603497471539</v>
      </c>
      <c r="C1422">
        <f>SUMIFS(user_list!Q:Q,user_list!G:G,"&lt;="&amp;A1422,user_list!H:H,"&gt;="&amp;A1422)</f>
        <v>2.5074243579964399</v>
      </c>
      <c r="D1422">
        <f>SUMIFS(user_list!P:P,user_list!G:G,"&lt;="&amp;A1422,user_list!H:H,"&gt;="&amp;A1422,user_list!J:J,days!G1422)+SUMIFS(user_list!P:P,user_list!G:G,"&lt;="&amp;A1422,user_list!H:H,"&gt;="&amp;A1422,user_list!J:J,days!G1422-1)</f>
        <v>0</v>
      </c>
      <c r="E1422" s="38">
        <f>COUNTIF(user_list!H:H,A1422)</f>
        <v>0</v>
      </c>
      <c r="F1422" s="55">
        <f t="shared" si="44"/>
        <v>11</v>
      </c>
      <c r="G1422" s="55">
        <f t="shared" si="45"/>
        <v>2018</v>
      </c>
    </row>
    <row r="1423" spans="1:7" x14ac:dyDescent="0.3">
      <c r="A1423" s="74">
        <v>43426</v>
      </c>
      <c r="B1423">
        <f>SUMIFS(user_list!P:P,user_list!G:G,"&lt;="&amp;A1423,user_list!H:H,"&gt;="&amp;A1423)</f>
        <v>0.9754603497471539</v>
      </c>
      <c r="C1423">
        <f>SUMIFS(user_list!Q:Q,user_list!G:G,"&lt;="&amp;A1423,user_list!H:H,"&gt;="&amp;A1423)</f>
        <v>2.5074243579964399</v>
      </c>
      <c r="D1423">
        <f>SUMIFS(user_list!P:P,user_list!G:G,"&lt;="&amp;A1423,user_list!H:H,"&gt;="&amp;A1423,user_list!J:J,days!G1423)+SUMIFS(user_list!P:P,user_list!G:G,"&lt;="&amp;A1423,user_list!H:H,"&gt;="&amp;A1423,user_list!J:J,days!G1423-1)</f>
        <v>0</v>
      </c>
      <c r="E1423" s="38">
        <f>COUNTIF(user_list!H:H,A1423)</f>
        <v>0</v>
      </c>
      <c r="F1423" s="55">
        <f t="shared" si="44"/>
        <v>11</v>
      </c>
      <c r="G1423" s="55">
        <f t="shared" si="45"/>
        <v>2018</v>
      </c>
    </row>
    <row r="1424" spans="1:7" x14ac:dyDescent="0.3">
      <c r="A1424" s="74">
        <v>43427</v>
      </c>
      <c r="B1424">
        <f>SUMIFS(user_list!P:P,user_list!G:G,"&lt;="&amp;A1424,user_list!H:H,"&gt;="&amp;A1424)</f>
        <v>0.9754603497471539</v>
      </c>
      <c r="C1424">
        <f>SUMIFS(user_list!Q:Q,user_list!G:G,"&lt;="&amp;A1424,user_list!H:H,"&gt;="&amp;A1424)</f>
        <v>2.5074243579964399</v>
      </c>
      <c r="D1424">
        <f>SUMIFS(user_list!P:P,user_list!G:G,"&lt;="&amp;A1424,user_list!H:H,"&gt;="&amp;A1424,user_list!J:J,days!G1424)+SUMIFS(user_list!P:P,user_list!G:G,"&lt;="&amp;A1424,user_list!H:H,"&gt;="&amp;A1424,user_list!J:J,days!G1424-1)</f>
        <v>0</v>
      </c>
      <c r="E1424" s="38">
        <f>COUNTIF(user_list!H:H,A1424)</f>
        <v>0</v>
      </c>
      <c r="F1424" s="55">
        <f t="shared" si="44"/>
        <v>11</v>
      </c>
      <c r="G1424" s="55">
        <f t="shared" si="45"/>
        <v>2018</v>
      </c>
    </row>
    <row r="1425" spans="1:7" x14ac:dyDescent="0.3">
      <c r="A1425" s="74">
        <v>43428</v>
      </c>
      <c r="B1425">
        <f>SUMIFS(user_list!P:P,user_list!G:G,"&lt;="&amp;A1425,user_list!H:H,"&gt;="&amp;A1425)</f>
        <v>0.9754603497471539</v>
      </c>
      <c r="C1425">
        <f>SUMIFS(user_list!Q:Q,user_list!G:G,"&lt;="&amp;A1425,user_list!H:H,"&gt;="&amp;A1425)</f>
        <v>2.5074243579964399</v>
      </c>
      <c r="D1425">
        <f>SUMIFS(user_list!P:P,user_list!G:G,"&lt;="&amp;A1425,user_list!H:H,"&gt;="&amp;A1425,user_list!J:J,days!G1425)+SUMIFS(user_list!P:P,user_list!G:G,"&lt;="&amp;A1425,user_list!H:H,"&gt;="&amp;A1425,user_list!J:J,days!G1425-1)</f>
        <v>0</v>
      </c>
      <c r="E1425" s="38">
        <f>COUNTIF(user_list!H:H,A1425)</f>
        <v>0</v>
      </c>
      <c r="F1425" s="55">
        <f t="shared" si="44"/>
        <v>11</v>
      </c>
      <c r="G1425" s="55">
        <f t="shared" si="45"/>
        <v>2018</v>
      </c>
    </row>
    <row r="1426" spans="1:7" x14ac:dyDescent="0.3">
      <c r="A1426" s="74">
        <v>43429</v>
      </c>
      <c r="B1426">
        <f>SUMIFS(user_list!P:P,user_list!G:G,"&lt;="&amp;A1426,user_list!H:H,"&gt;="&amp;A1426)</f>
        <v>0.9754603497471539</v>
      </c>
      <c r="C1426">
        <f>SUMIFS(user_list!Q:Q,user_list!G:G,"&lt;="&amp;A1426,user_list!H:H,"&gt;="&amp;A1426)</f>
        <v>2.5074243579964399</v>
      </c>
      <c r="D1426">
        <f>SUMIFS(user_list!P:P,user_list!G:G,"&lt;="&amp;A1426,user_list!H:H,"&gt;="&amp;A1426,user_list!J:J,days!G1426)+SUMIFS(user_list!P:P,user_list!G:G,"&lt;="&amp;A1426,user_list!H:H,"&gt;="&amp;A1426,user_list!J:J,days!G1426-1)</f>
        <v>0</v>
      </c>
      <c r="E1426" s="38">
        <f>COUNTIF(user_list!H:H,A1426)</f>
        <v>0</v>
      </c>
      <c r="F1426" s="55">
        <f t="shared" si="44"/>
        <v>11</v>
      </c>
      <c r="G1426" s="55">
        <f t="shared" si="45"/>
        <v>2018</v>
      </c>
    </row>
    <row r="1427" spans="1:7" x14ac:dyDescent="0.3">
      <c r="A1427" s="74">
        <v>43430</v>
      </c>
      <c r="B1427">
        <f>SUMIFS(user_list!P:P,user_list!G:G,"&lt;="&amp;A1427,user_list!H:H,"&gt;="&amp;A1427)</f>
        <v>0.9754603497471539</v>
      </c>
      <c r="C1427">
        <f>SUMIFS(user_list!Q:Q,user_list!G:G,"&lt;="&amp;A1427,user_list!H:H,"&gt;="&amp;A1427)</f>
        <v>2.5074243579964399</v>
      </c>
      <c r="D1427">
        <f>SUMIFS(user_list!P:P,user_list!G:G,"&lt;="&amp;A1427,user_list!H:H,"&gt;="&amp;A1427,user_list!J:J,days!G1427)+SUMIFS(user_list!P:P,user_list!G:G,"&lt;="&amp;A1427,user_list!H:H,"&gt;="&amp;A1427,user_list!J:J,days!G1427-1)</f>
        <v>0</v>
      </c>
      <c r="E1427" s="38">
        <f>COUNTIF(user_list!H:H,A1427)</f>
        <v>0</v>
      </c>
      <c r="F1427" s="55">
        <f t="shared" si="44"/>
        <v>11</v>
      </c>
      <c r="G1427" s="55">
        <f t="shared" si="45"/>
        <v>2018</v>
      </c>
    </row>
    <row r="1428" spans="1:7" x14ac:dyDescent="0.3">
      <c r="A1428" s="74">
        <v>43431</v>
      </c>
      <c r="B1428">
        <f>SUMIFS(user_list!P:P,user_list!G:G,"&lt;="&amp;A1428,user_list!H:H,"&gt;="&amp;A1428)</f>
        <v>0.9754603497471539</v>
      </c>
      <c r="C1428">
        <f>SUMIFS(user_list!Q:Q,user_list!G:G,"&lt;="&amp;A1428,user_list!H:H,"&gt;="&amp;A1428)</f>
        <v>2.5074243579964399</v>
      </c>
      <c r="D1428">
        <f>SUMIFS(user_list!P:P,user_list!G:G,"&lt;="&amp;A1428,user_list!H:H,"&gt;="&amp;A1428,user_list!J:J,days!G1428)+SUMIFS(user_list!P:P,user_list!G:G,"&lt;="&amp;A1428,user_list!H:H,"&gt;="&amp;A1428,user_list!J:J,days!G1428-1)</f>
        <v>0</v>
      </c>
      <c r="E1428" s="38">
        <f>COUNTIF(user_list!H:H,A1428)</f>
        <v>0</v>
      </c>
      <c r="F1428" s="55">
        <f t="shared" si="44"/>
        <v>11</v>
      </c>
      <c r="G1428" s="55">
        <f t="shared" si="45"/>
        <v>2018</v>
      </c>
    </row>
    <row r="1429" spans="1:7" x14ac:dyDescent="0.3">
      <c r="A1429" s="74">
        <v>43432</v>
      </c>
      <c r="B1429">
        <f>SUMIFS(user_list!P:P,user_list!G:G,"&lt;="&amp;A1429,user_list!H:H,"&gt;="&amp;A1429)</f>
        <v>0.9754603497471539</v>
      </c>
      <c r="C1429">
        <f>SUMIFS(user_list!Q:Q,user_list!G:G,"&lt;="&amp;A1429,user_list!H:H,"&gt;="&amp;A1429)</f>
        <v>2.5074243579964399</v>
      </c>
      <c r="D1429">
        <f>SUMIFS(user_list!P:P,user_list!G:G,"&lt;="&amp;A1429,user_list!H:H,"&gt;="&amp;A1429,user_list!J:J,days!G1429)+SUMIFS(user_list!P:P,user_list!G:G,"&lt;="&amp;A1429,user_list!H:H,"&gt;="&amp;A1429,user_list!J:J,days!G1429-1)</f>
        <v>0</v>
      </c>
      <c r="E1429" s="38">
        <f>COUNTIF(user_list!H:H,A1429)</f>
        <v>0</v>
      </c>
      <c r="F1429" s="55">
        <f t="shared" si="44"/>
        <v>11</v>
      </c>
      <c r="G1429" s="55">
        <f t="shared" si="45"/>
        <v>2018</v>
      </c>
    </row>
    <row r="1430" spans="1:7" x14ac:dyDescent="0.3">
      <c r="A1430" s="74">
        <v>43433</v>
      </c>
      <c r="B1430">
        <f>SUMIFS(user_list!P:P,user_list!G:G,"&lt;="&amp;A1430,user_list!H:H,"&gt;="&amp;A1430)</f>
        <v>0.9754603497471539</v>
      </c>
      <c r="C1430">
        <f>SUMIFS(user_list!Q:Q,user_list!G:G,"&lt;="&amp;A1430,user_list!H:H,"&gt;="&amp;A1430)</f>
        <v>2.5074243579964399</v>
      </c>
      <c r="D1430">
        <f>SUMIFS(user_list!P:P,user_list!G:G,"&lt;="&amp;A1430,user_list!H:H,"&gt;="&amp;A1430,user_list!J:J,days!G1430)+SUMIFS(user_list!P:P,user_list!G:G,"&lt;="&amp;A1430,user_list!H:H,"&gt;="&amp;A1430,user_list!J:J,days!G1430-1)</f>
        <v>0</v>
      </c>
      <c r="E1430" s="38">
        <f>COUNTIF(user_list!H:H,A1430)</f>
        <v>0</v>
      </c>
      <c r="F1430" s="55">
        <f t="shared" si="44"/>
        <v>11</v>
      </c>
      <c r="G1430" s="55">
        <f t="shared" si="45"/>
        <v>2018</v>
      </c>
    </row>
    <row r="1431" spans="1:7" x14ac:dyDescent="0.3">
      <c r="A1431" s="74">
        <v>43434</v>
      </c>
      <c r="B1431">
        <f>SUMIFS(user_list!P:P,user_list!G:G,"&lt;="&amp;A1431,user_list!H:H,"&gt;="&amp;A1431)</f>
        <v>0.9754603497471539</v>
      </c>
      <c r="C1431">
        <f>SUMIFS(user_list!Q:Q,user_list!G:G,"&lt;="&amp;A1431,user_list!H:H,"&gt;="&amp;A1431)</f>
        <v>2.5074243579964399</v>
      </c>
      <c r="D1431">
        <f>SUMIFS(user_list!P:P,user_list!G:G,"&lt;="&amp;A1431,user_list!H:H,"&gt;="&amp;A1431,user_list!J:J,days!G1431)+SUMIFS(user_list!P:P,user_list!G:G,"&lt;="&amp;A1431,user_list!H:H,"&gt;="&amp;A1431,user_list!J:J,days!G1431-1)</f>
        <v>0</v>
      </c>
      <c r="E1431" s="38">
        <f>COUNTIF(user_list!H:H,A1431)</f>
        <v>0</v>
      </c>
      <c r="F1431" s="55">
        <f t="shared" si="44"/>
        <v>11</v>
      </c>
      <c r="G1431" s="55">
        <f t="shared" si="45"/>
        <v>2018</v>
      </c>
    </row>
    <row r="1432" spans="1:7" x14ac:dyDescent="0.3">
      <c r="A1432" s="74">
        <v>43435</v>
      </c>
      <c r="B1432">
        <f>SUMIFS(user_list!P:P,user_list!G:G,"&lt;="&amp;A1432,user_list!H:H,"&gt;="&amp;A1432)</f>
        <v>0.9754603497471539</v>
      </c>
      <c r="C1432">
        <f>SUMIFS(user_list!Q:Q,user_list!G:G,"&lt;="&amp;A1432,user_list!H:H,"&gt;="&amp;A1432)</f>
        <v>2.5074243579964399</v>
      </c>
      <c r="D1432">
        <f>SUMIFS(user_list!P:P,user_list!G:G,"&lt;="&amp;A1432,user_list!H:H,"&gt;="&amp;A1432,user_list!J:J,days!G1432)+SUMIFS(user_list!P:P,user_list!G:G,"&lt;="&amp;A1432,user_list!H:H,"&gt;="&amp;A1432,user_list!J:J,days!G1432-1)</f>
        <v>0</v>
      </c>
      <c r="E1432" s="38">
        <f>COUNTIF(user_list!H:H,A1432)</f>
        <v>0</v>
      </c>
      <c r="F1432" s="55">
        <f t="shared" si="44"/>
        <v>12</v>
      </c>
      <c r="G1432" s="55">
        <f t="shared" si="45"/>
        <v>2018</v>
      </c>
    </row>
    <row r="1433" spans="1:7" x14ac:dyDescent="0.3">
      <c r="A1433" s="74">
        <v>43436</v>
      </c>
      <c r="B1433">
        <f>SUMIFS(user_list!P:P,user_list!G:G,"&lt;="&amp;A1433,user_list!H:H,"&gt;="&amp;A1433)</f>
        <v>0.9754603497471539</v>
      </c>
      <c r="C1433">
        <f>SUMIFS(user_list!Q:Q,user_list!G:G,"&lt;="&amp;A1433,user_list!H:H,"&gt;="&amp;A1433)</f>
        <v>2.5074243579964399</v>
      </c>
      <c r="D1433">
        <f>SUMIFS(user_list!P:P,user_list!G:G,"&lt;="&amp;A1433,user_list!H:H,"&gt;="&amp;A1433,user_list!J:J,days!G1433)+SUMIFS(user_list!P:P,user_list!G:G,"&lt;="&amp;A1433,user_list!H:H,"&gt;="&amp;A1433,user_list!J:J,days!G1433-1)</f>
        <v>0</v>
      </c>
      <c r="E1433" s="38">
        <f>COUNTIF(user_list!H:H,A1433)</f>
        <v>0</v>
      </c>
      <c r="F1433" s="55">
        <f t="shared" si="44"/>
        <v>12</v>
      </c>
      <c r="G1433" s="55">
        <f t="shared" si="45"/>
        <v>2018</v>
      </c>
    </row>
    <row r="1434" spans="1:7" x14ac:dyDescent="0.3">
      <c r="A1434" s="74">
        <v>43437</v>
      </c>
      <c r="B1434">
        <f>SUMIFS(user_list!P:P,user_list!G:G,"&lt;="&amp;A1434,user_list!H:H,"&gt;="&amp;A1434)</f>
        <v>0.9754603497471539</v>
      </c>
      <c r="C1434">
        <f>SUMIFS(user_list!Q:Q,user_list!G:G,"&lt;="&amp;A1434,user_list!H:H,"&gt;="&amp;A1434)</f>
        <v>2.5074243579964399</v>
      </c>
      <c r="D1434">
        <f>SUMIFS(user_list!P:P,user_list!G:G,"&lt;="&amp;A1434,user_list!H:H,"&gt;="&amp;A1434,user_list!J:J,days!G1434)+SUMIFS(user_list!P:P,user_list!G:G,"&lt;="&amp;A1434,user_list!H:H,"&gt;="&amp;A1434,user_list!J:J,days!G1434-1)</f>
        <v>0</v>
      </c>
      <c r="E1434" s="38">
        <f>COUNTIF(user_list!H:H,A1434)</f>
        <v>1</v>
      </c>
      <c r="F1434" s="55">
        <f t="shared" si="44"/>
        <v>12</v>
      </c>
      <c r="G1434" s="55">
        <f t="shared" si="45"/>
        <v>2018</v>
      </c>
    </row>
    <row r="1435" spans="1:7" x14ac:dyDescent="0.3">
      <c r="A1435" s="74">
        <v>43438</v>
      </c>
      <c r="B1435">
        <f>SUMIFS(user_list!P:P,user_list!G:G,"&lt;="&amp;A1435,user_list!H:H,"&gt;="&amp;A1435)</f>
        <v>0.55275503573749196</v>
      </c>
      <c r="C1435">
        <f>SUMIFS(user_list!Q:Q,user_list!G:G,"&lt;="&amp;A1435,user_list!H:H,"&gt;="&amp;A1435)</f>
        <v>1.4204678362573102</v>
      </c>
      <c r="D1435">
        <f>SUMIFS(user_list!P:P,user_list!G:G,"&lt;="&amp;A1435,user_list!H:H,"&gt;="&amp;A1435,user_list!J:J,days!G1435)+SUMIFS(user_list!P:P,user_list!G:G,"&lt;="&amp;A1435,user_list!H:H,"&gt;="&amp;A1435,user_list!J:J,days!G1435-1)</f>
        <v>0</v>
      </c>
      <c r="E1435" s="38">
        <f>COUNTIF(user_list!H:H,A1435)</f>
        <v>0</v>
      </c>
      <c r="F1435" s="55">
        <f t="shared" si="44"/>
        <v>12</v>
      </c>
      <c r="G1435" s="55">
        <f t="shared" si="45"/>
        <v>2018</v>
      </c>
    </row>
    <row r="1436" spans="1:7" x14ac:dyDescent="0.3">
      <c r="A1436" s="74">
        <v>43439</v>
      </c>
      <c r="B1436">
        <f>SUMIFS(user_list!P:P,user_list!G:G,"&lt;="&amp;A1436,user_list!H:H,"&gt;="&amp;A1436)</f>
        <v>0.55275503573749196</v>
      </c>
      <c r="C1436">
        <f>SUMIFS(user_list!Q:Q,user_list!G:G,"&lt;="&amp;A1436,user_list!H:H,"&gt;="&amp;A1436)</f>
        <v>1.4204678362573102</v>
      </c>
      <c r="D1436">
        <f>SUMIFS(user_list!P:P,user_list!G:G,"&lt;="&amp;A1436,user_list!H:H,"&gt;="&amp;A1436,user_list!J:J,days!G1436)+SUMIFS(user_list!P:P,user_list!G:G,"&lt;="&amp;A1436,user_list!H:H,"&gt;="&amp;A1436,user_list!J:J,days!G1436-1)</f>
        <v>0</v>
      </c>
      <c r="E1436" s="38">
        <f>COUNTIF(user_list!H:H,A1436)</f>
        <v>0</v>
      </c>
      <c r="F1436" s="55">
        <f t="shared" si="44"/>
        <v>12</v>
      </c>
      <c r="G1436" s="55">
        <f t="shared" si="45"/>
        <v>2018</v>
      </c>
    </row>
    <row r="1437" spans="1:7" x14ac:dyDescent="0.3">
      <c r="A1437" s="74">
        <v>43440</v>
      </c>
      <c r="B1437">
        <f>SUMIFS(user_list!P:P,user_list!G:G,"&lt;="&amp;A1437,user_list!H:H,"&gt;="&amp;A1437)</f>
        <v>0.55275503573749196</v>
      </c>
      <c r="C1437">
        <f>SUMIFS(user_list!Q:Q,user_list!G:G,"&lt;="&amp;A1437,user_list!H:H,"&gt;="&amp;A1437)</f>
        <v>1.4204678362573102</v>
      </c>
      <c r="D1437">
        <f>SUMIFS(user_list!P:P,user_list!G:G,"&lt;="&amp;A1437,user_list!H:H,"&gt;="&amp;A1437,user_list!J:J,days!G1437)+SUMIFS(user_list!P:P,user_list!G:G,"&lt;="&amp;A1437,user_list!H:H,"&gt;="&amp;A1437,user_list!J:J,days!G1437-1)</f>
        <v>0</v>
      </c>
      <c r="E1437" s="38">
        <f>COUNTIF(user_list!H:H,A1437)</f>
        <v>1</v>
      </c>
      <c r="F1437" s="55">
        <f t="shared" si="44"/>
        <v>12</v>
      </c>
      <c r="G1437" s="55">
        <f t="shared" si="45"/>
        <v>2018</v>
      </c>
    </row>
    <row r="1438" spans="1:7" x14ac:dyDescent="0.3">
      <c r="A1438" s="74">
        <v>43441</v>
      </c>
      <c r="B1438">
        <f>SUMIFS(user_list!P:P,user_list!G:G,"&lt;="&amp;A1438,user_list!H:H,"&gt;="&amp;A1438)</f>
        <v>1.2631578947368421E-2</v>
      </c>
      <c r="C1438">
        <f>SUMIFS(user_list!Q:Q,user_list!G:G,"&lt;="&amp;A1438,user_list!H:H,"&gt;="&amp;A1438)</f>
        <v>3.1578947368421047E-2</v>
      </c>
      <c r="D1438">
        <f>SUMIFS(user_list!P:P,user_list!G:G,"&lt;="&amp;A1438,user_list!H:H,"&gt;="&amp;A1438,user_list!J:J,days!G1438)+SUMIFS(user_list!P:P,user_list!G:G,"&lt;="&amp;A1438,user_list!H:H,"&gt;="&amp;A1438,user_list!J:J,days!G1438-1)</f>
        <v>0</v>
      </c>
      <c r="E1438" s="38">
        <f>COUNTIF(user_list!H:H,A1438)</f>
        <v>0</v>
      </c>
      <c r="F1438" s="55">
        <f t="shared" si="44"/>
        <v>12</v>
      </c>
      <c r="G1438" s="55">
        <f t="shared" si="45"/>
        <v>2018</v>
      </c>
    </row>
    <row r="1439" spans="1:7" x14ac:dyDescent="0.3">
      <c r="A1439" s="74">
        <v>43442</v>
      </c>
      <c r="B1439">
        <f>SUMIFS(user_list!P:P,user_list!G:G,"&lt;="&amp;A1439,user_list!H:H,"&gt;="&amp;A1439)</f>
        <v>1.2631578947368421E-2</v>
      </c>
      <c r="C1439">
        <f>SUMIFS(user_list!Q:Q,user_list!G:G,"&lt;="&amp;A1439,user_list!H:H,"&gt;="&amp;A1439)</f>
        <v>3.1578947368421047E-2</v>
      </c>
      <c r="D1439">
        <f>SUMIFS(user_list!P:P,user_list!G:G,"&lt;="&amp;A1439,user_list!H:H,"&gt;="&amp;A1439,user_list!J:J,days!G1439)+SUMIFS(user_list!P:P,user_list!G:G,"&lt;="&amp;A1439,user_list!H:H,"&gt;="&amp;A1439,user_list!J:J,days!G1439-1)</f>
        <v>0</v>
      </c>
      <c r="E1439" s="38">
        <f>COUNTIF(user_list!H:H,A1439)</f>
        <v>0</v>
      </c>
      <c r="F1439" s="55">
        <f t="shared" si="44"/>
        <v>12</v>
      </c>
      <c r="G1439" s="55">
        <f t="shared" si="45"/>
        <v>2018</v>
      </c>
    </row>
    <row r="1440" spans="1:7" x14ac:dyDescent="0.3">
      <c r="A1440" s="74">
        <v>43443</v>
      </c>
      <c r="B1440">
        <f>SUMIFS(user_list!P:P,user_list!G:G,"&lt;="&amp;A1440,user_list!H:H,"&gt;="&amp;A1440)</f>
        <v>1.2631578947368421E-2</v>
      </c>
      <c r="C1440">
        <f>SUMIFS(user_list!Q:Q,user_list!G:G,"&lt;="&amp;A1440,user_list!H:H,"&gt;="&amp;A1440)</f>
        <v>3.1578947368421047E-2</v>
      </c>
      <c r="D1440">
        <f>SUMIFS(user_list!P:P,user_list!G:G,"&lt;="&amp;A1440,user_list!H:H,"&gt;="&amp;A1440,user_list!J:J,days!G1440)+SUMIFS(user_list!P:P,user_list!G:G,"&lt;="&amp;A1440,user_list!H:H,"&gt;="&amp;A1440,user_list!J:J,days!G1440-1)</f>
        <v>0</v>
      </c>
      <c r="E1440" s="38">
        <f>COUNTIF(user_list!H:H,A1440)</f>
        <v>0</v>
      </c>
      <c r="F1440" s="55">
        <f t="shared" si="44"/>
        <v>12</v>
      </c>
      <c r="G1440" s="55">
        <f t="shared" si="45"/>
        <v>2018</v>
      </c>
    </row>
    <row r="1441" spans="1:7" x14ac:dyDescent="0.3">
      <c r="A1441" s="74">
        <v>43444</v>
      </c>
      <c r="B1441">
        <f>SUMIFS(user_list!P:P,user_list!G:G,"&lt;="&amp;A1441,user_list!H:H,"&gt;="&amp;A1441)</f>
        <v>1.2631578947368421E-2</v>
      </c>
      <c r="C1441">
        <f>SUMIFS(user_list!Q:Q,user_list!G:G,"&lt;="&amp;A1441,user_list!H:H,"&gt;="&amp;A1441)</f>
        <v>3.1578947368421047E-2</v>
      </c>
      <c r="D1441">
        <f>SUMIFS(user_list!P:P,user_list!G:G,"&lt;="&amp;A1441,user_list!H:H,"&gt;="&amp;A1441,user_list!J:J,days!G1441)+SUMIFS(user_list!P:P,user_list!G:G,"&lt;="&amp;A1441,user_list!H:H,"&gt;="&amp;A1441,user_list!J:J,days!G1441-1)</f>
        <v>0</v>
      </c>
      <c r="E1441" s="38">
        <f>COUNTIF(user_list!H:H,A1441)</f>
        <v>0</v>
      </c>
      <c r="F1441" s="55">
        <f t="shared" si="44"/>
        <v>12</v>
      </c>
      <c r="G1441" s="55">
        <f t="shared" si="45"/>
        <v>2018</v>
      </c>
    </row>
    <row r="1442" spans="1:7" x14ac:dyDescent="0.3">
      <c r="A1442" s="74">
        <v>43445</v>
      </c>
      <c r="B1442">
        <f>SUMIFS(user_list!P:P,user_list!G:G,"&lt;="&amp;A1442,user_list!H:H,"&gt;="&amp;A1442)</f>
        <v>1.2631578947368421E-2</v>
      </c>
      <c r="C1442">
        <f>SUMIFS(user_list!Q:Q,user_list!G:G,"&lt;="&amp;A1442,user_list!H:H,"&gt;="&amp;A1442)</f>
        <v>3.1578947368421047E-2</v>
      </c>
      <c r="D1442">
        <f>SUMIFS(user_list!P:P,user_list!G:G,"&lt;="&amp;A1442,user_list!H:H,"&gt;="&amp;A1442,user_list!J:J,days!G1442)+SUMIFS(user_list!P:P,user_list!G:G,"&lt;="&amp;A1442,user_list!H:H,"&gt;="&amp;A1442,user_list!J:J,days!G1442-1)</f>
        <v>0</v>
      </c>
      <c r="E1442" s="38">
        <f>COUNTIF(user_list!H:H,A1442)</f>
        <v>0</v>
      </c>
      <c r="F1442" s="55">
        <f t="shared" si="44"/>
        <v>12</v>
      </c>
      <c r="G1442" s="55">
        <f t="shared" si="45"/>
        <v>2018</v>
      </c>
    </row>
    <row r="1443" spans="1:7" x14ac:dyDescent="0.3">
      <c r="A1443" s="74">
        <v>43446</v>
      </c>
      <c r="B1443">
        <f>SUMIFS(user_list!P:P,user_list!G:G,"&lt;="&amp;A1443,user_list!H:H,"&gt;="&amp;A1443)</f>
        <v>1.2631578947368421E-2</v>
      </c>
      <c r="C1443">
        <f>SUMIFS(user_list!Q:Q,user_list!G:G,"&lt;="&amp;A1443,user_list!H:H,"&gt;="&amp;A1443)</f>
        <v>3.1578947368421047E-2</v>
      </c>
      <c r="D1443">
        <f>SUMIFS(user_list!P:P,user_list!G:G,"&lt;="&amp;A1443,user_list!H:H,"&gt;="&amp;A1443,user_list!J:J,days!G1443)+SUMIFS(user_list!P:P,user_list!G:G,"&lt;="&amp;A1443,user_list!H:H,"&gt;="&amp;A1443,user_list!J:J,days!G1443-1)</f>
        <v>0</v>
      </c>
      <c r="E1443" s="38">
        <f>COUNTIF(user_list!H:H,A1443)</f>
        <v>0</v>
      </c>
      <c r="F1443" s="55">
        <f t="shared" si="44"/>
        <v>12</v>
      </c>
      <c r="G1443" s="55">
        <f t="shared" si="45"/>
        <v>2018</v>
      </c>
    </row>
    <row r="1444" spans="1:7" x14ac:dyDescent="0.3">
      <c r="A1444" s="74">
        <v>43447</v>
      </c>
      <c r="B1444">
        <f>SUMIFS(user_list!P:P,user_list!G:G,"&lt;="&amp;A1444,user_list!H:H,"&gt;="&amp;A1444)</f>
        <v>1.2631578947368421E-2</v>
      </c>
      <c r="C1444">
        <f>SUMIFS(user_list!Q:Q,user_list!G:G,"&lt;="&amp;A1444,user_list!H:H,"&gt;="&amp;A1444)</f>
        <v>3.1578947368421047E-2</v>
      </c>
      <c r="D1444">
        <f>SUMIFS(user_list!P:P,user_list!G:G,"&lt;="&amp;A1444,user_list!H:H,"&gt;="&amp;A1444,user_list!J:J,days!G1444)+SUMIFS(user_list!P:P,user_list!G:G,"&lt;="&amp;A1444,user_list!H:H,"&gt;="&amp;A1444,user_list!J:J,days!G1444-1)</f>
        <v>0</v>
      </c>
      <c r="E1444" s="38">
        <f>COUNTIF(user_list!H:H,A1444)</f>
        <v>0</v>
      </c>
      <c r="F1444" s="55">
        <f t="shared" si="44"/>
        <v>12</v>
      </c>
      <c r="G1444" s="55">
        <f t="shared" si="45"/>
        <v>2018</v>
      </c>
    </row>
    <row r="1445" spans="1:7" x14ac:dyDescent="0.3">
      <c r="A1445" s="74">
        <v>43448</v>
      </c>
      <c r="B1445">
        <f>SUMIFS(user_list!P:P,user_list!G:G,"&lt;="&amp;A1445,user_list!H:H,"&gt;="&amp;A1445)</f>
        <v>1.2631578947368421E-2</v>
      </c>
      <c r="C1445">
        <f>SUMIFS(user_list!Q:Q,user_list!G:G,"&lt;="&amp;A1445,user_list!H:H,"&gt;="&amp;A1445)</f>
        <v>3.1578947368421047E-2</v>
      </c>
      <c r="D1445">
        <f>SUMIFS(user_list!P:P,user_list!G:G,"&lt;="&amp;A1445,user_list!H:H,"&gt;="&amp;A1445,user_list!J:J,days!G1445)+SUMIFS(user_list!P:P,user_list!G:G,"&lt;="&amp;A1445,user_list!H:H,"&gt;="&amp;A1445,user_list!J:J,days!G1445-1)</f>
        <v>0</v>
      </c>
      <c r="E1445" s="38">
        <f>COUNTIF(user_list!H:H,A1445)</f>
        <v>0</v>
      </c>
      <c r="F1445" s="55">
        <f t="shared" si="44"/>
        <v>12</v>
      </c>
      <c r="G1445" s="55">
        <f t="shared" si="45"/>
        <v>2018</v>
      </c>
    </row>
    <row r="1446" spans="1:7" x14ac:dyDescent="0.3">
      <c r="A1446" s="74">
        <v>43449</v>
      </c>
      <c r="B1446">
        <f>SUMIFS(user_list!P:P,user_list!G:G,"&lt;="&amp;A1446,user_list!H:H,"&gt;="&amp;A1446)</f>
        <v>1.2631578947368421E-2</v>
      </c>
      <c r="C1446">
        <f>SUMIFS(user_list!Q:Q,user_list!G:G,"&lt;="&amp;A1446,user_list!H:H,"&gt;="&amp;A1446)</f>
        <v>3.1578947368421047E-2</v>
      </c>
      <c r="D1446">
        <f>SUMIFS(user_list!P:P,user_list!G:G,"&lt;="&amp;A1446,user_list!H:H,"&gt;="&amp;A1446,user_list!J:J,days!G1446)+SUMIFS(user_list!P:P,user_list!G:G,"&lt;="&amp;A1446,user_list!H:H,"&gt;="&amp;A1446,user_list!J:J,days!G1446-1)</f>
        <v>0</v>
      </c>
      <c r="E1446" s="38">
        <f>COUNTIF(user_list!H:H,A1446)</f>
        <v>0</v>
      </c>
      <c r="F1446" s="55">
        <f t="shared" si="44"/>
        <v>12</v>
      </c>
      <c r="G1446" s="55">
        <f t="shared" si="45"/>
        <v>2018</v>
      </c>
    </row>
    <row r="1447" spans="1:7" x14ac:dyDescent="0.3">
      <c r="A1447" s="74">
        <v>43450</v>
      </c>
      <c r="B1447">
        <f>SUMIFS(user_list!P:P,user_list!G:G,"&lt;="&amp;A1447,user_list!H:H,"&gt;="&amp;A1447)</f>
        <v>1.2631578947368421E-2</v>
      </c>
      <c r="C1447">
        <f>SUMIFS(user_list!Q:Q,user_list!G:G,"&lt;="&amp;A1447,user_list!H:H,"&gt;="&amp;A1447)</f>
        <v>3.1578947368421047E-2</v>
      </c>
      <c r="D1447">
        <f>SUMIFS(user_list!P:P,user_list!G:G,"&lt;="&amp;A1447,user_list!H:H,"&gt;="&amp;A1447,user_list!J:J,days!G1447)+SUMIFS(user_list!P:P,user_list!G:G,"&lt;="&amp;A1447,user_list!H:H,"&gt;="&amp;A1447,user_list!J:J,days!G1447-1)</f>
        <v>0</v>
      </c>
      <c r="E1447" s="38">
        <f>COUNTIF(user_list!H:H,A1447)</f>
        <v>0</v>
      </c>
      <c r="F1447" s="55">
        <f t="shared" si="44"/>
        <v>12</v>
      </c>
      <c r="G1447" s="55">
        <f t="shared" si="45"/>
        <v>2018</v>
      </c>
    </row>
    <row r="1448" spans="1:7" x14ac:dyDescent="0.3">
      <c r="A1448" s="74">
        <v>43451</v>
      </c>
      <c r="B1448">
        <f>SUMIFS(user_list!P:P,user_list!G:G,"&lt;="&amp;A1448,user_list!H:H,"&gt;="&amp;A1448)</f>
        <v>1.2631578947368421E-2</v>
      </c>
      <c r="C1448">
        <f>SUMIFS(user_list!Q:Q,user_list!G:G,"&lt;="&amp;A1448,user_list!H:H,"&gt;="&amp;A1448)</f>
        <v>3.1578947368421047E-2</v>
      </c>
      <c r="D1448">
        <f>SUMIFS(user_list!P:P,user_list!G:G,"&lt;="&amp;A1448,user_list!H:H,"&gt;="&amp;A1448,user_list!J:J,days!G1448)+SUMIFS(user_list!P:P,user_list!G:G,"&lt;="&amp;A1448,user_list!H:H,"&gt;="&amp;A1448,user_list!J:J,days!G1448-1)</f>
        <v>0</v>
      </c>
      <c r="E1448" s="38">
        <f>COUNTIF(user_list!H:H,A1448)</f>
        <v>0</v>
      </c>
      <c r="F1448" s="55">
        <f t="shared" si="44"/>
        <v>12</v>
      </c>
      <c r="G1448" s="55">
        <f t="shared" si="45"/>
        <v>2018</v>
      </c>
    </row>
    <row r="1449" spans="1:7" x14ac:dyDescent="0.3">
      <c r="A1449" s="74">
        <v>43452</v>
      </c>
      <c r="B1449">
        <f>SUMIFS(user_list!P:P,user_list!G:G,"&lt;="&amp;A1449,user_list!H:H,"&gt;="&amp;A1449)</f>
        <v>1.2631578947368421E-2</v>
      </c>
      <c r="C1449">
        <f>SUMIFS(user_list!Q:Q,user_list!G:G,"&lt;="&amp;A1449,user_list!H:H,"&gt;="&amp;A1449)</f>
        <v>3.1578947368421047E-2</v>
      </c>
      <c r="D1449">
        <f>SUMIFS(user_list!P:P,user_list!G:G,"&lt;="&amp;A1449,user_list!H:H,"&gt;="&amp;A1449,user_list!J:J,days!G1449)+SUMIFS(user_list!P:P,user_list!G:G,"&lt;="&amp;A1449,user_list!H:H,"&gt;="&amp;A1449,user_list!J:J,days!G1449-1)</f>
        <v>0</v>
      </c>
      <c r="E1449" s="38">
        <f>COUNTIF(user_list!H:H,A1449)</f>
        <v>0</v>
      </c>
      <c r="F1449" s="55">
        <f t="shared" si="44"/>
        <v>12</v>
      </c>
      <c r="G1449" s="55">
        <f t="shared" si="45"/>
        <v>2018</v>
      </c>
    </row>
    <row r="1450" spans="1:7" x14ac:dyDescent="0.3">
      <c r="A1450" s="74">
        <v>43453</v>
      </c>
      <c r="B1450">
        <f>SUMIFS(user_list!P:P,user_list!G:G,"&lt;="&amp;A1450,user_list!H:H,"&gt;="&amp;A1450)</f>
        <v>1.2631578947368421E-2</v>
      </c>
      <c r="C1450">
        <f>SUMIFS(user_list!Q:Q,user_list!G:G,"&lt;="&amp;A1450,user_list!H:H,"&gt;="&amp;A1450)</f>
        <v>3.1578947368421047E-2</v>
      </c>
      <c r="D1450">
        <f>SUMIFS(user_list!P:P,user_list!G:G,"&lt;="&amp;A1450,user_list!H:H,"&gt;="&amp;A1450,user_list!J:J,days!G1450)+SUMIFS(user_list!P:P,user_list!G:G,"&lt;="&amp;A1450,user_list!H:H,"&gt;="&amp;A1450,user_list!J:J,days!G1450-1)</f>
        <v>0</v>
      </c>
      <c r="E1450" s="38">
        <f>COUNTIF(user_list!H:H,A1450)</f>
        <v>0</v>
      </c>
      <c r="F1450" s="55">
        <f t="shared" si="44"/>
        <v>12</v>
      </c>
      <c r="G1450" s="55">
        <f t="shared" si="45"/>
        <v>2018</v>
      </c>
    </row>
    <row r="1451" spans="1:7" x14ac:dyDescent="0.3">
      <c r="A1451" s="74">
        <v>43454</v>
      </c>
      <c r="B1451">
        <f>SUMIFS(user_list!P:P,user_list!G:G,"&lt;="&amp;A1451,user_list!H:H,"&gt;="&amp;A1451)</f>
        <v>1.2631578947368421E-2</v>
      </c>
      <c r="C1451">
        <f>SUMIFS(user_list!Q:Q,user_list!G:G,"&lt;="&amp;A1451,user_list!H:H,"&gt;="&amp;A1451)</f>
        <v>3.1578947368421047E-2</v>
      </c>
      <c r="D1451">
        <f>SUMIFS(user_list!P:P,user_list!G:G,"&lt;="&amp;A1451,user_list!H:H,"&gt;="&amp;A1451,user_list!J:J,days!G1451)+SUMIFS(user_list!P:P,user_list!G:G,"&lt;="&amp;A1451,user_list!H:H,"&gt;="&amp;A1451,user_list!J:J,days!G1451-1)</f>
        <v>0</v>
      </c>
      <c r="E1451" s="38">
        <f>COUNTIF(user_list!H:H,A1451)</f>
        <v>0</v>
      </c>
      <c r="F1451" s="55">
        <f t="shared" si="44"/>
        <v>12</v>
      </c>
      <c r="G1451" s="55">
        <f t="shared" si="45"/>
        <v>2018</v>
      </c>
    </row>
    <row r="1452" spans="1:7" x14ac:dyDescent="0.3">
      <c r="A1452" s="74">
        <v>43455</v>
      </c>
      <c r="B1452">
        <f>SUMIFS(user_list!P:P,user_list!G:G,"&lt;="&amp;A1452,user_list!H:H,"&gt;="&amp;A1452)</f>
        <v>1.2631578947368421E-2</v>
      </c>
      <c r="C1452">
        <f>SUMIFS(user_list!Q:Q,user_list!G:G,"&lt;="&amp;A1452,user_list!H:H,"&gt;="&amp;A1452)</f>
        <v>3.1578947368421047E-2</v>
      </c>
      <c r="D1452">
        <f>SUMIFS(user_list!P:P,user_list!G:G,"&lt;="&amp;A1452,user_list!H:H,"&gt;="&amp;A1452,user_list!J:J,days!G1452)+SUMIFS(user_list!P:P,user_list!G:G,"&lt;="&amp;A1452,user_list!H:H,"&gt;="&amp;A1452,user_list!J:J,days!G1452-1)</f>
        <v>0</v>
      </c>
      <c r="E1452" s="38">
        <f>COUNTIF(user_list!H:H,A1452)</f>
        <v>0</v>
      </c>
      <c r="F1452" s="55">
        <f t="shared" si="44"/>
        <v>12</v>
      </c>
      <c r="G1452" s="55">
        <f t="shared" si="45"/>
        <v>2018</v>
      </c>
    </row>
    <row r="1453" spans="1:7" x14ac:dyDescent="0.3">
      <c r="A1453" s="74">
        <v>43456</v>
      </c>
      <c r="B1453">
        <f>SUMIFS(user_list!P:P,user_list!G:G,"&lt;="&amp;A1453,user_list!H:H,"&gt;="&amp;A1453)</f>
        <v>1.2631578947368421E-2</v>
      </c>
      <c r="C1453">
        <f>SUMIFS(user_list!Q:Q,user_list!G:G,"&lt;="&amp;A1453,user_list!H:H,"&gt;="&amp;A1453)</f>
        <v>3.1578947368421047E-2</v>
      </c>
      <c r="D1453">
        <f>SUMIFS(user_list!P:P,user_list!G:G,"&lt;="&amp;A1453,user_list!H:H,"&gt;="&amp;A1453,user_list!J:J,days!G1453)+SUMIFS(user_list!P:P,user_list!G:G,"&lt;="&amp;A1453,user_list!H:H,"&gt;="&amp;A1453,user_list!J:J,days!G1453-1)</f>
        <v>0</v>
      </c>
      <c r="E1453" s="38">
        <f>COUNTIF(user_list!H:H,A1453)</f>
        <v>0</v>
      </c>
      <c r="F1453" s="55">
        <f t="shared" si="44"/>
        <v>12</v>
      </c>
      <c r="G1453" s="55">
        <f t="shared" si="45"/>
        <v>2018</v>
      </c>
    </row>
    <row r="1454" spans="1:7" x14ac:dyDescent="0.3">
      <c r="A1454" s="74">
        <v>43457</v>
      </c>
      <c r="B1454">
        <f>SUMIFS(user_list!P:P,user_list!G:G,"&lt;="&amp;A1454,user_list!H:H,"&gt;="&amp;A1454)</f>
        <v>1.2631578947368421E-2</v>
      </c>
      <c r="C1454">
        <f>SUMIFS(user_list!Q:Q,user_list!G:G,"&lt;="&amp;A1454,user_list!H:H,"&gt;="&amp;A1454)</f>
        <v>3.1578947368421047E-2</v>
      </c>
      <c r="D1454">
        <f>SUMIFS(user_list!P:P,user_list!G:G,"&lt;="&amp;A1454,user_list!H:H,"&gt;="&amp;A1454,user_list!J:J,days!G1454)+SUMIFS(user_list!P:P,user_list!G:G,"&lt;="&amp;A1454,user_list!H:H,"&gt;="&amp;A1454,user_list!J:J,days!G1454-1)</f>
        <v>0</v>
      </c>
      <c r="E1454" s="38">
        <f>COUNTIF(user_list!H:H,A1454)</f>
        <v>0</v>
      </c>
      <c r="F1454" s="55">
        <f t="shared" si="44"/>
        <v>12</v>
      </c>
      <c r="G1454" s="55">
        <f t="shared" si="45"/>
        <v>2018</v>
      </c>
    </row>
    <row r="1455" spans="1:7" x14ac:dyDescent="0.3">
      <c r="A1455" s="74">
        <v>43458</v>
      </c>
      <c r="B1455">
        <f>SUMIFS(user_list!P:P,user_list!G:G,"&lt;="&amp;A1455,user_list!H:H,"&gt;="&amp;A1455)</f>
        <v>1.2631578947368421E-2</v>
      </c>
      <c r="C1455">
        <f>SUMIFS(user_list!Q:Q,user_list!G:G,"&lt;="&amp;A1455,user_list!H:H,"&gt;="&amp;A1455)</f>
        <v>3.1578947368421047E-2</v>
      </c>
      <c r="D1455">
        <f>SUMIFS(user_list!P:P,user_list!G:G,"&lt;="&amp;A1455,user_list!H:H,"&gt;="&amp;A1455,user_list!J:J,days!G1455)+SUMIFS(user_list!P:P,user_list!G:G,"&lt;="&amp;A1455,user_list!H:H,"&gt;="&amp;A1455,user_list!J:J,days!G1455-1)</f>
        <v>0</v>
      </c>
      <c r="E1455" s="38">
        <f>COUNTIF(user_list!H:H,A1455)</f>
        <v>0</v>
      </c>
      <c r="F1455" s="55">
        <f t="shared" si="44"/>
        <v>12</v>
      </c>
      <c r="G1455" s="55">
        <f t="shared" si="45"/>
        <v>2018</v>
      </c>
    </row>
    <row r="1456" spans="1:7" x14ac:dyDescent="0.3">
      <c r="A1456" s="74">
        <v>43459</v>
      </c>
      <c r="B1456">
        <f>SUMIFS(user_list!P:P,user_list!G:G,"&lt;="&amp;A1456,user_list!H:H,"&gt;="&amp;A1456)</f>
        <v>0.77929824561403516</v>
      </c>
      <c r="C1456">
        <f>SUMIFS(user_list!Q:Q,user_list!G:G,"&lt;="&amp;A1456,user_list!H:H,"&gt;="&amp;A1456)</f>
        <v>2.0315789473684212</v>
      </c>
      <c r="D1456">
        <f>SUMIFS(user_list!P:P,user_list!G:G,"&lt;="&amp;A1456,user_list!H:H,"&gt;="&amp;A1456,user_list!J:J,days!G1456)+SUMIFS(user_list!P:P,user_list!G:G,"&lt;="&amp;A1456,user_list!H:H,"&gt;="&amp;A1456,user_list!J:J,days!G1456-1)</f>
        <v>0</v>
      </c>
      <c r="E1456" s="38">
        <f>COUNTIF(user_list!H:H,A1456)</f>
        <v>0</v>
      </c>
      <c r="F1456" s="55">
        <f t="shared" si="44"/>
        <v>12</v>
      </c>
      <c r="G1456" s="55">
        <f t="shared" si="45"/>
        <v>2018</v>
      </c>
    </row>
    <row r="1457" spans="1:7" x14ac:dyDescent="0.3">
      <c r="A1457" s="74">
        <v>43460</v>
      </c>
      <c r="B1457">
        <f>SUMIFS(user_list!P:P,user_list!G:G,"&lt;="&amp;A1457,user_list!H:H,"&gt;="&amp;A1457)</f>
        <v>0.77929824561403516</v>
      </c>
      <c r="C1457">
        <f>SUMIFS(user_list!Q:Q,user_list!G:G,"&lt;="&amp;A1457,user_list!H:H,"&gt;="&amp;A1457)</f>
        <v>2.0315789473684212</v>
      </c>
      <c r="D1457">
        <f>SUMIFS(user_list!P:P,user_list!G:G,"&lt;="&amp;A1457,user_list!H:H,"&gt;="&amp;A1457,user_list!J:J,days!G1457)+SUMIFS(user_list!P:P,user_list!G:G,"&lt;="&amp;A1457,user_list!H:H,"&gt;="&amp;A1457,user_list!J:J,days!G1457-1)</f>
        <v>0</v>
      </c>
      <c r="E1457" s="38">
        <f>COUNTIF(user_list!H:H,A1457)</f>
        <v>0</v>
      </c>
      <c r="F1457" s="55">
        <f t="shared" si="44"/>
        <v>12</v>
      </c>
      <c r="G1457" s="55">
        <f t="shared" si="45"/>
        <v>2018</v>
      </c>
    </row>
    <row r="1458" spans="1:7" x14ac:dyDescent="0.3">
      <c r="A1458" s="74">
        <v>43461</v>
      </c>
      <c r="B1458">
        <f>SUMIFS(user_list!P:P,user_list!G:G,"&lt;="&amp;A1458,user_list!H:H,"&gt;="&amp;A1458)</f>
        <v>0.77929824561403516</v>
      </c>
      <c r="C1458">
        <f>SUMIFS(user_list!Q:Q,user_list!G:G,"&lt;="&amp;A1458,user_list!H:H,"&gt;="&amp;A1458)</f>
        <v>2.0315789473684212</v>
      </c>
      <c r="D1458">
        <f>SUMIFS(user_list!P:P,user_list!G:G,"&lt;="&amp;A1458,user_list!H:H,"&gt;="&amp;A1458,user_list!J:J,days!G1458)+SUMIFS(user_list!P:P,user_list!G:G,"&lt;="&amp;A1458,user_list!H:H,"&gt;="&amp;A1458,user_list!J:J,days!G1458-1)</f>
        <v>0</v>
      </c>
      <c r="E1458" s="38">
        <f>COUNTIF(user_list!H:H,A1458)</f>
        <v>0</v>
      </c>
      <c r="F1458" s="55">
        <f t="shared" si="44"/>
        <v>12</v>
      </c>
      <c r="G1458" s="55">
        <f t="shared" si="45"/>
        <v>2018</v>
      </c>
    </row>
    <row r="1459" spans="1:7" x14ac:dyDescent="0.3">
      <c r="A1459" s="74">
        <v>43462</v>
      </c>
      <c r="B1459">
        <f>SUMIFS(user_list!P:P,user_list!G:G,"&lt;="&amp;A1459,user_list!H:H,"&gt;="&amp;A1459)</f>
        <v>0.77929824561403516</v>
      </c>
      <c r="C1459">
        <f>SUMIFS(user_list!Q:Q,user_list!G:G,"&lt;="&amp;A1459,user_list!H:H,"&gt;="&amp;A1459)</f>
        <v>2.0315789473684212</v>
      </c>
      <c r="D1459">
        <f>SUMIFS(user_list!P:P,user_list!G:G,"&lt;="&amp;A1459,user_list!H:H,"&gt;="&amp;A1459,user_list!J:J,days!G1459)+SUMIFS(user_list!P:P,user_list!G:G,"&lt;="&amp;A1459,user_list!H:H,"&gt;="&amp;A1459,user_list!J:J,days!G1459-1)</f>
        <v>0</v>
      </c>
      <c r="E1459" s="38">
        <f>COUNTIF(user_list!H:H,A1459)</f>
        <v>0</v>
      </c>
      <c r="F1459" s="55">
        <f t="shared" si="44"/>
        <v>12</v>
      </c>
      <c r="G1459" s="55">
        <f t="shared" si="45"/>
        <v>2018</v>
      </c>
    </row>
    <row r="1460" spans="1:7" x14ac:dyDescent="0.3">
      <c r="A1460" s="74">
        <v>43463</v>
      </c>
      <c r="B1460">
        <f>SUMIFS(user_list!P:P,user_list!G:G,"&lt;="&amp;A1460,user_list!H:H,"&gt;="&amp;A1460)</f>
        <v>0.77929824561403516</v>
      </c>
      <c r="C1460">
        <f>SUMIFS(user_list!Q:Q,user_list!G:G,"&lt;="&amp;A1460,user_list!H:H,"&gt;="&amp;A1460)</f>
        <v>2.0315789473684212</v>
      </c>
      <c r="D1460">
        <f>SUMIFS(user_list!P:P,user_list!G:G,"&lt;="&amp;A1460,user_list!H:H,"&gt;="&amp;A1460,user_list!J:J,days!G1460)+SUMIFS(user_list!P:P,user_list!G:G,"&lt;="&amp;A1460,user_list!H:H,"&gt;="&amp;A1460,user_list!J:J,days!G1460-1)</f>
        <v>0</v>
      </c>
      <c r="E1460" s="38">
        <f>COUNTIF(user_list!H:H,A1460)</f>
        <v>0</v>
      </c>
      <c r="F1460" s="55">
        <f t="shared" si="44"/>
        <v>12</v>
      </c>
      <c r="G1460" s="55">
        <f t="shared" si="45"/>
        <v>2018</v>
      </c>
    </row>
    <row r="1461" spans="1:7" x14ac:dyDescent="0.3">
      <c r="A1461" s="74">
        <v>43464</v>
      </c>
      <c r="B1461">
        <f>SUMIFS(user_list!P:P,user_list!G:G,"&lt;="&amp;A1461,user_list!H:H,"&gt;="&amp;A1461)</f>
        <v>0.77929824561403516</v>
      </c>
      <c r="C1461">
        <f>SUMIFS(user_list!Q:Q,user_list!G:G,"&lt;="&amp;A1461,user_list!H:H,"&gt;="&amp;A1461)</f>
        <v>2.0315789473684212</v>
      </c>
      <c r="D1461">
        <f>SUMIFS(user_list!P:P,user_list!G:G,"&lt;="&amp;A1461,user_list!H:H,"&gt;="&amp;A1461,user_list!J:J,days!G1461)+SUMIFS(user_list!P:P,user_list!G:G,"&lt;="&amp;A1461,user_list!H:H,"&gt;="&amp;A1461,user_list!J:J,days!G1461-1)</f>
        <v>0</v>
      </c>
      <c r="E1461" s="38">
        <f>COUNTIF(user_list!H:H,A1461)</f>
        <v>0</v>
      </c>
      <c r="F1461" s="55">
        <f t="shared" si="44"/>
        <v>12</v>
      </c>
      <c r="G1461" s="55">
        <f t="shared" si="45"/>
        <v>2018</v>
      </c>
    </row>
    <row r="1462" spans="1:7" x14ac:dyDescent="0.3">
      <c r="A1462" s="74">
        <v>43465</v>
      </c>
      <c r="B1462">
        <f>SUMIFS(user_list!P:P,user_list!G:G,"&lt;="&amp;A1462,user_list!H:H,"&gt;="&amp;A1462)</f>
        <v>0.77929824561403516</v>
      </c>
      <c r="C1462">
        <f>SUMIFS(user_list!Q:Q,user_list!G:G,"&lt;="&amp;A1462,user_list!H:H,"&gt;="&amp;A1462)</f>
        <v>2.0315789473684212</v>
      </c>
      <c r="D1462">
        <f>SUMIFS(user_list!P:P,user_list!G:G,"&lt;="&amp;A1462,user_list!H:H,"&gt;="&amp;A1462,user_list!J:J,days!G1462)+SUMIFS(user_list!P:P,user_list!G:G,"&lt;="&amp;A1462,user_list!H:H,"&gt;="&amp;A1462,user_list!J:J,days!G1462-1)</f>
        <v>0</v>
      </c>
      <c r="E1462" s="38">
        <f>COUNTIF(user_list!H:H,A1462)</f>
        <v>0</v>
      </c>
      <c r="F1462" s="55">
        <f t="shared" si="44"/>
        <v>12</v>
      </c>
      <c r="G1462" s="55">
        <f t="shared" si="45"/>
        <v>2018</v>
      </c>
    </row>
    <row r="1463" spans="1:7" x14ac:dyDescent="0.3">
      <c r="A1463" s="74">
        <v>43466</v>
      </c>
      <c r="B1463">
        <f>SUMIFS(user_list!P:P,user_list!G:G,"&lt;="&amp;A1463,user_list!H:H,"&gt;="&amp;A1463)</f>
        <v>0.9550389863547758</v>
      </c>
      <c r="C1463">
        <f>SUMIFS(user_list!Q:Q,user_list!G:G,"&lt;="&amp;A1463,user_list!H:H,"&gt;="&amp;A1463)</f>
        <v>2.4649122807017543</v>
      </c>
      <c r="D1463">
        <f>SUMIFS(user_list!P:P,user_list!G:G,"&lt;="&amp;A1463,user_list!H:H,"&gt;="&amp;A1463,user_list!J:J,days!G1463)+SUMIFS(user_list!P:P,user_list!G:G,"&lt;="&amp;A1463,user_list!H:H,"&gt;="&amp;A1463,user_list!J:J,days!G1463-1)</f>
        <v>0</v>
      </c>
      <c r="E1463" s="38">
        <f>COUNTIF(user_list!H:H,A1463)</f>
        <v>0</v>
      </c>
      <c r="F1463" s="55">
        <f t="shared" si="44"/>
        <v>1</v>
      </c>
      <c r="G1463" s="55">
        <f t="shared" si="45"/>
        <v>2019</v>
      </c>
    </row>
    <row r="1464" spans="1:7" x14ac:dyDescent="0.3">
      <c r="A1464" s="74">
        <v>43467</v>
      </c>
      <c r="B1464">
        <f>SUMIFS(user_list!P:P,user_list!G:G,"&lt;="&amp;A1464,user_list!H:H,"&gt;="&amp;A1464)</f>
        <v>0.9550389863547758</v>
      </c>
      <c r="C1464">
        <f>SUMIFS(user_list!Q:Q,user_list!G:G,"&lt;="&amp;A1464,user_list!H:H,"&gt;="&amp;A1464)</f>
        <v>2.4649122807017543</v>
      </c>
      <c r="D1464">
        <f>SUMIFS(user_list!P:P,user_list!G:G,"&lt;="&amp;A1464,user_list!H:H,"&gt;="&amp;A1464,user_list!J:J,days!G1464)+SUMIFS(user_list!P:P,user_list!G:G,"&lt;="&amp;A1464,user_list!H:H,"&gt;="&amp;A1464,user_list!J:J,days!G1464-1)</f>
        <v>0</v>
      </c>
      <c r="E1464" s="38">
        <f>COUNTIF(user_list!H:H,A1464)</f>
        <v>0</v>
      </c>
      <c r="F1464" s="55">
        <f t="shared" si="44"/>
        <v>1</v>
      </c>
      <c r="G1464" s="55">
        <f t="shared" si="45"/>
        <v>2019</v>
      </c>
    </row>
    <row r="1465" spans="1:7" x14ac:dyDescent="0.3">
      <c r="A1465" s="74">
        <v>43468</v>
      </c>
      <c r="B1465">
        <f>SUMIFS(user_list!P:P,user_list!G:G,"&lt;="&amp;A1465,user_list!H:H,"&gt;="&amp;A1465)</f>
        <v>0.9550389863547758</v>
      </c>
      <c r="C1465">
        <f>SUMIFS(user_list!Q:Q,user_list!G:G,"&lt;="&amp;A1465,user_list!H:H,"&gt;="&amp;A1465)</f>
        <v>2.4649122807017543</v>
      </c>
      <c r="D1465">
        <f>SUMIFS(user_list!P:P,user_list!G:G,"&lt;="&amp;A1465,user_list!H:H,"&gt;="&amp;A1465,user_list!J:J,days!G1465)+SUMIFS(user_list!P:P,user_list!G:G,"&lt;="&amp;A1465,user_list!H:H,"&gt;="&amp;A1465,user_list!J:J,days!G1465-1)</f>
        <v>0</v>
      </c>
      <c r="E1465" s="38">
        <f>COUNTIF(user_list!H:H,A1465)</f>
        <v>0</v>
      </c>
      <c r="F1465" s="55">
        <f t="shared" si="44"/>
        <v>1</v>
      </c>
      <c r="G1465" s="55">
        <f t="shared" si="45"/>
        <v>2019</v>
      </c>
    </row>
    <row r="1466" spans="1:7" x14ac:dyDescent="0.3">
      <c r="A1466" s="74">
        <v>43469</v>
      </c>
      <c r="B1466">
        <f>SUMIFS(user_list!P:P,user_list!G:G,"&lt;="&amp;A1466,user_list!H:H,"&gt;="&amp;A1466)</f>
        <v>0.9550389863547758</v>
      </c>
      <c r="C1466">
        <f>SUMIFS(user_list!Q:Q,user_list!G:G,"&lt;="&amp;A1466,user_list!H:H,"&gt;="&amp;A1466)</f>
        <v>2.4649122807017543</v>
      </c>
      <c r="D1466">
        <f>SUMIFS(user_list!P:P,user_list!G:G,"&lt;="&amp;A1466,user_list!H:H,"&gt;="&amp;A1466,user_list!J:J,days!G1466)+SUMIFS(user_list!P:P,user_list!G:G,"&lt;="&amp;A1466,user_list!H:H,"&gt;="&amp;A1466,user_list!J:J,days!G1466-1)</f>
        <v>0</v>
      </c>
      <c r="E1466" s="38">
        <f>COUNTIF(user_list!H:H,A1466)</f>
        <v>0</v>
      </c>
      <c r="F1466" s="55">
        <f t="shared" si="44"/>
        <v>1</v>
      </c>
      <c r="G1466" s="55">
        <f t="shared" si="45"/>
        <v>2019</v>
      </c>
    </row>
    <row r="1467" spans="1:7" x14ac:dyDescent="0.3">
      <c r="A1467" s="74">
        <v>43470</v>
      </c>
      <c r="B1467">
        <f>SUMIFS(user_list!P:P,user_list!G:G,"&lt;="&amp;A1467,user_list!H:H,"&gt;="&amp;A1467)</f>
        <v>0.9550389863547758</v>
      </c>
      <c r="C1467">
        <f>SUMIFS(user_list!Q:Q,user_list!G:G,"&lt;="&amp;A1467,user_list!H:H,"&gt;="&amp;A1467)</f>
        <v>2.4649122807017543</v>
      </c>
      <c r="D1467">
        <f>SUMIFS(user_list!P:P,user_list!G:G,"&lt;="&amp;A1467,user_list!H:H,"&gt;="&amp;A1467,user_list!J:J,days!G1467)+SUMIFS(user_list!P:P,user_list!G:G,"&lt;="&amp;A1467,user_list!H:H,"&gt;="&amp;A1467,user_list!J:J,days!G1467-1)</f>
        <v>0</v>
      </c>
      <c r="E1467" s="38">
        <f>COUNTIF(user_list!H:H,A1467)</f>
        <v>1</v>
      </c>
      <c r="F1467" s="55">
        <f t="shared" si="44"/>
        <v>1</v>
      </c>
      <c r="G1467" s="55">
        <f t="shared" si="45"/>
        <v>2019</v>
      </c>
    </row>
    <row r="1468" spans="1:7" x14ac:dyDescent="0.3">
      <c r="A1468" s="74">
        <v>43471</v>
      </c>
      <c r="B1468">
        <f>SUMIFS(user_list!P:P,user_list!G:G,"&lt;="&amp;A1468,user_list!H:H,"&gt;="&amp;A1468)</f>
        <v>0.18837231968810911</v>
      </c>
      <c r="C1468">
        <f>SUMIFS(user_list!Q:Q,user_list!G:G,"&lt;="&amp;A1468,user_list!H:H,"&gt;="&amp;A1468)</f>
        <v>0.46491228070175433</v>
      </c>
      <c r="D1468">
        <f>SUMIFS(user_list!P:P,user_list!G:G,"&lt;="&amp;A1468,user_list!H:H,"&gt;="&amp;A1468,user_list!J:J,days!G1468)+SUMIFS(user_list!P:P,user_list!G:G,"&lt;="&amp;A1468,user_list!H:H,"&gt;="&amp;A1468,user_list!J:J,days!G1468-1)</f>
        <v>0</v>
      </c>
      <c r="E1468" s="38">
        <f>COUNTIF(user_list!H:H,A1468)</f>
        <v>0</v>
      </c>
      <c r="F1468" s="55">
        <f t="shared" si="44"/>
        <v>1</v>
      </c>
      <c r="G1468" s="55">
        <f t="shared" si="45"/>
        <v>2019</v>
      </c>
    </row>
    <row r="1469" spans="1:7" x14ac:dyDescent="0.3">
      <c r="A1469" s="74">
        <v>43472</v>
      </c>
      <c r="B1469">
        <f>SUMIFS(user_list!P:P,user_list!G:G,"&lt;="&amp;A1469,user_list!H:H,"&gt;="&amp;A1469)</f>
        <v>0.18837231968810911</v>
      </c>
      <c r="C1469">
        <f>SUMIFS(user_list!Q:Q,user_list!G:G,"&lt;="&amp;A1469,user_list!H:H,"&gt;="&amp;A1469)</f>
        <v>0.46491228070175433</v>
      </c>
      <c r="D1469">
        <f>SUMIFS(user_list!P:P,user_list!G:G,"&lt;="&amp;A1469,user_list!H:H,"&gt;="&amp;A1469,user_list!J:J,days!G1469)+SUMIFS(user_list!P:P,user_list!G:G,"&lt;="&amp;A1469,user_list!H:H,"&gt;="&amp;A1469,user_list!J:J,days!G1469-1)</f>
        <v>0</v>
      </c>
      <c r="E1469" s="38">
        <f>COUNTIF(user_list!H:H,A1469)</f>
        <v>0</v>
      </c>
      <c r="F1469" s="55">
        <f t="shared" si="44"/>
        <v>1</v>
      </c>
      <c r="G1469" s="55">
        <f t="shared" si="45"/>
        <v>2019</v>
      </c>
    </row>
    <row r="1470" spans="1:7" x14ac:dyDescent="0.3">
      <c r="A1470" s="74">
        <v>43473</v>
      </c>
      <c r="B1470">
        <f>SUMIFS(user_list!P:P,user_list!G:G,"&lt;="&amp;A1470,user_list!H:H,"&gt;="&amp;A1470)</f>
        <v>0.18837231968810911</v>
      </c>
      <c r="C1470">
        <f>SUMIFS(user_list!Q:Q,user_list!G:G,"&lt;="&amp;A1470,user_list!H:H,"&gt;="&amp;A1470)</f>
        <v>0.46491228070175433</v>
      </c>
      <c r="D1470">
        <f>SUMIFS(user_list!P:P,user_list!G:G,"&lt;="&amp;A1470,user_list!H:H,"&gt;="&amp;A1470,user_list!J:J,days!G1470)+SUMIFS(user_list!P:P,user_list!G:G,"&lt;="&amp;A1470,user_list!H:H,"&gt;="&amp;A1470,user_list!J:J,days!G1470-1)</f>
        <v>0</v>
      </c>
      <c r="E1470" s="38">
        <f>COUNTIF(user_list!H:H,A1470)</f>
        <v>0</v>
      </c>
      <c r="F1470" s="55">
        <f t="shared" si="44"/>
        <v>1</v>
      </c>
      <c r="G1470" s="55">
        <f t="shared" si="45"/>
        <v>2019</v>
      </c>
    </row>
    <row r="1471" spans="1:7" x14ac:dyDescent="0.3">
      <c r="A1471" s="74">
        <v>43474</v>
      </c>
      <c r="B1471">
        <f>SUMIFS(user_list!P:P,user_list!G:G,"&lt;="&amp;A1471,user_list!H:H,"&gt;="&amp;A1471)</f>
        <v>0.18837231968810911</v>
      </c>
      <c r="C1471">
        <f>SUMIFS(user_list!Q:Q,user_list!G:G,"&lt;="&amp;A1471,user_list!H:H,"&gt;="&amp;A1471)</f>
        <v>0.46491228070175433</v>
      </c>
      <c r="D1471">
        <f>SUMIFS(user_list!P:P,user_list!G:G,"&lt;="&amp;A1471,user_list!H:H,"&gt;="&amp;A1471,user_list!J:J,days!G1471)+SUMIFS(user_list!P:P,user_list!G:G,"&lt;="&amp;A1471,user_list!H:H,"&gt;="&amp;A1471,user_list!J:J,days!G1471-1)</f>
        <v>0</v>
      </c>
      <c r="E1471" s="38">
        <f>COUNTIF(user_list!H:H,A1471)</f>
        <v>0</v>
      </c>
      <c r="F1471" s="55">
        <f t="shared" si="44"/>
        <v>1</v>
      </c>
      <c r="G1471" s="55">
        <f t="shared" si="45"/>
        <v>2019</v>
      </c>
    </row>
    <row r="1472" spans="1:7" x14ac:dyDescent="0.3">
      <c r="A1472" s="74">
        <v>43475</v>
      </c>
      <c r="B1472">
        <f>SUMIFS(user_list!P:P,user_list!G:G,"&lt;="&amp;A1472,user_list!H:H,"&gt;="&amp;A1472)</f>
        <v>0.18837231968810911</v>
      </c>
      <c r="C1472">
        <f>SUMIFS(user_list!Q:Q,user_list!G:G,"&lt;="&amp;A1472,user_list!H:H,"&gt;="&amp;A1472)</f>
        <v>0.46491228070175433</v>
      </c>
      <c r="D1472">
        <f>SUMIFS(user_list!P:P,user_list!G:G,"&lt;="&amp;A1472,user_list!H:H,"&gt;="&amp;A1472,user_list!J:J,days!G1472)+SUMIFS(user_list!P:P,user_list!G:G,"&lt;="&amp;A1472,user_list!H:H,"&gt;="&amp;A1472,user_list!J:J,days!G1472-1)</f>
        <v>0</v>
      </c>
      <c r="E1472" s="38">
        <f>COUNTIF(user_list!H:H,A1472)</f>
        <v>0</v>
      </c>
      <c r="F1472" s="55">
        <f t="shared" si="44"/>
        <v>1</v>
      </c>
      <c r="G1472" s="55">
        <f t="shared" si="45"/>
        <v>2019</v>
      </c>
    </row>
    <row r="1473" spans="1:7" x14ac:dyDescent="0.3">
      <c r="A1473" s="74">
        <v>43476</v>
      </c>
      <c r="B1473">
        <f>SUMIFS(user_list!P:P,user_list!G:G,"&lt;="&amp;A1473,user_list!H:H,"&gt;="&amp;A1473)</f>
        <v>0.18837231968810911</v>
      </c>
      <c r="C1473">
        <f>SUMIFS(user_list!Q:Q,user_list!G:G,"&lt;="&amp;A1473,user_list!H:H,"&gt;="&amp;A1473)</f>
        <v>0.46491228070175433</v>
      </c>
      <c r="D1473">
        <f>SUMIFS(user_list!P:P,user_list!G:G,"&lt;="&amp;A1473,user_list!H:H,"&gt;="&amp;A1473,user_list!J:J,days!G1473)+SUMIFS(user_list!P:P,user_list!G:G,"&lt;="&amp;A1473,user_list!H:H,"&gt;="&amp;A1473,user_list!J:J,days!G1473-1)</f>
        <v>0</v>
      </c>
      <c r="E1473" s="38">
        <f>COUNTIF(user_list!H:H,A1473)</f>
        <v>0</v>
      </c>
      <c r="F1473" s="55">
        <f t="shared" si="44"/>
        <v>1</v>
      </c>
      <c r="G1473" s="55">
        <f t="shared" si="45"/>
        <v>2019</v>
      </c>
    </row>
    <row r="1474" spans="1:7" x14ac:dyDescent="0.3">
      <c r="A1474" s="74">
        <v>43477</v>
      </c>
      <c r="B1474">
        <f>SUMIFS(user_list!P:P,user_list!G:G,"&lt;="&amp;A1474,user_list!H:H,"&gt;="&amp;A1474)</f>
        <v>0.18837231968810911</v>
      </c>
      <c r="C1474">
        <f>SUMIFS(user_list!Q:Q,user_list!G:G,"&lt;="&amp;A1474,user_list!H:H,"&gt;="&amp;A1474)</f>
        <v>0.46491228070175433</v>
      </c>
      <c r="D1474">
        <f>SUMIFS(user_list!P:P,user_list!G:G,"&lt;="&amp;A1474,user_list!H:H,"&gt;="&amp;A1474,user_list!J:J,days!G1474)+SUMIFS(user_list!P:P,user_list!G:G,"&lt;="&amp;A1474,user_list!H:H,"&gt;="&amp;A1474,user_list!J:J,days!G1474-1)</f>
        <v>0</v>
      </c>
      <c r="E1474" s="38">
        <f>COUNTIF(user_list!H:H,A1474)</f>
        <v>0</v>
      </c>
      <c r="F1474" s="55">
        <f t="shared" ref="F1474:F1537" si="46">MONTH(A1474)</f>
        <v>1</v>
      </c>
      <c r="G1474" s="55">
        <f t="shared" ref="G1474:G1537" si="47">YEAR(A1474)</f>
        <v>2019</v>
      </c>
    </row>
    <row r="1475" spans="1:7" x14ac:dyDescent="0.3">
      <c r="A1475" s="74">
        <v>43478</v>
      </c>
      <c r="B1475">
        <f>SUMIFS(user_list!P:P,user_list!G:G,"&lt;="&amp;A1475,user_list!H:H,"&gt;="&amp;A1475)</f>
        <v>0.18837231968810911</v>
      </c>
      <c r="C1475">
        <f>SUMIFS(user_list!Q:Q,user_list!G:G,"&lt;="&amp;A1475,user_list!H:H,"&gt;="&amp;A1475)</f>
        <v>0.46491228070175433</v>
      </c>
      <c r="D1475">
        <f>SUMIFS(user_list!P:P,user_list!G:G,"&lt;="&amp;A1475,user_list!H:H,"&gt;="&amp;A1475,user_list!J:J,days!G1475)+SUMIFS(user_list!P:P,user_list!G:G,"&lt;="&amp;A1475,user_list!H:H,"&gt;="&amp;A1475,user_list!J:J,days!G1475-1)</f>
        <v>0</v>
      </c>
      <c r="E1475" s="38">
        <f>COUNTIF(user_list!H:H,A1475)</f>
        <v>0</v>
      </c>
      <c r="F1475" s="55">
        <f t="shared" si="46"/>
        <v>1</v>
      </c>
      <c r="G1475" s="55">
        <f t="shared" si="47"/>
        <v>2019</v>
      </c>
    </row>
    <row r="1476" spans="1:7" x14ac:dyDescent="0.3">
      <c r="A1476" s="74">
        <v>43479</v>
      </c>
      <c r="B1476">
        <f>SUMIFS(user_list!P:P,user_list!G:G,"&lt;="&amp;A1476,user_list!H:H,"&gt;="&amp;A1476)</f>
        <v>0.18837231968810911</v>
      </c>
      <c r="C1476">
        <f>SUMIFS(user_list!Q:Q,user_list!G:G,"&lt;="&amp;A1476,user_list!H:H,"&gt;="&amp;A1476)</f>
        <v>0.46491228070175433</v>
      </c>
      <c r="D1476">
        <f>SUMIFS(user_list!P:P,user_list!G:G,"&lt;="&amp;A1476,user_list!H:H,"&gt;="&amp;A1476,user_list!J:J,days!G1476)+SUMIFS(user_list!P:P,user_list!G:G,"&lt;="&amp;A1476,user_list!H:H,"&gt;="&amp;A1476,user_list!J:J,days!G1476-1)</f>
        <v>0</v>
      </c>
      <c r="E1476" s="38">
        <f>COUNTIF(user_list!H:H,A1476)</f>
        <v>0</v>
      </c>
      <c r="F1476" s="55">
        <f t="shared" si="46"/>
        <v>1</v>
      </c>
      <c r="G1476" s="55">
        <f t="shared" si="47"/>
        <v>2019</v>
      </c>
    </row>
    <row r="1477" spans="1:7" x14ac:dyDescent="0.3">
      <c r="A1477" s="74">
        <v>43480</v>
      </c>
      <c r="B1477">
        <f>SUMIFS(user_list!P:P,user_list!G:G,"&lt;="&amp;A1477,user_list!H:H,"&gt;="&amp;A1477)</f>
        <v>0.81128898635477587</v>
      </c>
      <c r="C1477">
        <f>SUMIFS(user_list!Q:Q,user_list!G:G,"&lt;="&amp;A1477,user_list!H:H,"&gt;="&amp;A1477)</f>
        <v>2.0899122807017543</v>
      </c>
      <c r="D1477">
        <f>SUMIFS(user_list!P:P,user_list!G:G,"&lt;="&amp;A1477,user_list!H:H,"&gt;="&amp;A1477,user_list!J:J,days!G1477)+SUMIFS(user_list!P:P,user_list!G:G,"&lt;="&amp;A1477,user_list!H:H,"&gt;="&amp;A1477,user_list!J:J,days!G1477-1)</f>
        <v>0</v>
      </c>
      <c r="E1477" s="38">
        <f>COUNTIF(user_list!H:H,A1477)</f>
        <v>0</v>
      </c>
      <c r="F1477" s="55">
        <f t="shared" si="46"/>
        <v>1</v>
      </c>
      <c r="G1477" s="55">
        <f t="shared" si="47"/>
        <v>2019</v>
      </c>
    </row>
    <row r="1478" spans="1:7" x14ac:dyDescent="0.3">
      <c r="A1478" s="74">
        <v>43481</v>
      </c>
      <c r="B1478">
        <f>SUMIFS(user_list!P:P,user_list!G:G,"&lt;="&amp;A1478,user_list!H:H,"&gt;="&amp;A1478)</f>
        <v>0.81128898635477587</v>
      </c>
      <c r="C1478">
        <f>SUMIFS(user_list!Q:Q,user_list!G:G,"&lt;="&amp;A1478,user_list!H:H,"&gt;="&amp;A1478)</f>
        <v>2.0899122807017543</v>
      </c>
      <c r="D1478">
        <f>SUMIFS(user_list!P:P,user_list!G:G,"&lt;="&amp;A1478,user_list!H:H,"&gt;="&amp;A1478,user_list!J:J,days!G1478)+SUMIFS(user_list!P:P,user_list!G:G,"&lt;="&amp;A1478,user_list!H:H,"&gt;="&amp;A1478,user_list!J:J,days!G1478-1)</f>
        <v>0</v>
      </c>
      <c r="E1478" s="38">
        <f>COUNTIF(user_list!H:H,A1478)</f>
        <v>0</v>
      </c>
      <c r="F1478" s="55">
        <f t="shared" si="46"/>
        <v>1</v>
      </c>
      <c r="G1478" s="55">
        <f t="shared" si="47"/>
        <v>2019</v>
      </c>
    </row>
    <row r="1479" spans="1:7" x14ac:dyDescent="0.3">
      <c r="A1479" s="74">
        <v>43482</v>
      </c>
      <c r="B1479">
        <f>SUMIFS(user_list!P:P,user_list!G:G,"&lt;="&amp;A1479,user_list!H:H,"&gt;="&amp;A1479)</f>
        <v>0.81128898635477587</v>
      </c>
      <c r="C1479">
        <f>SUMIFS(user_list!Q:Q,user_list!G:G,"&lt;="&amp;A1479,user_list!H:H,"&gt;="&amp;A1479)</f>
        <v>2.0899122807017543</v>
      </c>
      <c r="D1479">
        <f>SUMIFS(user_list!P:P,user_list!G:G,"&lt;="&amp;A1479,user_list!H:H,"&gt;="&amp;A1479,user_list!J:J,days!G1479)+SUMIFS(user_list!P:P,user_list!G:G,"&lt;="&amp;A1479,user_list!H:H,"&gt;="&amp;A1479,user_list!J:J,days!G1479-1)</f>
        <v>0</v>
      </c>
      <c r="E1479" s="38">
        <f>COUNTIF(user_list!H:H,A1479)</f>
        <v>0</v>
      </c>
      <c r="F1479" s="55">
        <f t="shared" si="46"/>
        <v>1</v>
      </c>
      <c r="G1479" s="55">
        <f t="shared" si="47"/>
        <v>2019</v>
      </c>
    </row>
    <row r="1480" spans="1:7" x14ac:dyDescent="0.3">
      <c r="A1480" s="74">
        <v>43483</v>
      </c>
      <c r="B1480">
        <f>SUMIFS(user_list!P:P,user_list!G:G,"&lt;="&amp;A1480,user_list!H:H,"&gt;="&amp;A1480)</f>
        <v>0.81128898635477587</v>
      </c>
      <c r="C1480">
        <f>SUMIFS(user_list!Q:Q,user_list!G:G,"&lt;="&amp;A1480,user_list!H:H,"&gt;="&amp;A1480)</f>
        <v>2.0899122807017543</v>
      </c>
      <c r="D1480">
        <f>SUMIFS(user_list!P:P,user_list!G:G,"&lt;="&amp;A1480,user_list!H:H,"&gt;="&amp;A1480,user_list!J:J,days!G1480)+SUMIFS(user_list!P:P,user_list!G:G,"&lt;="&amp;A1480,user_list!H:H,"&gt;="&amp;A1480,user_list!J:J,days!G1480-1)</f>
        <v>0</v>
      </c>
      <c r="E1480" s="38">
        <f>COUNTIF(user_list!H:H,A1480)</f>
        <v>0</v>
      </c>
      <c r="F1480" s="55">
        <f t="shared" si="46"/>
        <v>1</v>
      </c>
      <c r="G1480" s="55">
        <f t="shared" si="47"/>
        <v>2019</v>
      </c>
    </row>
    <row r="1481" spans="1:7" x14ac:dyDescent="0.3">
      <c r="A1481" s="74">
        <v>43484</v>
      </c>
      <c r="B1481">
        <f>SUMIFS(user_list!P:P,user_list!G:G,"&lt;="&amp;A1481,user_list!H:H,"&gt;="&amp;A1481)</f>
        <v>0.81128898635477587</v>
      </c>
      <c r="C1481">
        <f>SUMIFS(user_list!Q:Q,user_list!G:G,"&lt;="&amp;A1481,user_list!H:H,"&gt;="&amp;A1481)</f>
        <v>2.0899122807017543</v>
      </c>
      <c r="D1481">
        <f>SUMIFS(user_list!P:P,user_list!G:G,"&lt;="&amp;A1481,user_list!H:H,"&gt;="&amp;A1481,user_list!J:J,days!G1481)+SUMIFS(user_list!P:P,user_list!G:G,"&lt;="&amp;A1481,user_list!H:H,"&gt;="&amp;A1481,user_list!J:J,days!G1481-1)</f>
        <v>0</v>
      </c>
      <c r="E1481" s="38">
        <f>COUNTIF(user_list!H:H,A1481)</f>
        <v>0</v>
      </c>
      <c r="F1481" s="55">
        <f t="shared" si="46"/>
        <v>1</v>
      </c>
      <c r="G1481" s="55">
        <f t="shared" si="47"/>
        <v>2019</v>
      </c>
    </row>
    <row r="1482" spans="1:7" x14ac:dyDescent="0.3">
      <c r="A1482" s="74">
        <v>43485</v>
      </c>
      <c r="B1482">
        <f>SUMIFS(user_list!P:P,user_list!G:G,"&lt;="&amp;A1482,user_list!H:H,"&gt;="&amp;A1482)</f>
        <v>0.81128898635477587</v>
      </c>
      <c r="C1482">
        <f>SUMIFS(user_list!Q:Q,user_list!G:G,"&lt;="&amp;A1482,user_list!H:H,"&gt;="&amp;A1482)</f>
        <v>2.0899122807017543</v>
      </c>
      <c r="D1482">
        <f>SUMIFS(user_list!P:P,user_list!G:G,"&lt;="&amp;A1482,user_list!H:H,"&gt;="&amp;A1482,user_list!J:J,days!G1482)+SUMIFS(user_list!P:P,user_list!G:G,"&lt;="&amp;A1482,user_list!H:H,"&gt;="&amp;A1482,user_list!J:J,days!G1482-1)</f>
        <v>0</v>
      </c>
      <c r="E1482" s="38">
        <f>COUNTIF(user_list!H:H,A1482)</f>
        <v>0</v>
      </c>
      <c r="F1482" s="55">
        <f t="shared" si="46"/>
        <v>1</v>
      </c>
      <c r="G1482" s="55">
        <f t="shared" si="47"/>
        <v>2019</v>
      </c>
    </row>
    <row r="1483" spans="1:7" x14ac:dyDescent="0.3">
      <c r="A1483" s="74">
        <v>43486</v>
      </c>
      <c r="B1483">
        <f>SUMIFS(user_list!P:P,user_list!G:G,"&lt;="&amp;A1483,user_list!H:H,"&gt;="&amp;A1483)</f>
        <v>0.81128898635477587</v>
      </c>
      <c r="C1483">
        <f>SUMIFS(user_list!Q:Q,user_list!G:G,"&lt;="&amp;A1483,user_list!H:H,"&gt;="&amp;A1483)</f>
        <v>2.0899122807017543</v>
      </c>
      <c r="D1483">
        <f>SUMIFS(user_list!P:P,user_list!G:G,"&lt;="&amp;A1483,user_list!H:H,"&gt;="&amp;A1483,user_list!J:J,days!G1483)+SUMIFS(user_list!P:P,user_list!G:G,"&lt;="&amp;A1483,user_list!H:H,"&gt;="&amp;A1483,user_list!J:J,days!G1483-1)</f>
        <v>0</v>
      </c>
      <c r="E1483" s="38">
        <f>COUNTIF(user_list!H:H,A1483)</f>
        <v>0</v>
      </c>
      <c r="F1483" s="55">
        <f t="shared" si="46"/>
        <v>1</v>
      </c>
      <c r="G1483" s="55">
        <f t="shared" si="47"/>
        <v>2019</v>
      </c>
    </row>
    <row r="1484" spans="1:7" x14ac:dyDescent="0.3">
      <c r="A1484" s="74">
        <v>43487</v>
      </c>
      <c r="B1484">
        <f>SUMIFS(user_list!P:P,user_list!G:G,"&lt;="&amp;A1484,user_list!H:H,"&gt;="&amp;A1484)</f>
        <v>0.81128898635477587</v>
      </c>
      <c r="C1484">
        <f>SUMIFS(user_list!Q:Q,user_list!G:G,"&lt;="&amp;A1484,user_list!H:H,"&gt;="&amp;A1484)</f>
        <v>2.0899122807017543</v>
      </c>
      <c r="D1484">
        <f>SUMIFS(user_list!P:P,user_list!G:G,"&lt;="&amp;A1484,user_list!H:H,"&gt;="&amp;A1484,user_list!J:J,days!G1484)+SUMIFS(user_list!P:P,user_list!G:G,"&lt;="&amp;A1484,user_list!H:H,"&gt;="&amp;A1484,user_list!J:J,days!G1484-1)</f>
        <v>0</v>
      </c>
      <c r="E1484" s="38">
        <f>COUNTIF(user_list!H:H,A1484)</f>
        <v>0</v>
      </c>
      <c r="F1484" s="55">
        <f t="shared" si="46"/>
        <v>1</v>
      </c>
      <c r="G1484" s="55">
        <f t="shared" si="47"/>
        <v>2019</v>
      </c>
    </row>
    <row r="1485" spans="1:7" x14ac:dyDescent="0.3">
      <c r="A1485" s="74">
        <v>43488</v>
      </c>
      <c r="B1485">
        <f>SUMIFS(user_list!P:P,user_list!G:G,"&lt;="&amp;A1485,user_list!H:H,"&gt;="&amp;A1485)</f>
        <v>0.81128898635477587</v>
      </c>
      <c r="C1485">
        <f>SUMIFS(user_list!Q:Q,user_list!G:G,"&lt;="&amp;A1485,user_list!H:H,"&gt;="&amp;A1485)</f>
        <v>2.0899122807017543</v>
      </c>
      <c r="D1485">
        <f>SUMIFS(user_list!P:P,user_list!G:G,"&lt;="&amp;A1485,user_list!H:H,"&gt;="&amp;A1485,user_list!J:J,days!G1485)+SUMIFS(user_list!P:P,user_list!G:G,"&lt;="&amp;A1485,user_list!H:H,"&gt;="&amp;A1485,user_list!J:J,days!G1485-1)</f>
        <v>0</v>
      </c>
      <c r="E1485" s="38">
        <f>COUNTIF(user_list!H:H,A1485)</f>
        <v>0</v>
      </c>
      <c r="F1485" s="55">
        <f t="shared" si="46"/>
        <v>1</v>
      </c>
      <c r="G1485" s="55">
        <f t="shared" si="47"/>
        <v>2019</v>
      </c>
    </row>
    <row r="1486" spans="1:7" x14ac:dyDescent="0.3">
      <c r="A1486" s="74">
        <v>43489</v>
      </c>
      <c r="B1486">
        <f>SUMIFS(user_list!P:P,user_list!G:G,"&lt;="&amp;A1486,user_list!H:H,"&gt;="&amp;A1486)</f>
        <v>0.81128898635477587</v>
      </c>
      <c r="C1486">
        <f>SUMIFS(user_list!Q:Q,user_list!G:G,"&lt;="&amp;A1486,user_list!H:H,"&gt;="&amp;A1486)</f>
        <v>2.0899122807017543</v>
      </c>
      <c r="D1486">
        <f>SUMIFS(user_list!P:P,user_list!G:G,"&lt;="&amp;A1486,user_list!H:H,"&gt;="&amp;A1486,user_list!J:J,days!G1486)+SUMIFS(user_list!P:P,user_list!G:G,"&lt;="&amp;A1486,user_list!H:H,"&gt;="&amp;A1486,user_list!J:J,days!G1486-1)</f>
        <v>0</v>
      </c>
      <c r="E1486" s="38">
        <f>COUNTIF(user_list!H:H,A1486)</f>
        <v>0</v>
      </c>
      <c r="F1486" s="55">
        <f t="shared" si="46"/>
        <v>1</v>
      </c>
      <c r="G1486" s="55">
        <f t="shared" si="47"/>
        <v>2019</v>
      </c>
    </row>
    <row r="1487" spans="1:7" x14ac:dyDescent="0.3">
      <c r="A1487" s="74">
        <v>43490</v>
      </c>
      <c r="B1487">
        <f>SUMIFS(user_list!P:P,user_list!G:G,"&lt;="&amp;A1487,user_list!H:H,"&gt;="&amp;A1487)</f>
        <v>0.81128898635477587</v>
      </c>
      <c r="C1487">
        <f>SUMIFS(user_list!Q:Q,user_list!G:G,"&lt;="&amp;A1487,user_list!H:H,"&gt;="&amp;A1487)</f>
        <v>2.0899122807017543</v>
      </c>
      <c r="D1487">
        <f>SUMIFS(user_list!P:P,user_list!G:G,"&lt;="&amp;A1487,user_list!H:H,"&gt;="&amp;A1487,user_list!J:J,days!G1487)+SUMIFS(user_list!P:P,user_list!G:G,"&lt;="&amp;A1487,user_list!H:H,"&gt;="&amp;A1487,user_list!J:J,days!G1487-1)</f>
        <v>0</v>
      </c>
      <c r="E1487" s="38">
        <f>COUNTIF(user_list!H:H,A1487)</f>
        <v>0</v>
      </c>
      <c r="F1487" s="55">
        <f t="shared" si="46"/>
        <v>1</v>
      </c>
      <c r="G1487" s="55">
        <f t="shared" si="47"/>
        <v>2019</v>
      </c>
    </row>
    <row r="1488" spans="1:7" x14ac:dyDescent="0.3">
      <c r="A1488" s="74">
        <v>43491</v>
      </c>
      <c r="B1488">
        <f>SUMIFS(user_list!P:P,user_list!G:G,"&lt;="&amp;A1488,user_list!H:H,"&gt;="&amp;A1488)</f>
        <v>0.81128898635477587</v>
      </c>
      <c r="C1488">
        <f>SUMIFS(user_list!Q:Q,user_list!G:G,"&lt;="&amp;A1488,user_list!H:H,"&gt;="&amp;A1488)</f>
        <v>2.0899122807017543</v>
      </c>
      <c r="D1488">
        <f>SUMIFS(user_list!P:P,user_list!G:G,"&lt;="&amp;A1488,user_list!H:H,"&gt;="&amp;A1488,user_list!J:J,days!G1488)+SUMIFS(user_list!P:P,user_list!G:G,"&lt;="&amp;A1488,user_list!H:H,"&gt;="&amp;A1488,user_list!J:J,days!G1488-1)</f>
        <v>0</v>
      </c>
      <c r="E1488" s="38">
        <f>COUNTIF(user_list!H:H,A1488)</f>
        <v>0</v>
      </c>
      <c r="F1488" s="55">
        <f t="shared" si="46"/>
        <v>1</v>
      </c>
      <c r="G1488" s="55">
        <f t="shared" si="47"/>
        <v>2019</v>
      </c>
    </row>
    <row r="1489" spans="1:7" x14ac:dyDescent="0.3">
      <c r="A1489" s="74">
        <v>43492</v>
      </c>
      <c r="B1489">
        <f>SUMIFS(user_list!P:P,user_list!G:G,"&lt;="&amp;A1489,user_list!H:H,"&gt;="&amp;A1489)</f>
        <v>0.81128898635477587</v>
      </c>
      <c r="C1489">
        <f>SUMIFS(user_list!Q:Q,user_list!G:G,"&lt;="&amp;A1489,user_list!H:H,"&gt;="&amp;A1489)</f>
        <v>2.0899122807017543</v>
      </c>
      <c r="D1489">
        <f>SUMIFS(user_list!P:P,user_list!G:G,"&lt;="&amp;A1489,user_list!H:H,"&gt;="&amp;A1489,user_list!J:J,days!G1489)+SUMIFS(user_list!P:P,user_list!G:G,"&lt;="&amp;A1489,user_list!H:H,"&gt;="&amp;A1489,user_list!J:J,days!G1489-1)</f>
        <v>0</v>
      </c>
      <c r="E1489" s="38">
        <f>COUNTIF(user_list!H:H,A1489)</f>
        <v>0</v>
      </c>
      <c r="F1489" s="55">
        <f t="shared" si="46"/>
        <v>1</v>
      </c>
      <c r="G1489" s="55">
        <f t="shared" si="47"/>
        <v>2019</v>
      </c>
    </row>
    <row r="1490" spans="1:7" x14ac:dyDescent="0.3">
      <c r="A1490" s="74">
        <v>43493</v>
      </c>
      <c r="B1490">
        <f>SUMIFS(user_list!P:P,user_list!G:G,"&lt;="&amp;A1490,user_list!H:H,"&gt;="&amp;A1490)</f>
        <v>0.81128898635477587</v>
      </c>
      <c r="C1490">
        <f>SUMIFS(user_list!Q:Q,user_list!G:G,"&lt;="&amp;A1490,user_list!H:H,"&gt;="&amp;A1490)</f>
        <v>2.0899122807017543</v>
      </c>
      <c r="D1490">
        <f>SUMIFS(user_list!P:P,user_list!G:G,"&lt;="&amp;A1490,user_list!H:H,"&gt;="&amp;A1490,user_list!J:J,days!G1490)+SUMIFS(user_list!P:P,user_list!G:G,"&lt;="&amp;A1490,user_list!H:H,"&gt;="&amp;A1490,user_list!J:J,days!G1490-1)</f>
        <v>0</v>
      </c>
      <c r="E1490" s="38">
        <f>COUNTIF(user_list!H:H,A1490)</f>
        <v>0</v>
      </c>
      <c r="F1490" s="55">
        <f t="shared" si="46"/>
        <v>1</v>
      </c>
      <c r="G1490" s="55">
        <f t="shared" si="47"/>
        <v>2019</v>
      </c>
    </row>
    <row r="1491" spans="1:7" x14ac:dyDescent="0.3">
      <c r="A1491" s="74">
        <v>43494</v>
      </c>
      <c r="B1491">
        <f>SUMIFS(user_list!P:P,user_list!G:G,"&lt;="&amp;A1491,user_list!H:H,"&gt;="&amp;A1491)</f>
        <v>0.81128898635477587</v>
      </c>
      <c r="C1491">
        <f>SUMIFS(user_list!Q:Q,user_list!G:G,"&lt;="&amp;A1491,user_list!H:H,"&gt;="&amp;A1491)</f>
        <v>2.0899122807017543</v>
      </c>
      <c r="D1491">
        <f>SUMIFS(user_list!P:P,user_list!G:G,"&lt;="&amp;A1491,user_list!H:H,"&gt;="&amp;A1491,user_list!J:J,days!G1491)+SUMIFS(user_list!P:P,user_list!G:G,"&lt;="&amp;A1491,user_list!H:H,"&gt;="&amp;A1491,user_list!J:J,days!G1491-1)</f>
        <v>0</v>
      </c>
      <c r="E1491" s="38">
        <f>COUNTIF(user_list!H:H,A1491)</f>
        <v>0</v>
      </c>
      <c r="F1491" s="55">
        <f t="shared" si="46"/>
        <v>1</v>
      </c>
      <c r="G1491" s="55">
        <f t="shared" si="47"/>
        <v>2019</v>
      </c>
    </row>
    <row r="1492" spans="1:7" x14ac:dyDescent="0.3">
      <c r="A1492" s="74">
        <v>43495</v>
      </c>
      <c r="B1492">
        <f>SUMIFS(user_list!P:P,user_list!G:G,"&lt;="&amp;A1492,user_list!H:H,"&gt;="&amp;A1492)</f>
        <v>0.81128898635477587</v>
      </c>
      <c r="C1492">
        <f>SUMIFS(user_list!Q:Q,user_list!G:G,"&lt;="&amp;A1492,user_list!H:H,"&gt;="&amp;A1492)</f>
        <v>2.0899122807017543</v>
      </c>
      <c r="D1492">
        <f>SUMIFS(user_list!P:P,user_list!G:G,"&lt;="&amp;A1492,user_list!H:H,"&gt;="&amp;A1492,user_list!J:J,days!G1492)+SUMIFS(user_list!P:P,user_list!G:G,"&lt;="&amp;A1492,user_list!H:H,"&gt;="&amp;A1492,user_list!J:J,days!G1492-1)</f>
        <v>0</v>
      </c>
      <c r="E1492" s="38">
        <f>COUNTIF(user_list!H:H,A1492)</f>
        <v>1</v>
      </c>
      <c r="F1492" s="55">
        <f t="shared" si="46"/>
        <v>1</v>
      </c>
      <c r="G1492" s="55">
        <f t="shared" si="47"/>
        <v>2019</v>
      </c>
    </row>
    <row r="1493" spans="1:7" x14ac:dyDescent="0.3">
      <c r="A1493" s="74">
        <v>43496</v>
      </c>
      <c r="B1493">
        <f>SUMIFS(user_list!P:P,user_list!G:G,"&lt;="&amp;A1493,user_list!H:H,"&gt;="&amp;A1493)</f>
        <v>0.18837231968810911</v>
      </c>
      <c r="C1493">
        <f>SUMIFS(user_list!Q:Q,user_list!G:G,"&lt;="&amp;A1493,user_list!H:H,"&gt;="&amp;A1493)</f>
        <v>0.46491228070175433</v>
      </c>
      <c r="D1493">
        <f>SUMIFS(user_list!P:P,user_list!G:G,"&lt;="&amp;A1493,user_list!H:H,"&gt;="&amp;A1493,user_list!J:J,days!G1493)+SUMIFS(user_list!P:P,user_list!G:G,"&lt;="&amp;A1493,user_list!H:H,"&gt;="&amp;A1493,user_list!J:J,days!G1493-1)</f>
        <v>0</v>
      </c>
      <c r="E1493" s="38">
        <f>COUNTIF(user_list!H:H,A1493)</f>
        <v>0</v>
      </c>
      <c r="F1493" s="55">
        <f t="shared" si="46"/>
        <v>1</v>
      </c>
      <c r="G1493" s="55">
        <f t="shared" si="47"/>
        <v>2019</v>
      </c>
    </row>
    <row r="1494" spans="1:7" x14ac:dyDescent="0.3">
      <c r="A1494" s="74">
        <v>43497</v>
      </c>
      <c r="B1494">
        <f>SUMIFS(user_list!P:P,user_list!G:G,"&lt;="&amp;A1494,user_list!H:H,"&gt;="&amp;A1494)</f>
        <v>2.3633723196881089</v>
      </c>
      <c r="C1494">
        <f>SUMIFS(user_list!Q:Q,user_list!G:G,"&lt;="&amp;A1494,user_list!H:H,"&gt;="&amp;A1494)</f>
        <v>2.6524122807017543</v>
      </c>
      <c r="D1494">
        <f>SUMIFS(user_list!P:P,user_list!G:G,"&lt;="&amp;A1494,user_list!H:H,"&gt;="&amp;A1494,user_list!J:J,days!G1494)+SUMIFS(user_list!P:P,user_list!G:G,"&lt;="&amp;A1494,user_list!H:H,"&gt;="&amp;A1494,user_list!J:J,days!G1494-1)</f>
        <v>0</v>
      </c>
      <c r="E1494" s="38">
        <f>COUNTIF(user_list!H:H,A1494)</f>
        <v>1</v>
      </c>
      <c r="F1494" s="55">
        <f t="shared" si="46"/>
        <v>2</v>
      </c>
      <c r="G1494" s="55">
        <f t="shared" si="47"/>
        <v>2019</v>
      </c>
    </row>
    <row r="1495" spans="1:7" x14ac:dyDescent="0.3">
      <c r="A1495" s="74">
        <v>43498</v>
      </c>
      <c r="B1495">
        <f>SUMIFS(user_list!P:P,user_list!G:G,"&lt;="&amp;A1495,user_list!H:H,"&gt;="&amp;A1495)</f>
        <v>0.88003898635477573</v>
      </c>
      <c r="C1495">
        <f>SUMIFS(user_list!Q:Q,user_list!G:G,"&lt;="&amp;A1495,user_list!H:H,"&gt;="&amp;A1495)</f>
        <v>2.1524122807017543</v>
      </c>
      <c r="D1495">
        <f>SUMIFS(user_list!P:P,user_list!G:G,"&lt;="&amp;A1495,user_list!H:H,"&gt;="&amp;A1495,user_list!J:J,days!G1495)+SUMIFS(user_list!P:P,user_list!G:G,"&lt;="&amp;A1495,user_list!H:H,"&gt;="&amp;A1495,user_list!J:J,days!G1495-1)</f>
        <v>0</v>
      </c>
      <c r="E1495" s="38">
        <f>COUNTIF(user_list!H:H,A1495)</f>
        <v>0</v>
      </c>
      <c r="F1495" s="55">
        <f t="shared" si="46"/>
        <v>2</v>
      </c>
      <c r="G1495" s="55">
        <f t="shared" si="47"/>
        <v>2019</v>
      </c>
    </row>
    <row r="1496" spans="1:7" x14ac:dyDescent="0.3">
      <c r="A1496" s="74">
        <v>43499</v>
      </c>
      <c r="B1496">
        <f>SUMIFS(user_list!P:P,user_list!G:G,"&lt;="&amp;A1496,user_list!H:H,"&gt;="&amp;A1496)</f>
        <v>0.88003898635477573</v>
      </c>
      <c r="C1496">
        <f>SUMIFS(user_list!Q:Q,user_list!G:G,"&lt;="&amp;A1496,user_list!H:H,"&gt;="&amp;A1496)</f>
        <v>2.1524122807017543</v>
      </c>
      <c r="D1496">
        <f>SUMIFS(user_list!P:P,user_list!G:G,"&lt;="&amp;A1496,user_list!H:H,"&gt;="&amp;A1496,user_list!J:J,days!G1496)+SUMIFS(user_list!P:P,user_list!G:G,"&lt;="&amp;A1496,user_list!H:H,"&gt;="&amp;A1496,user_list!J:J,days!G1496-1)</f>
        <v>0</v>
      </c>
      <c r="E1496" s="38">
        <f>COUNTIF(user_list!H:H,A1496)</f>
        <v>0</v>
      </c>
      <c r="F1496" s="55">
        <f t="shared" si="46"/>
        <v>2</v>
      </c>
      <c r="G1496" s="55">
        <f t="shared" si="47"/>
        <v>2019</v>
      </c>
    </row>
    <row r="1497" spans="1:7" x14ac:dyDescent="0.3">
      <c r="A1497" s="74">
        <v>43500</v>
      </c>
      <c r="B1497">
        <f>SUMIFS(user_list!P:P,user_list!G:G,"&lt;="&amp;A1497,user_list!H:H,"&gt;="&amp;A1497)</f>
        <v>0.88003898635477573</v>
      </c>
      <c r="C1497">
        <f>SUMIFS(user_list!Q:Q,user_list!G:G,"&lt;="&amp;A1497,user_list!H:H,"&gt;="&amp;A1497)</f>
        <v>2.1524122807017543</v>
      </c>
      <c r="D1497">
        <f>SUMIFS(user_list!P:P,user_list!G:G,"&lt;="&amp;A1497,user_list!H:H,"&gt;="&amp;A1497,user_list!J:J,days!G1497)+SUMIFS(user_list!P:P,user_list!G:G,"&lt;="&amp;A1497,user_list!H:H,"&gt;="&amp;A1497,user_list!J:J,days!G1497-1)</f>
        <v>0</v>
      </c>
      <c r="E1497" s="38">
        <f>COUNTIF(user_list!H:H,A1497)</f>
        <v>0</v>
      </c>
      <c r="F1497" s="55">
        <f t="shared" si="46"/>
        <v>2</v>
      </c>
      <c r="G1497" s="55">
        <f t="shared" si="47"/>
        <v>2019</v>
      </c>
    </row>
    <row r="1498" spans="1:7" x14ac:dyDescent="0.3">
      <c r="A1498" s="74">
        <v>43501</v>
      </c>
      <c r="B1498">
        <f>SUMIFS(user_list!P:P,user_list!G:G,"&lt;="&amp;A1498,user_list!H:H,"&gt;="&amp;A1498)</f>
        <v>0.88003898635477573</v>
      </c>
      <c r="C1498">
        <f>SUMIFS(user_list!Q:Q,user_list!G:G,"&lt;="&amp;A1498,user_list!H:H,"&gt;="&amp;A1498)</f>
        <v>2.1524122807017543</v>
      </c>
      <c r="D1498">
        <f>SUMIFS(user_list!P:P,user_list!G:G,"&lt;="&amp;A1498,user_list!H:H,"&gt;="&amp;A1498,user_list!J:J,days!G1498)+SUMIFS(user_list!P:P,user_list!G:G,"&lt;="&amp;A1498,user_list!H:H,"&gt;="&amp;A1498,user_list!J:J,days!G1498-1)</f>
        <v>0</v>
      </c>
      <c r="E1498" s="38">
        <f>COUNTIF(user_list!H:H,A1498)</f>
        <v>0</v>
      </c>
      <c r="F1498" s="55">
        <f t="shared" si="46"/>
        <v>2</v>
      </c>
      <c r="G1498" s="55">
        <f t="shared" si="47"/>
        <v>2019</v>
      </c>
    </row>
    <row r="1499" spans="1:7" x14ac:dyDescent="0.3">
      <c r="A1499" s="74">
        <v>43502</v>
      </c>
      <c r="B1499">
        <f>SUMIFS(user_list!P:P,user_list!G:G,"&lt;="&amp;A1499,user_list!H:H,"&gt;="&amp;A1499)</f>
        <v>0.88003898635477573</v>
      </c>
      <c r="C1499">
        <f>SUMIFS(user_list!Q:Q,user_list!G:G,"&lt;="&amp;A1499,user_list!H:H,"&gt;="&amp;A1499)</f>
        <v>2.1524122807017543</v>
      </c>
      <c r="D1499">
        <f>SUMIFS(user_list!P:P,user_list!G:G,"&lt;="&amp;A1499,user_list!H:H,"&gt;="&amp;A1499,user_list!J:J,days!G1499)+SUMIFS(user_list!P:P,user_list!G:G,"&lt;="&amp;A1499,user_list!H:H,"&gt;="&amp;A1499,user_list!J:J,days!G1499-1)</f>
        <v>0</v>
      </c>
      <c r="E1499" s="38">
        <f>COUNTIF(user_list!H:H,A1499)</f>
        <v>0</v>
      </c>
      <c r="F1499" s="55">
        <f t="shared" si="46"/>
        <v>2</v>
      </c>
      <c r="G1499" s="55">
        <f t="shared" si="47"/>
        <v>2019</v>
      </c>
    </row>
    <row r="1500" spans="1:7" x14ac:dyDescent="0.3">
      <c r="A1500" s="74">
        <v>43503</v>
      </c>
      <c r="B1500">
        <f>SUMIFS(user_list!P:P,user_list!G:G,"&lt;="&amp;A1500,user_list!H:H,"&gt;="&amp;A1500)</f>
        <v>0.88003898635477573</v>
      </c>
      <c r="C1500">
        <f>SUMIFS(user_list!Q:Q,user_list!G:G,"&lt;="&amp;A1500,user_list!H:H,"&gt;="&amp;A1500)</f>
        <v>2.1524122807017543</v>
      </c>
      <c r="D1500">
        <f>SUMIFS(user_list!P:P,user_list!G:G,"&lt;="&amp;A1500,user_list!H:H,"&gt;="&amp;A1500,user_list!J:J,days!G1500)+SUMIFS(user_list!P:P,user_list!G:G,"&lt;="&amp;A1500,user_list!H:H,"&gt;="&amp;A1500,user_list!J:J,days!G1500-1)</f>
        <v>0</v>
      </c>
      <c r="E1500" s="38">
        <f>COUNTIF(user_list!H:H,A1500)</f>
        <v>0</v>
      </c>
      <c r="F1500" s="55">
        <f t="shared" si="46"/>
        <v>2</v>
      </c>
      <c r="G1500" s="55">
        <f t="shared" si="47"/>
        <v>2019</v>
      </c>
    </row>
    <row r="1501" spans="1:7" x14ac:dyDescent="0.3">
      <c r="A1501" s="74">
        <v>43504</v>
      </c>
      <c r="B1501">
        <f>SUMIFS(user_list!P:P,user_list!G:G,"&lt;="&amp;A1501,user_list!H:H,"&gt;="&amp;A1501)</f>
        <v>0.88003898635477573</v>
      </c>
      <c r="C1501">
        <f>SUMIFS(user_list!Q:Q,user_list!G:G,"&lt;="&amp;A1501,user_list!H:H,"&gt;="&amp;A1501)</f>
        <v>2.1524122807017543</v>
      </c>
      <c r="D1501">
        <f>SUMIFS(user_list!P:P,user_list!G:G,"&lt;="&amp;A1501,user_list!H:H,"&gt;="&amp;A1501,user_list!J:J,days!G1501)+SUMIFS(user_list!P:P,user_list!G:G,"&lt;="&amp;A1501,user_list!H:H,"&gt;="&amp;A1501,user_list!J:J,days!G1501-1)</f>
        <v>0</v>
      </c>
      <c r="E1501" s="38">
        <f>COUNTIF(user_list!H:H,A1501)</f>
        <v>0</v>
      </c>
      <c r="F1501" s="55">
        <f t="shared" si="46"/>
        <v>2</v>
      </c>
      <c r="G1501" s="55">
        <f t="shared" si="47"/>
        <v>2019</v>
      </c>
    </row>
    <row r="1502" spans="1:7" x14ac:dyDescent="0.3">
      <c r="A1502" s="74">
        <v>43505</v>
      </c>
      <c r="B1502">
        <f>SUMIFS(user_list!P:P,user_list!G:G,"&lt;="&amp;A1502,user_list!H:H,"&gt;="&amp;A1502)</f>
        <v>2.7821585008272316</v>
      </c>
      <c r="C1502">
        <f>SUMIFS(user_list!Q:Q,user_list!G:G,"&lt;="&amp;A1502,user_list!H:H,"&gt;="&amp;A1502)</f>
        <v>6.9059136812619775</v>
      </c>
      <c r="D1502">
        <f>SUMIFS(user_list!P:P,user_list!G:G,"&lt;="&amp;A1502,user_list!H:H,"&gt;="&amp;A1502,user_list!J:J,days!G1502)+SUMIFS(user_list!P:P,user_list!G:G,"&lt;="&amp;A1502,user_list!H:H,"&gt;="&amp;A1502,user_list!J:J,days!G1502-1)</f>
        <v>0</v>
      </c>
      <c r="E1502" s="38">
        <f>COUNTIF(user_list!H:H,A1502)</f>
        <v>0</v>
      </c>
      <c r="F1502" s="55">
        <f t="shared" si="46"/>
        <v>2</v>
      </c>
      <c r="G1502" s="55">
        <f t="shared" si="47"/>
        <v>2019</v>
      </c>
    </row>
    <row r="1503" spans="1:7" x14ac:dyDescent="0.3">
      <c r="A1503" s="74">
        <v>43506</v>
      </c>
      <c r="B1503">
        <f>SUMIFS(user_list!P:P,user_list!G:G,"&lt;="&amp;A1503,user_list!H:H,"&gt;="&amp;A1503)</f>
        <v>2.7821585008272316</v>
      </c>
      <c r="C1503">
        <f>SUMIFS(user_list!Q:Q,user_list!G:G,"&lt;="&amp;A1503,user_list!H:H,"&gt;="&amp;A1503)</f>
        <v>6.9059136812619775</v>
      </c>
      <c r="D1503">
        <f>SUMIFS(user_list!P:P,user_list!G:G,"&lt;="&amp;A1503,user_list!H:H,"&gt;="&amp;A1503,user_list!J:J,days!G1503)+SUMIFS(user_list!P:P,user_list!G:G,"&lt;="&amp;A1503,user_list!H:H,"&gt;="&amp;A1503,user_list!J:J,days!G1503-1)</f>
        <v>0</v>
      </c>
      <c r="E1503" s="38">
        <f>COUNTIF(user_list!H:H,A1503)</f>
        <v>0</v>
      </c>
      <c r="F1503" s="55">
        <f t="shared" si="46"/>
        <v>2</v>
      </c>
      <c r="G1503" s="55">
        <f t="shared" si="47"/>
        <v>2019</v>
      </c>
    </row>
    <row r="1504" spans="1:7" x14ac:dyDescent="0.3">
      <c r="A1504" s="74">
        <v>43507</v>
      </c>
      <c r="B1504">
        <f>SUMIFS(user_list!P:P,user_list!G:G,"&lt;="&amp;A1504,user_list!H:H,"&gt;="&amp;A1504)</f>
        <v>2.7821585008272316</v>
      </c>
      <c r="C1504">
        <f>SUMIFS(user_list!Q:Q,user_list!G:G,"&lt;="&amp;A1504,user_list!H:H,"&gt;="&amp;A1504)</f>
        <v>6.9059136812619775</v>
      </c>
      <c r="D1504">
        <f>SUMIFS(user_list!P:P,user_list!G:G,"&lt;="&amp;A1504,user_list!H:H,"&gt;="&amp;A1504,user_list!J:J,days!G1504)+SUMIFS(user_list!P:P,user_list!G:G,"&lt;="&amp;A1504,user_list!H:H,"&gt;="&amp;A1504,user_list!J:J,days!G1504-1)</f>
        <v>0</v>
      </c>
      <c r="E1504" s="38">
        <f>COUNTIF(user_list!H:H,A1504)</f>
        <v>0</v>
      </c>
      <c r="F1504" s="55">
        <f t="shared" si="46"/>
        <v>2</v>
      </c>
      <c r="G1504" s="55">
        <f t="shared" si="47"/>
        <v>2019</v>
      </c>
    </row>
    <row r="1505" spans="1:7" x14ac:dyDescent="0.3">
      <c r="A1505" s="74">
        <v>43508</v>
      </c>
      <c r="B1505">
        <f>SUMIFS(user_list!P:P,user_list!G:G,"&lt;="&amp;A1505,user_list!H:H,"&gt;="&amp;A1505)</f>
        <v>2.7821585008272316</v>
      </c>
      <c r="C1505">
        <f>SUMIFS(user_list!Q:Q,user_list!G:G,"&lt;="&amp;A1505,user_list!H:H,"&gt;="&amp;A1505)</f>
        <v>6.9059136812619775</v>
      </c>
      <c r="D1505">
        <f>SUMIFS(user_list!P:P,user_list!G:G,"&lt;="&amp;A1505,user_list!H:H,"&gt;="&amp;A1505,user_list!J:J,days!G1505)+SUMIFS(user_list!P:P,user_list!G:G,"&lt;="&amp;A1505,user_list!H:H,"&gt;="&amp;A1505,user_list!J:J,days!G1505-1)</f>
        <v>0</v>
      </c>
      <c r="E1505" s="38">
        <f>COUNTIF(user_list!H:H,A1505)</f>
        <v>0</v>
      </c>
      <c r="F1505" s="55">
        <f t="shared" si="46"/>
        <v>2</v>
      </c>
      <c r="G1505" s="55">
        <f t="shared" si="47"/>
        <v>2019</v>
      </c>
    </row>
    <row r="1506" spans="1:7" x14ac:dyDescent="0.3">
      <c r="A1506" s="74">
        <v>43509</v>
      </c>
      <c r="B1506">
        <f>SUMIFS(user_list!P:P,user_list!G:G,"&lt;="&amp;A1506,user_list!H:H,"&gt;="&amp;A1506)</f>
        <v>2.7821585008272316</v>
      </c>
      <c r="C1506">
        <f>SUMIFS(user_list!Q:Q,user_list!G:G,"&lt;="&amp;A1506,user_list!H:H,"&gt;="&amp;A1506)</f>
        <v>6.9059136812619775</v>
      </c>
      <c r="D1506">
        <f>SUMIFS(user_list!P:P,user_list!G:G,"&lt;="&amp;A1506,user_list!H:H,"&gt;="&amp;A1506,user_list!J:J,days!G1506)+SUMIFS(user_list!P:P,user_list!G:G,"&lt;="&amp;A1506,user_list!H:H,"&gt;="&amp;A1506,user_list!J:J,days!G1506-1)</f>
        <v>0</v>
      </c>
      <c r="E1506" s="38">
        <f>COUNTIF(user_list!H:H,A1506)</f>
        <v>1</v>
      </c>
      <c r="F1506" s="55">
        <f t="shared" si="46"/>
        <v>2</v>
      </c>
      <c r="G1506" s="55">
        <f t="shared" si="47"/>
        <v>2019</v>
      </c>
    </row>
    <row r="1507" spans="1:7" x14ac:dyDescent="0.3">
      <c r="A1507" s="74">
        <v>43510</v>
      </c>
      <c r="B1507">
        <f>SUMIFS(user_list!P:P,user_list!G:G,"&lt;="&amp;A1507,user_list!H:H,"&gt;="&amp;A1507)</f>
        <v>2.5654918341605648</v>
      </c>
      <c r="C1507">
        <f>SUMIFS(user_list!Q:Q,user_list!G:G,"&lt;="&amp;A1507,user_list!H:H,"&gt;="&amp;A1507)</f>
        <v>6.4059136812619775</v>
      </c>
      <c r="D1507">
        <f>SUMIFS(user_list!P:P,user_list!G:G,"&lt;="&amp;A1507,user_list!H:H,"&gt;="&amp;A1507,user_list!J:J,days!G1507)+SUMIFS(user_list!P:P,user_list!G:G,"&lt;="&amp;A1507,user_list!H:H,"&gt;="&amp;A1507,user_list!J:J,days!G1507-1)</f>
        <v>0</v>
      </c>
      <c r="E1507" s="38">
        <f>COUNTIF(user_list!H:H,A1507)</f>
        <v>0</v>
      </c>
      <c r="F1507" s="55">
        <f t="shared" si="46"/>
        <v>2</v>
      </c>
      <c r="G1507" s="55">
        <f t="shared" si="47"/>
        <v>2019</v>
      </c>
    </row>
    <row r="1508" spans="1:7" x14ac:dyDescent="0.3">
      <c r="A1508" s="74">
        <v>43511</v>
      </c>
      <c r="B1508">
        <f>SUMIFS(user_list!P:P,user_list!G:G,"&lt;="&amp;A1508,user_list!H:H,"&gt;="&amp;A1508)</f>
        <v>3.3654918341605651</v>
      </c>
      <c r="C1508">
        <f>SUMIFS(user_list!Q:Q,user_list!G:G,"&lt;="&amp;A1508,user_list!H:H,"&gt;="&amp;A1508)</f>
        <v>8.4059136812619766</v>
      </c>
      <c r="D1508">
        <f>SUMIFS(user_list!P:P,user_list!G:G,"&lt;="&amp;A1508,user_list!H:H,"&gt;="&amp;A1508,user_list!J:J,days!G1508)+SUMIFS(user_list!P:P,user_list!G:G,"&lt;="&amp;A1508,user_list!H:H,"&gt;="&amp;A1508,user_list!J:J,days!G1508-1)</f>
        <v>0</v>
      </c>
      <c r="E1508" s="38">
        <f>COUNTIF(user_list!H:H,A1508)</f>
        <v>3</v>
      </c>
      <c r="F1508" s="55">
        <f t="shared" si="46"/>
        <v>2</v>
      </c>
      <c r="G1508" s="55">
        <f t="shared" si="47"/>
        <v>2019</v>
      </c>
    </row>
    <row r="1509" spans="1:7" x14ac:dyDescent="0.3">
      <c r="A1509" s="74">
        <v>43512</v>
      </c>
      <c r="B1509">
        <f>SUMIFS(user_list!P:P,user_list!G:G,"&lt;="&amp;A1509,user_list!H:H,"&gt;="&amp;A1509)</f>
        <v>1.079777548446279</v>
      </c>
      <c r="C1509">
        <f>SUMIFS(user_list!Q:Q,user_list!G:G,"&lt;="&amp;A1509,user_list!H:H,"&gt;="&amp;A1509)</f>
        <v>2.6916279669762639</v>
      </c>
      <c r="D1509">
        <f>SUMIFS(user_list!P:P,user_list!G:G,"&lt;="&amp;A1509,user_list!H:H,"&gt;="&amp;A1509,user_list!J:J,days!G1509)+SUMIFS(user_list!P:P,user_list!G:G,"&lt;="&amp;A1509,user_list!H:H,"&gt;="&amp;A1509,user_list!J:J,days!G1509-1)</f>
        <v>0</v>
      </c>
      <c r="E1509" s="38">
        <f>COUNTIF(user_list!H:H,A1509)</f>
        <v>1</v>
      </c>
      <c r="F1509" s="55">
        <f t="shared" si="46"/>
        <v>2</v>
      </c>
      <c r="G1509" s="55">
        <f t="shared" si="47"/>
        <v>2019</v>
      </c>
    </row>
    <row r="1510" spans="1:7" x14ac:dyDescent="0.3">
      <c r="A1510" s="74">
        <v>43513</v>
      </c>
      <c r="B1510">
        <f>SUMIFS(user_list!P:P,user_list!G:G,"&lt;="&amp;A1510,user_list!H:H,"&gt;="&amp;A1510)</f>
        <v>0.60477754844627896</v>
      </c>
      <c r="C1510">
        <f>SUMIFS(user_list!Q:Q,user_list!G:G,"&lt;="&amp;A1510,user_list!H:H,"&gt;="&amp;A1510)</f>
        <v>1.5041279669762642</v>
      </c>
      <c r="D1510">
        <f>SUMIFS(user_list!P:P,user_list!G:G,"&lt;="&amp;A1510,user_list!H:H,"&gt;="&amp;A1510,user_list!J:J,days!G1510)+SUMIFS(user_list!P:P,user_list!G:G,"&lt;="&amp;A1510,user_list!H:H,"&gt;="&amp;A1510,user_list!J:J,days!G1510-1)</f>
        <v>0</v>
      </c>
      <c r="E1510" s="38">
        <f>COUNTIF(user_list!H:H,A1510)</f>
        <v>0</v>
      </c>
      <c r="F1510" s="55">
        <f t="shared" si="46"/>
        <v>2</v>
      </c>
      <c r="G1510" s="55">
        <f t="shared" si="47"/>
        <v>2019</v>
      </c>
    </row>
    <row r="1511" spans="1:7" x14ac:dyDescent="0.3">
      <c r="A1511" s="74">
        <v>43514</v>
      </c>
      <c r="B1511">
        <f>SUMIFS(user_list!P:P,user_list!G:G,"&lt;="&amp;A1511,user_list!H:H,"&gt;="&amp;A1511)</f>
        <v>0.60477754844627896</v>
      </c>
      <c r="C1511">
        <f>SUMIFS(user_list!Q:Q,user_list!G:G,"&lt;="&amp;A1511,user_list!H:H,"&gt;="&amp;A1511)</f>
        <v>1.5041279669762642</v>
      </c>
      <c r="D1511">
        <f>SUMIFS(user_list!P:P,user_list!G:G,"&lt;="&amp;A1511,user_list!H:H,"&gt;="&amp;A1511,user_list!J:J,days!G1511)+SUMIFS(user_list!P:P,user_list!G:G,"&lt;="&amp;A1511,user_list!H:H,"&gt;="&amp;A1511,user_list!J:J,days!G1511-1)</f>
        <v>0</v>
      </c>
      <c r="E1511" s="38">
        <f>COUNTIF(user_list!H:H,A1511)</f>
        <v>0</v>
      </c>
      <c r="F1511" s="55">
        <f t="shared" si="46"/>
        <v>2</v>
      </c>
      <c r="G1511" s="55">
        <f t="shared" si="47"/>
        <v>2019</v>
      </c>
    </row>
    <row r="1512" spans="1:7" x14ac:dyDescent="0.3">
      <c r="A1512" s="74">
        <v>43515</v>
      </c>
      <c r="B1512">
        <f>SUMIFS(user_list!P:P,user_list!G:G,"&lt;="&amp;A1512,user_list!H:H,"&gt;="&amp;A1512)</f>
        <v>0.60477754844627896</v>
      </c>
      <c r="C1512">
        <f>SUMIFS(user_list!Q:Q,user_list!G:G,"&lt;="&amp;A1512,user_list!H:H,"&gt;="&amp;A1512)</f>
        <v>1.5041279669762642</v>
      </c>
      <c r="D1512">
        <f>SUMIFS(user_list!P:P,user_list!G:G,"&lt;="&amp;A1512,user_list!H:H,"&gt;="&amp;A1512,user_list!J:J,days!G1512)+SUMIFS(user_list!P:P,user_list!G:G,"&lt;="&amp;A1512,user_list!H:H,"&gt;="&amp;A1512,user_list!J:J,days!G1512-1)</f>
        <v>0</v>
      </c>
      <c r="E1512" s="38">
        <f>COUNTIF(user_list!H:H,A1512)</f>
        <v>0</v>
      </c>
      <c r="F1512" s="55">
        <f t="shared" si="46"/>
        <v>2</v>
      </c>
      <c r="G1512" s="55">
        <f t="shared" si="47"/>
        <v>2019</v>
      </c>
    </row>
    <row r="1513" spans="1:7" x14ac:dyDescent="0.3">
      <c r="A1513" s="74">
        <v>43516</v>
      </c>
      <c r="B1513">
        <f>SUMIFS(user_list!P:P,user_list!G:G,"&lt;="&amp;A1513,user_list!H:H,"&gt;="&amp;A1513)</f>
        <v>0.60477754844627896</v>
      </c>
      <c r="C1513">
        <f>SUMIFS(user_list!Q:Q,user_list!G:G,"&lt;="&amp;A1513,user_list!H:H,"&gt;="&amp;A1513)</f>
        <v>1.5041279669762642</v>
      </c>
      <c r="D1513">
        <f>SUMIFS(user_list!P:P,user_list!G:G,"&lt;="&amp;A1513,user_list!H:H,"&gt;="&amp;A1513,user_list!J:J,days!G1513)+SUMIFS(user_list!P:P,user_list!G:G,"&lt;="&amp;A1513,user_list!H:H,"&gt;="&amp;A1513,user_list!J:J,days!G1513-1)</f>
        <v>0</v>
      </c>
      <c r="E1513" s="38">
        <f>COUNTIF(user_list!H:H,A1513)</f>
        <v>0</v>
      </c>
      <c r="F1513" s="55">
        <f t="shared" si="46"/>
        <v>2</v>
      </c>
      <c r="G1513" s="55">
        <f t="shared" si="47"/>
        <v>2019</v>
      </c>
    </row>
    <row r="1514" spans="1:7" x14ac:dyDescent="0.3">
      <c r="A1514" s="74">
        <v>43517</v>
      </c>
      <c r="B1514">
        <f>SUMIFS(user_list!P:P,user_list!G:G,"&lt;="&amp;A1514,user_list!H:H,"&gt;="&amp;A1514)</f>
        <v>0.60477754844627896</v>
      </c>
      <c r="C1514">
        <f>SUMIFS(user_list!Q:Q,user_list!G:G,"&lt;="&amp;A1514,user_list!H:H,"&gt;="&amp;A1514)</f>
        <v>1.5041279669762642</v>
      </c>
      <c r="D1514">
        <f>SUMIFS(user_list!P:P,user_list!G:G,"&lt;="&amp;A1514,user_list!H:H,"&gt;="&amp;A1514,user_list!J:J,days!G1514)+SUMIFS(user_list!P:P,user_list!G:G,"&lt;="&amp;A1514,user_list!H:H,"&gt;="&amp;A1514,user_list!J:J,days!G1514-1)</f>
        <v>0</v>
      </c>
      <c r="E1514" s="38">
        <f>COUNTIF(user_list!H:H,A1514)</f>
        <v>0</v>
      </c>
      <c r="F1514" s="55">
        <f t="shared" si="46"/>
        <v>2</v>
      </c>
      <c r="G1514" s="55">
        <f t="shared" si="47"/>
        <v>2019</v>
      </c>
    </row>
    <row r="1515" spans="1:7" x14ac:dyDescent="0.3">
      <c r="A1515" s="74">
        <v>43518</v>
      </c>
      <c r="B1515">
        <f>SUMIFS(user_list!P:P,user_list!G:G,"&lt;="&amp;A1515,user_list!H:H,"&gt;="&amp;A1515)</f>
        <v>0.60477754844627896</v>
      </c>
      <c r="C1515">
        <f>SUMIFS(user_list!Q:Q,user_list!G:G,"&lt;="&amp;A1515,user_list!H:H,"&gt;="&amp;A1515)</f>
        <v>1.5041279669762642</v>
      </c>
      <c r="D1515">
        <f>SUMIFS(user_list!P:P,user_list!G:G,"&lt;="&amp;A1515,user_list!H:H,"&gt;="&amp;A1515,user_list!J:J,days!G1515)+SUMIFS(user_list!P:P,user_list!G:G,"&lt;="&amp;A1515,user_list!H:H,"&gt;="&amp;A1515,user_list!J:J,days!G1515-1)</f>
        <v>0</v>
      </c>
      <c r="E1515" s="38">
        <f>COUNTIF(user_list!H:H,A1515)</f>
        <v>0</v>
      </c>
      <c r="F1515" s="55">
        <f t="shared" si="46"/>
        <v>2</v>
      </c>
      <c r="G1515" s="55">
        <f t="shared" si="47"/>
        <v>2019</v>
      </c>
    </row>
    <row r="1516" spans="1:7" x14ac:dyDescent="0.3">
      <c r="A1516" s="74">
        <v>43519</v>
      </c>
      <c r="B1516">
        <f>SUMIFS(user_list!P:P,user_list!G:G,"&lt;="&amp;A1516,user_list!H:H,"&gt;="&amp;A1516)</f>
        <v>0.60477754844627896</v>
      </c>
      <c r="C1516">
        <f>SUMIFS(user_list!Q:Q,user_list!G:G,"&lt;="&amp;A1516,user_list!H:H,"&gt;="&amp;A1516)</f>
        <v>1.5041279669762642</v>
      </c>
      <c r="D1516">
        <f>SUMIFS(user_list!P:P,user_list!G:G,"&lt;="&amp;A1516,user_list!H:H,"&gt;="&amp;A1516,user_list!J:J,days!G1516)+SUMIFS(user_list!P:P,user_list!G:G,"&lt;="&amp;A1516,user_list!H:H,"&gt;="&amp;A1516,user_list!J:J,days!G1516-1)</f>
        <v>0</v>
      </c>
      <c r="E1516" s="38">
        <f>COUNTIF(user_list!H:H,A1516)</f>
        <v>0</v>
      </c>
      <c r="F1516" s="55">
        <f t="shared" si="46"/>
        <v>2</v>
      </c>
      <c r="G1516" s="55">
        <f t="shared" si="47"/>
        <v>2019</v>
      </c>
    </row>
    <row r="1517" spans="1:7" x14ac:dyDescent="0.3">
      <c r="A1517" s="74">
        <v>43520</v>
      </c>
      <c r="B1517">
        <f>SUMIFS(user_list!P:P,user_list!G:G,"&lt;="&amp;A1517,user_list!H:H,"&gt;="&amp;A1517)</f>
        <v>0.60477754844627896</v>
      </c>
      <c r="C1517">
        <f>SUMIFS(user_list!Q:Q,user_list!G:G,"&lt;="&amp;A1517,user_list!H:H,"&gt;="&amp;A1517)</f>
        <v>1.5041279669762642</v>
      </c>
      <c r="D1517">
        <f>SUMIFS(user_list!P:P,user_list!G:G,"&lt;="&amp;A1517,user_list!H:H,"&gt;="&amp;A1517,user_list!J:J,days!G1517)+SUMIFS(user_list!P:P,user_list!G:G,"&lt;="&amp;A1517,user_list!H:H,"&gt;="&amp;A1517,user_list!J:J,days!G1517-1)</f>
        <v>0</v>
      </c>
      <c r="E1517" s="38">
        <f>COUNTIF(user_list!H:H,A1517)</f>
        <v>0</v>
      </c>
      <c r="F1517" s="55">
        <f t="shared" si="46"/>
        <v>2</v>
      </c>
      <c r="G1517" s="55">
        <f t="shared" si="47"/>
        <v>2019</v>
      </c>
    </row>
    <row r="1518" spans="1:7" x14ac:dyDescent="0.3">
      <c r="A1518" s="74">
        <v>43521</v>
      </c>
      <c r="B1518">
        <f>SUMIFS(user_list!P:P,user_list!G:G,"&lt;="&amp;A1518,user_list!H:H,"&gt;="&amp;A1518)</f>
        <v>0.60477754844627896</v>
      </c>
      <c r="C1518">
        <f>SUMIFS(user_list!Q:Q,user_list!G:G,"&lt;="&amp;A1518,user_list!H:H,"&gt;="&amp;A1518)</f>
        <v>1.5041279669762642</v>
      </c>
      <c r="D1518">
        <f>SUMIFS(user_list!P:P,user_list!G:G,"&lt;="&amp;A1518,user_list!H:H,"&gt;="&amp;A1518,user_list!J:J,days!G1518)+SUMIFS(user_list!P:P,user_list!G:G,"&lt;="&amp;A1518,user_list!H:H,"&gt;="&amp;A1518,user_list!J:J,days!G1518-1)</f>
        <v>0</v>
      </c>
      <c r="E1518" s="38">
        <f>COUNTIF(user_list!H:H,A1518)</f>
        <v>0</v>
      </c>
      <c r="F1518" s="55">
        <f t="shared" si="46"/>
        <v>2</v>
      </c>
      <c r="G1518" s="55">
        <f t="shared" si="47"/>
        <v>2019</v>
      </c>
    </row>
    <row r="1519" spans="1:7" x14ac:dyDescent="0.3">
      <c r="A1519" s="74">
        <v>43522</v>
      </c>
      <c r="B1519">
        <f>SUMIFS(user_list!P:P,user_list!G:G,"&lt;="&amp;A1519,user_list!H:H,"&gt;="&amp;A1519)</f>
        <v>0.60477754844627896</v>
      </c>
      <c r="C1519">
        <f>SUMIFS(user_list!Q:Q,user_list!G:G,"&lt;="&amp;A1519,user_list!H:H,"&gt;="&amp;A1519)</f>
        <v>1.5041279669762642</v>
      </c>
      <c r="D1519">
        <f>SUMIFS(user_list!P:P,user_list!G:G,"&lt;="&amp;A1519,user_list!H:H,"&gt;="&amp;A1519,user_list!J:J,days!G1519)+SUMIFS(user_list!P:P,user_list!G:G,"&lt;="&amp;A1519,user_list!H:H,"&gt;="&amp;A1519,user_list!J:J,days!G1519-1)</f>
        <v>0</v>
      </c>
      <c r="E1519" s="38">
        <f>COUNTIF(user_list!H:H,A1519)</f>
        <v>0</v>
      </c>
      <c r="F1519" s="55">
        <f t="shared" si="46"/>
        <v>2</v>
      </c>
      <c r="G1519" s="55">
        <f t="shared" si="47"/>
        <v>2019</v>
      </c>
    </row>
    <row r="1520" spans="1:7" x14ac:dyDescent="0.3">
      <c r="A1520" s="74">
        <v>43523</v>
      </c>
      <c r="B1520">
        <f>SUMIFS(user_list!P:P,user_list!G:G,"&lt;="&amp;A1520,user_list!H:H,"&gt;="&amp;A1520)</f>
        <v>0.60477754844627896</v>
      </c>
      <c r="C1520">
        <f>SUMIFS(user_list!Q:Q,user_list!G:G,"&lt;="&amp;A1520,user_list!H:H,"&gt;="&amp;A1520)</f>
        <v>1.5041279669762642</v>
      </c>
      <c r="D1520">
        <f>SUMIFS(user_list!P:P,user_list!G:G,"&lt;="&amp;A1520,user_list!H:H,"&gt;="&amp;A1520,user_list!J:J,days!G1520)+SUMIFS(user_list!P:P,user_list!G:G,"&lt;="&amp;A1520,user_list!H:H,"&gt;="&amp;A1520,user_list!J:J,days!G1520-1)</f>
        <v>0</v>
      </c>
      <c r="E1520" s="38">
        <f>COUNTIF(user_list!H:H,A1520)</f>
        <v>0</v>
      </c>
      <c r="F1520" s="55">
        <f t="shared" si="46"/>
        <v>2</v>
      </c>
      <c r="G1520" s="55">
        <f t="shared" si="47"/>
        <v>2019</v>
      </c>
    </row>
    <row r="1521" spans="1:7" x14ac:dyDescent="0.3">
      <c r="A1521" s="74">
        <v>43524</v>
      </c>
      <c r="B1521">
        <f>SUMIFS(user_list!P:P,user_list!G:G,"&lt;="&amp;A1521,user_list!H:H,"&gt;="&amp;A1521)</f>
        <v>0.60477754844627896</v>
      </c>
      <c r="C1521">
        <f>SUMIFS(user_list!Q:Q,user_list!G:G,"&lt;="&amp;A1521,user_list!H:H,"&gt;="&amp;A1521)</f>
        <v>1.5041279669762642</v>
      </c>
      <c r="D1521">
        <f>SUMIFS(user_list!P:P,user_list!G:G,"&lt;="&amp;A1521,user_list!H:H,"&gt;="&amp;A1521,user_list!J:J,days!G1521)+SUMIFS(user_list!P:P,user_list!G:G,"&lt;="&amp;A1521,user_list!H:H,"&gt;="&amp;A1521,user_list!J:J,days!G1521-1)</f>
        <v>0</v>
      </c>
      <c r="E1521" s="38">
        <f>COUNTIF(user_list!H:H,A1521)</f>
        <v>0</v>
      </c>
      <c r="F1521" s="55">
        <f t="shared" si="46"/>
        <v>2</v>
      </c>
      <c r="G1521" s="55">
        <f t="shared" si="47"/>
        <v>2019</v>
      </c>
    </row>
    <row r="1522" spans="1:7" x14ac:dyDescent="0.3">
      <c r="A1522" s="74">
        <v>43525</v>
      </c>
      <c r="B1522">
        <f>SUMIFS(user_list!P:P,user_list!G:G,"&lt;="&amp;A1522,user_list!H:H,"&gt;="&amp;A1522)</f>
        <v>2.4656009611446916</v>
      </c>
      <c r="C1522">
        <f>SUMIFS(user_list!Q:Q,user_list!G:G,"&lt;="&amp;A1522,user_list!H:H,"&gt;="&amp;A1522)</f>
        <v>4.9922232050715021</v>
      </c>
      <c r="D1522">
        <f>SUMIFS(user_list!P:P,user_list!G:G,"&lt;="&amp;A1522,user_list!H:H,"&gt;="&amp;A1522,user_list!J:J,days!G1522)+SUMIFS(user_list!P:P,user_list!G:G,"&lt;="&amp;A1522,user_list!H:H,"&gt;="&amp;A1522,user_list!J:J,days!G1522-1)</f>
        <v>0</v>
      </c>
      <c r="E1522" s="38">
        <f>COUNTIF(user_list!H:H,A1522)</f>
        <v>3</v>
      </c>
      <c r="F1522" s="55">
        <f t="shared" si="46"/>
        <v>3</v>
      </c>
      <c r="G1522" s="55">
        <f t="shared" si="47"/>
        <v>2019</v>
      </c>
    </row>
    <row r="1523" spans="1:7" x14ac:dyDescent="0.3">
      <c r="A1523" s="74">
        <v>43526</v>
      </c>
      <c r="B1523">
        <f>SUMIFS(user_list!P:P,user_list!G:G,"&lt;="&amp;A1523,user_list!H:H,"&gt;="&amp;A1523)</f>
        <v>1.9234713315150622</v>
      </c>
      <c r="C1523">
        <f>SUMIFS(user_list!Q:Q,user_list!G:G,"&lt;="&amp;A1523,user_list!H:H,"&gt;="&amp;A1523)</f>
        <v>4.2255565384048355</v>
      </c>
      <c r="D1523">
        <f>SUMIFS(user_list!P:P,user_list!G:G,"&lt;="&amp;A1523,user_list!H:H,"&gt;="&amp;A1523,user_list!J:J,days!G1523)+SUMIFS(user_list!P:P,user_list!G:G,"&lt;="&amp;A1523,user_list!H:H,"&gt;="&amp;A1523,user_list!J:J,days!G1523-1)</f>
        <v>0</v>
      </c>
      <c r="E1523" s="38">
        <f>COUNTIF(user_list!H:H,A1523)</f>
        <v>1</v>
      </c>
      <c r="F1523" s="55">
        <f t="shared" si="46"/>
        <v>3</v>
      </c>
      <c r="G1523" s="55">
        <f t="shared" si="47"/>
        <v>2019</v>
      </c>
    </row>
    <row r="1524" spans="1:7" x14ac:dyDescent="0.3">
      <c r="A1524" s="74">
        <v>43527</v>
      </c>
      <c r="B1524">
        <f>SUMIFS(user_list!P:P,user_list!G:G,"&lt;="&amp;A1524,user_list!H:H,"&gt;="&amp;A1524)</f>
        <v>1.2401379981817289</v>
      </c>
      <c r="C1524">
        <f>SUMIFS(user_list!Q:Q,user_list!G:G,"&lt;="&amp;A1524,user_list!H:H,"&gt;="&amp;A1524)</f>
        <v>3.2255565384048355</v>
      </c>
      <c r="D1524">
        <f>SUMIFS(user_list!P:P,user_list!G:G,"&lt;="&amp;A1524,user_list!H:H,"&gt;="&amp;A1524,user_list!J:J,days!G1524)+SUMIFS(user_list!P:P,user_list!G:G,"&lt;="&amp;A1524,user_list!H:H,"&gt;="&amp;A1524,user_list!J:J,days!G1524-1)</f>
        <v>0</v>
      </c>
      <c r="E1524" s="38">
        <f>COUNTIF(user_list!H:H,A1524)</f>
        <v>0</v>
      </c>
      <c r="F1524" s="55">
        <f t="shared" si="46"/>
        <v>3</v>
      </c>
      <c r="G1524" s="55">
        <f t="shared" si="47"/>
        <v>2019</v>
      </c>
    </row>
    <row r="1525" spans="1:7" x14ac:dyDescent="0.3">
      <c r="A1525" s="74">
        <v>43528</v>
      </c>
      <c r="B1525">
        <f>SUMIFS(user_list!P:P,user_list!G:G,"&lt;="&amp;A1525,user_list!H:H,"&gt;="&amp;A1525)</f>
        <v>1.2401379981817289</v>
      </c>
      <c r="C1525">
        <f>SUMIFS(user_list!Q:Q,user_list!G:G,"&lt;="&amp;A1525,user_list!H:H,"&gt;="&amp;A1525)</f>
        <v>3.2255565384048355</v>
      </c>
      <c r="D1525">
        <f>SUMIFS(user_list!P:P,user_list!G:G,"&lt;="&amp;A1525,user_list!H:H,"&gt;="&amp;A1525,user_list!J:J,days!G1525)+SUMIFS(user_list!P:P,user_list!G:G,"&lt;="&amp;A1525,user_list!H:H,"&gt;="&amp;A1525,user_list!J:J,days!G1525-1)</f>
        <v>0</v>
      </c>
      <c r="E1525" s="38">
        <f>COUNTIF(user_list!H:H,A1525)</f>
        <v>0</v>
      </c>
      <c r="F1525" s="55">
        <f t="shared" si="46"/>
        <v>3</v>
      </c>
      <c r="G1525" s="55">
        <f t="shared" si="47"/>
        <v>2019</v>
      </c>
    </row>
    <row r="1526" spans="1:7" x14ac:dyDescent="0.3">
      <c r="A1526" s="74">
        <v>43529</v>
      </c>
      <c r="B1526">
        <f>SUMIFS(user_list!P:P,user_list!G:G,"&lt;="&amp;A1526,user_list!H:H,"&gt;="&amp;A1526)</f>
        <v>1.2401379981817289</v>
      </c>
      <c r="C1526">
        <f>SUMIFS(user_list!Q:Q,user_list!G:G,"&lt;="&amp;A1526,user_list!H:H,"&gt;="&amp;A1526)</f>
        <v>3.2255565384048355</v>
      </c>
      <c r="D1526">
        <f>SUMIFS(user_list!P:P,user_list!G:G,"&lt;="&amp;A1526,user_list!H:H,"&gt;="&amp;A1526,user_list!J:J,days!G1526)+SUMIFS(user_list!P:P,user_list!G:G,"&lt;="&amp;A1526,user_list!H:H,"&gt;="&amp;A1526,user_list!J:J,days!G1526-1)</f>
        <v>0</v>
      </c>
      <c r="E1526" s="38">
        <f>COUNTIF(user_list!H:H,A1526)</f>
        <v>0</v>
      </c>
      <c r="F1526" s="55">
        <f t="shared" si="46"/>
        <v>3</v>
      </c>
      <c r="G1526" s="55">
        <f t="shared" si="47"/>
        <v>2019</v>
      </c>
    </row>
    <row r="1527" spans="1:7" x14ac:dyDescent="0.3">
      <c r="A1527" s="74">
        <v>43530</v>
      </c>
      <c r="B1527">
        <f>SUMIFS(user_list!P:P,user_list!G:G,"&lt;="&amp;A1527,user_list!H:H,"&gt;="&amp;A1527)</f>
        <v>1.2401379981817289</v>
      </c>
      <c r="C1527">
        <f>SUMIFS(user_list!Q:Q,user_list!G:G,"&lt;="&amp;A1527,user_list!H:H,"&gt;="&amp;A1527)</f>
        <v>3.2255565384048355</v>
      </c>
      <c r="D1527">
        <f>SUMIFS(user_list!P:P,user_list!G:G,"&lt;="&amp;A1527,user_list!H:H,"&gt;="&amp;A1527,user_list!J:J,days!G1527)+SUMIFS(user_list!P:P,user_list!G:G,"&lt;="&amp;A1527,user_list!H:H,"&gt;="&amp;A1527,user_list!J:J,days!G1527-1)</f>
        <v>0</v>
      </c>
      <c r="E1527" s="38">
        <f>COUNTIF(user_list!H:H,A1527)</f>
        <v>0</v>
      </c>
      <c r="F1527" s="55">
        <f t="shared" si="46"/>
        <v>3</v>
      </c>
      <c r="G1527" s="55">
        <f t="shared" si="47"/>
        <v>2019</v>
      </c>
    </row>
    <row r="1528" spans="1:7" x14ac:dyDescent="0.3">
      <c r="A1528" s="74">
        <v>43531</v>
      </c>
      <c r="B1528">
        <f>SUMIFS(user_list!P:P,user_list!G:G,"&lt;="&amp;A1528,user_list!H:H,"&gt;="&amp;A1528)</f>
        <v>1.2401379981817289</v>
      </c>
      <c r="C1528">
        <f>SUMIFS(user_list!Q:Q,user_list!G:G,"&lt;="&amp;A1528,user_list!H:H,"&gt;="&amp;A1528)</f>
        <v>3.2255565384048355</v>
      </c>
      <c r="D1528">
        <f>SUMIFS(user_list!P:P,user_list!G:G,"&lt;="&amp;A1528,user_list!H:H,"&gt;="&amp;A1528,user_list!J:J,days!G1528)+SUMIFS(user_list!P:P,user_list!G:G,"&lt;="&amp;A1528,user_list!H:H,"&gt;="&amp;A1528,user_list!J:J,days!G1528-1)</f>
        <v>0</v>
      </c>
      <c r="E1528" s="38">
        <f>COUNTIF(user_list!H:H,A1528)</f>
        <v>0</v>
      </c>
      <c r="F1528" s="55">
        <f t="shared" si="46"/>
        <v>3</v>
      </c>
      <c r="G1528" s="55">
        <f t="shared" si="47"/>
        <v>2019</v>
      </c>
    </row>
    <row r="1529" spans="1:7" x14ac:dyDescent="0.3">
      <c r="A1529" s="74">
        <v>43532</v>
      </c>
      <c r="B1529">
        <f>SUMIFS(user_list!P:P,user_list!G:G,"&lt;="&amp;A1529,user_list!H:H,"&gt;="&amp;A1529)</f>
        <v>1.2401379981817289</v>
      </c>
      <c r="C1529">
        <f>SUMIFS(user_list!Q:Q,user_list!G:G,"&lt;="&amp;A1529,user_list!H:H,"&gt;="&amp;A1529)</f>
        <v>3.2255565384048355</v>
      </c>
      <c r="D1529">
        <f>SUMIFS(user_list!P:P,user_list!G:G,"&lt;="&amp;A1529,user_list!H:H,"&gt;="&amp;A1529,user_list!J:J,days!G1529)+SUMIFS(user_list!P:P,user_list!G:G,"&lt;="&amp;A1529,user_list!H:H,"&gt;="&amp;A1529,user_list!J:J,days!G1529-1)</f>
        <v>0</v>
      </c>
      <c r="E1529" s="38">
        <f>COUNTIF(user_list!H:H,A1529)</f>
        <v>0</v>
      </c>
      <c r="F1529" s="55">
        <f t="shared" si="46"/>
        <v>3</v>
      </c>
      <c r="G1529" s="55">
        <f t="shared" si="47"/>
        <v>2019</v>
      </c>
    </row>
    <row r="1530" spans="1:7" x14ac:dyDescent="0.3">
      <c r="A1530" s="74">
        <v>43533</v>
      </c>
      <c r="B1530">
        <f>SUMIFS(user_list!P:P,user_list!G:G,"&lt;="&amp;A1530,user_list!H:H,"&gt;="&amp;A1530)</f>
        <v>1.2401379981817289</v>
      </c>
      <c r="C1530">
        <f>SUMIFS(user_list!Q:Q,user_list!G:G,"&lt;="&amp;A1530,user_list!H:H,"&gt;="&amp;A1530)</f>
        <v>3.2255565384048355</v>
      </c>
      <c r="D1530">
        <f>SUMIFS(user_list!P:P,user_list!G:G,"&lt;="&amp;A1530,user_list!H:H,"&gt;="&amp;A1530,user_list!J:J,days!G1530)+SUMIFS(user_list!P:P,user_list!G:G,"&lt;="&amp;A1530,user_list!H:H,"&gt;="&amp;A1530,user_list!J:J,days!G1530-1)</f>
        <v>0</v>
      </c>
      <c r="E1530" s="38">
        <f>COUNTIF(user_list!H:H,A1530)</f>
        <v>0</v>
      </c>
      <c r="F1530" s="55">
        <f t="shared" si="46"/>
        <v>3</v>
      </c>
      <c r="G1530" s="55">
        <f t="shared" si="47"/>
        <v>2019</v>
      </c>
    </row>
    <row r="1531" spans="1:7" x14ac:dyDescent="0.3">
      <c r="A1531" s="74">
        <v>43534</v>
      </c>
      <c r="B1531">
        <f>SUMIFS(user_list!P:P,user_list!G:G,"&lt;="&amp;A1531,user_list!H:H,"&gt;="&amp;A1531)</f>
        <v>1.2401379981817289</v>
      </c>
      <c r="C1531">
        <f>SUMIFS(user_list!Q:Q,user_list!G:G,"&lt;="&amp;A1531,user_list!H:H,"&gt;="&amp;A1531)</f>
        <v>3.2255565384048355</v>
      </c>
      <c r="D1531">
        <f>SUMIFS(user_list!P:P,user_list!G:G,"&lt;="&amp;A1531,user_list!H:H,"&gt;="&amp;A1531,user_list!J:J,days!G1531)+SUMIFS(user_list!P:P,user_list!G:G,"&lt;="&amp;A1531,user_list!H:H,"&gt;="&amp;A1531,user_list!J:J,days!G1531-1)</f>
        <v>0</v>
      </c>
      <c r="E1531" s="38">
        <f>COUNTIF(user_list!H:H,A1531)</f>
        <v>0</v>
      </c>
      <c r="F1531" s="55">
        <f t="shared" si="46"/>
        <v>3</v>
      </c>
      <c r="G1531" s="55">
        <f t="shared" si="47"/>
        <v>2019</v>
      </c>
    </row>
    <row r="1532" spans="1:7" x14ac:dyDescent="0.3">
      <c r="A1532" s="74">
        <v>43535</v>
      </c>
      <c r="B1532">
        <f>SUMIFS(user_list!P:P,user_list!G:G,"&lt;="&amp;A1532,user_list!H:H,"&gt;="&amp;A1532)</f>
        <v>1.2401379981817289</v>
      </c>
      <c r="C1532">
        <f>SUMIFS(user_list!Q:Q,user_list!G:G,"&lt;="&amp;A1532,user_list!H:H,"&gt;="&amp;A1532)</f>
        <v>3.2255565384048355</v>
      </c>
      <c r="D1532">
        <f>SUMIFS(user_list!P:P,user_list!G:G,"&lt;="&amp;A1532,user_list!H:H,"&gt;="&amp;A1532,user_list!J:J,days!G1532)+SUMIFS(user_list!P:P,user_list!G:G,"&lt;="&amp;A1532,user_list!H:H,"&gt;="&amp;A1532,user_list!J:J,days!G1532-1)</f>
        <v>0</v>
      </c>
      <c r="E1532" s="38">
        <f>COUNTIF(user_list!H:H,A1532)</f>
        <v>0</v>
      </c>
      <c r="F1532" s="55">
        <f t="shared" si="46"/>
        <v>3</v>
      </c>
      <c r="G1532" s="55">
        <f t="shared" si="47"/>
        <v>2019</v>
      </c>
    </row>
    <row r="1533" spans="1:7" x14ac:dyDescent="0.3">
      <c r="A1533" s="74">
        <v>43536</v>
      </c>
      <c r="B1533">
        <f>SUMIFS(user_list!P:P,user_list!G:G,"&lt;="&amp;A1533,user_list!H:H,"&gt;="&amp;A1533)</f>
        <v>1.2401379981817289</v>
      </c>
      <c r="C1533">
        <f>SUMIFS(user_list!Q:Q,user_list!G:G,"&lt;="&amp;A1533,user_list!H:H,"&gt;="&amp;A1533)</f>
        <v>3.2255565384048355</v>
      </c>
      <c r="D1533">
        <f>SUMIFS(user_list!P:P,user_list!G:G,"&lt;="&amp;A1533,user_list!H:H,"&gt;="&amp;A1533,user_list!J:J,days!G1533)+SUMIFS(user_list!P:P,user_list!G:G,"&lt;="&amp;A1533,user_list!H:H,"&gt;="&amp;A1533,user_list!J:J,days!G1533-1)</f>
        <v>0</v>
      </c>
      <c r="E1533" s="38">
        <f>COUNTIF(user_list!H:H,A1533)</f>
        <v>0</v>
      </c>
      <c r="F1533" s="55">
        <f t="shared" si="46"/>
        <v>3</v>
      </c>
      <c r="G1533" s="55">
        <f t="shared" si="47"/>
        <v>2019</v>
      </c>
    </row>
    <row r="1534" spans="1:7" x14ac:dyDescent="0.3">
      <c r="A1534" s="74">
        <v>43537</v>
      </c>
      <c r="B1534">
        <f>SUMIFS(user_list!P:P,user_list!G:G,"&lt;="&amp;A1534,user_list!H:H,"&gt;="&amp;A1534)</f>
        <v>2.0834713315150624</v>
      </c>
      <c r="C1534">
        <f>SUMIFS(user_list!Q:Q,user_list!G:G,"&lt;="&amp;A1534,user_list!H:H,"&gt;="&amp;A1534)</f>
        <v>4.7255565384048355</v>
      </c>
      <c r="D1534">
        <f>SUMIFS(user_list!P:P,user_list!G:G,"&lt;="&amp;A1534,user_list!H:H,"&gt;="&amp;A1534,user_list!J:J,days!G1534)+SUMIFS(user_list!P:P,user_list!G:G,"&lt;="&amp;A1534,user_list!H:H,"&gt;="&amp;A1534,user_list!J:J,days!G1534-1)</f>
        <v>0</v>
      </c>
      <c r="E1534" s="38">
        <f>COUNTIF(user_list!H:H,A1534)</f>
        <v>1</v>
      </c>
      <c r="F1534" s="55">
        <f t="shared" si="46"/>
        <v>3</v>
      </c>
      <c r="G1534" s="55">
        <f t="shared" si="47"/>
        <v>2019</v>
      </c>
    </row>
    <row r="1535" spans="1:7" x14ac:dyDescent="0.3">
      <c r="A1535" s="74">
        <v>43538</v>
      </c>
      <c r="B1535">
        <f>SUMIFS(user_list!P:P,user_list!G:G,"&lt;="&amp;A1535,user_list!H:H,"&gt;="&amp;A1535)</f>
        <v>1.7020824426261734</v>
      </c>
      <c r="C1535">
        <f>SUMIFS(user_list!Q:Q,user_list!G:G,"&lt;="&amp;A1535,user_list!H:H,"&gt;="&amp;A1535)</f>
        <v>3.7255565384048355</v>
      </c>
      <c r="D1535">
        <f>SUMIFS(user_list!P:P,user_list!G:G,"&lt;="&amp;A1535,user_list!H:H,"&gt;="&amp;A1535,user_list!J:J,days!G1535)+SUMIFS(user_list!P:P,user_list!G:G,"&lt;="&amp;A1535,user_list!H:H,"&gt;="&amp;A1535,user_list!J:J,days!G1535-1)</f>
        <v>0</v>
      </c>
      <c r="E1535" s="38">
        <f>COUNTIF(user_list!H:H,A1535)</f>
        <v>2</v>
      </c>
      <c r="F1535" s="55">
        <f t="shared" si="46"/>
        <v>3</v>
      </c>
      <c r="G1535" s="55">
        <f t="shared" si="47"/>
        <v>2019</v>
      </c>
    </row>
    <row r="1536" spans="1:7" x14ac:dyDescent="0.3">
      <c r="A1536" s="74">
        <v>43539</v>
      </c>
      <c r="B1536">
        <f>SUMIFS(user_list!P:P,user_list!G:G,"&lt;="&amp;A1536,user_list!H:H,"&gt;="&amp;A1536)</f>
        <v>1.0385054966962861</v>
      </c>
      <c r="C1536">
        <f>SUMIFS(user_list!Q:Q,user_list!G:G,"&lt;="&amp;A1536,user_list!H:H,"&gt;="&amp;A1536)</f>
        <v>2.7014923672818414</v>
      </c>
      <c r="D1536">
        <f>SUMIFS(user_list!P:P,user_list!G:G,"&lt;="&amp;A1536,user_list!H:H,"&gt;="&amp;A1536,user_list!J:J,days!G1536)+SUMIFS(user_list!P:P,user_list!G:G,"&lt;="&amp;A1536,user_list!H:H,"&gt;="&amp;A1536,user_list!J:J,days!G1536-1)</f>
        <v>0</v>
      </c>
      <c r="E1536" s="38">
        <f>COUNTIF(user_list!H:H,A1536)</f>
        <v>1</v>
      </c>
      <c r="F1536" s="55">
        <f t="shared" si="46"/>
        <v>3</v>
      </c>
      <c r="G1536" s="55">
        <f t="shared" si="47"/>
        <v>2019</v>
      </c>
    </row>
    <row r="1537" spans="1:7" x14ac:dyDescent="0.3">
      <c r="A1537" s="74">
        <v>43540</v>
      </c>
      <c r="B1537">
        <f>SUMIFS(user_list!P:P,user_list!G:G,"&lt;="&amp;A1537,user_list!H:H,"&gt;="&amp;A1537)</f>
        <v>1.0258739177489178</v>
      </c>
      <c r="C1537">
        <f>SUMIFS(user_list!Q:Q,user_list!G:G,"&lt;="&amp;A1537,user_list!H:H,"&gt;="&amp;A1537)</f>
        <v>2.6699134199134198</v>
      </c>
      <c r="D1537">
        <f>SUMIFS(user_list!P:P,user_list!G:G,"&lt;="&amp;A1537,user_list!H:H,"&gt;="&amp;A1537,user_list!J:J,days!G1537)+SUMIFS(user_list!P:P,user_list!G:G,"&lt;="&amp;A1537,user_list!H:H,"&gt;="&amp;A1537,user_list!J:J,days!G1537-1)</f>
        <v>0</v>
      </c>
      <c r="E1537" s="38">
        <f>COUNTIF(user_list!H:H,A1537)</f>
        <v>0</v>
      </c>
      <c r="F1537" s="55">
        <f t="shared" si="46"/>
        <v>3</v>
      </c>
      <c r="G1537" s="55">
        <f t="shared" si="47"/>
        <v>2019</v>
      </c>
    </row>
    <row r="1538" spans="1:7" x14ac:dyDescent="0.3">
      <c r="A1538" s="74">
        <v>43541</v>
      </c>
      <c r="B1538">
        <f>SUMIFS(user_list!P:P,user_list!G:G,"&lt;="&amp;A1538,user_list!H:H,"&gt;="&amp;A1538)</f>
        <v>1.0258739177489178</v>
      </c>
      <c r="C1538">
        <f>SUMIFS(user_list!Q:Q,user_list!G:G,"&lt;="&amp;A1538,user_list!H:H,"&gt;="&amp;A1538)</f>
        <v>2.6699134199134198</v>
      </c>
      <c r="D1538">
        <f>SUMIFS(user_list!P:P,user_list!G:G,"&lt;="&amp;A1538,user_list!H:H,"&gt;="&amp;A1538,user_list!J:J,days!G1538)+SUMIFS(user_list!P:P,user_list!G:G,"&lt;="&amp;A1538,user_list!H:H,"&gt;="&amp;A1538,user_list!J:J,days!G1538-1)</f>
        <v>0</v>
      </c>
      <c r="E1538" s="38">
        <f>COUNTIF(user_list!H:H,A1538)</f>
        <v>0</v>
      </c>
      <c r="F1538" s="55">
        <f t="shared" ref="F1538:F1601" si="48">MONTH(A1538)</f>
        <v>3</v>
      </c>
      <c r="G1538" s="55">
        <f t="shared" ref="G1538:G1601" si="49">YEAR(A1538)</f>
        <v>2019</v>
      </c>
    </row>
    <row r="1539" spans="1:7" x14ac:dyDescent="0.3">
      <c r="A1539" s="74">
        <v>43542</v>
      </c>
      <c r="B1539">
        <f>SUMIFS(user_list!P:P,user_list!G:G,"&lt;="&amp;A1539,user_list!H:H,"&gt;="&amp;A1539)</f>
        <v>1.3544453463203463</v>
      </c>
      <c r="C1539">
        <f>SUMIFS(user_list!Q:Q,user_list!G:G,"&lt;="&amp;A1539,user_list!H:H,"&gt;="&amp;A1539)</f>
        <v>3.527056277056277</v>
      </c>
      <c r="D1539">
        <f>SUMIFS(user_list!P:P,user_list!G:G,"&lt;="&amp;A1539,user_list!H:H,"&gt;="&amp;A1539,user_list!J:J,days!G1539)+SUMIFS(user_list!P:P,user_list!G:G,"&lt;="&amp;A1539,user_list!H:H,"&gt;="&amp;A1539,user_list!J:J,days!G1539-1)</f>
        <v>0</v>
      </c>
      <c r="E1539" s="38">
        <f>COUNTIF(user_list!H:H,A1539)</f>
        <v>0</v>
      </c>
      <c r="F1539" s="55">
        <f t="shared" si="48"/>
        <v>3</v>
      </c>
      <c r="G1539" s="55">
        <f t="shared" si="49"/>
        <v>2019</v>
      </c>
    </row>
    <row r="1540" spans="1:7" x14ac:dyDescent="0.3">
      <c r="A1540" s="74">
        <v>43543</v>
      </c>
      <c r="B1540">
        <f>SUMIFS(user_list!P:P,user_list!G:G,"&lt;="&amp;A1540,user_list!H:H,"&gt;="&amp;A1540)</f>
        <v>1.3544453463203463</v>
      </c>
      <c r="C1540">
        <f>SUMIFS(user_list!Q:Q,user_list!G:G,"&lt;="&amp;A1540,user_list!H:H,"&gt;="&amp;A1540)</f>
        <v>3.527056277056277</v>
      </c>
      <c r="D1540">
        <f>SUMIFS(user_list!P:P,user_list!G:G,"&lt;="&amp;A1540,user_list!H:H,"&gt;="&amp;A1540,user_list!J:J,days!G1540)+SUMIFS(user_list!P:P,user_list!G:G,"&lt;="&amp;A1540,user_list!H:H,"&gt;="&amp;A1540,user_list!J:J,days!G1540-1)</f>
        <v>0</v>
      </c>
      <c r="E1540" s="38">
        <f>COUNTIF(user_list!H:H,A1540)</f>
        <v>0</v>
      </c>
      <c r="F1540" s="55">
        <f t="shared" si="48"/>
        <v>3</v>
      </c>
      <c r="G1540" s="55">
        <f t="shared" si="49"/>
        <v>2019</v>
      </c>
    </row>
    <row r="1541" spans="1:7" x14ac:dyDescent="0.3">
      <c r="A1541" s="74">
        <v>43544</v>
      </c>
      <c r="B1541">
        <f>SUMIFS(user_list!P:P,user_list!G:G,"&lt;="&amp;A1541,user_list!H:H,"&gt;="&amp;A1541)</f>
        <v>1.3544453463203463</v>
      </c>
      <c r="C1541">
        <f>SUMIFS(user_list!Q:Q,user_list!G:G,"&lt;="&amp;A1541,user_list!H:H,"&gt;="&amp;A1541)</f>
        <v>3.527056277056277</v>
      </c>
      <c r="D1541">
        <f>SUMIFS(user_list!P:P,user_list!G:G,"&lt;="&amp;A1541,user_list!H:H,"&gt;="&amp;A1541,user_list!J:J,days!G1541)+SUMIFS(user_list!P:P,user_list!G:G,"&lt;="&amp;A1541,user_list!H:H,"&gt;="&amp;A1541,user_list!J:J,days!G1541-1)</f>
        <v>0</v>
      </c>
      <c r="E1541" s="38">
        <f>COUNTIF(user_list!H:H,A1541)</f>
        <v>0</v>
      </c>
      <c r="F1541" s="55">
        <f t="shared" si="48"/>
        <v>3</v>
      </c>
      <c r="G1541" s="55">
        <f t="shared" si="49"/>
        <v>2019</v>
      </c>
    </row>
    <row r="1542" spans="1:7" x14ac:dyDescent="0.3">
      <c r="A1542" s="74">
        <v>43545</v>
      </c>
      <c r="B1542">
        <f>SUMIFS(user_list!P:P,user_list!G:G,"&lt;="&amp;A1542,user_list!H:H,"&gt;="&amp;A1542)</f>
        <v>1.3544453463203463</v>
      </c>
      <c r="C1542">
        <f>SUMIFS(user_list!Q:Q,user_list!G:G,"&lt;="&amp;A1542,user_list!H:H,"&gt;="&amp;A1542)</f>
        <v>3.527056277056277</v>
      </c>
      <c r="D1542">
        <f>SUMIFS(user_list!P:P,user_list!G:G,"&lt;="&amp;A1542,user_list!H:H,"&gt;="&amp;A1542,user_list!J:J,days!G1542)+SUMIFS(user_list!P:P,user_list!G:G,"&lt;="&amp;A1542,user_list!H:H,"&gt;="&amp;A1542,user_list!J:J,days!G1542-1)</f>
        <v>0</v>
      </c>
      <c r="E1542" s="38">
        <f>COUNTIF(user_list!H:H,A1542)</f>
        <v>0</v>
      </c>
      <c r="F1542" s="55">
        <f t="shared" si="48"/>
        <v>3</v>
      </c>
      <c r="G1542" s="55">
        <f t="shared" si="49"/>
        <v>2019</v>
      </c>
    </row>
    <row r="1543" spans="1:7" x14ac:dyDescent="0.3">
      <c r="A1543" s="74">
        <v>43546</v>
      </c>
      <c r="B1543">
        <f>SUMIFS(user_list!P:P,user_list!G:G,"&lt;="&amp;A1543,user_list!H:H,"&gt;="&amp;A1543)</f>
        <v>1.3544453463203463</v>
      </c>
      <c r="C1543">
        <f>SUMIFS(user_list!Q:Q,user_list!G:G,"&lt;="&amp;A1543,user_list!H:H,"&gt;="&amp;A1543)</f>
        <v>3.527056277056277</v>
      </c>
      <c r="D1543">
        <f>SUMIFS(user_list!P:P,user_list!G:G,"&lt;="&amp;A1543,user_list!H:H,"&gt;="&amp;A1543,user_list!J:J,days!G1543)+SUMIFS(user_list!P:P,user_list!G:G,"&lt;="&amp;A1543,user_list!H:H,"&gt;="&amp;A1543,user_list!J:J,days!G1543-1)</f>
        <v>0</v>
      </c>
      <c r="E1543" s="38">
        <f>COUNTIF(user_list!H:H,A1543)</f>
        <v>0</v>
      </c>
      <c r="F1543" s="55">
        <f t="shared" si="48"/>
        <v>3</v>
      </c>
      <c r="G1543" s="55">
        <f t="shared" si="49"/>
        <v>2019</v>
      </c>
    </row>
    <row r="1544" spans="1:7" x14ac:dyDescent="0.3">
      <c r="A1544" s="74">
        <v>43547</v>
      </c>
      <c r="B1544">
        <f>SUMIFS(user_list!P:P,user_list!G:G,"&lt;="&amp;A1544,user_list!H:H,"&gt;="&amp;A1544)</f>
        <v>1.3544453463203463</v>
      </c>
      <c r="C1544">
        <f>SUMIFS(user_list!Q:Q,user_list!G:G,"&lt;="&amp;A1544,user_list!H:H,"&gt;="&amp;A1544)</f>
        <v>3.527056277056277</v>
      </c>
      <c r="D1544">
        <f>SUMIFS(user_list!P:P,user_list!G:G,"&lt;="&amp;A1544,user_list!H:H,"&gt;="&amp;A1544,user_list!J:J,days!G1544)+SUMIFS(user_list!P:P,user_list!G:G,"&lt;="&amp;A1544,user_list!H:H,"&gt;="&amp;A1544,user_list!J:J,days!G1544-1)</f>
        <v>0</v>
      </c>
      <c r="E1544" s="38">
        <f>COUNTIF(user_list!H:H,A1544)</f>
        <v>0</v>
      </c>
      <c r="F1544" s="55">
        <f t="shared" si="48"/>
        <v>3</v>
      </c>
      <c r="G1544" s="55">
        <f t="shared" si="49"/>
        <v>2019</v>
      </c>
    </row>
    <row r="1545" spans="1:7" x14ac:dyDescent="0.3">
      <c r="A1545" s="74">
        <v>43548</v>
      </c>
      <c r="B1545">
        <f>SUMIFS(user_list!P:P,user_list!G:G,"&lt;="&amp;A1545,user_list!H:H,"&gt;="&amp;A1545)</f>
        <v>1.3544453463203463</v>
      </c>
      <c r="C1545">
        <f>SUMIFS(user_list!Q:Q,user_list!G:G,"&lt;="&amp;A1545,user_list!H:H,"&gt;="&amp;A1545)</f>
        <v>3.527056277056277</v>
      </c>
      <c r="D1545">
        <f>SUMIFS(user_list!P:P,user_list!G:G,"&lt;="&amp;A1545,user_list!H:H,"&gt;="&amp;A1545,user_list!J:J,days!G1545)+SUMIFS(user_list!P:P,user_list!G:G,"&lt;="&amp;A1545,user_list!H:H,"&gt;="&amp;A1545,user_list!J:J,days!G1545-1)</f>
        <v>0</v>
      </c>
      <c r="E1545" s="38">
        <f>COUNTIF(user_list!H:H,A1545)</f>
        <v>0</v>
      </c>
      <c r="F1545" s="55">
        <f t="shared" si="48"/>
        <v>3</v>
      </c>
      <c r="G1545" s="55">
        <f t="shared" si="49"/>
        <v>2019</v>
      </c>
    </row>
    <row r="1546" spans="1:7" x14ac:dyDescent="0.3">
      <c r="A1546" s="74">
        <v>43549</v>
      </c>
      <c r="B1546">
        <f>SUMIFS(user_list!P:P,user_list!G:G,"&lt;="&amp;A1546,user_list!H:H,"&gt;="&amp;A1546)</f>
        <v>1.3544453463203463</v>
      </c>
      <c r="C1546">
        <f>SUMIFS(user_list!Q:Q,user_list!G:G,"&lt;="&amp;A1546,user_list!H:H,"&gt;="&amp;A1546)</f>
        <v>3.527056277056277</v>
      </c>
      <c r="D1546">
        <f>SUMIFS(user_list!P:P,user_list!G:G,"&lt;="&amp;A1546,user_list!H:H,"&gt;="&amp;A1546,user_list!J:J,days!G1546)+SUMIFS(user_list!P:P,user_list!G:G,"&lt;="&amp;A1546,user_list!H:H,"&gt;="&amp;A1546,user_list!J:J,days!G1546-1)</f>
        <v>0</v>
      </c>
      <c r="E1546" s="38">
        <f>COUNTIF(user_list!H:H,A1546)</f>
        <v>1</v>
      </c>
      <c r="F1546" s="55">
        <f t="shared" si="48"/>
        <v>3</v>
      </c>
      <c r="G1546" s="55">
        <f t="shared" si="49"/>
        <v>2019</v>
      </c>
    </row>
    <row r="1547" spans="1:7" x14ac:dyDescent="0.3">
      <c r="A1547" s="74">
        <v>43550</v>
      </c>
      <c r="B1547">
        <f>SUMIFS(user_list!P:P,user_list!G:G,"&lt;="&amp;A1547,user_list!H:H,"&gt;="&amp;A1547)</f>
        <v>0.90272817460317467</v>
      </c>
      <c r="C1547">
        <f>SUMIFS(user_list!Q:Q,user_list!G:G,"&lt;="&amp;A1547,user_list!H:H,"&gt;="&amp;A1547)</f>
        <v>2.3452380952380949</v>
      </c>
      <c r="D1547">
        <f>SUMIFS(user_list!P:P,user_list!G:G,"&lt;="&amp;A1547,user_list!H:H,"&gt;="&amp;A1547,user_list!J:J,days!G1547)+SUMIFS(user_list!P:P,user_list!G:G,"&lt;="&amp;A1547,user_list!H:H,"&gt;="&amp;A1547,user_list!J:J,days!G1547-1)</f>
        <v>0</v>
      </c>
      <c r="E1547" s="38">
        <f>COUNTIF(user_list!H:H,A1547)</f>
        <v>0</v>
      </c>
      <c r="F1547" s="55">
        <f t="shared" si="48"/>
        <v>3</v>
      </c>
      <c r="G1547" s="55">
        <f t="shared" si="49"/>
        <v>2019</v>
      </c>
    </row>
    <row r="1548" spans="1:7" x14ac:dyDescent="0.3">
      <c r="A1548" s="74">
        <v>43551</v>
      </c>
      <c r="B1548">
        <f>SUMIFS(user_list!P:P,user_list!G:G,"&lt;="&amp;A1548,user_list!H:H,"&gt;="&amp;A1548)</f>
        <v>1.6172466931216931</v>
      </c>
      <c r="C1548">
        <f>SUMIFS(user_list!Q:Q,user_list!G:G,"&lt;="&amp;A1548,user_list!H:H,"&gt;="&amp;A1548)</f>
        <v>4.0785714285714274</v>
      </c>
      <c r="D1548">
        <f>SUMIFS(user_list!P:P,user_list!G:G,"&lt;="&amp;A1548,user_list!H:H,"&gt;="&amp;A1548,user_list!J:J,days!G1548)+SUMIFS(user_list!P:P,user_list!G:G,"&lt;="&amp;A1548,user_list!H:H,"&gt;="&amp;A1548,user_list!J:J,days!G1548-1)</f>
        <v>0</v>
      </c>
      <c r="E1548" s="38">
        <f>COUNTIF(user_list!H:H,A1548)</f>
        <v>0</v>
      </c>
      <c r="F1548" s="55">
        <f t="shared" si="48"/>
        <v>3</v>
      </c>
      <c r="G1548" s="55">
        <f t="shared" si="49"/>
        <v>2019</v>
      </c>
    </row>
    <row r="1549" spans="1:7" x14ac:dyDescent="0.3">
      <c r="A1549" s="74">
        <v>43552</v>
      </c>
      <c r="B1549">
        <f>SUMIFS(user_list!P:P,user_list!G:G,"&lt;="&amp;A1549,user_list!H:H,"&gt;="&amp;A1549)</f>
        <v>1.6172466931216931</v>
      </c>
      <c r="C1549">
        <f>SUMIFS(user_list!Q:Q,user_list!G:G,"&lt;="&amp;A1549,user_list!H:H,"&gt;="&amp;A1549)</f>
        <v>4.0785714285714274</v>
      </c>
      <c r="D1549">
        <f>SUMIFS(user_list!P:P,user_list!G:G,"&lt;="&amp;A1549,user_list!H:H,"&gt;="&amp;A1549,user_list!J:J,days!G1549)+SUMIFS(user_list!P:P,user_list!G:G,"&lt;="&amp;A1549,user_list!H:H,"&gt;="&amp;A1549,user_list!J:J,days!G1549-1)</f>
        <v>0</v>
      </c>
      <c r="E1549" s="38">
        <f>COUNTIF(user_list!H:H,A1549)</f>
        <v>0</v>
      </c>
      <c r="F1549" s="55">
        <f t="shared" si="48"/>
        <v>3</v>
      </c>
      <c r="G1549" s="55">
        <f t="shared" si="49"/>
        <v>2019</v>
      </c>
    </row>
    <row r="1550" spans="1:7" x14ac:dyDescent="0.3">
      <c r="A1550" s="74">
        <v>43553</v>
      </c>
      <c r="B1550">
        <f>SUMIFS(user_list!P:P,user_list!G:G,"&lt;="&amp;A1550,user_list!H:H,"&gt;="&amp;A1550)</f>
        <v>1.6172466931216931</v>
      </c>
      <c r="C1550">
        <f>SUMIFS(user_list!Q:Q,user_list!G:G,"&lt;="&amp;A1550,user_list!H:H,"&gt;="&amp;A1550)</f>
        <v>4.0785714285714274</v>
      </c>
      <c r="D1550">
        <f>SUMIFS(user_list!P:P,user_list!G:G,"&lt;="&amp;A1550,user_list!H:H,"&gt;="&amp;A1550,user_list!J:J,days!G1550)+SUMIFS(user_list!P:P,user_list!G:G,"&lt;="&amp;A1550,user_list!H:H,"&gt;="&amp;A1550,user_list!J:J,days!G1550-1)</f>
        <v>0</v>
      </c>
      <c r="E1550" s="38">
        <f>COUNTIF(user_list!H:H,A1550)</f>
        <v>0</v>
      </c>
      <c r="F1550" s="55">
        <f t="shared" si="48"/>
        <v>3</v>
      </c>
      <c r="G1550" s="55">
        <f t="shared" si="49"/>
        <v>2019</v>
      </c>
    </row>
    <row r="1551" spans="1:7" x14ac:dyDescent="0.3">
      <c r="A1551" s="74">
        <v>43554</v>
      </c>
      <c r="B1551">
        <f>SUMIFS(user_list!P:P,user_list!G:G,"&lt;="&amp;A1551,user_list!H:H,"&gt;="&amp;A1551)</f>
        <v>1.6172466931216931</v>
      </c>
      <c r="C1551">
        <f>SUMIFS(user_list!Q:Q,user_list!G:G,"&lt;="&amp;A1551,user_list!H:H,"&gt;="&amp;A1551)</f>
        <v>4.0785714285714274</v>
      </c>
      <c r="D1551">
        <f>SUMIFS(user_list!P:P,user_list!G:G,"&lt;="&amp;A1551,user_list!H:H,"&gt;="&amp;A1551,user_list!J:J,days!G1551)+SUMIFS(user_list!P:P,user_list!G:G,"&lt;="&amp;A1551,user_list!H:H,"&gt;="&amp;A1551,user_list!J:J,days!G1551-1)</f>
        <v>0</v>
      </c>
      <c r="E1551" s="38">
        <f>COUNTIF(user_list!H:H,A1551)</f>
        <v>0</v>
      </c>
      <c r="F1551" s="55">
        <f t="shared" si="48"/>
        <v>3</v>
      </c>
      <c r="G1551" s="55">
        <f t="shared" si="49"/>
        <v>2019</v>
      </c>
    </row>
    <row r="1552" spans="1:7" x14ac:dyDescent="0.3">
      <c r="A1552" s="74">
        <v>43555</v>
      </c>
      <c r="B1552">
        <f>SUMIFS(user_list!P:P,user_list!G:G,"&lt;="&amp;A1552,user_list!H:H,"&gt;="&amp;A1552)</f>
        <v>1.6172466931216931</v>
      </c>
      <c r="C1552">
        <f>SUMIFS(user_list!Q:Q,user_list!G:G,"&lt;="&amp;A1552,user_list!H:H,"&gt;="&amp;A1552)</f>
        <v>4.0785714285714274</v>
      </c>
      <c r="D1552">
        <f>SUMIFS(user_list!P:P,user_list!G:G,"&lt;="&amp;A1552,user_list!H:H,"&gt;="&amp;A1552,user_list!J:J,days!G1552)+SUMIFS(user_list!P:P,user_list!G:G,"&lt;="&amp;A1552,user_list!H:H,"&gt;="&amp;A1552,user_list!J:J,days!G1552-1)</f>
        <v>0</v>
      </c>
      <c r="E1552" s="38">
        <f>COUNTIF(user_list!H:H,A1552)</f>
        <v>1</v>
      </c>
      <c r="F1552" s="55">
        <f t="shared" si="48"/>
        <v>3</v>
      </c>
      <c r="G1552" s="55">
        <f t="shared" si="49"/>
        <v>2019</v>
      </c>
    </row>
    <row r="1553" spans="1:7" x14ac:dyDescent="0.3">
      <c r="A1553" s="74">
        <v>43556</v>
      </c>
      <c r="B1553">
        <f>SUMIFS(user_list!P:P,user_list!G:G,"&lt;="&amp;A1553,user_list!H:H,"&gt;="&amp;A1553)</f>
        <v>2.9624847883597889</v>
      </c>
      <c r="C1553">
        <f>SUMIFS(user_list!Q:Q,user_list!G:G,"&lt;="&amp;A1553,user_list!H:H,"&gt;="&amp;A1553)</f>
        <v>5.9357142857142851</v>
      </c>
      <c r="D1553">
        <f>SUMIFS(user_list!P:P,user_list!G:G,"&lt;="&amp;A1553,user_list!H:H,"&gt;="&amp;A1553,user_list!J:J,days!G1553)+SUMIFS(user_list!P:P,user_list!G:G,"&lt;="&amp;A1553,user_list!H:H,"&gt;="&amp;A1553,user_list!J:J,days!G1553-1)</f>
        <v>0.67380952380952386</v>
      </c>
      <c r="E1553" s="38">
        <f>COUNTIF(user_list!H:H,A1553)</f>
        <v>1</v>
      </c>
      <c r="F1553" s="55">
        <f t="shared" si="48"/>
        <v>4</v>
      </c>
      <c r="G1553" s="55">
        <f t="shared" si="49"/>
        <v>2019</v>
      </c>
    </row>
    <row r="1554" spans="1:7" x14ac:dyDescent="0.3">
      <c r="A1554" s="74">
        <v>43557</v>
      </c>
      <c r="B1554">
        <f>SUMIFS(user_list!P:P,user_list!G:G,"&lt;="&amp;A1554,user_list!H:H,"&gt;="&amp;A1554)</f>
        <v>1.9624847883597885</v>
      </c>
      <c r="C1554">
        <f>SUMIFS(user_list!Q:Q,user_list!G:G,"&lt;="&amp;A1554,user_list!H:H,"&gt;="&amp;A1554)</f>
        <v>4.9357142857142851</v>
      </c>
      <c r="D1554">
        <f>SUMIFS(user_list!P:P,user_list!G:G,"&lt;="&amp;A1554,user_list!H:H,"&gt;="&amp;A1554,user_list!J:J,days!G1554)+SUMIFS(user_list!P:P,user_list!G:G,"&lt;="&amp;A1554,user_list!H:H,"&gt;="&amp;A1554,user_list!J:J,days!G1554-1)</f>
        <v>0.67380952380952386</v>
      </c>
      <c r="E1554" s="38">
        <f>COUNTIF(user_list!H:H,A1554)</f>
        <v>0</v>
      </c>
      <c r="F1554" s="55">
        <f t="shared" si="48"/>
        <v>4</v>
      </c>
      <c r="G1554" s="55">
        <f t="shared" si="49"/>
        <v>2019</v>
      </c>
    </row>
    <row r="1555" spans="1:7" x14ac:dyDescent="0.3">
      <c r="A1555" s="74">
        <v>43558</v>
      </c>
      <c r="B1555">
        <f>SUMIFS(user_list!P:P,user_list!G:G,"&lt;="&amp;A1555,user_list!H:H,"&gt;="&amp;A1555)</f>
        <v>1.9624847883597885</v>
      </c>
      <c r="C1555">
        <f>SUMIFS(user_list!Q:Q,user_list!G:G,"&lt;="&amp;A1555,user_list!H:H,"&gt;="&amp;A1555)</f>
        <v>4.9357142857142851</v>
      </c>
      <c r="D1555">
        <f>SUMIFS(user_list!P:P,user_list!G:G,"&lt;="&amp;A1555,user_list!H:H,"&gt;="&amp;A1555,user_list!J:J,days!G1555)+SUMIFS(user_list!P:P,user_list!G:G,"&lt;="&amp;A1555,user_list!H:H,"&gt;="&amp;A1555,user_list!J:J,days!G1555-1)</f>
        <v>0.67380952380952386</v>
      </c>
      <c r="E1555" s="38">
        <f>COUNTIF(user_list!H:H,A1555)</f>
        <v>0</v>
      </c>
      <c r="F1555" s="55">
        <f t="shared" si="48"/>
        <v>4</v>
      </c>
      <c r="G1555" s="55">
        <f t="shared" si="49"/>
        <v>2019</v>
      </c>
    </row>
    <row r="1556" spans="1:7" x14ac:dyDescent="0.3">
      <c r="A1556" s="74">
        <v>43559</v>
      </c>
      <c r="B1556">
        <f>SUMIFS(user_list!P:P,user_list!G:G,"&lt;="&amp;A1556,user_list!H:H,"&gt;="&amp;A1556)</f>
        <v>1.9624847883597885</v>
      </c>
      <c r="C1556">
        <f>SUMIFS(user_list!Q:Q,user_list!G:G,"&lt;="&amp;A1556,user_list!H:H,"&gt;="&amp;A1556)</f>
        <v>4.9357142857142851</v>
      </c>
      <c r="D1556">
        <f>SUMIFS(user_list!P:P,user_list!G:G,"&lt;="&amp;A1556,user_list!H:H,"&gt;="&amp;A1556,user_list!J:J,days!G1556)+SUMIFS(user_list!P:P,user_list!G:G,"&lt;="&amp;A1556,user_list!H:H,"&gt;="&amp;A1556,user_list!J:J,days!G1556-1)</f>
        <v>0.67380952380952386</v>
      </c>
      <c r="E1556" s="38">
        <f>COUNTIF(user_list!H:H,A1556)</f>
        <v>0</v>
      </c>
      <c r="F1556" s="55">
        <f t="shared" si="48"/>
        <v>4</v>
      </c>
      <c r="G1556" s="55">
        <f t="shared" si="49"/>
        <v>2019</v>
      </c>
    </row>
    <row r="1557" spans="1:7" x14ac:dyDescent="0.3">
      <c r="A1557" s="74">
        <v>43560</v>
      </c>
      <c r="B1557">
        <f>SUMIFS(user_list!P:P,user_list!G:G,"&lt;="&amp;A1557,user_list!H:H,"&gt;="&amp;A1557)</f>
        <v>1.9624847883597885</v>
      </c>
      <c r="C1557">
        <f>SUMIFS(user_list!Q:Q,user_list!G:G,"&lt;="&amp;A1557,user_list!H:H,"&gt;="&amp;A1557)</f>
        <v>4.9357142857142851</v>
      </c>
      <c r="D1557">
        <f>SUMIFS(user_list!P:P,user_list!G:G,"&lt;="&amp;A1557,user_list!H:H,"&gt;="&amp;A1557,user_list!J:J,days!G1557)+SUMIFS(user_list!P:P,user_list!G:G,"&lt;="&amp;A1557,user_list!H:H,"&gt;="&amp;A1557,user_list!J:J,days!G1557-1)</f>
        <v>0.67380952380952386</v>
      </c>
      <c r="E1557" s="38">
        <f>COUNTIF(user_list!H:H,A1557)</f>
        <v>0</v>
      </c>
      <c r="F1557" s="55">
        <f t="shared" si="48"/>
        <v>4</v>
      </c>
      <c r="G1557" s="55">
        <f t="shared" si="49"/>
        <v>2019</v>
      </c>
    </row>
    <row r="1558" spans="1:7" x14ac:dyDescent="0.3">
      <c r="A1558" s="74">
        <v>43561</v>
      </c>
      <c r="B1558">
        <f>SUMIFS(user_list!P:P,user_list!G:G,"&lt;="&amp;A1558,user_list!H:H,"&gt;="&amp;A1558)</f>
        <v>1.9624847883597885</v>
      </c>
      <c r="C1558">
        <f>SUMIFS(user_list!Q:Q,user_list!G:G,"&lt;="&amp;A1558,user_list!H:H,"&gt;="&amp;A1558)</f>
        <v>4.9357142857142851</v>
      </c>
      <c r="D1558">
        <f>SUMIFS(user_list!P:P,user_list!G:G,"&lt;="&amp;A1558,user_list!H:H,"&gt;="&amp;A1558,user_list!J:J,days!G1558)+SUMIFS(user_list!P:P,user_list!G:G,"&lt;="&amp;A1558,user_list!H:H,"&gt;="&amp;A1558,user_list!J:J,days!G1558-1)</f>
        <v>0.67380952380952386</v>
      </c>
      <c r="E1558" s="38">
        <f>COUNTIF(user_list!H:H,A1558)</f>
        <v>0</v>
      </c>
      <c r="F1558" s="55">
        <f t="shared" si="48"/>
        <v>4</v>
      </c>
      <c r="G1558" s="55">
        <f t="shared" si="49"/>
        <v>2019</v>
      </c>
    </row>
    <row r="1559" spans="1:7" x14ac:dyDescent="0.3">
      <c r="A1559" s="74">
        <v>43562</v>
      </c>
      <c r="B1559">
        <f>SUMIFS(user_list!P:P,user_list!G:G,"&lt;="&amp;A1559,user_list!H:H,"&gt;="&amp;A1559)</f>
        <v>1.9624847883597885</v>
      </c>
      <c r="C1559">
        <f>SUMIFS(user_list!Q:Q,user_list!G:G,"&lt;="&amp;A1559,user_list!H:H,"&gt;="&amp;A1559)</f>
        <v>4.9357142857142851</v>
      </c>
      <c r="D1559">
        <f>SUMIFS(user_list!P:P,user_list!G:G,"&lt;="&amp;A1559,user_list!H:H,"&gt;="&amp;A1559,user_list!J:J,days!G1559)+SUMIFS(user_list!P:P,user_list!G:G,"&lt;="&amp;A1559,user_list!H:H,"&gt;="&amp;A1559,user_list!J:J,days!G1559-1)</f>
        <v>0.67380952380952386</v>
      </c>
      <c r="E1559" s="38">
        <f>COUNTIF(user_list!H:H,A1559)</f>
        <v>1</v>
      </c>
      <c r="F1559" s="55">
        <f t="shared" si="48"/>
        <v>4</v>
      </c>
      <c r="G1559" s="55">
        <f t="shared" si="49"/>
        <v>2019</v>
      </c>
    </row>
    <row r="1560" spans="1:7" x14ac:dyDescent="0.3">
      <c r="A1560" s="74">
        <v>43563</v>
      </c>
      <c r="B1560">
        <f>SUMIFS(user_list!P:P,user_list!G:G,"&lt;="&amp;A1560,user_list!H:H,"&gt;="&amp;A1560)</f>
        <v>1.2886752645502646</v>
      </c>
      <c r="C1560">
        <f>SUMIFS(user_list!Q:Q,user_list!G:G,"&lt;="&amp;A1560,user_list!H:H,"&gt;="&amp;A1560)</f>
        <v>3.2214285714285706</v>
      </c>
      <c r="D1560">
        <f>SUMIFS(user_list!P:P,user_list!G:G,"&lt;="&amp;A1560,user_list!H:H,"&gt;="&amp;A1560,user_list!J:J,days!G1560)+SUMIFS(user_list!P:P,user_list!G:G,"&lt;="&amp;A1560,user_list!H:H,"&gt;="&amp;A1560,user_list!J:J,days!G1560-1)</f>
        <v>0</v>
      </c>
      <c r="E1560" s="38">
        <f>COUNTIF(user_list!H:H,A1560)</f>
        <v>0</v>
      </c>
      <c r="F1560" s="55">
        <f t="shared" si="48"/>
        <v>4</v>
      </c>
      <c r="G1560" s="55">
        <f t="shared" si="49"/>
        <v>2019</v>
      </c>
    </row>
    <row r="1561" spans="1:7" x14ac:dyDescent="0.3">
      <c r="A1561" s="74">
        <v>43564</v>
      </c>
      <c r="B1561">
        <f>SUMIFS(user_list!P:P,user_list!G:G,"&lt;="&amp;A1561,user_list!H:H,"&gt;="&amp;A1561)</f>
        <v>1.6920085978835979</v>
      </c>
      <c r="C1561">
        <f>SUMIFS(user_list!Q:Q,user_list!G:G,"&lt;="&amp;A1561,user_list!H:H,"&gt;="&amp;A1561)</f>
        <v>4.2214285714285715</v>
      </c>
      <c r="D1561">
        <f>SUMIFS(user_list!P:P,user_list!G:G,"&lt;="&amp;A1561,user_list!H:H,"&gt;="&amp;A1561,user_list!J:J,days!G1561)+SUMIFS(user_list!P:P,user_list!G:G,"&lt;="&amp;A1561,user_list!H:H,"&gt;="&amp;A1561,user_list!J:J,days!G1561-1)</f>
        <v>0.40333333333333332</v>
      </c>
      <c r="E1561" s="38">
        <f>COUNTIF(user_list!H:H,A1561)</f>
        <v>0</v>
      </c>
      <c r="F1561" s="55">
        <f t="shared" si="48"/>
        <v>4</v>
      </c>
      <c r="G1561" s="55">
        <f t="shared" si="49"/>
        <v>2019</v>
      </c>
    </row>
    <row r="1562" spans="1:7" x14ac:dyDescent="0.3">
      <c r="A1562" s="74">
        <v>43565</v>
      </c>
      <c r="B1562">
        <f>SUMIFS(user_list!P:P,user_list!G:G,"&lt;="&amp;A1562,user_list!H:H,"&gt;="&amp;A1562)</f>
        <v>1.6920085978835979</v>
      </c>
      <c r="C1562">
        <f>SUMIFS(user_list!Q:Q,user_list!G:G,"&lt;="&amp;A1562,user_list!H:H,"&gt;="&amp;A1562)</f>
        <v>4.2214285714285715</v>
      </c>
      <c r="D1562">
        <f>SUMIFS(user_list!P:P,user_list!G:G,"&lt;="&amp;A1562,user_list!H:H,"&gt;="&amp;A1562,user_list!J:J,days!G1562)+SUMIFS(user_list!P:P,user_list!G:G,"&lt;="&amp;A1562,user_list!H:H,"&gt;="&amp;A1562,user_list!J:J,days!G1562-1)</f>
        <v>0.40333333333333332</v>
      </c>
      <c r="E1562" s="38">
        <f>COUNTIF(user_list!H:H,A1562)</f>
        <v>1</v>
      </c>
      <c r="F1562" s="55">
        <f t="shared" si="48"/>
        <v>4</v>
      </c>
      <c r="G1562" s="55">
        <f t="shared" si="49"/>
        <v>2019</v>
      </c>
    </row>
    <row r="1563" spans="1:7" x14ac:dyDescent="0.3">
      <c r="A1563" s="74">
        <v>43566</v>
      </c>
      <c r="B1563">
        <f>SUMIFS(user_list!P:P,user_list!G:G,"&lt;="&amp;A1563,user_list!H:H,"&gt;="&amp;A1563)</f>
        <v>1.3590026844070962</v>
      </c>
      <c r="C1563">
        <f>SUMIFS(user_list!Q:Q,user_list!G:G,"&lt;="&amp;A1563,user_list!H:H,"&gt;="&amp;A1563)</f>
        <v>3.4418767507002799</v>
      </c>
      <c r="D1563">
        <f>SUMIFS(user_list!P:P,user_list!G:G,"&lt;="&amp;A1563,user_list!H:H,"&gt;="&amp;A1563,user_list!J:J,days!G1563)+SUMIFS(user_list!P:P,user_list!G:G,"&lt;="&amp;A1563,user_list!H:H,"&gt;="&amp;A1563,user_list!J:J,days!G1563-1)</f>
        <v>0.63190476190476197</v>
      </c>
      <c r="E1563" s="38">
        <f>COUNTIF(user_list!H:H,A1563)</f>
        <v>0</v>
      </c>
      <c r="F1563" s="55">
        <f t="shared" si="48"/>
        <v>4</v>
      </c>
      <c r="G1563" s="55">
        <f t="shared" si="49"/>
        <v>2019</v>
      </c>
    </row>
    <row r="1564" spans="1:7" x14ac:dyDescent="0.3">
      <c r="A1564" s="74">
        <v>43567</v>
      </c>
      <c r="B1564">
        <f>SUMIFS(user_list!P:P,user_list!G:G,"&lt;="&amp;A1564,user_list!H:H,"&gt;="&amp;A1564)</f>
        <v>1.3590026844070962</v>
      </c>
      <c r="C1564">
        <f>SUMIFS(user_list!Q:Q,user_list!G:G,"&lt;="&amp;A1564,user_list!H:H,"&gt;="&amp;A1564)</f>
        <v>3.4418767507002799</v>
      </c>
      <c r="D1564">
        <f>SUMIFS(user_list!P:P,user_list!G:G,"&lt;="&amp;A1564,user_list!H:H,"&gt;="&amp;A1564,user_list!J:J,days!G1564)+SUMIFS(user_list!P:P,user_list!G:G,"&lt;="&amp;A1564,user_list!H:H,"&gt;="&amp;A1564,user_list!J:J,days!G1564-1)</f>
        <v>0.63190476190476197</v>
      </c>
      <c r="E1564" s="38">
        <f>COUNTIF(user_list!H:H,A1564)</f>
        <v>0</v>
      </c>
      <c r="F1564" s="55">
        <f t="shared" si="48"/>
        <v>4</v>
      </c>
      <c r="G1564" s="55">
        <f t="shared" si="49"/>
        <v>2019</v>
      </c>
    </row>
    <row r="1565" spans="1:7" x14ac:dyDescent="0.3">
      <c r="A1565" s="74">
        <v>43568</v>
      </c>
      <c r="B1565">
        <f>SUMIFS(user_list!P:P,user_list!G:G,"&lt;="&amp;A1565,user_list!H:H,"&gt;="&amp;A1565)</f>
        <v>1.3590026844070962</v>
      </c>
      <c r="C1565">
        <f>SUMIFS(user_list!Q:Q,user_list!G:G,"&lt;="&amp;A1565,user_list!H:H,"&gt;="&amp;A1565)</f>
        <v>3.4418767507002799</v>
      </c>
      <c r="D1565">
        <f>SUMIFS(user_list!P:P,user_list!G:G,"&lt;="&amp;A1565,user_list!H:H,"&gt;="&amp;A1565,user_list!J:J,days!G1565)+SUMIFS(user_list!P:P,user_list!G:G,"&lt;="&amp;A1565,user_list!H:H,"&gt;="&amp;A1565,user_list!J:J,days!G1565-1)</f>
        <v>0.63190476190476197</v>
      </c>
      <c r="E1565" s="38">
        <f>COUNTIF(user_list!H:H,A1565)</f>
        <v>0</v>
      </c>
      <c r="F1565" s="55">
        <f t="shared" si="48"/>
        <v>4</v>
      </c>
      <c r="G1565" s="55">
        <f t="shared" si="49"/>
        <v>2019</v>
      </c>
    </row>
    <row r="1566" spans="1:7" x14ac:dyDescent="0.3">
      <c r="A1566" s="74">
        <v>43569</v>
      </c>
      <c r="B1566">
        <f>SUMIFS(user_list!P:P,user_list!G:G,"&lt;="&amp;A1566,user_list!H:H,"&gt;="&amp;A1566)</f>
        <v>1.3590026844070962</v>
      </c>
      <c r="C1566">
        <f>SUMIFS(user_list!Q:Q,user_list!G:G,"&lt;="&amp;A1566,user_list!H:H,"&gt;="&amp;A1566)</f>
        <v>3.4418767507002799</v>
      </c>
      <c r="D1566">
        <f>SUMIFS(user_list!P:P,user_list!G:G,"&lt;="&amp;A1566,user_list!H:H,"&gt;="&amp;A1566,user_list!J:J,days!G1566)+SUMIFS(user_list!P:P,user_list!G:G,"&lt;="&amp;A1566,user_list!H:H,"&gt;="&amp;A1566,user_list!J:J,days!G1566-1)</f>
        <v>0.63190476190476197</v>
      </c>
      <c r="E1566" s="38">
        <f>COUNTIF(user_list!H:H,A1566)</f>
        <v>0</v>
      </c>
      <c r="F1566" s="55">
        <f t="shared" si="48"/>
        <v>4</v>
      </c>
      <c r="G1566" s="55">
        <f t="shared" si="49"/>
        <v>2019</v>
      </c>
    </row>
    <row r="1567" spans="1:7" x14ac:dyDescent="0.3">
      <c r="A1567" s="74">
        <v>43570</v>
      </c>
      <c r="B1567">
        <f>SUMIFS(user_list!P:P,user_list!G:G,"&lt;="&amp;A1567,user_list!H:H,"&gt;="&amp;A1567)</f>
        <v>2.2044193510737626</v>
      </c>
      <c r="C1567">
        <f>SUMIFS(user_list!Q:Q,user_list!G:G,"&lt;="&amp;A1567,user_list!H:H,"&gt;="&amp;A1567)</f>
        <v>5.5252100840336134</v>
      </c>
      <c r="D1567">
        <f>SUMIFS(user_list!P:P,user_list!G:G,"&lt;="&amp;A1567,user_list!H:H,"&gt;="&amp;A1567,user_list!J:J,days!G1567)+SUMIFS(user_list!P:P,user_list!G:G,"&lt;="&amp;A1567,user_list!H:H,"&gt;="&amp;A1567,user_list!J:J,days!G1567-1)</f>
        <v>1.4773214285714287</v>
      </c>
      <c r="E1567" s="38">
        <f>COUNTIF(user_list!H:H,A1567)</f>
        <v>0</v>
      </c>
      <c r="F1567" s="55">
        <f t="shared" si="48"/>
        <v>4</v>
      </c>
      <c r="G1567" s="55">
        <f t="shared" si="49"/>
        <v>2019</v>
      </c>
    </row>
    <row r="1568" spans="1:7" x14ac:dyDescent="0.3">
      <c r="A1568" s="74">
        <v>43571</v>
      </c>
      <c r="B1568">
        <f>SUMIFS(user_list!P:P,user_list!G:G,"&lt;="&amp;A1568,user_list!H:H,"&gt;="&amp;A1568)</f>
        <v>2.2044193510737626</v>
      </c>
      <c r="C1568">
        <f>SUMIFS(user_list!Q:Q,user_list!G:G,"&lt;="&amp;A1568,user_list!H:H,"&gt;="&amp;A1568)</f>
        <v>5.5252100840336134</v>
      </c>
      <c r="D1568">
        <f>SUMIFS(user_list!P:P,user_list!G:G,"&lt;="&amp;A1568,user_list!H:H,"&gt;="&amp;A1568,user_list!J:J,days!G1568)+SUMIFS(user_list!P:P,user_list!G:G,"&lt;="&amp;A1568,user_list!H:H,"&gt;="&amp;A1568,user_list!J:J,days!G1568-1)</f>
        <v>1.4773214285714287</v>
      </c>
      <c r="E1568" s="38">
        <f>COUNTIF(user_list!H:H,A1568)</f>
        <v>0</v>
      </c>
      <c r="F1568" s="55">
        <f t="shared" si="48"/>
        <v>4</v>
      </c>
      <c r="G1568" s="55">
        <f t="shared" si="49"/>
        <v>2019</v>
      </c>
    </row>
    <row r="1569" spans="1:7" x14ac:dyDescent="0.3">
      <c r="A1569" s="74">
        <v>43572</v>
      </c>
      <c r="B1569">
        <f>SUMIFS(user_list!P:P,user_list!G:G,"&lt;="&amp;A1569,user_list!H:H,"&gt;="&amp;A1569)</f>
        <v>2.2044193510737626</v>
      </c>
      <c r="C1569">
        <f>SUMIFS(user_list!Q:Q,user_list!G:G,"&lt;="&amp;A1569,user_list!H:H,"&gt;="&amp;A1569)</f>
        <v>5.5252100840336134</v>
      </c>
      <c r="D1569">
        <f>SUMIFS(user_list!P:P,user_list!G:G,"&lt;="&amp;A1569,user_list!H:H,"&gt;="&amp;A1569,user_list!J:J,days!G1569)+SUMIFS(user_list!P:P,user_list!G:G,"&lt;="&amp;A1569,user_list!H:H,"&gt;="&amp;A1569,user_list!J:J,days!G1569-1)</f>
        <v>1.4773214285714287</v>
      </c>
      <c r="E1569" s="38">
        <f>COUNTIF(user_list!H:H,A1569)</f>
        <v>0</v>
      </c>
      <c r="F1569" s="55">
        <f t="shared" si="48"/>
        <v>4</v>
      </c>
      <c r="G1569" s="55">
        <f t="shared" si="49"/>
        <v>2019</v>
      </c>
    </row>
    <row r="1570" spans="1:7" x14ac:dyDescent="0.3">
      <c r="A1570" s="74">
        <v>43573</v>
      </c>
      <c r="B1570">
        <f>SUMIFS(user_list!P:P,user_list!G:G,"&lt;="&amp;A1570,user_list!H:H,"&gt;="&amp;A1570)</f>
        <v>2.2044193510737626</v>
      </c>
      <c r="C1570">
        <f>SUMIFS(user_list!Q:Q,user_list!G:G,"&lt;="&amp;A1570,user_list!H:H,"&gt;="&amp;A1570)</f>
        <v>5.5252100840336134</v>
      </c>
      <c r="D1570">
        <f>SUMIFS(user_list!P:P,user_list!G:G,"&lt;="&amp;A1570,user_list!H:H,"&gt;="&amp;A1570,user_list!J:J,days!G1570)+SUMIFS(user_list!P:P,user_list!G:G,"&lt;="&amp;A1570,user_list!H:H,"&gt;="&amp;A1570,user_list!J:J,days!G1570-1)</f>
        <v>1.4773214285714287</v>
      </c>
      <c r="E1570" s="38">
        <f>COUNTIF(user_list!H:H,A1570)</f>
        <v>0</v>
      </c>
      <c r="F1570" s="55">
        <f t="shared" si="48"/>
        <v>4</v>
      </c>
      <c r="G1570" s="55">
        <f t="shared" si="49"/>
        <v>2019</v>
      </c>
    </row>
    <row r="1571" spans="1:7" x14ac:dyDescent="0.3">
      <c r="A1571" s="74">
        <v>43574</v>
      </c>
      <c r="B1571">
        <f>SUMIFS(user_list!P:P,user_list!G:G,"&lt;="&amp;A1571,user_list!H:H,"&gt;="&amp;A1571)</f>
        <v>2.8568003034547154</v>
      </c>
      <c r="C1571">
        <f>SUMIFS(user_list!Q:Q,user_list!G:G,"&lt;="&amp;A1571,user_list!H:H,"&gt;="&amp;A1571)</f>
        <v>7.2394957983193269</v>
      </c>
      <c r="D1571">
        <f>SUMIFS(user_list!P:P,user_list!G:G,"&lt;="&amp;A1571,user_list!H:H,"&gt;="&amp;A1571,user_list!J:J,days!G1571)+SUMIFS(user_list!P:P,user_list!G:G,"&lt;="&amp;A1571,user_list!H:H,"&gt;="&amp;A1571,user_list!J:J,days!G1571-1)</f>
        <v>2.1297023809523812</v>
      </c>
      <c r="E1571" s="38">
        <f>COUNTIF(user_list!H:H,A1571)</f>
        <v>0</v>
      </c>
      <c r="F1571" s="55">
        <f t="shared" si="48"/>
        <v>4</v>
      </c>
      <c r="G1571" s="55">
        <f t="shared" si="49"/>
        <v>2019</v>
      </c>
    </row>
    <row r="1572" spans="1:7" x14ac:dyDescent="0.3">
      <c r="A1572" s="74">
        <v>43575</v>
      </c>
      <c r="B1572">
        <f>SUMIFS(user_list!P:P,user_list!G:G,"&lt;="&amp;A1572,user_list!H:H,"&gt;="&amp;A1572)</f>
        <v>2.8568003034547154</v>
      </c>
      <c r="C1572">
        <f>SUMIFS(user_list!Q:Q,user_list!G:G,"&lt;="&amp;A1572,user_list!H:H,"&gt;="&amp;A1572)</f>
        <v>7.2394957983193269</v>
      </c>
      <c r="D1572">
        <f>SUMIFS(user_list!P:P,user_list!G:G,"&lt;="&amp;A1572,user_list!H:H,"&gt;="&amp;A1572,user_list!J:J,days!G1572)+SUMIFS(user_list!P:P,user_list!G:G,"&lt;="&amp;A1572,user_list!H:H,"&gt;="&amp;A1572,user_list!J:J,days!G1572-1)</f>
        <v>2.1297023809523812</v>
      </c>
      <c r="E1572" s="38">
        <f>COUNTIF(user_list!H:H,A1572)</f>
        <v>1</v>
      </c>
      <c r="F1572" s="55">
        <f t="shared" si="48"/>
        <v>4</v>
      </c>
      <c r="G1572" s="55">
        <f t="shared" si="49"/>
        <v>2019</v>
      </c>
    </row>
    <row r="1573" spans="1:7" x14ac:dyDescent="0.3">
      <c r="A1573" s="74">
        <v>43576</v>
      </c>
      <c r="B1573">
        <f>SUMIFS(user_list!P:P,user_list!G:G,"&lt;="&amp;A1573,user_list!H:H,"&gt;="&amp;A1573)</f>
        <v>2.453466970121382</v>
      </c>
      <c r="C1573">
        <f>SUMIFS(user_list!Q:Q,user_list!G:G,"&lt;="&amp;A1573,user_list!H:H,"&gt;="&amp;A1573)</f>
        <v>6.2394957983193269</v>
      </c>
      <c r="D1573">
        <f>SUMIFS(user_list!P:P,user_list!G:G,"&lt;="&amp;A1573,user_list!H:H,"&gt;="&amp;A1573,user_list!J:J,days!G1573)+SUMIFS(user_list!P:P,user_list!G:G,"&lt;="&amp;A1573,user_list!H:H,"&gt;="&amp;A1573,user_list!J:J,days!G1573-1)</f>
        <v>1.7263690476190479</v>
      </c>
      <c r="E1573" s="38">
        <f>COUNTIF(user_list!H:H,A1573)</f>
        <v>0</v>
      </c>
      <c r="F1573" s="55">
        <f t="shared" si="48"/>
        <v>4</v>
      </c>
      <c r="G1573" s="55">
        <f t="shared" si="49"/>
        <v>2019</v>
      </c>
    </row>
    <row r="1574" spans="1:7" x14ac:dyDescent="0.3">
      <c r="A1574" s="74">
        <v>43577</v>
      </c>
      <c r="B1574">
        <f>SUMIFS(user_list!P:P,user_list!G:G,"&lt;="&amp;A1574,user_list!H:H,"&gt;="&amp;A1574)</f>
        <v>2.453466970121382</v>
      </c>
      <c r="C1574">
        <f>SUMIFS(user_list!Q:Q,user_list!G:G,"&lt;="&amp;A1574,user_list!H:H,"&gt;="&amp;A1574)</f>
        <v>6.2394957983193269</v>
      </c>
      <c r="D1574">
        <f>SUMIFS(user_list!P:P,user_list!G:G,"&lt;="&amp;A1574,user_list!H:H,"&gt;="&amp;A1574,user_list!J:J,days!G1574)+SUMIFS(user_list!P:P,user_list!G:G,"&lt;="&amp;A1574,user_list!H:H,"&gt;="&amp;A1574,user_list!J:J,days!G1574-1)</f>
        <v>1.7263690476190479</v>
      </c>
      <c r="E1574" s="38">
        <f>COUNTIF(user_list!H:H,A1574)</f>
        <v>0</v>
      </c>
      <c r="F1574" s="55">
        <f t="shared" si="48"/>
        <v>4</v>
      </c>
      <c r="G1574" s="55">
        <f t="shared" si="49"/>
        <v>2019</v>
      </c>
    </row>
    <row r="1575" spans="1:7" x14ac:dyDescent="0.3">
      <c r="A1575" s="74">
        <v>43578</v>
      </c>
      <c r="B1575">
        <f>SUMIFS(user_list!P:P,user_list!G:G,"&lt;="&amp;A1575,user_list!H:H,"&gt;="&amp;A1575)</f>
        <v>3.2406464573008691</v>
      </c>
      <c r="C1575">
        <f>SUMIFS(user_list!Q:Q,user_list!G:G,"&lt;="&amp;A1575,user_list!H:H,"&gt;="&amp;A1575)</f>
        <v>8.1625727213962502</v>
      </c>
      <c r="D1575">
        <f>SUMIFS(user_list!P:P,user_list!G:G,"&lt;="&amp;A1575,user_list!H:H,"&gt;="&amp;A1575,user_list!J:J,days!G1575)+SUMIFS(user_list!P:P,user_list!G:G,"&lt;="&amp;A1575,user_list!H:H,"&gt;="&amp;A1575,user_list!J:J,days!G1575-1)</f>
        <v>2.5135485347985349</v>
      </c>
      <c r="E1575" s="38">
        <f>COUNTIF(user_list!H:H,A1575)</f>
        <v>1</v>
      </c>
      <c r="F1575" s="55">
        <f t="shared" si="48"/>
        <v>4</v>
      </c>
      <c r="G1575" s="55">
        <f t="shared" si="49"/>
        <v>2019</v>
      </c>
    </row>
    <row r="1576" spans="1:7" x14ac:dyDescent="0.3">
      <c r="A1576" s="74">
        <v>43579</v>
      </c>
      <c r="B1576">
        <f>SUMIFS(user_list!P:P,user_list!G:G,"&lt;="&amp;A1576,user_list!H:H,"&gt;="&amp;A1576)</f>
        <v>2.680646457300869</v>
      </c>
      <c r="C1576">
        <f>SUMIFS(user_list!Q:Q,user_list!G:G,"&lt;="&amp;A1576,user_list!H:H,"&gt;="&amp;A1576)</f>
        <v>6.8292393880629172</v>
      </c>
      <c r="D1576">
        <f>SUMIFS(user_list!P:P,user_list!G:G,"&lt;="&amp;A1576,user_list!H:H,"&gt;="&amp;A1576,user_list!J:J,days!G1576)+SUMIFS(user_list!P:P,user_list!G:G,"&lt;="&amp;A1576,user_list!H:H,"&gt;="&amp;A1576,user_list!J:J,days!G1576-1)</f>
        <v>1.9535485347985349</v>
      </c>
      <c r="E1576" s="38">
        <f>COUNTIF(user_list!H:H,A1576)</f>
        <v>0</v>
      </c>
      <c r="F1576" s="55">
        <f t="shared" si="48"/>
        <v>4</v>
      </c>
      <c r="G1576" s="55">
        <f t="shared" si="49"/>
        <v>2019</v>
      </c>
    </row>
    <row r="1577" spans="1:7" x14ac:dyDescent="0.3">
      <c r="A1577" s="74">
        <v>43580</v>
      </c>
      <c r="B1577">
        <f>SUMIFS(user_list!P:P,user_list!G:G,"&lt;="&amp;A1577,user_list!H:H,"&gt;="&amp;A1577)</f>
        <v>2.680646457300869</v>
      </c>
      <c r="C1577">
        <f>SUMIFS(user_list!Q:Q,user_list!G:G,"&lt;="&amp;A1577,user_list!H:H,"&gt;="&amp;A1577)</f>
        <v>6.8292393880629172</v>
      </c>
      <c r="D1577">
        <f>SUMIFS(user_list!P:P,user_list!G:G,"&lt;="&amp;A1577,user_list!H:H,"&gt;="&amp;A1577,user_list!J:J,days!G1577)+SUMIFS(user_list!P:P,user_list!G:G,"&lt;="&amp;A1577,user_list!H:H,"&gt;="&amp;A1577,user_list!J:J,days!G1577-1)</f>
        <v>1.9535485347985349</v>
      </c>
      <c r="E1577" s="38">
        <f>COUNTIF(user_list!H:H,A1577)</f>
        <v>1</v>
      </c>
      <c r="F1577" s="55">
        <f t="shared" si="48"/>
        <v>4</v>
      </c>
      <c r="G1577" s="55">
        <f t="shared" si="49"/>
        <v>2019</v>
      </c>
    </row>
    <row r="1578" spans="1:7" x14ac:dyDescent="0.3">
      <c r="A1578" s="74">
        <v>43581</v>
      </c>
      <c r="B1578">
        <f>SUMIFS(user_list!P:P,user_list!G:G,"&lt;="&amp;A1578,user_list!H:H,"&gt;="&amp;A1578)</f>
        <v>2.0282655049199168</v>
      </c>
      <c r="C1578">
        <f>SUMIFS(user_list!Q:Q,user_list!G:G,"&lt;="&amp;A1578,user_list!H:H,"&gt;="&amp;A1578)</f>
        <v>5.1149536737772037</v>
      </c>
      <c r="D1578">
        <f>SUMIFS(user_list!P:P,user_list!G:G,"&lt;="&amp;A1578,user_list!H:H,"&gt;="&amp;A1578,user_list!J:J,days!G1578)+SUMIFS(user_list!P:P,user_list!G:G,"&lt;="&amp;A1578,user_list!H:H,"&gt;="&amp;A1578,user_list!J:J,days!G1578-1)</f>
        <v>1.3011675824175826</v>
      </c>
      <c r="E1578" s="38">
        <f>COUNTIF(user_list!H:H,A1578)</f>
        <v>0</v>
      </c>
      <c r="F1578" s="55">
        <f t="shared" si="48"/>
        <v>4</v>
      </c>
      <c r="G1578" s="55">
        <f t="shared" si="49"/>
        <v>2019</v>
      </c>
    </row>
    <row r="1579" spans="1:7" x14ac:dyDescent="0.3">
      <c r="A1579" s="74">
        <v>43582</v>
      </c>
      <c r="B1579">
        <f>SUMIFS(user_list!P:P,user_list!G:G,"&lt;="&amp;A1579,user_list!H:H,"&gt;="&amp;A1579)</f>
        <v>2.0282655049199168</v>
      </c>
      <c r="C1579">
        <f>SUMIFS(user_list!Q:Q,user_list!G:G,"&lt;="&amp;A1579,user_list!H:H,"&gt;="&amp;A1579)</f>
        <v>5.1149536737772037</v>
      </c>
      <c r="D1579">
        <f>SUMIFS(user_list!P:P,user_list!G:G,"&lt;="&amp;A1579,user_list!H:H,"&gt;="&amp;A1579,user_list!J:J,days!G1579)+SUMIFS(user_list!P:P,user_list!G:G,"&lt;="&amp;A1579,user_list!H:H,"&gt;="&amp;A1579,user_list!J:J,days!G1579-1)</f>
        <v>1.3011675824175826</v>
      </c>
      <c r="E1579" s="38">
        <f>COUNTIF(user_list!H:H,A1579)</f>
        <v>0</v>
      </c>
      <c r="F1579" s="55">
        <f t="shared" si="48"/>
        <v>4</v>
      </c>
      <c r="G1579" s="55">
        <f t="shared" si="49"/>
        <v>2019</v>
      </c>
    </row>
    <row r="1580" spans="1:7" x14ac:dyDescent="0.3">
      <c r="A1580" s="74">
        <v>43583</v>
      </c>
      <c r="B1580">
        <f>SUMIFS(user_list!P:P,user_list!G:G,"&lt;="&amp;A1580,user_list!H:H,"&gt;="&amp;A1580)</f>
        <v>2.0282655049199168</v>
      </c>
      <c r="C1580">
        <f>SUMIFS(user_list!Q:Q,user_list!G:G,"&lt;="&amp;A1580,user_list!H:H,"&gt;="&amp;A1580)</f>
        <v>5.1149536737772037</v>
      </c>
      <c r="D1580">
        <f>SUMIFS(user_list!P:P,user_list!G:G,"&lt;="&amp;A1580,user_list!H:H,"&gt;="&amp;A1580,user_list!J:J,days!G1580)+SUMIFS(user_list!P:P,user_list!G:G,"&lt;="&amp;A1580,user_list!H:H,"&gt;="&amp;A1580,user_list!J:J,days!G1580-1)</f>
        <v>1.3011675824175826</v>
      </c>
      <c r="E1580" s="38">
        <f>COUNTIF(user_list!H:H,A1580)</f>
        <v>0</v>
      </c>
      <c r="F1580" s="55">
        <f t="shared" si="48"/>
        <v>4</v>
      </c>
      <c r="G1580" s="55">
        <f t="shared" si="49"/>
        <v>2019</v>
      </c>
    </row>
    <row r="1581" spans="1:7" x14ac:dyDescent="0.3">
      <c r="A1581" s="74">
        <v>43584</v>
      </c>
      <c r="B1581">
        <f>SUMIFS(user_list!P:P,user_list!G:G,"&lt;="&amp;A1581,user_list!H:H,"&gt;="&amp;A1581)</f>
        <v>2.0282655049199168</v>
      </c>
      <c r="C1581">
        <f>SUMIFS(user_list!Q:Q,user_list!G:G,"&lt;="&amp;A1581,user_list!H:H,"&gt;="&amp;A1581)</f>
        <v>5.1149536737772037</v>
      </c>
      <c r="D1581">
        <f>SUMIFS(user_list!P:P,user_list!G:G,"&lt;="&amp;A1581,user_list!H:H,"&gt;="&amp;A1581,user_list!J:J,days!G1581)+SUMIFS(user_list!P:P,user_list!G:G,"&lt;="&amp;A1581,user_list!H:H,"&gt;="&amp;A1581,user_list!J:J,days!G1581-1)</f>
        <v>1.3011675824175826</v>
      </c>
      <c r="E1581" s="38">
        <f>COUNTIF(user_list!H:H,A1581)</f>
        <v>0</v>
      </c>
      <c r="F1581" s="55">
        <f t="shared" si="48"/>
        <v>4</v>
      </c>
      <c r="G1581" s="55">
        <f t="shared" si="49"/>
        <v>2019</v>
      </c>
    </row>
    <row r="1582" spans="1:7" x14ac:dyDescent="0.3">
      <c r="A1582" s="74">
        <v>43585</v>
      </c>
      <c r="B1582">
        <f>SUMIFS(user_list!P:P,user_list!G:G,"&lt;="&amp;A1582,user_list!H:H,"&gt;="&amp;A1582)</f>
        <v>2.0282655049199168</v>
      </c>
      <c r="C1582">
        <f>SUMIFS(user_list!Q:Q,user_list!G:G,"&lt;="&amp;A1582,user_list!H:H,"&gt;="&amp;A1582)</f>
        <v>5.1149536737772037</v>
      </c>
      <c r="D1582">
        <f>SUMIFS(user_list!P:P,user_list!G:G,"&lt;="&amp;A1582,user_list!H:H,"&gt;="&amp;A1582,user_list!J:J,days!G1582)+SUMIFS(user_list!P:P,user_list!G:G,"&lt;="&amp;A1582,user_list!H:H,"&gt;="&amp;A1582,user_list!J:J,days!G1582-1)</f>
        <v>1.3011675824175826</v>
      </c>
      <c r="E1582" s="38">
        <f>COUNTIF(user_list!H:H,A1582)</f>
        <v>1</v>
      </c>
      <c r="F1582" s="55">
        <f t="shared" si="48"/>
        <v>4</v>
      </c>
      <c r="G1582" s="55">
        <f t="shared" si="49"/>
        <v>2019</v>
      </c>
    </row>
    <row r="1583" spans="1:7" x14ac:dyDescent="0.3">
      <c r="A1583" s="74">
        <v>43586</v>
      </c>
      <c r="B1583">
        <f>SUMIFS(user_list!P:P,user_list!G:G,"&lt;="&amp;A1583,user_list!H:H,"&gt;="&amp;A1583)</f>
        <v>1.9795155049199167</v>
      </c>
      <c r="C1583">
        <f>SUMIFS(user_list!Q:Q,user_list!G:G,"&lt;="&amp;A1583,user_list!H:H,"&gt;="&amp;A1583)</f>
        <v>4.9649536737772033</v>
      </c>
      <c r="D1583">
        <f>SUMIFS(user_list!P:P,user_list!G:G,"&lt;="&amp;A1583,user_list!H:H,"&gt;="&amp;A1583,user_list!J:J,days!G1583)+SUMIFS(user_list!P:P,user_list!G:G,"&lt;="&amp;A1583,user_list!H:H,"&gt;="&amp;A1583,user_list!J:J,days!G1583-1)</f>
        <v>1.2524175824175825</v>
      </c>
      <c r="E1583" s="38">
        <f>COUNTIF(user_list!H:H,A1583)</f>
        <v>1</v>
      </c>
      <c r="F1583" s="55">
        <f t="shared" si="48"/>
        <v>5</v>
      </c>
      <c r="G1583" s="55">
        <f t="shared" si="49"/>
        <v>2019</v>
      </c>
    </row>
    <row r="1584" spans="1:7" x14ac:dyDescent="0.3">
      <c r="A1584" s="74">
        <v>43587</v>
      </c>
      <c r="B1584">
        <f>SUMIFS(user_list!P:P,user_list!G:G,"&lt;="&amp;A1584,user_list!H:H,"&gt;="&amp;A1584)</f>
        <v>1.750944076348488</v>
      </c>
      <c r="C1584">
        <f>SUMIFS(user_list!Q:Q,user_list!G:G,"&lt;="&amp;A1584,user_list!H:H,"&gt;="&amp;A1584)</f>
        <v>4.3935251023486313</v>
      </c>
      <c r="D1584">
        <f>SUMIFS(user_list!P:P,user_list!G:G,"&lt;="&amp;A1584,user_list!H:H,"&gt;="&amp;A1584,user_list!J:J,days!G1584)+SUMIFS(user_list!P:P,user_list!G:G,"&lt;="&amp;A1584,user_list!H:H,"&gt;="&amp;A1584,user_list!J:J,days!G1584-1)</f>
        <v>1.0238461538461539</v>
      </c>
      <c r="E1584" s="38">
        <f>COUNTIF(user_list!H:H,A1584)</f>
        <v>0</v>
      </c>
      <c r="F1584" s="55">
        <f t="shared" si="48"/>
        <v>5</v>
      </c>
      <c r="G1584" s="55">
        <f t="shared" si="49"/>
        <v>2019</v>
      </c>
    </row>
    <row r="1585" spans="1:7" x14ac:dyDescent="0.3">
      <c r="A1585" s="74">
        <v>43588</v>
      </c>
      <c r="B1585">
        <f>SUMIFS(user_list!P:P,user_list!G:G,"&lt;="&amp;A1585,user_list!H:H,"&gt;="&amp;A1585)</f>
        <v>1.750944076348488</v>
      </c>
      <c r="C1585">
        <f>SUMIFS(user_list!Q:Q,user_list!G:G,"&lt;="&amp;A1585,user_list!H:H,"&gt;="&amp;A1585)</f>
        <v>4.3935251023486313</v>
      </c>
      <c r="D1585">
        <f>SUMIFS(user_list!P:P,user_list!G:G,"&lt;="&amp;A1585,user_list!H:H,"&gt;="&amp;A1585,user_list!J:J,days!G1585)+SUMIFS(user_list!P:P,user_list!G:G,"&lt;="&amp;A1585,user_list!H:H,"&gt;="&amp;A1585,user_list!J:J,days!G1585-1)</f>
        <v>1.0238461538461539</v>
      </c>
      <c r="E1585" s="38">
        <f>COUNTIF(user_list!H:H,A1585)</f>
        <v>0</v>
      </c>
      <c r="F1585" s="55">
        <f t="shared" si="48"/>
        <v>5</v>
      </c>
      <c r="G1585" s="55">
        <f t="shared" si="49"/>
        <v>2019</v>
      </c>
    </row>
    <row r="1586" spans="1:7" x14ac:dyDescent="0.3">
      <c r="A1586" s="74">
        <v>43589</v>
      </c>
      <c r="B1586">
        <f>SUMIFS(user_list!P:P,user_list!G:G,"&lt;="&amp;A1586,user_list!H:H,"&gt;="&amp;A1586)</f>
        <v>1.750944076348488</v>
      </c>
      <c r="C1586">
        <f>SUMIFS(user_list!Q:Q,user_list!G:G,"&lt;="&amp;A1586,user_list!H:H,"&gt;="&amp;A1586)</f>
        <v>4.3935251023486313</v>
      </c>
      <c r="D1586">
        <f>SUMIFS(user_list!P:P,user_list!G:G,"&lt;="&amp;A1586,user_list!H:H,"&gt;="&amp;A1586,user_list!J:J,days!G1586)+SUMIFS(user_list!P:P,user_list!G:G,"&lt;="&amp;A1586,user_list!H:H,"&gt;="&amp;A1586,user_list!J:J,days!G1586-1)</f>
        <v>1.0238461538461539</v>
      </c>
      <c r="E1586" s="38">
        <f>COUNTIF(user_list!H:H,A1586)</f>
        <v>1</v>
      </c>
      <c r="F1586" s="55">
        <f t="shared" si="48"/>
        <v>5</v>
      </c>
      <c r="G1586" s="55">
        <f t="shared" si="49"/>
        <v>2019</v>
      </c>
    </row>
    <row r="1587" spans="1:7" x14ac:dyDescent="0.3">
      <c r="A1587" s="74">
        <v>43590</v>
      </c>
      <c r="B1587">
        <f>SUMIFS(user_list!P:P,user_list!G:G,"&lt;="&amp;A1587,user_list!H:H,"&gt;="&amp;A1587)</f>
        <v>1.9263607430151546</v>
      </c>
      <c r="C1587">
        <f>SUMIFS(user_list!Q:Q,user_list!G:G,"&lt;="&amp;A1587,user_list!H:H,"&gt;="&amp;A1587)</f>
        <v>4.8935251023486313</v>
      </c>
      <c r="D1587">
        <f>SUMIFS(user_list!P:P,user_list!G:G,"&lt;="&amp;A1587,user_list!H:H,"&gt;="&amp;A1587,user_list!J:J,days!G1587)+SUMIFS(user_list!P:P,user_list!G:G,"&lt;="&amp;A1587,user_list!H:H,"&gt;="&amp;A1587,user_list!J:J,days!G1587-1)</f>
        <v>1.1992628205128204</v>
      </c>
      <c r="E1587" s="38">
        <f>COUNTIF(user_list!H:H,A1587)</f>
        <v>1</v>
      </c>
      <c r="F1587" s="55">
        <f t="shared" si="48"/>
        <v>5</v>
      </c>
      <c r="G1587" s="55">
        <f t="shared" si="49"/>
        <v>2019</v>
      </c>
    </row>
    <row r="1588" spans="1:7" x14ac:dyDescent="0.3">
      <c r="A1588" s="74">
        <v>43591</v>
      </c>
      <c r="B1588">
        <f>SUMIFS(user_list!P:P,user_list!G:G,"&lt;="&amp;A1588,user_list!H:H,"&gt;="&amp;A1588)</f>
        <v>1.5558479225023341</v>
      </c>
      <c r="C1588">
        <f>SUMIFS(user_list!Q:Q,user_list!G:G,"&lt;="&amp;A1588,user_list!H:H,"&gt;="&amp;A1588)</f>
        <v>3.9704481792717083</v>
      </c>
      <c r="D1588">
        <f>SUMIFS(user_list!P:P,user_list!G:G,"&lt;="&amp;A1588,user_list!H:H,"&gt;="&amp;A1588,user_list!J:J,days!G1588)+SUMIFS(user_list!P:P,user_list!G:G,"&lt;="&amp;A1588,user_list!H:H,"&gt;="&amp;A1588,user_list!J:J,days!G1588-1)</f>
        <v>0.82874999999999999</v>
      </c>
      <c r="E1588" s="38">
        <f>COUNTIF(user_list!H:H,A1588)</f>
        <v>0</v>
      </c>
      <c r="F1588" s="55">
        <f t="shared" si="48"/>
        <v>5</v>
      </c>
      <c r="G1588" s="55">
        <f t="shared" si="49"/>
        <v>2019</v>
      </c>
    </row>
    <row r="1589" spans="1:7" x14ac:dyDescent="0.3">
      <c r="A1589" s="74">
        <v>43592</v>
      </c>
      <c r="B1589">
        <f>SUMIFS(user_list!P:P,user_list!G:G,"&lt;="&amp;A1589,user_list!H:H,"&gt;="&amp;A1589)</f>
        <v>1.5558479225023341</v>
      </c>
      <c r="C1589">
        <f>SUMIFS(user_list!Q:Q,user_list!G:G,"&lt;="&amp;A1589,user_list!H:H,"&gt;="&amp;A1589)</f>
        <v>3.9704481792717083</v>
      </c>
      <c r="D1589">
        <f>SUMIFS(user_list!P:P,user_list!G:G,"&lt;="&amp;A1589,user_list!H:H,"&gt;="&amp;A1589,user_list!J:J,days!G1589)+SUMIFS(user_list!P:P,user_list!G:G,"&lt;="&amp;A1589,user_list!H:H,"&gt;="&amp;A1589,user_list!J:J,days!G1589-1)</f>
        <v>0.82874999999999999</v>
      </c>
      <c r="E1589" s="38">
        <f>COUNTIF(user_list!H:H,A1589)</f>
        <v>0</v>
      </c>
      <c r="F1589" s="55">
        <f t="shared" si="48"/>
        <v>5</v>
      </c>
      <c r="G1589" s="55">
        <f t="shared" si="49"/>
        <v>2019</v>
      </c>
    </row>
    <row r="1590" spans="1:7" x14ac:dyDescent="0.3">
      <c r="A1590" s="74">
        <v>43593</v>
      </c>
      <c r="B1590">
        <f>SUMIFS(user_list!P:P,user_list!G:G,"&lt;="&amp;A1590,user_list!H:H,"&gt;="&amp;A1590)</f>
        <v>1.5558479225023341</v>
      </c>
      <c r="C1590">
        <f>SUMIFS(user_list!Q:Q,user_list!G:G,"&lt;="&amp;A1590,user_list!H:H,"&gt;="&amp;A1590)</f>
        <v>3.9704481792717083</v>
      </c>
      <c r="D1590">
        <f>SUMIFS(user_list!P:P,user_list!G:G,"&lt;="&amp;A1590,user_list!H:H,"&gt;="&amp;A1590,user_list!J:J,days!G1590)+SUMIFS(user_list!P:P,user_list!G:G,"&lt;="&amp;A1590,user_list!H:H,"&gt;="&amp;A1590,user_list!J:J,days!G1590-1)</f>
        <v>0.82874999999999999</v>
      </c>
      <c r="E1590" s="38">
        <f>COUNTIF(user_list!H:H,A1590)</f>
        <v>0</v>
      </c>
      <c r="F1590" s="55">
        <f t="shared" si="48"/>
        <v>5</v>
      </c>
      <c r="G1590" s="55">
        <f t="shared" si="49"/>
        <v>2019</v>
      </c>
    </row>
    <row r="1591" spans="1:7" x14ac:dyDescent="0.3">
      <c r="A1591" s="74">
        <v>43594</v>
      </c>
      <c r="B1591">
        <f>SUMIFS(user_list!P:P,user_list!G:G,"&lt;="&amp;A1591,user_list!H:H,"&gt;="&amp;A1591)</f>
        <v>1.5558479225023341</v>
      </c>
      <c r="C1591">
        <f>SUMIFS(user_list!Q:Q,user_list!G:G,"&lt;="&amp;A1591,user_list!H:H,"&gt;="&amp;A1591)</f>
        <v>3.9704481792717083</v>
      </c>
      <c r="D1591">
        <f>SUMIFS(user_list!P:P,user_list!G:G,"&lt;="&amp;A1591,user_list!H:H,"&gt;="&amp;A1591,user_list!J:J,days!G1591)+SUMIFS(user_list!P:P,user_list!G:G,"&lt;="&amp;A1591,user_list!H:H,"&gt;="&amp;A1591,user_list!J:J,days!G1591-1)</f>
        <v>0.82874999999999999</v>
      </c>
      <c r="E1591" s="38">
        <f>COUNTIF(user_list!H:H,A1591)</f>
        <v>0</v>
      </c>
      <c r="F1591" s="55">
        <f t="shared" si="48"/>
        <v>5</v>
      </c>
      <c r="G1591" s="55">
        <f t="shared" si="49"/>
        <v>2019</v>
      </c>
    </row>
    <row r="1592" spans="1:7" x14ac:dyDescent="0.3">
      <c r="A1592" s="74">
        <v>43595</v>
      </c>
      <c r="B1592">
        <f>SUMIFS(user_list!P:P,user_list!G:G,"&lt;="&amp;A1592,user_list!H:H,"&gt;="&amp;A1592)</f>
        <v>1.5558479225023341</v>
      </c>
      <c r="C1592">
        <f>SUMIFS(user_list!Q:Q,user_list!G:G,"&lt;="&amp;A1592,user_list!H:H,"&gt;="&amp;A1592)</f>
        <v>3.9704481792717083</v>
      </c>
      <c r="D1592">
        <f>SUMIFS(user_list!P:P,user_list!G:G,"&lt;="&amp;A1592,user_list!H:H,"&gt;="&amp;A1592,user_list!J:J,days!G1592)+SUMIFS(user_list!P:P,user_list!G:G,"&lt;="&amp;A1592,user_list!H:H,"&gt;="&amp;A1592,user_list!J:J,days!G1592-1)</f>
        <v>0.82874999999999999</v>
      </c>
      <c r="E1592" s="38">
        <f>COUNTIF(user_list!H:H,A1592)</f>
        <v>0</v>
      </c>
      <c r="F1592" s="55">
        <f t="shared" si="48"/>
        <v>5</v>
      </c>
      <c r="G1592" s="55">
        <f t="shared" si="49"/>
        <v>2019</v>
      </c>
    </row>
    <row r="1593" spans="1:7" x14ac:dyDescent="0.3">
      <c r="A1593" s="74">
        <v>43596</v>
      </c>
      <c r="B1593">
        <f>SUMIFS(user_list!P:P,user_list!G:G,"&lt;="&amp;A1593,user_list!H:H,"&gt;="&amp;A1593)</f>
        <v>1.5558479225023341</v>
      </c>
      <c r="C1593">
        <f>SUMIFS(user_list!Q:Q,user_list!G:G,"&lt;="&amp;A1593,user_list!H:H,"&gt;="&amp;A1593)</f>
        <v>3.9704481792717083</v>
      </c>
      <c r="D1593">
        <f>SUMIFS(user_list!P:P,user_list!G:G,"&lt;="&amp;A1593,user_list!H:H,"&gt;="&amp;A1593,user_list!J:J,days!G1593)+SUMIFS(user_list!P:P,user_list!G:G,"&lt;="&amp;A1593,user_list!H:H,"&gt;="&amp;A1593,user_list!J:J,days!G1593-1)</f>
        <v>0.82874999999999999</v>
      </c>
      <c r="E1593" s="38">
        <f>COUNTIF(user_list!H:H,A1593)</f>
        <v>0</v>
      </c>
      <c r="F1593" s="55">
        <f t="shared" si="48"/>
        <v>5</v>
      </c>
      <c r="G1593" s="55">
        <f t="shared" si="49"/>
        <v>2019</v>
      </c>
    </row>
    <row r="1594" spans="1:7" x14ac:dyDescent="0.3">
      <c r="A1594" s="74">
        <v>43597</v>
      </c>
      <c r="B1594">
        <f>SUMIFS(user_list!P:P,user_list!G:G,"&lt;="&amp;A1594,user_list!H:H,"&gt;="&amp;A1594)</f>
        <v>3.0412645891690011</v>
      </c>
      <c r="C1594">
        <f>SUMIFS(user_list!Q:Q,user_list!G:G,"&lt;="&amp;A1594,user_list!H:H,"&gt;="&amp;A1594)</f>
        <v>7.8454481792717088</v>
      </c>
      <c r="D1594">
        <f>SUMIFS(user_list!P:P,user_list!G:G,"&lt;="&amp;A1594,user_list!H:H,"&gt;="&amp;A1594,user_list!J:J,days!G1594)+SUMIFS(user_list!P:P,user_list!G:G,"&lt;="&amp;A1594,user_list!H:H,"&gt;="&amp;A1594,user_list!J:J,days!G1594-1)</f>
        <v>0.82874999999999999</v>
      </c>
      <c r="E1594" s="38">
        <f>COUNTIF(user_list!H:H,A1594)</f>
        <v>1</v>
      </c>
      <c r="F1594" s="55">
        <f t="shared" si="48"/>
        <v>5</v>
      </c>
      <c r="G1594" s="55">
        <f t="shared" si="49"/>
        <v>2019</v>
      </c>
    </row>
    <row r="1595" spans="1:7" x14ac:dyDescent="0.3">
      <c r="A1595" s="74">
        <v>43598</v>
      </c>
      <c r="B1595">
        <f>SUMIFS(user_list!P:P,user_list!G:G,"&lt;="&amp;A1595,user_list!H:H,"&gt;="&amp;A1595)</f>
        <v>2.449181255835668</v>
      </c>
      <c r="C1595">
        <f>SUMIFS(user_list!Q:Q,user_list!G:G,"&lt;="&amp;A1595,user_list!H:H,"&gt;="&amp;A1595)</f>
        <v>6.3454481792717088</v>
      </c>
      <c r="D1595">
        <f>SUMIFS(user_list!P:P,user_list!G:G,"&lt;="&amp;A1595,user_list!H:H,"&gt;="&amp;A1595,user_list!J:J,days!G1595)+SUMIFS(user_list!P:P,user_list!G:G,"&lt;="&amp;A1595,user_list!H:H,"&gt;="&amp;A1595,user_list!J:J,days!G1595-1)</f>
        <v>0.23666666666666669</v>
      </c>
      <c r="E1595" s="38">
        <f>COUNTIF(user_list!H:H,A1595)</f>
        <v>0</v>
      </c>
      <c r="F1595" s="55">
        <f t="shared" si="48"/>
        <v>5</v>
      </c>
      <c r="G1595" s="55">
        <f t="shared" si="49"/>
        <v>2019</v>
      </c>
    </row>
    <row r="1596" spans="1:7" x14ac:dyDescent="0.3">
      <c r="A1596" s="74">
        <v>43599</v>
      </c>
      <c r="B1596">
        <f>SUMIFS(user_list!P:P,user_list!G:G,"&lt;="&amp;A1596,user_list!H:H,"&gt;="&amp;A1596)</f>
        <v>2.449181255835668</v>
      </c>
      <c r="C1596">
        <f>SUMIFS(user_list!Q:Q,user_list!G:G,"&lt;="&amp;A1596,user_list!H:H,"&gt;="&amp;A1596)</f>
        <v>6.3454481792717088</v>
      </c>
      <c r="D1596">
        <f>SUMIFS(user_list!P:P,user_list!G:G,"&lt;="&amp;A1596,user_list!H:H,"&gt;="&amp;A1596,user_list!J:J,days!G1596)+SUMIFS(user_list!P:P,user_list!G:G,"&lt;="&amp;A1596,user_list!H:H,"&gt;="&amp;A1596,user_list!J:J,days!G1596-1)</f>
        <v>0.23666666666666669</v>
      </c>
      <c r="E1596" s="38">
        <f>COUNTIF(user_list!H:H,A1596)</f>
        <v>1</v>
      </c>
      <c r="F1596" s="55">
        <f t="shared" si="48"/>
        <v>5</v>
      </c>
      <c r="G1596" s="55">
        <f t="shared" si="49"/>
        <v>2019</v>
      </c>
    </row>
    <row r="1597" spans="1:7" x14ac:dyDescent="0.3">
      <c r="A1597" s="74">
        <v>43600</v>
      </c>
      <c r="B1597">
        <f>SUMIFS(user_list!P:P,user_list!G:G,"&lt;="&amp;A1597,user_list!H:H,"&gt;="&amp;A1597)</f>
        <v>2.2962400793650799</v>
      </c>
      <c r="C1597">
        <f>SUMIFS(user_list!Q:Q,user_list!G:G,"&lt;="&amp;A1597,user_list!H:H,"&gt;="&amp;A1597)</f>
        <v>5.9630952380952378</v>
      </c>
      <c r="D1597">
        <f>SUMIFS(user_list!P:P,user_list!G:G,"&lt;="&amp;A1597,user_list!H:H,"&gt;="&amp;A1597,user_list!J:J,days!G1597)+SUMIFS(user_list!P:P,user_list!G:G,"&lt;="&amp;A1597,user_list!H:H,"&gt;="&amp;A1597,user_list!J:J,days!G1597-1)</f>
        <v>0.23666666666666669</v>
      </c>
      <c r="E1597" s="38">
        <f>COUNTIF(user_list!H:H,A1597)</f>
        <v>0</v>
      </c>
      <c r="F1597" s="55">
        <f t="shared" si="48"/>
        <v>5</v>
      </c>
      <c r="G1597" s="55">
        <f t="shared" si="49"/>
        <v>2019</v>
      </c>
    </row>
    <row r="1598" spans="1:7" x14ac:dyDescent="0.3">
      <c r="A1598" s="74">
        <v>43601</v>
      </c>
      <c r="B1598">
        <f>SUMIFS(user_list!P:P,user_list!G:G,"&lt;="&amp;A1598,user_list!H:H,"&gt;="&amp;A1598)</f>
        <v>2.8043882275132281</v>
      </c>
      <c r="C1598">
        <f>SUMIFS(user_list!Q:Q,user_list!G:G,"&lt;="&amp;A1598,user_list!H:H,"&gt;="&amp;A1598)</f>
        <v>7.2964285714285708</v>
      </c>
      <c r="D1598">
        <f>SUMIFS(user_list!P:P,user_list!G:G,"&lt;="&amp;A1598,user_list!H:H,"&gt;="&amp;A1598,user_list!J:J,days!G1598)+SUMIFS(user_list!P:P,user_list!G:G,"&lt;="&amp;A1598,user_list!H:H,"&gt;="&amp;A1598,user_list!J:J,days!G1598-1)</f>
        <v>0.74481481481481482</v>
      </c>
      <c r="E1598" s="38">
        <f>COUNTIF(user_list!H:H,A1598)</f>
        <v>0</v>
      </c>
      <c r="F1598" s="55">
        <f t="shared" si="48"/>
        <v>5</v>
      </c>
      <c r="G1598" s="55">
        <f t="shared" si="49"/>
        <v>2019</v>
      </c>
    </row>
    <row r="1599" spans="1:7" x14ac:dyDescent="0.3">
      <c r="A1599" s="74">
        <v>43602</v>
      </c>
      <c r="B1599">
        <f>SUMIFS(user_list!P:P,user_list!G:G,"&lt;="&amp;A1599,user_list!H:H,"&gt;="&amp;A1599)</f>
        <v>2.8043882275132281</v>
      </c>
      <c r="C1599">
        <f>SUMIFS(user_list!Q:Q,user_list!G:G,"&lt;="&amp;A1599,user_list!H:H,"&gt;="&amp;A1599)</f>
        <v>7.2964285714285708</v>
      </c>
      <c r="D1599">
        <f>SUMIFS(user_list!P:P,user_list!G:G,"&lt;="&amp;A1599,user_list!H:H,"&gt;="&amp;A1599,user_list!J:J,days!G1599)+SUMIFS(user_list!P:P,user_list!G:G,"&lt;="&amp;A1599,user_list!H:H,"&gt;="&amp;A1599,user_list!J:J,days!G1599-1)</f>
        <v>0.74481481481481482</v>
      </c>
      <c r="E1599" s="38">
        <f>COUNTIF(user_list!H:H,A1599)</f>
        <v>0</v>
      </c>
      <c r="F1599" s="55">
        <f t="shared" si="48"/>
        <v>5</v>
      </c>
      <c r="G1599" s="55">
        <f t="shared" si="49"/>
        <v>2019</v>
      </c>
    </row>
    <row r="1600" spans="1:7" x14ac:dyDescent="0.3">
      <c r="A1600" s="74">
        <v>43603</v>
      </c>
      <c r="B1600">
        <f>SUMIFS(user_list!P:P,user_list!G:G,"&lt;="&amp;A1600,user_list!H:H,"&gt;="&amp;A1600)</f>
        <v>2.8043882275132281</v>
      </c>
      <c r="C1600">
        <f>SUMIFS(user_list!Q:Q,user_list!G:G,"&lt;="&amp;A1600,user_list!H:H,"&gt;="&amp;A1600)</f>
        <v>7.2964285714285708</v>
      </c>
      <c r="D1600">
        <f>SUMIFS(user_list!P:P,user_list!G:G,"&lt;="&amp;A1600,user_list!H:H,"&gt;="&amp;A1600,user_list!J:J,days!G1600)+SUMIFS(user_list!P:P,user_list!G:G,"&lt;="&amp;A1600,user_list!H:H,"&gt;="&amp;A1600,user_list!J:J,days!G1600-1)</f>
        <v>0.74481481481481482</v>
      </c>
      <c r="E1600" s="38">
        <f>COUNTIF(user_list!H:H,A1600)</f>
        <v>0</v>
      </c>
      <c r="F1600" s="55">
        <f t="shared" si="48"/>
        <v>5</v>
      </c>
      <c r="G1600" s="55">
        <f t="shared" si="49"/>
        <v>2019</v>
      </c>
    </row>
    <row r="1601" spans="1:7" x14ac:dyDescent="0.3">
      <c r="A1601" s="74">
        <v>43604</v>
      </c>
      <c r="B1601">
        <f>SUMIFS(user_list!P:P,user_list!G:G,"&lt;="&amp;A1601,user_list!H:H,"&gt;="&amp;A1601)</f>
        <v>2.8043882275132281</v>
      </c>
      <c r="C1601">
        <f>SUMIFS(user_list!Q:Q,user_list!G:G,"&lt;="&amp;A1601,user_list!H:H,"&gt;="&amp;A1601)</f>
        <v>7.2964285714285708</v>
      </c>
      <c r="D1601">
        <f>SUMIFS(user_list!P:P,user_list!G:G,"&lt;="&amp;A1601,user_list!H:H,"&gt;="&amp;A1601,user_list!J:J,days!G1601)+SUMIFS(user_list!P:P,user_list!G:G,"&lt;="&amp;A1601,user_list!H:H,"&gt;="&amp;A1601,user_list!J:J,days!G1601-1)</f>
        <v>0.74481481481481482</v>
      </c>
      <c r="E1601" s="38">
        <f>COUNTIF(user_list!H:H,A1601)</f>
        <v>0</v>
      </c>
      <c r="F1601" s="55">
        <f t="shared" si="48"/>
        <v>5</v>
      </c>
      <c r="G1601" s="55">
        <f t="shared" si="49"/>
        <v>2019</v>
      </c>
    </row>
    <row r="1602" spans="1:7" x14ac:dyDescent="0.3">
      <c r="A1602" s="74">
        <v>43605</v>
      </c>
      <c r="B1602">
        <f>SUMIFS(user_list!P:P,user_list!G:G,"&lt;="&amp;A1602,user_list!H:H,"&gt;="&amp;A1602)</f>
        <v>2.8043882275132281</v>
      </c>
      <c r="C1602">
        <f>SUMIFS(user_list!Q:Q,user_list!G:G,"&lt;="&amp;A1602,user_list!H:H,"&gt;="&amp;A1602)</f>
        <v>7.2964285714285708</v>
      </c>
      <c r="D1602">
        <f>SUMIFS(user_list!P:P,user_list!G:G,"&lt;="&amp;A1602,user_list!H:H,"&gt;="&amp;A1602,user_list!J:J,days!G1602)+SUMIFS(user_list!P:P,user_list!G:G,"&lt;="&amp;A1602,user_list!H:H,"&gt;="&amp;A1602,user_list!J:J,days!G1602-1)</f>
        <v>0.74481481481481482</v>
      </c>
      <c r="E1602" s="38">
        <f>COUNTIF(user_list!H:H,A1602)</f>
        <v>1</v>
      </c>
      <c r="F1602" s="55">
        <f t="shared" ref="F1602:F1665" si="50">MONTH(A1602)</f>
        <v>5</v>
      </c>
      <c r="G1602" s="55">
        <f t="shared" ref="G1602:G1665" si="51">YEAR(A1602)</f>
        <v>2019</v>
      </c>
    </row>
    <row r="1603" spans="1:7" x14ac:dyDescent="0.3">
      <c r="A1603" s="74">
        <v>43606</v>
      </c>
      <c r="B1603">
        <f>SUMIFS(user_list!P:P,user_list!G:G,"&lt;="&amp;A1603,user_list!H:H,"&gt;="&amp;A1603)</f>
        <v>3.9313579244829251</v>
      </c>
      <c r="C1603">
        <f>SUMIFS(user_list!Q:Q,user_list!G:G,"&lt;="&amp;A1603,user_list!H:H,"&gt;="&amp;A1603)</f>
        <v>9.9691558441558428</v>
      </c>
      <c r="D1603">
        <f>SUMIFS(user_list!P:P,user_list!G:G,"&lt;="&amp;A1603,user_list!H:H,"&gt;="&amp;A1603,user_list!J:J,days!G1603)+SUMIFS(user_list!P:P,user_list!G:G,"&lt;="&amp;A1603,user_list!H:H,"&gt;="&amp;A1603,user_list!J:J,days!G1603-1)</f>
        <v>0.50814814814814813</v>
      </c>
      <c r="E1603" s="38">
        <f>COUNTIF(user_list!H:H,A1603)</f>
        <v>1</v>
      </c>
      <c r="F1603" s="55">
        <f t="shared" si="50"/>
        <v>5</v>
      </c>
      <c r="G1603" s="55">
        <f t="shared" si="51"/>
        <v>2019</v>
      </c>
    </row>
    <row r="1604" spans="1:7" x14ac:dyDescent="0.3">
      <c r="A1604" s="74">
        <v>43607</v>
      </c>
      <c r="B1604">
        <f>SUMIFS(user_list!P:P,user_list!G:G,"&lt;="&amp;A1604,user_list!H:H,"&gt;="&amp;A1604)</f>
        <v>3.5146912578162586</v>
      </c>
      <c r="C1604">
        <f>SUMIFS(user_list!Q:Q,user_list!G:G,"&lt;="&amp;A1604,user_list!H:H,"&gt;="&amp;A1604)</f>
        <v>8.9691558441558445</v>
      </c>
      <c r="D1604">
        <f>SUMIFS(user_list!P:P,user_list!G:G,"&lt;="&amp;A1604,user_list!H:H,"&gt;="&amp;A1604,user_list!J:J,days!G1604)+SUMIFS(user_list!P:P,user_list!G:G,"&lt;="&amp;A1604,user_list!H:H,"&gt;="&amp;A1604,user_list!J:J,days!G1604-1)</f>
        <v>0.50814814814814813</v>
      </c>
      <c r="E1604" s="38">
        <f>COUNTIF(user_list!H:H,A1604)</f>
        <v>0</v>
      </c>
      <c r="F1604" s="55">
        <f t="shared" si="50"/>
        <v>5</v>
      </c>
      <c r="G1604" s="55">
        <f t="shared" si="51"/>
        <v>2019</v>
      </c>
    </row>
    <row r="1605" spans="1:7" x14ac:dyDescent="0.3">
      <c r="A1605" s="74">
        <v>43608</v>
      </c>
      <c r="B1605">
        <f>SUMIFS(user_list!P:P,user_list!G:G,"&lt;="&amp;A1605,user_list!H:H,"&gt;="&amp;A1605)</f>
        <v>3.5146912578162586</v>
      </c>
      <c r="C1605">
        <f>SUMIFS(user_list!Q:Q,user_list!G:G,"&lt;="&amp;A1605,user_list!H:H,"&gt;="&amp;A1605)</f>
        <v>8.9691558441558445</v>
      </c>
      <c r="D1605">
        <f>SUMIFS(user_list!P:P,user_list!G:G,"&lt;="&amp;A1605,user_list!H:H,"&gt;="&amp;A1605,user_list!J:J,days!G1605)+SUMIFS(user_list!P:P,user_list!G:G,"&lt;="&amp;A1605,user_list!H:H,"&gt;="&amp;A1605,user_list!J:J,days!G1605-1)</f>
        <v>0.50814814814814813</v>
      </c>
      <c r="E1605" s="38">
        <f>COUNTIF(user_list!H:H,A1605)</f>
        <v>0</v>
      </c>
      <c r="F1605" s="55">
        <f t="shared" si="50"/>
        <v>5</v>
      </c>
      <c r="G1605" s="55">
        <f t="shared" si="51"/>
        <v>2019</v>
      </c>
    </row>
    <row r="1606" spans="1:7" x14ac:dyDescent="0.3">
      <c r="A1606" s="74">
        <v>43609</v>
      </c>
      <c r="B1606">
        <f>SUMIFS(user_list!P:P,user_list!G:G,"&lt;="&amp;A1606,user_list!H:H,"&gt;="&amp;A1606)</f>
        <v>3.5146912578162586</v>
      </c>
      <c r="C1606">
        <f>SUMIFS(user_list!Q:Q,user_list!G:G,"&lt;="&amp;A1606,user_list!H:H,"&gt;="&amp;A1606)</f>
        <v>8.9691558441558445</v>
      </c>
      <c r="D1606">
        <f>SUMIFS(user_list!P:P,user_list!G:G,"&lt;="&amp;A1606,user_list!H:H,"&gt;="&amp;A1606,user_list!J:J,days!G1606)+SUMIFS(user_list!P:P,user_list!G:G,"&lt;="&amp;A1606,user_list!H:H,"&gt;="&amp;A1606,user_list!J:J,days!G1606-1)</f>
        <v>0.50814814814814813</v>
      </c>
      <c r="E1606" s="38">
        <f>COUNTIF(user_list!H:H,A1606)</f>
        <v>1</v>
      </c>
      <c r="F1606" s="55">
        <f t="shared" si="50"/>
        <v>5</v>
      </c>
      <c r="G1606" s="55">
        <f t="shared" si="51"/>
        <v>2019</v>
      </c>
    </row>
    <row r="1607" spans="1:7" x14ac:dyDescent="0.3">
      <c r="A1607" s="74">
        <v>43610</v>
      </c>
      <c r="B1607">
        <f>SUMIFS(user_list!P:P,user_list!G:G,"&lt;="&amp;A1607,user_list!H:H,"&gt;="&amp;A1607)</f>
        <v>3.4089240620490626</v>
      </c>
      <c r="C1607">
        <f>SUMIFS(user_list!Q:Q,user_list!G:G,"&lt;="&amp;A1607,user_list!H:H,"&gt;="&amp;A1607)</f>
        <v>8.5643939393939394</v>
      </c>
      <c r="D1607">
        <f>SUMIFS(user_list!P:P,user_list!G:G,"&lt;="&amp;A1607,user_list!H:H,"&gt;="&amp;A1607,user_list!J:J,days!G1607)+SUMIFS(user_list!P:P,user_list!G:G,"&lt;="&amp;A1607,user_list!H:H,"&gt;="&amp;A1607,user_list!J:J,days!G1607-1)</f>
        <v>0</v>
      </c>
      <c r="E1607" s="38">
        <f>COUNTIF(user_list!H:H,A1607)</f>
        <v>0</v>
      </c>
      <c r="F1607" s="55">
        <f t="shared" si="50"/>
        <v>5</v>
      </c>
      <c r="G1607" s="55">
        <f t="shared" si="51"/>
        <v>2019</v>
      </c>
    </row>
    <row r="1608" spans="1:7" x14ac:dyDescent="0.3">
      <c r="A1608" s="74">
        <v>43611</v>
      </c>
      <c r="B1608">
        <f>SUMIFS(user_list!P:P,user_list!G:G,"&lt;="&amp;A1608,user_list!H:H,"&gt;="&amp;A1608)</f>
        <v>3.4089240620490626</v>
      </c>
      <c r="C1608">
        <f>SUMIFS(user_list!Q:Q,user_list!G:G,"&lt;="&amp;A1608,user_list!H:H,"&gt;="&amp;A1608)</f>
        <v>8.5643939393939394</v>
      </c>
      <c r="D1608">
        <f>SUMIFS(user_list!P:P,user_list!G:G,"&lt;="&amp;A1608,user_list!H:H,"&gt;="&amp;A1608,user_list!J:J,days!G1608)+SUMIFS(user_list!P:P,user_list!G:G,"&lt;="&amp;A1608,user_list!H:H,"&gt;="&amp;A1608,user_list!J:J,days!G1608-1)</f>
        <v>0</v>
      </c>
      <c r="E1608" s="38">
        <f>COUNTIF(user_list!H:H,A1608)</f>
        <v>0</v>
      </c>
      <c r="F1608" s="55">
        <f t="shared" si="50"/>
        <v>5</v>
      </c>
      <c r="G1608" s="55">
        <f t="shared" si="51"/>
        <v>2019</v>
      </c>
    </row>
    <row r="1609" spans="1:7" x14ac:dyDescent="0.3">
      <c r="A1609" s="74">
        <v>43612</v>
      </c>
      <c r="B1609">
        <f>SUMIFS(user_list!P:P,user_list!G:G,"&lt;="&amp;A1609,user_list!H:H,"&gt;="&amp;A1609)</f>
        <v>3.8089240620490625</v>
      </c>
      <c r="C1609">
        <f>SUMIFS(user_list!Q:Q,user_list!G:G,"&lt;="&amp;A1609,user_list!H:H,"&gt;="&amp;A1609)</f>
        <v>9.5643939393939394</v>
      </c>
      <c r="D1609">
        <f>SUMIFS(user_list!P:P,user_list!G:G,"&lt;="&amp;A1609,user_list!H:H,"&gt;="&amp;A1609,user_list!J:J,days!G1609)+SUMIFS(user_list!P:P,user_list!G:G,"&lt;="&amp;A1609,user_list!H:H,"&gt;="&amp;A1609,user_list!J:J,days!G1609-1)</f>
        <v>0.4</v>
      </c>
      <c r="E1609" s="38">
        <f>COUNTIF(user_list!H:H,A1609)</f>
        <v>1</v>
      </c>
      <c r="F1609" s="55">
        <f t="shared" si="50"/>
        <v>5</v>
      </c>
      <c r="G1609" s="55">
        <f t="shared" si="51"/>
        <v>2019</v>
      </c>
    </row>
    <row r="1610" spans="1:7" x14ac:dyDescent="0.3">
      <c r="A1610" s="74">
        <v>43613</v>
      </c>
      <c r="B1610">
        <f>SUMIFS(user_list!P:P,user_list!G:G,"&lt;="&amp;A1610,user_list!H:H,"&gt;="&amp;A1610)</f>
        <v>2.9635073953823956</v>
      </c>
      <c r="C1610">
        <f>SUMIFS(user_list!Q:Q,user_list!G:G,"&lt;="&amp;A1610,user_list!H:H,"&gt;="&amp;A1610)</f>
        <v>7.28939393939394</v>
      </c>
      <c r="D1610">
        <f>SUMIFS(user_list!P:P,user_list!G:G,"&lt;="&amp;A1610,user_list!H:H,"&gt;="&amp;A1610,user_list!J:J,days!G1610)+SUMIFS(user_list!P:P,user_list!G:G,"&lt;="&amp;A1610,user_list!H:H,"&gt;="&amp;A1610,user_list!J:J,days!G1610-1)</f>
        <v>0.4</v>
      </c>
      <c r="E1610" s="38">
        <f>COUNTIF(user_list!H:H,A1610)</f>
        <v>0</v>
      </c>
      <c r="F1610" s="55">
        <f t="shared" si="50"/>
        <v>5</v>
      </c>
      <c r="G1610" s="55">
        <f t="shared" si="51"/>
        <v>2019</v>
      </c>
    </row>
    <row r="1611" spans="1:7" x14ac:dyDescent="0.3">
      <c r="A1611" s="74">
        <v>43614</v>
      </c>
      <c r="B1611">
        <f>SUMIFS(user_list!P:P,user_list!G:G,"&lt;="&amp;A1611,user_list!H:H,"&gt;="&amp;A1611)</f>
        <v>2.9635073953823956</v>
      </c>
      <c r="C1611">
        <f>SUMIFS(user_list!Q:Q,user_list!G:G,"&lt;="&amp;A1611,user_list!H:H,"&gt;="&amp;A1611)</f>
        <v>7.28939393939394</v>
      </c>
      <c r="D1611">
        <f>SUMIFS(user_list!P:P,user_list!G:G,"&lt;="&amp;A1611,user_list!H:H,"&gt;="&amp;A1611,user_list!J:J,days!G1611)+SUMIFS(user_list!P:P,user_list!G:G,"&lt;="&amp;A1611,user_list!H:H,"&gt;="&amp;A1611,user_list!J:J,days!G1611-1)</f>
        <v>0.4</v>
      </c>
      <c r="E1611" s="38">
        <f>COUNTIF(user_list!H:H,A1611)</f>
        <v>0</v>
      </c>
      <c r="F1611" s="55">
        <f t="shared" si="50"/>
        <v>5</v>
      </c>
      <c r="G1611" s="55">
        <f t="shared" si="51"/>
        <v>2019</v>
      </c>
    </row>
    <row r="1612" spans="1:7" x14ac:dyDescent="0.3">
      <c r="A1612" s="74">
        <v>43615</v>
      </c>
      <c r="B1612">
        <f>SUMIFS(user_list!P:P,user_list!G:G,"&lt;="&amp;A1612,user_list!H:H,"&gt;="&amp;A1612)</f>
        <v>2.9635073953823956</v>
      </c>
      <c r="C1612">
        <f>SUMIFS(user_list!Q:Q,user_list!G:G,"&lt;="&amp;A1612,user_list!H:H,"&gt;="&amp;A1612)</f>
        <v>7.28939393939394</v>
      </c>
      <c r="D1612">
        <f>SUMIFS(user_list!P:P,user_list!G:G,"&lt;="&amp;A1612,user_list!H:H,"&gt;="&amp;A1612,user_list!J:J,days!G1612)+SUMIFS(user_list!P:P,user_list!G:G,"&lt;="&amp;A1612,user_list!H:H,"&gt;="&amp;A1612,user_list!J:J,days!G1612-1)</f>
        <v>0.4</v>
      </c>
      <c r="E1612" s="38">
        <f>COUNTIF(user_list!H:H,A1612)</f>
        <v>0</v>
      </c>
      <c r="F1612" s="55">
        <f t="shared" si="50"/>
        <v>5</v>
      </c>
      <c r="G1612" s="55">
        <f t="shared" si="51"/>
        <v>2019</v>
      </c>
    </row>
    <row r="1613" spans="1:7" x14ac:dyDescent="0.3">
      <c r="A1613" s="74">
        <v>43616</v>
      </c>
      <c r="B1613">
        <f>SUMIFS(user_list!P:P,user_list!G:G,"&lt;="&amp;A1613,user_list!H:H,"&gt;="&amp;A1613)</f>
        <v>2.9635073953823956</v>
      </c>
      <c r="C1613">
        <f>SUMIFS(user_list!Q:Q,user_list!G:G,"&lt;="&amp;A1613,user_list!H:H,"&gt;="&amp;A1613)</f>
        <v>7.28939393939394</v>
      </c>
      <c r="D1613">
        <f>SUMIFS(user_list!P:P,user_list!G:G,"&lt;="&amp;A1613,user_list!H:H,"&gt;="&amp;A1613,user_list!J:J,days!G1613)+SUMIFS(user_list!P:P,user_list!G:G,"&lt;="&amp;A1613,user_list!H:H,"&gt;="&amp;A1613,user_list!J:J,days!G1613-1)</f>
        <v>0.4</v>
      </c>
      <c r="E1613" s="38">
        <f>COUNTIF(user_list!H:H,A1613)</f>
        <v>1</v>
      </c>
      <c r="F1613" s="55">
        <f t="shared" si="50"/>
        <v>5</v>
      </c>
      <c r="G1613" s="55">
        <f t="shared" si="51"/>
        <v>2019</v>
      </c>
    </row>
    <row r="1614" spans="1:7" x14ac:dyDescent="0.3">
      <c r="A1614" s="74">
        <v>43617</v>
      </c>
      <c r="B1614">
        <f>SUMIFS(user_list!P:P,user_list!G:G,"&lt;="&amp;A1614,user_list!H:H,"&gt;="&amp;A1614)</f>
        <v>2.0165376984126984</v>
      </c>
      <c r="C1614">
        <f>SUMIFS(user_list!Q:Q,user_list!G:G,"&lt;="&amp;A1614,user_list!H:H,"&gt;="&amp;A1614)</f>
        <v>5.0166666666666666</v>
      </c>
      <c r="D1614">
        <f>SUMIFS(user_list!P:P,user_list!G:G,"&lt;="&amp;A1614,user_list!H:H,"&gt;="&amp;A1614,user_list!J:J,days!G1614)+SUMIFS(user_list!P:P,user_list!G:G,"&lt;="&amp;A1614,user_list!H:H,"&gt;="&amp;A1614,user_list!J:J,days!G1614-1)</f>
        <v>0.4</v>
      </c>
      <c r="E1614" s="38">
        <f>COUNTIF(user_list!H:H,A1614)</f>
        <v>1</v>
      </c>
      <c r="F1614" s="55">
        <f t="shared" si="50"/>
        <v>6</v>
      </c>
      <c r="G1614" s="55">
        <f t="shared" si="51"/>
        <v>2019</v>
      </c>
    </row>
    <row r="1615" spans="1:7" x14ac:dyDescent="0.3">
      <c r="A1615" s="74">
        <v>43618</v>
      </c>
      <c r="B1615">
        <f>SUMIFS(user_list!P:P,user_list!G:G,"&lt;="&amp;A1615,user_list!H:H,"&gt;="&amp;A1615)</f>
        <v>1.3765376984126985</v>
      </c>
      <c r="C1615">
        <f>SUMIFS(user_list!Q:Q,user_list!G:G,"&lt;="&amp;A1615,user_list!H:H,"&gt;="&amp;A1615)</f>
        <v>3.4166666666666665</v>
      </c>
      <c r="D1615">
        <f>SUMIFS(user_list!P:P,user_list!G:G,"&lt;="&amp;A1615,user_list!H:H,"&gt;="&amp;A1615,user_list!J:J,days!G1615)+SUMIFS(user_list!P:P,user_list!G:G,"&lt;="&amp;A1615,user_list!H:H,"&gt;="&amp;A1615,user_list!J:J,days!G1615-1)</f>
        <v>0.4</v>
      </c>
      <c r="E1615" s="38">
        <f>COUNTIF(user_list!H:H,A1615)</f>
        <v>0</v>
      </c>
      <c r="F1615" s="55">
        <f t="shared" si="50"/>
        <v>6</v>
      </c>
      <c r="G1615" s="55">
        <f t="shared" si="51"/>
        <v>2019</v>
      </c>
    </row>
    <row r="1616" spans="1:7" x14ac:dyDescent="0.3">
      <c r="A1616" s="74">
        <v>43619</v>
      </c>
      <c r="B1616">
        <f>SUMIFS(user_list!P:P,user_list!G:G,"&lt;="&amp;A1616,user_list!H:H,"&gt;="&amp;A1616)</f>
        <v>1.3765376984126985</v>
      </c>
      <c r="C1616">
        <f>SUMIFS(user_list!Q:Q,user_list!G:G,"&lt;="&amp;A1616,user_list!H:H,"&gt;="&amp;A1616)</f>
        <v>3.4166666666666665</v>
      </c>
      <c r="D1616">
        <f>SUMIFS(user_list!P:P,user_list!G:G,"&lt;="&amp;A1616,user_list!H:H,"&gt;="&amp;A1616,user_list!J:J,days!G1616)+SUMIFS(user_list!P:P,user_list!G:G,"&lt;="&amp;A1616,user_list!H:H,"&gt;="&amp;A1616,user_list!J:J,days!G1616-1)</f>
        <v>0.4</v>
      </c>
      <c r="E1616" s="38">
        <f>COUNTIF(user_list!H:H,A1616)</f>
        <v>0</v>
      </c>
      <c r="F1616" s="55">
        <f t="shared" si="50"/>
        <v>6</v>
      </c>
      <c r="G1616" s="55">
        <f t="shared" si="51"/>
        <v>2019</v>
      </c>
    </row>
    <row r="1617" spans="1:7" x14ac:dyDescent="0.3">
      <c r="A1617" s="74">
        <v>43620</v>
      </c>
      <c r="B1617">
        <f>SUMIFS(user_list!P:P,user_list!G:G,"&lt;="&amp;A1617,user_list!H:H,"&gt;="&amp;A1617)</f>
        <v>1.5556226657329599</v>
      </c>
      <c r="C1617">
        <f>SUMIFS(user_list!Q:Q,user_list!G:G,"&lt;="&amp;A1617,user_list!H:H,"&gt;="&amp;A1617)</f>
        <v>3.8872549019607838</v>
      </c>
      <c r="D1617">
        <f>SUMIFS(user_list!P:P,user_list!G:G,"&lt;="&amp;A1617,user_list!H:H,"&gt;="&amp;A1617,user_list!J:J,days!G1617)+SUMIFS(user_list!P:P,user_list!G:G,"&lt;="&amp;A1617,user_list!H:H,"&gt;="&amp;A1617,user_list!J:J,days!G1617-1)</f>
        <v>0.4</v>
      </c>
      <c r="E1617" s="38">
        <f>COUNTIF(user_list!H:H,A1617)</f>
        <v>0</v>
      </c>
      <c r="F1617" s="55">
        <f t="shared" si="50"/>
        <v>6</v>
      </c>
      <c r="G1617" s="55">
        <f t="shared" si="51"/>
        <v>2019</v>
      </c>
    </row>
    <row r="1618" spans="1:7" x14ac:dyDescent="0.3">
      <c r="A1618" s="74">
        <v>43621</v>
      </c>
      <c r="B1618">
        <f>SUMIFS(user_list!P:P,user_list!G:G,"&lt;="&amp;A1618,user_list!H:H,"&gt;="&amp;A1618)</f>
        <v>1.5556226657329599</v>
      </c>
      <c r="C1618">
        <f>SUMIFS(user_list!Q:Q,user_list!G:G,"&lt;="&amp;A1618,user_list!H:H,"&gt;="&amp;A1618)</f>
        <v>3.8872549019607838</v>
      </c>
      <c r="D1618">
        <f>SUMIFS(user_list!P:P,user_list!G:G,"&lt;="&amp;A1618,user_list!H:H,"&gt;="&amp;A1618,user_list!J:J,days!G1618)+SUMIFS(user_list!P:P,user_list!G:G,"&lt;="&amp;A1618,user_list!H:H,"&gt;="&amp;A1618,user_list!J:J,days!G1618-1)</f>
        <v>0.4</v>
      </c>
      <c r="E1618" s="38">
        <f>COUNTIF(user_list!H:H,A1618)</f>
        <v>0</v>
      </c>
      <c r="F1618" s="55">
        <f t="shared" si="50"/>
        <v>6</v>
      </c>
      <c r="G1618" s="55">
        <f t="shared" si="51"/>
        <v>2019</v>
      </c>
    </row>
    <row r="1619" spans="1:7" x14ac:dyDescent="0.3">
      <c r="A1619" s="74">
        <v>43622</v>
      </c>
      <c r="B1619">
        <f>SUMIFS(user_list!P:P,user_list!G:G,"&lt;="&amp;A1619,user_list!H:H,"&gt;="&amp;A1619)</f>
        <v>1.5556226657329599</v>
      </c>
      <c r="C1619">
        <f>SUMIFS(user_list!Q:Q,user_list!G:G,"&lt;="&amp;A1619,user_list!H:H,"&gt;="&amp;A1619)</f>
        <v>3.8872549019607838</v>
      </c>
      <c r="D1619">
        <f>SUMIFS(user_list!P:P,user_list!G:G,"&lt;="&amp;A1619,user_list!H:H,"&gt;="&amp;A1619,user_list!J:J,days!G1619)+SUMIFS(user_list!P:P,user_list!G:G,"&lt;="&amp;A1619,user_list!H:H,"&gt;="&amp;A1619,user_list!J:J,days!G1619-1)</f>
        <v>0.4</v>
      </c>
      <c r="E1619" s="38">
        <f>COUNTIF(user_list!H:H,A1619)</f>
        <v>0</v>
      </c>
      <c r="F1619" s="55">
        <f t="shared" si="50"/>
        <v>6</v>
      </c>
      <c r="G1619" s="55">
        <f t="shared" si="51"/>
        <v>2019</v>
      </c>
    </row>
    <row r="1620" spans="1:7" x14ac:dyDescent="0.3">
      <c r="A1620" s="74">
        <v>43623</v>
      </c>
      <c r="B1620">
        <f>SUMIFS(user_list!P:P,user_list!G:G,"&lt;="&amp;A1620,user_list!H:H,"&gt;="&amp;A1620)</f>
        <v>2.1859256960359903</v>
      </c>
      <c r="C1620">
        <f>SUMIFS(user_list!Q:Q,user_list!G:G,"&lt;="&amp;A1620,user_list!H:H,"&gt;="&amp;A1620)</f>
        <v>5.46301247771836</v>
      </c>
      <c r="D1620">
        <f>SUMIFS(user_list!P:P,user_list!G:G,"&lt;="&amp;A1620,user_list!H:H,"&gt;="&amp;A1620,user_list!J:J,days!G1620)+SUMIFS(user_list!P:P,user_list!G:G,"&lt;="&amp;A1620,user_list!H:H,"&gt;="&amp;A1620,user_list!J:J,days!G1620-1)</f>
        <v>0.4</v>
      </c>
      <c r="E1620" s="38">
        <f>COUNTIF(user_list!H:H,A1620)</f>
        <v>1</v>
      </c>
      <c r="F1620" s="55">
        <f t="shared" si="50"/>
        <v>6</v>
      </c>
      <c r="G1620" s="55">
        <f t="shared" si="51"/>
        <v>2019</v>
      </c>
    </row>
    <row r="1621" spans="1:7" x14ac:dyDescent="0.3">
      <c r="A1621" s="74">
        <v>43624</v>
      </c>
      <c r="B1621">
        <f>SUMIFS(user_list!P:P,user_list!G:G,"&lt;="&amp;A1621,user_list!H:H,"&gt;="&amp;A1621)</f>
        <v>1.783544743655038</v>
      </c>
      <c r="C1621">
        <f>SUMIFS(user_list!Q:Q,user_list!G:G,"&lt;="&amp;A1621,user_list!H:H,"&gt;="&amp;A1621)</f>
        <v>4.5344410491469311</v>
      </c>
      <c r="D1621">
        <f>SUMIFS(user_list!P:P,user_list!G:G,"&lt;="&amp;A1621,user_list!H:H,"&gt;="&amp;A1621,user_list!J:J,days!G1621)+SUMIFS(user_list!P:P,user_list!G:G,"&lt;="&amp;A1621,user_list!H:H,"&gt;="&amp;A1621,user_list!J:J,days!G1621-1)</f>
        <v>0.4</v>
      </c>
      <c r="E1621" s="38">
        <f>COUNTIF(user_list!H:H,A1621)</f>
        <v>0</v>
      </c>
      <c r="F1621" s="55">
        <f t="shared" si="50"/>
        <v>6</v>
      </c>
      <c r="G1621" s="55">
        <f t="shared" si="51"/>
        <v>2019</v>
      </c>
    </row>
    <row r="1622" spans="1:7" x14ac:dyDescent="0.3">
      <c r="A1622" s="74">
        <v>43625</v>
      </c>
      <c r="B1622">
        <f>SUMIFS(user_list!P:P,user_list!G:G,"&lt;="&amp;A1622,user_list!H:H,"&gt;="&amp;A1622)</f>
        <v>1.783544743655038</v>
      </c>
      <c r="C1622">
        <f>SUMIFS(user_list!Q:Q,user_list!G:G,"&lt;="&amp;A1622,user_list!H:H,"&gt;="&amp;A1622)</f>
        <v>4.5344410491469311</v>
      </c>
      <c r="D1622">
        <f>SUMIFS(user_list!P:P,user_list!G:G,"&lt;="&amp;A1622,user_list!H:H,"&gt;="&amp;A1622,user_list!J:J,days!G1622)+SUMIFS(user_list!P:P,user_list!G:G,"&lt;="&amp;A1622,user_list!H:H,"&gt;="&amp;A1622,user_list!J:J,days!G1622-1)</f>
        <v>0.4</v>
      </c>
      <c r="E1622" s="38">
        <f>COUNTIF(user_list!H:H,A1622)</f>
        <v>0</v>
      </c>
      <c r="F1622" s="55">
        <f t="shared" si="50"/>
        <v>6</v>
      </c>
      <c r="G1622" s="55">
        <f t="shared" si="51"/>
        <v>2019</v>
      </c>
    </row>
    <row r="1623" spans="1:7" x14ac:dyDescent="0.3">
      <c r="A1623" s="74">
        <v>43626</v>
      </c>
      <c r="B1623">
        <f>SUMIFS(user_list!P:P,user_list!G:G,"&lt;="&amp;A1623,user_list!H:H,"&gt;="&amp;A1623)</f>
        <v>1.783544743655038</v>
      </c>
      <c r="C1623">
        <f>SUMIFS(user_list!Q:Q,user_list!G:G,"&lt;="&amp;A1623,user_list!H:H,"&gt;="&amp;A1623)</f>
        <v>4.5344410491469311</v>
      </c>
      <c r="D1623">
        <f>SUMIFS(user_list!P:P,user_list!G:G,"&lt;="&amp;A1623,user_list!H:H,"&gt;="&amp;A1623,user_list!J:J,days!G1623)+SUMIFS(user_list!P:P,user_list!G:G,"&lt;="&amp;A1623,user_list!H:H,"&gt;="&amp;A1623,user_list!J:J,days!G1623-1)</f>
        <v>0.4</v>
      </c>
      <c r="E1623" s="38">
        <f>COUNTIF(user_list!H:H,A1623)</f>
        <v>0</v>
      </c>
      <c r="F1623" s="55">
        <f t="shared" si="50"/>
        <v>6</v>
      </c>
      <c r="G1623" s="55">
        <f t="shared" si="51"/>
        <v>2019</v>
      </c>
    </row>
    <row r="1624" spans="1:7" x14ac:dyDescent="0.3">
      <c r="A1624" s="74">
        <v>43627</v>
      </c>
      <c r="B1624">
        <f>SUMIFS(user_list!P:P,user_list!G:G,"&lt;="&amp;A1624,user_list!H:H,"&gt;="&amp;A1624)</f>
        <v>1.783544743655038</v>
      </c>
      <c r="C1624">
        <f>SUMIFS(user_list!Q:Q,user_list!G:G,"&lt;="&amp;A1624,user_list!H:H,"&gt;="&amp;A1624)</f>
        <v>4.5344410491469311</v>
      </c>
      <c r="D1624">
        <f>SUMIFS(user_list!P:P,user_list!G:G,"&lt;="&amp;A1624,user_list!H:H,"&gt;="&amp;A1624,user_list!J:J,days!G1624)+SUMIFS(user_list!P:P,user_list!G:G,"&lt;="&amp;A1624,user_list!H:H,"&gt;="&amp;A1624,user_list!J:J,days!G1624-1)</f>
        <v>0.4</v>
      </c>
      <c r="E1624" s="38">
        <f>COUNTIF(user_list!H:H,A1624)</f>
        <v>0</v>
      </c>
      <c r="F1624" s="55">
        <f t="shared" si="50"/>
        <v>6</v>
      </c>
      <c r="G1624" s="55">
        <f t="shared" si="51"/>
        <v>2019</v>
      </c>
    </row>
    <row r="1625" spans="1:7" x14ac:dyDescent="0.3">
      <c r="A1625" s="74">
        <v>43628</v>
      </c>
      <c r="B1625">
        <f>SUMIFS(user_list!P:P,user_list!G:G,"&lt;="&amp;A1625,user_list!H:H,"&gt;="&amp;A1625)</f>
        <v>1.783544743655038</v>
      </c>
      <c r="C1625">
        <f>SUMIFS(user_list!Q:Q,user_list!G:G,"&lt;="&amp;A1625,user_list!H:H,"&gt;="&amp;A1625)</f>
        <v>4.5344410491469311</v>
      </c>
      <c r="D1625">
        <f>SUMIFS(user_list!P:P,user_list!G:G,"&lt;="&amp;A1625,user_list!H:H,"&gt;="&amp;A1625,user_list!J:J,days!G1625)+SUMIFS(user_list!P:P,user_list!G:G,"&lt;="&amp;A1625,user_list!H:H,"&gt;="&amp;A1625,user_list!J:J,days!G1625-1)</f>
        <v>0.4</v>
      </c>
      <c r="E1625" s="38">
        <f>COUNTIF(user_list!H:H,A1625)</f>
        <v>0</v>
      </c>
      <c r="F1625" s="55">
        <f t="shared" si="50"/>
        <v>6</v>
      </c>
      <c r="G1625" s="55">
        <f t="shared" si="51"/>
        <v>2019</v>
      </c>
    </row>
    <row r="1626" spans="1:7" x14ac:dyDescent="0.3">
      <c r="A1626" s="74">
        <v>43629</v>
      </c>
      <c r="B1626">
        <f>SUMIFS(user_list!P:P,user_list!G:G,"&lt;="&amp;A1626,user_list!H:H,"&gt;="&amp;A1626)</f>
        <v>1.783544743655038</v>
      </c>
      <c r="C1626">
        <f>SUMIFS(user_list!Q:Q,user_list!G:G,"&lt;="&amp;A1626,user_list!H:H,"&gt;="&amp;A1626)</f>
        <v>4.5344410491469311</v>
      </c>
      <c r="D1626">
        <f>SUMIFS(user_list!P:P,user_list!G:G,"&lt;="&amp;A1626,user_list!H:H,"&gt;="&amp;A1626,user_list!J:J,days!G1626)+SUMIFS(user_list!P:P,user_list!G:G,"&lt;="&amp;A1626,user_list!H:H,"&gt;="&amp;A1626,user_list!J:J,days!G1626-1)</f>
        <v>0.4</v>
      </c>
      <c r="E1626" s="38">
        <f>COUNTIF(user_list!H:H,A1626)</f>
        <v>0</v>
      </c>
      <c r="F1626" s="55">
        <f t="shared" si="50"/>
        <v>6</v>
      </c>
      <c r="G1626" s="55">
        <f t="shared" si="51"/>
        <v>2019</v>
      </c>
    </row>
    <row r="1627" spans="1:7" x14ac:dyDescent="0.3">
      <c r="A1627" s="74">
        <v>43630</v>
      </c>
      <c r="B1627">
        <f>SUMIFS(user_list!P:P,user_list!G:G,"&lt;="&amp;A1627,user_list!H:H,"&gt;="&amp;A1627)</f>
        <v>1.783544743655038</v>
      </c>
      <c r="C1627">
        <f>SUMIFS(user_list!Q:Q,user_list!G:G,"&lt;="&amp;A1627,user_list!H:H,"&gt;="&amp;A1627)</f>
        <v>4.5344410491469311</v>
      </c>
      <c r="D1627">
        <f>SUMIFS(user_list!P:P,user_list!G:G,"&lt;="&amp;A1627,user_list!H:H,"&gt;="&amp;A1627,user_list!J:J,days!G1627)+SUMIFS(user_list!P:P,user_list!G:G,"&lt;="&amp;A1627,user_list!H:H,"&gt;="&amp;A1627,user_list!J:J,days!G1627-1)</f>
        <v>0.4</v>
      </c>
      <c r="E1627" s="38">
        <f>COUNTIF(user_list!H:H,A1627)</f>
        <v>0</v>
      </c>
      <c r="F1627" s="55">
        <f t="shared" si="50"/>
        <v>6</v>
      </c>
      <c r="G1627" s="55">
        <f t="shared" si="51"/>
        <v>2019</v>
      </c>
    </row>
    <row r="1628" spans="1:7" x14ac:dyDescent="0.3">
      <c r="A1628" s="74">
        <v>43631</v>
      </c>
      <c r="B1628">
        <f>SUMIFS(user_list!P:P,user_list!G:G,"&lt;="&amp;A1628,user_list!H:H,"&gt;="&amp;A1628)</f>
        <v>1.783544743655038</v>
      </c>
      <c r="C1628">
        <f>SUMIFS(user_list!Q:Q,user_list!G:G,"&lt;="&amp;A1628,user_list!H:H,"&gt;="&amp;A1628)</f>
        <v>4.5344410491469311</v>
      </c>
      <c r="D1628">
        <f>SUMIFS(user_list!P:P,user_list!G:G,"&lt;="&amp;A1628,user_list!H:H,"&gt;="&amp;A1628,user_list!J:J,days!G1628)+SUMIFS(user_list!P:P,user_list!G:G,"&lt;="&amp;A1628,user_list!H:H,"&gt;="&amp;A1628,user_list!J:J,days!G1628-1)</f>
        <v>0.4</v>
      </c>
      <c r="E1628" s="38">
        <f>COUNTIF(user_list!H:H,A1628)</f>
        <v>0</v>
      </c>
      <c r="F1628" s="55">
        <f t="shared" si="50"/>
        <v>6</v>
      </c>
      <c r="G1628" s="55">
        <f t="shared" si="51"/>
        <v>2019</v>
      </c>
    </row>
    <row r="1629" spans="1:7" x14ac:dyDescent="0.3">
      <c r="A1629" s="74">
        <v>43632</v>
      </c>
      <c r="B1629">
        <f>SUMIFS(user_list!P:P,user_list!G:G,"&lt;="&amp;A1629,user_list!H:H,"&gt;="&amp;A1629)</f>
        <v>1.783544743655038</v>
      </c>
      <c r="C1629">
        <f>SUMIFS(user_list!Q:Q,user_list!G:G,"&lt;="&amp;A1629,user_list!H:H,"&gt;="&amp;A1629)</f>
        <v>4.5344410491469311</v>
      </c>
      <c r="D1629">
        <f>SUMIFS(user_list!P:P,user_list!G:G,"&lt;="&amp;A1629,user_list!H:H,"&gt;="&amp;A1629,user_list!J:J,days!G1629)+SUMIFS(user_list!P:P,user_list!G:G,"&lt;="&amp;A1629,user_list!H:H,"&gt;="&amp;A1629,user_list!J:J,days!G1629-1)</f>
        <v>0.4</v>
      </c>
      <c r="E1629" s="38">
        <f>COUNTIF(user_list!H:H,A1629)</f>
        <v>0</v>
      </c>
      <c r="F1629" s="55">
        <f t="shared" si="50"/>
        <v>6</v>
      </c>
      <c r="G1629" s="55">
        <f t="shared" si="51"/>
        <v>2019</v>
      </c>
    </row>
    <row r="1630" spans="1:7" x14ac:dyDescent="0.3">
      <c r="A1630" s="74">
        <v>43633</v>
      </c>
      <c r="B1630">
        <f>SUMIFS(user_list!P:P,user_list!G:G,"&lt;="&amp;A1630,user_list!H:H,"&gt;="&amp;A1630)</f>
        <v>1.783544743655038</v>
      </c>
      <c r="C1630">
        <f>SUMIFS(user_list!Q:Q,user_list!G:G,"&lt;="&amp;A1630,user_list!H:H,"&gt;="&amp;A1630)</f>
        <v>4.5344410491469311</v>
      </c>
      <c r="D1630">
        <f>SUMIFS(user_list!P:P,user_list!G:G,"&lt;="&amp;A1630,user_list!H:H,"&gt;="&amp;A1630,user_list!J:J,days!G1630)+SUMIFS(user_list!P:P,user_list!G:G,"&lt;="&amp;A1630,user_list!H:H,"&gt;="&amp;A1630,user_list!J:J,days!G1630-1)</f>
        <v>0.4</v>
      </c>
      <c r="E1630" s="38">
        <f>COUNTIF(user_list!H:H,A1630)</f>
        <v>0</v>
      </c>
      <c r="F1630" s="55">
        <f t="shared" si="50"/>
        <v>6</v>
      </c>
      <c r="G1630" s="55">
        <f t="shared" si="51"/>
        <v>2019</v>
      </c>
    </row>
    <row r="1631" spans="1:7" x14ac:dyDescent="0.3">
      <c r="A1631" s="74">
        <v>43634</v>
      </c>
      <c r="B1631">
        <f>SUMIFS(user_list!P:P,user_list!G:G,"&lt;="&amp;A1631,user_list!H:H,"&gt;="&amp;A1631)</f>
        <v>1.783544743655038</v>
      </c>
      <c r="C1631">
        <f>SUMIFS(user_list!Q:Q,user_list!G:G,"&lt;="&amp;A1631,user_list!H:H,"&gt;="&amp;A1631)</f>
        <v>4.5344410491469311</v>
      </c>
      <c r="D1631">
        <f>SUMIFS(user_list!P:P,user_list!G:G,"&lt;="&amp;A1631,user_list!H:H,"&gt;="&amp;A1631,user_list!J:J,days!G1631)+SUMIFS(user_list!P:P,user_list!G:G,"&lt;="&amp;A1631,user_list!H:H,"&gt;="&amp;A1631,user_list!J:J,days!G1631-1)</f>
        <v>0.4</v>
      </c>
      <c r="E1631" s="38">
        <f>COUNTIF(user_list!H:H,A1631)</f>
        <v>0</v>
      </c>
      <c r="F1631" s="55">
        <f t="shared" si="50"/>
        <v>6</v>
      </c>
      <c r="G1631" s="55">
        <f t="shared" si="51"/>
        <v>2019</v>
      </c>
    </row>
    <row r="1632" spans="1:7" x14ac:dyDescent="0.3">
      <c r="A1632" s="74">
        <v>43635</v>
      </c>
      <c r="B1632">
        <f>SUMIFS(user_list!P:P,user_list!G:G,"&lt;="&amp;A1632,user_list!H:H,"&gt;="&amp;A1632)</f>
        <v>2.1613225214328158</v>
      </c>
      <c r="C1632">
        <f>SUMIFS(user_list!Q:Q,user_list!G:G,"&lt;="&amp;A1632,user_list!H:H,"&gt;="&amp;A1632)</f>
        <v>5.5344410491469311</v>
      </c>
      <c r="D1632">
        <f>SUMIFS(user_list!P:P,user_list!G:G,"&lt;="&amp;A1632,user_list!H:H,"&gt;="&amp;A1632,user_list!J:J,days!G1632)+SUMIFS(user_list!P:P,user_list!G:G,"&lt;="&amp;A1632,user_list!H:H,"&gt;="&amp;A1632,user_list!J:J,days!G1632-1)</f>
        <v>0.7777777777777779</v>
      </c>
      <c r="E1632" s="38">
        <f>COUNTIF(user_list!H:H,A1632)</f>
        <v>1</v>
      </c>
      <c r="F1632" s="55">
        <f t="shared" si="50"/>
        <v>6</v>
      </c>
      <c r="G1632" s="55">
        <f t="shared" si="51"/>
        <v>2019</v>
      </c>
    </row>
    <row r="1633" spans="1:7" x14ac:dyDescent="0.3">
      <c r="A1633" s="74">
        <v>43636</v>
      </c>
      <c r="B1633">
        <f>SUMIFS(user_list!P:P,user_list!G:G,"&lt;="&amp;A1633,user_list!H:H,"&gt;="&amp;A1633)</f>
        <v>1.783544743655038</v>
      </c>
      <c r="C1633">
        <f>SUMIFS(user_list!Q:Q,user_list!G:G,"&lt;="&amp;A1633,user_list!H:H,"&gt;="&amp;A1633)</f>
        <v>4.5344410491469311</v>
      </c>
      <c r="D1633">
        <f>SUMIFS(user_list!P:P,user_list!G:G,"&lt;="&amp;A1633,user_list!H:H,"&gt;="&amp;A1633,user_list!J:J,days!G1633)+SUMIFS(user_list!P:P,user_list!G:G,"&lt;="&amp;A1633,user_list!H:H,"&gt;="&amp;A1633,user_list!J:J,days!G1633-1)</f>
        <v>0.4</v>
      </c>
      <c r="E1633" s="38">
        <f>COUNTIF(user_list!H:H,A1633)</f>
        <v>2</v>
      </c>
      <c r="F1633" s="55">
        <f t="shared" si="50"/>
        <v>6</v>
      </c>
      <c r="G1633" s="55">
        <f t="shared" si="51"/>
        <v>2019</v>
      </c>
    </row>
    <row r="1634" spans="1:7" x14ac:dyDescent="0.3">
      <c r="A1634" s="74">
        <v>43637</v>
      </c>
      <c r="B1634">
        <f>SUMIFS(user_list!P:P,user_list!G:G,"&lt;="&amp;A1634,user_list!H:H,"&gt;="&amp;A1634)</f>
        <v>1.2044597763347764</v>
      </c>
      <c r="C1634">
        <f>SUMIFS(user_list!Q:Q,user_list!G:G,"&lt;="&amp;A1634,user_list!H:H,"&gt;="&amp;A1634)</f>
        <v>3.0638528138528138</v>
      </c>
      <c r="D1634">
        <f>SUMIFS(user_list!P:P,user_list!G:G,"&lt;="&amp;A1634,user_list!H:H,"&gt;="&amp;A1634,user_list!J:J,days!G1634)+SUMIFS(user_list!P:P,user_list!G:G,"&lt;="&amp;A1634,user_list!H:H,"&gt;="&amp;A1634,user_list!J:J,days!G1634-1)</f>
        <v>0</v>
      </c>
      <c r="E1634" s="38">
        <f>COUNTIF(user_list!H:H,A1634)</f>
        <v>0</v>
      </c>
      <c r="F1634" s="55">
        <f t="shared" si="50"/>
        <v>6</v>
      </c>
      <c r="G1634" s="55">
        <f t="shared" si="51"/>
        <v>2019</v>
      </c>
    </row>
    <row r="1635" spans="1:7" x14ac:dyDescent="0.3">
      <c r="A1635" s="74">
        <v>43638</v>
      </c>
      <c r="B1635">
        <f>SUMIFS(user_list!P:P,user_list!G:G,"&lt;="&amp;A1635,user_list!H:H,"&gt;="&amp;A1635)</f>
        <v>3.0711264430014431</v>
      </c>
      <c r="C1635">
        <f>SUMIFS(user_list!Q:Q,user_list!G:G,"&lt;="&amp;A1635,user_list!H:H,"&gt;="&amp;A1635)</f>
        <v>7.7305194805194812</v>
      </c>
      <c r="D1635">
        <f>SUMIFS(user_list!P:P,user_list!G:G,"&lt;="&amp;A1635,user_list!H:H,"&gt;="&amp;A1635,user_list!J:J,days!G1635)+SUMIFS(user_list!P:P,user_list!G:G,"&lt;="&amp;A1635,user_list!H:H,"&gt;="&amp;A1635,user_list!J:J,days!G1635-1)</f>
        <v>0</v>
      </c>
      <c r="E1635" s="38">
        <f>COUNTIF(user_list!H:H,A1635)</f>
        <v>0</v>
      </c>
      <c r="F1635" s="55">
        <f t="shared" si="50"/>
        <v>6</v>
      </c>
      <c r="G1635" s="55">
        <f t="shared" si="51"/>
        <v>2019</v>
      </c>
    </row>
    <row r="1636" spans="1:7" x14ac:dyDescent="0.3">
      <c r="A1636" s="74">
        <v>43639</v>
      </c>
      <c r="B1636">
        <f>SUMIFS(user_list!P:P,user_list!G:G,"&lt;="&amp;A1636,user_list!H:H,"&gt;="&amp;A1636)</f>
        <v>3.0711264430014431</v>
      </c>
      <c r="C1636">
        <f>SUMIFS(user_list!Q:Q,user_list!G:G,"&lt;="&amp;A1636,user_list!H:H,"&gt;="&amp;A1636)</f>
        <v>7.7305194805194812</v>
      </c>
      <c r="D1636">
        <f>SUMIFS(user_list!P:P,user_list!G:G,"&lt;="&amp;A1636,user_list!H:H,"&gt;="&amp;A1636,user_list!J:J,days!G1636)+SUMIFS(user_list!P:P,user_list!G:G,"&lt;="&amp;A1636,user_list!H:H,"&gt;="&amp;A1636,user_list!J:J,days!G1636-1)</f>
        <v>0</v>
      </c>
      <c r="E1636" s="38">
        <f>COUNTIF(user_list!H:H,A1636)</f>
        <v>0</v>
      </c>
      <c r="F1636" s="55">
        <f t="shared" si="50"/>
        <v>6</v>
      </c>
      <c r="G1636" s="55">
        <f t="shared" si="51"/>
        <v>2019</v>
      </c>
    </row>
    <row r="1637" spans="1:7" x14ac:dyDescent="0.3">
      <c r="A1637" s="74">
        <v>43640</v>
      </c>
      <c r="B1637">
        <f>SUMIFS(user_list!P:P,user_list!G:G,"&lt;="&amp;A1637,user_list!H:H,"&gt;="&amp;A1637)</f>
        <v>3.0711264430014431</v>
      </c>
      <c r="C1637">
        <f>SUMIFS(user_list!Q:Q,user_list!G:G,"&lt;="&amp;A1637,user_list!H:H,"&gt;="&amp;A1637)</f>
        <v>7.7305194805194812</v>
      </c>
      <c r="D1637">
        <f>SUMIFS(user_list!P:P,user_list!G:G,"&lt;="&amp;A1637,user_list!H:H,"&gt;="&amp;A1637,user_list!J:J,days!G1637)+SUMIFS(user_list!P:P,user_list!G:G,"&lt;="&amp;A1637,user_list!H:H,"&gt;="&amp;A1637,user_list!J:J,days!G1637-1)</f>
        <v>0</v>
      </c>
      <c r="E1637" s="38">
        <f>COUNTIF(user_list!H:H,A1637)</f>
        <v>1</v>
      </c>
      <c r="F1637" s="55">
        <f t="shared" si="50"/>
        <v>6</v>
      </c>
      <c r="G1637" s="55">
        <f t="shared" si="51"/>
        <v>2019</v>
      </c>
    </row>
    <row r="1638" spans="1:7" x14ac:dyDescent="0.3">
      <c r="A1638" s="74">
        <v>43641</v>
      </c>
      <c r="B1638">
        <f>SUMIFS(user_list!P:P,user_list!G:G,"&lt;="&amp;A1638,user_list!H:H,"&gt;="&amp;A1638)</f>
        <v>1.2044597763347764</v>
      </c>
      <c r="C1638">
        <f>SUMIFS(user_list!Q:Q,user_list!G:G,"&lt;="&amp;A1638,user_list!H:H,"&gt;="&amp;A1638)</f>
        <v>3.0638528138528138</v>
      </c>
      <c r="D1638">
        <f>SUMIFS(user_list!P:P,user_list!G:G,"&lt;="&amp;A1638,user_list!H:H,"&gt;="&amp;A1638,user_list!J:J,days!G1638)+SUMIFS(user_list!P:P,user_list!G:G,"&lt;="&amp;A1638,user_list!H:H,"&gt;="&amp;A1638,user_list!J:J,days!G1638-1)</f>
        <v>0</v>
      </c>
      <c r="E1638" s="38">
        <f>COUNTIF(user_list!H:H,A1638)</f>
        <v>0</v>
      </c>
      <c r="F1638" s="55">
        <f t="shared" si="50"/>
        <v>6</v>
      </c>
      <c r="G1638" s="55">
        <f t="shared" si="51"/>
        <v>2019</v>
      </c>
    </row>
    <row r="1639" spans="1:7" x14ac:dyDescent="0.3">
      <c r="A1639" s="74">
        <v>43642</v>
      </c>
      <c r="B1639">
        <f>SUMIFS(user_list!P:P,user_list!G:G,"&lt;="&amp;A1639,user_list!H:H,"&gt;="&amp;A1639)</f>
        <v>1.2044597763347764</v>
      </c>
      <c r="C1639">
        <f>SUMIFS(user_list!Q:Q,user_list!G:G,"&lt;="&amp;A1639,user_list!H:H,"&gt;="&amp;A1639)</f>
        <v>3.0638528138528138</v>
      </c>
      <c r="D1639">
        <f>SUMIFS(user_list!P:P,user_list!G:G,"&lt;="&amp;A1639,user_list!H:H,"&gt;="&amp;A1639,user_list!J:J,days!G1639)+SUMIFS(user_list!P:P,user_list!G:G,"&lt;="&amp;A1639,user_list!H:H,"&gt;="&amp;A1639,user_list!J:J,days!G1639-1)</f>
        <v>0</v>
      </c>
      <c r="E1639" s="38">
        <f>COUNTIF(user_list!H:H,A1639)</f>
        <v>0</v>
      </c>
      <c r="F1639" s="55">
        <f t="shared" si="50"/>
        <v>6</v>
      </c>
      <c r="G1639" s="55">
        <f t="shared" si="51"/>
        <v>2019</v>
      </c>
    </row>
    <row r="1640" spans="1:7" x14ac:dyDescent="0.3">
      <c r="A1640" s="74">
        <v>43643</v>
      </c>
      <c r="B1640">
        <f>SUMIFS(user_list!P:P,user_list!G:G,"&lt;="&amp;A1640,user_list!H:H,"&gt;="&amp;A1640)</f>
        <v>1.2044597763347764</v>
      </c>
      <c r="C1640">
        <f>SUMIFS(user_list!Q:Q,user_list!G:G,"&lt;="&amp;A1640,user_list!H:H,"&gt;="&amp;A1640)</f>
        <v>3.0638528138528138</v>
      </c>
      <c r="D1640">
        <f>SUMIFS(user_list!P:P,user_list!G:G,"&lt;="&amp;A1640,user_list!H:H,"&gt;="&amp;A1640,user_list!J:J,days!G1640)+SUMIFS(user_list!P:P,user_list!G:G,"&lt;="&amp;A1640,user_list!H:H,"&gt;="&amp;A1640,user_list!J:J,days!G1640-1)</f>
        <v>0</v>
      </c>
      <c r="E1640" s="38">
        <f>COUNTIF(user_list!H:H,A1640)</f>
        <v>0</v>
      </c>
      <c r="F1640" s="55">
        <f t="shared" si="50"/>
        <v>6</v>
      </c>
      <c r="G1640" s="55">
        <f t="shared" si="51"/>
        <v>2019</v>
      </c>
    </row>
    <row r="1641" spans="1:7" x14ac:dyDescent="0.3">
      <c r="A1641" s="74">
        <v>43644</v>
      </c>
      <c r="B1641">
        <f>SUMIFS(user_list!P:P,user_list!G:G,"&lt;="&amp;A1641,user_list!H:H,"&gt;="&amp;A1641)</f>
        <v>1.2044597763347764</v>
      </c>
      <c r="C1641">
        <f>SUMIFS(user_list!Q:Q,user_list!G:G,"&lt;="&amp;A1641,user_list!H:H,"&gt;="&amp;A1641)</f>
        <v>3.0638528138528138</v>
      </c>
      <c r="D1641">
        <f>SUMIFS(user_list!P:P,user_list!G:G,"&lt;="&amp;A1641,user_list!H:H,"&gt;="&amp;A1641,user_list!J:J,days!G1641)+SUMIFS(user_list!P:P,user_list!G:G,"&lt;="&amp;A1641,user_list!H:H,"&gt;="&amp;A1641,user_list!J:J,days!G1641-1)</f>
        <v>0</v>
      </c>
      <c r="E1641" s="38">
        <f>COUNTIF(user_list!H:H,A1641)</f>
        <v>0</v>
      </c>
      <c r="F1641" s="55">
        <f t="shared" si="50"/>
        <v>6</v>
      </c>
      <c r="G1641" s="55">
        <f t="shared" si="51"/>
        <v>2019</v>
      </c>
    </row>
    <row r="1642" spans="1:7" x14ac:dyDescent="0.3">
      <c r="A1642" s="74">
        <v>43645</v>
      </c>
      <c r="B1642">
        <f>SUMIFS(user_list!P:P,user_list!G:G,"&lt;="&amp;A1642,user_list!H:H,"&gt;="&amp;A1642)</f>
        <v>2.1068436900992875</v>
      </c>
      <c r="C1642">
        <f>SUMIFS(user_list!Q:Q,user_list!G:G,"&lt;="&amp;A1642,user_list!H:H,"&gt;="&amp;A1642)</f>
        <v>5.3262906247980872</v>
      </c>
      <c r="D1642">
        <f>SUMIFS(user_list!P:P,user_list!G:G,"&lt;="&amp;A1642,user_list!H:H,"&gt;="&amp;A1642,user_list!J:J,days!G1642)+SUMIFS(user_list!P:P,user_list!G:G,"&lt;="&amp;A1642,user_list!H:H,"&gt;="&amp;A1642,user_list!J:J,days!G1642-1)</f>
        <v>3.4328358208955218E-2</v>
      </c>
      <c r="E1642" s="38">
        <f>COUNTIF(user_list!H:H,A1642)</f>
        <v>0</v>
      </c>
      <c r="F1642" s="55">
        <f t="shared" si="50"/>
        <v>6</v>
      </c>
      <c r="G1642" s="55">
        <f t="shared" si="51"/>
        <v>2019</v>
      </c>
    </row>
    <row r="1643" spans="1:7" x14ac:dyDescent="0.3">
      <c r="A1643" s="74">
        <v>43646</v>
      </c>
      <c r="B1643">
        <f>SUMIFS(user_list!P:P,user_list!G:G,"&lt;="&amp;A1643,user_list!H:H,"&gt;="&amp;A1643)</f>
        <v>2.1068436900992875</v>
      </c>
      <c r="C1643">
        <f>SUMIFS(user_list!Q:Q,user_list!G:G,"&lt;="&amp;A1643,user_list!H:H,"&gt;="&amp;A1643)</f>
        <v>5.3262906247980872</v>
      </c>
      <c r="D1643">
        <f>SUMIFS(user_list!P:P,user_list!G:G,"&lt;="&amp;A1643,user_list!H:H,"&gt;="&amp;A1643,user_list!J:J,days!G1643)+SUMIFS(user_list!P:P,user_list!G:G,"&lt;="&amp;A1643,user_list!H:H,"&gt;="&amp;A1643,user_list!J:J,days!G1643-1)</f>
        <v>3.4328358208955218E-2</v>
      </c>
      <c r="E1643" s="38">
        <f>COUNTIF(user_list!H:H,A1643)</f>
        <v>0</v>
      </c>
      <c r="F1643" s="55">
        <f t="shared" si="50"/>
        <v>6</v>
      </c>
      <c r="G1643" s="55">
        <f t="shared" si="51"/>
        <v>2019</v>
      </c>
    </row>
    <row r="1644" spans="1:7" x14ac:dyDescent="0.3">
      <c r="A1644" s="74">
        <v>43647</v>
      </c>
      <c r="B1644">
        <f>SUMIFS(user_list!P:P,user_list!G:G,"&lt;="&amp;A1644,user_list!H:H,"&gt;="&amp;A1644)</f>
        <v>2.1068436900992875</v>
      </c>
      <c r="C1644">
        <f>SUMIFS(user_list!Q:Q,user_list!G:G,"&lt;="&amp;A1644,user_list!H:H,"&gt;="&amp;A1644)</f>
        <v>5.3262906247980872</v>
      </c>
      <c r="D1644">
        <f>SUMIFS(user_list!P:P,user_list!G:G,"&lt;="&amp;A1644,user_list!H:H,"&gt;="&amp;A1644,user_list!J:J,days!G1644)+SUMIFS(user_list!P:P,user_list!G:G,"&lt;="&amp;A1644,user_list!H:H,"&gt;="&amp;A1644,user_list!J:J,days!G1644-1)</f>
        <v>3.4328358208955218E-2</v>
      </c>
      <c r="E1644" s="38">
        <f>COUNTIF(user_list!H:H,A1644)</f>
        <v>0</v>
      </c>
      <c r="F1644" s="55">
        <f t="shared" si="50"/>
        <v>7</v>
      </c>
      <c r="G1644" s="55">
        <f t="shared" si="51"/>
        <v>2019</v>
      </c>
    </row>
    <row r="1645" spans="1:7" x14ac:dyDescent="0.3">
      <c r="A1645" s="74">
        <v>43648</v>
      </c>
      <c r="B1645">
        <f>SUMIFS(user_list!P:P,user_list!G:G,"&lt;="&amp;A1645,user_list!H:H,"&gt;="&amp;A1645)</f>
        <v>2.1068436900992875</v>
      </c>
      <c r="C1645">
        <f>SUMIFS(user_list!Q:Q,user_list!G:G,"&lt;="&amp;A1645,user_list!H:H,"&gt;="&amp;A1645)</f>
        <v>5.3262906247980872</v>
      </c>
      <c r="D1645">
        <f>SUMIFS(user_list!P:P,user_list!G:G,"&lt;="&amp;A1645,user_list!H:H,"&gt;="&amp;A1645,user_list!J:J,days!G1645)+SUMIFS(user_list!P:P,user_list!G:G,"&lt;="&amp;A1645,user_list!H:H,"&gt;="&amp;A1645,user_list!J:J,days!G1645-1)</f>
        <v>3.4328358208955218E-2</v>
      </c>
      <c r="E1645" s="38">
        <f>COUNTIF(user_list!H:H,A1645)</f>
        <v>0</v>
      </c>
      <c r="F1645" s="55">
        <f t="shared" si="50"/>
        <v>7</v>
      </c>
      <c r="G1645" s="55">
        <f t="shared" si="51"/>
        <v>2019</v>
      </c>
    </row>
    <row r="1646" spans="1:7" x14ac:dyDescent="0.3">
      <c r="A1646" s="74">
        <v>43649</v>
      </c>
      <c r="B1646">
        <f>SUMIFS(user_list!P:P,user_list!G:G,"&lt;="&amp;A1646,user_list!H:H,"&gt;="&amp;A1646)</f>
        <v>2.1068436900992875</v>
      </c>
      <c r="C1646">
        <f>SUMIFS(user_list!Q:Q,user_list!G:G,"&lt;="&amp;A1646,user_list!H:H,"&gt;="&amp;A1646)</f>
        <v>5.3262906247980872</v>
      </c>
      <c r="D1646">
        <f>SUMIFS(user_list!P:P,user_list!G:G,"&lt;="&amp;A1646,user_list!H:H,"&gt;="&amp;A1646,user_list!J:J,days!G1646)+SUMIFS(user_list!P:P,user_list!G:G,"&lt;="&amp;A1646,user_list!H:H,"&gt;="&amp;A1646,user_list!J:J,days!G1646-1)</f>
        <v>3.4328358208955218E-2</v>
      </c>
      <c r="E1646" s="38">
        <f>COUNTIF(user_list!H:H,A1646)</f>
        <v>0</v>
      </c>
      <c r="F1646" s="55">
        <f t="shared" si="50"/>
        <v>7</v>
      </c>
      <c r="G1646" s="55">
        <f t="shared" si="51"/>
        <v>2019</v>
      </c>
    </row>
    <row r="1647" spans="1:7" x14ac:dyDescent="0.3">
      <c r="A1647" s="74">
        <v>43650</v>
      </c>
      <c r="B1647">
        <f>SUMIFS(user_list!P:P,user_list!G:G,"&lt;="&amp;A1647,user_list!H:H,"&gt;="&amp;A1647)</f>
        <v>2.7925579758135735</v>
      </c>
      <c r="C1647">
        <f>SUMIFS(user_list!Q:Q,user_list!G:G,"&lt;="&amp;A1647,user_list!H:H,"&gt;="&amp;A1647)</f>
        <v>7.0405763390838008</v>
      </c>
      <c r="D1647">
        <f>SUMIFS(user_list!P:P,user_list!G:G,"&lt;="&amp;A1647,user_list!H:H,"&gt;="&amp;A1647,user_list!J:J,days!G1647)+SUMIFS(user_list!P:P,user_list!G:G,"&lt;="&amp;A1647,user_list!H:H,"&gt;="&amp;A1647,user_list!J:J,days!G1647-1)</f>
        <v>0.72004264392324102</v>
      </c>
      <c r="E1647" s="38">
        <f>COUNTIF(user_list!H:H,A1647)</f>
        <v>0</v>
      </c>
      <c r="F1647" s="55">
        <f t="shared" si="50"/>
        <v>7</v>
      </c>
      <c r="G1647" s="55">
        <f t="shared" si="51"/>
        <v>2019</v>
      </c>
    </row>
    <row r="1648" spans="1:7" x14ac:dyDescent="0.3">
      <c r="A1648" s="74">
        <v>43651</v>
      </c>
      <c r="B1648">
        <f>SUMIFS(user_list!P:P,user_list!G:G,"&lt;="&amp;A1648,user_list!H:H,"&gt;="&amp;A1648)</f>
        <v>2.7925579758135735</v>
      </c>
      <c r="C1648">
        <f>SUMIFS(user_list!Q:Q,user_list!G:G,"&lt;="&amp;A1648,user_list!H:H,"&gt;="&amp;A1648)</f>
        <v>7.0405763390838008</v>
      </c>
      <c r="D1648">
        <f>SUMIFS(user_list!P:P,user_list!G:G,"&lt;="&amp;A1648,user_list!H:H,"&gt;="&amp;A1648,user_list!J:J,days!G1648)+SUMIFS(user_list!P:P,user_list!G:G,"&lt;="&amp;A1648,user_list!H:H,"&gt;="&amp;A1648,user_list!J:J,days!G1648-1)</f>
        <v>0.72004264392324102</v>
      </c>
      <c r="E1648" s="38">
        <f>COUNTIF(user_list!H:H,A1648)</f>
        <v>0</v>
      </c>
      <c r="F1648" s="55">
        <f t="shared" si="50"/>
        <v>7</v>
      </c>
      <c r="G1648" s="55">
        <f t="shared" si="51"/>
        <v>2019</v>
      </c>
    </row>
    <row r="1649" spans="1:7" x14ac:dyDescent="0.3">
      <c r="A1649" s="74">
        <v>43652</v>
      </c>
      <c r="B1649">
        <f>SUMIFS(user_list!P:P,user_list!G:G,"&lt;="&amp;A1649,user_list!H:H,"&gt;="&amp;A1649)</f>
        <v>2.7925579758135735</v>
      </c>
      <c r="C1649">
        <f>SUMIFS(user_list!Q:Q,user_list!G:G,"&lt;="&amp;A1649,user_list!H:H,"&gt;="&amp;A1649)</f>
        <v>7.0405763390838008</v>
      </c>
      <c r="D1649">
        <f>SUMIFS(user_list!P:P,user_list!G:G,"&lt;="&amp;A1649,user_list!H:H,"&gt;="&amp;A1649,user_list!J:J,days!G1649)+SUMIFS(user_list!P:P,user_list!G:G,"&lt;="&amp;A1649,user_list!H:H,"&gt;="&amp;A1649,user_list!J:J,days!G1649-1)</f>
        <v>0.72004264392324102</v>
      </c>
      <c r="E1649" s="38">
        <f>COUNTIF(user_list!H:H,A1649)</f>
        <v>0</v>
      </c>
      <c r="F1649" s="55">
        <f t="shared" si="50"/>
        <v>7</v>
      </c>
      <c r="G1649" s="55">
        <f t="shared" si="51"/>
        <v>2019</v>
      </c>
    </row>
    <row r="1650" spans="1:7" x14ac:dyDescent="0.3">
      <c r="A1650" s="74">
        <v>43653</v>
      </c>
      <c r="B1650">
        <f>SUMIFS(user_list!P:P,user_list!G:G,"&lt;="&amp;A1650,user_list!H:H,"&gt;="&amp;A1650)</f>
        <v>2.7925579758135735</v>
      </c>
      <c r="C1650">
        <f>SUMIFS(user_list!Q:Q,user_list!G:G,"&lt;="&amp;A1650,user_list!H:H,"&gt;="&amp;A1650)</f>
        <v>7.0405763390838008</v>
      </c>
      <c r="D1650">
        <f>SUMIFS(user_list!P:P,user_list!G:G,"&lt;="&amp;A1650,user_list!H:H,"&gt;="&amp;A1650,user_list!J:J,days!G1650)+SUMIFS(user_list!P:P,user_list!G:G,"&lt;="&amp;A1650,user_list!H:H,"&gt;="&amp;A1650,user_list!J:J,days!G1650-1)</f>
        <v>0.72004264392324102</v>
      </c>
      <c r="E1650" s="38">
        <f>COUNTIF(user_list!H:H,A1650)</f>
        <v>0</v>
      </c>
      <c r="F1650" s="55">
        <f t="shared" si="50"/>
        <v>7</v>
      </c>
      <c r="G1650" s="55">
        <f t="shared" si="51"/>
        <v>2019</v>
      </c>
    </row>
    <row r="1651" spans="1:7" x14ac:dyDescent="0.3">
      <c r="A1651" s="74">
        <v>43654</v>
      </c>
      <c r="B1651">
        <f>SUMIFS(user_list!P:P,user_list!G:G,"&lt;="&amp;A1651,user_list!H:H,"&gt;="&amp;A1651)</f>
        <v>3.7392246424802402</v>
      </c>
      <c r="C1651">
        <f>SUMIFS(user_list!Q:Q,user_list!G:G,"&lt;="&amp;A1651,user_list!H:H,"&gt;="&amp;A1651)</f>
        <v>9.4405763390838011</v>
      </c>
      <c r="D1651">
        <f>SUMIFS(user_list!P:P,user_list!G:G,"&lt;="&amp;A1651,user_list!H:H,"&gt;="&amp;A1651,user_list!J:J,days!G1651)+SUMIFS(user_list!P:P,user_list!G:G,"&lt;="&amp;A1651,user_list!H:H,"&gt;="&amp;A1651,user_list!J:J,days!G1651-1)</f>
        <v>1.6667093105899076</v>
      </c>
      <c r="E1651" s="38">
        <f>COUNTIF(user_list!H:H,A1651)</f>
        <v>0</v>
      </c>
      <c r="F1651" s="55">
        <f t="shared" si="50"/>
        <v>7</v>
      </c>
      <c r="G1651" s="55">
        <f t="shared" si="51"/>
        <v>2019</v>
      </c>
    </row>
    <row r="1652" spans="1:7" x14ac:dyDescent="0.3">
      <c r="A1652" s="74">
        <v>43655</v>
      </c>
      <c r="B1652">
        <f>SUMIFS(user_list!P:P,user_list!G:G,"&lt;="&amp;A1652,user_list!H:H,"&gt;="&amp;A1652)</f>
        <v>3.7392246424802402</v>
      </c>
      <c r="C1652">
        <f>SUMIFS(user_list!Q:Q,user_list!G:G,"&lt;="&amp;A1652,user_list!H:H,"&gt;="&amp;A1652)</f>
        <v>9.4405763390838011</v>
      </c>
      <c r="D1652">
        <f>SUMIFS(user_list!P:P,user_list!G:G,"&lt;="&amp;A1652,user_list!H:H,"&gt;="&amp;A1652,user_list!J:J,days!G1652)+SUMIFS(user_list!P:P,user_list!G:G,"&lt;="&amp;A1652,user_list!H:H,"&gt;="&amp;A1652,user_list!J:J,days!G1652-1)</f>
        <v>1.6667093105899076</v>
      </c>
      <c r="E1652" s="38">
        <f>COUNTIF(user_list!H:H,A1652)</f>
        <v>1</v>
      </c>
      <c r="F1652" s="55">
        <f t="shared" si="50"/>
        <v>7</v>
      </c>
      <c r="G1652" s="55">
        <f t="shared" si="51"/>
        <v>2019</v>
      </c>
    </row>
    <row r="1653" spans="1:7" x14ac:dyDescent="0.3">
      <c r="A1653" s="74">
        <v>43656</v>
      </c>
      <c r="B1653">
        <f>SUMIFS(user_list!P:P,user_list!G:G,"&lt;="&amp;A1653,user_list!H:H,"&gt;="&amp;A1653)</f>
        <v>3.1089216121772099</v>
      </c>
      <c r="C1653">
        <f>SUMIFS(user_list!Q:Q,user_list!G:G,"&lt;="&amp;A1653,user_list!H:H,"&gt;="&amp;A1653)</f>
        <v>7.864818763326225</v>
      </c>
      <c r="D1653">
        <f>SUMIFS(user_list!P:P,user_list!G:G,"&lt;="&amp;A1653,user_list!H:H,"&gt;="&amp;A1653,user_list!J:J,days!G1653)+SUMIFS(user_list!P:P,user_list!G:G,"&lt;="&amp;A1653,user_list!H:H,"&gt;="&amp;A1653,user_list!J:J,days!G1653-1)</f>
        <v>1.6667093105899076</v>
      </c>
      <c r="E1653" s="38">
        <f>COUNTIF(user_list!H:H,A1653)</f>
        <v>1</v>
      </c>
      <c r="F1653" s="55">
        <f t="shared" si="50"/>
        <v>7</v>
      </c>
      <c r="G1653" s="55">
        <f t="shared" si="51"/>
        <v>2019</v>
      </c>
    </row>
    <row r="1654" spans="1:7" x14ac:dyDescent="0.3">
      <c r="A1654" s="74">
        <v>43657</v>
      </c>
      <c r="B1654">
        <f>SUMIFS(user_list!P:P,user_list!G:G,"&lt;="&amp;A1654,user_list!H:H,"&gt;="&amp;A1654)</f>
        <v>4.1493184375740348</v>
      </c>
      <c r="C1654">
        <f>SUMIFS(user_list!Q:Q,user_list!G:G,"&lt;="&amp;A1654,user_list!H:H,"&gt;="&amp;A1654)</f>
        <v>10.483866382373844</v>
      </c>
      <c r="D1654">
        <f>SUMIFS(user_list!P:P,user_list!G:G,"&lt;="&amp;A1654,user_list!H:H,"&gt;="&amp;A1654,user_list!J:J,days!G1654)+SUMIFS(user_list!P:P,user_list!G:G,"&lt;="&amp;A1654,user_list!H:H,"&gt;="&amp;A1654,user_list!J:J,days!G1654-1)</f>
        <v>2.707106135986733</v>
      </c>
      <c r="E1654" s="38">
        <f>COUNTIF(user_list!H:H,A1654)</f>
        <v>0</v>
      </c>
      <c r="F1654" s="55">
        <f t="shared" si="50"/>
        <v>7</v>
      </c>
      <c r="G1654" s="55">
        <f t="shared" si="51"/>
        <v>2019</v>
      </c>
    </row>
    <row r="1655" spans="1:7" x14ac:dyDescent="0.3">
      <c r="A1655" s="74">
        <v>43658</v>
      </c>
      <c r="B1655">
        <f>SUMIFS(user_list!P:P,user_list!G:G,"&lt;="&amp;A1655,user_list!H:H,"&gt;="&amp;A1655)</f>
        <v>4.1493184375740348</v>
      </c>
      <c r="C1655">
        <f>SUMIFS(user_list!Q:Q,user_list!G:G,"&lt;="&amp;A1655,user_list!H:H,"&gt;="&amp;A1655)</f>
        <v>10.483866382373844</v>
      </c>
      <c r="D1655">
        <f>SUMIFS(user_list!P:P,user_list!G:G,"&lt;="&amp;A1655,user_list!H:H,"&gt;="&amp;A1655,user_list!J:J,days!G1655)+SUMIFS(user_list!P:P,user_list!G:G,"&lt;="&amp;A1655,user_list!H:H,"&gt;="&amp;A1655,user_list!J:J,days!G1655-1)</f>
        <v>2.707106135986733</v>
      </c>
      <c r="E1655" s="38">
        <f>COUNTIF(user_list!H:H,A1655)</f>
        <v>1</v>
      </c>
      <c r="F1655" s="55">
        <f t="shared" si="50"/>
        <v>7</v>
      </c>
      <c r="G1655" s="55">
        <f t="shared" si="51"/>
        <v>2019</v>
      </c>
    </row>
    <row r="1656" spans="1:7" x14ac:dyDescent="0.3">
      <c r="A1656" s="74">
        <v>43659</v>
      </c>
      <c r="B1656">
        <f>SUMIFS(user_list!P:P,user_list!G:G,"&lt;="&amp;A1656,user_list!H:H,"&gt;="&amp;A1656)</f>
        <v>3.8226517709073682</v>
      </c>
      <c r="C1656">
        <f>SUMIFS(user_list!Q:Q,user_list!G:G,"&lt;="&amp;A1656,user_list!H:H,"&gt;="&amp;A1656)</f>
        <v>11.083866382373843</v>
      </c>
      <c r="D1656">
        <f>SUMIFS(user_list!P:P,user_list!G:G,"&lt;="&amp;A1656,user_list!H:H,"&gt;="&amp;A1656,user_list!J:J,days!G1656)+SUMIFS(user_list!P:P,user_list!G:G,"&lt;="&amp;A1656,user_list!H:H,"&gt;="&amp;A1656,user_list!J:J,days!G1656-1)</f>
        <v>2.3804394693200663</v>
      </c>
      <c r="E1656" s="38">
        <f>COUNTIF(user_list!H:H,A1656)</f>
        <v>1</v>
      </c>
      <c r="F1656" s="55">
        <f t="shared" si="50"/>
        <v>7</v>
      </c>
      <c r="G1656" s="55">
        <f t="shared" si="51"/>
        <v>2019</v>
      </c>
    </row>
    <row r="1657" spans="1:7" x14ac:dyDescent="0.3">
      <c r="A1657" s="74">
        <v>43660</v>
      </c>
      <c r="B1657">
        <f>SUMIFS(user_list!P:P,user_list!G:G,"&lt;="&amp;A1657,user_list!H:H,"&gt;="&amp;A1657)</f>
        <v>2.0965406597962568</v>
      </c>
      <c r="C1657">
        <f>SUMIFS(user_list!Q:Q,user_list!G:G,"&lt;="&amp;A1657,user_list!H:H,"&gt;="&amp;A1657)</f>
        <v>6.7505330490405111</v>
      </c>
      <c r="D1657">
        <f>SUMIFS(user_list!P:P,user_list!G:G,"&lt;="&amp;A1657,user_list!H:H,"&gt;="&amp;A1657,user_list!J:J,days!G1657)+SUMIFS(user_list!P:P,user_list!G:G,"&lt;="&amp;A1657,user_list!H:H,"&gt;="&amp;A1657,user_list!J:J,days!G1657-1)</f>
        <v>0.65432835820895519</v>
      </c>
      <c r="E1657" s="38">
        <f>COUNTIF(user_list!H:H,A1657)</f>
        <v>0</v>
      </c>
      <c r="F1657" s="55">
        <f t="shared" si="50"/>
        <v>7</v>
      </c>
      <c r="G1657" s="55">
        <f t="shared" si="51"/>
        <v>2019</v>
      </c>
    </row>
    <row r="1658" spans="1:7" x14ac:dyDescent="0.3">
      <c r="A1658" s="74">
        <v>43661</v>
      </c>
      <c r="B1658">
        <f>SUMIFS(user_list!P:P,user_list!G:G,"&lt;="&amp;A1658,user_list!H:H,"&gt;="&amp;A1658)</f>
        <v>2.0965406597962568</v>
      </c>
      <c r="C1658">
        <f>SUMIFS(user_list!Q:Q,user_list!G:G,"&lt;="&amp;A1658,user_list!H:H,"&gt;="&amp;A1658)</f>
        <v>6.7505330490405111</v>
      </c>
      <c r="D1658">
        <f>SUMIFS(user_list!P:P,user_list!G:G,"&lt;="&amp;A1658,user_list!H:H,"&gt;="&amp;A1658,user_list!J:J,days!G1658)+SUMIFS(user_list!P:P,user_list!G:G,"&lt;="&amp;A1658,user_list!H:H,"&gt;="&amp;A1658,user_list!J:J,days!G1658-1)</f>
        <v>0.65432835820895519</v>
      </c>
      <c r="E1658" s="38">
        <f>COUNTIF(user_list!H:H,A1658)</f>
        <v>0</v>
      </c>
      <c r="F1658" s="55">
        <f t="shared" si="50"/>
        <v>7</v>
      </c>
      <c r="G1658" s="55">
        <f t="shared" si="51"/>
        <v>2019</v>
      </c>
    </row>
    <row r="1659" spans="1:7" x14ac:dyDescent="0.3">
      <c r="A1659" s="74">
        <v>43662</v>
      </c>
      <c r="B1659">
        <f>SUMIFS(user_list!P:P,user_list!G:G,"&lt;="&amp;A1659,user_list!H:H,"&gt;="&amp;A1659)</f>
        <v>4.5745709628265603</v>
      </c>
      <c r="C1659">
        <f>SUMIFS(user_list!Q:Q,user_list!G:G,"&lt;="&amp;A1659,user_list!H:H,"&gt;="&amp;A1659)</f>
        <v>13.295987594495054</v>
      </c>
      <c r="D1659">
        <f>SUMIFS(user_list!P:P,user_list!G:G,"&lt;="&amp;A1659,user_list!H:H,"&gt;="&amp;A1659,user_list!J:J,days!G1659)+SUMIFS(user_list!P:P,user_list!G:G,"&lt;="&amp;A1659,user_list!H:H,"&gt;="&amp;A1659,user_list!J:J,days!G1659-1)</f>
        <v>3.1323586612392584</v>
      </c>
      <c r="E1659" s="38">
        <f>COUNTIF(user_list!H:H,A1659)</f>
        <v>1</v>
      </c>
      <c r="F1659" s="55">
        <f t="shared" si="50"/>
        <v>7</v>
      </c>
      <c r="G1659" s="55">
        <f t="shared" si="51"/>
        <v>2019</v>
      </c>
    </row>
    <row r="1660" spans="1:7" x14ac:dyDescent="0.3">
      <c r="A1660" s="74">
        <v>43663</v>
      </c>
      <c r="B1660">
        <f>SUMIFS(user_list!P:P,user_list!G:G,"&lt;="&amp;A1660,user_list!H:H,"&gt;="&amp;A1660)</f>
        <v>5.5323487406043386</v>
      </c>
      <c r="C1660">
        <f>SUMIFS(user_list!Q:Q,user_list!G:G,"&lt;="&amp;A1660,user_list!H:H,"&gt;="&amp;A1660)</f>
        <v>14.295987594495054</v>
      </c>
      <c r="D1660">
        <f>SUMIFS(user_list!P:P,user_list!G:G,"&lt;="&amp;A1660,user_list!H:H,"&gt;="&amp;A1660,user_list!J:J,days!G1660)+SUMIFS(user_list!P:P,user_list!G:G,"&lt;="&amp;A1660,user_list!H:H,"&gt;="&amp;A1660,user_list!J:J,days!G1660-1)</f>
        <v>4.0901364390170363</v>
      </c>
      <c r="E1660" s="38">
        <f>COUNTIF(user_list!H:H,A1660)</f>
        <v>1</v>
      </c>
      <c r="F1660" s="55">
        <f t="shared" si="50"/>
        <v>7</v>
      </c>
      <c r="G1660" s="55">
        <f t="shared" si="51"/>
        <v>2019</v>
      </c>
    </row>
    <row r="1661" spans="1:7" x14ac:dyDescent="0.3">
      <c r="A1661" s="74">
        <v>43664</v>
      </c>
      <c r="B1661">
        <f>SUMIFS(user_list!P:P,user_list!G:G,"&lt;="&amp;A1661,user_list!H:H,"&gt;="&amp;A1661)</f>
        <v>3.1723487406043382</v>
      </c>
      <c r="C1661">
        <f>SUMIFS(user_list!Q:Q,user_list!G:G,"&lt;="&amp;A1661,user_list!H:H,"&gt;="&amp;A1661)</f>
        <v>8.2959875944950561</v>
      </c>
      <c r="D1661">
        <f>SUMIFS(user_list!P:P,user_list!G:G,"&lt;="&amp;A1661,user_list!H:H,"&gt;="&amp;A1661,user_list!J:J,days!G1661)+SUMIFS(user_list!P:P,user_list!G:G,"&lt;="&amp;A1661,user_list!H:H,"&gt;="&amp;A1661,user_list!J:J,days!G1661-1)</f>
        <v>1.7301364390170362</v>
      </c>
      <c r="E1661" s="38">
        <f>COUNTIF(user_list!H:H,A1661)</f>
        <v>0</v>
      </c>
      <c r="F1661" s="55">
        <f t="shared" si="50"/>
        <v>7</v>
      </c>
      <c r="G1661" s="55">
        <f t="shared" si="51"/>
        <v>2019</v>
      </c>
    </row>
    <row r="1662" spans="1:7" x14ac:dyDescent="0.3">
      <c r="A1662" s="74">
        <v>43665</v>
      </c>
      <c r="B1662">
        <f>SUMIFS(user_list!P:P,user_list!G:G,"&lt;="&amp;A1662,user_list!H:H,"&gt;="&amp;A1662)</f>
        <v>4.4223487406043382</v>
      </c>
      <c r="C1662">
        <f>SUMIFS(user_list!Q:Q,user_list!G:G,"&lt;="&amp;A1662,user_list!H:H,"&gt;="&amp;A1662)</f>
        <v>11.295987594495054</v>
      </c>
      <c r="D1662">
        <f>SUMIFS(user_list!P:P,user_list!G:G,"&lt;="&amp;A1662,user_list!H:H,"&gt;="&amp;A1662,user_list!J:J,days!G1662)+SUMIFS(user_list!P:P,user_list!G:G,"&lt;="&amp;A1662,user_list!H:H,"&gt;="&amp;A1662,user_list!J:J,days!G1662-1)</f>
        <v>2.9801364390170364</v>
      </c>
      <c r="E1662" s="38">
        <f>COUNTIF(user_list!H:H,A1662)</f>
        <v>1</v>
      </c>
      <c r="F1662" s="55">
        <f t="shared" si="50"/>
        <v>7</v>
      </c>
      <c r="G1662" s="55">
        <f t="shared" si="51"/>
        <v>2019</v>
      </c>
    </row>
    <row r="1663" spans="1:7" x14ac:dyDescent="0.3">
      <c r="A1663" s="74">
        <v>43666</v>
      </c>
      <c r="B1663">
        <f>SUMIFS(user_list!P:P,user_list!G:G,"&lt;="&amp;A1663,user_list!H:H,"&gt;="&amp;A1663)</f>
        <v>2.8445709628265603</v>
      </c>
      <c r="C1663">
        <f>SUMIFS(user_list!Q:Q,user_list!G:G,"&lt;="&amp;A1663,user_list!H:H,"&gt;="&amp;A1663)</f>
        <v>7.2959875944950561</v>
      </c>
      <c r="D1663">
        <f>SUMIFS(user_list!P:P,user_list!G:G,"&lt;="&amp;A1663,user_list!H:H,"&gt;="&amp;A1663,user_list!J:J,days!G1663)+SUMIFS(user_list!P:P,user_list!G:G,"&lt;="&amp;A1663,user_list!H:H,"&gt;="&amp;A1663,user_list!J:J,days!G1663-1)</f>
        <v>1.4023586612392582</v>
      </c>
      <c r="E1663" s="38">
        <f>COUNTIF(user_list!H:H,A1663)</f>
        <v>0</v>
      </c>
      <c r="F1663" s="55">
        <f t="shared" si="50"/>
        <v>7</v>
      </c>
      <c r="G1663" s="55">
        <f t="shared" si="51"/>
        <v>2019</v>
      </c>
    </row>
    <row r="1664" spans="1:7" x14ac:dyDescent="0.3">
      <c r="A1664" s="74">
        <v>43667</v>
      </c>
      <c r="B1664">
        <f>SUMIFS(user_list!P:P,user_list!G:G,"&lt;="&amp;A1664,user_list!H:H,"&gt;="&amp;A1664)</f>
        <v>2.8445709628265603</v>
      </c>
      <c r="C1664">
        <f>SUMIFS(user_list!Q:Q,user_list!G:G,"&lt;="&amp;A1664,user_list!H:H,"&gt;="&amp;A1664)</f>
        <v>7.2959875944950561</v>
      </c>
      <c r="D1664">
        <f>SUMIFS(user_list!P:P,user_list!G:G,"&lt;="&amp;A1664,user_list!H:H,"&gt;="&amp;A1664,user_list!J:J,days!G1664)+SUMIFS(user_list!P:P,user_list!G:G,"&lt;="&amp;A1664,user_list!H:H,"&gt;="&amp;A1664,user_list!J:J,days!G1664-1)</f>
        <v>1.4023586612392582</v>
      </c>
      <c r="E1664" s="38">
        <f>COUNTIF(user_list!H:H,A1664)</f>
        <v>0</v>
      </c>
      <c r="F1664" s="55">
        <f t="shared" si="50"/>
        <v>7</v>
      </c>
      <c r="G1664" s="55">
        <f t="shared" si="51"/>
        <v>2019</v>
      </c>
    </row>
    <row r="1665" spans="1:7" x14ac:dyDescent="0.3">
      <c r="A1665" s="74">
        <v>43668</v>
      </c>
      <c r="B1665">
        <f>SUMIFS(user_list!P:P,user_list!G:G,"&lt;="&amp;A1665,user_list!H:H,"&gt;="&amp;A1665)</f>
        <v>2.8445709628265603</v>
      </c>
      <c r="C1665">
        <f>SUMIFS(user_list!Q:Q,user_list!G:G,"&lt;="&amp;A1665,user_list!H:H,"&gt;="&amp;A1665)</f>
        <v>7.2959875944950561</v>
      </c>
      <c r="D1665">
        <f>SUMIFS(user_list!P:P,user_list!G:G,"&lt;="&amp;A1665,user_list!H:H,"&gt;="&amp;A1665,user_list!J:J,days!G1665)+SUMIFS(user_list!P:P,user_list!G:G,"&lt;="&amp;A1665,user_list!H:H,"&gt;="&amp;A1665,user_list!J:J,days!G1665-1)</f>
        <v>1.4023586612392582</v>
      </c>
      <c r="E1665" s="38">
        <f>COUNTIF(user_list!H:H,A1665)</f>
        <v>2</v>
      </c>
      <c r="F1665" s="55">
        <f t="shared" si="50"/>
        <v>7</v>
      </c>
      <c r="G1665" s="55">
        <f t="shared" si="51"/>
        <v>2019</v>
      </c>
    </row>
    <row r="1666" spans="1:7" x14ac:dyDescent="0.3">
      <c r="A1666" s="74">
        <v>43669</v>
      </c>
      <c r="B1666">
        <f>SUMIFS(user_list!P:P,user_list!G:G,"&lt;="&amp;A1666,user_list!H:H,"&gt;="&amp;A1666)</f>
        <v>1.9723487406043372</v>
      </c>
      <c r="C1666">
        <f>SUMIFS(user_list!Q:Q,user_list!G:G,"&lt;="&amp;A1666,user_list!H:H,"&gt;="&amp;A1666)</f>
        <v>5.4626542611617239</v>
      </c>
      <c r="D1666">
        <f>SUMIFS(user_list!P:P,user_list!G:G,"&lt;="&amp;A1666,user_list!H:H,"&gt;="&amp;A1666,user_list!J:J,days!G1666)+SUMIFS(user_list!P:P,user_list!G:G,"&lt;="&amp;A1666,user_list!H:H,"&gt;="&amp;A1666,user_list!J:J,days!G1666-1)</f>
        <v>1.3981919945725911</v>
      </c>
      <c r="E1666" s="38">
        <f>COUNTIF(user_list!H:H,A1666)</f>
        <v>0</v>
      </c>
      <c r="F1666" s="55">
        <f t="shared" ref="F1666:F1729" si="52">MONTH(A1666)</f>
        <v>7</v>
      </c>
      <c r="G1666" s="55">
        <f t="shared" ref="G1666:G1729" si="53">YEAR(A1666)</f>
        <v>2019</v>
      </c>
    </row>
    <row r="1667" spans="1:7" x14ac:dyDescent="0.3">
      <c r="A1667" s="74">
        <v>43670</v>
      </c>
      <c r="B1667">
        <f>SUMIFS(user_list!P:P,user_list!G:G,"&lt;="&amp;A1667,user_list!H:H,"&gt;="&amp;A1667)</f>
        <v>1.9723487406043372</v>
      </c>
      <c r="C1667">
        <f>SUMIFS(user_list!Q:Q,user_list!G:G,"&lt;="&amp;A1667,user_list!H:H,"&gt;="&amp;A1667)</f>
        <v>5.4626542611617239</v>
      </c>
      <c r="D1667">
        <f>SUMIFS(user_list!P:P,user_list!G:G,"&lt;="&amp;A1667,user_list!H:H,"&gt;="&amp;A1667,user_list!J:J,days!G1667)+SUMIFS(user_list!P:P,user_list!G:G,"&lt;="&amp;A1667,user_list!H:H,"&gt;="&amp;A1667,user_list!J:J,days!G1667-1)</f>
        <v>1.3981919945725911</v>
      </c>
      <c r="E1667" s="38">
        <f>COUNTIF(user_list!H:H,A1667)</f>
        <v>0</v>
      </c>
      <c r="F1667" s="55">
        <f t="shared" si="52"/>
        <v>7</v>
      </c>
      <c r="G1667" s="55">
        <f t="shared" si="53"/>
        <v>2019</v>
      </c>
    </row>
    <row r="1668" spans="1:7" x14ac:dyDescent="0.3">
      <c r="A1668" s="74">
        <v>43671</v>
      </c>
      <c r="B1668">
        <f>SUMIFS(user_list!P:P,user_list!G:G,"&lt;="&amp;A1668,user_list!H:H,"&gt;="&amp;A1668)</f>
        <v>1.9723487406043372</v>
      </c>
      <c r="C1668">
        <f>SUMIFS(user_list!Q:Q,user_list!G:G,"&lt;="&amp;A1668,user_list!H:H,"&gt;="&amp;A1668)</f>
        <v>5.4626542611617239</v>
      </c>
      <c r="D1668">
        <f>SUMIFS(user_list!P:P,user_list!G:G,"&lt;="&amp;A1668,user_list!H:H,"&gt;="&amp;A1668,user_list!J:J,days!G1668)+SUMIFS(user_list!P:P,user_list!G:G,"&lt;="&amp;A1668,user_list!H:H,"&gt;="&amp;A1668,user_list!J:J,days!G1668-1)</f>
        <v>1.3981919945725911</v>
      </c>
      <c r="E1668" s="38">
        <f>COUNTIF(user_list!H:H,A1668)</f>
        <v>0</v>
      </c>
      <c r="F1668" s="55">
        <f t="shared" si="52"/>
        <v>7</v>
      </c>
      <c r="G1668" s="55">
        <f t="shared" si="53"/>
        <v>2019</v>
      </c>
    </row>
    <row r="1669" spans="1:7" x14ac:dyDescent="0.3">
      <c r="A1669" s="74">
        <v>43672</v>
      </c>
      <c r="B1669">
        <f>SUMIFS(user_list!P:P,user_list!G:G,"&lt;="&amp;A1669,user_list!H:H,"&gt;="&amp;A1669)</f>
        <v>3.5667931850487822</v>
      </c>
      <c r="C1669">
        <f>SUMIFS(user_list!Q:Q,user_list!G:G,"&lt;="&amp;A1669,user_list!H:H,"&gt;="&amp;A1669)</f>
        <v>9.4626542611617239</v>
      </c>
      <c r="D1669">
        <f>SUMIFS(user_list!P:P,user_list!G:G,"&lt;="&amp;A1669,user_list!H:H,"&gt;="&amp;A1669,user_list!J:J,days!G1669)+SUMIFS(user_list!P:P,user_list!G:G,"&lt;="&amp;A1669,user_list!H:H,"&gt;="&amp;A1669,user_list!J:J,days!G1669-1)</f>
        <v>1.3981919945725911</v>
      </c>
      <c r="E1669" s="38">
        <f>COUNTIF(user_list!H:H,A1669)</f>
        <v>1</v>
      </c>
      <c r="F1669" s="55">
        <f t="shared" si="52"/>
        <v>7</v>
      </c>
      <c r="G1669" s="55">
        <f t="shared" si="53"/>
        <v>2019</v>
      </c>
    </row>
    <row r="1670" spans="1:7" x14ac:dyDescent="0.3">
      <c r="A1670" s="74">
        <v>43673</v>
      </c>
      <c r="B1670">
        <f>SUMIFS(user_list!P:P,user_list!G:G,"&lt;="&amp;A1670,user_list!H:H,"&gt;="&amp;A1670)</f>
        <v>2.3209598517154495</v>
      </c>
      <c r="C1670">
        <f>SUMIFS(user_list!Q:Q,user_list!G:G,"&lt;="&amp;A1670,user_list!H:H,"&gt;="&amp;A1670)</f>
        <v>6.2126542611617239</v>
      </c>
      <c r="D1670">
        <f>SUMIFS(user_list!P:P,user_list!G:G,"&lt;="&amp;A1670,user_list!H:H,"&gt;="&amp;A1670,user_list!J:J,days!G1670)+SUMIFS(user_list!P:P,user_list!G:G,"&lt;="&amp;A1670,user_list!H:H,"&gt;="&amp;A1670,user_list!J:J,days!G1670-1)</f>
        <v>0.15235866123925823</v>
      </c>
      <c r="E1670" s="38">
        <f>COUNTIF(user_list!H:H,A1670)</f>
        <v>0</v>
      </c>
      <c r="F1670" s="55">
        <f t="shared" si="52"/>
        <v>7</v>
      </c>
      <c r="G1670" s="55">
        <f t="shared" si="53"/>
        <v>2019</v>
      </c>
    </row>
    <row r="1671" spans="1:7" x14ac:dyDescent="0.3">
      <c r="A1671" s="74">
        <v>43674</v>
      </c>
      <c r="B1671">
        <f>SUMIFS(user_list!P:P,user_list!G:G,"&lt;="&amp;A1671,user_list!H:H,"&gt;="&amp;A1671)</f>
        <v>2.3209598517154495</v>
      </c>
      <c r="C1671">
        <f>SUMIFS(user_list!Q:Q,user_list!G:G,"&lt;="&amp;A1671,user_list!H:H,"&gt;="&amp;A1671)</f>
        <v>6.2126542611617239</v>
      </c>
      <c r="D1671">
        <f>SUMIFS(user_list!P:P,user_list!G:G,"&lt;="&amp;A1671,user_list!H:H,"&gt;="&amp;A1671,user_list!J:J,days!G1671)+SUMIFS(user_list!P:P,user_list!G:G,"&lt;="&amp;A1671,user_list!H:H,"&gt;="&amp;A1671,user_list!J:J,days!G1671-1)</f>
        <v>0.15235866123925823</v>
      </c>
      <c r="E1671" s="38">
        <f>COUNTIF(user_list!H:H,A1671)</f>
        <v>0</v>
      </c>
      <c r="F1671" s="55">
        <f t="shared" si="52"/>
        <v>7</v>
      </c>
      <c r="G1671" s="55">
        <f t="shared" si="53"/>
        <v>2019</v>
      </c>
    </row>
    <row r="1672" spans="1:7" x14ac:dyDescent="0.3">
      <c r="A1672" s="74">
        <v>43675</v>
      </c>
      <c r="B1672">
        <f>SUMIFS(user_list!P:P,user_list!G:G,"&lt;="&amp;A1672,user_list!H:H,"&gt;="&amp;A1672)</f>
        <v>2.3209598517154495</v>
      </c>
      <c r="C1672">
        <f>SUMIFS(user_list!Q:Q,user_list!G:G,"&lt;="&amp;A1672,user_list!H:H,"&gt;="&amp;A1672)</f>
        <v>6.2126542611617239</v>
      </c>
      <c r="D1672">
        <f>SUMIFS(user_list!P:P,user_list!G:G,"&lt;="&amp;A1672,user_list!H:H,"&gt;="&amp;A1672,user_list!J:J,days!G1672)+SUMIFS(user_list!P:P,user_list!G:G,"&lt;="&amp;A1672,user_list!H:H,"&gt;="&amp;A1672,user_list!J:J,days!G1672-1)</f>
        <v>0.15235866123925823</v>
      </c>
      <c r="E1672" s="38">
        <f>COUNTIF(user_list!H:H,A1672)</f>
        <v>0</v>
      </c>
      <c r="F1672" s="55">
        <f t="shared" si="52"/>
        <v>7</v>
      </c>
      <c r="G1672" s="55">
        <f t="shared" si="53"/>
        <v>2019</v>
      </c>
    </row>
    <row r="1673" spans="1:7" x14ac:dyDescent="0.3">
      <c r="A1673" s="74">
        <v>43676</v>
      </c>
      <c r="B1673">
        <f>SUMIFS(user_list!P:P,user_list!G:G,"&lt;="&amp;A1673,user_list!H:H,"&gt;="&amp;A1673)</f>
        <v>4.454848740604338</v>
      </c>
      <c r="C1673">
        <f>SUMIFS(user_list!Q:Q,user_list!G:G,"&lt;="&amp;A1673,user_list!H:H,"&gt;="&amp;A1673)</f>
        <v>11.462654261161724</v>
      </c>
      <c r="D1673">
        <f>SUMIFS(user_list!P:P,user_list!G:G,"&lt;="&amp;A1673,user_list!H:H,"&gt;="&amp;A1673,user_list!J:J,days!G1673)+SUMIFS(user_list!P:P,user_list!G:G,"&lt;="&amp;A1673,user_list!H:H,"&gt;="&amp;A1673,user_list!J:J,days!G1673-1)</f>
        <v>0.95013643901703604</v>
      </c>
      <c r="E1673" s="38">
        <f>COUNTIF(user_list!H:H,A1673)</f>
        <v>1</v>
      </c>
      <c r="F1673" s="55">
        <f t="shared" si="52"/>
        <v>7</v>
      </c>
      <c r="G1673" s="55">
        <f t="shared" si="53"/>
        <v>2019</v>
      </c>
    </row>
    <row r="1674" spans="1:7" x14ac:dyDescent="0.3">
      <c r="A1674" s="74">
        <v>43677</v>
      </c>
      <c r="B1674">
        <f>SUMIFS(user_list!P:P,user_list!G:G,"&lt;="&amp;A1674,user_list!H:H,"&gt;="&amp;A1674)</f>
        <v>2.860404296159893</v>
      </c>
      <c r="C1674">
        <f>SUMIFS(user_list!Q:Q,user_list!G:G,"&lt;="&amp;A1674,user_list!H:H,"&gt;="&amp;A1674)</f>
        <v>7.4626542611617239</v>
      </c>
      <c r="D1674">
        <f>SUMIFS(user_list!P:P,user_list!G:G,"&lt;="&amp;A1674,user_list!H:H,"&gt;="&amp;A1674,user_list!J:J,days!G1674)+SUMIFS(user_list!P:P,user_list!G:G,"&lt;="&amp;A1674,user_list!H:H,"&gt;="&amp;A1674,user_list!J:J,days!G1674-1)</f>
        <v>0.95013643901703604</v>
      </c>
      <c r="E1674" s="38">
        <f>COUNTIF(user_list!H:H,A1674)</f>
        <v>0</v>
      </c>
      <c r="F1674" s="55">
        <f t="shared" si="52"/>
        <v>7</v>
      </c>
      <c r="G1674" s="55">
        <f t="shared" si="53"/>
        <v>2019</v>
      </c>
    </row>
    <row r="1675" spans="1:7" x14ac:dyDescent="0.3">
      <c r="A1675" s="74">
        <v>43678</v>
      </c>
      <c r="B1675">
        <f>SUMIFS(user_list!P:P,user_list!G:G,"&lt;="&amp;A1675,user_list!H:H,"&gt;="&amp;A1675)</f>
        <v>2.860404296159893</v>
      </c>
      <c r="C1675">
        <f>SUMIFS(user_list!Q:Q,user_list!G:G,"&lt;="&amp;A1675,user_list!H:H,"&gt;="&amp;A1675)</f>
        <v>7.4626542611617239</v>
      </c>
      <c r="D1675">
        <f>SUMIFS(user_list!P:P,user_list!G:G,"&lt;="&amp;A1675,user_list!H:H,"&gt;="&amp;A1675,user_list!J:J,days!G1675)+SUMIFS(user_list!P:P,user_list!G:G,"&lt;="&amp;A1675,user_list!H:H,"&gt;="&amp;A1675,user_list!J:J,days!G1675-1)</f>
        <v>0.95013643901703604</v>
      </c>
      <c r="E1675" s="38">
        <f>COUNTIF(user_list!H:H,A1675)</f>
        <v>0</v>
      </c>
      <c r="F1675" s="55">
        <f t="shared" si="52"/>
        <v>8</v>
      </c>
      <c r="G1675" s="55">
        <f t="shared" si="53"/>
        <v>2019</v>
      </c>
    </row>
    <row r="1676" spans="1:7" x14ac:dyDescent="0.3">
      <c r="A1676" s="74">
        <v>43679</v>
      </c>
      <c r="B1676">
        <f>SUMIFS(user_list!P:P,user_list!G:G,"&lt;="&amp;A1676,user_list!H:H,"&gt;="&amp;A1676)</f>
        <v>2.860404296159893</v>
      </c>
      <c r="C1676">
        <f>SUMIFS(user_list!Q:Q,user_list!G:G,"&lt;="&amp;A1676,user_list!H:H,"&gt;="&amp;A1676)</f>
        <v>7.4626542611617239</v>
      </c>
      <c r="D1676">
        <f>SUMIFS(user_list!P:P,user_list!G:G,"&lt;="&amp;A1676,user_list!H:H,"&gt;="&amp;A1676,user_list!J:J,days!G1676)+SUMIFS(user_list!P:P,user_list!G:G,"&lt;="&amp;A1676,user_list!H:H,"&gt;="&amp;A1676,user_list!J:J,days!G1676-1)</f>
        <v>0.95013643901703604</v>
      </c>
      <c r="E1676" s="38">
        <f>COUNTIF(user_list!H:H,A1676)</f>
        <v>0</v>
      </c>
      <c r="F1676" s="55">
        <f t="shared" si="52"/>
        <v>8</v>
      </c>
      <c r="G1676" s="55">
        <f t="shared" si="53"/>
        <v>2019</v>
      </c>
    </row>
    <row r="1677" spans="1:7" x14ac:dyDescent="0.3">
      <c r="A1677" s="74">
        <v>43680</v>
      </c>
      <c r="B1677">
        <f>SUMIFS(user_list!P:P,user_list!G:G,"&lt;="&amp;A1677,user_list!H:H,"&gt;="&amp;A1677)</f>
        <v>2.860404296159893</v>
      </c>
      <c r="C1677">
        <f>SUMIFS(user_list!Q:Q,user_list!G:G,"&lt;="&amp;A1677,user_list!H:H,"&gt;="&amp;A1677)</f>
        <v>7.4626542611617239</v>
      </c>
      <c r="D1677">
        <f>SUMIFS(user_list!P:P,user_list!G:G,"&lt;="&amp;A1677,user_list!H:H,"&gt;="&amp;A1677,user_list!J:J,days!G1677)+SUMIFS(user_list!P:P,user_list!G:G,"&lt;="&amp;A1677,user_list!H:H,"&gt;="&amp;A1677,user_list!J:J,days!G1677-1)</f>
        <v>0.95013643901703604</v>
      </c>
      <c r="E1677" s="38">
        <f>COUNTIF(user_list!H:H,A1677)</f>
        <v>0</v>
      </c>
      <c r="F1677" s="55">
        <f t="shared" si="52"/>
        <v>8</v>
      </c>
      <c r="G1677" s="55">
        <f t="shared" si="53"/>
        <v>2019</v>
      </c>
    </row>
    <row r="1678" spans="1:7" x14ac:dyDescent="0.3">
      <c r="A1678" s="74">
        <v>43681</v>
      </c>
      <c r="B1678">
        <f>SUMIFS(user_list!P:P,user_list!G:G,"&lt;="&amp;A1678,user_list!H:H,"&gt;="&amp;A1678)</f>
        <v>2.860404296159893</v>
      </c>
      <c r="C1678">
        <f>SUMIFS(user_list!Q:Q,user_list!G:G,"&lt;="&amp;A1678,user_list!H:H,"&gt;="&amp;A1678)</f>
        <v>7.4626542611617239</v>
      </c>
      <c r="D1678">
        <f>SUMIFS(user_list!P:P,user_list!G:G,"&lt;="&amp;A1678,user_list!H:H,"&gt;="&amp;A1678,user_list!J:J,days!G1678)+SUMIFS(user_list!P:P,user_list!G:G,"&lt;="&amp;A1678,user_list!H:H,"&gt;="&amp;A1678,user_list!J:J,days!G1678-1)</f>
        <v>0.95013643901703604</v>
      </c>
      <c r="E1678" s="38">
        <f>COUNTIF(user_list!H:H,A1678)</f>
        <v>1</v>
      </c>
      <c r="F1678" s="55">
        <f t="shared" si="52"/>
        <v>8</v>
      </c>
      <c r="G1678" s="55">
        <f t="shared" si="53"/>
        <v>2019</v>
      </c>
    </row>
    <row r="1679" spans="1:7" x14ac:dyDescent="0.3">
      <c r="A1679" s="74">
        <v>43682</v>
      </c>
      <c r="B1679">
        <f>SUMIFS(user_list!P:P,user_list!G:G,"&lt;="&amp;A1679,user_list!H:H,"&gt;="&amp;A1679)</f>
        <v>2.0626265183821153</v>
      </c>
      <c r="C1679">
        <f>SUMIFS(user_list!Q:Q,user_list!G:G,"&lt;="&amp;A1679,user_list!H:H,"&gt;="&amp;A1679)</f>
        <v>5.4626542611617239</v>
      </c>
      <c r="D1679">
        <f>SUMIFS(user_list!P:P,user_list!G:G,"&lt;="&amp;A1679,user_list!H:H,"&gt;="&amp;A1679,user_list!J:J,days!G1679)+SUMIFS(user_list!P:P,user_list!G:G,"&lt;="&amp;A1679,user_list!H:H,"&gt;="&amp;A1679,user_list!J:J,days!G1679-1)</f>
        <v>0.15235866123925823</v>
      </c>
      <c r="E1679" s="38">
        <f>COUNTIF(user_list!H:H,A1679)</f>
        <v>0</v>
      </c>
      <c r="F1679" s="55">
        <f t="shared" si="52"/>
        <v>8</v>
      </c>
      <c r="G1679" s="55">
        <f t="shared" si="53"/>
        <v>2019</v>
      </c>
    </row>
    <row r="1680" spans="1:7" x14ac:dyDescent="0.3">
      <c r="A1680" s="74">
        <v>43683</v>
      </c>
      <c r="B1680">
        <f>SUMIFS(user_list!P:P,user_list!G:G,"&lt;="&amp;A1680,user_list!H:H,"&gt;="&amp;A1680)</f>
        <v>2.0626265183821153</v>
      </c>
      <c r="C1680">
        <f>SUMIFS(user_list!Q:Q,user_list!G:G,"&lt;="&amp;A1680,user_list!H:H,"&gt;="&amp;A1680)</f>
        <v>5.4626542611617239</v>
      </c>
      <c r="D1680">
        <f>SUMIFS(user_list!P:P,user_list!G:G,"&lt;="&amp;A1680,user_list!H:H,"&gt;="&amp;A1680,user_list!J:J,days!G1680)+SUMIFS(user_list!P:P,user_list!G:G,"&lt;="&amp;A1680,user_list!H:H,"&gt;="&amp;A1680,user_list!J:J,days!G1680-1)</f>
        <v>0.15235866123925823</v>
      </c>
      <c r="E1680" s="38">
        <f>COUNTIF(user_list!H:H,A1680)</f>
        <v>2</v>
      </c>
      <c r="F1680" s="55">
        <f t="shared" si="52"/>
        <v>8</v>
      </c>
      <c r="G1680" s="55">
        <f t="shared" si="53"/>
        <v>2019</v>
      </c>
    </row>
    <row r="1681" spans="1:7" x14ac:dyDescent="0.3">
      <c r="A1681" s="74">
        <v>43684</v>
      </c>
      <c r="B1681">
        <f>SUMIFS(user_list!P:P,user_list!G:G,"&lt;="&amp;A1681,user_list!H:H,"&gt;="&amp;A1681)</f>
        <v>1.4631147338703308</v>
      </c>
      <c r="C1681">
        <f>SUMIFS(user_list!Q:Q,user_list!G:G,"&lt;="&amp;A1681,user_list!H:H,"&gt;="&amp;A1681)</f>
        <v>3.833866382373845</v>
      </c>
      <c r="D1681">
        <f>SUMIFS(user_list!P:P,user_list!G:G,"&lt;="&amp;A1681,user_list!H:H,"&gt;="&amp;A1681,user_list!J:J,days!G1681)+SUMIFS(user_list!P:P,user_list!G:G,"&lt;="&amp;A1681,user_list!H:H,"&gt;="&amp;A1681,user_list!J:J,days!G1681-1)</f>
        <v>0.88895798783858471</v>
      </c>
      <c r="E1681" s="38">
        <f>COUNTIF(user_list!H:H,A1681)</f>
        <v>0</v>
      </c>
      <c r="F1681" s="55">
        <f t="shared" si="52"/>
        <v>8</v>
      </c>
      <c r="G1681" s="55">
        <f t="shared" si="53"/>
        <v>2019</v>
      </c>
    </row>
    <row r="1682" spans="1:7" x14ac:dyDescent="0.3">
      <c r="A1682" s="74">
        <v>43685</v>
      </c>
      <c r="B1682">
        <f>SUMIFS(user_list!P:P,user_list!G:G,"&lt;="&amp;A1682,user_list!H:H,"&gt;="&amp;A1682)</f>
        <v>1.4631147338703308</v>
      </c>
      <c r="C1682">
        <f>SUMIFS(user_list!Q:Q,user_list!G:G,"&lt;="&amp;A1682,user_list!H:H,"&gt;="&amp;A1682)</f>
        <v>3.833866382373845</v>
      </c>
      <c r="D1682">
        <f>SUMIFS(user_list!P:P,user_list!G:G,"&lt;="&amp;A1682,user_list!H:H,"&gt;="&amp;A1682,user_list!J:J,days!G1682)+SUMIFS(user_list!P:P,user_list!G:G,"&lt;="&amp;A1682,user_list!H:H,"&gt;="&amp;A1682,user_list!J:J,days!G1682-1)</f>
        <v>0.88895798783858471</v>
      </c>
      <c r="E1682" s="38">
        <f>COUNTIF(user_list!H:H,A1682)</f>
        <v>0</v>
      </c>
      <c r="F1682" s="55">
        <f t="shared" si="52"/>
        <v>8</v>
      </c>
      <c r="G1682" s="55">
        <f t="shared" si="53"/>
        <v>2019</v>
      </c>
    </row>
    <row r="1683" spans="1:7" x14ac:dyDescent="0.3">
      <c r="A1683" s="74">
        <v>43686</v>
      </c>
      <c r="B1683">
        <f>SUMIFS(user_list!P:P,user_list!G:G,"&lt;="&amp;A1683,user_list!H:H,"&gt;="&amp;A1683)</f>
        <v>1.4631147338703308</v>
      </c>
      <c r="C1683">
        <f>SUMIFS(user_list!Q:Q,user_list!G:G,"&lt;="&amp;A1683,user_list!H:H,"&gt;="&amp;A1683)</f>
        <v>3.833866382373845</v>
      </c>
      <c r="D1683">
        <f>SUMIFS(user_list!P:P,user_list!G:G,"&lt;="&amp;A1683,user_list!H:H,"&gt;="&amp;A1683,user_list!J:J,days!G1683)+SUMIFS(user_list!P:P,user_list!G:G,"&lt;="&amp;A1683,user_list!H:H,"&gt;="&amp;A1683,user_list!J:J,days!G1683-1)</f>
        <v>0.88895798783858471</v>
      </c>
      <c r="E1683" s="38">
        <f>COUNTIF(user_list!H:H,A1683)</f>
        <v>0</v>
      </c>
      <c r="F1683" s="55">
        <f t="shared" si="52"/>
        <v>8</v>
      </c>
      <c r="G1683" s="55">
        <f t="shared" si="53"/>
        <v>2019</v>
      </c>
    </row>
    <row r="1684" spans="1:7" x14ac:dyDescent="0.3">
      <c r="A1684" s="74">
        <v>43687</v>
      </c>
      <c r="B1684">
        <f>SUMIFS(user_list!P:P,user_list!G:G,"&lt;="&amp;A1684,user_list!H:H,"&gt;="&amp;A1684)</f>
        <v>1.5789683924069162</v>
      </c>
      <c r="C1684">
        <f>SUMIFS(user_list!Q:Q,user_list!G:G,"&lt;="&amp;A1684,user_list!H:H,"&gt;="&amp;A1684)</f>
        <v>4.1265493092031136</v>
      </c>
      <c r="D1684">
        <f>SUMIFS(user_list!P:P,user_list!G:G,"&lt;="&amp;A1684,user_list!H:H,"&gt;="&amp;A1684,user_list!J:J,days!G1684)+SUMIFS(user_list!P:P,user_list!G:G,"&lt;="&amp;A1684,user_list!H:H,"&gt;="&amp;A1684,user_list!J:J,days!G1684-1)</f>
        <v>1.0048116463751702</v>
      </c>
      <c r="E1684" s="38">
        <f>COUNTIF(user_list!H:H,A1684)</f>
        <v>0</v>
      </c>
      <c r="F1684" s="55">
        <f t="shared" si="52"/>
        <v>8</v>
      </c>
      <c r="G1684" s="55">
        <f t="shared" si="53"/>
        <v>2019</v>
      </c>
    </row>
    <row r="1685" spans="1:7" x14ac:dyDescent="0.3">
      <c r="A1685" s="74">
        <v>43688</v>
      </c>
      <c r="B1685">
        <f>SUMIFS(user_list!P:P,user_list!G:G,"&lt;="&amp;A1685,user_list!H:H,"&gt;="&amp;A1685)</f>
        <v>1.5789683924069162</v>
      </c>
      <c r="C1685">
        <f>SUMIFS(user_list!Q:Q,user_list!G:G,"&lt;="&amp;A1685,user_list!H:H,"&gt;="&amp;A1685)</f>
        <v>4.1265493092031136</v>
      </c>
      <c r="D1685">
        <f>SUMIFS(user_list!P:P,user_list!G:G,"&lt;="&amp;A1685,user_list!H:H,"&gt;="&amp;A1685,user_list!J:J,days!G1685)+SUMIFS(user_list!P:P,user_list!G:G,"&lt;="&amp;A1685,user_list!H:H,"&gt;="&amp;A1685,user_list!J:J,days!G1685-1)</f>
        <v>1.0048116463751702</v>
      </c>
      <c r="E1685" s="38">
        <f>COUNTIF(user_list!H:H,A1685)</f>
        <v>0</v>
      </c>
      <c r="F1685" s="55">
        <f t="shared" si="52"/>
        <v>8</v>
      </c>
      <c r="G1685" s="55">
        <f t="shared" si="53"/>
        <v>2019</v>
      </c>
    </row>
    <row r="1686" spans="1:7" x14ac:dyDescent="0.3">
      <c r="A1686" s="74">
        <v>43689</v>
      </c>
      <c r="B1686">
        <f>SUMIFS(user_list!P:P,user_list!G:G,"&lt;="&amp;A1686,user_list!H:H,"&gt;="&amp;A1686)</f>
        <v>1.5789683924069162</v>
      </c>
      <c r="C1686">
        <f>SUMIFS(user_list!Q:Q,user_list!G:G,"&lt;="&amp;A1686,user_list!H:H,"&gt;="&amp;A1686)</f>
        <v>4.1265493092031136</v>
      </c>
      <c r="D1686">
        <f>SUMIFS(user_list!P:P,user_list!G:G,"&lt;="&amp;A1686,user_list!H:H,"&gt;="&amp;A1686,user_list!J:J,days!G1686)+SUMIFS(user_list!P:P,user_list!G:G,"&lt;="&amp;A1686,user_list!H:H,"&gt;="&amp;A1686,user_list!J:J,days!G1686-1)</f>
        <v>1.0048116463751702</v>
      </c>
      <c r="E1686" s="38">
        <f>COUNTIF(user_list!H:H,A1686)</f>
        <v>1</v>
      </c>
      <c r="F1686" s="55">
        <f t="shared" si="52"/>
        <v>8</v>
      </c>
      <c r="G1686" s="55">
        <f t="shared" si="53"/>
        <v>2019</v>
      </c>
    </row>
    <row r="1687" spans="1:7" x14ac:dyDescent="0.3">
      <c r="A1687" s="74">
        <v>43690</v>
      </c>
      <c r="B1687">
        <f>SUMIFS(user_list!P:P,user_list!G:G,"&lt;="&amp;A1687,user_list!H:H,"&gt;="&amp;A1687)</f>
        <v>0.72433876277728659</v>
      </c>
      <c r="C1687">
        <f>SUMIFS(user_list!Q:Q,user_list!G:G,"&lt;="&amp;A1687,user_list!H:H,"&gt;="&amp;A1687)</f>
        <v>1.9598826425364466</v>
      </c>
      <c r="D1687">
        <f>SUMIFS(user_list!P:P,user_list!G:G,"&lt;="&amp;A1687,user_list!H:H,"&gt;="&amp;A1687,user_list!J:J,days!G1687)+SUMIFS(user_list!P:P,user_list!G:G,"&lt;="&amp;A1687,user_list!H:H,"&gt;="&amp;A1687,user_list!J:J,days!G1687-1)</f>
        <v>0.1501820167455406</v>
      </c>
      <c r="E1687" s="38">
        <f>COUNTIF(user_list!H:H,A1687)</f>
        <v>0</v>
      </c>
      <c r="F1687" s="55">
        <f t="shared" si="52"/>
        <v>8</v>
      </c>
      <c r="G1687" s="55">
        <f t="shared" si="53"/>
        <v>2019</v>
      </c>
    </row>
    <row r="1688" spans="1:7" x14ac:dyDescent="0.3">
      <c r="A1688" s="74">
        <v>43691</v>
      </c>
      <c r="B1688">
        <f>SUMIFS(user_list!P:P,user_list!G:G,"&lt;="&amp;A1688,user_list!H:H,"&gt;="&amp;A1688)</f>
        <v>0.72433876277728659</v>
      </c>
      <c r="C1688">
        <f>SUMIFS(user_list!Q:Q,user_list!G:G,"&lt;="&amp;A1688,user_list!H:H,"&gt;="&amp;A1688)</f>
        <v>1.9598826425364466</v>
      </c>
      <c r="D1688">
        <f>SUMIFS(user_list!P:P,user_list!G:G,"&lt;="&amp;A1688,user_list!H:H,"&gt;="&amp;A1688,user_list!J:J,days!G1688)+SUMIFS(user_list!P:P,user_list!G:G,"&lt;="&amp;A1688,user_list!H:H,"&gt;="&amp;A1688,user_list!J:J,days!G1688-1)</f>
        <v>0.1501820167455406</v>
      </c>
      <c r="E1688" s="38">
        <f>COUNTIF(user_list!H:H,A1688)</f>
        <v>0</v>
      </c>
      <c r="F1688" s="55">
        <f t="shared" si="52"/>
        <v>8</v>
      </c>
      <c r="G1688" s="55">
        <f t="shared" si="53"/>
        <v>2019</v>
      </c>
    </row>
    <row r="1689" spans="1:7" x14ac:dyDescent="0.3">
      <c r="A1689" s="74">
        <v>43692</v>
      </c>
      <c r="B1689">
        <f>SUMIFS(user_list!P:P,user_list!G:G,"&lt;="&amp;A1689,user_list!H:H,"&gt;="&amp;A1689)</f>
        <v>0.72433876277728659</v>
      </c>
      <c r="C1689">
        <f>SUMIFS(user_list!Q:Q,user_list!G:G,"&lt;="&amp;A1689,user_list!H:H,"&gt;="&amp;A1689)</f>
        <v>1.9598826425364466</v>
      </c>
      <c r="D1689">
        <f>SUMIFS(user_list!P:P,user_list!G:G,"&lt;="&amp;A1689,user_list!H:H,"&gt;="&amp;A1689,user_list!J:J,days!G1689)+SUMIFS(user_list!P:P,user_list!G:G,"&lt;="&amp;A1689,user_list!H:H,"&gt;="&amp;A1689,user_list!J:J,days!G1689-1)</f>
        <v>0.1501820167455406</v>
      </c>
      <c r="E1689" s="38">
        <f>COUNTIF(user_list!H:H,A1689)</f>
        <v>0</v>
      </c>
      <c r="F1689" s="55">
        <f t="shared" si="52"/>
        <v>8</v>
      </c>
      <c r="G1689" s="55">
        <f t="shared" si="53"/>
        <v>2019</v>
      </c>
    </row>
    <row r="1690" spans="1:7" x14ac:dyDescent="0.3">
      <c r="A1690" s="74">
        <v>43693</v>
      </c>
      <c r="B1690">
        <f>SUMIFS(user_list!P:P,user_list!G:G,"&lt;="&amp;A1690,user_list!H:H,"&gt;="&amp;A1690)</f>
        <v>0.72433876277728659</v>
      </c>
      <c r="C1690">
        <f>SUMIFS(user_list!Q:Q,user_list!G:G,"&lt;="&amp;A1690,user_list!H:H,"&gt;="&amp;A1690)</f>
        <v>1.9598826425364466</v>
      </c>
      <c r="D1690">
        <f>SUMIFS(user_list!P:P,user_list!G:G,"&lt;="&amp;A1690,user_list!H:H,"&gt;="&amp;A1690,user_list!J:J,days!G1690)+SUMIFS(user_list!P:P,user_list!G:G,"&lt;="&amp;A1690,user_list!H:H,"&gt;="&amp;A1690,user_list!J:J,days!G1690-1)</f>
        <v>0.1501820167455406</v>
      </c>
      <c r="E1690" s="38">
        <f>COUNTIF(user_list!H:H,A1690)</f>
        <v>0</v>
      </c>
      <c r="F1690" s="55">
        <f t="shared" si="52"/>
        <v>8</v>
      </c>
      <c r="G1690" s="55">
        <f t="shared" si="53"/>
        <v>2019</v>
      </c>
    </row>
    <row r="1691" spans="1:7" x14ac:dyDescent="0.3">
      <c r="A1691" s="74">
        <v>43694</v>
      </c>
      <c r="B1691">
        <f>SUMIFS(user_list!P:P,user_list!G:G,"&lt;="&amp;A1691,user_list!H:H,"&gt;="&amp;A1691)</f>
        <v>1.3923943183328422</v>
      </c>
      <c r="C1691">
        <f>SUMIFS(user_list!Q:Q,user_list!G:G,"&lt;="&amp;A1691,user_list!H:H,"&gt;="&amp;A1691)</f>
        <v>3.5848826425364462</v>
      </c>
      <c r="D1691">
        <f>SUMIFS(user_list!P:P,user_list!G:G,"&lt;="&amp;A1691,user_list!H:H,"&gt;="&amp;A1691,user_list!J:J,days!G1691)+SUMIFS(user_list!P:P,user_list!G:G,"&lt;="&amp;A1691,user_list!H:H,"&gt;="&amp;A1691,user_list!J:J,days!G1691-1)</f>
        <v>0.1501820167455406</v>
      </c>
      <c r="E1691" s="38">
        <f>COUNTIF(user_list!H:H,A1691)</f>
        <v>0</v>
      </c>
      <c r="F1691" s="55">
        <f t="shared" si="52"/>
        <v>8</v>
      </c>
      <c r="G1691" s="55">
        <f t="shared" si="53"/>
        <v>2019</v>
      </c>
    </row>
    <row r="1692" spans="1:7" x14ac:dyDescent="0.3">
      <c r="A1692" s="74">
        <v>43695</v>
      </c>
      <c r="B1692">
        <f>SUMIFS(user_list!P:P,user_list!G:G,"&lt;="&amp;A1692,user_list!H:H,"&gt;="&amp;A1692)</f>
        <v>1.3923943183328422</v>
      </c>
      <c r="C1692">
        <f>SUMIFS(user_list!Q:Q,user_list!G:G,"&lt;="&amp;A1692,user_list!H:H,"&gt;="&amp;A1692)</f>
        <v>3.5848826425364462</v>
      </c>
      <c r="D1692">
        <f>SUMIFS(user_list!P:P,user_list!G:G,"&lt;="&amp;A1692,user_list!H:H,"&gt;="&amp;A1692,user_list!J:J,days!G1692)+SUMIFS(user_list!P:P,user_list!G:G,"&lt;="&amp;A1692,user_list!H:H,"&gt;="&amp;A1692,user_list!J:J,days!G1692-1)</f>
        <v>0.1501820167455406</v>
      </c>
      <c r="E1692" s="38">
        <f>COUNTIF(user_list!H:H,A1692)</f>
        <v>0</v>
      </c>
      <c r="F1692" s="55">
        <f t="shared" si="52"/>
        <v>8</v>
      </c>
      <c r="G1692" s="55">
        <f t="shared" si="53"/>
        <v>2019</v>
      </c>
    </row>
    <row r="1693" spans="1:7" x14ac:dyDescent="0.3">
      <c r="A1693" s="74">
        <v>43696</v>
      </c>
      <c r="B1693">
        <f>SUMIFS(user_list!P:P,user_list!G:G,"&lt;="&amp;A1693,user_list!H:H,"&gt;="&amp;A1693)</f>
        <v>1.3923943183328422</v>
      </c>
      <c r="C1693">
        <f>SUMIFS(user_list!Q:Q,user_list!G:G,"&lt;="&amp;A1693,user_list!H:H,"&gt;="&amp;A1693)</f>
        <v>3.5848826425364462</v>
      </c>
      <c r="D1693">
        <f>SUMIFS(user_list!P:P,user_list!G:G,"&lt;="&amp;A1693,user_list!H:H,"&gt;="&amp;A1693,user_list!J:J,days!G1693)+SUMIFS(user_list!P:P,user_list!G:G,"&lt;="&amp;A1693,user_list!H:H,"&gt;="&amp;A1693,user_list!J:J,days!G1693-1)</f>
        <v>0.1501820167455406</v>
      </c>
      <c r="E1693" s="38">
        <f>COUNTIF(user_list!H:H,A1693)</f>
        <v>0</v>
      </c>
      <c r="F1693" s="55">
        <f t="shared" si="52"/>
        <v>8</v>
      </c>
      <c r="G1693" s="55">
        <f t="shared" si="53"/>
        <v>2019</v>
      </c>
    </row>
    <row r="1694" spans="1:7" x14ac:dyDescent="0.3">
      <c r="A1694" s="74">
        <v>43697</v>
      </c>
      <c r="B1694">
        <f>SUMIFS(user_list!P:P,user_list!G:G,"&lt;="&amp;A1694,user_list!H:H,"&gt;="&amp;A1694)</f>
        <v>1.3923943183328422</v>
      </c>
      <c r="C1694">
        <f>SUMIFS(user_list!Q:Q,user_list!G:G,"&lt;="&amp;A1694,user_list!H:H,"&gt;="&amp;A1694)</f>
        <v>3.5848826425364462</v>
      </c>
      <c r="D1694">
        <f>SUMIFS(user_list!P:P,user_list!G:G,"&lt;="&amp;A1694,user_list!H:H,"&gt;="&amp;A1694,user_list!J:J,days!G1694)+SUMIFS(user_list!P:P,user_list!G:G,"&lt;="&amp;A1694,user_list!H:H,"&gt;="&amp;A1694,user_list!J:J,days!G1694-1)</f>
        <v>0.1501820167455406</v>
      </c>
      <c r="E1694" s="38">
        <f>COUNTIF(user_list!H:H,A1694)</f>
        <v>0</v>
      </c>
      <c r="F1694" s="55">
        <f t="shared" si="52"/>
        <v>8</v>
      </c>
      <c r="G1694" s="55">
        <f t="shared" si="53"/>
        <v>2019</v>
      </c>
    </row>
    <row r="1695" spans="1:7" x14ac:dyDescent="0.3">
      <c r="A1695" s="74">
        <v>43698</v>
      </c>
      <c r="B1695">
        <f>SUMIFS(user_list!P:P,user_list!G:G,"&lt;="&amp;A1695,user_list!H:H,"&gt;="&amp;A1695)</f>
        <v>1.3923943183328422</v>
      </c>
      <c r="C1695">
        <f>SUMIFS(user_list!Q:Q,user_list!G:G,"&lt;="&amp;A1695,user_list!H:H,"&gt;="&amp;A1695)</f>
        <v>3.5848826425364462</v>
      </c>
      <c r="D1695">
        <f>SUMIFS(user_list!P:P,user_list!G:G,"&lt;="&amp;A1695,user_list!H:H,"&gt;="&amp;A1695,user_list!J:J,days!G1695)+SUMIFS(user_list!P:P,user_list!G:G,"&lt;="&amp;A1695,user_list!H:H,"&gt;="&amp;A1695,user_list!J:J,days!G1695-1)</f>
        <v>0.1501820167455406</v>
      </c>
      <c r="E1695" s="38">
        <f>COUNTIF(user_list!H:H,A1695)</f>
        <v>0</v>
      </c>
      <c r="F1695" s="55">
        <f t="shared" si="52"/>
        <v>8</v>
      </c>
      <c r="G1695" s="55">
        <f t="shared" si="53"/>
        <v>2019</v>
      </c>
    </row>
    <row r="1696" spans="1:7" x14ac:dyDescent="0.3">
      <c r="A1696" s="74">
        <v>43699</v>
      </c>
      <c r="B1696">
        <f>SUMIFS(user_list!P:P,user_list!G:G,"&lt;="&amp;A1696,user_list!H:H,"&gt;="&amp;A1696)</f>
        <v>1.3923943183328422</v>
      </c>
      <c r="C1696">
        <f>SUMIFS(user_list!Q:Q,user_list!G:G,"&lt;="&amp;A1696,user_list!H:H,"&gt;="&amp;A1696)</f>
        <v>3.5848826425364462</v>
      </c>
      <c r="D1696">
        <f>SUMIFS(user_list!P:P,user_list!G:G,"&lt;="&amp;A1696,user_list!H:H,"&gt;="&amp;A1696,user_list!J:J,days!G1696)+SUMIFS(user_list!P:P,user_list!G:G,"&lt;="&amp;A1696,user_list!H:H,"&gt;="&amp;A1696,user_list!J:J,days!G1696-1)</f>
        <v>0.1501820167455406</v>
      </c>
      <c r="E1696" s="38">
        <f>COUNTIF(user_list!H:H,A1696)</f>
        <v>0</v>
      </c>
      <c r="F1696" s="55">
        <f t="shared" si="52"/>
        <v>8</v>
      </c>
      <c r="G1696" s="55">
        <f t="shared" si="53"/>
        <v>2019</v>
      </c>
    </row>
    <row r="1697" spans="1:7" x14ac:dyDescent="0.3">
      <c r="A1697" s="74">
        <v>43700</v>
      </c>
      <c r="B1697">
        <f>SUMIFS(user_list!P:P,user_list!G:G,"&lt;="&amp;A1697,user_list!H:H,"&gt;="&amp;A1697)</f>
        <v>1.3923943183328422</v>
      </c>
      <c r="C1697">
        <f>SUMIFS(user_list!Q:Q,user_list!G:G,"&lt;="&amp;A1697,user_list!H:H,"&gt;="&amp;A1697)</f>
        <v>3.5848826425364462</v>
      </c>
      <c r="D1697">
        <f>SUMIFS(user_list!P:P,user_list!G:G,"&lt;="&amp;A1697,user_list!H:H,"&gt;="&amp;A1697,user_list!J:J,days!G1697)+SUMIFS(user_list!P:P,user_list!G:G,"&lt;="&amp;A1697,user_list!H:H,"&gt;="&amp;A1697,user_list!J:J,days!G1697-1)</f>
        <v>0.1501820167455406</v>
      </c>
      <c r="E1697" s="38">
        <f>COUNTIF(user_list!H:H,A1697)</f>
        <v>0</v>
      </c>
      <c r="F1697" s="55">
        <f t="shared" si="52"/>
        <v>8</v>
      </c>
      <c r="G1697" s="55">
        <f t="shared" si="53"/>
        <v>2019</v>
      </c>
    </row>
    <row r="1698" spans="1:7" x14ac:dyDescent="0.3">
      <c r="A1698" s="74">
        <v>43701</v>
      </c>
      <c r="B1698">
        <f>SUMIFS(user_list!P:P,user_list!G:G,"&lt;="&amp;A1698,user_list!H:H,"&gt;="&amp;A1698)</f>
        <v>1.3923943183328422</v>
      </c>
      <c r="C1698">
        <f>SUMIFS(user_list!Q:Q,user_list!G:G,"&lt;="&amp;A1698,user_list!H:H,"&gt;="&amp;A1698)</f>
        <v>3.5848826425364462</v>
      </c>
      <c r="D1698">
        <f>SUMIFS(user_list!P:P,user_list!G:G,"&lt;="&amp;A1698,user_list!H:H,"&gt;="&amp;A1698,user_list!J:J,days!G1698)+SUMIFS(user_list!P:P,user_list!G:G,"&lt;="&amp;A1698,user_list!H:H,"&gt;="&amp;A1698,user_list!J:J,days!G1698-1)</f>
        <v>0.1501820167455406</v>
      </c>
      <c r="E1698" s="38">
        <f>COUNTIF(user_list!H:H,A1698)</f>
        <v>0</v>
      </c>
      <c r="F1698" s="55">
        <f t="shared" si="52"/>
        <v>8</v>
      </c>
      <c r="G1698" s="55">
        <f t="shared" si="53"/>
        <v>2019</v>
      </c>
    </row>
    <row r="1699" spans="1:7" x14ac:dyDescent="0.3">
      <c r="A1699" s="74">
        <v>43702</v>
      </c>
      <c r="B1699">
        <f>SUMIFS(user_list!P:P,user_list!G:G,"&lt;="&amp;A1699,user_list!H:H,"&gt;="&amp;A1699)</f>
        <v>1.3923943183328422</v>
      </c>
      <c r="C1699">
        <f>SUMIFS(user_list!Q:Q,user_list!G:G,"&lt;="&amp;A1699,user_list!H:H,"&gt;="&amp;A1699)</f>
        <v>3.5848826425364462</v>
      </c>
      <c r="D1699">
        <f>SUMIFS(user_list!P:P,user_list!G:G,"&lt;="&amp;A1699,user_list!H:H,"&gt;="&amp;A1699,user_list!J:J,days!G1699)+SUMIFS(user_list!P:P,user_list!G:G,"&lt;="&amp;A1699,user_list!H:H,"&gt;="&amp;A1699,user_list!J:J,days!G1699-1)</f>
        <v>0.1501820167455406</v>
      </c>
      <c r="E1699" s="38">
        <f>COUNTIF(user_list!H:H,A1699)</f>
        <v>0</v>
      </c>
      <c r="F1699" s="55">
        <f t="shared" si="52"/>
        <v>8</v>
      </c>
      <c r="G1699" s="55">
        <f t="shared" si="53"/>
        <v>2019</v>
      </c>
    </row>
    <row r="1700" spans="1:7" x14ac:dyDescent="0.3">
      <c r="A1700" s="74">
        <v>43703</v>
      </c>
      <c r="B1700">
        <f>SUMIFS(user_list!P:P,user_list!G:G,"&lt;="&amp;A1700,user_list!H:H,"&gt;="&amp;A1700)</f>
        <v>1.3923943183328422</v>
      </c>
      <c r="C1700">
        <f>SUMIFS(user_list!Q:Q,user_list!G:G,"&lt;="&amp;A1700,user_list!H:H,"&gt;="&amp;A1700)</f>
        <v>3.5848826425364462</v>
      </c>
      <c r="D1700">
        <f>SUMIFS(user_list!P:P,user_list!G:G,"&lt;="&amp;A1700,user_list!H:H,"&gt;="&amp;A1700,user_list!J:J,days!G1700)+SUMIFS(user_list!P:P,user_list!G:G,"&lt;="&amp;A1700,user_list!H:H,"&gt;="&amp;A1700,user_list!J:J,days!G1700-1)</f>
        <v>0.1501820167455406</v>
      </c>
      <c r="E1700" s="38">
        <f>COUNTIF(user_list!H:H,A1700)</f>
        <v>0</v>
      </c>
      <c r="F1700" s="55">
        <f t="shared" si="52"/>
        <v>8</v>
      </c>
      <c r="G1700" s="55">
        <f t="shared" si="53"/>
        <v>2019</v>
      </c>
    </row>
    <row r="1701" spans="1:7" x14ac:dyDescent="0.3">
      <c r="A1701" s="74">
        <v>43704</v>
      </c>
      <c r="B1701">
        <f>SUMIFS(user_list!P:P,user_list!G:G,"&lt;="&amp;A1701,user_list!H:H,"&gt;="&amp;A1701)</f>
        <v>1.3923943183328422</v>
      </c>
      <c r="C1701">
        <f>SUMIFS(user_list!Q:Q,user_list!G:G,"&lt;="&amp;A1701,user_list!H:H,"&gt;="&amp;A1701)</f>
        <v>3.5848826425364462</v>
      </c>
      <c r="D1701">
        <f>SUMIFS(user_list!P:P,user_list!G:G,"&lt;="&amp;A1701,user_list!H:H,"&gt;="&amp;A1701,user_list!J:J,days!G1701)+SUMIFS(user_list!P:P,user_list!G:G,"&lt;="&amp;A1701,user_list!H:H,"&gt;="&amp;A1701,user_list!J:J,days!G1701-1)</f>
        <v>0.1501820167455406</v>
      </c>
      <c r="E1701" s="38">
        <f>COUNTIF(user_list!H:H,A1701)</f>
        <v>0</v>
      </c>
      <c r="F1701" s="55">
        <f t="shared" si="52"/>
        <v>8</v>
      </c>
      <c r="G1701" s="55">
        <f t="shared" si="53"/>
        <v>2019</v>
      </c>
    </row>
    <row r="1702" spans="1:7" x14ac:dyDescent="0.3">
      <c r="A1702" s="74">
        <v>43705</v>
      </c>
      <c r="B1702">
        <f>SUMIFS(user_list!P:P,user_list!G:G,"&lt;="&amp;A1702,user_list!H:H,"&gt;="&amp;A1702)</f>
        <v>1.3923943183328422</v>
      </c>
      <c r="C1702">
        <f>SUMIFS(user_list!Q:Q,user_list!G:G,"&lt;="&amp;A1702,user_list!H:H,"&gt;="&amp;A1702)</f>
        <v>3.5848826425364462</v>
      </c>
      <c r="D1702">
        <f>SUMIFS(user_list!P:P,user_list!G:G,"&lt;="&amp;A1702,user_list!H:H,"&gt;="&amp;A1702,user_list!J:J,days!G1702)+SUMIFS(user_list!P:P,user_list!G:G,"&lt;="&amp;A1702,user_list!H:H,"&gt;="&amp;A1702,user_list!J:J,days!G1702-1)</f>
        <v>0.1501820167455406</v>
      </c>
      <c r="E1702" s="38">
        <f>COUNTIF(user_list!H:H,A1702)</f>
        <v>0</v>
      </c>
      <c r="F1702" s="55">
        <f t="shared" si="52"/>
        <v>8</v>
      </c>
      <c r="G1702" s="55">
        <f t="shared" si="53"/>
        <v>2019</v>
      </c>
    </row>
    <row r="1703" spans="1:7" x14ac:dyDescent="0.3">
      <c r="A1703" s="74">
        <v>43706</v>
      </c>
      <c r="B1703">
        <f>SUMIFS(user_list!P:P,user_list!G:G,"&lt;="&amp;A1703,user_list!H:H,"&gt;="&amp;A1703)</f>
        <v>1.3923943183328422</v>
      </c>
      <c r="C1703">
        <f>SUMIFS(user_list!Q:Q,user_list!G:G,"&lt;="&amp;A1703,user_list!H:H,"&gt;="&amp;A1703)</f>
        <v>3.5848826425364462</v>
      </c>
      <c r="D1703">
        <f>SUMIFS(user_list!P:P,user_list!G:G,"&lt;="&amp;A1703,user_list!H:H,"&gt;="&amp;A1703,user_list!J:J,days!G1703)+SUMIFS(user_list!P:P,user_list!G:G,"&lt;="&amp;A1703,user_list!H:H,"&gt;="&amp;A1703,user_list!J:J,days!G1703-1)</f>
        <v>0.1501820167455406</v>
      </c>
      <c r="E1703" s="38">
        <f>COUNTIF(user_list!H:H,A1703)</f>
        <v>0</v>
      </c>
      <c r="F1703" s="55">
        <f t="shared" si="52"/>
        <v>8</v>
      </c>
      <c r="G1703" s="55">
        <f t="shared" si="53"/>
        <v>2019</v>
      </c>
    </row>
    <row r="1704" spans="1:7" x14ac:dyDescent="0.3">
      <c r="A1704" s="74">
        <v>43707</v>
      </c>
      <c r="B1704">
        <f>SUMIFS(user_list!P:P,user_list!G:G,"&lt;="&amp;A1704,user_list!H:H,"&gt;="&amp;A1704)</f>
        <v>1.3923943183328422</v>
      </c>
      <c r="C1704">
        <f>SUMIFS(user_list!Q:Q,user_list!G:G,"&lt;="&amp;A1704,user_list!H:H,"&gt;="&amp;A1704)</f>
        <v>3.5848826425364462</v>
      </c>
      <c r="D1704">
        <f>SUMIFS(user_list!P:P,user_list!G:G,"&lt;="&amp;A1704,user_list!H:H,"&gt;="&amp;A1704,user_list!J:J,days!G1704)+SUMIFS(user_list!P:P,user_list!G:G,"&lt;="&amp;A1704,user_list!H:H,"&gt;="&amp;A1704,user_list!J:J,days!G1704-1)</f>
        <v>0.1501820167455406</v>
      </c>
      <c r="E1704" s="38">
        <f>COUNTIF(user_list!H:H,A1704)</f>
        <v>0</v>
      </c>
      <c r="F1704" s="55">
        <f t="shared" si="52"/>
        <v>8</v>
      </c>
      <c r="G1704" s="55">
        <f t="shared" si="53"/>
        <v>2019</v>
      </c>
    </row>
    <row r="1705" spans="1:7" x14ac:dyDescent="0.3">
      <c r="A1705" s="74">
        <v>43708</v>
      </c>
      <c r="B1705">
        <f>SUMIFS(user_list!P:P,user_list!G:G,"&lt;="&amp;A1705,user_list!H:H,"&gt;="&amp;A1705)</f>
        <v>1.3923943183328422</v>
      </c>
      <c r="C1705">
        <f>SUMIFS(user_list!Q:Q,user_list!G:G,"&lt;="&amp;A1705,user_list!H:H,"&gt;="&amp;A1705)</f>
        <v>3.5848826425364462</v>
      </c>
      <c r="D1705">
        <f>SUMIFS(user_list!P:P,user_list!G:G,"&lt;="&amp;A1705,user_list!H:H,"&gt;="&amp;A1705,user_list!J:J,days!G1705)+SUMIFS(user_list!P:P,user_list!G:G,"&lt;="&amp;A1705,user_list!H:H,"&gt;="&amp;A1705,user_list!J:J,days!G1705-1)</f>
        <v>0.1501820167455406</v>
      </c>
      <c r="E1705" s="38">
        <f>COUNTIF(user_list!H:H,A1705)</f>
        <v>0</v>
      </c>
      <c r="F1705" s="55">
        <f t="shared" si="52"/>
        <v>8</v>
      </c>
      <c r="G1705" s="55">
        <f t="shared" si="53"/>
        <v>2019</v>
      </c>
    </row>
    <row r="1706" spans="1:7" x14ac:dyDescent="0.3">
      <c r="A1706" s="74">
        <v>43709</v>
      </c>
      <c r="B1706">
        <f>SUMIFS(user_list!P:P,user_list!G:G,"&lt;="&amp;A1706,user_list!H:H,"&gt;="&amp;A1706)</f>
        <v>1.6655035620303213</v>
      </c>
      <c r="C1706">
        <f>SUMIFS(user_list!Q:Q,user_list!G:G,"&lt;="&amp;A1706,user_list!H:H,"&gt;="&amp;A1706)</f>
        <v>4.2403448274103965</v>
      </c>
      <c r="D1706">
        <f>SUMIFS(user_list!P:P,user_list!G:G,"&lt;="&amp;A1706,user_list!H:H,"&gt;="&amp;A1706,user_list!J:J,days!G1706)+SUMIFS(user_list!P:P,user_list!G:G,"&lt;="&amp;A1706,user_list!H:H,"&gt;="&amp;A1706,user_list!J:J,days!G1706-1)</f>
        <v>0.1501820167455406</v>
      </c>
      <c r="E1706" s="38">
        <f>COUNTIF(user_list!H:H,A1706)</f>
        <v>1</v>
      </c>
      <c r="F1706" s="55">
        <f t="shared" si="52"/>
        <v>9</v>
      </c>
      <c r="G1706" s="55">
        <f t="shared" si="53"/>
        <v>2019</v>
      </c>
    </row>
    <row r="1707" spans="1:7" x14ac:dyDescent="0.3">
      <c r="A1707" s="74">
        <v>43710</v>
      </c>
      <c r="B1707">
        <f>SUMIFS(user_list!P:P,user_list!G:G,"&lt;="&amp;A1707,user_list!H:H,"&gt;="&amp;A1707)</f>
        <v>1.8377257842525434</v>
      </c>
      <c r="C1707">
        <f>SUMIFS(user_list!Q:Q,user_list!G:G,"&lt;="&amp;A1707,user_list!H:H,"&gt;="&amp;A1707)</f>
        <v>4.8153448274103967</v>
      </c>
      <c r="D1707">
        <f>SUMIFS(user_list!P:P,user_list!G:G,"&lt;="&amp;A1707,user_list!H:H,"&gt;="&amp;A1707,user_list!J:J,days!G1707)+SUMIFS(user_list!P:P,user_list!G:G,"&lt;="&amp;A1707,user_list!H:H,"&gt;="&amp;A1707,user_list!J:J,days!G1707-1)</f>
        <v>0.99045979452331823</v>
      </c>
      <c r="E1707" s="38">
        <f>COUNTIF(user_list!H:H,A1707)</f>
        <v>0</v>
      </c>
      <c r="F1707" s="55">
        <f t="shared" si="52"/>
        <v>9</v>
      </c>
      <c r="G1707" s="55">
        <f t="shared" si="53"/>
        <v>2019</v>
      </c>
    </row>
    <row r="1708" spans="1:7" x14ac:dyDescent="0.3">
      <c r="A1708" s="74">
        <v>43711</v>
      </c>
      <c r="B1708">
        <f>SUMIFS(user_list!P:P,user_list!G:G,"&lt;="&amp;A1708,user_list!H:H,"&gt;="&amp;A1708)</f>
        <v>1.8377257842525434</v>
      </c>
      <c r="C1708">
        <f>SUMIFS(user_list!Q:Q,user_list!G:G,"&lt;="&amp;A1708,user_list!H:H,"&gt;="&amp;A1708)</f>
        <v>4.8153448274103967</v>
      </c>
      <c r="D1708">
        <f>SUMIFS(user_list!P:P,user_list!G:G,"&lt;="&amp;A1708,user_list!H:H,"&gt;="&amp;A1708,user_list!J:J,days!G1708)+SUMIFS(user_list!P:P,user_list!G:G,"&lt;="&amp;A1708,user_list!H:H,"&gt;="&amp;A1708,user_list!J:J,days!G1708-1)</f>
        <v>0.99045979452331823</v>
      </c>
      <c r="E1708" s="38">
        <f>COUNTIF(user_list!H:H,A1708)</f>
        <v>1</v>
      </c>
      <c r="F1708" s="55">
        <f t="shared" si="52"/>
        <v>9</v>
      </c>
      <c r="G1708" s="55">
        <f t="shared" si="53"/>
        <v>2019</v>
      </c>
    </row>
    <row r="1709" spans="1:7" x14ac:dyDescent="0.3">
      <c r="A1709" s="74">
        <v>43712</v>
      </c>
      <c r="B1709">
        <f>SUMIFS(user_list!P:P,user_list!G:G,"&lt;="&amp;A1709,user_list!H:H,"&gt;="&amp;A1709)</f>
        <v>1.8033974260435881</v>
      </c>
      <c r="C1709">
        <f>SUMIFS(user_list!Q:Q,user_list!G:G,"&lt;="&amp;A1709,user_list!H:H,"&gt;="&amp;A1709)</f>
        <v>4.6362403497984559</v>
      </c>
      <c r="D1709">
        <f>SUMIFS(user_list!P:P,user_list!G:G,"&lt;="&amp;A1709,user_list!H:H,"&gt;="&amp;A1709,user_list!J:J,days!G1709)+SUMIFS(user_list!P:P,user_list!G:G,"&lt;="&amp;A1709,user_list!H:H,"&gt;="&amp;A1709,user_list!J:J,days!G1709-1)</f>
        <v>0.95613143631436304</v>
      </c>
      <c r="E1709" s="38">
        <f>COUNTIF(user_list!H:H,A1709)</f>
        <v>0</v>
      </c>
      <c r="F1709" s="55">
        <f t="shared" si="52"/>
        <v>9</v>
      </c>
      <c r="G1709" s="55">
        <f t="shared" si="53"/>
        <v>2019</v>
      </c>
    </row>
    <row r="1710" spans="1:7" x14ac:dyDescent="0.3">
      <c r="A1710" s="74">
        <v>43713</v>
      </c>
      <c r="B1710">
        <f>SUMIFS(user_list!P:P,user_list!G:G,"&lt;="&amp;A1710,user_list!H:H,"&gt;="&amp;A1710)</f>
        <v>1.8033974260435881</v>
      </c>
      <c r="C1710">
        <f>SUMIFS(user_list!Q:Q,user_list!G:G,"&lt;="&amp;A1710,user_list!H:H,"&gt;="&amp;A1710)</f>
        <v>4.6362403497984559</v>
      </c>
      <c r="D1710">
        <f>SUMIFS(user_list!P:P,user_list!G:G,"&lt;="&amp;A1710,user_list!H:H,"&gt;="&amp;A1710,user_list!J:J,days!G1710)+SUMIFS(user_list!P:P,user_list!G:G,"&lt;="&amp;A1710,user_list!H:H,"&gt;="&amp;A1710,user_list!J:J,days!G1710-1)</f>
        <v>0.95613143631436304</v>
      </c>
      <c r="E1710" s="38">
        <f>COUNTIF(user_list!H:H,A1710)</f>
        <v>0</v>
      </c>
      <c r="F1710" s="55">
        <f t="shared" si="52"/>
        <v>9</v>
      </c>
      <c r="G1710" s="55">
        <f t="shared" si="53"/>
        <v>2019</v>
      </c>
    </row>
    <row r="1711" spans="1:7" x14ac:dyDescent="0.3">
      <c r="A1711" s="74">
        <v>43714</v>
      </c>
      <c r="B1711">
        <f>SUMIFS(user_list!P:P,user_list!G:G,"&lt;="&amp;A1711,user_list!H:H,"&gt;="&amp;A1711)</f>
        <v>1.8033974260435881</v>
      </c>
      <c r="C1711">
        <f>SUMIFS(user_list!Q:Q,user_list!G:G,"&lt;="&amp;A1711,user_list!H:H,"&gt;="&amp;A1711)</f>
        <v>4.6362403497984559</v>
      </c>
      <c r="D1711">
        <f>SUMIFS(user_list!P:P,user_list!G:G,"&lt;="&amp;A1711,user_list!H:H,"&gt;="&amp;A1711,user_list!J:J,days!G1711)+SUMIFS(user_list!P:P,user_list!G:G,"&lt;="&amp;A1711,user_list!H:H,"&gt;="&amp;A1711,user_list!J:J,days!G1711-1)</f>
        <v>0.95613143631436304</v>
      </c>
      <c r="E1711" s="38">
        <f>COUNTIF(user_list!H:H,A1711)</f>
        <v>1</v>
      </c>
      <c r="F1711" s="55">
        <f t="shared" si="52"/>
        <v>9</v>
      </c>
      <c r="G1711" s="55">
        <f t="shared" si="53"/>
        <v>2019</v>
      </c>
    </row>
    <row r="1712" spans="1:7" x14ac:dyDescent="0.3">
      <c r="A1712" s="74">
        <v>43715</v>
      </c>
      <c r="B1712">
        <f>SUMIFS(user_list!P:P,user_list!G:G,"&lt;="&amp;A1712,user_list!H:H,"&gt;="&amp;A1712)</f>
        <v>1.2581734117066707</v>
      </c>
      <c r="C1712">
        <f>SUMIFS(user_list!Q:Q,user_list!G:G,"&lt;="&amp;A1712,user_list!H:H,"&gt;="&amp;A1712)</f>
        <v>3.2104338981855522</v>
      </c>
      <c r="D1712">
        <f>SUMIFS(user_list!P:P,user_list!G:G,"&lt;="&amp;A1712,user_list!H:H,"&gt;="&amp;A1712,user_list!J:J,days!G1712)+SUMIFS(user_list!P:P,user_list!G:G,"&lt;="&amp;A1712,user_list!H:H,"&gt;="&amp;A1712,user_list!J:J,days!G1712-1)</f>
        <v>0.41090742197744562</v>
      </c>
      <c r="E1712" s="38">
        <f>COUNTIF(user_list!H:H,A1712)</f>
        <v>0</v>
      </c>
      <c r="F1712" s="55">
        <f t="shared" si="52"/>
        <v>9</v>
      </c>
      <c r="G1712" s="55">
        <f t="shared" si="53"/>
        <v>2019</v>
      </c>
    </row>
    <row r="1713" spans="1:7" x14ac:dyDescent="0.3">
      <c r="A1713" s="74">
        <v>43716</v>
      </c>
      <c r="B1713">
        <f>SUMIFS(user_list!P:P,user_list!G:G,"&lt;="&amp;A1713,user_list!H:H,"&gt;="&amp;A1713)</f>
        <v>1.2581734117066707</v>
      </c>
      <c r="C1713">
        <f>SUMIFS(user_list!Q:Q,user_list!G:G,"&lt;="&amp;A1713,user_list!H:H,"&gt;="&amp;A1713)</f>
        <v>3.2104338981855522</v>
      </c>
      <c r="D1713">
        <f>SUMIFS(user_list!P:P,user_list!G:G,"&lt;="&amp;A1713,user_list!H:H,"&gt;="&amp;A1713,user_list!J:J,days!G1713)+SUMIFS(user_list!P:P,user_list!G:G,"&lt;="&amp;A1713,user_list!H:H,"&gt;="&amp;A1713,user_list!J:J,days!G1713-1)</f>
        <v>0.41090742197744562</v>
      </c>
      <c r="E1713" s="38">
        <f>COUNTIF(user_list!H:H,A1713)</f>
        <v>0</v>
      </c>
      <c r="F1713" s="55">
        <f t="shared" si="52"/>
        <v>9</v>
      </c>
      <c r="G1713" s="55">
        <f t="shared" si="53"/>
        <v>2019</v>
      </c>
    </row>
    <row r="1714" spans="1:7" x14ac:dyDescent="0.3">
      <c r="A1714" s="74">
        <v>43717</v>
      </c>
      <c r="B1714">
        <f>SUMIFS(user_list!P:P,user_list!G:G,"&lt;="&amp;A1714,user_list!H:H,"&gt;="&amp;A1714)</f>
        <v>1.2581734117066707</v>
      </c>
      <c r="C1714">
        <f>SUMIFS(user_list!Q:Q,user_list!G:G,"&lt;="&amp;A1714,user_list!H:H,"&gt;="&amp;A1714)</f>
        <v>3.2104338981855522</v>
      </c>
      <c r="D1714">
        <f>SUMIFS(user_list!P:P,user_list!G:G,"&lt;="&amp;A1714,user_list!H:H,"&gt;="&amp;A1714,user_list!J:J,days!G1714)+SUMIFS(user_list!P:P,user_list!G:G,"&lt;="&amp;A1714,user_list!H:H,"&gt;="&amp;A1714,user_list!J:J,days!G1714-1)</f>
        <v>0.41090742197744562</v>
      </c>
      <c r="E1714" s="38">
        <f>COUNTIF(user_list!H:H,A1714)</f>
        <v>0</v>
      </c>
      <c r="F1714" s="55">
        <f t="shared" si="52"/>
        <v>9</v>
      </c>
      <c r="G1714" s="55">
        <f t="shared" si="53"/>
        <v>2019</v>
      </c>
    </row>
    <row r="1715" spans="1:7" x14ac:dyDescent="0.3">
      <c r="A1715" s="74">
        <v>43718</v>
      </c>
      <c r="B1715">
        <f>SUMIFS(user_list!P:P,user_list!G:G,"&lt;="&amp;A1715,user_list!H:H,"&gt;="&amp;A1715)</f>
        <v>1.2581734117066707</v>
      </c>
      <c r="C1715">
        <f>SUMIFS(user_list!Q:Q,user_list!G:G,"&lt;="&amp;A1715,user_list!H:H,"&gt;="&amp;A1715)</f>
        <v>3.2104338981855522</v>
      </c>
      <c r="D1715">
        <f>SUMIFS(user_list!P:P,user_list!G:G,"&lt;="&amp;A1715,user_list!H:H,"&gt;="&amp;A1715,user_list!J:J,days!G1715)+SUMIFS(user_list!P:P,user_list!G:G,"&lt;="&amp;A1715,user_list!H:H,"&gt;="&amp;A1715,user_list!J:J,days!G1715-1)</f>
        <v>0.41090742197744562</v>
      </c>
      <c r="E1715" s="38">
        <f>COUNTIF(user_list!H:H,A1715)</f>
        <v>0</v>
      </c>
      <c r="F1715" s="55">
        <f t="shared" si="52"/>
        <v>9</v>
      </c>
      <c r="G1715" s="55">
        <f t="shared" si="53"/>
        <v>2019</v>
      </c>
    </row>
    <row r="1716" spans="1:7" x14ac:dyDescent="0.3">
      <c r="A1716" s="74">
        <v>43719</v>
      </c>
      <c r="B1716">
        <f>SUMIFS(user_list!P:P,user_list!G:G,"&lt;="&amp;A1716,user_list!H:H,"&gt;="&amp;A1716)</f>
        <v>1.2581734117066707</v>
      </c>
      <c r="C1716">
        <f>SUMIFS(user_list!Q:Q,user_list!G:G,"&lt;="&amp;A1716,user_list!H:H,"&gt;="&amp;A1716)</f>
        <v>3.2104338981855522</v>
      </c>
      <c r="D1716">
        <f>SUMIFS(user_list!P:P,user_list!G:G,"&lt;="&amp;A1716,user_list!H:H,"&gt;="&amp;A1716,user_list!J:J,days!G1716)+SUMIFS(user_list!P:P,user_list!G:G,"&lt;="&amp;A1716,user_list!H:H,"&gt;="&amp;A1716,user_list!J:J,days!G1716-1)</f>
        <v>0.41090742197744562</v>
      </c>
      <c r="E1716" s="38">
        <f>COUNTIF(user_list!H:H,A1716)</f>
        <v>0</v>
      </c>
      <c r="F1716" s="55">
        <f t="shared" si="52"/>
        <v>9</v>
      </c>
      <c r="G1716" s="55">
        <f t="shared" si="53"/>
        <v>2019</v>
      </c>
    </row>
    <row r="1717" spans="1:7" x14ac:dyDescent="0.3">
      <c r="A1717" s="74">
        <v>43720</v>
      </c>
      <c r="B1717">
        <f>SUMIFS(user_list!P:P,user_list!G:G,"&lt;="&amp;A1717,user_list!H:H,"&gt;="&amp;A1717)</f>
        <v>1.2581734117066707</v>
      </c>
      <c r="C1717">
        <f>SUMIFS(user_list!Q:Q,user_list!G:G,"&lt;="&amp;A1717,user_list!H:H,"&gt;="&amp;A1717)</f>
        <v>3.2104338981855522</v>
      </c>
      <c r="D1717">
        <f>SUMIFS(user_list!P:P,user_list!G:G,"&lt;="&amp;A1717,user_list!H:H,"&gt;="&amp;A1717,user_list!J:J,days!G1717)+SUMIFS(user_list!P:P,user_list!G:G,"&lt;="&amp;A1717,user_list!H:H,"&gt;="&amp;A1717,user_list!J:J,days!G1717-1)</f>
        <v>0.41090742197744562</v>
      </c>
      <c r="E1717" s="38">
        <f>COUNTIF(user_list!H:H,A1717)</f>
        <v>0</v>
      </c>
      <c r="F1717" s="55">
        <f t="shared" si="52"/>
        <v>9</v>
      </c>
      <c r="G1717" s="55">
        <f t="shared" si="53"/>
        <v>2019</v>
      </c>
    </row>
    <row r="1718" spans="1:7" x14ac:dyDescent="0.3">
      <c r="A1718" s="74">
        <v>43721</v>
      </c>
      <c r="B1718">
        <f>SUMIFS(user_list!P:P,user_list!G:G,"&lt;="&amp;A1718,user_list!H:H,"&gt;="&amp;A1718)</f>
        <v>1.2581734117066707</v>
      </c>
      <c r="C1718">
        <f>SUMIFS(user_list!Q:Q,user_list!G:G,"&lt;="&amp;A1718,user_list!H:H,"&gt;="&amp;A1718)</f>
        <v>3.2104338981855522</v>
      </c>
      <c r="D1718">
        <f>SUMIFS(user_list!P:P,user_list!G:G,"&lt;="&amp;A1718,user_list!H:H,"&gt;="&amp;A1718,user_list!J:J,days!G1718)+SUMIFS(user_list!P:P,user_list!G:G,"&lt;="&amp;A1718,user_list!H:H,"&gt;="&amp;A1718,user_list!J:J,days!G1718-1)</f>
        <v>0.41090742197744562</v>
      </c>
      <c r="E1718" s="38">
        <f>COUNTIF(user_list!H:H,A1718)</f>
        <v>0</v>
      </c>
      <c r="F1718" s="55">
        <f t="shared" si="52"/>
        <v>9</v>
      </c>
      <c r="G1718" s="55">
        <f t="shared" si="53"/>
        <v>2019</v>
      </c>
    </row>
    <row r="1719" spans="1:7" x14ac:dyDescent="0.3">
      <c r="A1719" s="74">
        <v>43722</v>
      </c>
      <c r="B1719">
        <f>SUMIFS(user_list!P:P,user_list!G:G,"&lt;="&amp;A1719,user_list!H:H,"&gt;="&amp;A1719)</f>
        <v>1.2581734117066707</v>
      </c>
      <c r="C1719">
        <f>SUMIFS(user_list!Q:Q,user_list!G:G,"&lt;="&amp;A1719,user_list!H:H,"&gt;="&amp;A1719)</f>
        <v>3.2104338981855522</v>
      </c>
      <c r="D1719">
        <f>SUMIFS(user_list!P:P,user_list!G:G,"&lt;="&amp;A1719,user_list!H:H,"&gt;="&amp;A1719,user_list!J:J,days!G1719)+SUMIFS(user_list!P:P,user_list!G:G,"&lt;="&amp;A1719,user_list!H:H,"&gt;="&amp;A1719,user_list!J:J,days!G1719-1)</f>
        <v>0.41090742197744562</v>
      </c>
      <c r="E1719" s="38">
        <f>COUNTIF(user_list!H:H,A1719)</f>
        <v>0</v>
      </c>
      <c r="F1719" s="55">
        <f t="shared" si="52"/>
        <v>9</v>
      </c>
      <c r="G1719" s="55">
        <f t="shared" si="53"/>
        <v>2019</v>
      </c>
    </row>
    <row r="1720" spans="1:7" x14ac:dyDescent="0.3">
      <c r="A1720" s="74">
        <v>43723</v>
      </c>
      <c r="B1720">
        <f>SUMIFS(user_list!P:P,user_list!G:G,"&lt;="&amp;A1720,user_list!H:H,"&gt;="&amp;A1720)</f>
        <v>1.4181734117066707</v>
      </c>
      <c r="C1720">
        <f>SUMIFS(user_list!Q:Q,user_list!G:G,"&lt;="&amp;A1720,user_list!H:H,"&gt;="&amp;A1720)</f>
        <v>5.610433898185553</v>
      </c>
      <c r="D1720">
        <f>SUMIFS(user_list!P:P,user_list!G:G,"&lt;="&amp;A1720,user_list!H:H,"&gt;="&amp;A1720,user_list!J:J,days!G1720)+SUMIFS(user_list!P:P,user_list!G:G,"&lt;="&amp;A1720,user_list!H:H,"&gt;="&amp;A1720,user_list!J:J,days!G1720-1)</f>
        <v>0.57090742197744559</v>
      </c>
      <c r="E1720" s="38">
        <f>COUNTIF(user_list!H:H,A1720)</f>
        <v>0</v>
      </c>
      <c r="F1720" s="55">
        <f t="shared" si="52"/>
        <v>9</v>
      </c>
      <c r="G1720" s="55">
        <f t="shared" si="53"/>
        <v>2019</v>
      </c>
    </row>
    <row r="1721" spans="1:7" x14ac:dyDescent="0.3">
      <c r="A1721" s="74">
        <v>43724</v>
      </c>
      <c r="B1721">
        <f>SUMIFS(user_list!P:P,user_list!G:G,"&lt;="&amp;A1721,user_list!H:H,"&gt;="&amp;A1721)</f>
        <v>1.4181734117066707</v>
      </c>
      <c r="C1721">
        <f>SUMIFS(user_list!Q:Q,user_list!G:G,"&lt;="&amp;A1721,user_list!H:H,"&gt;="&amp;A1721)</f>
        <v>5.610433898185553</v>
      </c>
      <c r="D1721">
        <f>SUMIFS(user_list!P:P,user_list!G:G,"&lt;="&amp;A1721,user_list!H:H,"&gt;="&amp;A1721,user_list!J:J,days!G1721)+SUMIFS(user_list!P:P,user_list!G:G,"&lt;="&amp;A1721,user_list!H:H,"&gt;="&amp;A1721,user_list!J:J,days!G1721-1)</f>
        <v>0.57090742197744559</v>
      </c>
      <c r="E1721" s="38">
        <f>COUNTIF(user_list!H:H,A1721)</f>
        <v>0</v>
      </c>
      <c r="F1721" s="55">
        <f t="shared" si="52"/>
        <v>9</v>
      </c>
      <c r="G1721" s="55">
        <f t="shared" si="53"/>
        <v>2019</v>
      </c>
    </row>
    <row r="1722" spans="1:7" x14ac:dyDescent="0.3">
      <c r="A1722" s="74">
        <v>43725</v>
      </c>
      <c r="B1722">
        <f>SUMIFS(user_list!P:P,user_list!G:G,"&lt;="&amp;A1722,user_list!H:H,"&gt;="&amp;A1722)</f>
        <v>3.8015067450400033</v>
      </c>
      <c r="C1722">
        <f>SUMIFS(user_list!Q:Q,user_list!G:G,"&lt;="&amp;A1722,user_list!H:H,"&gt;="&amp;A1722)</f>
        <v>11.610433898185553</v>
      </c>
      <c r="D1722">
        <f>SUMIFS(user_list!P:P,user_list!G:G,"&lt;="&amp;A1722,user_list!H:H,"&gt;="&amp;A1722,user_list!J:J,days!G1722)+SUMIFS(user_list!P:P,user_list!G:G,"&lt;="&amp;A1722,user_list!H:H,"&gt;="&amp;A1722,user_list!J:J,days!G1722-1)</f>
        <v>2.9542407553107783</v>
      </c>
      <c r="E1722" s="38">
        <f>COUNTIF(user_list!H:H,A1722)</f>
        <v>0</v>
      </c>
      <c r="F1722" s="55">
        <f t="shared" si="52"/>
        <v>9</v>
      </c>
      <c r="G1722" s="55">
        <f t="shared" si="53"/>
        <v>2019</v>
      </c>
    </row>
    <row r="1723" spans="1:7" x14ac:dyDescent="0.3">
      <c r="A1723" s="74">
        <v>43726</v>
      </c>
      <c r="B1723">
        <f>SUMIFS(user_list!P:P,user_list!G:G,"&lt;="&amp;A1723,user_list!H:H,"&gt;="&amp;A1723)</f>
        <v>3.836800862687062</v>
      </c>
      <c r="C1723">
        <f>SUMIFS(user_list!Q:Q,user_list!G:G,"&lt;="&amp;A1723,user_list!H:H,"&gt;="&amp;A1723)</f>
        <v>12.316316251126729</v>
      </c>
      <c r="D1723">
        <f>SUMIFS(user_list!P:P,user_list!G:G,"&lt;="&amp;A1723,user_list!H:H,"&gt;="&amp;A1723,user_list!J:J,days!G1723)+SUMIFS(user_list!P:P,user_list!G:G,"&lt;="&amp;A1723,user_list!H:H,"&gt;="&amp;A1723,user_list!J:J,days!G1723-1)</f>
        <v>2.989534872957837</v>
      </c>
      <c r="E1723" s="38">
        <f>COUNTIF(user_list!H:H,A1723)</f>
        <v>1</v>
      </c>
      <c r="F1723" s="55">
        <f t="shared" si="52"/>
        <v>9</v>
      </c>
      <c r="G1723" s="55">
        <f t="shared" si="53"/>
        <v>2019</v>
      </c>
    </row>
    <row r="1724" spans="1:7" x14ac:dyDescent="0.3">
      <c r="A1724" s="74">
        <v>43727</v>
      </c>
      <c r="B1724">
        <f>SUMIFS(user_list!P:P,user_list!G:G,"&lt;="&amp;A1724,user_list!H:H,"&gt;="&amp;A1724)</f>
        <v>1.4534675293537296</v>
      </c>
      <c r="C1724">
        <f>SUMIFS(user_list!Q:Q,user_list!G:G,"&lt;="&amp;A1724,user_list!H:H,"&gt;="&amp;A1724)</f>
        <v>6.3163162511267297</v>
      </c>
      <c r="D1724">
        <f>SUMIFS(user_list!P:P,user_list!G:G,"&lt;="&amp;A1724,user_list!H:H,"&gt;="&amp;A1724,user_list!J:J,days!G1724)+SUMIFS(user_list!P:P,user_list!G:G,"&lt;="&amp;A1724,user_list!H:H,"&gt;="&amp;A1724,user_list!J:J,days!G1724-1)</f>
        <v>0.6062015396245044</v>
      </c>
      <c r="E1724" s="38">
        <f>COUNTIF(user_list!H:H,A1724)</f>
        <v>2</v>
      </c>
      <c r="F1724" s="55">
        <f t="shared" si="52"/>
        <v>9</v>
      </c>
      <c r="G1724" s="55">
        <f t="shared" si="53"/>
        <v>2019</v>
      </c>
    </row>
    <row r="1725" spans="1:7" x14ac:dyDescent="0.3">
      <c r="A1725" s="74">
        <v>43728</v>
      </c>
      <c r="B1725">
        <f>SUMIFS(user_list!P:P,user_list!G:G,"&lt;="&amp;A1725,user_list!H:H,"&gt;="&amp;A1725)</f>
        <v>1.1776138708171442</v>
      </c>
      <c r="C1725">
        <f>SUMIFS(user_list!Q:Q,user_list!G:G,"&lt;="&amp;A1725,user_list!H:H,"&gt;="&amp;A1725)</f>
        <v>3.6236333242974608</v>
      </c>
      <c r="D1725">
        <f>SUMIFS(user_list!P:P,user_list!G:G,"&lt;="&amp;A1725,user_list!H:H,"&gt;="&amp;A1725,user_list!J:J,days!G1725)+SUMIFS(user_list!P:P,user_list!G:G,"&lt;="&amp;A1725,user_list!H:H,"&gt;="&amp;A1725,user_list!J:J,days!G1725-1)</f>
        <v>0.33034788108791902</v>
      </c>
      <c r="E1725" s="38">
        <f>COUNTIF(user_list!H:H,A1725)</f>
        <v>0</v>
      </c>
      <c r="F1725" s="55">
        <f t="shared" si="52"/>
        <v>9</v>
      </c>
      <c r="G1725" s="55">
        <f t="shared" si="53"/>
        <v>2019</v>
      </c>
    </row>
    <row r="1726" spans="1:7" x14ac:dyDescent="0.3">
      <c r="A1726" s="74">
        <v>43729</v>
      </c>
      <c r="B1726">
        <f>SUMIFS(user_list!P:P,user_list!G:G,"&lt;="&amp;A1726,user_list!H:H,"&gt;="&amp;A1726)</f>
        <v>1.1776138708171442</v>
      </c>
      <c r="C1726">
        <f>SUMIFS(user_list!Q:Q,user_list!G:G,"&lt;="&amp;A1726,user_list!H:H,"&gt;="&amp;A1726)</f>
        <v>3.6236333242974608</v>
      </c>
      <c r="D1726">
        <f>SUMIFS(user_list!P:P,user_list!G:G,"&lt;="&amp;A1726,user_list!H:H,"&gt;="&amp;A1726,user_list!J:J,days!G1726)+SUMIFS(user_list!P:P,user_list!G:G,"&lt;="&amp;A1726,user_list!H:H,"&gt;="&amp;A1726,user_list!J:J,days!G1726-1)</f>
        <v>0.33034788108791902</v>
      </c>
      <c r="E1726" s="38">
        <f>COUNTIF(user_list!H:H,A1726)</f>
        <v>0</v>
      </c>
      <c r="F1726" s="55">
        <f t="shared" si="52"/>
        <v>9</v>
      </c>
      <c r="G1726" s="55">
        <f t="shared" si="53"/>
        <v>2019</v>
      </c>
    </row>
    <row r="1727" spans="1:7" x14ac:dyDescent="0.3">
      <c r="A1727" s="74">
        <v>43730</v>
      </c>
      <c r="B1727">
        <f>SUMIFS(user_list!P:P,user_list!G:G,"&lt;="&amp;A1727,user_list!H:H,"&gt;="&amp;A1727)</f>
        <v>1.1776138708171442</v>
      </c>
      <c r="C1727">
        <f>SUMIFS(user_list!Q:Q,user_list!G:G,"&lt;="&amp;A1727,user_list!H:H,"&gt;="&amp;A1727)</f>
        <v>3.6236333242974608</v>
      </c>
      <c r="D1727">
        <f>SUMIFS(user_list!P:P,user_list!G:G,"&lt;="&amp;A1727,user_list!H:H,"&gt;="&amp;A1727,user_list!J:J,days!G1727)+SUMIFS(user_list!P:P,user_list!G:G,"&lt;="&amp;A1727,user_list!H:H,"&gt;="&amp;A1727,user_list!J:J,days!G1727-1)</f>
        <v>0.33034788108791902</v>
      </c>
      <c r="E1727" s="38">
        <f>COUNTIF(user_list!H:H,A1727)</f>
        <v>0</v>
      </c>
      <c r="F1727" s="55">
        <f t="shared" si="52"/>
        <v>9</v>
      </c>
      <c r="G1727" s="55">
        <f t="shared" si="53"/>
        <v>2019</v>
      </c>
    </row>
    <row r="1728" spans="1:7" x14ac:dyDescent="0.3">
      <c r="A1728" s="74">
        <v>43731</v>
      </c>
      <c r="B1728">
        <f>SUMIFS(user_list!P:P,user_list!G:G,"&lt;="&amp;A1728,user_list!H:H,"&gt;="&amp;A1728)</f>
        <v>1.1776138708171442</v>
      </c>
      <c r="C1728">
        <f>SUMIFS(user_list!Q:Q,user_list!G:G,"&lt;="&amp;A1728,user_list!H:H,"&gt;="&amp;A1728)</f>
        <v>3.6236333242974608</v>
      </c>
      <c r="D1728">
        <f>SUMIFS(user_list!P:P,user_list!G:G,"&lt;="&amp;A1728,user_list!H:H,"&gt;="&amp;A1728,user_list!J:J,days!G1728)+SUMIFS(user_list!P:P,user_list!G:G,"&lt;="&amp;A1728,user_list!H:H,"&gt;="&amp;A1728,user_list!J:J,days!G1728-1)</f>
        <v>0.33034788108791902</v>
      </c>
      <c r="E1728" s="38">
        <f>COUNTIF(user_list!H:H,A1728)</f>
        <v>0</v>
      </c>
      <c r="F1728" s="55">
        <f t="shared" si="52"/>
        <v>9</v>
      </c>
      <c r="G1728" s="55">
        <f t="shared" si="53"/>
        <v>2019</v>
      </c>
    </row>
    <row r="1729" spans="1:7" x14ac:dyDescent="0.3">
      <c r="A1729" s="74">
        <v>43732</v>
      </c>
      <c r="B1729">
        <f>SUMIFS(user_list!P:P,user_list!G:G,"&lt;="&amp;A1729,user_list!H:H,"&gt;="&amp;A1729)</f>
        <v>1.1776138708171442</v>
      </c>
      <c r="C1729">
        <f>SUMIFS(user_list!Q:Q,user_list!G:G,"&lt;="&amp;A1729,user_list!H:H,"&gt;="&amp;A1729)</f>
        <v>3.6236333242974608</v>
      </c>
      <c r="D1729">
        <f>SUMIFS(user_list!P:P,user_list!G:G,"&lt;="&amp;A1729,user_list!H:H,"&gt;="&amp;A1729,user_list!J:J,days!G1729)+SUMIFS(user_list!P:P,user_list!G:G,"&lt;="&amp;A1729,user_list!H:H,"&gt;="&amp;A1729,user_list!J:J,days!G1729-1)</f>
        <v>0.33034788108791902</v>
      </c>
      <c r="E1729" s="38">
        <f>COUNTIF(user_list!H:H,A1729)</f>
        <v>0</v>
      </c>
      <c r="F1729" s="55">
        <f t="shared" si="52"/>
        <v>9</v>
      </c>
      <c r="G1729" s="55">
        <f t="shared" si="53"/>
        <v>2019</v>
      </c>
    </row>
    <row r="1730" spans="1:7" x14ac:dyDescent="0.3">
      <c r="A1730" s="74">
        <v>43733</v>
      </c>
      <c r="B1730">
        <f>SUMIFS(user_list!P:P,user_list!G:G,"&lt;="&amp;A1730,user_list!H:H,"&gt;="&amp;A1730)</f>
        <v>2.5490424422457161</v>
      </c>
      <c r="C1730">
        <f>SUMIFS(user_list!Q:Q,user_list!G:G,"&lt;="&amp;A1730,user_list!H:H,"&gt;="&amp;A1730)</f>
        <v>7.0522047528688887</v>
      </c>
      <c r="D1730">
        <f>SUMIFS(user_list!P:P,user_list!G:G,"&lt;="&amp;A1730,user_list!H:H,"&gt;="&amp;A1730,user_list!J:J,days!G1730)+SUMIFS(user_list!P:P,user_list!G:G,"&lt;="&amp;A1730,user_list!H:H,"&gt;="&amp;A1730,user_list!J:J,days!G1730-1)</f>
        <v>1.7017764525164913</v>
      </c>
      <c r="E1730" s="38">
        <f>COUNTIF(user_list!H:H,A1730)</f>
        <v>0</v>
      </c>
      <c r="F1730" s="55">
        <f t="shared" ref="F1730:F1793" si="54">MONTH(A1730)</f>
        <v>9</v>
      </c>
      <c r="G1730" s="55">
        <f t="shared" ref="G1730:G1793" si="55">YEAR(A1730)</f>
        <v>2019</v>
      </c>
    </row>
    <row r="1731" spans="1:7" x14ac:dyDescent="0.3">
      <c r="A1731" s="74">
        <v>43734</v>
      </c>
      <c r="B1731">
        <f>SUMIFS(user_list!P:P,user_list!G:G,"&lt;="&amp;A1731,user_list!H:H,"&gt;="&amp;A1731)</f>
        <v>2.5490424422457161</v>
      </c>
      <c r="C1731">
        <f>SUMIFS(user_list!Q:Q,user_list!G:G,"&lt;="&amp;A1731,user_list!H:H,"&gt;="&amp;A1731)</f>
        <v>7.0522047528688887</v>
      </c>
      <c r="D1731">
        <f>SUMIFS(user_list!P:P,user_list!G:G,"&lt;="&amp;A1731,user_list!H:H,"&gt;="&amp;A1731,user_list!J:J,days!G1731)+SUMIFS(user_list!P:P,user_list!G:G,"&lt;="&amp;A1731,user_list!H:H,"&gt;="&amp;A1731,user_list!J:J,days!G1731-1)</f>
        <v>1.7017764525164913</v>
      </c>
      <c r="E1731" s="38">
        <f>COUNTIF(user_list!H:H,A1731)</f>
        <v>0</v>
      </c>
      <c r="F1731" s="55">
        <f t="shared" si="54"/>
        <v>9</v>
      </c>
      <c r="G1731" s="55">
        <f t="shared" si="55"/>
        <v>2019</v>
      </c>
    </row>
    <row r="1732" spans="1:7" x14ac:dyDescent="0.3">
      <c r="A1732" s="74">
        <v>43735</v>
      </c>
      <c r="B1732">
        <f>SUMIFS(user_list!P:P,user_list!G:G,"&lt;="&amp;A1732,user_list!H:H,"&gt;="&amp;A1732)</f>
        <v>2.5490424422457161</v>
      </c>
      <c r="C1732">
        <f>SUMIFS(user_list!Q:Q,user_list!G:G,"&lt;="&amp;A1732,user_list!H:H,"&gt;="&amp;A1732)</f>
        <v>7.0522047528688887</v>
      </c>
      <c r="D1732">
        <f>SUMIFS(user_list!P:P,user_list!G:G,"&lt;="&amp;A1732,user_list!H:H,"&gt;="&amp;A1732,user_list!J:J,days!G1732)+SUMIFS(user_list!P:P,user_list!G:G,"&lt;="&amp;A1732,user_list!H:H,"&gt;="&amp;A1732,user_list!J:J,days!G1732-1)</f>
        <v>1.7017764525164913</v>
      </c>
      <c r="E1732" s="38">
        <f>COUNTIF(user_list!H:H,A1732)</f>
        <v>0</v>
      </c>
      <c r="F1732" s="55">
        <f t="shared" si="54"/>
        <v>9</v>
      </c>
      <c r="G1732" s="55">
        <f t="shared" si="55"/>
        <v>2019</v>
      </c>
    </row>
    <row r="1733" spans="1:7" x14ac:dyDescent="0.3">
      <c r="A1733" s="74">
        <v>43736</v>
      </c>
      <c r="B1733">
        <f>SUMIFS(user_list!P:P,user_list!G:G,"&lt;="&amp;A1733,user_list!H:H,"&gt;="&amp;A1733)</f>
        <v>2.5490424422457161</v>
      </c>
      <c r="C1733">
        <f>SUMIFS(user_list!Q:Q,user_list!G:G,"&lt;="&amp;A1733,user_list!H:H,"&gt;="&amp;A1733)</f>
        <v>7.0522047528688887</v>
      </c>
      <c r="D1733">
        <f>SUMIFS(user_list!P:P,user_list!G:G,"&lt;="&amp;A1733,user_list!H:H,"&gt;="&amp;A1733,user_list!J:J,days!G1733)+SUMIFS(user_list!P:P,user_list!G:G,"&lt;="&amp;A1733,user_list!H:H,"&gt;="&amp;A1733,user_list!J:J,days!G1733-1)</f>
        <v>1.7017764525164913</v>
      </c>
      <c r="E1733" s="38">
        <f>COUNTIF(user_list!H:H,A1733)</f>
        <v>0</v>
      </c>
      <c r="F1733" s="55">
        <f t="shared" si="54"/>
        <v>9</v>
      </c>
      <c r="G1733" s="55">
        <f t="shared" si="55"/>
        <v>2019</v>
      </c>
    </row>
    <row r="1734" spans="1:7" x14ac:dyDescent="0.3">
      <c r="A1734" s="74">
        <v>43737</v>
      </c>
      <c r="B1734">
        <f>SUMIFS(user_list!P:P,user_list!G:G,"&lt;="&amp;A1734,user_list!H:H,"&gt;="&amp;A1734)</f>
        <v>2.5490424422457161</v>
      </c>
      <c r="C1734">
        <f>SUMIFS(user_list!Q:Q,user_list!G:G,"&lt;="&amp;A1734,user_list!H:H,"&gt;="&amp;A1734)</f>
        <v>7.0522047528688887</v>
      </c>
      <c r="D1734">
        <f>SUMIFS(user_list!P:P,user_list!G:G,"&lt;="&amp;A1734,user_list!H:H,"&gt;="&amp;A1734,user_list!J:J,days!G1734)+SUMIFS(user_list!P:P,user_list!G:G,"&lt;="&amp;A1734,user_list!H:H,"&gt;="&amp;A1734,user_list!J:J,days!G1734-1)</f>
        <v>1.7017764525164913</v>
      </c>
      <c r="E1734" s="38">
        <f>COUNTIF(user_list!H:H,A1734)</f>
        <v>0</v>
      </c>
      <c r="F1734" s="55">
        <f t="shared" si="54"/>
        <v>9</v>
      </c>
      <c r="G1734" s="55">
        <f t="shared" si="55"/>
        <v>2019</v>
      </c>
    </row>
    <row r="1735" spans="1:7" x14ac:dyDescent="0.3">
      <c r="A1735" s="74">
        <v>43738</v>
      </c>
      <c r="B1735">
        <f>SUMIFS(user_list!P:P,user_list!G:G,"&lt;="&amp;A1735,user_list!H:H,"&gt;="&amp;A1735)</f>
        <v>2.5490424422457161</v>
      </c>
      <c r="C1735">
        <f>SUMIFS(user_list!Q:Q,user_list!G:G,"&lt;="&amp;A1735,user_list!H:H,"&gt;="&amp;A1735)</f>
        <v>7.0522047528688887</v>
      </c>
      <c r="D1735">
        <f>SUMIFS(user_list!P:P,user_list!G:G,"&lt;="&amp;A1735,user_list!H:H,"&gt;="&amp;A1735,user_list!J:J,days!G1735)+SUMIFS(user_list!P:P,user_list!G:G,"&lt;="&amp;A1735,user_list!H:H,"&gt;="&amp;A1735,user_list!J:J,days!G1735-1)</f>
        <v>1.7017764525164913</v>
      </c>
      <c r="E1735" s="38">
        <f>COUNTIF(user_list!H:H,A1735)</f>
        <v>0</v>
      </c>
      <c r="F1735" s="55">
        <f t="shared" si="54"/>
        <v>9</v>
      </c>
      <c r="G1735" s="55">
        <f t="shared" si="55"/>
        <v>2019</v>
      </c>
    </row>
    <row r="1736" spans="1:7" x14ac:dyDescent="0.3">
      <c r="A1736" s="74">
        <v>43739</v>
      </c>
      <c r="B1736">
        <f>SUMIFS(user_list!P:P,user_list!G:G,"&lt;="&amp;A1736,user_list!H:H,"&gt;="&amp;A1736)</f>
        <v>2.5490424422457161</v>
      </c>
      <c r="C1736">
        <f>SUMIFS(user_list!Q:Q,user_list!G:G,"&lt;="&amp;A1736,user_list!H:H,"&gt;="&amp;A1736)</f>
        <v>7.0522047528688887</v>
      </c>
      <c r="D1736">
        <f>SUMIFS(user_list!P:P,user_list!G:G,"&lt;="&amp;A1736,user_list!H:H,"&gt;="&amp;A1736,user_list!J:J,days!G1736)+SUMIFS(user_list!P:P,user_list!G:G,"&lt;="&amp;A1736,user_list!H:H,"&gt;="&amp;A1736,user_list!J:J,days!G1736-1)</f>
        <v>1.7017764525164913</v>
      </c>
      <c r="E1736" s="38">
        <f>COUNTIF(user_list!H:H,A1736)</f>
        <v>1</v>
      </c>
      <c r="F1736" s="55">
        <f t="shared" si="54"/>
        <v>10</v>
      </c>
      <c r="G1736" s="55">
        <f t="shared" si="55"/>
        <v>2019</v>
      </c>
    </row>
    <row r="1737" spans="1:7" x14ac:dyDescent="0.3">
      <c r="A1737" s="74">
        <v>43740</v>
      </c>
      <c r="B1737">
        <f>SUMIFS(user_list!P:P,user_list!G:G,"&lt;="&amp;A1737,user_list!H:H,"&gt;="&amp;A1737)</f>
        <v>1.1776138708171442</v>
      </c>
      <c r="C1737">
        <f>SUMIFS(user_list!Q:Q,user_list!G:G,"&lt;="&amp;A1737,user_list!H:H,"&gt;="&amp;A1737)</f>
        <v>3.6236333242974608</v>
      </c>
      <c r="D1737">
        <f>SUMIFS(user_list!P:P,user_list!G:G,"&lt;="&amp;A1737,user_list!H:H,"&gt;="&amp;A1737,user_list!J:J,days!G1737)+SUMIFS(user_list!P:P,user_list!G:G,"&lt;="&amp;A1737,user_list!H:H,"&gt;="&amp;A1737,user_list!J:J,days!G1737-1)</f>
        <v>0.33034788108791902</v>
      </c>
      <c r="E1737" s="38">
        <f>COUNTIF(user_list!H:H,A1737)</f>
        <v>0</v>
      </c>
      <c r="F1737" s="55">
        <f t="shared" si="54"/>
        <v>10</v>
      </c>
      <c r="G1737" s="55">
        <f t="shared" si="55"/>
        <v>2019</v>
      </c>
    </row>
    <row r="1738" spans="1:7" x14ac:dyDescent="0.3">
      <c r="A1738" s="74">
        <v>43741</v>
      </c>
      <c r="B1738">
        <f>SUMIFS(user_list!P:P,user_list!G:G,"&lt;="&amp;A1738,user_list!H:H,"&gt;="&amp;A1738)</f>
        <v>1.1776138708171442</v>
      </c>
      <c r="C1738">
        <f>SUMIFS(user_list!Q:Q,user_list!G:G,"&lt;="&amp;A1738,user_list!H:H,"&gt;="&amp;A1738)</f>
        <v>3.6236333242974608</v>
      </c>
      <c r="D1738">
        <f>SUMIFS(user_list!P:P,user_list!G:G,"&lt;="&amp;A1738,user_list!H:H,"&gt;="&amp;A1738,user_list!J:J,days!G1738)+SUMIFS(user_list!P:P,user_list!G:G,"&lt;="&amp;A1738,user_list!H:H,"&gt;="&amp;A1738,user_list!J:J,days!G1738-1)</f>
        <v>0.33034788108791902</v>
      </c>
      <c r="E1738" s="38">
        <f>COUNTIF(user_list!H:H,A1738)</f>
        <v>0</v>
      </c>
      <c r="F1738" s="55">
        <f t="shared" si="54"/>
        <v>10</v>
      </c>
      <c r="G1738" s="55">
        <f t="shared" si="55"/>
        <v>2019</v>
      </c>
    </row>
    <row r="1739" spans="1:7" x14ac:dyDescent="0.3">
      <c r="A1739" s="74">
        <v>43742</v>
      </c>
      <c r="B1739">
        <f>SUMIFS(user_list!P:P,user_list!G:G,"&lt;="&amp;A1739,user_list!H:H,"&gt;="&amp;A1739)</f>
        <v>1.1776138708171442</v>
      </c>
      <c r="C1739">
        <f>SUMIFS(user_list!Q:Q,user_list!G:G,"&lt;="&amp;A1739,user_list!H:H,"&gt;="&amp;A1739)</f>
        <v>3.6236333242974608</v>
      </c>
      <c r="D1739">
        <f>SUMIFS(user_list!P:P,user_list!G:G,"&lt;="&amp;A1739,user_list!H:H,"&gt;="&amp;A1739,user_list!J:J,days!G1739)+SUMIFS(user_list!P:P,user_list!G:G,"&lt;="&amp;A1739,user_list!H:H,"&gt;="&amp;A1739,user_list!J:J,days!G1739-1)</f>
        <v>0.33034788108791902</v>
      </c>
      <c r="E1739" s="38">
        <f>COUNTIF(user_list!H:H,A1739)</f>
        <v>1</v>
      </c>
      <c r="F1739" s="55">
        <f t="shared" si="54"/>
        <v>10</v>
      </c>
      <c r="G1739" s="55">
        <f t="shared" si="55"/>
        <v>2019</v>
      </c>
    </row>
    <row r="1740" spans="1:7" x14ac:dyDescent="0.3">
      <c r="A1740" s="74">
        <v>43743</v>
      </c>
      <c r="B1740">
        <f>SUMIFS(user_list!P:P,user_list!G:G,"&lt;="&amp;A1740,user_list!H:H,"&gt;="&amp;A1740)</f>
        <v>1.6423197531700853</v>
      </c>
      <c r="C1740">
        <f>SUMIFS(user_list!Q:Q,user_list!G:G,"&lt;="&amp;A1740,user_list!H:H,"&gt;="&amp;A1740)</f>
        <v>5.3177509713562845</v>
      </c>
      <c r="D1740">
        <f>SUMIFS(user_list!P:P,user_list!G:G,"&lt;="&amp;A1740,user_list!H:H,"&gt;="&amp;A1740,user_list!J:J,days!G1740)+SUMIFS(user_list!P:P,user_list!G:G,"&lt;="&amp;A1740,user_list!H:H,"&gt;="&amp;A1740,user_list!J:J,days!G1740-1)</f>
        <v>0.79505376344086021</v>
      </c>
      <c r="E1740" s="38">
        <f>COUNTIF(user_list!H:H,A1740)</f>
        <v>0</v>
      </c>
      <c r="F1740" s="55">
        <f t="shared" si="54"/>
        <v>10</v>
      </c>
      <c r="G1740" s="55">
        <f t="shared" si="55"/>
        <v>2019</v>
      </c>
    </row>
    <row r="1741" spans="1:7" x14ac:dyDescent="0.3">
      <c r="A1741" s="74">
        <v>43744</v>
      </c>
      <c r="B1741">
        <f>SUMIFS(user_list!P:P,user_list!G:G,"&lt;="&amp;A1741,user_list!H:H,"&gt;="&amp;A1741)</f>
        <v>1.6423197531700853</v>
      </c>
      <c r="C1741">
        <f>SUMIFS(user_list!Q:Q,user_list!G:G,"&lt;="&amp;A1741,user_list!H:H,"&gt;="&amp;A1741)</f>
        <v>5.3177509713562845</v>
      </c>
      <c r="D1741">
        <f>SUMIFS(user_list!P:P,user_list!G:G,"&lt;="&amp;A1741,user_list!H:H,"&gt;="&amp;A1741,user_list!J:J,days!G1741)+SUMIFS(user_list!P:P,user_list!G:G,"&lt;="&amp;A1741,user_list!H:H,"&gt;="&amp;A1741,user_list!J:J,days!G1741-1)</f>
        <v>0.79505376344086021</v>
      </c>
      <c r="E1741" s="38">
        <f>COUNTIF(user_list!H:H,A1741)</f>
        <v>0</v>
      </c>
      <c r="F1741" s="55">
        <f t="shared" si="54"/>
        <v>10</v>
      </c>
      <c r="G1741" s="55">
        <f t="shared" si="55"/>
        <v>2019</v>
      </c>
    </row>
    <row r="1742" spans="1:7" x14ac:dyDescent="0.3">
      <c r="A1742" s="74">
        <v>43745</v>
      </c>
      <c r="B1742">
        <f>SUMIFS(user_list!P:P,user_list!G:G,"&lt;="&amp;A1742,user_list!H:H,"&gt;="&amp;A1742)</f>
        <v>3.3539864198367519</v>
      </c>
      <c r="C1742">
        <f>SUMIFS(user_list!Q:Q,user_list!G:G,"&lt;="&amp;A1742,user_list!H:H,"&gt;="&amp;A1742)</f>
        <v>9.6510843046896184</v>
      </c>
      <c r="D1742">
        <f>SUMIFS(user_list!P:P,user_list!G:G,"&lt;="&amp;A1742,user_list!H:H,"&gt;="&amp;A1742,user_list!J:J,days!G1742)+SUMIFS(user_list!P:P,user_list!G:G,"&lt;="&amp;A1742,user_list!H:H,"&gt;="&amp;A1742,user_list!J:J,days!G1742-1)</f>
        <v>2.506720430107527</v>
      </c>
      <c r="E1742" s="38">
        <f>COUNTIF(user_list!H:H,A1742)</f>
        <v>1</v>
      </c>
      <c r="F1742" s="55">
        <f t="shared" si="54"/>
        <v>10</v>
      </c>
      <c r="G1742" s="55">
        <f t="shared" si="55"/>
        <v>2019</v>
      </c>
    </row>
    <row r="1743" spans="1:7" x14ac:dyDescent="0.3">
      <c r="A1743" s="74">
        <v>43746</v>
      </c>
      <c r="B1743">
        <f>SUMIFS(user_list!P:P,user_list!G:G,"&lt;="&amp;A1743,user_list!H:H,"&gt;="&amp;A1743)</f>
        <v>3.0589326563958918</v>
      </c>
      <c r="C1743">
        <f>SUMIFS(user_list!Q:Q,user_list!G:G,"&lt;="&amp;A1743,user_list!H:H,"&gt;="&amp;A1743)</f>
        <v>8.8768907563025206</v>
      </c>
      <c r="D1743">
        <f>SUMIFS(user_list!P:P,user_list!G:G,"&lt;="&amp;A1743,user_list!H:H,"&gt;="&amp;A1743,user_list!J:J,days!G1743)+SUMIFS(user_list!P:P,user_list!G:G,"&lt;="&amp;A1743,user_list!H:H,"&gt;="&amp;A1743,user_list!J:J,days!G1743-1)</f>
        <v>2.2116666666666669</v>
      </c>
      <c r="E1743" s="38">
        <f>COUNTIF(user_list!H:H,A1743)</f>
        <v>0</v>
      </c>
      <c r="F1743" s="55">
        <f t="shared" si="54"/>
        <v>10</v>
      </c>
      <c r="G1743" s="55">
        <f t="shared" si="55"/>
        <v>2019</v>
      </c>
    </row>
    <row r="1744" spans="1:7" x14ac:dyDescent="0.3">
      <c r="A1744" s="74">
        <v>43747</v>
      </c>
      <c r="B1744">
        <f>SUMIFS(user_list!P:P,user_list!G:G,"&lt;="&amp;A1744,user_list!H:H,"&gt;="&amp;A1744)</f>
        <v>3.6505993230625586</v>
      </c>
      <c r="C1744">
        <f>SUMIFS(user_list!Q:Q,user_list!G:G,"&lt;="&amp;A1744,user_list!H:H,"&gt;="&amp;A1744)</f>
        <v>10.376890756302521</v>
      </c>
      <c r="D1744">
        <f>SUMIFS(user_list!P:P,user_list!G:G,"&lt;="&amp;A1744,user_list!H:H,"&gt;="&amp;A1744,user_list!J:J,days!G1744)+SUMIFS(user_list!P:P,user_list!G:G,"&lt;="&amp;A1744,user_list!H:H,"&gt;="&amp;A1744,user_list!J:J,days!G1744-1)</f>
        <v>2.8033333333333337</v>
      </c>
      <c r="E1744" s="38">
        <f>COUNTIF(user_list!H:H,A1744)</f>
        <v>2</v>
      </c>
      <c r="F1744" s="55">
        <f t="shared" si="54"/>
        <v>10</v>
      </c>
      <c r="G1744" s="55">
        <f t="shared" si="55"/>
        <v>2019</v>
      </c>
    </row>
    <row r="1745" spans="1:7" x14ac:dyDescent="0.3">
      <c r="A1745" s="74">
        <v>43748</v>
      </c>
      <c r="B1745">
        <f>SUMIFS(user_list!P:P,user_list!G:G,"&lt;="&amp;A1745,user_list!H:H,"&gt;="&amp;A1745)</f>
        <v>2.1151231325863682</v>
      </c>
      <c r="C1745">
        <f>SUMIFS(user_list!Q:Q,user_list!G:G,"&lt;="&amp;A1745,user_list!H:H,"&gt;="&amp;A1745)</f>
        <v>5.3578431372549016</v>
      </c>
      <c r="D1745">
        <f>SUMIFS(user_list!P:P,user_list!G:G,"&lt;="&amp;A1745,user_list!H:H,"&gt;="&amp;A1745,user_list!J:J,days!G1745)+SUMIFS(user_list!P:P,user_list!G:G,"&lt;="&amp;A1745,user_list!H:H,"&gt;="&amp;A1745,user_list!J:J,days!G1745-1)</f>
        <v>1.2678571428571428</v>
      </c>
      <c r="E1745" s="38">
        <f>COUNTIF(user_list!H:H,A1745)</f>
        <v>0</v>
      </c>
      <c r="F1745" s="55">
        <f t="shared" si="54"/>
        <v>10</v>
      </c>
      <c r="G1745" s="55">
        <f t="shared" si="55"/>
        <v>2019</v>
      </c>
    </row>
    <row r="1746" spans="1:7" x14ac:dyDescent="0.3">
      <c r="A1746" s="74">
        <v>43749</v>
      </c>
      <c r="B1746">
        <f>SUMIFS(user_list!P:P,user_list!G:G,"&lt;="&amp;A1746,user_list!H:H,"&gt;="&amp;A1746)</f>
        <v>2.1151231325863682</v>
      </c>
      <c r="C1746">
        <f>SUMIFS(user_list!Q:Q,user_list!G:G,"&lt;="&amp;A1746,user_list!H:H,"&gt;="&amp;A1746)</f>
        <v>5.3578431372549016</v>
      </c>
      <c r="D1746">
        <f>SUMIFS(user_list!P:P,user_list!G:G,"&lt;="&amp;A1746,user_list!H:H,"&gt;="&amp;A1746,user_list!J:J,days!G1746)+SUMIFS(user_list!P:P,user_list!G:G,"&lt;="&amp;A1746,user_list!H:H,"&gt;="&amp;A1746,user_list!J:J,days!G1746-1)</f>
        <v>1.2678571428571428</v>
      </c>
      <c r="E1746" s="38">
        <f>COUNTIF(user_list!H:H,A1746)</f>
        <v>0</v>
      </c>
      <c r="F1746" s="55">
        <f t="shared" si="54"/>
        <v>10</v>
      </c>
      <c r="G1746" s="55">
        <f t="shared" si="55"/>
        <v>2019</v>
      </c>
    </row>
    <row r="1747" spans="1:7" x14ac:dyDescent="0.3">
      <c r="A1747" s="74">
        <v>43750</v>
      </c>
      <c r="B1747">
        <f>SUMIFS(user_list!P:P,user_list!G:G,"&lt;="&amp;A1747,user_list!H:H,"&gt;="&amp;A1747)</f>
        <v>2.1151231325863682</v>
      </c>
      <c r="C1747">
        <f>SUMIFS(user_list!Q:Q,user_list!G:G,"&lt;="&amp;A1747,user_list!H:H,"&gt;="&amp;A1747)</f>
        <v>5.3578431372549016</v>
      </c>
      <c r="D1747">
        <f>SUMIFS(user_list!P:P,user_list!G:G,"&lt;="&amp;A1747,user_list!H:H,"&gt;="&amp;A1747,user_list!J:J,days!G1747)+SUMIFS(user_list!P:P,user_list!G:G,"&lt;="&amp;A1747,user_list!H:H,"&gt;="&amp;A1747,user_list!J:J,days!G1747-1)</f>
        <v>1.2678571428571428</v>
      </c>
      <c r="E1747" s="38">
        <f>COUNTIF(user_list!H:H,A1747)</f>
        <v>0</v>
      </c>
      <c r="F1747" s="55">
        <f t="shared" si="54"/>
        <v>10</v>
      </c>
      <c r="G1747" s="55">
        <f t="shared" si="55"/>
        <v>2019</v>
      </c>
    </row>
    <row r="1748" spans="1:7" x14ac:dyDescent="0.3">
      <c r="A1748" s="74">
        <v>43751</v>
      </c>
      <c r="B1748">
        <f>SUMIFS(user_list!P:P,user_list!G:G,"&lt;="&amp;A1748,user_list!H:H,"&gt;="&amp;A1748)</f>
        <v>2.1151231325863682</v>
      </c>
      <c r="C1748">
        <f>SUMIFS(user_list!Q:Q,user_list!G:G,"&lt;="&amp;A1748,user_list!H:H,"&gt;="&amp;A1748)</f>
        <v>5.3578431372549016</v>
      </c>
      <c r="D1748">
        <f>SUMIFS(user_list!P:P,user_list!G:G,"&lt;="&amp;A1748,user_list!H:H,"&gt;="&amp;A1748,user_list!J:J,days!G1748)+SUMIFS(user_list!P:P,user_list!G:G,"&lt;="&amp;A1748,user_list!H:H,"&gt;="&amp;A1748,user_list!J:J,days!G1748-1)</f>
        <v>1.2678571428571428</v>
      </c>
      <c r="E1748" s="38">
        <f>COUNTIF(user_list!H:H,A1748)</f>
        <v>0</v>
      </c>
      <c r="F1748" s="55">
        <f t="shared" si="54"/>
        <v>10</v>
      </c>
      <c r="G1748" s="55">
        <f t="shared" si="55"/>
        <v>2019</v>
      </c>
    </row>
    <row r="1749" spans="1:7" x14ac:dyDescent="0.3">
      <c r="A1749" s="74">
        <v>43752</v>
      </c>
      <c r="B1749">
        <f>SUMIFS(user_list!P:P,user_list!G:G,"&lt;="&amp;A1749,user_list!H:H,"&gt;="&amp;A1749)</f>
        <v>2.1151231325863682</v>
      </c>
      <c r="C1749">
        <f>SUMIFS(user_list!Q:Q,user_list!G:G,"&lt;="&amp;A1749,user_list!H:H,"&gt;="&amp;A1749)</f>
        <v>5.3578431372549016</v>
      </c>
      <c r="D1749">
        <f>SUMIFS(user_list!P:P,user_list!G:G,"&lt;="&amp;A1749,user_list!H:H,"&gt;="&amp;A1749,user_list!J:J,days!G1749)+SUMIFS(user_list!P:P,user_list!G:G,"&lt;="&amp;A1749,user_list!H:H,"&gt;="&amp;A1749,user_list!J:J,days!G1749-1)</f>
        <v>1.2678571428571428</v>
      </c>
      <c r="E1749" s="38">
        <f>COUNTIF(user_list!H:H,A1749)</f>
        <v>0</v>
      </c>
      <c r="F1749" s="55">
        <f t="shared" si="54"/>
        <v>10</v>
      </c>
      <c r="G1749" s="55">
        <f t="shared" si="55"/>
        <v>2019</v>
      </c>
    </row>
    <row r="1750" spans="1:7" x14ac:dyDescent="0.3">
      <c r="A1750" s="74">
        <v>43753</v>
      </c>
      <c r="B1750">
        <f>SUMIFS(user_list!P:P,user_list!G:G,"&lt;="&amp;A1750,user_list!H:H,"&gt;="&amp;A1750)</f>
        <v>2.1151231325863682</v>
      </c>
      <c r="C1750">
        <f>SUMIFS(user_list!Q:Q,user_list!G:G,"&lt;="&amp;A1750,user_list!H:H,"&gt;="&amp;A1750)</f>
        <v>5.3578431372549016</v>
      </c>
      <c r="D1750">
        <f>SUMIFS(user_list!P:P,user_list!G:G,"&lt;="&amp;A1750,user_list!H:H,"&gt;="&amp;A1750,user_list!J:J,days!G1750)+SUMIFS(user_list!P:P,user_list!G:G,"&lt;="&amp;A1750,user_list!H:H,"&gt;="&amp;A1750,user_list!J:J,days!G1750-1)</f>
        <v>1.2678571428571428</v>
      </c>
      <c r="E1750" s="38">
        <f>COUNTIF(user_list!H:H,A1750)</f>
        <v>0</v>
      </c>
      <c r="F1750" s="55">
        <f t="shared" si="54"/>
        <v>10</v>
      </c>
      <c r="G1750" s="55">
        <f t="shared" si="55"/>
        <v>2019</v>
      </c>
    </row>
    <row r="1751" spans="1:7" x14ac:dyDescent="0.3">
      <c r="A1751" s="74">
        <v>43754</v>
      </c>
      <c r="B1751">
        <f>SUMIFS(user_list!P:P,user_list!G:G,"&lt;="&amp;A1751,user_list!H:H,"&gt;="&amp;A1751)</f>
        <v>2.1151231325863682</v>
      </c>
      <c r="C1751">
        <f>SUMIFS(user_list!Q:Q,user_list!G:G,"&lt;="&amp;A1751,user_list!H:H,"&gt;="&amp;A1751)</f>
        <v>5.3578431372549016</v>
      </c>
      <c r="D1751">
        <f>SUMIFS(user_list!P:P,user_list!G:G,"&lt;="&amp;A1751,user_list!H:H,"&gt;="&amp;A1751,user_list!J:J,days!G1751)+SUMIFS(user_list!P:P,user_list!G:G,"&lt;="&amp;A1751,user_list!H:H,"&gt;="&amp;A1751,user_list!J:J,days!G1751-1)</f>
        <v>1.2678571428571428</v>
      </c>
      <c r="E1751" s="38">
        <f>COUNTIF(user_list!H:H,A1751)</f>
        <v>2</v>
      </c>
      <c r="F1751" s="55">
        <f t="shared" si="54"/>
        <v>10</v>
      </c>
      <c r="G1751" s="55">
        <f t="shared" si="55"/>
        <v>2019</v>
      </c>
    </row>
    <row r="1752" spans="1:7" x14ac:dyDescent="0.3">
      <c r="A1752" s="74">
        <v>43755</v>
      </c>
      <c r="B1752">
        <f>SUMIFS(user_list!P:P,user_list!G:G,"&lt;="&amp;A1752,user_list!H:H,"&gt;="&amp;A1752)</f>
        <v>2.3474048786181139</v>
      </c>
      <c r="C1752">
        <f>SUMIFS(user_list!Q:Q,user_list!G:G,"&lt;="&amp;A1752,user_list!H:H,"&gt;="&amp;A1752)</f>
        <v>5.6435574229691872</v>
      </c>
      <c r="D1752">
        <f>SUMIFS(user_list!P:P,user_list!G:G,"&lt;="&amp;A1752,user_list!H:H,"&gt;="&amp;A1752,user_list!J:J,days!G1752)+SUMIFS(user_list!P:P,user_list!G:G,"&lt;="&amp;A1752,user_list!H:H,"&gt;="&amp;A1752,user_list!J:J,days!G1752-1)</f>
        <v>1.5001388888888889</v>
      </c>
      <c r="E1752" s="38">
        <f>COUNTIF(user_list!H:H,A1752)</f>
        <v>1</v>
      </c>
      <c r="F1752" s="55">
        <f t="shared" si="54"/>
        <v>10</v>
      </c>
      <c r="G1752" s="55">
        <f t="shared" si="55"/>
        <v>2019</v>
      </c>
    </row>
    <row r="1753" spans="1:7" x14ac:dyDescent="0.3">
      <c r="A1753" s="74">
        <v>43756</v>
      </c>
      <c r="B1753">
        <f>SUMIFS(user_list!P:P,user_list!G:G,"&lt;="&amp;A1753,user_list!H:H,"&gt;="&amp;A1753)</f>
        <v>1.4418493230625584</v>
      </c>
      <c r="C1753">
        <f>SUMIFS(user_list!Q:Q,user_list!G:G,"&lt;="&amp;A1753,user_list!H:H,"&gt;="&amp;A1753)</f>
        <v>3.6435574229691872</v>
      </c>
      <c r="D1753">
        <f>SUMIFS(user_list!P:P,user_list!G:G,"&lt;="&amp;A1753,user_list!H:H,"&gt;="&amp;A1753,user_list!J:J,days!G1753)+SUMIFS(user_list!P:P,user_list!G:G,"&lt;="&amp;A1753,user_list!H:H,"&gt;="&amp;A1753,user_list!J:J,days!G1753-1)</f>
        <v>0.59458333333333335</v>
      </c>
      <c r="E1753" s="38">
        <f>COUNTIF(user_list!H:H,A1753)</f>
        <v>0</v>
      </c>
      <c r="F1753" s="55">
        <f t="shared" si="54"/>
        <v>10</v>
      </c>
      <c r="G1753" s="55">
        <f t="shared" si="55"/>
        <v>2019</v>
      </c>
    </row>
    <row r="1754" spans="1:7" x14ac:dyDescent="0.3">
      <c r="A1754" s="74">
        <v>43757</v>
      </c>
      <c r="B1754">
        <f>SUMIFS(user_list!P:P,user_list!G:G,"&lt;="&amp;A1754,user_list!H:H,"&gt;="&amp;A1754)</f>
        <v>1.4418493230625584</v>
      </c>
      <c r="C1754">
        <f>SUMIFS(user_list!Q:Q,user_list!G:G,"&lt;="&amp;A1754,user_list!H:H,"&gt;="&amp;A1754)</f>
        <v>3.6435574229691872</v>
      </c>
      <c r="D1754">
        <f>SUMIFS(user_list!P:P,user_list!G:G,"&lt;="&amp;A1754,user_list!H:H,"&gt;="&amp;A1754,user_list!J:J,days!G1754)+SUMIFS(user_list!P:P,user_list!G:G,"&lt;="&amp;A1754,user_list!H:H,"&gt;="&amp;A1754,user_list!J:J,days!G1754-1)</f>
        <v>0.59458333333333335</v>
      </c>
      <c r="E1754" s="38">
        <f>COUNTIF(user_list!H:H,A1754)</f>
        <v>0</v>
      </c>
      <c r="F1754" s="55">
        <f t="shared" si="54"/>
        <v>10</v>
      </c>
      <c r="G1754" s="55">
        <f t="shared" si="55"/>
        <v>2019</v>
      </c>
    </row>
    <row r="1755" spans="1:7" x14ac:dyDescent="0.3">
      <c r="A1755" s="74">
        <v>43758</v>
      </c>
      <c r="B1755">
        <f>SUMIFS(user_list!P:P,user_list!G:G,"&lt;="&amp;A1755,user_list!H:H,"&gt;="&amp;A1755)</f>
        <v>1.4418493230625584</v>
      </c>
      <c r="C1755">
        <f>SUMIFS(user_list!Q:Q,user_list!G:G,"&lt;="&amp;A1755,user_list!H:H,"&gt;="&amp;A1755)</f>
        <v>3.6435574229691872</v>
      </c>
      <c r="D1755">
        <f>SUMIFS(user_list!P:P,user_list!G:G,"&lt;="&amp;A1755,user_list!H:H,"&gt;="&amp;A1755,user_list!J:J,days!G1755)+SUMIFS(user_list!P:P,user_list!G:G,"&lt;="&amp;A1755,user_list!H:H,"&gt;="&amp;A1755,user_list!J:J,days!G1755-1)</f>
        <v>0.59458333333333335</v>
      </c>
      <c r="E1755" s="38">
        <f>COUNTIF(user_list!H:H,A1755)</f>
        <v>0</v>
      </c>
      <c r="F1755" s="55">
        <f t="shared" si="54"/>
        <v>10</v>
      </c>
      <c r="G1755" s="55">
        <f t="shared" si="55"/>
        <v>2019</v>
      </c>
    </row>
    <row r="1756" spans="1:7" x14ac:dyDescent="0.3">
      <c r="A1756" s="74">
        <v>43759</v>
      </c>
      <c r="B1756">
        <f>SUMIFS(user_list!P:P,user_list!G:G,"&lt;="&amp;A1756,user_list!H:H,"&gt;="&amp;A1756)</f>
        <v>1.4418493230625584</v>
      </c>
      <c r="C1756">
        <f>SUMIFS(user_list!Q:Q,user_list!G:G,"&lt;="&amp;A1756,user_list!H:H,"&gt;="&amp;A1756)</f>
        <v>3.6435574229691872</v>
      </c>
      <c r="D1756">
        <f>SUMIFS(user_list!P:P,user_list!G:G,"&lt;="&amp;A1756,user_list!H:H,"&gt;="&amp;A1756,user_list!J:J,days!G1756)+SUMIFS(user_list!P:P,user_list!G:G,"&lt;="&amp;A1756,user_list!H:H,"&gt;="&amp;A1756,user_list!J:J,days!G1756-1)</f>
        <v>0.59458333333333335</v>
      </c>
      <c r="E1756" s="38">
        <f>COUNTIF(user_list!H:H,A1756)</f>
        <v>0</v>
      </c>
      <c r="F1756" s="55">
        <f t="shared" si="54"/>
        <v>10</v>
      </c>
      <c r="G1756" s="55">
        <f t="shared" si="55"/>
        <v>2019</v>
      </c>
    </row>
    <row r="1757" spans="1:7" x14ac:dyDescent="0.3">
      <c r="A1757" s="74">
        <v>43760</v>
      </c>
      <c r="B1757">
        <f>SUMIFS(user_list!P:P,user_list!G:G,"&lt;="&amp;A1757,user_list!H:H,"&gt;="&amp;A1757)</f>
        <v>1.4418493230625584</v>
      </c>
      <c r="C1757">
        <f>SUMIFS(user_list!Q:Q,user_list!G:G,"&lt;="&amp;A1757,user_list!H:H,"&gt;="&amp;A1757)</f>
        <v>3.6435574229691872</v>
      </c>
      <c r="D1757">
        <f>SUMIFS(user_list!P:P,user_list!G:G,"&lt;="&amp;A1757,user_list!H:H,"&gt;="&amp;A1757,user_list!J:J,days!G1757)+SUMIFS(user_list!P:P,user_list!G:G,"&lt;="&amp;A1757,user_list!H:H,"&gt;="&amp;A1757,user_list!J:J,days!G1757-1)</f>
        <v>0.59458333333333335</v>
      </c>
      <c r="E1757" s="38">
        <f>COUNTIF(user_list!H:H,A1757)</f>
        <v>0</v>
      </c>
      <c r="F1757" s="55">
        <f t="shared" si="54"/>
        <v>10</v>
      </c>
      <c r="G1757" s="55">
        <f t="shared" si="55"/>
        <v>2019</v>
      </c>
    </row>
    <row r="1758" spans="1:7" x14ac:dyDescent="0.3">
      <c r="A1758" s="74">
        <v>43761</v>
      </c>
      <c r="B1758">
        <f>SUMIFS(user_list!P:P,user_list!G:G,"&lt;="&amp;A1758,user_list!H:H,"&gt;="&amp;A1758)</f>
        <v>1.4418493230625584</v>
      </c>
      <c r="C1758">
        <f>SUMIFS(user_list!Q:Q,user_list!G:G,"&lt;="&amp;A1758,user_list!H:H,"&gt;="&amp;A1758)</f>
        <v>3.6435574229691872</v>
      </c>
      <c r="D1758">
        <f>SUMIFS(user_list!P:P,user_list!G:G,"&lt;="&amp;A1758,user_list!H:H,"&gt;="&amp;A1758,user_list!J:J,days!G1758)+SUMIFS(user_list!P:P,user_list!G:G,"&lt;="&amp;A1758,user_list!H:H,"&gt;="&amp;A1758,user_list!J:J,days!G1758-1)</f>
        <v>0.59458333333333335</v>
      </c>
      <c r="E1758" s="38">
        <f>COUNTIF(user_list!H:H,A1758)</f>
        <v>0</v>
      </c>
      <c r="F1758" s="55">
        <f t="shared" si="54"/>
        <v>10</v>
      </c>
      <c r="G1758" s="55">
        <f t="shared" si="55"/>
        <v>2019</v>
      </c>
    </row>
    <row r="1759" spans="1:7" x14ac:dyDescent="0.3">
      <c r="A1759" s="74">
        <v>43762</v>
      </c>
      <c r="B1759">
        <f>SUMIFS(user_list!P:P,user_list!G:G,"&lt;="&amp;A1759,user_list!H:H,"&gt;="&amp;A1759)</f>
        <v>2.6451826563958911</v>
      </c>
      <c r="C1759">
        <f>SUMIFS(user_list!Q:Q,user_list!G:G,"&lt;="&amp;A1759,user_list!H:H,"&gt;="&amp;A1759)</f>
        <v>6.6435574229691881</v>
      </c>
      <c r="D1759">
        <f>SUMIFS(user_list!P:P,user_list!G:G,"&lt;="&amp;A1759,user_list!H:H,"&gt;="&amp;A1759,user_list!J:J,days!G1759)+SUMIFS(user_list!P:P,user_list!G:G,"&lt;="&amp;A1759,user_list!H:H,"&gt;="&amp;A1759,user_list!J:J,days!G1759-1)</f>
        <v>1.7979166666666662</v>
      </c>
      <c r="E1759" s="38">
        <f>COUNTIF(user_list!H:H,A1759)</f>
        <v>1</v>
      </c>
      <c r="F1759" s="55">
        <f t="shared" si="54"/>
        <v>10</v>
      </c>
      <c r="G1759" s="55">
        <f t="shared" si="55"/>
        <v>2019</v>
      </c>
    </row>
    <row r="1760" spans="1:7" x14ac:dyDescent="0.3">
      <c r="A1760" s="74">
        <v>43763</v>
      </c>
      <c r="B1760">
        <f>SUMIFS(user_list!P:P,user_list!G:G,"&lt;="&amp;A1760,user_list!H:H,"&gt;="&amp;A1760)</f>
        <v>2.0505993230625581</v>
      </c>
      <c r="C1760">
        <f>SUMIFS(user_list!Q:Q,user_list!G:G,"&lt;="&amp;A1760,user_list!H:H,"&gt;="&amp;A1760)</f>
        <v>5.1435574229691872</v>
      </c>
      <c r="D1760">
        <f>SUMIFS(user_list!P:P,user_list!G:G,"&lt;="&amp;A1760,user_list!H:H,"&gt;="&amp;A1760,user_list!J:J,days!G1760)+SUMIFS(user_list!P:P,user_list!G:G,"&lt;="&amp;A1760,user_list!H:H,"&gt;="&amp;A1760,user_list!J:J,days!G1760-1)</f>
        <v>1.2033333333333329</v>
      </c>
      <c r="E1760" s="38">
        <f>COUNTIF(user_list!H:H,A1760)</f>
        <v>0</v>
      </c>
      <c r="F1760" s="55">
        <f t="shared" si="54"/>
        <v>10</v>
      </c>
      <c r="G1760" s="55">
        <f t="shared" si="55"/>
        <v>2019</v>
      </c>
    </row>
    <row r="1761" spans="1:7" x14ac:dyDescent="0.3">
      <c r="A1761" s="74">
        <v>43764</v>
      </c>
      <c r="B1761">
        <f>SUMIFS(user_list!P:P,user_list!G:G,"&lt;="&amp;A1761,user_list!H:H,"&gt;="&amp;A1761)</f>
        <v>2.0505993230625581</v>
      </c>
      <c r="C1761">
        <f>SUMIFS(user_list!Q:Q,user_list!G:G,"&lt;="&amp;A1761,user_list!H:H,"&gt;="&amp;A1761)</f>
        <v>5.1435574229691872</v>
      </c>
      <c r="D1761">
        <f>SUMIFS(user_list!P:P,user_list!G:G,"&lt;="&amp;A1761,user_list!H:H,"&gt;="&amp;A1761,user_list!J:J,days!G1761)+SUMIFS(user_list!P:P,user_list!G:G,"&lt;="&amp;A1761,user_list!H:H,"&gt;="&amp;A1761,user_list!J:J,days!G1761-1)</f>
        <v>1.2033333333333329</v>
      </c>
      <c r="E1761" s="38">
        <f>COUNTIF(user_list!H:H,A1761)</f>
        <v>0</v>
      </c>
      <c r="F1761" s="55">
        <f t="shared" si="54"/>
        <v>10</v>
      </c>
      <c r="G1761" s="55">
        <f t="shared" si="55"/>
        <v>2019</v>
      </c>
    </row>
    <row r="1762" spans="1:7" x14ac:dyDescent="0.3">
      <c r="A1762" s="74">
        <v>43765</v>
      </c>
      <c r="B1762">
        <f>SUMIFS(user_list!P:P,user_list!G:G,"&lt;="&amp;A1762,user_list!H:H,"&gt;="&amp;A1762)</f>
        <v>2.0505993230625581</v>
      </c>
      <c r="C1762">
        <f>SUMIFS(user_list!Q:Q,user_list!G:G,"&lt;="&amp;A1762,user_list!H:H,"&gt;="&amp;A1762)</f>
        <v>5.1435574229691872</v>
      </c>
      <c r="D1762">
        <f>SUMIFS(user_list!P:P,user_list!G:G,"&lt;="&amp;A1762,user_list!H:H,"&gt;="&amp;A1762,user_list!J:J,days!G1762)+SUMIFS(user_list!P:P,user_list!G:G,"&lt;="&amp;A1762,user_list!H:H,"&gt;="&amp;A1762,user_list!J:J,days!G1762-1)</f>
        <v>1.2033333333333329</v>
      </c>
      <c r="E1762" s="38">
        <f>COUNTIF(user_list!H:H,A1762)</f>
        <v>1</v>
      </c>
      <c r="F1762" s="55">
        <f t="shared" si="54"/>
        <v>10</v>
      </c>
      <c r="G1762" s="55">
        <f t="shared" si="55"/>
        <v>2019</v>
      </c>
    </row>
    <row r="1763" spans="1:7" x14ac:dyDescent="0.3">
      <c r="A1763" s="74">
        <v>43766</v>
      </c>
      <c r="B1763">
        <f>SUMIFS(user_list!P:P,user_list!G:G,"&lt;="&amp;A1763,user_list!H:H,"&gt;="&amp;A1763)</f>
        <v>0.84726598972922507</v>
      </c>
      <c r="C1763">
        <f>SUMIFS(user_list!Q:Q,user_list!G:G,"&lt;="&amp;A1763,user_list!H:H,"&gt;="&amp;A1763)</f>
        <v>2.1435574229691876</v>
      </c>
      <c r="D1763">
        <f>SUMIFS(user_list!P:P,user_list!G:G,"&lt;="&amp;A1763,user_list!H:H,"&gt;="&amp;A1763,user_list!J:J,days!G1763)+SUMIFS(user_list!P:P,user_list!G:G,"&lt;="&amp;A1763,user_list!H:H,"&gt;="&amp;A1763,user_list!J:J,days!G1763-1)</f>
        <v>0</v>
      </c>
      <c r="E1763" s="38">
        <f>COUNTIF(user_list!H:H,A1763)</f>
        <v>0</v>
      </c>
      <c r="F1763" s="55">
        <f t="shared" si="54"/>
        <v>10</v>
      </c>
      <c r="G1763" s="55">
        <f t="shared" si="55"/>
        <v>2019</v>
      </c>
    </row>
    <row r="1764" spans="1:7" x14ac:dyDescent="0.3">
      <c r="A1764" s="74">
        <v>43767</v>
      </c>
      <c r="B1764">
        <f>SUMIFS(user_list!P:P,user_list!G:G,"&lt;="&amp;A1764,user_list!H:H,"&gt;="&amp;A1764)</f>
        <v>0.84726598972922507</v>
      </c>
      <c r="C1764">
        <f>SUMIFS(user_list!Q:Q,user_list!G:G,"&lt;="&amp;A1764,user_list!H:H,"&gt;="&amp;A1764)</f>
        <v>2.1435574229691876</v>
      </c>
      <c r="D1764">
        <f>SUMIFS(user_list!P:P,user_list!G:G,"&lt;="&amp;A1764,user_list!H:H,"&gt;="&amp;A1764,user_list!J:J,days!G1764)+SUMIFS(user_list!P:P,user_list!G:G,"&lt;="&amp;A1764,user_list!H:H,"&gt;="&amp;A1764,user_list!J:J,days!G1764-1)</f>
        <v>0</v>
      </c>
      <c r="E1764" s="38">
        <f>COUNTIF(user_list!H:H,A1764)</f>
        <v>0</v>
      </c>
      <c r="F1764" s="55">
        <f t="shared" si="54"/>
        <v>10</v>
      </c>
      <c r="G1764" s="55">
        <f t="shared" si="55"/>
        <v>2019</v>
      </c>
    </row>
    <row r="1765" spans="1:7" x14ac:dyDescent="0.3">
      <c r="A1765" s="74">
        <v>43768</v>
      </c>
      <c r="B1765">
        <f>SUMIFS(user_list!P:P,user_list!G:G,"&lt;="&amp;A1765,user_list!H:H,"&gt;="&amp;A1765)</f>
        <v>0.84726598972922507</v>
      </c>
      <c r="C1765">
        <f>SUMIFS(user_list!Q:Q,user_list!G:G,"&lt;="&amp;A1765,user_list!H:H,"&gt;="&amp;A1765)</f>
        <v>2.1435574229691876</v>
      </c>
      <c r="D1765">
        <f>SUMIFS(user_list!P:P,user_list!G:G,"&lt;="&amp;A1765,user_list!H:H,"&gt;="&amp;A1765,user_list!J:J,days!G1765)+SUMIFS(user_list!P:P,user_list!G:G,"&lt;="&amp;A1765,user_list!H:H,"&gt;="&amp;A1765,user_list!J:J,days!G1765-1)</f>
        <v>0</v>
      </c>
      <c r="E1765" s="38">
        <f>COUNTIF(user_list!H:H,A1765)</f>
        <v>0</v>
      </c>
      <c r="F1765" s="55">
        <f t="shared" si="54"/>
        <v>10</v>
      </c>
      <c r="G1765" s="55">
        <f t="shared" si="55"/>
        <v>2019</v>
      </c>
    </row>
    <row r="1766" spans="1:7" x14ac:dyDescent="0.3">
      <c r="A1766" s="74">
        <v>43769</v>
      </c>
      <c r="B1766">
        <f>SUMIFS(user_list!P:P,user_list!G:G,"&lt;="&amp;A1766,user_list!H:H,"&gt;="&amp;A1766)</f>
        <v>0.84726598972922507</v>
      </c>
      <c r="C1766">
        <f>SUMIFS(user_list!Q:Q,user_list!G:G,"&lt;="&amp;A1766,user_list!H:H,"&gt;="&amp;A1766)</f>
        <v>2.1435574229691876</v>
      </c>
      <c r="D1766">
        <f>SUMIFS(user_list!P:P,user_list!G:G,"&lt;="&amp;A1766,user_list!H:H,"&gt;="&amp;A1766,user_list!J:J,days!G1766)+SUMIFS(user_list!P:P,user_list!G:G,"&lt;="&amp;A1766,user_list!H:H,"&gt;="&amp;A1766,user_list!J:J,days!G1766-1)</f>
        <v>0</v>
      </c>
      <c r="E1766" s="38">
        <f>COUNTIF(user_list!H:H,A1766)</f>
        <v>0</v>
      </c>
      <c r="F1766" s="55">
        <f t="shared" si="54"/>
        <v>10</v>
      </c>
      <c r="G1766" s="55">
        <f t="shared" si="55"/>
        <v>2019</v>
      </c>
    </row>
    <row r="1767" spans="1:7" x14ac:dyDescent="0.3">
      <c r="A1767" s="74">
        <v>43770</v>
      </c>
      <c r="B1767">
        <f>SUMIFS(user_list!P:P,user_list!G:G,"&lt;="&amp;A1767,user_list!H:H,"&gt;="&amp;A1767)</f>
        <v>0.84726598972922507</v>
      </c>
      <c r="C1767">
        <f>SUMIFS(user_list!Q:Q,user_list!G:G,"&lt;="&amp;A1767,user_list!H:H,"&gt;="&amp;A1767)</f>
        <v>2.1435574229691876</v>
      </c>
      <c r="D1767">
        <f>SUMIFS(user_list!P:P,user_list!G:G,"&lt;="&amp;A1767,user_list!H:H,"&gt;="&amp;A1767,user_list!J:J,days!G1767)+SUMIFS(user_list!P:P,user_list!G:G,"&lt;="&amp;A1767,user_list!H:H,"&gt;="&amp;A1767,user_list!J:J,days!G1767-1)</f>
        <v>0</v>
      </c>
      <c r="E1767" s="38">
        <f>COUNTIF(user_list!H:H,A1767)</f>
        <v>0</v>
      </c>
      <c r="F1767" s="55">
        <f t="shared" si="54"/>
        <v>11</v>
      </c>
      <c r="G1767" s="55">
        <f t="shared" si="55"/>
        <v>2019</v>
      </c>
    </row>
    <row r="1768" spans="1:7" x14ac:dyDescent="0.3">
      <c r="A1768" s="74">
        <v>43771</v>
      </c>
      <c r="B1768">
        <f>SUMIFS(user_list!P:P,user_list!G:G,"&lt;="&amp;A1768,user_list!H:H,"&gt;="&amp;A1768)</f>
        <v>0.84726598972922507</v>
      </c>
      <c r="C1768">
        <f>SUMIFS(user_list!Q:Q,user_list!G:G,"&lt;="&amp;A1768,user_list!H:H,"&gt;="&amp;A1768)</f>
        <v>2.1435574229691876</v>
      </c>
      <c r="D1768">
        <f>SUMIFS(user_list!P:P,user_list!G:G,"&lt;="&amp;A1768,user_list!H:H,"&gt;="&amp;A1768,user_list!J:J,days!G1768)+SUMIFS(user_list!P:P,user_list!G:G,"&lt;="&amp;A1768,user_list!H:H,"&gt;="&amp;A1768,user_list!J:J,days!G1768-1)</f>
        <v>0</v>
      </c>
      <c r="E1768" s="38">
        <f>COUNTIF(user_list!H:H,A1768)</f>
        <v>0</v>
      </c>
      <c r="F1768" s="55">
        <f t="shared" si="54"/>
        <v>11</v>
      </c>
      <c r="G1768" s="55">
        <f t="shared" si="55"/>
        <v>2019</v>
      </c>
    </row>
    <row r="1769" spans="1:7" x14ac:dyDescent="0.3">
      <c r="A1769" s="74">
        <v>43772</v>
      </c>
      <c r="B1769">
        <f>SUMIFS(user_list!P:P,user_list!G:G,"&lt;="&amp;A1769,user_list!H:H,"&gt;="&amp;A1769)</f>
        <v>0.84726598972922507</v>
      </c>
      <c r="C1769">
        <f>SUMIFS(user_list!Q:Q,user_list!G:G,"&lt;="&amp;A1769,user_list!H:H,"&gt;="&amp;A1769)</f>
        <v>2.1435574229691876</v>
      </c>
      <c r="D1769">
        <f>SUMIFS(user_list!P:P,user_list!G:G,"&lt;="&amp;A1769,user_list!H:H,"&gt;="&amp;A1769,user_list!J:J,days!G1769)+SUMIFS(user_list!P:P,user_list!G:G,"&lt;="&amp;A1769,user_list!H:H,"&gt;="&amp;A1769,user_list!J:J,days!G1769-1)</f>
        <v>0</v>
      </c>
      <c r="E1769" s="38">
        <f>COUNTIF(user_list!H:H,A1769)</f>
        <v>0</v>
      </c>
      <c r="F1769" s="55">
        <f t="shared" si="54"/>
        <v>11</v>
      </c>
      <c r="G1769" s="55">
        <f t="shared" si="55"/>
        <v>2019</v>
      </c>
    </row>
    <row r="1770" spans="1:7" x14ac:dyDescent="0.3">
      <c r="A1770" s="74">
        <v>43773</v>
      </c>
      <c r="B1770">
        <f>SUMIFS(user_list!P:P,user_list!G:G,"&lt;="&amp;A1770,user_list!H:H,"&gt;="&amp;A1770)</f>
        <v>0.84726598972922507</v>
      </c>
      <c r="C1770">
        <f>SUMIFS(user_list!Q:Q,user_list!G:G,"&lt;="&amp;A1770,user_list!H:H,"&gt;="&amp;A1770)</f>
        <v>2.1435574229691876</v>
      </c>
      <c r="D1770">
        <f>SUMIFS(user_list!P:P,user_list!G:G,"&lt;="&amp;A1770,user_list!H:H,"&gt;="&amp;A1770,user_list!J:J,days!G1770)+SUMIFS(user_list!P:P,user_list!G:G,"&lt;="&amp;A1770,user_list!H:H,"&gt;="&amp;A1770,user_list!J:J,days!G1770-1)</f>
        <v>0</v>
      </c>
      <c r="E1770" s="38">
        <f>COUNTIF(user_list!H:H,A1770)</f>
        <v>0</v>
      </c>
      <c r="F1770" s="55">
        <f t="shared" si="54"/>
        <v>11</v>
      </c>
      <c r="G1770" s="55">
        <f t="shared" si="55"/>
        <v>2019</v>
      </c>
    </row>
    <row r="1771" spans="1:7" x14ac:dyDescent="0.3">
      <c r="A1771" s="74">
        <v>43774</v>
      </c>
      <c r="B1771">
        <f>SUMIFS(user_list!P:P,user_list!G:G,"&lt;="&amp;A1771,user_list!H:H,"&gt;="&amp;A1771)</f>
        <v>0.84726598972922507</v>
      </c>
      <c r="C1771">
        <f>SUMIFS(user_list!Q:Q,user_list!G:G,"&lt;="&amp;A1771,user_list!H:H,"&gt;="&amp;A1771)</f>
        <v>2.1435574229691876</v>
      </c>
      <c r="D1771">
        <f>SUMIFS(user_list!P:P,user_list!G:G,"&lt;="&amp;A1771,user_list!H:H,"&gt;="&amp;A1771,user_list!J:J,days!G1771)+SUMIFS(user_list!P:P,user_list!G:G,"&lt;="&amp;A1771,user_list!H:H,"&gt;="&amp;A1771,user_list!J:J,days!G1771-1)</f>
        <v>0</v>
      </c>
      <c r="E1771" s="38">
        <f>COUNTIF(user_list!H:H,A1771)</f>
        <v>0</v>
      </c>
      <c r="F1771" s="55">
        <f t="shared" si="54"/>
        <v>11</v>
      </c>
      <c r="G1771" s="55">
        <f t="shared" si="55"/>
        <v>2019</v>
      </c>
    </row>
    <row r="1772" spans="1:7" x14ac:dyDescent="0.3">
      <c r="A1772" s="74">
        <v>43775</v>
      </c>
      <c r="B1772">
        <f>SUMIFS(user_list!P:P,user_list!G:G,"&lt;="&amp;A1772,user_list!H:H,"&gt;="&amp;A1772)</f>
        <v>0.84726598972922507</v>
      </c>
      <c r="C1772">
        <f>SUMIFS(user_list!Q:Q,user_list!G:G,"&lt;="&amp;A1772,user_list!H:H,"&gt;="&amp;A1772)</f>
        <v>2.1435574229691876</v>
      </c>
      <c r="D1772">
        <f>SUMIFS(user_list!P:P,user_list!G:G,"&lt;="&amp;A1772,user_list!H:H,"&gt;="&amp;A1772,user_list!J:J,days!G1772)+SUMIFS(user_list!P:P,user_list!G:G,"&lt;="&amp;A1772,user_list!H:H,"&gt;="&amp;A1772,user_list!J:J,days!G1772-1)</f>
        <v>0</v>
      </c>
      <c r="E1772" s="38">
        <f>COUNTIF(user_list!H:H,A1772)</f>
        <v>0</v>
      </c>
      <c r="F1772" s="55">
        <f t="shared" si="54"/>
        <v>11</v>
      </c>
      <c r="G1772" s="55">
        <f t="shared" si="55"/>
        <v>2019</v>
      </c>
    </row>
    <row r="1773" spans="1:7" x14ac:dyDescent="0.3">
      <c r="A1773" s="74">
        <v>43776</v>
      </c>
      <c r="B1773">
        <f>SUMIFS(user_list!P:P,user_list!G:G,"&lt;="&amp;A1773,user_list!H:H,"&gt;="&amp;A1773)</f>
        <v>1.2408771008403361</v>
      </c>
      <c r="C1773">
        <f>SUMIFS(user_list!Q:Q,user_list!G:G,"&lt;="&amp;A1773,user_list!H:H,"&gt;="&amp;A1773)</f>
        <v>3.1435574229691872</v>
      </c>
      <c r="D1773">
        <f>SUMIFS(user_list!P:P,user_list!G:G,"&lt;="&amp;A1773,user_list!H:H,"&gt;="&amp;A1773,user_list!J:J,days!G1773)+SUMIFS(user_list!P:P,user_list!G:G,"&lt;="&amp;A1773,user_list!H:H,"&gt;="&amp;A1773,user_list!J:J,days!G1773-1)</f>
        <v>0.39361111111111108</v>
      </c>
      <c r="E1773" s="38">
        <f>COUNTIF(user_list!H:H,A1773)</f>
        <v>0</v>
      </c>
      <c r="F1773" s="55">
        <f t="shared" si="54"/>
        <v>11</v>
      </c>
      <c r="G1773" s="55">
        <f t="shared" si="55"/>
        <v>2019</v>
      </c>
    </row>
    <row r="1774" spans="1:7" x14ac:dyDescent="0.3">
      <c r="A1774" s="74">
        <v>43777</v>
      </c>
      <c r="B1774">
        <f>SUMIFS(user_list!P:P,user_list!G:G,"&lt;="&amp;A1774,user_list!H:H,"&gt;="&amp;A1774)</f>
        <v>1.2408771008403361</v>
      </c>
      <c r="C1774">
        <f>SUMIFS(user_list!Q:Q,user_list!G:G,"&lt;="&amp;A1774,user_list!H:H,"&gt;="&amp;A1774)</f>
        <v>3.1435574229691872</v>
      </c>
      <c r="D1774">
        <f>SUMIFS(user_list!P:P,user_list!G:G,"&lt;="&amp;A1774,user_list!H:H,"&gt;="&amp;A1774,user_list!J:J,days!G1774)+SUMIFS(user_list!P:P,user_list!G:G,"&lt;="&amp;A1774,user_list!H:H,"&gt;="&amp;A1774,user_list!J:J,days!G1774-1)</f>
        <v>0.39361111111111108</v>
      </c>
      <c r="E1774" s="38">
        <f>COUNTIF(user_list!H:H,A1774)</f>
        <v>0</v>
      </c>
      <c r="F1774" s="55">
        <f t="shared" si="54"/>
        <v>11</v>
      </c>
      <c r="G1774" s="55">
        <f t="shared" si="55"/>
        <v>2019</v>
      </c>
    </row>
    <row r="1775" spans="1:7" x14ac:dyDescent="0.3">
      <c r="A1775" s="74">
        <v>43778</v>
      </c>
      <c r="B1775">
        <f>SUMIFS(user_list!P:P,user_list!G:G,"&lt;="&amp;A1775,user_list!H:H,"&gt;="&amp;A1775)</f>
        <v>1.2408771008403361</v>
      </c>
      <c r="C1775">
        <f>SUMIFS(user_list!Q:Q,user_list!G:G,"&lt;="&amp;A1775,user_list!H:H,"&gt;="&amp;A1775)</f>
        <v>3.1435574229691872</v>
      </c>
      <c r="D1775">
        <f>SUMIFS(user_list!P:P,user_list!G:G,"&lt;="&amp;A1775,user_list!H:H,"&gt;="&amp;A1775,user_list!J:J,days!G1775)+SUMIFS(user_list!P:P,user_list!G:G,"&lt;="&amp;A1775,user_list!H:H,"&gt;="&amp;A1775,user_list!J:J,days!G1775-1)</f>
        <v>0.39361111111111108</v>
      </c>
      <c r="E1775" s="38">
        <f>COUNTIF(user_list!H:H,A1775)</f>
        <v>0</v>
      </c>
      <c r="F1775" s="55">
        <f t="shared" si="54"/>
        <v>11</v>
      </c>
      <c r="G1775" s="55">
        <f t="shared" si="55"/>
        <v>2019</v>
      </c>
    </row>
    <row r="1776" spans="1:7" x14ac:dyDescent="0.3">
      <c r="A1776" s="74">
        <v>43779</v>
      </c>
      <c r="B1776">
        <f>SUMIFS(user_list!P:P,user_list!G:G,"&lt;="&amp;A1776,user_list!H:H,"&gt;="&amp;A1776)</f>
        <v>1.2408771008403361</v>
      </c>
      <c r="C1776">
        <f>SUMIFS(user_list!Q:Q,user_list!G:G,"&lt;="&amp;A1776,user_list!H:H,"&gt;="&amp;A1776)</f>
        <v>3.1435574229691872</v>
      </c>
      <c r="D1776">
        <f>SUMIFS(user_list!P:P,user_list!G:G,"&lt;="&amp;A1776,user_list!H:H,"&gt;="&amp;A1776,user_list!J:J,days!G1776)+SUMIFS(user_list!P:P,user_list!G:G,"&lt;="&amp;A1776,user_list!H:H,"&gt;="&amp;A1776,user_list!J:J,days!G1776-1)</f>
        <v>0.39361111111111108</v>
      </c>
      <c r="E1776" s="38">
        <f>COUNTIF(user_list!H:H,A1776)</f>
        <v>0</v>
      </c>
      <c r="F1776" s="55">
        <f t="shared" si="54"/>
        <v>11</v>
      </c>
      <c r="G1776" s="55">
        <f t="shared" si="55"/>
        <v>2019</v>
      </c>
    </row>
    <row r="1777" spans="1:7" x14ac:dyDescent="0.3">
      <c r="A1777" s="74">
        <v>43780</v>
      </c>
      <c r="B1777">
        <f>SUMIFS(user_list!P:P,user_list!G:G,"&lt;="&amp;A1777,user_list!H:H,"&gt;="&amp;A1777)</f>
        <v>1.2408771008403361</v>
      </c>
      <c r="C1777">
        <f>SUMIFS(user_list!Q:Q,user_list!G:G,"&lt;="&amp;A1777,user_list!H:H,"&gt;="&amp;A1777)</f>
        <v>3.1435574229691872</v>
      </c>
      <c r="D1777">
        <f>SUMIFS(user_list!P:P,user_list!G:G,"&lt;="&amp;A1777,user_list!H:H,"&gt;="&amp;A1777,user_list!J:J,days!G1777)+SUMIFS(user_list!P:P,user_list!G:G,"&lt;="&amp;A1777,user_list!H:H,"&gt;="&amp;A1777,user_list!J:J,days!G1777-1)</f>
        <v>0.39361111111111108</v>
      </c>
      <c r="E1777" s="38">
        <f>COUNTIF(user_list!H:H,A1777)</f>
        <v>0</v>
      </c>
      <c r="F1777" s="55">
        <f t="shared" si="54"/>
        <v>11</v>
      </c>
      <c r="G1777" s="55">
        <f t="shared" si="55"/>
        <v>2019</v>
      </c>
    </row>
    <row r="1778" spans="1:7" x14ac:dyDescent="0.3">
      <c r="A1778" s="74">
        <v>43781</v>
      </c>
      <c r="B1778">
        <f>SUMIFS(user_list!P:P,user_list!G:G,"&lt;="&amp;A1778,user_list!H:H,"&gt;="&amp;A1778)</f>
        <v>1.2408771008403361</v>
      </c>
      <c r="C1778">
        <f>SUMIFS(user_list!Q:Q,user_list!G:G,"&lt;="&amp;A1778,user_list!H:H,"&gt;="&amp;A1778)</f>
        <v>3.1435574229691872</v>
      </c>
      <c r="D1778">
        <f>SUMIFS(user_list!P:P,user_list!G:G,"&lt;="&amp;A1778,user_list!H:H,"&gt;="&amp;A1778,user_list!J:J,days!G1778)+SUMIFS(user_list!P:P,user_list!G:G,"&lt;="&amp;A1778,user_list!H:H,"&gt;="&amp;A1778,user_list!J:J,days!G1778-1)</f>
        <v>0.39361111111111108</v>
      </c>
      <c r="E1778" s="38">
        <f>COUNTIF(user_list!H:H,A1778)</f>
        <v>0</v>
      </c>
      <c r="F1778" s="55">
        <f t="shared" si="54"/>
        <v>11</v>
      </c>
      <c r="G1778" s="55">
        <f t="shared" si="55"/>
        <v>2019</v>
      </c>
    </row>
    <row r="1779" spans="1:7" x14ac:dyDescent="0.3">
      <c r="A1779" s="74">
        <v>43782</v>
      </c>
      <c r="B1779">
        <f>SUMIFS(user_list!P:P,user_list!G:G,"&lt;="&amp;A1779,user_list!H:H,"&gt;="&amp;A1779)</f>
        <v>1.2408771008403361</v>
      </c>
      <c r="C1779">
        <f>SUMIFS(user_list!Q:Q,user_list!G:G,"&lt;="&amp;A1779,user_list!H:H,"&gt;="&amp;A1779)</f>
        <v>3.1435574229691872</v>
      </c>
      <c r="D1779">
        <f>SUMIFS(user_list!P:P,user_list!G:G,"&lt;="&amp;A1779,user_list!H:H,"&gt;="&amp;A1779,user_list!J:J,days!G1779)+SUMIFS(user_list!P:P,user_list!G:G,"&lt;="&amp;A1779,user_list!H:H,"&gt;="&amp;A1779,user_list!J:J,days!G1779-1)</f>
        <v>0.39361111111111108</v>
      </c>
      <c r="E1779" s="38">
        <f>COUNTIF(user_list!H:H,A1779)</f>
        <v>0</v>
      </c>
      <c r="F1779" s="55">
        <f t="shared" si="54"/>
        <v>11</v>
      </c>
      <c r="G1779" s="55">
        <f t="shared" si="55"/>
        <v>2019</v>
      </c>
    </row>
    <row r="1780" spans="1:7" x14ac:dyDescent="0.3">
      <c r="A1780" s="74">
        <v>43783</v>
      </c>
      <c r="B1780">
        <f>SUMIFS(user_list!P:P,user_list!G:G,"&lt;="&amp;A1780,user_list!H:H,"&gt;="&amp;A1780)</f>
        <v>1.2408771008403361</v>
      </c>
      <c r="C1780">
        <f>SUMIFS(user_list!Q:Q,user_list!G:G,"&lt;="&amp;A1780,user_list!H:H,"&gt;="&amp;A1780)</f>
        <v>3.1435574229691872</v>
      </c>
      <c r="D1780">
        <f>SUMIFS(user_list!P:P,user_list!G:G,"&lt;="&amp;A1780,user_list!H:H,"&gt;="&amp;A1780,user_list!J:J,days!G1780)+SUMIFS(user_list!P:P,user_list!G:G,"&lt;="&amp;A1780,user_list!H:H,"&gt;="&amp;A1780,user_list!J:J,days!G1780-1)</f>
        <v>0.39361111111111108</v>
      </c>
      <c r="E1780" s="38">
        <f>COUNTIF(user_list!H:H,A1780)</f>
        <v>0</v>
      </c>
      <c r="F1780" s="55">
        <f t="shared" si="54"/>
        <v>11</v>
      </c>
      <c r="G1780" s="55">
        <f t="shared" si="55"/>
        <v>2019</v>
      </c>
    </row>
    <row r="1781" spans="1:7" x14ac:dyDescent="0.3">
      <c r="A1781" s="74">
        <v>43784</v>
      </c>
      <c r="B1781">
        <f>SUMIFS(user_list!P:P,user_list!G:G,"&lt;="&amp;A1781,user_list!H:H,"&gt;="&amp;A1781)</f>
        <v>1.2408771008403361</v>
      </c>
      <c r="C1781">
        <f>SUMIFS(user_list!Q:Q,user_list!G:G,"&lt;="&amp;A1781,user_list!H:H,"&gt;="&amp;A1781)</f>
        <v>3.1435574229691872</v>
      </c>
      <c r="D1781">
        <f>SUMIFS(user_list!P:P,user_list!G:G,"&lt;="&amp;A1781,user_list!H:H,"&gt;="&amp;A1781,user_list!J:J,days!G1781)+SUMIFS(user_list!P:P,user_list!G:G,"&lt;="&amp;A1781,user_list!H:H,"&gt;="&amp;A1781,user_list!J:J,days!G1781-1)</f>
        <v>0.39361111111111108</v>
      </c>
      <c r="E1781" s="38">
        <f>COUNTIF(user_list!H:H,A1781)</f>
        <v>0</v>
      </c>
      <c r="F1781" s="55">
        <f t="shared" si="54"/>
        <v>11</v>
      </c>
      <c r="G1781" s="55">
        <f t="shared" si="55"/>
        <v>2019</v>
      </c>
    </row>
    <row r="1782" spans="1:7" x14ac:dyDescent="0.3">
      <c r="A1782" s="74">
        <v>43785</v>
      </c>
      <c r="B1782">
        <f>SUMIFS(user_list!P:P,user_list!G:G,"&lt;="&amp;A1782,user_list!H:H,"&gt;="&amp;A1782)</f>
        <v>1.2408771008403361</v>
      </c>
      <c r="C1782">
        <f>SUMIFS(user_list!Q:Q,user_list!G:G,"&lt;="&amp;A1782,user_list!H:H,"&gt;="&amp;A1782)</f>
        <v>3.1435574229691872</v>
      </c>
      <c r="D1782">
        <f>SUMIFS(user_list!P:P,user_list!G:G,"&lt;="&amp;A1782,user_list!H:H,"&gt;="&amp;A1782,user_list!J:J,days!G1782)+SUMIFS(user_list!P:P,user_list!G:G,"&lt;="&amp;A1782,user_list!H:H,"&gt;="&amp;A1782,user_list!J:J,days!G1782-1)</f>
        <v>0.39361111111111108</v>
      </c>
      <c r="E1782" s="38">
        <f>COUNTIF(user_list!H:H,A1782)</f>
        <v>0</v>
      </c>
      <c r="F1782" s="55">
        <f t="shared" si="54"/>
        <v>11</v>
      </c>
      <c r="G1782" s="55">
        <f t="shared" si="55"/>
        <v>2019</v>
      </c>
    </row>
    <row r="1783" spans="1:7" x14ac:dyDescent="0.3">
      <c r="A1783" s="74">
        <v>43786</v>
      </c>
      <c r="B1783">
        <f>SUMIFS(user_list!P:P,user_list!G:G,"&lt;="&amp;A1783,user_list!H:H,"&gt;="&amp;A1783)</f>
        <v>1.2408771008403361</v>
      </c>
      <c r="C1783">
        <f>SUMIFS(user_list!Q:Q,user_list!G:G,"&lt;="&amp;A1783,user_list!H:H,"&gt;="&amp;A1783)</f>
        <v>3.1435574229691872</v>
      </c>
      <c r="D1783">
        <f>SUMIFS(user_list!P:P,user_list!G:G,"&lt;="&amp;A1783,user_list!H:H,"&gt;="&amp;A1783,user_list!J:J,days!G1783)+SUMIFS(user_list!P:P,user_list!G:G,"&lt;="&amp;A1783,user_list!H:H,"&gt;="&amp;A1783,user_list!J:J,days!G1783-1)</f>
        <v>0.39361111111111108</v>
      </c>
      <c r="E1783" s="38">
        <f>COUNTIF(user_list!H:H,A1783)</f>
        <v>0</v>
      </c>
      <c r="F1783" s="55">
        <f t="shared" si="54"/>
        <v>11</v>
      </c>
      <c r="G1783" s="55">
        <f t="shared" si="55"/>
        <v>2019</v>
      </c>
    </row>
    <row r="1784" spans="1:7" x14ac:dyDescent="0.3">
      <c r="A1784" s="74">
        <v>43787</v>
      </c>
      <c r="B1784">
        <f>SUMIFS(user_list!P:P,user_list!G:G,"&lt;="&amp;A1784,user_list!H:H,"&gt;="&amp;A1784)</f>
        <v>2.6958771008403364</v>
      </c>
      <c r="C1784">
        <f>SUMIFS(user_list!Q:Q,user_list!G:G,"&lt;="&amp;A1784,user_list!H:H,"&gt;="&amp;A1784)</f>
        <v>6.7435574229691877</v>
      </c>
      <c r="D1784">
        <f>SUMIFS(user_list!P:P,user_list!G:G,"&lt;="&amp;A1784,user_list!H:H,"&gt;="&amp;A1784,user_list!J:J,days!G1784)+SUMIFS(user_list!P:P,user_list!G:G,"&lt;="&amp;A1784,user_list!H:H,"&gt;="&amp;A1784,user_list!J:J,days!G1784-1)</f>
        <v>1.8486111111111114</v>
      </c>
      <c r="E1784" s="38">
        <f>COUNTIF(user_list!H:H,A1784)</f>
        <v>2</v>
      </c>
      <c r="F1784" s="55">
        <f t="shared" si="54"/>
        <v>11</v>
      </c>
      <c r="G1784" s="55">
        <f t="shared" si="55"/>
        <v>2019</v>
      </c>
    </row>
    <row r="1785" spans="1:7" x14ac:dyDescent="0.3">
      <c r="A1785" s="74">
        <v>43788</v>
      </c>
      <c r="B1785">
        <f>SUMIFS(user_list!P:P,user_list!G:G,"&lt;="&amp;A1785,user_list!H:H,"&gt;="&amp;A1785)</f>
        <v>1.9089326563958919</v>
      </c>
      <c r="C1785">
        <f>SUMIFS(user_list!Q:Q,user_list!G:G,"&lt;="&amp;A1785,user_list!H:H,"&gt;="&amp;A1785)</f>
        <v>4.7435574229691877</v>
      </c>
      <c r="D1785">
        <f>SUMIFS(user_list!P:P,user_list!G:G,"&lt;="&amp;A1785,user_list!H:H,"&gt;="&amp;A1785,user_list!J:J,days!G1785)+SUMIFS(user_list!P:P,user_list!G:G,"&lt;="&amp;A1785,user_list!H:H,"&gt;="&amp;A1785,user_list!J:J,days!G1785-1)</f>
        <v>1.061666666666667</v>
      </c>
      <c r="E1785" s="38">
        <f>COUNTIF(user_list!H:H,A1785)</f>
        <v>0</v>
      </c>
      <c r="F1785" s="55">
        <f t="shared" si="54"/>
        <v>11</v>
      </c>
      <c r="G1785" s="55">
        <f t="shared" si="55"/>
        <v>2019</v>
      </c>
    </row>
    <row r="1786" spans="1:7" x14ac:dyDescent="0.3">
      <c r="A1786" s="74">
        <v>43789</v>
      </c>
      <c r="B1786">
        <f>SUMIFS(user_list!P:P,user_list!G:G,"&lt;="&amp;A1786,user_list!H:H,"&gt;="&amp;A1786)</f>
        <v>1.9089326563958919</v>
      </c>
      <c r="C1786">
        <f>SUMIFS(user_list!Q:Q,user_list!G:G,"&lt;="&amp;A1786,user_list!H:H,"&gt;="&amp;A1786)</f>
        <v>4.7435574229691877</v>
      </c>
      <c r="D1786">
        <f>SUMIFS(user_list!P:P,user_list!G:G,"&lt;="&amp;A1786,user_list!H:H,"&gt;="&amp;A1786,user_list!J:J,days!G1786)+SUMIFS(user_list!P:P,user_list!G:G,"&lt;="&amp;A1786,user_list!H:H,"&gt;="&amp;A1786,user_list!J:J,days!G1786-1)</f>
        <v>1.061666666666667</v>
      </c>
      <c r="E1786" s="38">
        <f>COUNTIF(user_list!H:H,A1786)</f>
        <v>0</v>
      </c>
      <c r="F1786" s="55">
        <f t="shared" si="54"/>
        <v>11</v>
      </c>
      <c r="G1786" s="55">
        <f t="shared" si="55"/>
        <v>2019</v>
      </c>
    </row>
    <row r="1787" spans="1:7" x14ac:dyDescent="0.3">
      <c r="A1787" s="74">
        <v>43790</v>
      </c>
      <c r="B1787">
        <f>SUMIFS(user_list!P:P,user_list!G:G,"&lt;="&amp;A1787,user_list!H:H,"&gt;="&amp;A1787)</f>
        <v>1.9089326563958919</v>
      </c>
      <c r="C1787">
        <f>SUMIFS(user_list!Q:Q,user_list!G:G,"&lt;="&amp;A1787,user_list!H:H,"&gt;="&amp;A1787)</f>
        <v>4.7435574229691877</v>
      </c>
      <c r="D1787">
        <f>SUMIFS(user_list!P:P,user_list!G:G,"&lt;="&amp;A1787,user_list!H:H,"&gt;="&amp;A1787,user_list!J:J,days!G1787)+SUMIFS(user_list!P:P,user_list!G:G,"&lt;="&amp;A1787,user_list!H:H,"&gt;="&amp;A1787,user_list!J:J,days!G1787-1)</f>
        <v>1.061666666666667</v>
      </c>
      <c r="E1787" s="38">
        <f>COUNTIF(user_list!H:H,A1787)</f>
        <v>0</v>
      </c>
      <c r="F1787" s="55">
        <f t="shared" si="54"/>
        <v>11</v>
      </c>
      <c r="G1787" s="55">
        <f t="shared" si="55"/>
        <v>2019</v>
      </c>
    </row>
    <row r="1788" spans="1:7" x14ac:dyDescent="0.3">
      <c r="A1788" s="74">
        <v>43791</v>
      </c>
      <c r="B1788">
        <f>SUMIFS(user_list!P:P,user_list!G:G,"&lt;="&amp;A1788,user_list!H:H,"&gt;="&amp;A1788)</f>
        <v>2.3972659897292252</v>
      </c>
      <c r="C1788">
        <f>SUMIFS(user_list!Q:Q,user_list!G:G,"&lt;="&amp;A1788,user_list!H:H,"&gt;="&amp;A1788)</f>
        <v>5.9435574229691879</v>
      </c>
      <c r="D1788">
        <f>SUMIFS(user_list!P:P,user_list!G:G,"&lt;="&amp;A1788,user_list!H:H,"&gt;="&amp;A1788,user_list!J:J,days!G1788)+SUMIFS(user_list!P:P,user_list!G:G,"&lt;="&amp;A1788,user_list!H:H,"&gt;="&amp;A1788,user_list!J:J,days!G1788-1)</f>
        <v>1.5500000000000003</v>
      </c>
      <c r="E1788" s="38">
        <f>COUNTIF(user_list!H:H,A1788)</f>
        <v>1</v>
      </c>
      <c r="F1788" s="55">
        <f t="shared" si="54"/>
        <v>11</v>
      </c>
      <c r="G1788" s="55">
        <f t="shared" si="55"/>
        <v>2019</v>
      </c>
    </row>
    <row r="1789" spans="1:7" x14ac:dyDescent="0.3">
      <c r="A1789" s="74">
        <v>43792</v>
      </c>
      <c r="B1789">
        <f>SUMIFS(user_list!P:P,user_list!G:G,"&lt;="&amp;A1789,user_list!H:H,"&gt;="&amp;A1789)</f>
        <v>3.16782154528478</v>
      </c>
      <c r="C1789">
        <f>SUMIFS(user_list!Q:Q,user_list!G:G,"&lt;="&amp;A1789,user_list!H:H,"&gt;="&amp;A1789)</f>
        <v>4.3435574229691873</v>
      </c>
      <c r="D1789">
        <f>SUMIFS(user_list!P:P,user_list!G:G,"&lt;="&amp;A1789,user_list!H:H,"&gt;="&amp;A1789,user_list!J:J,days!G1789)+SUMIFS(user_list!P:P,user_list!G:G,"&lt;="&amp;A1789,user_list!H:H,"&gt;="&amp;A1789,user_list!J:J,days!G1789-1)</f>
        <v>0.48833333333333329</v>
      </c>
      <c r="E1789" s="38">
        <f>COUNTIF(user_list!H:H,A1789)</f>
        <v>1</v>
      </c>
      <c r="F1789" s="55">
        <f t="shared" si="54"/>
        <v>11</v>
      </c>
      <c r="G1789" s="55">
        <f t="shared" si="55"/>
        <v>2019</v>
      </c>
    </row>
    <row r="1790" spans="1:7" x14ac:dyDescent="0.3">
      <c r="A1790" s="74">
        <v>43793</v>
      </c>
      <c r="B1790">
        <f>SUMIFS(user_list!P:P,user_list!G:G,"&lt;="&amp;A1790,user_list!H:H,"&gt;="&amp;A1790)</f>
        <v>1.3355993230625582</v>
      </c>
      <c r="C1790">
        <f>SUMIFS(user_list!Q:Q,user_list!G:G,"&lt;="&amp;A1790,user_list!H:H,"&gt;="&amp;A1790)</f>
        <v>3.3435574229691873</v>
      </c>
      <c r="D1790">
        <f>SUMIFS(user_list!P:P,user_list!G:G,"&lt;="&amp;A1790,user_list!H:H,"&gt;="&amp;A1790,user_list!J:J,days!G1790)+SUMIFS(user_list!P:P,user_list!G:G,"&lt;="&amp;A1790,user_list!H:H,"&gt;="&amp;A1790,user_list!J:J,days!G1790-1)</f>
        <v>0.48833333333333329</v>
      </c>
      <c r="E1790" s="38">
        <f>COUNTIF(user_list!H:H,A1790)</f>
        <v>0</v>
      </c>
      <c r="F1790" s="55">
        <f t="shared" si="54"/>
        <v>11</v>
      </c>
      <c r="G1790" s="55">
        <f t="shared" si="55"/>
        <v>2019</v>
      </c>
    </row>
    <row r="1791" spans="1:7" x14ac:dyDescent="0.3">
      <c r="A1791" s="74">
        <v>43794</v>
      </c>
      <c r="B1791">
        <f>SUMIFS(user_list!P:P,user_list!G:G,"&lt;="&amp;A1791,user_list!H:H,"&gt;="&amp;A1791)</f>
        <v>1.3355993230625582</v>
      </c>
      <c r="C1791">
        <f>SUMIFS(user_list!Q:Q,user_list!G:G,"&lt;="&amp;A1791,user_list!H:H,"&gt;="&amp;A1791)</f>
        <v>3.3435574229691873</v>
      </c>
      <c r="D1791">
        <f>SUMIFS(user_list!P:P,user_list!G:G,"&lt;="&amp;A1791,user_list!H:H,"&gt;="&amp;A1791,user_list!J:J,days!G1791)+SUMIFS(user_list!P:P,user_list!G:G,"&lt;="&amp;A1791,user_list!H:H,"&gt;="&amp;A1791,user_list!J:J,days!G1791-1)</f>
        <v>0.48833333333333329</v>
      </c>
      <c r="E1791" s="38">
        <f>COUNTIF(user_list!H:H,A1791)</f>
        <v>0</v>
      </c>
      <c r="F1791" s="55">
        <f t="shared" si="54"/>
        <v>11</v>
      </c>
      <c r="G1791" s="55">
        <f t="shared" si="55"/>
        <v>2019</v>
      </c>
    </row>
    <row r="1792" spans="1:7" x14ac:dyDescent="0.3">
      <c r="A1792" s="74">
        <v>43795</v>
      </c>
      <c r="B1792">
        <f>SUMIFS(user_list!P:P,user_list!G:G,"&lt;="&amp;A1792,user_list!H:H,"&gt;="&amp;A1792)</f>
        <v>1.3355993230625582</v>
      </c>
      <c r="C1792">
        <f>SUMIFS(user_list!Q:Q,user_list!G:G,"&lt;="&amp;A1792,user_list!H:H,"&gt;="&amp;A1792)</f>
        <v>3.3435574229691873</v>
      </c>
      <c r="D1792">
        <f>SUMIFS(user_list!P:P,user_list!G:G,"&lt;="&amp;A1792,user_list!H:H,"&gt;="&amp;A1792,user_list!J:J,days!G1792)+SUMIFS(user_list!P:P,user_list!G:G,"&lt;="&amp;A1792,user_list!H:H,"&gt;="&amp;A1792,user_list!J:J,days!G1792-1)</f>
        <v>0.48833333333333329</v>
      </c>
      <c r="E1792" s="38">
        <f>COUNTIF(user_list!H:H,A1792)</f>
        <v>0</v>
      </c>
      <c r="F1792" s="55">
        <f t="shared" si="54"/>
        <v>11</v>
      </c>
      <c r="G1792" s="55">
        <f t="shared" si="55"/>
        <v>2019</v>
      </c>
    </row>
    <row r="1793" spans="1:7" x14ac:dyDescent="0.3">
      <c r="A1793" s="74">
        <v>43796</v>
      </c>
      <c r="B1793">
        <f>SUMIFS(user_list!P:P,user_list!G:G,"&lt;="&amp;A1793,user_list!H:H,"&gt;="&amp;A1793)</f>
        <v>1.3355993230625582</v>
      </c>
      <c r="C1793">
        <f>SUMIFS(user_list!Q:Q,user_list!G:G,"&lt;="&amp;A1793,user_list!H:H,"&gt;="&amp;A1793)</f>
        <v>3.3435574229691873</v>
      </c>
      <c r="D1793">
        <f>SUMIFS(user_list!P:P,user_list!G:G,"&lt;="&amp;A1793,user_list!H:H,"&gt;="&amp;A1793,user_list!J:J,days!G1793)+SUMIFS(user_list!P:P,user_list!G:G,"&lt;="&amp;A1793,user_list!H:H,"&gt;="&amp;A1793,user_list!J:J,days!G1793-1)</f>
        <v>0.48833333333333329</v>
      </c>
      <c r="E1793" s="38">
        <f>COUNTIF(user_list!H:H,A1793)</f>
        <v>0</v>
      </c>
      <c r="F1793" s="55">
        <f t="shared" si="54"/>
        <v>11</v>
      </c>
      <c r="G1793" s="55">
        <f t="shared" si="55"/>
        <v>2019</v>
      </c>
    </row>
    <row r="1794" spans="1:7" x14ac:dyDescent="0.3">
      <c r="A1794" s="74">
        <v>43797</v>
      </c>
      <c r="B1794">
        <f>SUMIFS(user_list!P:P,user_list!G:G,"&lt;="&amp;A1794,user_list!H:H,"&gt;="&amp;A1794)</f>
        <v>1.3355993230625582</v>
      </c>
      <c r="C1794">
        <f>SUMIFS(user_list!Q:Q,user_list!G:G,"&lt;="&amp;A1794,user_list!H:H,"&gt;="&amp;A1794)</f>
        <v>3.3435574229691873</v>
      </c>
      <c r="D1794">
        <f>SUMIFS(user_list!P:P,user_list!G:G,"&lt;="&amp;A1794,user_list!H:H,"&gt;="&amp;A1794,user_list!J:J,days!G1794)+SUMIFS(user_list!P:P,user_list!G:G,"&lt;="&amp;A1794,user_list!H:H,"&gt;="&amp;A1794,user_list!J:J,days!G1794-1)</f>
        <v>0.48833333333333329</v>
      </c>
      <c r="E1794" s="38">
        <f>COUNTIF(user_list!H:H,A1794)</f>
        <v>0</v>
      </c>
      <c r="F1794" s="55">
        <f t="shared" ref="F1794:F1857" si="56">MONTH(A1794)</f>
        <v>11</v>
      </c>
      <c r="G1794" s="55">
        <f t="shared" ref="G1794:G1857" si="57">YEAR(A1794)</f>
        <v>2019</v>
      </c>
    </row>
    <row r="1795" spans="1:7" x14ac:dyDescent="0.3">
      <c r="A1795" s="74">
        <v>43798</v>
      </c>
      <c r="B1795">
        <f>SUMIFS(user_list!P:P,user_list!G:G,"&lt;="&amp;A1795,user_list!H:H,"&gt;="&amp;A1795)</f>
        <v>1.3355993230625582</v>
      </c>
      <c r="C1795">
        <f>SUMIFS(user_list!Q:Q,user_list!G:G,"&lt;="&amp;A1795,user_list!H:H,"&gt;="&amp;A1795)</f>
        <v>3.3435574229691873</v>
      </c>
      <c r="D1795">
        <f>SUMIFS(user_list!P:P,user_list!G:G,"&lt;="&amp;A1795,user_list!H:H,"&gt;="&amp;A1795,user_list!J:J,days!G1795)+SUMIFS(user_list!P:P,user_list!G:G,"&lt;="&amp;A1795,user_list!H:H,"&gt;="&amp;A1795,user_list!J:J,days!G1795-1)</f>
        <v>0.48833333333333329</v>
      </c>
      <c r="E1795" s="38">
        <f>COUNTIF(user_list!H:H,A1795)</f>
        <v>0</v>
      </c>
      <c r="F1795" s="55">
        <f t="shared" si="56"/>
        <v>11</v>
      </c>
      <c r="G1795" s="55">
        <f t="shared" si="57"/>
        <v>2019</v>
      </c>
    </row>
    <row r="1796" spans="1:7" x14ac:dyDescent="0.3">
      <c r="A1796" s="74">
        <v>43799</v>
      </c>
      <c r="B1796">
        <f>SUMIFS(user_list!P:P,user_list!G:G,"&lt;="&amp;A1796,user_list!H:H,"&gt;="&amp;A1796)</f>
        <v>1.3355993230625582</v>
      </c>
      <c r="C1796">
        <f>SUMIFS(user_list!Q:Q,user_list!G:G,"&lt;="&amp;A1796,user_list!H:H,"&gt;="&amp;A1796)</f>
        <v>3.3435574229691873</v>
      </c>
      <c r="D1796">
        <f>SUMIFS(user_list!P:P,user_list!G:G,"&lt;="&amp;A1796,user_list!H:H,"&gt;="&amp;A1796,user_list!J:J,days!G1796)+SUMIFS(user_list!P:P,user_list!G:G,"&lt;="&amp;A1796,user_list!H:H,"&gt;="&amp;A1796,user_list!J:J,days!G1796-1)</f>
        <v>0.48833333333333329</v>
      </c>
      <c r="E1796" s="38">
        <f>COUNTIF(user_list!H:H,A1796)</f>
        <v>0</v>
      </c>
      <c r="F1796" s="55">
        <f t="shared" si="56"/>
        <v>11</v>
      </c>
      <c r="G1796" s="55">
        <f t="shared" si="57"/>
        <v>2019</v>
      </c>
    </row>
    <row r="1797" spans="1:7" x14ac:dyDescent="0.3">
      <c r="A1797" s="74">
        <v>43800</v>
      </c>
      <c r="B1797">
        <f>SUMIFS(user_list!P:P,user_list!G:G,"&lt;="&amp;A1797,user_list!H:H,"&gt;="&amp;A1797)</f>
        <v>1.3355993230625582</v>
      </c>
      <c r="C1797">
        <f>SUMIFS(user_list!Q:Q,user_list!G:G,"&lt;="&amp;A1797,user_list!H:H,"&gt;="&amp;A1797)</f>
        <v>3.3435574229691873</v>
      </c>
      <c r="D1797">
        <f>SUMIFS(user_list!P:P,user_list!G:G,"&lt;="&amp;A1797,user_list!H:H,"&gt;="&amp;A1797,user_list!J:J,days!G1797)+SUMIFS(user_list!P:P,user_list!G:G,"&lt;="&amp;A1797,user_list!H:H,"&gt;="&amp;A1797,user_list!J:J,days!G1797-1)</f>
        <v>0.48833333333333329</v>
      </c>
      <c r="E1797" s="38">
        <f>COUNTIF(user_list!H:H,A1797)</f>
        <v>1</v>
      </c>
      <c r="F1797" s="55">
        <f t="shared" si="56"/>
        <v>12</v>
      </c>
      <c r="G1797" s="55">
        <f t="shared" si="57"/>
        <v>2019</v>
      </c>
    </row>
    <row r="1798" spans="1:7" x14ac:dyDescent="0.3">
      <c r="A1798" s="74">
        <v>43801</v>
      </c>
      <c r="B1798">
        <f>SUMIFS(user_list!P:P,user_list!G:G,"&lt;="&amp;A1798,user_list!H:H,"&gt;="&amp;A1798)</f>
        <v>1.4418493230625584</v>
      </c>
      <c r="C1798">
        <f>SUMIFS(user_list!Q:Q,user_list!G:G,"&lt;="&amp;A1798,user_list!H:H,"&gt;="&amp;A1798)</f>
        <v>3.6435574229691872</v>
      </c>
      <c r="D1798">
        <f>SUMIFS(user_list!P:P,user_list!G:G,"&lt;="&amp;A1798,user_list!H:H,"&gt;="&amp;A1798,user_list!J:J,days!G1798)+SUMIFS(user_list!P:P,user_list!G:G,"&lt;="&amp;A1798,user_list!H:H,"&gt;="&amp;A1798,user_list!J:J,days!G1798-1)</f>
        <v>0.59458333333333335</v>
      </c>
      <c r="E1798" s="38">
        <f>COUNTIF(user_list!H:H,A1798)</f>
        <v>0</v>
      </c>
      <c r="F1798" s="55">
        <f t="shared" si="56"/>
        <v>12</v>
      </c>
      <c r="G1798" s="55">
        <f t="shared" si="57"/>
        <v>2019</v>
      </c>
    </row>
    <row r="1799" spans="1:7" x14ac:dyDescent="0.3">
      <c r="A1799" s="74">
        <v>43802</v>
      </c>
      <c r="B1799">
        <f>SUMIFS(user_list!P:P,user_list!G:G,"&lt;="&amp;A1799,user_list!H:H,"&gt;="&amp;A1799)</f>
        <v>1.4418493230625584</v>
      </c>
      <c r="C1799">
        <f>SUMIFS(user_list!Q:Q,user_list!G:G,"&lt;="&amp;A1799,user_list!H:H,"&gt;="&amp;A1799)</f>
        <v>3.6435574229691872</v>
      </c>
      <c r="D1799">
        <f>SUMIFS(user_list!P:P,user_list!G:G,"&lt;="&amp;A1799,user_list!H:H,"&gt;="&amp;A1799,user_list!J:J,days!G1799)+SUMIFS(user_list!P:P,user_list!G:G,"&lt;="&amp;A1799,user_list!H:H,"&gt;="&amp;A1799,user_list!J:J,days!G1799-1)</f>
        <v>0.59458333333333335</v>
      </c>
      <c r="E1799" s="38">
        <f>COUNTIF(user_list!H:H,A1799)</f>
        <v>0</v>
      </c>
      <c r="F1799" s="55">
        <f t="shared" si="56"/>
        <v>12</v>
      </c>
      <c r="G1799" s="55">
        <f t="shared" si="57"/>
        <v>2019</v>
      </c>
    </row>
    <row r="1800" spans="1:7" x14ac:dyDescent="0.3">
      <c r="A1800" s="74">
        <v>43803</v>
      </c>
      <c r="B1800">
        <f>SUMIFS(user_list!P:P,user_list!G:G,"&lt;="&amp;A1800,user_list!H:H,"&gt;="&amp;A1800)</f>
        <v>1.4418493230625584</v>
      </c>
      <c r="C1800">
        <f>SUMIFS(user_list!Q:Q,user_list!G:G,"&lt;="&amp;A1800,user_list!H:H,"&gt;="&amp;A1800)</f>
        <v>3.6435574229691872</v>
      </c>
      <c r="D1800">
        <f>SUMIFS(user_list!P:P,user_list!G:G,"&lt;="&amp;A1800,user_list!H:H,"&gt;="&amp;A1800,user_list!J:J,days!G1800)+SUMIFS(user_list!P:P,user_list!G:G,"&lt;="&amp;A1800,user_list!H:H,"&gt;="&amp;A1800,user_list!J:J,days!G1800-1)</f>
        <v>0.59458333333333335</v>
      </c>
      <c r="E1800" s="38">
        <f>COUNTIF(user_list!H:H,A1800)</f>
        <v>0</v>
      </c>
      <c r="F1800" s="55">
        <f t="shared" si="56"/>
        <v>12</v>
      </c>
      <c r="G1800" s="55">
        <f t="shared" si="57"/>
        <v>2019</v>
      </c>
    </row>
    <row r="1801" spans="1:7" x14ac:dyDescent="0.3">
      <c r="A1801" s="74">
        <v>43804</v>
      </c>
      <c r="B1801">
        <f>SUMIFS(user_list!P:P,user_list!G:G,"&lt;="&amp;A1801,user_list!H:H,"&gt;="&amp;A1801)</f>
        <v>1.4418493230625584</v>
      </c>
      <c r="C1801">
        <f>SUMIFS(user_list!Q:Q,user_list!G:G,"&lt;="&amp;A1801,user_list!H:H,"&gt;="&amp;A1801)</f>
        <v>3.6435574229691872</v>
      </c>
      <c r="D1801">
        <f>SUMIFS(user_list!P:P,user_list!G:G,"&lt;="&amp;A1801,user_list!H:H,"&gt;="&amp;A1801,user_list!J:J,days!G1801)+SUMIFS(user_list!P:P,user_list!G:G,"&lt;="&amp;A1801,user_list!H:H,"&gt;="&amp;A1801,user_list!J:J,days!G1801-1)</f>
        <v>0.59458333333333335</v>
      </c>
      <c r="E1801" s="38">
        <f>COUNTIF(user_list!H:H,A1801)</f>
        <v>0</v>
      </c>
      <c r="F1801" s="55">
        <f t="shared" si="56"/>
        <v>12</v>
      </c>
      <c r="G1801" s="55">
        <f t="shared" si="57"/>
        <v>2019</v>
      </c>
    </row>
    <row r="1802" spans="1:7" x14ac:dyDescent="0.3">
      <c r="A1802" s="74">
        <v>43805</v>
      </c>
      <c r="B1802">
        <f>SUMIFS(user_list!P:P,user_list!G:G,"&lt;="&amp;A1802,user_list!H:H,"&gt;="&amp;A1802)</f>
        <v>1.4418493230625584</v>
      </c>
      <c r="C1802">
        <f>SUMIFS(user_list!Q:Q,user_list!G:G,"&lt;="&amp;A1802,user_list!H:H,"&gt;="&amp;A1802)</f>
        <v>3.6435574229691872</v>
      </c>
      <c r="D1802">
        <f>SUMIFS(user_list!P:P,user_list!G:G,"&lt;="&amp;A1802,user_list!H:H,"&gt;="&amp;A1802,user_list!J:J,days!G1802)+SUMIFS(user_list!P:P,user_list!G:G,"&lt;="&amp;A1802,user_list!H:H,"&gt;="&amp;A1802,user_list!J:J,days!G1802-1)</f>
        <v>0.59458333333333335</v>
      </c>
      <c r="E1802" s="38">
        <f>COUNTIF(user_list!H:H,A1802)</f>
        <v>0</v>
      </c>
      <c r="F1802" s="55">
        <f t="shared" si="56"/>
        <v>12</v>
      </c>
      <c r="G1802" s="55">
        <f t="shared" si="57"/>
        <v>2019</v>
      </c>
    </row>
    <row r="1803" spans="1:7" x14ac:dyDescent="0.3">
      <c r="A1803" s="74">
        <v>43806</v>
      </c>
      <c r="B1803">
        <f>SUMIFS(user_list!P:P,user_list!G:G,"&lt;="&amp;A1803,user_list!H:H,"&gt;="&amp;A1803)</f>
        <v>1.4418493230625584</v>
      </c>
      <c r="C1803">
        <f>SUMIFS(user_list!Q:Q,user_list!G:G,"&lt;="&amp;A1803,user_list!H:H,"&gt;="&amp;A1803)</f>
        <v>3.6435574229691872</v>
      </c>
      <c r="D1803">
        <f>SUMIFS(user_list!P:P,user_list!G:G,"&lt;="&amp;A1803,user_list!H:H,"&gt;="&amp;A1803,user_list!J:J,days!G1803)+SUMIFS(user_list!P:P,user_list!G:G,"&lt;="&amp;A1803,user_list!H:H,"&gt;="&amp;A1803,user_list!J:J,days!G1803-1)</f>
        <v>0.59458333333333335</v>
      </c>
      <c r="E1803" s="38">
        <f>COUNTIF(user_list!H:H,A1803)</f>
        <v>0</v>
      </c>
      <c r="F1803" s="55">
        <f t="shared" si="56"/>
        <v>12</v>
      </c>
      <c r="G1803" s="55">
        <f t="shared" si="57"/>
        <v>2019</v>
      </c>
    </row>
    <row r="1804" spans="1:7" x14ac:dyDescent="0.3">
      <c r="A1804" s="74">
        <v>43807</v>
      </c>
      <c r="B1804">
        <f>SUMIFS(user_list!P:P,user_list!G:G,"&lt;="&amp;A1804,user_list!H:H,"&gt;="&amp;A1804)</f>
        <v>1.4418493230625584</v>
      </c>
      <c r="C1804">
        <f>SUMIFS(user_list!Q:Q,user_list!G:G,"&lt;="&amp;A1804,user_list!H:H,"&gt;="&amp;A1804)</f>
        <v>3.6435574229691872</v>
      </c>
      <c r="D1804">
        <f>SUMIFS(user_list!P:P,user_list!G:G,"&lt;="&amp;A1804,user_list!H:H,"&gt;="&amp;A1804,user_list!J:J,days!G1804)+SUMIFS(user_list!P:P,user_list!G:G,"&lt;="&amp;A1804,user_list!H:H,"&gt;="&amp;A1804,user_list!J:J,days!G1804-1)</f>
        <v>0.59458333333333335</v>
      </c>
      <c r="E1804" s="38">
        <f>COUNTIF(user_list!H:H,A1804)</f>
        <v>0</v>
      </c>
      <c r="F1804" s="55">
        <f t="shared" si="56"/>
        <v>12</v>
      </c>
      <c r="G1804" s="55">
        <f t="shared" si="57"/>
        <v>2019</v>
      </c>
    </row>
    <row r="1805" spans="1:7" x14ac:dyDescent="0.3">
      <c r="A1805" s="74">
        <v>43808</v>
      </c>
      <c r="B1805">
        <f>SUMIFS(user_list!P:P,user_list!G:G,"&lt;="&amp;A1805,user_list!H:H,"&gt;="&amp;A1805)</f>
        <v>2.1275636087768444</v>
      </c>
      <c r="C1805">
        <f>SUMIFS(user_list!Q:Q,user_list!G:G,"&lt;="&amp;A1805,user_list!H:H,"&gt;="&amp;A1805)</f>
        <v>5.3578431372549016</v>
      </c>
      <c r="D1805">
        <f>SUMIFS(user_list!P:P,user_list!G:G,"&lt;="&amp;A1805,user_list!H:H,"&gt;="&amp;A1805,user_list!J:J,days!G1805)+SUMIFS(user_list!P:P,user_list!G:G,"&lt;="&amp;A1805,user_list!H:H,"&gt;="&amp;A1805,user_list!J:J,days!G1805-1)</f>
        <v>1.2802976190476192</v>
      </c>
      <c r="E1805" s="38">
        <f>COUNTIF(user_list!H:H,A1805)</f>
        <v>1</v>
      </c>
      <c r="F1805" s="55">
        <f t="shared" si="56"/>
        <v>12</v>
      </c>
      <c r="G1805" s="55">
        <f t="shared" si="57"/>
        <v>2019</v>
      </c>
    </row>
    <row r="1806" spans="1:7" x14ac:dyDescent="0.3">
      <c r="A1806" s="74">
        <v>43809</v>
      </c>
      <c r="B1806">
        <f>SUMIFS(user_list!P:P,user_list!G:G,"&lt;="&amp;A1806,user_list!H:H,"&gt;="&amp;A1806)</f>
        <v>1.5329802754435109</v>
      </c>
      <c r="C1806">
        <f>SUMIFS(user_list!Q:Q,user_list!G:G,"&lt;="&amp;A1806,user_list!H:H,"&gt;="&amp;A1806)</f>
        <v>3.8578431372549016</v>
      </c>
      <c r="D1806">
        <f>SUMIFS(user_list!P:P,user_list!G:G,"&lt;="&amp;A1806,user_list!H:H,"&gt;="&amp;A1806,user_list!J:J,days!G1806)+SUMIFS(user_list!P:P,user_list!G:G,"&lt;="&amp;A1806,user_list!H:H,"&gt;="&amp;A1806,user_list!J:J,days!G1806-1)</f>
        <v>0.68571428571428583</v>
      </c>
      <c r="E1806" s="38">
        <f>COUNTIF(user_list!H:H,A1806)</f>
        <v>0</v>
      </c>
      <c r="F1806" s="55">
        <f t="shared" si="56"/>
        <v>12</v>
      </c>
      <c r="G1806" s="55">
        <f t="shared" si="57"/>
        <v>2019</v>
      </c>
    </row>
    <row r="1807" spans="1:7" x14ac:dyDescent="0.3">
      <c r="A1807" s="74">
        <v>43810</v>
      </c>
      <c r="B1807">
        <f>SUMIFS(user_list!P:P,user_list!G:G,"&lt;="&amp;A1807,user_list!H:H,"&gt;="&amp;A1807)</f>
        <v>1.5329802754435109</v>
      </c>
      <c r="C1807">
        <f>SUMIFS(user_list!Q:Q,user_list!G:G,"&lt;="&amp;A1807,user_list!H:H,"&gt;="&amp;A1807)</f>
        <v>3.8578431372549016</v>
      </c>
      <c r="D1807">
        <f>SUMIFS(user_list!P:P,user_list!G:G,"&lt;="&amp;A1807,user_list!H:H,"&gt;="&amp;A1807,user_list!J:J,days!G1807)+SUMIFS(user_list!P:P,user_list!G:G,"&lt;="&amp;A1807,user_list!H:H,"&gt;="&amp;A1807,user_list!J:J,days!G1807-1)</f>
        <v>0.68571428571428583</v>
      </c>
      <c r="E1807" s="38">
        <f>COUNTIF(user_list!H:H,A1807)</f>
        <v>0</v>
      </c>
      <c r="F1807" s="55">
        <f t="shared" si="56"/>
        <v>12</v>
      </c>
      <c r="G1807" s="55">
        <f t="shared" si="57"/>
        <v>2019</v>
      </c>
    </row>
    <row r="1808" spans="1:7" x14ac:dyDescent="0.3">
      <c r="A1808" s="74">
        <v>43811</v>
      </c>
      <c r="B1808">
        <f>SUMIFS(user_list!P:P,user_list!G:G,"&lt;="&amp;A1808,user_list!H:H,"&gt;="&amp;A1808)</f>
        <v>1.5329802754435109</v>
      </c>
      <c r="C1808">
        <f>SUMIFS(user_list!Q:Q,user_list!G:G,"&lt;="&amp;A1808,user_list!H:H,"&gt;="&amp;A1808)</f>
        <v>3.8578431372549016</v>
      </c>
      <c r="D1808">
        <f>SUMIFS(user_list!P:P,user_list!G:G,"&lt;="&amp;A1808,user_list!H:H,"&gt;="&amp;A1808,user_list!J:J,days!G1808)+SUMIFS(user_list!P:P,user_list!G:G,"&lt;="&amp;A1808,user_list!H:H,"&gt;="&amp;A1808,user_list!J:J,days!G1808-1)</f>
        <v>0.68571428571428583</v>
      </c>
      <c r="E1808" s="38">
        <f>COUNTIF(user_list!H:H,A1808)</f>
        <v>0</v>
      </c>
      <c r="F1808" s="55">
        <f t="shared" si="56"/>
        <v>12</v>
      </c>
      <c r="G1808" s="55">
        <f t="shared" si="57"/>
        <v>2019</v>
      </c>
    </row>
    <row r="1809" spans="1:7" x14ac:dyDescent="0.3">
      <c r="A1809" s="74">
        <v>43812</v>
      </c>
      <c r="B1809">
        <f>SUMIFS(user_list!P:P,user_list!G:G,"&lt;="&amp;A1809,user_list!H:H,"&gt;="&amp;A1809)</f>
        <v>1.5329802754435109</v>
      </c>
      <c r="C1809">
        <f>SUMIFS(user_list!Q:Q,user_list!G:G,"&lt;="&amp;A1809,user_list!H:H,"&gt;="&amp;A1809)</f>
        <v>3.8578431372549016</v>
      </c>
      <c r="D1809">
        <f>SUMIFS(user_list!P:P,user_list!G:G,"&lt;="&amp;A1809,user_list!H:H,"&gt;="&amp;A1809,user_list!J:J,days!G1809)+SUMIFS(user_list!P:P,user_list!G:G,"&lt;="&amp;A1809,user_list!H:H,"&gt;="&amp;A1809,user_list!J:J,days!G1809-1)</f>
        <v>0.68571428571428583</v>
      </c>
      <c r="E1809" s="38">
        <f>COUNTIF(user_list!H:H,A1809)</f>
        <v>0</v>
      </c>
      <c r="F1809" s="55">
        <f t="shared" si="56"/>
        <v>12</v>
      </c>
      <c r="G1809" s="55">
        <f t="shared" si="57"/>
        <v>2019</v>
      </c>
    </row>
    <row r="1810" spans="1:7" x14ac:dyDescent="0.3">
      <c r="A1810" s="74">
        <v>43813</v>
      </c>
      <c r="B1810">
        <f>SUMIFS(user_list!P:P,user_list!G:G,"&lt;="&amp;A1810,user_list!H:H,"&gt;="&amp;A1810)</f>
        <v>1.5329802754435109</v>
      </c>
      <c r="C1810">
        <f>SUMIFS(user_list!Q:Q,user_list!G:G,"&lt;="&amp;A1810,user_list!H:H,"&gt;="&amp;A1810)</f>
        <v>3.8578431372549016</v>
      </c>
      <c r="D1810">
        <f>SUMIFS(user_list!P:P,user_list!G:G,"&lt;="&amp;A1810,user_list!H:H,"&gt;="&amp;A1810,user_list!J:J,days!G1810)+SUMIFS(user_list!P:P,user_list!G:G,"&lt;="&amp;A1810,user_list!H:H,"&gt;="&amp;A1810,user_list!J:J,days!G1810-1)</f>
        <v>0.68571428571428583</v>
      </c>
      <c r="E1810" s="38">
        <f>COUNTIF(user_list!H:H,A1810)</f>
        <v>0</v>
      </c>
      <c r="F1810" s="55">
        <f t="shared" si="56"/>
        <v>12</v>
      </c>
      <c r="G1810" s="55">
        <f t="shared" si="57"/>
        <v>2019</v>
      </c>
    </row>
    <row r="1811" spans="1:7" x14ac:dyDescent="0.3">
      <c r="A1811" s="74">
        <v>43814</v>
      </c>
      <c r="B1811">
        <f>SUMIFS(user_list!P:P,user_list!G:G,"&lt;="&amp;A1811,user_list!H:H,"&gt;="&amp;A1811)</f>
        <v>1.5329802754435109</v>
      </c>
      <c r="C1811">
        <f>SUMIFS(user_list!Q:Q,user_list!G:G,"&lt;="&amp;A1811,user_list!H:H,"&gt;="&amp;A1811)</f>
        <v>3.8578431372549016</v>
      </c>
      <c r="D1811">
        <f>SUMIFS(user_list!P:P,user_list!G:G,"&lt;="&amp;A1811,user_list!H:H,"&gt;="&amp;A1811,user_list!J:J,days!G1811)+SUMIFS(user_list!P:P,user_list!G:G,"&lt;="&amp;A1811,user_list!H:H,"&gt;="&amp;A1811,user_list!J:J,days!G1811-1)</f>
        <v>0.68571428571428583</v>
      </c>
      <c r="E1811" s="38">
        <f>COUNTIF(user_list!H:H,A1811)</f>
        <v>1</v>
      </c>
      <c r="F1811" s="55">
        <f t="shared" si="56"/>
        <v>12</v>
      </c>
      <c r="G1811" s="55">
        <f t="shared" si="57"/>
        <v>2019</v>
      </c>
    </row>
    <row r="1812" spans="1:7" x14ac:dyDescent="0.3">
      <c r="A1812" s="74">
        <v>43815</v>
      </c>
      <c r="B1812">
        <f>SUMIFS(user_list!P:P,user_list!G:G,"&lt;="&amp;A1812,user_list!H:H,"&gt;="&amp;A1812)</f>
        <v>0.84726598972922507</v>
      </c>
      <c r="C1812">
        <f>SUMIFS(user_list!Q:Q,user_list!G:G,"&lt;="&amp;A1812,user_list!H:H,"&gt;="&amp;A1812)</f>
        <v>2.1435574229691876</v>
      </c>
      <c r="D1812">
        <f>SUMIFS(user_list!P:P,user_list!G:G,"&lt;="&amp;A1812,user_list!H:H,"&gt;="&amp;A1812,user_list!J:J,days!G1812)+SUMIFS(user_list!P:P,user_list!G:G,"&lt;="&amp;A1812,user_list!H:H,"&gt;="&amp;A1812,user_list!J:J,days!G1812-1)</f>
        <v>0</v>
      </c>
      <c r="E1812" s="38">
        <f>COUNTIF(user_list!H:H,A1812)</f>
        <v>0</v>
      </c>
      <c r="F1812" s="55">
        <f t="shared" si="56"/>
        <v>12</v>
      </c>
      <c r="G1812" s="55">
        <f t="shared" si="57"/>
        <v>2019</v>
      </c>
    </row>
    <row r="1813" spans="1:7" x14ac:dyDescent="0.3">
      <c r="A1813" s="74">
        <v>43816</v>
      </c>
      <c r="B1813">
        <f>SUMIFS(user_list!P:P,user_list!G:G,"&lt;="&amp;A1813,user_list!H:H,"&gt;="&amp;A1813)</f>
        <v>0.84726598972922507</v>
      </c>
      <c r="C1813">
        <f>SUMIFS(user_list!Q:Q,user_list!G:G,"&lt;="&amp;A1813,user_list!H:H,"&gt;="&amp;A1813)</f>
        <v>2.1435574229691876</v>
      </c>
      <c r="D1813">
        <f>SUMIFS(user_list!P:P,user_list!G:G,"&lt;="&amp;A1813,user_list!H:H,"&gt;="&amp;A1813,user_list!J:J,days!G1813)+SUMIFS(user_list!P:P,user_list!G:G,"&lt;="&amp;A1813,user_list!H:H,"&gt;="&amp;A1813,user_list!J:J,days!G1813-1)</f>
        <v>0</v>
      </c>
      <c r="E1813" s="38">
        <f>COUNTIF(user_list!H:H,A1813)</f>
        <v>0</v>
      </c>
      <c r="F1813" s="55">
        <f t="shared" si="56"/>
        <v>12</v>
      </c>
      <c r="G1813" s="55">
        <f t="shared" si="57"/>
        <v>2019</v>
      </c>
    </row>
    <row r="1814" spans="1:7" x14ac:dyDescent="0.3">
      <c r="A1814" s="74">
        <v>43817</v>
      </c>
      <c r="B1814">
        <f>SUMIFS(user_list!P:P,user_list!G:G,"&lt;="&amp;A1814,user_list!H:H,"&gt;="&amp;A1814)</f>
        <v>0.84726598972922507</v>
      </c>
      <c r="C1814">
        <f>SUMIFS(user_list!Q:Q,user_list!G:G,"&lt;="&amp;A1814,user_list!H:H,"&gt;="&amp;A1814)</f>
        <v>2.1435574229691876</v>
      </c>
      <c r="D1814">
        <f>SUMIFS(user_list!P:P,user_list!G:G,"&lt;="&amp;A1814,user_list!H:H,"&gt;="&amp;A1814,user_list!J:J,days!G1814)+SUMIFS(user_list!P:P,user_list!G:G,"&lt;="&amp;A1814,user_list!H:H,"&gt;="&amp;A1814,user_list!J:J,days!G1814-1)</f>
        <v>0</v>
      </c>
      <c r="E1814" s="38">
        <f>COUNTIF(user_list!H:H,A1814)</f>
        <v>0</v>
      </c>
      <c r="F1814" s="55">
        <f t="shared" si="56"/>
        <v>12</v>
      </c>
      <c r="G1814" s="55">
        <f t="shared" si="57"/>
        <v>2019</v>
      </c>
    </row>
    <row r="1815" spans="1:7" x14ac:dyDescent="0.3">
      <c r="A1815" s="74">
        <v>43818</v>
      </c>
      <c r="B1815">
        <f>SUMIFS(user_list!P:P,user_list!G:G,"&lt;="&amp;A1815,user_list!H:H,"&gt;="&amp;A1815)</f>
        <v>0.84726598972922507</v>
      </c>
      <c r="C1815">
        <f>SUMIFS(user_list!Q:Q,user_list!G:G,"&lt;="&amp;A1815,user_list!H:H,"&gt;="&amp;A1815)</f>
        <v>2.1435574229691876</v>
      </c>
      <c r="D1815">
        <f>SUMIFS(user_list!P:P,user_list!G:G,"&lt;="&amp;A1815,user_list!H:H,"&gt;="&amp;A1815,user_list!J:J,days!G1815)+SUMIFS(user_list!P:P,user_list!G:G,"&lt;="&amp;A1815,user_list!H:H,"&gt;="&amp;A1815,user_list!J:J,days!G1815-1)</f>
        <v>0</v>
      </c>
      <c r="E1815" s="38">
        <f>COUNTIF(user_list!H:H,A1815)</f>
        <v>0</v>
      </c>
      <c r="F1815" s="55">
        <f t="shared" si="56"/>
        <v>12</v>
      </c>
      <c r="G1815" s="55">
        <f t="shared" si="57"/>
        <v>2019</v>
      </c>
    </row>
    <row r="1816" spans="1:7" x14ac:dyDescent="0.3">
      <c r="A1816" s="74">
        <v>43819</v>
      </c>
      <c r="B1816">
        <f>SUMIFS(user_list!P:P,user_list!G:G,"&lt;="&amp;A1816,user_list!H:H,"&gt;="&amp;A1816)</f>
        <v>1.6383771008403361</v>
      </c>
      <c r="C1816">
        <f>SUMIFS(user_list!Q:Q,user_list!G:G,"&lt;="&amp;A1816,user_list!H:H,"&gt;="&amp;A1816)</f>
        <v>4.1435574229691872</v>
      </c>
      <c r="D1816">
        <f>SUMIFS(user_list!P:P,user_list!G:G,"&lt;="&amp;A1816,user_list!H:H,"&gt;="&amp;A1816,user_list!J:J,days!G1816)+SUMIFS(user_list!P:P,user_list!G:G,"&lt;="&amp;A1816,user_list!H:H,"&gt;="&amp;A1816,user_list!J:J,days!G1816-1)</f>
        <v>0.79111111111111099</v>
      </c>
      <c r="E1816" s="38">
        <f>COUNTIF(user_list!H:H,A1816)</f>
        <v>0</v>
      </c>
      <c r="F1816" s="55">
        <f t="shared" si="56"/>
        <v>12</v>
      </c>
      <c r="G1816" s="55">
        <f t="shared" si="57"/>
        <v>2019</v>
      </c>
    </row>
    <row r="1817" spans="1:7" x14ac:dyDescent="0.3">
      <c r="A1817" s="74">
        <v>43820</v>
      </c>
      <c r="B1817">
        <f>SUMIFS(user_list!P:P,user_list!G:G,"&lt;="&amp;A1817,user_list!H:H,"&gt;="&amp;A1817)</f>
        <v>1.6383771008403361</v>
      </c>
      <c r="C1817">
        <f>SUMIFS(user_list!Q:Q,user_list!G:G,"&lt;="&amp;A1817,user_list!H:H,"&gt;="&amp;A1817)</f>
        <v>4.1435574229691872</v>
      </c>
      <c r="D1817">
        <f>SUMIFS(user_list!P:P,user_list!G:G,"&lt;="&amp;A1817,user_list!H:H,"&gt;="&amp;A1817,user_list!J:J,days!G1817)+SUMIFS(user_list!P:P,user_list!G:G,"&lt;="&amp;A1817,user_list!H:H,"&gt;="&amp;A1817,user_list!J:J,days!G1817-1)</f>
        <v>0.79111111111111099</v>
      </c>
      <c r="E1817" s="38">
        <f>COUNTIF(user_list!H:H,A1817)</f>
        <v>0</v>
      </c>
      <c r="F1817" s="55">
        <f t="shared" si="56"/>
        <v>12</v>
      </c>
      <c r="G1817" s="55">
        <f t="shared" si="57"/>
        <v>2019</v>
      </c>
    </row>
    <row r="1818" spans="1:7" x14ac:dyDescent="0.3">
      <c r="A1818" s="74">
        <v>43821</v>
      </c>
      <c r="B1818">
        <f>SUMIFS(user_list!P:P,user_list!G:G,"&lt;="&amp;A1818,user_list!H:H,"&gt;="&amp;A1818)</f>
        <v>1.6383771008403361</v>
      </c>
      <c r="C1818">
        <f>SUMIFS(user_list!Q:Q,user_list!G:G,"&lt;="&amp;A1818,user_list!H:H,"&gt;="&amp;A1818)</f>
        <v>4.1435574229691872</v>
      </c>
      <c r="D1818">
        <f>SUMIFS(user_list!P:P,user_list!G:G,"&lt;="&amp;A1818,user_list!H:H,"&gt;="&amp;A1818,user_list!J:J,days!G1818)+SUMIFS(user_list!P:P,user_list!G:G,"&lt;="&amp;A1818,user_list!H:H,"&gt;="&amp;A1818,user_list!J:J,days!G1818-1)</f>
        <v>0.79111111111111099</v>
      </c>
      <c r="E1818" s="38">
        <f>COUNTIF(user_list!H:H,A1818)</f>
        <v>0</v>
      </c>
      <c r="F1818" s="55">
        <f t="shared" si="56"/>
        <v>12</v>
      </c>
      <c r="G1818" s="55">
        <f t="shared" si="57"/>
        <v>2019</v>
      </c>
    </row>
    <row r="1819" spans="1:7" x14ac:dyDescent="0.3">
      <c r="A1819" s="74">
        <v>43822</v>
      </c>
      <c r="B1819">
        <f>SUMIFS(user_list!P:P,user_list!G:G,"&lt;="&amp;A1819,user_list!H:H,"&gt;="&amp;A1819)</f>
        <v>1.6383771008403361</v>
      </c>
      <c r="C1819">
        <f>SUMIFS(user_list!Q:Q,user_list!G:G,"&lt;="&amp;A1819,user_list!H:H,"&gt;="&amp;A1819)</f>
        <v>4.1435574229691872</v>
      </c>
      <c r="D1819">
        <f>SUMIFS(user_list!P:P,user_list!G:G,"&lt;="&amp;A1819,user_list!H:H,"&gt;="&amp;A1819,user_list!J:J,days!G1819)+SUMIFS(user_list!P:P,user_list!G:G,"&lt;="&amp;A1819,user_list!H:H,"&gt;="&amp;A1819,user_list!J:J,days!G1819-1)</f>
        <v>0.79111111111111099</v>
      </c>
      <c r="E1819" s="38">
        <f>COUNTIF(user_list!H:H,A1819)</f>
        <v>0</v>
      </c>
      <c r="F1819" s="55">
        <f t="shared" si="56"/>
        <v>12</v>
      </c>
      <c r="G1819" s="55">
        <f t="shared" si="57"/>
        <v>2019</v>
      </c>
    </row>
    <row r="1820" spans="1:7" x14ac:dyDescent="0.3">
      <c r="A1820" s="74">
        <v>43823</v>
      </c>
      <c r="B1820">
        <f>SUMIFS(user_list!P:P,user_list!G:G,"&lt;="&amp;A1820,user_list!H:H,"&gt;="&amp;A1820)</f>
        <v>1.6383771008403361</v>
      </c>
      <c r="C1820">
        <f>SUMIFS(user_list!Q:Q,user_list!G:G,"&lt;="&amp;A1820,user_list!H:H,"&gt;="&amp;A1820)</f>
        <v>4.1435574229691872</v>
      </c>
      <c r="D1820">
        <f>SUMIFS(user_list!P:P,user_list!G:G,"&lt;="&amp;A1820,user_list!H:H,"&gt;="&amp;A1820,user_list!J:J,days!G1820)+SUMIFS(user_list!P:P,user_list!G:G,"&lt;="&amp;A1820,user_list!H:H,"&gt;="&amp;A1820,user_list!J:J,days!G1820-1)</f>
        <v>0.79111111111111099</v>
      </c>
      <c r="E1820" s="38">
        <f>COUNTIF(user_list!H:H,A1820)</f>
        <v>0</v>
      </c>
      <c r="F1820" s="55">
        <f t="shared" si="56"/>
        <v>12</v>
      </c>
      <c r="G1820" s="55">
        <f t="shared" si="57"/>
        <v>2019</v>
      </c>
    </row>
    <row r="1821" spans="1:7" x14ac:dyDescent="0.3">
      <c r="A1821" s="74">
        <v>43824</v>
      </c>
      <c r="B1821">
        <f>SUMIFS(user_list!P:P,user_list!G:G,"&lt;="&amp;A1821,user_list!H:H,"&gt;="&amp;A1821)</f>
        <v>2.3145675770308123</v>
      </c>
      <c r="C1821">
        <f>SUMIFS(user_list!Q:Q,user_list!G:G,"&lt;="&amp;A1821,user_list!H:H,"&gt;="&amp;A1821)</f>
        <v>5.8578431372549016</v>
      </c>
      <c r="D1821">
        <f>SUMIFS(user_list!P:P,user_list!G:G,"&lt;="&amp;A1821,user_list!H:H,"&gt;="&amp;A1821,user_list!J:J,days!G1821)+SUMIFS(user_list!P:P,user_list!G:G,"&lt;="&amp;A1821,user_list!H:H,"&gt;="&amp;A1821,user_list!J:J,days!G1821-1)</f>
        <v>1.4673015873015873</v>
      </c>
      <c r="E1821" s="38">
        <f>COUNTIF(user_list!H:H,A1821)</f>
        <v>1</v>
      </c>
      <c r="F1821" s="55">
        <f t="shared" si="56"/>
        <v>12</v>
      </c>
      <c r="G1821" s="55">
        <f t="shared" si="57"/>
        <v>2019</v>
      </c>
    </row>
    <row r="1822" spans="1:7" x14ac:dyDescent="0.3">
      <c r="A1822" s="74">
        <v>43825</v>
      </c>
      <c r="B1822">
        <f>SUMIFS(user_list!P:P,user_list!G:G,"&lt;="&amp;A1822,user_list!H:H,"&gt;="&amp;A1822)</f>
        <v>1.5234564659197014</v>
      </c>
      <c r="C1822">
        <f>SUMIFS(user_list!Q:Q,user_list!G:G,"&lt;="&amp;A1822,user_list!H:H,"&gt;="&amp;A1822)</f>
        <v>3.8578431372549016</v>
      </c>
      <c r="D1822">
        <f>SUMIFS(user_list!P:P,user_list!G:G,"&lt;="&amp;A1822,user_list!H:H,"&gt;="&amp;A1822,user_list!J:J,days!G1822)+SUMIFS(user_list!P:P,user_list!G:G,"&lt;="&amp;A1822,user_list!H:H,"&gt;="&amp;A1822,user_list!J:J,days!G1822-1)</f>
        <v>0.67619047619047623</v>
      </c>
      <c r="E1822" s="38">
        <f>COUNTIF(user_list!H:H,A1822)</f>
        <v>0</v>
      </c>
      <c r="F1822" s="55">
        <f t="shared" si="56"/>
        <v>12</v>
      </c>
      <c r="G1822" s="55">
        <f t="shared" si="57"/>
        <v>2019</v>
      </c>
    </row>
    <row r="1823" spans="1:7" x14ac:dyDescent="0.3">
      <c r="A1823" s="74">
        <v>43826</v>
      </c>
      <c r="B1823">
        <f>SUMIFS(user_list!P:P,user_list!G:G,"&lt;="&amp;A1823,user_list!H:H,"&gt;="&amp;A1823)</f>
        <v>1.5234564659197014</v>
      </c>
      <c r="C1823">
        <f>SUMIFS(user_list!Q:Q,user_list!G:G,"&lt;="&amp;A1823,user_list!H:H,"&gt;="&amp;A1823)</f>
        <v>3.8578431372549016</v>
      </c>
      <c r="D1823">
        <f>SUMIFS(user_list!P:P,user_list!G:G,"&lt;="&amp;A1823,user_list!H:H,"&gt;="&amp;A1823,user_list!J:J,days!G1823)+SUMIFS(user_list!P:P,user_list!G:G,"&lt;="&amp;A1823,user_list!H:H,"&gt;="&amp;A1823,user_list!J:J,days!G1823-1)</f>
        <v>0.67619047619047623</v>
      </c>
      <c r="E1823" s="38">
        <f>COUNTIF(user_list!H:H,A1823)</f>
        <v>0</v>
      </c>
      <c r="F1823" s="55">
        <f t="shared" si="56"/>
        <v>12</v>
      </c>
      <c r="G1823" s="55">
        <f t="shared" si="57"/>
        <v>2019</v>
      </c>
    </row>
    <row r="1824" spans="1:7" x14ac:dyDescent="0.3">
      <c r="A1824" s="74">
        <v>43827</v>
      </c>
      <c r="B1824">
        <f>SUMIFS(user_list!P:P,user_list!G:G,"&lt;="&amp;A1824,user_list!H:H,"&gt;="&amp;A1824)</f>
        <v>1.9764867689500045</v>
      </c>
      <c r="C1824">
        <f>SUMIFS(user_list!Q:Q,user_list!G:G,"&lt;="&amp;A1824,user_list!H:H,"&gt;="&amp;A1824)</f>
        <v>5.0396613190730832</v>
      </c>
      <c r="D1824">
        <f>SUMIFS(user_list!P:P,user_list!G:G,"&lt;="&amp;A1824,user_list!H:H,"&gt;="&amp;A1824,user_list!J:J,days!G1824)+SUMIFS(user_list!P:P,user_list!G:G,"&lt;="&amp;A1824,user_list!H:H,"&gt;="&amp;A1824,user_list!J:J,days!G1824-1)</f>
        <v>0.67619047619047623</v>
      </c>
      <c r="E1824" s="38">
        <f>COUNTIF(user_list!H:H,A1824)</f>
        <v>1</v>
      </c>
      <c r="F1824" s="55">
        <f t="shared" si="56"/>
        <v>12</v>
      </c>
      <c r="G1824" s="55">
        <f t="shared" si="57"/>
        <v>2019</v>
      </c>
    </row>
    <row r="1825" spans="1:7" x14ac:dyDescent="0.3">
      <c r="A1825" s="74">
        <v>43828</v>
      </c>
      <c r="B1825">
        <f>SUMIFS(user_list!P:P,user_list!G:G,"&lt;="&amp;A1825,user_list!H:H,"&gt;="&amp;A1825)</f>
        <v>1.7033775252525254</v>
      </c>
      <c r="C1825">
        <f>SUMIFS(user_list!Q:Q,user_list!G:G,"&lt;="&amp;A1825,user_list!H:H,"&gt;="&amp;A1825)</f>
        <v>4.3841991341991342</v>
      </c>
      <c r="D1825">
        <f>SUMIFS(user_list!P:P,user_list!G:G,"&lt;="&amp;A1825,user_list!H:H,"&gt;="&amp;A1825,user_list!J:J,days!G1825)+SUMIFS(user_list!P:P,user_list!G:G,"&lt;="&amp;A1825,user_list!H:H,"&gt;="&amp;A1825,user_list!J:J,days!G1825-1)</f>
        <v>0.67619047619047623</v>
      </c>
      <c r="E1825" s="38">
        <f>COUNTIF(user_list!H:H,A1825)</f>
        <v>0</v>
      </c>
      <c r="F1825" s="55">
        <f t="shared" si="56"/>
        <v>12</v>
      </c>
      <c r="G1825" s="55">
        <f t="shared" si="57"/>
        <v>2019</v>
      </c>
    </row>
    <row r="1826" spans="1:7" x14ac:dyDescent="0.3">
      <c r="A1826" s="74">
        <v>43829</v>
      </c>
      <c r="B1826">
        <f>SUMIFS(user_list!P:P,user_list!G:G,"&lt;="&amp;A1826,user_list!H:H,"&gt;="&amp;A1826)</f>
        <v>1.7033775252525254</v>
      </c>
      <c r="C1826">
        <f>SUMIFS(user_list!Q:Q,user_list!G:G,"&lt;="&amp;A1826,user_list!H:H,"&gt;="&amp;A1826)</f>
        <v>4.3841991341991342</v>
      </c>
      <c r="D1826">
        <f>SUMIFS(user_list!P:P,user_list!G:G,"&lt;="&amp;A1826,user_list!H:H,"&gt;="&amp;A1826,user_list!J:J,days!G1826)+SUMIFS(user_list!P:P,user_list!G:G,"&lt;="&amp;A1826,user_list!H:H,"&gt;="&amp;A1826,user_list!J:J,days!G1826-1)</f>
        <v>0.67619047619047623</v>
      </c>
      <c r="E1826" s="38">
        <f>COUNTIF(user_list!H:H,A1826)</f>
        <v>0</v>
      </c>
      <c r="F1826" s="55">
        <f t="shared" si="56"/>
        <v>12</v>
      </c>
      <c r="G1826" s="55">
        <f t="shared" si="57"/>
        <v>2019</v>
      </c>
    </row>
    <row r="1827" spans="1:7" x14ac:dyDescent="0.3">
      <c r="A1827" s="74">
        <v>43830</v>
      </c>
      <c r="B1827">
        <f>SUMIFS(user_list!P:P,user_list!G:G,"&lt;="&amp;A1827,user_list!H:H,"&gt;="&amp;A1827)</f>
        <v>2.8864078282828283</v>
      </c>
      <c r="C1827">
        <f>SUMIFS(user_list!Q:Q,user_list!G:G,"&lt;="&amp;A1827,user_list!H:H,"&gt;="&amp;A1827)</f>
        <v>7.8751082251082245</v>
      </c>
      <c r="D1827">
        <f>SUMIFS(user_list!P:P,user_list!G:G,"&lt;="&amp;A1827,user_list!H:H,"&gt;="&amp;A1827,user_list!J:J,days!G1827)+SUMIFS(user_list!P:P,user_list!G:G,"&lt;="&amp;A1827,user_list!H:H,"&gt;="&amp;A1827,user_list!J:J,days!G1827-1)</f>
        <v>1.8592207792207791</v>
      </c>
      <c r="E1827" s="38">
        <f>COUNTIF(user_list!H:H,A1827)</f>
        <v>1</v>
      </c>
      <c r="F1827" s="55">
        <f t="shared" si="56"/>
        <v>12</v>
      </c>
      <c r="G1827" s="55">
        <f t="shared" si="57"/>
        <v>2019</v>
      </c>
    </row>
    <row r="1828" spans="1:7" x14ac:dyDescent="0.3">
      <c r="A1828" s="74">
        <v>43831</v>
      </c>
      <c r="B1828">
        <f>SUMIFS(user_list!P:P,user_list!G:G,"&lt;="&amp;A1828,user_list!H:H,"&gt;="&amp;A1828)</f>
        <v>2.2102173520923523</v>
      </c>
      <c r="C1828">
        <f>SUMIFS(user_list!Q:Q,user_list!G:G,"&lt;="&amp;A1828,user_list!H:H,"&gt;="&amp;A1828)</f>
        <v>6.160822510822511</v>
      </c>
      <c r="D1828">
        <f>SUMIFS(user_list!P:P,user_list!G:G,"&lt;="&amp;A1828,user_list!H:H,"&gt;="&amp;A1828,user_list!J:J,days!G1828)+SUMIFS(user_list!P:P,user_list!G:G,"&lt;="&amp;A1828,user_list!H:H,"&gt;="&amp;A1828,user_list!J:J,days!G1828-1)</f>
        <v>1.1830303030303031</v>
      </c>
      <c r="E1828" s="38">
        <f>COUNTIF(user_list!H:H,A1828)</f>
        <v>0</v>
      </c>
      <c r="F1828" s="55">
        <f t="shared" si="56"/>
        <v>1</v>
      </c>
      <c r="G1828" s="55">
        <f t="shared" si="57"/>
        <v>2020</v>
      </c>
    </row>
    <row r="1829" spans="1:7" x14ac:dyDescent="0.3">
      <c r="A1829" s="74">
        <v>43832</v>
      </c>
      <c r="B1829">
        <f>SUMIFS(user_list!P:P,user_list!G:G,"&lt;="&amp;A1829,user_list!H:H,"&gt;="&amp;A1829)</f>
        <v>2.2102173520923523</v>
      </c>
      <c r="C1829">
        <f>SUMIFS(user_list!Q:Q,user_list!G:G,"&lt;="&amp;A1829,user_list!H:H,"&gt;="&amp;A1829)</f>
        <v>6.160822510822511</v>
      </c>
      <c r="D1829">
        <f>SUMIFS(user_list!P:P,user_list!G:G,"&lt;="&amp;A1829,user_list!H:H,"&gt;="&amp;A1829,user_list!J:J,days!G1829)+SUMIFS(user_list!P:P,user_list!G:G,"&lt;="&amp;A1829,user_list!H:H,"&gt;="&amp;A1829,user_list!J:J,days!G1829-1)</f>
        <v>1.1830303030303031</v>
      </c>
      <c r="E1829" s="38">
        <f>COUNTIF(user_list!H:H,A1829)</f>
        <v>0</v>
      </c>
      <c r="F1829" s="55">
        <f t="shared" si="56"/>
        <v>1</v>
      </c>
      <c r="G1829" s="55">
        <f t="shared" si="57"/>
        <v>2020</v>
      </c>
    </row>
    <row r="1830" spans="1:7" x14ac:dyDescent="0.3">
      <c r="A1830" s="74">
        <v>43833</v>
      </c>
      <c r="B1830">
        <f>SUMIFS(user_list!P:P,user_list!G:G,"&lt;="&amp;A1830,user_list!H:H,"&gt;="&amp;A1830)</f>
        <v>2.2102173520923523</v>
      </c>
      <c r="C1830">
        <f>SUMIFS(user_list!Q:Q,user_list!G:G,"&lt;="&amp;A1830,user_list!H:H,"&gt;="&amp;A1830)</f>
        <v>6.160822510822511</v>
      </c>
      <c r="D1830">
        <f>SUMIFS(user_list!P:P,user_list!G:G,"&lt;="&amp;A1830,user_list!H:H,"&gt;="&amp;A1830,user_list!J:J,days!G1830)+SUMIFS(user_list!P:P,user_list!G:G,"&lt;="&amp;A1830,user_list!H:H,"&gt;="&amp;A1830,user_list!J:J,days!G1830-1)</f>
        <v>1.1830303030303031</v>
      </c>
      <c r="E1830" s="38">
        <f>COUNTIF(user_list!H:H,A1830)</f>
        <v>0</v>
      </c>
      <c r="F1830" s="55">
        <f t="shared" si="56"/>
        <v>1</v>
      </c>
      <c r="G1830" s="55">
        <f t="shared" si="57"/>
        <v>2020</v>
      </c>
    </row>
    <row r="1831" spans="1:7" x14ac:dyDescent="0.3">
      <c r="A1831" s="74">
        <v>43834</v>
      </c>
      <c r="B1831">
        <f>SUMIFS(user_list!P:P,user_list!G:G,"&lt;="&amp;A1831,user_list!H:H,"&gt;="&amp;A1831)</f>
        <v>3.3935506854256849</v>
      </c>
      <c r="C1831">
        <f>SUMIFS(user_list!Q:Q,user_list!G:G,"&lt;="&amp;A1831,user_list!H:H,"&gt;="&amp;A1831)</f>
        <v>9.160822510822511</v>
      </c>
      <c r="D1831">
        <f>SUMIFS(user_list!P:P,user_list!G:G,"&lt;="&amp;A1831,user_list!H:H,"&gt;="&amp;A1831,user_list!J:J,days!G1831)+SUMIFS(user_list!P:P,user_list!G:G,"&lt;="&amp;A1831,user_list!H:H,"&gt;="&amp;A1831,user_list!J:J,days!G1831-1)</f>
        <v>2.3663636363636358</v>
      </c>
      <c r="E1831" s="38">
        <f>COUNTIF(user_list!H:H,A1831)</f>
        <v>1</v>
      </c>
      <c r="F1831" s="55">
        <f t="shared" si="56"/>
        <v>1</v>
      </c>
      <c r="G1831" s="55">
        <f t="shared" si="57"/>
        <v>2020</v>
      </c>
    </row>
    <row r="1832" spans="1:7" x14ac:dyDescent="0.3">
      <c r="A1832" s="74">
        <v>43835</v>
      </c>
      <c r="B1832">
        <f>SUMIFS(user_list!P:P,user_list!G:G,"&lt;="&amp;A1832,user_list!H:H,"&gt;="&amp;A1832)</f>
        <v>2.4468840187590182</v>
      </c>
      <c r="C1832">
        <f>SUMIFS(user_list!Q:Q,user_list!G:G,"&lt;="&amp;A1832,user_list!H:H,"&gt;="&amp;A1832)</f>
        <v>6.7608225108225106</v>
      </c>
      <c r="D1832">
        <f>SUMIFS(user_list!P:P,user_list!G:G,"&lt;="&amp;A1832,user_list!H:H,"&gt;="&amp;A1832,user_list!J:J,days!G1832)+SUMIFS(user_list!P:P,user_list!G:G,"&lt;="&amp;A1832,user_list!H:H,"&gt;="&amp;A1832,user_list!J:J,days!G1832-1)</f>
        <v>1.4196969696969692</v>
      </c>
      <c r="E1832" s="38">
        <f>COUNTIF(user_list!H:H,A1832)</f>
        <v>0</v>
      </c>
      <c r="F1832" s="55">
        <f t="shared" si="56"/>
        <v>1</v>
      </c>
      <c r="G1832" s="55">
        <f t="shared" si="57"/>
        <v>2020</v>
      </c>
    </row>
    <row r="1833" spans="1:7" x14ac:dyDescent="0.3">
      <c r="A1833" s="74">
        <v>43836</v>
      </c>
      <c r="B1833">
        <f>SUMIFS(user_list!P:P,user_list!G:G,"&lt;="&amp;A1833,user_list!H:H,"&gt;="&amp;A1833)</f>
        <v>2.4468840187590182</v>
      </c>
      <c r="C1833">
        <f>SUMIFS(user_list!Q:Q,user_list!G:G,"&lt;="&amp;A1833,user_list!H:H,"&gt;="&amp;A1833)</f>
        <v>6.7608225108225106</v>
      </c>
      <c r="D1833">
        <f>SUMIFS(user_list!P:P,user_list!G:G,"&lt;="&amp;A1833,user_list!H:H,"&gt;="&amp;A1833,user_list!J:J,days!G1833)+SUMIFS(user_list!P:P,user_list!G:G,"&lt;="&amp;A1833,user_list!H:H,"&gt;="&amp;A1833,user_list!J:J,days!G1833-1)</f>
        <v>1.4196969696969692</v>
      </c>
      <c r="E1833" s="38">
        <f>COUNTIF(user_list!H:H,A1833)</f>
        <v>0</v>
      </c>
      <c r="F1833" s="55">
        <f t="shared" si="56"/>
        <v>1</v>
      </c>
      <c r="G1833" s="55">
        <f t="shared" si="57"/>
        <v>2020</v>
      </c>
    </row>
    <row r="1834" spans="1:7" x14ac:dyDescent="0.3">
      <c r="A1834" s="74">
        <v>43837</v>
      </c>
      <c r="B1834">
        <f>SUMIFS(user_list!P:P,user_list!G:G,"&lt;="&amp;A1834,user_list!H:H,"&gt;="&amp;A1834)</f>
        <v>3.0122235249318576</v>
      </c>
      <c r="C1834">
        <f>SUMIFS(user_list!Q:Q,user_list!G:G,"&lt;="&amp;A1834,user_list!H:H,"&gt;="&amp;A1834)</f>
        <v>8.2052669552669553</v>
      </c>
      <c r="D1834">
        <f>SUMIFS(user_list!P:P,user_list!G:G,"&lt;="&amp;A1834,user_list!H:H,"&gt;="&amp;A1834,user_list!J:J,days!G1834)+SUMIFS(user_list!P:P,user_list!G:G,"&lt;="&amp;A1834,user_list!H:H,"&gt;="&amp;A1834,user_list!J:J,days!G1834-1)</f>
        <v>1.4196969696969692</v>
      </c>
      <c r="E1834" s="38">
        <f>COUNTIF(user_list!H:H,A1834)</f>
        <v>2</v>
      </c>
      <c r="F1834" s="55">
        <f t="shared" si="56"/>
        <v>1</v>
      </c>
      <c r="G1834" s="55">
        <f t="shared" si="57"/>
        <v>2020</v>
      </c>
    </row>
    <row r="1835" spans="1:7" x14ac:dyDescent="0.3">
      <c r="A1835" s="74">
        <v>43838</v>
      </c>
      <c r="B1835">
        <f>SUMIFS(user_list!P:P,user_list!G:G,"&lt;="&amp;A1835,user_list!H:H,"&gt;="&amp;A1835)</f>
        <v>2.056812269520603</v>
      </c>
      <c r="C1835">
        <f>SUMIFS(user_list!Q:Q,user_list!G:G,"&lt;="&amp;A1835,user_list!H:H,"&gt;="&amp;A1835)</f>
        <v>5.7377344877344862</v>
      </c>
      <c r="D1835">
        <f>SUMIFS(user_list!P:P,user_list!G:G,"&lt;="&amp;A1835,user_list!H:H,"&gt;="&amp;A1835,user_list!J:J,days!G1835)+SUMIFS(user_list!P:P,user_list!G:G,"&lt;="&amp;A1835,user_list!H:H,"&gt;="&amp;A1835,user_list!J:J,days!G1835-1)</f>
        <v>0.91731601731601731</v>
      </c>
      <c r="E1835" s="38">
        <f>COUNTIF(user_list!H:H,A1835)</f>
        <v>0</v>
      </c>
      <c r="F1835" s="55">
        <f t="shared" si="56"/>
        <v>1</v>
      </c>
      <c r="G1835" s="55">
        <f t="shared" si="57"/>
        <v>2020</v>
      </c>
    </row>
    <row r="1836" spans="1:7" x14ac:dyDescent="0.3">
      <c r="A1836" s="74">
        <v>43839</v>
      </c>
      <c r="B1836">
        <f>SUMIFS(user_list!P:P,user_list!G:G,"&lt;="&amp;A1836,user_list!H:H,"&gt;="&amp;A1836)</f>
        <v>2.056812269520603</v>
      </c>
      <c r="C1836">
        <f>SUMIFS(user_list!Q:Q,user_list!G:G,"&lt;="&amp;A1836,user_list!H:H,"&gt;="&amp;A1836)</f>
        <v>5.7377344877344862</v>
      </c>
      <c r="D1836">
        <f>SUMIFS(user_list!P:P,user_list!G:G,"&lt;="&amp;A1836,user_list!H:H,"&gt;="&amp;A1836,user_list!J:J,days!G1836)+SUMIFS(user_list!P:P,user_list!G:G,"&lt;="&amp;A1836,user_list!H:H,"&gt;="&amp;A1836,user_list!J:J,days!G1836-1)</f>
        <v>0.91731601731601731</v>
      </c>
      <c r="E1836" s="38">
        <f>COUNTIF(user_list!H:H,A1836)</f>
        <v>0</v>
      </c>
      <c r="F1836" s="55">
        <f t="shared" si="56"/>
        <v>1</v>
      </c>
      <c r="G1836" s="55">
        <f t="shared" si="57"/>
        <v>2020</v>
      </c>
    </row>
    <row r="1837" spans="1:7" x14ac:dyDescent="0.3">
      <c r="A1837" s="74">
        <v>43840</v>
      </c>
      <c r="B1837">
        <f>SUMIFS(user_list!P:P,user_list!G:G,"&lt;="&amp;A1837,user_list!H:H,"&gt;="&amp;A1837)</f>
        <v>2.056812269520603</v>
      </c>
      <c r="C1837">
        <f>SUMIFS(user_list!Q:Q,user_list!G:G,"&lt;="&amp;A1837,user_list!H:H,"&gt;="&amp;A1837)</f>
        <v>5.7377344877344862</v>
      </c>
      <c r="D1837">
        <f>SUMIFS(user_list!P:P,user_list!G:G,"&lt;="&amp;A1837,user_list!H:H,"&gt;="&amp;A1837,user_list!J:J,days!G1837)+SUMIFS(user_list!P:P,user_list!G:G,"&lt;="&amp;A1837,user_list!H:H,"&gt;="&amp;A1837,user_list!J:J,days!G1837-1)</f>
        <v>0.91731601731601731</v>
      </c>
      <c r="E1837" s="38">
        <f>COUNTIF(user_list!H:H,A1837)</f>
        <v>1</v>
      </c>
      <c r="F1837" s="55">
        <f t="shared" si="56"/>
        <v>1</v>
      </c>
      <c r="G1837" s="55">
        <f t="shared" si="57"/>
        <v>2020</v>
      </c>
    </row>
    <row r="1838" spans="1:7" x14ac:dyDescent="0.3">
      <c r="A1838" s="74">
        <v>43841</v>
      </c>
      <c r="B1838">
        <f>SUMIFS(user_list!P:P,user_list!G:G,"&lt;="&amp;A1838,user_list!H:H,"&gt;="&amp;A1838)</f>
        <v>3.0204486331569664</v>
      </c>
      <c r="C1838">
        <f>SUMIFS(user_list!Q:Q,user_list!G:G,"&lt;="&amp;A1838,user_list!H:H,"&gt;="&amp;A1838)</f>
        <v>7.6468253968253954</v>
      </c>
      <c r="D1838">
        <f>SUMIFS(user_list!P:P,user_list!G:G,"&lt;="&amp;A1838,user_list!H:H,"&gt;="&amp;A1838,user_list!J:J,days!G1838)+SUMIFS(user_list!P:P,user_list!G:G,"&lt;="&amp;A1838,user_list!H:H,"&gt;="&amp;A1838,user_list!J:J,days!G1838-1)</f>
        <v>1.8809523809523809</v>
      </c>
      <c r="E1838" s="38">
        <f>COUNTIF(user_list!H:H,A1838)</f>
        <v>0</v>
      </c>
      <c r="F1838" s="55">
        <f t="shared" si="56"/>
        <v>1</v>
      </c>
      <c r="G1838" s="55">
        <f t="shared" si="57"/>
        <v>2020</v>
      </c>
    </row>
    <row r="1839" spans="1:7" x14ac:dyDescent="0.3">
      <c r="A1839" s="74">
        <v>43842</v>
      </c>
      <c r="B1839">
        <f>SUMIFS(user_list!P:P,user_list!G:G,"&lt;="&amp;A1839,user_list!H:H,"&gt;="&amp;A1839)</f>
        <v>3.0204486331569664</v>
      </c>
      <c r="C1839">
        <f>SUMIFS(user_list!Q:Q,user_list!G:G,"&lt;="&amp;A1839,user_list!H:H,"&gt;="&amp;A1839)</f>
        <v>7.6468253968253954</v>
      </c>
      <c r="D1839">
        <f>SUMIFS(user_list!P:P,user_list!G:G,"&lt;="&amp;A1839,user_list!H:H,"&gt;="&amp;A1839,user_list!J:J,days!G1839)+SUMIFS(user_list!P:P,user_list!G:G,"&lt;="&amp;A1839,user_list!H:H,"&gt;="&amp;A1839,user_list!J:J,days!G1839-1)</f>
        <v>1.8809523809523809</v>
      </c>
      <c r="E1839" s="38">
        <f>COUNTIF(user_list!H:H,A1839)</f>
        <v>0</v>
      </c>
      <c r="F1839" s="55">
        <f t="shared" si="56"/>
        <v>1</v>
      </c>
      <c r="G1839" s="55">
        <f t="shared" si="57"/>
        <v>2020</v>
      </c>
    </row>
    <row r="1840" spans="1:7" x14ac:dyDescent="0.3">
      <c r="A1840" s="74">
        <v>43843</v>
      </c>
      <c r="B1840">
        <f>SUMIFS(user_list!P:P,user_list!G:G,"&lt;="&amp;A1840,user_list!H:H,"&gt;="&amp;A1840)</f>
        <v>3.0204486331569664</v>
      </c>
      <c r="C1840">
        <f>SUMIFS(user_list!Q:Q,user_list!G:G,"&lt;="&amp;A1840,user_list!H:H,"&gt;="&amp;A1840)</f>
        <v>7.6468253968253954</v>
      </c>
      <c r="D1840">
        <f>SUMIFS(user_list!P:P,user_list!G:G,"&lt;="&amp;A1840,user_list!H:H,"&gt;="&amp;A1840,user_list!J:J,days!G1840)+SUMIFS(user_list!P:P,user_list!G:G,"&lt;="&amp;A1840,user_list!H:H,"&gt;="&amp;A1840,user_list!J:J,days!G1840-1)</f>
        <v>1.8809523809523809</v>
      </c>
      <c r="E1840" s="38">
        <f>COUNTIF(user_list!H:H,A1840)</f>
        <v>0</v>
      </c>
      <c r="F1840" s="55">
        <f t="shared" si="56"/>
        <v>1</v>
      </c>
      <c r="G1840" s="55">
        <f t="shared" si="57"/>
        <v>2020</v>
      </c>
    </row>
    <row r="1841" spans="1:7" x14ac:dyDescent="0.3">
      <c r="A1841" s="74">
        <v>43844</v>
      </c>
      <c r="B1841">
        <f>SUMIFS(user_list!P:P,user_list!G:G,"&lt;="&amp;A1841,user_list!H:H,"&gt;="&amp;A1841)</f>
        <v>3.0204486331569664</v>
      </c>
      <c r="C1841">
        <f>SUMIFS(user_list!Q:Q,user_list!G:G,"&lt;="&amp;A1841,user_list!H:H,"&gt;="&amp;A1841)</f>
        <v>7.6468253968253954</v>
      </c>
      <c r="D1841">
        <f>SUMIFS(user_list!P:P,user_list!G:G,"&lt;="&amp;A1841,user_list!H:H,"&gt;="&amp;A1841,user_list!J:J,days!G1841)+SUMIFS(user_list!P:P,user_list!G:G,"&lt;="&amp;A1841,user_list!H:H,"&gt;="&amp;A1841,user_list!J:J,days!G1841-1)</f>
        <v>1.8809523809523809</v>
      </c>
      <c r="E1841" s="38">
        <f>COUNTIF(user_list!H:H,A1841)</f>
        <v>1</v>
      </c>
      <c r="F1841" s="55">
        <f t="shared" si="56"/>
        <v>1</v>
      </c>
      <c r="G1841" s="55">
        <f t="shared" si="57"/>
        <v>2020</v>
      </c>
    </row>
    <row r="1842" spans="1:7" x14ac:dyDescent="0.3">
      <c r="A1842" s="74">
        <v>43845</v>
      </c>
      <c r="B1842">
        <f>SUMIFS(user_list!P:P,user_list!G:G,"&lt;="&amp;A1842,user_list!H:H,"&gt;="&amp;A1842)</f>
        <v>1.8204486331569667</v>
      </c>
      <c r="C1842">
        <f>SUMIFS(user_list!Q:Q,user_list!G:G,"&lt;="&amp;A1842,user_list!H:H,"&gt;="&amp;A1842)</f>
        <v>4.6468253968253954</v>
      </c>
      <c r="D1842">
        <f>SUMIFS(user_list!P:P,user_list!G:G,"&lt;="&amp;A1842,user_list!H:H,"&gt;="&amp;A1842,user_list!J:J,days!G1842)+SUMIFS(user_list!P:P,user_list!G:G,"&lt;="&amp;A1842,user_list!H:H,"&gt;="&amp;A1842,user_list!J:J,days!G1842-1)</f>
        <v>0.68095238095238098</v>
      </c>
      <c r="E1842" s="38">
        <f>COUNTIF(user_list!H:H,A1842)</f>
        <v>1</v>
      </c>
      <c r="F1842" s="55">
        <f t="shared" si="56"/>
        <v>1</v>
      </c>
      <c r="G1842" s="55">
        <f t="shared" si="57"/>
        <v>2020</v>
      </c>
    </row>
    <row r="1843" spans="1:7" x14ac:dyDescent="0.3">
      <c r="A1843" s="74">
        <v>43846</v>
      </c>
      <c r="B1843">
        <f>SUMIFS(user_list!P:P,user_list!G:G,"&lt;="&amp;A1843,user_list!H:H,"&gt;="&amp;A1843)</f>
        <v>1.255109126984127</v>
      </c>
      <c r="C1843">
        <f>SUMIFS(user_list!Q:Q,user_list!G:G,"&lt;="&amp;A1843,user_list!H:H,"&gt;="&amp;A1843)</f>
        <v>3.2023809523809517</v>
      </c>
      <c r="D1843">
        <f>SUMIFS(user_list!P:P,user_list!G:G,"&lt;="&amp;A1843,user_list!H:H,"&gt;="&amp;A1843,user_list!J:J,days!G1843)+SUMIFS(user_list!P:P,user_list!G:G,"&lt;="&amp;A1843,user_list!H:H,"&gt;="&amp;A1843,user_list!J:J,days!G1843-1)</f>
        <v>0.68095238095238098</v>
      </c>
      <c r="E1843" s="38">
        <f>COUNTIF(user_list!H:H,A1843)</f>
        <v>0</v>
      </c>
      <c r="F1843" s="55">
        <f t="shared" si="56"/>
        <v>1</v>
      </c>
      <c r="G1843" s="55">
        <f t="shared" si="57"/>
        <v>2020</v>
      </c>
    </row>
    <row r="1844" spans="1:7" x14ac:dyDescent="0.3">
      <c r="A1844" s="74">
        <v>43847</v>
      </c>
      <c r="B1844">
        <f>SUMIFS(user_list!P:P,user_list!G:G,"&lt;="&amp;A1844,user_list!H:H,"&gt;="&amp;A1844)</f>
        <v>1.8151091269841269</v>
      </c>
      <c r="C1844">
        <f>SUMIFS(user_list!Q:Q,user_list!G:G,"&lt;="&amp;A1844,user_list!H:H,"&gt;="&amp;A1844)</f>
        <v>4.4023809523809518</v>
      </c>
      <c r="D1844">
        <f>SUMIFS(user_list!P:P,user_list!G:G,"&lt;="&amp;A1844,user_list!H:H,"&gt;="&amp;A1844,user_list!J:J,days!G1844)+SUMIFS(user_list!P:P,user_list!G:G,"&lt;="&amp;A1844,user_list!H:H,"&gt;="&amp;A1844,user_list!J:J,days!G1844-1)</f>
        <v>1.2409523809523808</v>
      </c>
      <c r="E1844" s="38">
        <f>COUNTIF(user_list!H:H,A1844)</f>
        <v>0</v>
      </c>
      <c r="F1844" s="55">
        <f t="shared" si="56"/>
        <v>1</v>
      </c>
      <c r="G1844" s="55">
        <f t="shared" si="57"/>
        <v>2020</v>
      </c>
    </row>
    <row r="1845" spans="1:7" x14ac:dyDescent="0.3">
      <c r="A1845" s="74">
        <v>43848</v>
      </c>
      <c r="B1845">
        <f>SUMIFS(user_list!P:P,user_list!G:G,"&lt;="&amp;A1845,user_list!H:H,"&gt;="&amp;A1845)</f>
        <v>1.8785237611304684</v>
      </c>
      <c r="C1845">
        <f>SUMIFS(user_list!Q:Q,user_list!G:G,"&lt;="&amp;A1845,user_list!H:H,"&gt;="&amp;A1845)</f>
        <v>5.3536004645760737</v>
      </c>
      <c r="D1845">
        <f>SUMIFS(user_list!P:P,user_list!G:G,"&lt;="&amp;A1845,user_list!H:H,"&gt;="&amp;A1845,user_list!J:J,days!G1845)+SUMIFS(user_list!P:P,user_list!G:G,"&lt;="&amp;A1845,user_list!H:H,"&gt;="&amp;A1845,user_list!J:J,days!G1845-1)</f>
        <v>1.2409523809523808</v>
      </c>
      <c r="E1845" s="38">
        <f>COUNTIF(user_list!H:H,A1845)</f>
        <v>0</v>
      </c>
      <c r="F1845" s="55">
        <f t="shared" si="56"/>
        <v>1</v>
      </c>
      <c r="G1845" s="55">
        <f t="shared" si="57"/>
        <v>2020</v>
      </c>
    </row>
    <row r="1846" spans="1:7" x14ac:dyDescent="0.3">
      <c r="A1846" s="74">
        <v>43849</v>
      </c>
      <c r="B1846">
        <f>SUMIFS(user_list!P:P,user_list!G:G,"&lt;="&amp;A1846,user_list!H:H,"&gt;="&amp;A1846)</f>
        <v>1.8785237611304684</v>
      </c>
      <c r="C1846">
        <f>SUMIFS(user_list!Q:Q,user_list!G:G,"&lt;="&amp;A1846,user_list!H:H,"&gt;="&amp;A1846)</f>
        <v>5.3536004645760737</v>
      </c>
      <c r="D1846">
        <f>SUMIFS(user_list!P:P,user_list!G:G,"&lt;="&amp;A1846,user_list!H:H,"&gt;="&amp;A1846,user_list!J:J,days!G1846)+SUMIFS(user_list!P:P,user_list!G:G,"&lt;="&amp;A1846,user_list!H:H,"&gt;="&amp;A1846,user_list!J:J,days!G1846-1)</f>
        <v>1.2409523809523808</v>
      </c>
      <c r="E1846" s="38">
        <f>COUNTIF(user_list!H:H,A1846)</f>
        <v>0</v>
      </c>
      <c r="F1846" s="55">
        <f t="shared" si="56"/>
        <v>1</v>
      </c>
      <c r="G1846" s="55">
        <f t="shared" si="57"/>
        <v>2020</v>
      </c>
    </row>
    <row r="1847" spans="1:7" x14ac:dyDescent="0.3">
      <c r="A1847" s="74">
        <v>43850</v>
      </c>
      <c r="B1847">
        <f>SUMIFS(user_list!P:P,user_list!G:G,"&lt;="&amp;A1847,user_list!H:H,"&gt;="&amp;A1847)</f>
        <v>1.8785237611304684</v>
      </c>
      <c r="C1847">
        <f>SUMIFS(user_list!Q:Q,user_list!G:G,"&lt;="&amp;A1847,user_list!H:H,"&gt;="&amp;A1847)</f>
        <v>5.3536004645760737</v>
      </c>
      <c r="D1847">
        <f>SUMIFS(user_list!P:P,user_list!G:G,"&lt;="&amp;A1847,user_list!H:H,"&gt;="&amp;A1847,user_list!J:J,days!G1847)+SUMIFS(user_list!P:P,user_list!G:G,"&lt;="&amp;A1847,user_list!H:H,"&gt;="&amp;A1847,user_list!J:J,days!G1847-1)</f>
        <v>1.2409523809523808</v>
      </c>
      <c r="E1847" s="38">
        <f>COUNTIF(user_list!H:H,A1847)</f>
        <v>0</v>
      </c>
      <c r="F1847" s="55">
        <f t="shared" si="56"/>
        <v>1</v>
      </c>
      <c r="G1847" s="55">
        <f t="shared" si="57"/>
        <v>2020</v>
      </c>
    </row>
    <row r="1848" spans="1:7" x14ac:dyDescent="0.3">
      <c r="A1848" s="74">
        <v>43851</v>
      </c>
      <c r="B1848">
        <f>SUMIFS(user_list!P:P,user_list!G:G,"&lt;="&amp;A1848,user_list!H:H,"&gt;="&amp;A1848)</f>
        <v>2.0385237611304685</v>
      </c>
      <c r="C1848">
        <f>SUMIFS(user_list!Q:Q,user_list!G:G,"&lt;="&amp;A1848,user_list!H:H,"&gt;="&amp;A1848)</f>
        <v>5.7536004645760741</v>
      </c>
      <c r="D1848">
        <f>SUMIFS(user_list!P:P,user_list!G:G,"&lt;="&amp;A1848,user_list!H:H,"&gt;="&amp;A1848,user_list!J:J,days!G1848)+SUMIFS(user_list!P:P,user_list!G:G,"&lt;="&amp;A1848,user_list!H:H,"&gt;="&amp;A1848,user_list!J:J,days!G1848-1)</f>
        <v>1.2409523809523808</v>
      </c>
      <c r="E1848" s="38">
        <f>COUNTIF(user_list!H:H,A1848)</f>
        <v>1</v>
      </c>
      <c r="F1848" s="55">
        <f t="shared" si="56"/>
        <v>1</v>
      </c>
      <c r="G1848" s="55">
        <f t="shared" si="57"/>
        <v>2020</v>
      </c>
    </row>
    <row r="1849" spans="1:7" x14ac:dyDescent="0.3">
      <c r="A1849" s="74">
        <v>43852</v>
      </c>
      <c r="B1849">
        <f>SUMIFS(user_list!P:P,user_list!G:G,"&lt;="&amp;A1849,user_list!H:H,"&gt;="&amp;A1849)</f>
        <v>1.3575713801780875</v>
      </c>
      <c r="C1849">
        <f>SUMIFS(user_list!Q:Q,user_list!G:G,"&lt;="&amp;A1849,user_list!H:H,"&gt;="&amp;A1849)</f>
        <v>4.0393147502903597</v>
      </c>
      <c r="D1849">
        <f>SUMIFS(user_list!P:P,user_list!G:G,"&lt;="&amp;A1849,user_list!H:H,"&gt;="&amp;A1849,user_list!J:J,days!G1849)+SUMIFS(user_list!P:P,user_list!G:G,"&lt;="&amp;A1849,user_list!H:H,"&gt;="&amp;A1849,user_list!J:J,days!G1849-1)</f>
        <v>0.55999999999999994</v>
      </c>
      <c r="E1849" s="38">
        <f>COUNTIF(user_list!H:H,A1849)</f>
        <v>0</v>
      </c>
      <c r="F1849" s="55">
        <f t="shared" si="56"/>
        <v>1</v>
      </c>
      <c r="G1849" s="55">
        <f t="shared" si="57"/>
        <v>2020</v>
      </c>
    </row>
    <row r="1850" spans="1:7" x14ac:dyDescent="0.3">
      <c r="A1850" s="74">
        <v>43853</v>
      </c>
      <c r="B1850">
        <f>SUMIFS(user_list!P:P,user_list!G:G,"&lt;="&amp;A1850,user_list!H:H,"&gt;="&amp;A1850)</f>
        <v>1.3575713801780875</v>
      </c>
      <c r="C1850">
        <f>SUMIFS(user_list!Q:Q,user_list!G:G,"&lt;="&amp;A1850,user_list!H:H,"&gt;="&amp;A1850)</f>
        <v>4.0393147502903597</v>
      </c>
      <c r="D1850">
        <f>SUMIFS(user_list!P:P,user_list!G:G,"&lt;="&amp;A1850,user_list!H:H,"&gt;="&amp;A1850,user_list!J:J,days!G1850)+SUMIFS(user_list!P:P,user_list!G:G,"&lt;="&amp;A1850,user_list!H:H,"&gt;="&amp;A1850,user_list!J:J,days!G1850-1)</f>
        <v>0.55999999999999994</v>
      </c>
      <c r="E1850" s="38">
        <f>COUNTIF(user_list!H:H,A1850)</f>
        <v>0</v>
      </c>
      <c r="F1850" s="55">
        <f t="shared" si="56"/>
        <v>1</v>
      </c>
      <c r="G1850" s="55">
        <f t="shared" si="57"/>
        <v>2020</v>
      </c>
    </row>
    <row r="1851" spans="1:7" x14ac:dyDescent="0.3">
      <c r="A1851" s="74">
        <v>43854</v>
      </c>
      <c r="B1851">
        <f>SUMIFS(user_list!P:P,user_list!G:G,"&lt;="&amp;A1851,user_list!H:H,"&gt;="&amp;A1851)</f>
        <v>1.3575713801780875</v>
      </c>
      <c r="C1851">
        <f>SUMIFS(user_list!Q:Q,user_list!G:G,"&lt;="&amp;A1851,user_list!H:H,"&gt;="&amp;A1851)</f>
        <v>4.0393147502903597</v>
      </c>
      <c r="D1851">
        <f>SUMIFS(user_list!P:P,user_list!G:G,"&lt;="&amp;A1851,user_list!H:H,"&gt;="&amp;A1851,user_list!J:J,days!G1851)+SUMIFS(user_list!P:P,user_list!G:G,"&lt;="&amp;A1851,user_list!H:H,"&gt;="&amp;A1851,user_list!J:J,days!G1851-1)</f>
        <v>0.55999999999999994</v>
      </c>
      <c r="E1851" s="38">
        <f>COUNTIF(user_list!H:H,A1851)</f>
        <v>0</v>
      </c>
      <c r="F1851" s="55">
        <f t="shared" si="56"/>
        <v>1</v>
      </c>
      <c r="G1851" s="55">
        <f t="shared" si="57"/>
        <v>2020</v>
      </c>
    </row>
    <row r="1852" spans="1:7" x14ac:dyDescent="0.3">
      <c r="A1852" s="74">
        <v>43855</v>
      </c>
      <c r="B1852">
        <f>SUMIFS(user_list!P:P,user_list!G:G,"&lt;="&amp;A1852,user_list!H:H,"&gt;="&amp;A1852)</f>
        <v>1.3575713801780875</v>
      </c>
      <c r="C1852">
        <f>SUMIFS(user_list!Q:Q,user_list!G:G,"&lt;="&amp;A1852,user_list!H:H,"&gt;="&amp;A1852)</f>
        <v>4.0393147502903597</v>
      </c>
      <c r="D1852">
        <f>SUMIFS(user_list!P:P,user_list!G:G,"&lt;="&amp;A1852,user_list!H:H,"&gt;="&amp;A1852,user_list!J:J,days!G1852)+SUMIFS(user_list!P:P,user_list!G:G,"&lt;="&amp;A1852,user_list!H:H,"&gt;="&amp;A1852,user_list!J:J,days!G1852-1)</f>
        <v>0.55999999999999994</v>
      </c>
      <c r="E1852" s="38">
        <f>COUNTIF(user_list!H:H,A1852)</f>
        <v>0</v>
      </c>
      <c r="F1852" s="55">
        <f t="shared" si="56"/>
        <v>1</v>
      </c>
      <c r="G1852" s="55">
        <f t="shared" si="57"/>
        <v>2020</v>
      </c>
    </row>
    <row r="1853" spans="1:7" x14ac:dyDescent="0.3">
      <c r="A1853" s="74">
        <v>43856</v>
      </c>
      <c r="B1853">
        <f>SUMIFS(user_list!P:P,user_list!G:G,"&lt;="&amp;A1853,user_list!H:H,"&gt;="&amp;A1853)</f>
        <v>1.3575713801780875</v>
      </c>
      <c r="C1853">
        <f>SUMIFS(user_list!Q:Q,user_list!G:G,"&lt;="&amp;A1853,user_list!H:H,"&gt;="&amp;A1853)</f>
        <v>4.0393147502903597</v>
      </c>
      <c r="D1853">
        <f>SUMIFS(user_list!P:P,user_list!G:G,"&lt;="&amp;A1853,user_list!H:H,"&gt;="&amp;A1853,user_list!J:J,days!G1853)+SUMIFS(user_list!P:P,user_list!G:G,"&lt;="&amp;A1853,user_list!H:H,"&gt;="&amp;A1853,user_list!J:J,days!G1853-1)</f>
        <v>0.55999999999999994</v>
      </c>
      <c r="E1853" s="38">
        <f>COUNTIF(user_list!H:H,A1853)</f>
        <v>1</v>
      </c>
      <c r="F1853" s="55">
        <f t="shared" si="56"/>
        <v>1</v>
      </c>
      <c r="G1853" s="55">
        <f t="shared" si="57"/>
        <v>2020</v>
      </c>
    </row>
    <row r="1854" spans="1:7" x14ac:dyDescent="0.3">
      <c r="A1854" s="74">
        <v>43857</v>
      </c>
      <c r="B1854">
        <f>SUMIFS(user_list!P:P,user_list!G:G,"&lt;="&amp;A1854,user_list!H:H,"&gt;="&amp;A1854)</f>
        <v>2.3720158246225322</v>
      </c>
      <c r="C1854">
        <f>SUMIFS(user_list!Q:Q,user_list!G:G,"&lt;="&amp;A1854,user_list!H:H,"&gt;="&amp;A1854)</f>
        <v>6.8393147502903604</v>
      </c>
      <c r="D1854">
        <f>SUMIFS(user_list!P:P,user_list!G:G,"&lt;="&amp;A1854,user_list!H:H,"&gt;="&amp;A1854,user_list!J:J,days!G1854)+SUMIFS(user_list!P:P,user_list!G:G,"&lt;="&amp;A1854,user_list!H:H,"&gt;="&amp;A1854,user_list!J:J,days!G1854-1)</f>
        <v>1.574444444444445</v>
      </c>
      <c r="E1854" s="38">
        <f>COUNTIF(user_list!H:H,A1854)</f>
        <v>0</v>
      </c>
      <c r="F1854" s="55">
        <f t="shared" si="56"/>
        <v>1</v>
      </c>
      <c r="G1854" s="55">
        <f t="shared" si="57"/>
        <v>2020</v>
      </c>
    </row>
    <row r="1855" spans="1:7" x14ac:dyDescent="0.3">
      <c r="A1855" s="74">
        <v>43858</v>
      </c>
      <c r="B1855">
        <f>SUMIFS(user_list!P:P,user_list!G:G,"&lt;="&amp;A1855,user_list!H:H,"&gt;="&amp;A1855)</f>
        <v>2.3720158246225322</v>
      </c>
      <c r="C1855">
        <f>SUMIFS(user_list!Q:Q,user_list!G:G,"&lt;="&amp;A1855,user_list!H:H,"&gt;="&amp;A1855)</f>
        <v>6.8393147502903604</v>
      </c>
      <c r="D1855">
        <f>SUMIFS(user_list!P:P,user_list!G:G,"&lt;="&amp;A1855,user_list!H:H,"&gt;="&amp;A1855,user_list!J:J,days!G1855)+SUMIFS(user_list!P:P,user_list!G:G,"&lt;="&amp;A1855,user_list!H:H,"&gt;="&amp;A1855,user_list!J:J,days!G1855-1)</f>
        <v>1.574444444444445</v>
      </c>
      <c r="E1855" s="38">
        <f>COUNTIF(user_list!H:H,A1855)</f>
        <v>0</v>
      </c>
      <c r="F1855" s="55">
        <f t="shared" si="56"/>
        <v>1</v>
      </c>
      <c r="G1855" s="55">
        <f t="shared" si="57"/>
        <v>2020</v>
      </c>
    </row>
    <row r="1856" spans="1:7" x14ac:dyDescent="0.3">
      <c r="A1856" s="74">
        <v>43859</v>
      </c>
      <c r="B1856">
        <f>SUMIFS(user_list!P:P,user_list!G:G,"&lt;="&amp;A1856,user_list!H:H,"&gt;="&amp;A1856)</f>
        <v>2.3720158246225322</v>
      </c>
      <c r="C1856">
        <f>SUMIFS(user_list!Q:Q,user_list!G:G,"&lt;="&amp;A1856,user_list!H:H,"&gt;="&amp;A1856)</f>
        <v>6.8393147502903604</v>
      </c>
      <c r="D1856">
        <f>SUMIFS(user_list!P:P,user_list!G:G,"&lt;="&amp;A1856,user_list!H:H,"&gt;="&amp;A1856,user_list!J:J,days!G1856)+SUMIFS(user_list!P:P,user_list!G:G,"&lt;="&amp;A1856,user_list!H:H,"&gt;="&amp;A1856,user_list!J:J,days!G1856-1)</f>
        <v>1.574444444444445</v>
      </c>
      <c r="E1856" s="38">
        <f>COUNTIF(user_list!H:H,A1856)</f>
        <v>1</v>
      </c>
      <c r="F1856" s="55">
        <f t="shared" si="56"/>
        <v>1</v>
      </c>
      <c r="G1856" s="55">
        <f t="shared" si="57"/>
        <v>2020</v>
      </c>
    </row>
    <row r="1857" spans="1:7" x14ac:dyDescent="0.3">
      <c r="A1857" s="74">
        <v>43860</v>
      </c>
      <c r="B1857">
        <f>SUMIFS(user_list!P:P,user_list!G:G,"&lt;="&amp;A1857,user_list!H:H,"&gt;="&amp;A1857)</f>
        <v>1.3934047135114209</v>
      </c>
      <c r="C1857">
        <f>SUMIFS(user_list!Q:Q,user_list!G:G,"&lt;="&amp;A1857,user_list!H:H,"&gt;="&amp;A1857)</f>
        <v>4.4107433217189307</v>
      </c>
      <c r="D1857">
        <f>SUMIFS(user_list!P:P,user_list!G:G,"&lt;="&amp;A1857,user_list!H:H,"&gt;="&amp;A1857,user_list!J:J,days!G1857)+SUMIFS(user_list!P:P,user_list!G:G,"&lt;="&amp;A1857,user_list!H:H,"&gt;="&amp;A1857,user_list!J:J,days!G1857-1)</f>
        <v>0.59583333333333333</v>
      </c>
      <c r="E1857" s="38">
        <f>COUNTIF(user_list!H:H,A1857)</f>
        <v>1</v>
      </c>
      <c r="F1857" s="55">
        <f t="shared" si="56"/>
        <v>1</v>
      </c>
      <c r="G1857" s="55">
        <f t="shared" si="57"/>
        <v>2020</v>
      </c>
    </row>
    <row r="1858" spans="1:7" x14ac:dyDescent="0.3">
      <c r="A1858" s="74">
        <v>43861</v>
      </c>
      <c r="B1858">
        <f>SUMIFS(user_list!P:P,user_list!G:G,"&lt;="&amp;A1858,user_list!H:H,"&gt;="&amp;A1858)</f>
        <v>0.81924796747967488</v>
      </c>
      <c r="C1858">
        <f>SUMIFS(user_list!Q:Q,user_list!G:G,"&lt;="&amp;A1858,user_list!H:H,"&gt;="&amp;A1858)</f>
        <v>2.922648083623693</v>
      </c>
      <c r="D1858">
        <f>SUMIFS(user_list!P:P,user_list!G:G,"&lt;="&amp;A1858,user_list!H:H,"&gt;="&amp;A1858,user_list!J:J,days!G1858)+SUMIFS(user_list!P:P,user_list!G:G,"&lt;="&amp;A1858,user_list!H:H,"&gt;="&amp;A1858,user_list!J:J,days!G1858-1)</f>
        <v>0.59583333333333333</v>
      </c>
      <c r="E1858" s="38">
        <f>COUNTIF(user_list!H:H,A1858)</f>
        <v>0</v>
      </c>
      <c r="F1858" s="55">
        <f t="shared" ref="F1858:F1921" si="58">MONTH(A1858)</f>
        <v>1</v>
      </c>
      <c r="G1858" s="55">
        <f t="shared" ref="G1858:G1921" si="59">YEAR(A1858)</f>
        <v>2020</v>
      </c>
    </row>
    <row r="1859" spans="1:7" x14ac:dyDescent="0.3">
      <c r="A1859" s="74">
        <v>43862</v>
      </c>
      <c r="B1859">
        <f>SUMIFS(user_list!P:P,user_list!G:G,"&lt;="&amp;A1859,user_list!H:H,"&gt;="&amp;A1859)</f>
        <v>0.81924796747967488</v>
      </c>
      <c r="C1859">
        <f>SUMIFS(user_list!Q:Q,user_list!G:G,"&lt;="&amp;A1859,user_list!H:H,"&gt;="&amp;A1859)</f>
        <v>2.922648083623693</v>
      </c>
      <c r="D1859">
        <f>SUMIFS(user_list!P:P,user_list!G:G,"&lt;="&amp;A1859,user_list!H:H,"&gt;="&amp;A1859,user_list!J:J,days!G1859)+SUMIFS(user_list!P:P,user_list!G:G,"&lt;="&amp;A1859,user_list!H:H,"&gt;="&amp;A1859,user_list!J:J,days!G1859-1)</f>
        <v>0.59583333333333333</v>
      </c>
      <c r="E1859" s="38">
        <f>COUNTIF(user_list!H:H,A1859)</f>
        <v>0</v>
      </c>
      <c r="F1859" s="55">
        <f t="shared" si="58"/>
        <v>2</v>
      </c>
      <c r="G1859" s="55">
        <f t="shared" si="59"/>
        <v>2020</v>
      </c>
    </row>
    <row r="1860" spans="1:7" x14ac:dyDescent="0.3">
      <c r="A1860" s="74">
        <v>43863</v>
      </c>
      <c r="B1860">
        <f>SUMIFS(user_list!P:P,user_list!G:G,"&lt;="&amp;A1860,user_list!H:H,"&gt;="&amp;A1860)</f>
        <v>0.81924796747967488</v>
      </c>
      <c r="C1860">
        <f>SUMIFS(user_list!Q:Q,user_list!G:G,"&lt;="&amp;A1860,user_list!H:H,"&gt;="&amp;A1860)</f>
        <v>2.922648083623693</v>
      </c>
      <c r="D1860">
        <f>SUMIFS(user_list!P:P,user_list!G:G,"&lt;="&amp;A1860,user_list!H:H,"&gt;="&amp;A1860,user_list!J:J,days!G1860)+SUMIFS(user_list!P:P,user_list!G:G,"&lt;="&amp;A1860,user_list!H:H,"&gt;="&amp;A1860,user_list!J:J,days!G1860-1)</f>
        <v>0.59583333333333333</v>
      </c>
      <c r="E1860" s="38">
        <f>COUNTIF(user_list!H:H,A1860)</f>
        <v>0</v>
      </c>
      <c r="F1860" s="55">
        <f t="shared" si="58"/>
        <v>2</v>
      </c>
      <c r="G1860" s="55">
        <f t="shared" si="59"/>
        <v>2020</v>
      </c>
    </row>
    <row r="1861" spans="1:7" x14ac:dyDescent="0.3">
      <c r="A1861" s="74">
        <v>43864</v>
      </c>
      <c r="B1861">
        <f>SUMIFS(user_list!P:P,user_list!G:G,"&lt;="&amp;A1861,user_list!H:H,"&gt;="&amp;A1861)</f>
        <v>0.81924796747967488</v>
      </c>
      <c r="C1861">
        <f>SUMIFS(user_list!Q:Q,user_list!G:G,"&lt;="&amp;A1861,user_list!H:H,"&gt;="&amp;A1861)</f>
        <v>2.922648083623693</v>
      </c>
      <c r="D1861">
        <f>SUMIFS(user_list!P:P,user_list!G:G,"&lt;="&amp;A1861,user_list!H:H,"&gt;="&amp;A1861,user_list!J:J,days!G1861)+SUMIFS(user_list!P:P,user_list!G:G,"&lt;="&amp;A1861,user_list!H:H,"&gt;="&amp;A1861,user_list!J:J,days!G1861-1)</f>
        <v>0.59583333333333333</v>
      </c>
      <c r="E1861" s="38">
        <f>COUNTIF(user_list!H:H,A1861)</f>
        <v>0</v>
      </c>
      <c r="F1861" s="55">
        <f t="shared" si="58"/>
        <v>2</v>
      </c>
      <c r="G1861" s="55">
        <f t="shared" si="59"/>
        <v>2020</v>
      </c>
    </row>
    <row r="1862" spans="1:7" x14ac:dyDescent="0.3">
      <c r="A1862" s="74">
        <v>43865</v>
      </c>
      <c r="B1862">
        <f>SUMIFS(user_list!P:P,user_list!G:G,"&lt;="&amp;A1862,user_list!H:H,"&gt;="&amp;A1862)</f>
        <v>0.81924796747967488</v>
      </c>
      <c r="C1862">
        <f>SUMIFS(user_list!Q:Q,user_list!G:G,"&lt;="&amp;A1862,user_list!H:H,"&gt;="&amp;A1862)</f>
        <v>2.922648083623693</v>
      </c>
      <c r="D1862">
        <f>SUMIFS(user_list!P:P,user_list!G:G,"&lt;="&amp;A1862,user_list!H:H,"&gt;="&amp;A1862,user_list!J:J,days!G1862)+SUMIFS(user_list!P:P,user_list!G:G,"&lt;="&amp;A1862,user_list!H:H,"&gt;="&amp;A1862,user_list!J:J,days!G1862-1)</f>
        <v>0.59583333333333333</v>
      </c>
      <c r="E1862" s="38">
        <f>COUNTIF(user_list!H:H,A1862)</f>
        <v>0</v>
      </c>
      <c r="F1862" s="55">
        <f t="shared" si="58"/>
        <v>2</v>
      </c>
      <c r="G1862" s="55">
        <f t="shared" si="59"/>
        <v>2020</v>
      </c>
    </row>
    <row r="1863" spans="1:7" x14ac:dyDescent="0.3">
      <c r="A1863" s="74">
        <v>43866</v>
      </c>
      <c r="B1863">
        <f>SUMIFS(user_list!P:P,user_list!G:G,"&lt;="&amp;A1863,user_list!H:H,"&gt;="&amp;A1863)</f>
        <v>0.81924796747967488</v>
      </c>
      <c r="C1863">
        <f>SUMIFS(user_list!Q:Q,user_list!G:G,"&lt;="&amp;A1863,user_list!H:H,"&gt;="&amp;A1863)</f>
        <v>2.922648083623693</v>
      </c>
      <c r="D1863">
        <f>SUMIFS(user_list!P:P,user_list!G:G,"&lt;="&amp;A1863,user_list!H:H,"&gt;="&amp;A1863,user_list!J:J,days!G1863)+SUMIFS(user_list!P:P,user_list!G:G,"&lt;="&amp;A1863,user_list!H:H,"&gt;="&amp;A1863,user_list!J:J,days!G1863-1)</f>
        <v>0.59583333333333333</v>
      </c>
      <c r="E1863" s="38">
        <f>COUNTIF(user_list!H:H,A1863)</f>
        <v>1</v>
      </c>
      <c r="F1863" s="55">
        <f t="shared" si="58"/>
        <v>2</v>
      </c>
      <c r="G1863" s="55">
        <f t="shared" si="59"/>
        <v>2020</v>
      </c>
    </row>
    <row r="1864" spans="1:7" x14ac:dyDescent="0.3">
      <c r="A1864" s="74">
        <v>43867</v>
      </c>
      <c r="B1864">
        <f>SUMIFS(user_list!P:P,user_list!G:G,"&lt;="&amp;A1864,user_list!H:H,"&gt;="&amp;A1864)</f>
        <v>0.32776246023329797</v>
      </c>
      <c r="C1864">
        <f>SUMIFS(user_list!Q:Q,user_list!G:G,"&lt;="&amp;A1864,user_list!H:H,"&gt;="&amp;A1864)</f>
        <v>1.6120890774125132</v>
      </c>
      <c r="D1864">
        <f>SUMIFS(user_list!P:P,user_list!G:G,"&lt;="&amp;A1864,user_list!H:H,"&gt;="&amp;A1864,user_list!J:J,days!G1864)+SUMIFS(user_list!P:P,user_list!G:G,"&lt;="&amp;A1864,user_list!H:H,"&gt;="&amp;A1864,user_list!J:J,days!G1864-1)</f>
        <v>0.1043478260869565</v>
      </c>
      <c r="E1864" s="38">
        <f>COUNTIF(user_list!H:H,A1864)</f>
        <v>0</v>
      </c>
      <c r="F1864" s="55">
        <f t="shared" si="58"/>
        <v>2</v>
      </c>
      <c r="G1864" s="55">
        <f t="shared" si="59"/>
        <v>2020</v>
      </c>
    </row>
    <row r="1865" spans="1:7" x14ac:dyDescent="0.3">
      <c r="A1865" s="74">
        <v>43868</v>
      </c>
      <c r="B1865">
        <f>SUMIFS(user_list!P:P,user_list!G:G,"&lt;="&amp;A1865,user_list!H:H,"&gt;="&amp;A1865)</f>
        <v>0.32776246023329797</v>
      </c>
      <c r="C1865">
        <f>SUMIFS(user_list!Q:Q,user_list!G:G,"&lt;="&amp;A1865,user_list!H:H,"&gt;="&amp;A1865)</f>
        <v>1.6120890774125132</v>
      </c>
      <c r="D1865">
        <f>SUMIFS(user_list!P:P,user_list!G:G,"&lt;="&amp;A1865,user_list!H:H,"&gt;="&amp;A1865,user_list!J:J,days!G1865)+SUMIFS(user_list!P:P,user_list!G:G,"&lt;="&amp;A1865,user_list!H:H,"&gt;="&amp;A1865,user_list!J:J,days!G1865-1)</f>
        <v>0.1043478260869565</v>
      </c>
      <c r="E1865" s="38">
        <f>COUNTIF(user_list!H:H,A1865)</f>
        <v>0</v>
      </c>
      <c r="F1865" s="55">
        <f t="shared" si="58"/>
        <v>2</v>
      </c>
      <c r="G1865" s="55">
        <f t="shared" si="59"/>
        <v>2020</v>
      </c>
    </row>
    <row r="1866" spans="1:7" x14ac:dyDescent="0.3">
      <c r="A1866" s="74">
        <v>43869</v>
      </c>
      <c r="B1866">
        <f>SUMIFS(user_list!P:P,user_list!G:G,"&lt;="&amp;A1866,user_list!H:H,"&gt;="&amp;A1866)</f>
        <v>0.32776246023329797</v>
      </c>
      <c r="C1866">
        <f>SUMIFS(user_list!Q:Q,user_list!G:G,"&lt;="&amp;A1866,user_list!H:H,"&gt;="&amp;A1866)</f>
        <v>1.6120890774125132</v>
      </c>
      <c r="D1866">
        <f>SUMIFS(user_list!P:P,user_list!G:G,"&lt;="&amp;A1866,user_list!H:H,"&gt;="&amp;A1866,user_list!J:J,days!G1866)+SUMIFS(user_list!P:P,user_list!G:G,"&lt;="&amp;A1866,user_list!H:H,"&gt;="&amp;A1866,user_list!J:J,days!G1866-1)</f>
        <v>0.1043478260869565</v>
      </c>
      <c r="E1866" s="38">
        <f>COUNTIF(user_list!H:H,A1866)</f>
        <v>0</v>
      </c>
      <c r="F1866" s="55">
        <f t="shared" si="58"/>
        <v>2</v>
      </c>
      <c r="G1866" s="55">
        <f t="shared" si="59"/>
        <v>2020</v>
      </c>
    </row>
    <row r="1867" spans="1:7" x14ac:dyDescent="0.3">
      <c r="A1867" s="74">
        <v>43870</v>
      </c>
      <c r="B1867">
        <f>SUMIFS(user_list!P:P,user_list!G:G,"&lt;="&amp;A1867,user_list!H:H,"&gt;="&amp;A1867)</f>
        <v>0.32776246023329797</v>
      </c>
      <c r="C1867">
        <f>SUMIFS(user_list!Q:Q,user_list!G:G,"&lt;="&amp;A1867,user_list!H:H,"&gt;="&amp;A1867)</f>
        <v>1.6120890774125132</v>
      </c>
      <c r="D1867">
        <f>SUMIFS(user_list!P:P,user_list!G:G,"&lt;="&amp;A1867,user_list!H:H,"&gt;="&amp;A1867,user_list!J:J,days!G1867)+SUMIFS(user_list!P:P,user_list!G:G,"&lt;="&amp;A1867,user_list!H:H,"&gt;="&amp;A1867,user_list!J:J,days!G1867-1)</f>
        <v>0.1043478260869565</v>
      </c>
      <c r="E1867" s="38">
        <f>COUNTIF(user_list!H:H,A1867)</f>
        <v>0</v>
      </c>
      <c r="F1867" s="55">
        <f t="shared" si="58"/>
        <v>2</v>
      </c>
      <c r="G1867" s="55">
        <f t="shared" si="59"/>
        <v>2020</v>
      </c>
    </row>
    <row r="1868" spans="1:7" x14ac:dyDescent="0.3">
      <c r="A1868" s="74">
        <v>43871</v>
      </c>
      <c r="B1868">
        <f>SUMIFS(user_list!P:P,user_list!G:G,"&lt;="&amp;A1868,user_list!H:H,"&gt;="&amp;A1868)</f>
        <v>0.32776246023329797</v>
      </c>
      <c r="C1868">
        <f>SUMIFS(user_list!Q:Q,user_list!G:G,"&lt;="&amp;A1868,user_list!H:H,"&gt;="&amp;A1868)</f>
        <v>1.6120890774125132</v>
      </c>
      <c r="D1868">
        <f>SUMIFS(user_list!P:P,user_list!G:G,"&lt;="&amp;A1868,user_list!H:H,"&gt;="&amp;A1868,user_list!J:J,days!G1868)+SUMIFS(user_list!P:P,user_list!G:G,"&lt;="&amp;A1868,user_list!H:H,"&gt;="&amp;A1868,user_list!J:J,days!G1868-1)</f>
        <v>0.1043478260869565</v>
      </c>
      <c r="E1868" s="38">
        <f>COUNTIF(user_list!H:H,A1868)</f>
        <v>0</v>
      </c>
      <c r="F1868" s="55">
        <f t="shared" si="58"/>
        <v>2</v>
      </c>
      <c r="G1868" s="55">
        <f t="shared" si="59"/>
        <v>2020</v>
      </c>
    </row>
    <row r="1869" spans="1:7" x14ac:dyDescent="0.3">
      <c r="A1869" s="74">
        <v>43872</v>
      </c>
      <c r="B1869">
        <f>SUMIFS(user_list!P:P,user_list!G:G,"&lt;="&amp;A1869,user_list!H:H,"&gt;="&amp;A1869)</f>
        <v>0.32776246023329797</v>
      </c>
      <c r="C1869">
        <f>SUMIFS(user_list!Q:Q,user_list!G:G,"&lt;="&amp;A1869,user_list!H:H,"&gt;="&amp;A1869)</f>
        <v>1.6120890774125132</v>
      </c>
      <c r="D1869">
        <f>SUMIFS(user_list!P:P,user_list!G:G,"&lt;="&amp;A1869,user_list!H:H,"&gt;="&amp;A1869,user_list!J:J,days!G1869)+SUMIFS(user_list!P:P,user_list!G:G,"&lt;="&amp;A1869,user_list!H:H,"&gt;="&amp;A1869,user_list!J:J,days!G1869-1)</f>
        <v>0.1043478260869565</v>
      </c>
      <c r="E1869" s="38">
        <f>COUNTIF(user_list!H:H,A1869)</f>
        <v>0</v>
      </c>
      <c r="F1869" s="55">
        <f t="shared" si="58"/>
        <v>2</v>
      </c>
      <c r="G1869" s="55">
        <f t="shared" si="59"/>
        <v>2020</v>
      </c>
    </row>
    <row r="1870" spans="1:7" x14ac:dyDescent="0.3">
      <c r="A1870" s="74">
        <v>43873</v>
      </c>
      <c r="B1870">
        <f>SUMIFS(user_list!P:P,user_list!G:G,"&lt;="&amp;A1870,user_list!H:H,"&gt;="&amp;A1870)</f>
        <v>0.32776246023329797</v>
      </c>
      <c r="C1870">
        <f>SUMIFS(user_list!Q:Q,user_list!G:G,"&lt;="&amp;A1870,user_list!H:H,"&gt;="&amp;A1870)</f>
        <v>1.6120890774125132</v>
      </c>
      <c r="D1870">
        <f>SUMIFS(user_list!P:P,user_list!G:G,"&lt;="&amp;A1870,user_list!H:H,"&gt;="&amp;A1870,user_list!J:J,days!G1870)+SUMIFS(user_list!P:P,user_list!G:G,"&lt;="&amp;A1870,user_list!H:H,"&gt;="&amp;A1870,user_list!J:J,days!G1870-1)</f>
        <v>0.1043478260869565</v>
      </c>
      <c r="E1870" s="38">
        <f>COUNTIF(user_list!H:H,A1870)</f>
        <v>0</v>
      </c>
      <c r="F1870" s="55">
        <f t="shared" si="58"/>
        <v>2</v>
      </c>
      <c r="G1870" s="55">
        <f t="shared" si="59"/>
        <v>2020</v>
      </c>
    </row>
    <row r="1871" spans="1:7" x14ac:dyDescent="0.3">
      <c r="A1871" s="74">
        <v>43874</v>
      </c>
      <c r="B1871">
        <f>SUMIFS(user_list!P:P,user_list!G:G,"&lt;="&amp;A1871,user_list!H:H,"&gt;="&amp;A1871)</f>
        <v>0.32776246023329797</v>
      </c>
      <c r="C1871">
        <f>SUMIFS(user_list!Q:Q,user_list!G:G,"&lt;="&amp;A1871,user_list!H:H,"&gt;="&amp;A1871)</f>
        <v>1.6120890774125132</v>
      </c>
      <c r="D1871">
        <f>SUMIFS(user_list!P:P,user_list!G:G,"&lt;="&amp;A1871,user_list!H:H,"&gt;="&amp;A1871,user_list!J:J,days!G1871)+SUMIFS(user_list!P:P,user_list!G:G,"&lt;="&amp;A1871,user_list!H:H,"&gt;="&amp;A1871,user_list!J:J,days!G1871-1)</f>
        <v>0.1043478260869565</v>
      </c>
      <c r="E1871" s="38">
        <f>COUNTIF(user_list!H:H,A1871)</f>
        <v>0</v>
      </c>
      <c r="F1871" s="55">
        <f t="shared" si="58"/>
        <v>2</v>
      </c>
      <c r="G1871" s="55">
        <f t="shared" si="59"/>
        <v>2020</v>
      </c>
    </row>
    <row r="1872" spans="1:7" x14ac:dyDescent="0.3">
      <c r="A1872" s="74">
        <v>43875</v>
      </c>
      <c r="B1872">
        <f>SUMIFS(user_list!P:P,user_list!G:G,"&lt;="&amp;A1872,user_list!H:H,"&gt;="&amp;A1872)</f>
        <v>0.32776246023329797</v>
      </c>
      <c r="C1872">
        <f>SUMIFS(user_list!Q:Q,user_list!G:G,"&lt;="&amp;A1872,user_list!H:H,"&gt;="&amp;A1872)</f>
        <v>1.6120890774125132</v>
      </c>
      <c r="D1872">
        <f>SUMIFS(user_list!P:P,user_list!G:G,"&lt;="&amp;A1872,user_list!H:H,"&gt;="&amp;A1872,user_list!J:J,days!G1872)+SUMIFS(user_list!P:P,user_list!G:G,"&lt;="&amp;A1872,user_list!H:H,"&gt;="&amp;A1872,user_list!J:J,days!G1872-1)</f>
        <v>0.1043478260869565</v>
      </c>
      <c r="E1872" s="38">
        <f>COUNTIF(user_list!H:H,A1872)</f>
        <v>0</v>
      </c>
      <c r="F1872" s="55">
        <f t="shared" si="58"/>
        <v>2</v>
      </c>
      <c r="G1872" s="55">
        <f t="shared" si="59"/>
        <v>2020</v>
      </c>
    </row>
    <row r="1873" spans="1:7" x14ac:dyDescent="0.3">
      <c r="A1873" s="74">
        <v>43876</v>
      </c>
      <c r="B1873">
        <f>SUMIFS(user_list!P:P,user_list!G:G,"&lt;="&amp;A1873,user_list!H:H,"&gt;="&amp;A1873)</f>
        <v>0.32776246023329797</v>
      </c>
      <c r="C1873">
        <f>SUMIFS(user_list!Q:Q,user_list!G:G,"&lt;="&amp;A1873,user_list!H:H,"&gt;="&amp;A1873)</f>
        <v>1.6120890774125132</v>
      </c>
      <c r="D1873">
        <f>SUMIFS(user_list!P:P,user_list!G:G,"&lt;="&amp;A1873,user_list!H:H,"&gt;="&amp;A1873,user_list!J:J,days!G1873)+SUMIFS(user_list!P:P,user_list!G:G,"&lt;="&amp;A1873,user_list!H:H,"&gt;="&amp;A1873,user_list!J:J,days!G1873-1)</f>
        <v>0.1043478260869565</v>
      </c>
      <c r="E1873" s="38">
        <f>COUNTIF(user_list!H:H,A1873)</f>
        <v>0</v>
      </c>
      <c r="F1873" s="55">
        <f t="shared" si="58"/>
        <v>2</v>
      </c>
      <c r="G1873" s="55">
        <f t="shared" si="59"/>
        <v>2020</v>
      </c>
    </row>
    <row r="1874" spans="1:7" x14ac:dyDescent="0.3">
      <c r="A1874" s="74">
        <v>43877</v>
      </c>
      <c r="B1874">
        <f>SUMIFS(user_list!P:P,user_list!G:G,"&lt;="&amp;A1874,user_list!H:H,"&gt;="&amp;A1874)</f>
        <v>0.32776246023329797</v>
      </c>
      <c r="C1874">
        <f>SUMIFS(user_list!Q:Q,user_list!G:G,"&lt;="&amp;A1874,user_list!H:H,"&gt;="&amp;A1874)</f>
        <v>1.6120890774125132</v>
      </c>
      <c r="D1874">
        <f>SUMIFS(user_list!P:P,user_list!G:G,"&lt;="&amp;A1874,user_list!H:H,"&gt;="&amp;A1874,user_list!J:J,days!G1874)+SUMIFS(user_list!P:P,user_list!G:G,"&lt;="&amp;A1874,user_list!H:H,"&gt;="&amp;A1874,user_list!J:J,days!G1874-1)</f>
        <v>0.1043478260869565</v>
      </c>
      <c r="E1874" s="38">
        <f>COUNTIF(user_list!H:H,A1874)</f>
        <v>0</v>
      </c>
      <c r="F1874" s="55">
        <f t="shared" si="58"/>
        <v>2</v>
      </c>
      <c r="G1874" s="55">
        <f t="shared" si="59"/>
        <v>2020</v>
      </c>
    </row>
    <row r="1875" spans="1:7" x14ac:dyDescent="0.3">
      <c r="A1875" s="74">
        <v>43878</v>
      </c>
      <c r="B1875">
        <f>SUMIFS(user_list!P:P,user_list!G:G,"&lt;="&amp;A1875,user_list!H:H,"&gt;="&amp;A1875)</f>
        <v>0.32776246023329797</v>
      </c>
      <c r="C1875">
        <f>SUMIFS(user_list!Q:Q,user_list!G:G,"&lt;="&amp;A1875,user_list!H:H,"&gt;="&amp;A1875)</f>
        <v>1.6120890774125132</v>
      </c>
      <c r="D1875">
        <f>SUMIFS(user_list!P:P,user_list!G:G,"&lt;="&amp;A1875,user_list!H:H,"&gt;="&amp;A1875,user_list!J:J,days!G1875)+SUMIFS(user_list!P:P,user_list!G:G,"&lt;="&amp;A1875,user_list!H:H,"&gt;="&amp;A1875,user_list!J:J,days!G1875-1)</f>
        <v>0.1043478260869565</v>
      </c>
      <c r="E1875" s="38">
        <f>COUNTIF(user_list!H:H,A1875)</f>
        <v>0</v>
      </c>
      <c r="F1875" s="55">
        <f t="shared" si="58"/>
        <v>2</v>
      </c>
      <c r="G1875" s="55">
        <f t="shared" si="59"/>
        <v>2020</v>
      </c>
    </row>
    <row r="1876" spans="1:7" x14ac:dyDescent="0.3">
      <c r="A1876" s="74">
        <v>43879</v>
      </c>
      <c r="B1876">
        <f>SUMIFS(user_list!P:P,user_list!G:G,"&lt;="&amp;A1876,user_list!H:H,"&gt;="&amp;A1876)</f>
        <v>0.32776246023329797</v>
      </c>
      <c r="C1876">
        <f>SUMIFS(user_list!Q:Q,user_list!G:G,"&lt;="&amp;A1876,user_list!H:H,"&gt;="&amp;A1876)</f>
        <v>1.6120890774125132</v>
      </c>
      <c r="D1876">
        <f>SUMIFS(user_list!P:P,user_list!G:G,"&lt;="&amp;A1876,user_list!H:H,"&gt;="&amp;A1876,user_list!J:J,days!G1876)+SUMIFS(user_list!P:P,user_list!G:G,"&lt;="&amp;A1876,user_list!H:H,"&gt;="&amp;A1876,user_list!J:J,days!G1876-1)</f>
        <v>0.1043478260869565</v>
      </c>
      <c r="E1876" s="38">
        <f>COUNTIF(user_list!H:H,A1876)</f>
        <v>0</v>
      </c>
      <c r="F1876" s="55">
        <f t="shared" si="58"/>
        <v>2</v>
      </c>
      <c r="G1876" s="55">
        <f t="shared" si="59"/>
        <v>2020</v>
      </c>
    </row>
    <row r="1877" spans="1:7" x14ac:dyDescent="0.3">
      <c r="A1877" s="74">
        <v>43880</v>
      </c>
      <c r="B1877">
        <f>SUMIFS(user_list!P:P,user_list!G:G,"&lt;="&amp;A1877,user_list!H:H,"&gt;="&amp;A1877)</f>
        <v>0.32776246023329797</v>
      </c>
      <c r="C1877">
        <f>SUMIFS(user_list!Q:Q,user_list!G:G,"&lt;="&amp;A1877,user_list!H:H,"&gt;="&amp;A1877)</f>
        <v>1.6120890774125132</v>
      </c>
      <c r="D1877">
        <f>SUMIFS(user_list!P:P,user_list!G:G,"&lt;="&amp;A1877,user_list!H:H,"&gt;="&amp;A1877,user_list!J:J,days!G1877)+SUMIFS(user_list!P:P,user_list!G:G,"&lt;="&amp;A1877,user_list!H:H,"&gt;="&amp;A1877,user_list!J:J,days!G1877-1)</f>
        <v>0.1043478260869565</v>
      </c>
      <c r="E1877" s="38">
        <f>COUNTIF(user_list!H:H,A1877)</f>
        <v>0</v>
      </c>
      <c r="F1877" s="55">
        <f t="shared" si="58"/>
        <v>2</v>
      </c>
      <c r="G1877" s="55">
        <f t="shared" si="59"/>
        <v>2020</v>
      </c>
    </row>
    <row r="1878" spans="1:7" x14ac:dyDescent="0.3">
      <c r="A1878" s="74">
        <v>43881</v>
      </c>
      <c r="B1878">
        <f>SUMIFS(user_list!P:P,user_list!G:G,"&lt;="&amp;A1878,user_list!H:H,"&gt;="&amp;A1878)</f>
        <v>0.32776246023329797</v>
      </c>
      <c r="C1878">
        <f>SUMIFS(user_list!Q:Q,user_list!G:G,"&lt;="&amp;A1878,user_list!H:H,"&gt;="&amp;A1878)</f>
        <v>1.6120890774125132</v>
      </c>
      <c r="D1878">
        <f>SUMIFS(user_list!P:P,user_list!G:G,"&lt;="&amp;A1878,user_list!H:H,"&gt;="&amp;A1878,user_list!J:J,days!G1878)+SUMIFS(user_list!P:P,user_list!G:G,"&lt;="&amp;A1878,user_list!H:H,"&gt;="&amp;A1878,user_list!J:J,days!G1878-1)</f>
        <v>0.1043478260869565</v>
      </c>
      <c r="E1878" s="38">
        <f>COUNTIF(user_list!H:H,A1878)</f>
        <v>0</v>
      </c>
      <c r="F1878" s="55">
        <f t="shared" si="58"/>
        <v>2</v>
      </c>
      <c r="G1878" s="55">
        <f t="shared" si="59"/>
        <v>2020</v>
      </c>
    </row>
    <row r="1879" spans="1:7" x14ac:dyDescent="0.3">
      <c r="A1879" s="74">
        <v>43882</v>
      </c>
      <c r="B1879">
        <f>SUMIFS(user_list!P:P,user_list!G:G,"&lt;="&amp;A1879,user_list!H:H,"&gt;="&amp;A1879)</f>
        <v>0.32776246023329797</v>
      </c>
      <c r="C1879">
        <f>SUMIFS(user_list!Q:Q,user_list!G:G,"&lt;="&amp;A1879,user_list!H:H,"&gt;="&amp;A1879)</f>
        <v>1.6120890774125132</v>
      </c>
      <c r="D1879">
        <f>SUMIFS(user_list!P:P,user_list!G:G,"&lt;="&amp;A1879,user_list!H:H,"&gt;="&amp;A1879,user_list!J:J,days!G1879)+SUMIFS(user_list!P:P,user_list!G:G,"&lt;="&amp;A1879,user_list!H:H,"&gt;="&amp;A1879,user_list!J:J,days!G1879-1)</f>
        <v>0.1043478260869565</v>
      </c>
      <c r="E1879" s="38">
        <f>COUNTIF(user_list!H:H,A1879)</f>
        <v>0</v>
      </c>
      <c r="F1879" s="55">
        <f t="shared" si="58"/>
        <v>2</v>
      </c>
      <c r="G1879" s="55">
        <f t="shared" si="59"/>
        <v>2020</v>
      </c>
    </row>
    <row r="1880" spans="1:7" x14ac:dyDescent="0.3">
      <c r="A1880" s="74">
        <v>43883</v>
      </c>
      <c r="B1880">
        <f>SUMIFS(user_list!P:P,user_list!G:G,"&lt;="&amp;A1880,user_list!H:H,"&gt;="&amp;A1880)</f>
        <v>0.32776246023329797</v>
      </c>
      <c r="C1880">
        <f>SUMIFS(user_list!Q:Q,user_list!G:G,"&lt;="&amp;A1880,user_list!H:H,"&gt;="&amp;A1880)</f>
        <v>1.6120890774125132</v>
      </c>
      <c r="D1880">
        <f>SUMIFS(user_list!P:P,user_list!G:G,"&lt;="&amp;A1880,user_list!H:H,"&gt;="&amp;A1880,user_list!J:J,days!G1880)+SUMIFS(user_list!P:P,user_list!G:G,"&lt;="&amp;A1880,user_list!H:H,"&gt;="&amp;A1880,user_list!J:J,days!G1880-1)</f>
        <v>0.1043478260869565</v>
      </c>
      <c r="E1880" s="38">
        <f>COUNTIF(user_list!H:H,A1880)</f>
        <v>0</v>
      </c>
      <c r="F1880" s="55">
        <f t="shared" si="58"/>
        <v>2</v>
      </c>
      <c r="G1880" s="55">
        <f t="shared" si="59"/>
        <v>2020</v>
      </c>
    </row>
    <row r="1881" spans="1:7" x14ac:dyDescent="0.3">
      <c r="A1881" s="74">
        <v>43884</v>
      </c>
      <c r="B1881">
        <f>SUMIFS(user_list!P:P,user_list!G:G,"&lt;="&amp;A1881,user_list!H:H,"&gt;="&amp;A1881)</f>
        <v>0.32776246023329797</v>
      </c>
      <c r="C1881">
        <f>SUMIFS(user_list!Q:Q,user_list!G:G,"&lt;="&amp;A1881,user_list!H:H,"&gt;="&amp;A1881)</f>
        <v>1.6120890774125132</v>
      </c>
      <c r="D1881">
        <f>SUMIFS(user_list!P:P,user_list!G:G,"&lt;="&amp;A1881,user_list!H:H,"&gt;="&amp;A1881,user_list!J:J,days!G1881)+SUMIFS(user_list!P:P,user_list!G:G,"&lt;="&amp;A1881,user_list!H:H,"&gt;="&amp;A1881,user_list!J:J,days!G1881-1)</f>
        <v>0.1043478260869565</v>
      </c>
      <c r="E1881" s="38">
        <f>COUNTIF(user_list!H:H,A1881)</f>
        <v>0</v>
      </c>
      <c r="F1881" s="55">
        <f t="shared" si="58"/>
        <v>2</v>
      </c>
      <c r="G1881" s="55">
        <f t="shared" si="59"/>
        <v>2020</v>
      </c>
    </row>
    <row r="1882" spans="1:7" x14ac:dyDescent="0.3">
      <c r="A1882" s="74">
        <v>43885</v>
      </c>
      <c r="B1882">
        <f>SUMIFS(user_list!P:P,user_list!G:G,"&lt;="&amp;A1882,user_list!H:H,"&gt;="&amp;A1882)</f>
        <v>0.32776246023329797</v>
      </c>
      <c r="C1882">
        <f>SUMIFS(user_list!Q:Q,user_list!G:G,"&lt;="&amp;A1882,user_list!H:H,"&gt;="&amp;A1882)</f>
        <v>1.6120890774125132</v>
      </c>
      <c r="D1882">
        <f>SUMIFS(user_list!P:P,user_list!G:G,"&lt;="&amp;A1882,user_list!H:H,"&gt;="&amp;A1882,user_list!J:J,days!G1882)+SUMIFS(user_list!P:P,user_list!G:G,"&lt;="&amp;A1882,user_list!H:H,"&gt;="&amp;A1882,user_list!J:J,days!G1882-1)</f>
        <v>0.1043478260869565</v>
      </c>
      <c r="E1882" s="38">
        <f>COUNTIF(user_list!H:H,A1882)</f>
        <v>0</v>
      </c>
      <c r="F1882" s="55">
        <f t="shared" si="58"/>
        <v>2</v>
      </c>
      <c r="G1882" s="55">
        <f t="shared" si="59"/>
        <v>2020</v>
      </c>
    </row>
    <row r="1883" spans="1:7" x14ac:dyDescent="0.3">
      <c r="A1883" s="74">
        <v>43886</v>
      </c>
      <c r="B1883">
        <f>SUMIFS(user_list!P:P,user_list!G:G,"&lt;="&amp;A1883,user_list!H:H,"&gt;="&amp;A1883)</f>
        <v>0.32776246023329797</v>
      </c>
      <c r="C1883">
        <f>SUMIFS(user_list!Q:Q,user_list!G:G,"&lt;="&amp;A1883,user_list!H:H,"&gt;="&amp;A1883)</f>
        <v>1.6120890774125132</v>
      </c>
      <c r="D1883">
        <f>SUMIFS(user_list!P:P,user_list!G:G,"&lt;="&amp;A1883,user_list!H:H,"&gt;="&amp;A1883,user_list!J:J,days!G1883)+SUMIFS(user_list!P:P,user_list!G:G,"&lt;="&amp;A1883,user_list!H:H,"&gt;="&amp;A1883,user_list!J:J,days!G1883-1)</f>
        <v>0.1043478260869565</v>
      </c>
      <c r="E1883" s="38">
        <f>COUNTIF(user_list!H:H,A1883)</f>
        <v>0</v>
      </c>
      <c r="F1883" s="55">
        <f t="shared" si="58"/>
        <v>2</v>
      </c>
      <c r="G1883" s="55">
        <f t="shared" si="59"/>
        <v>2020</v>
      </c>
    </row>
    <row r="1884" spans="1:7" x14ac:dyDescent="0.3">
      <c r="A1884" s="74">
        <v>43887</v>
      </c>
      <c r="B1884">
        <f>SUMIFS(user_list!P:P,user_list!G:G,"&lt;="&amp;A1884,user_list!H:H,"&gt;="&amp;A1884)</f>
        <v>0.64776246023329809</v>
      </c>
      <c r="C1884">
        <f>SUMIFS(user_list!Q:Q,user_list!G:G,"&lt;="&amp;A1884,user_list!H:H,"&gt;="&amp;A1884)</f>
        <v>2.4120890774125137</v>
      </c>
      <c r="D1884">
        <f>SUMIFS(user_list!P:P,user_list!G:G,"&lt;="&amp;A1884,user_list!H:H,"&gt;="&amp;A1884,user_list!J:J,days!G1884)+SUMIFS(user_list!P:P,user_list!G:G,"&lt;="&amp;A1884,user_list!H:H,"&gt;="&amp;A1884,user_list!J:J,days!G1884-1)</f>
        <v>0.42434782608695665</v>
      </c>
      <c r="E1884" s="38">
        <f>COUNTIF(user_list!H:H,A1884)</f>
        <v>0</v>
      </c>
      <c r="F1884" s="55">
        <f t="shared" si="58"/>
        <v>2</v>
      </c>
      <c r="G1884" s="55">
        <f t="shared" si="59"/>
        <v>2020</v>
      </c>
    </row>
    <row r="1885" spans="1:7" x14ac:dyDescent="0.3">
      <c r="A1885" s="74">
        <v>43888</v>
      </c>
      <c r="B1885">
        <f>SUMIFS(user_list!P:P,user_list!G:G,"&lt;="&amp;A1885,user_list!H:H,"&gt;="&amp;A1885)</f>
        <v>0.74376246023329806</v>
      </c>
      <c r="C1885">
        <f>SUMIFS(user_list!Q:Q,user_list!G:G,"&lt;="&amp;A1885,user_list!H:H,"&gt;="&amp;A1885)</f>
        <v>2.8920890774125136</v>
      </c>
      <c r="D1885">
        <f>SUMIFS(user_list!P:P,user_list!G:G,"&lt;="&amp;A1885,user_list!H:H,"&gt;="&amp;A1885,user_list!J:J,days!G1885)+SUMIFS(user_list!P:P,user_list!G:G,"&lt;="&amp;A1885,user_list!H:H,"&gt;="&amp;A1885,user_list!J:J,days!G1885-1)</f>
        <v>0.52034782608695662</v>
      </c>
      <c r="E1885" s="38">
        <f>COUNTIF(user_list!H:H,A1885)</f>
        <v>1</v>
      </c>
      <c r="F1885" s="55">
        <f t="shared" si="58"/>
        <v>2</v>
      </c>
      <c r="G1885" s="55">
        <f t="shared" si="59"/>
        <v>2020</v>
      </c>
    </row>
    <row r="1886" spans="1:7" x14ac:dyDescent="0.3">
      <c r="A1886" s="74">
        <v>43889</v>
      </c>
      <c r="B1886">
        <f>SUMIFS(user_list!P:P,user_list!G:G,"&lt;="&amp;A1886,user_list!H:H,"&gt;="&amp;A1886)</f>
        <v>0.68034782608695654</v>
      </c>
      <c r="C1886">
        <f>SUMIFS(user_list!Q:Q,user_list!G:G,"&lt;="&amp;A1886,user_list!H:H,"&gt;="&amp;A1886)</f>
        <v>1.9408695652173915</v>
      </c>
      <c r="D1886">
        <f>SUMIFS(user_list!P:P,user_list!G:G,"&lt;="&amp;A1886,user_list!H:H,"&gt;="&amp;A1886,user_list!J:J,days!G1886)+SUMIFS(user_list!P:P,user_list!G:G,"&lt;="&amp;A1886,user_list!H:H,"&gt;="&amp;A1886,user_list!J:J,days!G1886-1)</f>
        <v>0.52034782608695662</v>
      </c>
      <c r="E1886" s="38">
        <f>COUNTIF(user_list!H:H,A1886)</f>
        <v>0</v>
      </c>
      <c r="F1886" s="55">
        <f t="shared" si="58"/>
        <v>2</v>
      </c>
      <c r="G1886" s="55">
        <f t="shared" si="59"/>
        <v>2020</v>
      </c>
    </row>
    <row r="1887" spans="1:7" x14ac:dyDescent="0.3">
      <c r="A1887" s="74">
        <v>43890</v>
      </c>
      <c r="B1887">
        <f>SUMIFS(user_list!P:P,user_list!G:G,"&lt;="&amp;A1887,user_list!H:H,"&gt;="&amp;A1887)</f>
        <v>0.68034782608695654</v>
      </c>
      <c r="C1887">
        <f>SUMIFS(user_list!Q:Q,user_list!G:G,"&lt;="&amp;A1887,user_list!H:H,"&gt;="&amp;A1887)</f>
        <v>1.9408695652173915</v>
      </c>
      <c r="D1887">
        <f>SUMIFS(user_list!P:P,user_list!G:G,"&lt;="&amp;A1887,user_list!H:H,"&gt;="&amp;A1887,user_list!J:J,days!G1887)+SUMIFS(user_list!P:P,user_list!G:G,"&lt;="&amp;A1887,user_list!H:H,"&gt;="&amp;A1887,user_list!J:J,days!G1887-1)</f>
        <v>0.52034782608695662</v>
      </c>
      <c r="E1887" s="38">
        <f>COUNTIF(user_list!H:H,A1887)</f>
        <v>0</v>
      </c>
      <c r="F1887" s="55">
        <f t="shared" si="58"/>
        <v>2</v>
      </c>
      <c r="G1887" s="55">
        <f t="shared" si="59"/>
        <v>2020</v>
      </c>
    </row>
    <row r="1888" spans="1:7" x14ac:dyDescent="0.3">
      <c r="A1888" s="74">
        <v>43891</v>
      </c>
      <c r="B1888">
        <f>SUMIFS(user_list!P:P,user_list!G:G,"&lt;="&amp;A1888,user_list!H:H,"&gt;="&amp;A1888)</f>
        <v>0.68034782608695654</v>
      </c>
      <c r="C1888">
        <f>SUMIFS(user_list!Q:Q,user_list!G:G,"&lt;="&amp;A1888,user_list!H:H,"&gt;="&amp;A1888)</f>
        <v>1.9408695652173915</v>
      </c>
      <c r="D1888">
        <f>SUMIFS(user_list!P:P,user_list!G:G,"&lt;="&amp;A1888,user_list!H:H,"&gt;="&amp;A1888,user_list!J:J,days!G1888)+SUMIFS(user_list!P:P,user_list!G:G,"&lt;="&amp;A1888,user_list!H:H,"&gt;="&amp;A1888,user_list!J:J,days!G1888-1)</f>
        <v>0.52034782608695662</v>
      </c>
      <c r="E1888" s="38">
        <f>COUNTIF(user_list!H:H,A1888)</f>
        <v>0</v>
      </c>
      <c r="F1888" s="55">
        <f t="shared" si="58"/>
        <v>3</v>
      </c>
      <c r="G1888" s="55">
        <f t="shared" si="59"/>
        <v>2020</v>
      </c>
    </row>
    <row r="1889" spans="1:7" x14ac:dyDescent="0.3">
      <c r="A1889" s="74">
        <v>43892</v>
      </c>
      <c r="B1889">
        <f>SUMIFS(user_list!P:P,user_list!G:G,"&lt;="&amp;A1889,user_list!H:H,"&gt;="&amp;A1889)</f>
        <v>0.68034782608695654</v>
      </c>
      <c r="C1889">
        <f>SUMIFS(user_list!Q:Q,user_list!G:G,"&lt;="&amp;A1889,user_list!H:H,"&gt;="&amp;A1889)</f>
        <v>1.9408695652173915</v>
      </c>
      <c r="D1889">
        <f>SUMIFS(user_list!P:P,user_list!G:G,"&lt;="&amp;A1889,user_list!H:H,"&gt;="&amp;A1889,user_list!J:J,days!G1889)+SUMIFS(user_list!P:P,user_list!G:G,"&lt;="&amp;A1889,user_list!H:H,"&gt;="&amp;A1889,user_list!J:J,days!G1889-1)</f>
        <v>0.52034782608695662</v>
      </c>
      <c r="E1889" s="38">
        <f>COUNTIF(user_list!H:H,A1889)</f>
        <v>0</v>
      </c>
      <c r="F1889" s="55">
        <f t="shared" si="58"/>
        <v>3</v>
      </c>
      <c r="G1889" s="55">
        <f t="shared" si="59"/>
        <v>2020</v>
      </c>
    </row>
    <row r="1890" spans="1:7" x14ac:dyDescent="0.3">
      <c r="A1890" s="74">
        <v>43893</v>
      </c>
      <c r="B1890">
        <f>SUMIFS(user_list!P:P,user_list!G:G,"&lt;="&amp;A1890,user_list!H:H,"&gt;="&amp;A1890)</f>
        <v>0.68034782608695654</v>
      </c>
      <c r="C1890">
        <f>SUMIFS(user_list!Q:Q,user_list!G:G,"&lt;="&amp;A1890,user_list!H:H,"&gt;="&amp;A1890)</f>
        <v>1.9408695652173915</v>
      </c>
      <c r="D1890">
        <f>SUMIFS(user_list!P:P,user_list!G:G,"&lt;="&amp;A1890,user_list!H:H,"&gt;="&amp;A1890,user_list!J:J,days!G1890)+SUMIFS(user_list!P:P,user_list!G:G,"&lt;="&amp;A1890,user_list!H:H,"&gt;="&amp;A1890,user_list!J:J,days!G1890-1)</f>
        <v>0.52034782608695662</v>
      </c>
      <c r="E1890" s="38">
        <f>COUNTIF(user_list!H:H,A1890)</f>
        <v>0</v>
      </c>
      <c r="F1890" s="55">
        <f t="shared" si="58"/>
        <v>3</v>
      </c>
      <c r="G1890" s="55">
        <f t="shared" si="59"/>
        <v>2020</v>
      </c>
    </row>
    <row r="1891" spans="1:7" x14ac:dyDescent="0.3">
      <c r="A1891" s="74">
        <v>43894</v>
      </c>
      <c r="B1891">
        <f>SUMIFS(user_list!P:P,user_list!G:G,"&lt;="&amp;A1891,user_list!H:H,"&gt;="&amp;A1891)</f>
        <v>0.68034782608695654</v>
      </c>
      <c r="C1891">
        <f>SUMIFS(user_list!Q:Q,user_list!G:G,"&lt;="&amp;A1891,user_list!H:H,"&gt;="&amp;A1891)</f>
        <v>1.9408695652173915</v>
      </c>
      <c r="D1891">
        <f>SUMIFS(user_list!P:P,user_list!G:G,"&lt;="&amp;A1891,user_list!H:H,"&gt;="&amp;A1891,user_list!J:J,days!G1891)+SUMIFS(user_list!P:P,user_list!G:G,"&lt;="&amp;A1891,user_list!H:H,"&gt;="&amp;A1891,user_list!J:J,days!G1891-1)</f>
        <v>0.52034782608695662</v>
      </c>
      <c r="E1891" s="38">
        <f>COUNTIF(user_list!H:H,A1891)</f>
        <v>0</v>
      </c>
      <c r="F1891" s="55">
        <f t="shared" si="58"/>
        <v>3</v>
      </c>
      <c r="G1891" s="55">
        <f t="shared" si="59"/>
        <v>2020</v>
      </c>
    </row>
    <row r="1892" spans="1:7" x14ac:dyDescent="0.3">
      <c r="A1892" s="74">
        <v>43895</v>
      </c>
      <c r="B1892">
        <f>SUMIFS(user_list!P:P,user_list!G:G,"&lt;="&amp;A1892,user_list!H:H,"&gt;="&amp;A1892)</f>
        <v>0.68034782608695654</v>
      </c>
      <c r="C1892">
        <f>SUMIFS(user_list!Q:Q,user_list!G:G,"&lt;="&amp;A1892,user_list!H:H,"&gt;="&amp;A1892)</f>
        <v>1.9408695652173915</v>
      </c>
      <c r="D1892">
        <f>SUMIFS(user_list!P:P,user_list!G:G,"&lt;="&amp;A1892,user_list!H:H,"&gt;="&amp;A1892,user_list!J:J,days!G1892)+SUMIFS(user_list!P:P,user_list!G:G,"&lt;="&amp;A1892,user_list!H:H,"&gt;="&amp;A1892,user_list!J:J,days!G1892-1)</f>
        <v>0.52034782608695662</v>
      </c>
      <c r="E1892" s="38">
        <f>COUNTIF(user_list!H:H,A1892)</f>
        <v>0</v>
      </c>
      <c r="F1892" s="55">
        <f t="shared" si="58"/>
        <v>3</v>
      </c>
      <c r="G1892" s="55">
        <f t="shared" si="59"/>
        <v>2020</v>
      </c>
    </row>
    <row r="1893" spans="1:7" x14ac:dyDescent="0.3">
      <c r="A1893" s="74">
        <v>43896</v>
      </c>
      <c r="B1893">
        <f>SUMIFS(user_list!P:P,user_list!G:G,"&lt;="&amp;A1893,user_list!H:H,"&gt;="&amp;A1893)</f>
        <v>0.68034782608695654</v>
      </c>
      <c r="C1893">
        <f>SUMIFS(user_list!Q:Q,user_list!G:G,"&lt;="&amp;A1893,user_list!H:H,"&gt;="&amp;A1893)</f>
        <v>1.9408695652173915</v>
      </c>
      <c r="D1893">
        <f>SUMIFS(user_list!P:P,user_list!G:G,"&lt;="&amp;A1893,user_list!H:H,"&gt;="&amp;A1893,user_list!J:J,days!G1893)+SUMIFS(user_list!P:P,user_list!G:G,"&lt;="&amp;A1893,user_list!H:H,"&gt;="&amp;A1893,user_list!J:J,days!G1893-1)</f>
        <v>0.52034782608695662</v>
      </c>
      <c r="E1893" s="38">
        <f>COUNTIF(user_list!H:H,A1893)</f>
        <v>0</v>
      </c>
      <c r="F1893" s="55">
        <f t="shared" si="58"/>
        <v>3</v>
      </c>
      <c r="G1893" s="55">
        <f t="shared" si="59"/>
        <v>2020</v>
      </c>
    </row>
    <row r="1894" spans="1:7" x14ac:dyDescent="0.3">
      <c r="A1894" s="74">
        <v>43897</v>
      </c>
      <c r="B1894">
        <f>SUMIFS(user_list!P:P,user_list!G:G,"&lt;="&amp;A1894,user_list!H:H,"&gt;="&amp;A1894)</f>
        <v>0.68034782608695654</v>
      </c>
      <c r="C1894">
        <f>SUMIFS(user_list!Q:Q,user_list!G:G,"&lt;="&amp;A1894,user_list!H:H,"&gt;="&amp;A1894)</f>
        <v>1.9408695652173915</v>
      </c>
      <c r="D1894">
        <f>SUMIFS(user_list!P:P,user_list!G:G,"&lt;="&amp;A1894,user_list!H:H,"&gt;="&amp;A1894,user_list!J:J,days!G1894)+SUMIFS(user_list!P:P,user_list!G:G,"&lt;="&amp;A1894,user_list!H:H,"&gt;="&amp;A1894,user_list!J:J,days!G1894-1)</f>
        <v>0.52034782608695662</v>
      </c>
      <c r="E1894" s="38">
        <f>COUNTIF(user_list!H:H,A1894)</f>
        <v>0</v>
      </c>
      <c r="F1894" s="55">
        <f t="shared" si="58"/>
        <v>3</v>
      </c>
      <c r="G1894" s="55">
        <f t="shared" si="59"/>
        <v>2020</v>
      </c>
    </row>
    <row r="1895" spans="1:7" x14ac:dyDescent="0.3">
      <c r="A1895" s="74">
        <v>43898</v>
      </c>
      <c r="B1895">
        <f>SUMIFS(user_list!P:P,user_list!G:G,"&lt;="&amp;A1895,user_list!H:H,"&gt;="&amp;A1895)</f>
        <v>0.68034782608695654</v>
      </c>
      <c r="C1895">
        <f>SUMIFS(user_list!Q:Q,user_list!G:G,"&lt;="&amp;A1895,user_list!H:H,"&gt;="&amp;A1895)</f>
        <v>1.9408695652173915</v>
      </c>
      <c r="D1895">
        <f>SUMIFS(user_list!P:P,user_list!G:G,"&lt;="&amp;A1895,user_list!H:H,"&gt;="&amp;A1895,user_list!J:J,days!G1895)+SUMIFS(user_list!P:P,user_list!G:G,"&lt;="&amp;A1895,user_list!H:H,"&gt;="&amp;A1895,user_list!J:J,days!G1895-1)</f>
        <v>0.52034782608695662</v>
      </c>
      <c r="E1895" s="38">
        <f>COUNTIF(user_list!H:H,A1895)</f>
        <v>0</v>
      </c>
      <c r="F1895" s="55">
        <f t="shared" si="58"/>
        <v>3</v>
      </c>
      <c r="G1895" s="55">
        <f t="shared" si="59"/>
        <v>2020</v>
      </c>
    </row>
    <row r="1896" spans="1:7" x14ac:dyDescent="0.3">
      <c r="A1896" s="74">
        <v>43899</v>
      </c>
      <c r="B1896">
        <f>SUMIFS(user_list!P:P,user_list!G:G,"&lt;="&amp;A1896,user_list!H:H,"&gt;="&amp;A1896)</f>
        <v>0.68034782608695654</v>
      </c>
      <c r="C1896">
        <f>SUMIFS(user_list!Q:Q,user_list!G:G,"&lt;="&amp;A1896,user_list!H:H,"&gt;="&amp;A1896)</f>
        <v>1.9408695652173915</v>
      </c>
      <c r="D1896">
        <f>SUMIFS(user_list!P:P,user_list!G:G,"&lt;="&amp;A1896,user_list!H:H,"&gt;="&amp;A1896,user_list!J:J,days!G1896)+SUMIFS(user_list!P:P,user_list!G:G,"&lt;="&amp;A1896,user_list!H:H,"&gt;="&amp;A1896,user_list!J:J,days!G1896-1)</f>
        <v>0.52034782608695662</v>
      </c>
      <c r="E1896" s="38">
        <f>COUNTIF(user_list!H:H,A1896)</f>
        <v>0</v>
      </c>
      <c r="F1896" s="55">
        <f t="shared" si="58"/>
        <v>3</v>
      </c>
      <c r="G1896" s="55">
        <f t="shared" si="59"/>
        <v>2020</v>
      </c>
    </row>
    <row r="1897" spans="1:7" x14ac:dyDescent="0.3">
      <c r="A1897" s="74">
        <v>43900</v>
      </c>
      <c r="B1897">
        <f>SUMIFS(user_list!P:P,user_list!G:G,"&lt;="&amp;A1897,user_list!H:H,"&gt;="&amp;A1897)</f>
        <v>0.68034782608695654</v>
      </c>
      <c r="C1897">
        <f>SUMIFS(user_list!Q:Q,user_list!G:G,"&lt;="&amp;A1897,user_list!H:H,"&gt;="&amp;A1897)</f>
        <v>1.9408695652173915</v>
      </c>
      <c r="D1897">
        <f>SUMIFS(user_list!P:P,user_list!G:G,"&lt;="&amp;A1897,user_list!H:H,"&gt;="&amp;A1897,user_list!J:J,days!G1897)+SUMIFS(user_list!P:P,user_list!G:G,"&lt;="&amp;A1897,user_list!H:H,"&gt;="&amp;A1897,user_list!J:J,days!G1897-1)</f>
        <v>0.52034782608695662</v>
      </c>
      <c r="E1897" s="38">
        <f>COUNTIF(user_list!H:H,A1897)</f>
        <v>0</v>
      </c>
      <c r="F1897" s="55">
        <f t="shared" si="58"/>
        <v>3</v>
      </c>
      <c r="G1897" s="55">
        <f t="shared" si="59"/>
        <v>2020</v>
      </c>
    </row>
    <row r="1898" spans="1:7" x14ac:dyDescent="0.3">
      <c r="A1898" s="74">
        <v>43901</v>
      </c>
      <c r="B1898">
        <f>SUMIFS(user_list!P:P,user_list!G:G,"&lt;="&amp;A1898,user_list!H:H,"&gt;="&amp;A1898)</f>
        <v>0.93737396987780619</v>
      </c>
      <c r="C1898">
        <f>SUMIFS(user_list!Q:Q,user_list!G:G,"&lt;="&amp;A1898,user_list!H:H,"&gt;="&amp;A1898)</f>
        <v>2.5879283887468034</v>
      </c>
      <c r="D1898">
        <f>SUMIFS(user_list!P:P,user_list!G:G,"&lt;="&amp;A1898,user_list!H:H,"&gt;="&amp;A1898,user_list!J:J,days!G1898)+SUMIFS(user_list!P:P,user_list!G:G,"&lt;="&amp;A1898,user_list!H:H,"&gt;="&amp;A1898,user_list!J:J,days!G1898-1)</f>
        <v>0.77737396987780627</v>
      </c>
      <c r="E1898" s="38">
        <f>COUNTIF(user_list!H:H,A1898)</f>
        <v>1</v>
      </c>
      <c r="F1898" s="55">
        <f t="shared" si="58"/>
        <v>3</v>
      </c>
      <c r="G1898" s="55">
        <f t="shared" si="59"/>
        <v>2020</v>
      </c>
    </row>
    <row r="1899" spans="1:7" x14ac:dyDescent="0.3">
      <c r="A1899" s="74">
        <v>43902</v>
      </c>
      <c r="B1899">
        <f>SUMIFS(user_list!P:P,user_list!G:G,"&lt;="&amp;A1899,user_list!H:H,"&gt;="&amp;A1899)</f>
        <v>0.61737396987780613</v>
      </c>
      <c r="C1899">
        <f>SUMIFS(user_list!Q:Q,user_list!G:G,"&lt;="&amp;A1899,user_list!H:H,"&gt;="&amp;A1899)</f>
        <v>1.7879283887468032</v>
      </c>
      <c r="D1899">
        <f>SUMIFS(user_list!P:P,user_list!G:G,"&lt;="&amp;A1899,user_list!H:H,"&gt;="&amp;A1899,user_list!J:J,days!G1899)+SUMIFS(user_list!P:P,user_list!G:G,"&lt;="&amp;A1899,user_list!H:H,"&gt;="&amp;A1899,user_list!J:J,days!G1899-1)</f>
        <v>0.45737396987780615</v>
      </c>
      <c r="E1899" s="38">
        <f>COUNTIF(user_list!H:H,A1899)</f>
        <v>0</v>
      </c>
      <c r="F1899" s="55">
        <f t="shared" si="58"/>
        <v>3</v>
      </c>
      <c r="G1899" s="55">
        <f t="shared" si="59"/>
        <v>2020</v>
      </c>
    </row>
    <row r="1900" spans="1:7" x14ac:dyDescent="0.3">
      <c r="A1900" s="74">
        <v>43903</v>
      </c>
      <c r="B1900">
        <f>SUMIFS(user_list!P:P,user_list!G:G,"&lt;="&amp;A1900,user_list!H:H,"&gt;="&amp;A1900)</f>
        <v>0.61737396987780613</v>
      </c>
      <c r="C1900">
        <f>SUMIFS(user_list!Q:Q,user_list!G:G,"&lt;="&amp;A1900,user_list!H:H,"&gt;="&amp;A1900)</f>
        <v>1.7879283887468032</v>
      </c>
      <c r="D1900">
        <f>SUMIFS(user_list!P:P,user_list!G:G,"&lt;="&amp;A1900,user_list!H:H,"&gt;="&amp;A1900,user_list!J:J,days!G1900)+SUMIFS(user_list!P:P,user_list!G:G,"&lt;="&amp;A1900,user_list!H:H,"&gt;="&amp;A1900,user_list!J:J,days!G1900-1)</f>
        <v>0.45737396987780615</v>
      </c>
      <c r="E1900" s="38">
        <f>COUNTIF(user_list!H:H,A1900)</f>
        <v>0</v>
      </c>
      <c r="F1900" s="55">
        <f t="shared" si="58"/>
        <v>3</v>
      </c>
      <c r="G1900" s="55">
        <f t="shared" si="59"/>
        <v>2020</v>
      </c>
    </row>
    <row r="1901" spans="1:7" x14ac:dyDescent="0.3">
      <c r="A1901" s="74">
        <v>43904</v>
      </c>
      <c r="B1901">
        <f>SUMIFS(user_list!P:P,user_list!G:G,"&lt;="&amp;A1901,user_list!H:H,"&gt;="&amp;A1901)</f>
        <v>1.0973739698778062</v>
      </c>
      <c r="C1901">
        <f>SUMIFS(user_list!Q:Q,user_list!G:G,"&lt;="&amp;A1901,user_list!H:H,"&gt;="&amp;A1901)</f>
        <v>2.9879283887468033</v>
      </c>
      <c r="D1901">
        <f>SUMIFS(user_list!P:P,user_list!G:G,"&lt;="&amp;A1901,user_list!H:H,"&gt;="&amp;A1901,user_list!J:J,days!G1901)+SUMIFS(user_list!P:P,user_list!G:G,"&lt;="&amp;A1901,user_list!H:H,"&gt;="&amp;A1901,user_list!J:J,days!G1901-1)</f>
        <v>0.45737396987780615</v>
      </c>
      <c r="E1901" s="38">
        <f>COUNTIF(user_list!H:H,A1901)</f>
        <v>0</v>
      </c>
      <c r="F1901" s="55">
        <f t="shared" si="58"/>
        <v>3</v>
      </c>
      <c r="G1901" s="55">
        <f t="shared" si="59"/>
        <v>2020</v>
      </c>
    </row>
    <row r="1902" spans="1:7" x14ac:dyDescent="0.3">
      <c r="A1902" s="74">
        <v>43905</v>
      </c>
      <c r="B1902">
        <f>SUMIFS(user_list!P:P,user_list!G:G,"&lt;="&amp;A1902,user_list!H:H,"&gt;="&amp;A1902)</f>
        <v>1.0973739698778062</v>
      </c>
      <c r="C1902">
        <f>SUMIFS(user_list!Q:Q,user_list!G:G,"&lt;="&amp;A1902,user_list!H:H,"&gt;="&amp;A1902)</f>
        <v>2.9879283887468033</v>
      </c>
      <c r="D1902">
        <f>SUMIFS(user_list!P:P,user_list!G:G,"&lt;="&amp;A1902,user_list!H:H,"&gt;="&amp;A1902,user_list!J:J,days!G1902)+SUMIFS(user_list!P:P,user_list!G:G,"&lt;="&amp;A1902,user_list!H:H,"&gt;="&amp;A1902,user_list!J:J,days!G1902-1)</f>
        <v>0.45737396987780615</v>
      </c>
      <c r="E1902" s="38">
        <f>COUNTIF(user_list!H:H,A1902)</f>
        <v>0</v>
      </c>
      <c r="F1902" s="55">
        <f t="shared" si="58"/>
        <v>3</v>
      </c>
      <c r="G1902" s="55">
        <f t="shared" si="59"/>
        <v>2020</v>
      </c>
    </row>
    <row r="1903" spans="1:7" x14ac:dyDescent="0.3">
      <c r="A1903" s="74">
        <v>43906</v>
      </c>
      <c r="B1903">
        <f>SUMIFS(user_list!P:P,user_list!G:G,"&lt;="&amp;A1903,user_list!H:H,"&gt;="&amp;A1903)</f>
        <v>1.0973739698778062</v>
      </c>
      <c r="C1903">
        <f>SUMIFS(user_list!Q:Q,user_list!G:G,"&lt;="&amp;A1903,user_list!H:H,"&gt;="&amp;A1903)</f>
        <v>2.9879283887468033</v>
      </c>
      <c r="D1903">
        <f>SUMIFS(user_list!P:P,user_list!G:G,"&lt;="&amp;A1903,user_list!H:H,"&gt;="&amp;A1903,user_list!J:J,days!G1903)+SUMIFS(user_list!P:P,user_list!G:G,"&lt;="&amp;A1903,user_list!H:H,"&gt;="&amp;A1903,user_list!J:J,days!G1903-1)</f>
        <v>0.45737396987780615</v>
      </c>
      <c r="E1903" s="38">
        <f>COUNTIF(user_list!H:H,A1903)</f>
        <v>0</v>
      </c>
      <c r="F1903" s="55">
        <f t="shared" si="58"/>
        <v>3</v>
      </c>
      <c r="G1903" s="55">
        <f t="shared" si="59"/>
        <v>2020</v>
      </c>
    </row>
    <row r="1904" spans="1:7" x14ac:dyDescent="0.3">
      <c r="A1904" s="74">
        <v>43907</v>
      </c>
      <c r="B1904">
        <f>SUMIFS(user_list!P:P,user_list!G:G,"&lt;="&amp;A1904,user_list!H:H,"&gt;="&amp;A1904)</f>
        <v>1.0973739698778062</v>
      </c>
      <c r="C1904">
        <f>SUMIFS(user_list!Q:Q,user_list!G:G,"&lt;="&amp;A1904,user_list!H:H,"&gt;="&amp;A1904)</f>
        <v>2.9879283887468033</v>
      </c>
      <c r="D1904">
        <f>SUMIFS(user_list!P:P,user_list!G:G,"&lt;="&amp;A1904,user_list!H:H,"&gt;="&amp;A1904,user_list!J:J,days!G1904)+SUMIFS(user_list!P:P,user_list!G:G,"&lt;="&amp;A1904,user_list!H:H,"&gt;="&amp;A1904,user_list!J:J,days!G1904-1)</f>
        <v>0.45737396987780615</v>
      </c>
      <c r="E1904" s="38">
        <f>COUNTIF(user_list!H:H,A1904)</f>
        <v>0</v>
      </c>
      <c r="F1904" s="55">
        <f t="shared" si="58"/>
        <v>3</v>
      </c>
      <c r="G1904" s="55">
        <f t="shared" si="59"/>
        <v>2020</v>
      </c>
    </row>
    <row r="1905" spans="1:7" x14ac:dyDescent="0.3">
      <c r="A1905" s="74">
        <v>43908</v>
      </c>
      <c r="B1905">
        <f>SUMIFS(user_list!P:P,user_list!G:G,"&lt;="&amp;A1905,user_list!H:H,"&gt;="&amp;A1905)</f>
        <v>1.0973739698778062</v>
      </c>
      <c r="C1905">
        <f>SUMIFS(user_list!Q:Q,user_list!G:G,"&lt;="&amp;A1905,user_list!H:H,"&gt;="&amp;A1905)</f>
        <v>2.9879283887468033</v>
      </c>
      <c r="D1905">
        <f>SUMIFS(user_list!P:P,user_list!G:G,"&lt;="&amp;A1905,user_list!H:H,"&gt;="&amp;A1905,user_list!J:J,days!G1905)+SUMIFS(user_list!P:P,user_list!G:G,"&lt;="&amp;A1905,user_list!H:H,"&gt;="&amp;A1905,user_list!J:J,days!G1905-1)</f>
        <v>0.45737396987780615</v>
      </c>
      <c r="E1905" s="38">
        <f>COUNTIF(user_list!H:H,A1905)</f>
        <v>0</v>
      </c>
      <c r="F1905" s="55">
        <f t="shared" si="58"/>
        <v>3</v>
      </c>
      <c r="G1905" s="55">
        <f t="shared" si="59"/>
        <v>2020</v>
      </c>
    </row>
    <row r="1906" spans="1:7" x14ac:dyDescent="0.3">
      <c r="A1906" s="74">
        <v>43909</v>
      </c>
      <c r="B1906">
        <f>SUMIFS(user_list!P:P,user_list!G:G,"&lt;="&amp;A1906,user_list!H:H,"&gt;="&amp;A1906)</f>
        <v>1.0973739698778062</v>
      </c>
      <c r="C1906">
        <f>SUMIFS(user_list!Q:Q,user_list!G:G,"&lt;="&amp;A1906,user_list!H:H,"&gt;="&amp;A1906)</f>
        <v>2.9879283887468033</v>
      </c>
      <c r="D1906">
        <f>SUMIFS(user_list!P:P,user_list!G:G,"&lt;="&amp;A1906,user_list!H:H,"&gt;="&amp;A1906,user_list!J:J,days!G1906)+SUMIFS(user_list!P:P,user_list!G:G,"&lt;="&amp;A1906,user_list!H:H,"&gt;="&amp;A1906,user_list!J:J,days!G1906-1)</f>
        <v>0.45737396987780615</v>
      </c>
      <c r="E1906" s="38">
        <f>COUNTIF(user_list!H:H,A1906)</f>
        <v>0</v>
      </c>
      <c r="F1906" s="55">
        <f t="shared" si="58"/>
        <v>3</v>
      </c>
      <c r="G1906" s="55">
        <f t="shared" si="59"/>
        <v>2020</v>
      </c>
    </row>
    <row r="1907" spans="1:7" x14ac:dyDescent="0.3">
      <c r="A1907" s="74">
        <v>43910</v>
      </c>
      <c r="B1907">
        <f>SUMIFS(user_list!P:P,user_list!G:G,"&lt;="&amp;A1907,user_list!H:H,"&gt;="&amp;A1907)</f>
        <v>1.0973739698778062</v>
      </c>
      <c r="C1907">
        <f>SUMIFS(user_list!Q:Q,user_list!G:G,"&lt;="&amp;A1907,user_list!H:H,"&gt;="&amp;A1907)</f>
        <v>2.9879283887468033</v>
      </c>
      <c r="D1907">
        <f>SUMIFS(user_list!P:P,user_list!G:G,"&lt;="&amp;A1907,user_list!H:H,"&gt;="&amp;A1907,user_list!J:J,days!G1907)+SUMIFS(user_list!P:P,user_list!G:G,"&lt;="&amp;A1907,user_list!H:H,"&gt;="&amp;A1907,user_list!J:J,days!G1907-1)</f>
        <v>0.45737396987780615</v>
      </c>
      <c r="E1907" s="38">
        <f>COUNTIF(user_list!H:H,A1907)</f>
        <v>0</v>
      </c>
      <c r="F1907" s="55">
        <f t="shared" si="58"/>
        <v>3</v>
      </c>
      <c r="G1907" s="55">
        <f t="shared" si="59"/>
        <v>2020</v>
      </c>
    </row>
    <row r="1908" spans="1:7" x14ac:dyDescent="0.3">
      <c r="A1908" s="74">
        <v>43911</v>
      </c>
      <c r="B1908">
        <f>SUMIFS(user_list!P:P,user_list!G:G,"&lt;="&amp;A1908,user_list!H:H,"&gt;="&amp;A1908)</f>
        <v>1.0973739698778062</v>
      </c>
      <c r="C1908">
        <f>SUMIFS(user_list!Q:Q,user_list!G:G,"&lt;="&amp;A1908,user_list!H:H,"&gt;="&amp;A1908)</f>
        <v>2.9879283887468033</v>
      </c>
      <c r="D1908">
        <f>SUMIFS(user_list!P:P,user_list!G:G,"&lt;="&amp;A1908,user_list!H:H,"&gt;="&amp;A1908,user_list!J:J,days!G1908)+SUMIFS(user_list!P:P,user_list!G:G,"&lt;="&amp;A1908,user_list!H:H,"&gt;="&amp;A1908,user_list!J:J,days!G1908-1)</f>
        <v>0.45737396987780615</v>
      </c>
      <c r="E1908" s="38">
        <f>COUNTIF(user_list!H:H,A1908)</f>
        <v>0</v>
      </c>
      <c r="F1908" s="55">
        <f t="shared" si="58"/>
        <v>3</v>
      </c>
      <c r="G1908" s="55">
        <f t="shared" si="59"/>
        <v>2020</v>
      </c>
    </row>
    <row r="1909" spans="1:7" x14ac:dyDescent="0.3">
      <c r="A1909" s="74">
        <v>43912</v>
      </c>
      <c r="B1909">
        <f>SUMIFS(user_list!P:P,user_list!G:G,"&lt;="&amp;A1909,user_list!H:H,"&gt;="&amp;A1909)</f>
        <v>1.0973739698778062</v>
      </c>
      <c r="C1909">
        <f>SUMIFS(user_list!Q:Q,user_list!G:G,"&lt;="&amp;A1909,user_list!H:H,"&gt;="&amp;A1909)</f>
        <v>2.9879283887468033</v>
      </c>
      <c r="D1909">
        <f>SUMIFS(user_list!P:P,user_list!G:G,"&lt;="&amp;A1909,user_list!H:H,"&gt;="&amp;A1909,user_list!J:J,days!G1909)+SUMIFS(user_list!P:P,user_list!G:G,"&lt;="&amp;A1909,user_list!H:H,"&gt;="&amp;A1909,user_list!J:J,days!G1909-1)</f>
        <v>0.45737396987780615</v>
      </c>
      <c r="E1909" s="38">
        <f>COUNTIF(user_list!H:H,A1909)</f>
        <v>2</v>
      </c>
      <c r="F1909" s="55">
        <f t="shared" si="58"/>
        <v>3</v>
      </c>
      <c r="G1909" s="55">
        <f t="shared" si="59"/>
        <v>2020</v>
      </c>
    </row>
    <row r="1910" spans="1:7" x14ac:dyDescent="0.3">
      <c r="A1910" s="74">
        <v>43913</v>
      </c>
      <c r="B1910">
        <f>SUMIFS(user_list!P:P,user_list!G:G,"&lt;="&amp;A1910,user_list!H:H,"&gt;="&amp;A1910)</f>
        <v>1.0723347857661585</v>
      </c>
      <c r="C1910">
        <f>SUMIFS(user_list!Q:Q,user_list!G:G,"&lt;="&amp;A1910,user_list!H:H,"&gt;="&amp;A1910)</f>
        <v>2.6915032679738564</v>
      </c>
      <c r="D1910">
        <f>SUMIFS(user_list!P:P,user_list!G:G,"&lt;="&amp;A1910,user_list!H:H,"&gt;="&amp;A1910,user_list!J:J,days!G1910)+SUMIFS(user_list!P:P,user_list!G:G,"&lt;="&amp;A1910,user_list!H:H,"&gt;="&amp;A1910,user_list!J:J,days!G1910-1)</f>
        <v>0.4323347857661583</v>
      </c>
      <c r="E1910" s="38">
        <f>COUNTIF(user_list!H:H,A1910)</f>
        <v>1</v>
      </c>
      <c r="F1910" s="55">
        <f t="shared" si="58"/>
        <v>3</v>
      </c>
      <c r="G1910" s="55">
        <f t="shared" si="59"/>
        <v>2020</v>
      </c>
    </row>
    <row r="1911" spans="1:7" x14ac:dyDescent="0.3">
      <c r="A1911" s="74">
        <v>43914</v>
      </c>
      <c r="B1911">
        <f>SUMIFS(user_list!P:P,user_list!G:G,"&lt;="&amp;A1911,user_list!H:H,"&gt;="&amp;A1911)</f>
        <v>0.59233478576615828</v>
      </c>
      <c r="C1911">
        <f>SUMIFS(user_list!Q:Q,user_list!G:G,"&lt;="&amp;A1911,user_list!H:H,"&gt;="&amp;A1911)</f>
        <v>1.4915032679738562</v>
      </c>
      <c r="D1911">
        <f>SUMIFS(user_list!P:P,user_list!G:G,"&lt;="&amp;A1911,user_list!H:H,"&gt;="&amp;A1911,user_list!J:J,days!G1911)+SUMIFS(user_list!P:P,user_list!G:G,"&lt;="&amp;A1911,user_list!H:H,"&gt;="&amp;A1911,user_list!J:J,days!G1911-1)</f>
        <v>0.4323347857661583</v>
      </c>
      <c r="E1911" s="38">
        <f>COUNTIF(user_list!H:H,A1911)</f>
        <v>0</v>
      </c>
      <c r="F1911" s="55">
        <f t="shared" si="58"/>
        <v>3</v>
      </c>
      <c r="G1911" s="55">
        <f t="shared" si="59"/>
        <v>2020</v>
      </c>
    </row>
    <row r="1912" spans="1:7" x14ac:dyDescent="0.3">
      <c r="A1912" s="74">
        <v>43915</v>
      </c>
      <c r="B1912">
        <f>SUMIFS(user_list!P:P,user_list!G:G,"&lt;="&amp;A1912,user_list!H:H,"&gt;="&amp;A1912)</f>
        <v>2.1553903413217137</v>
      </c>
      <c r="C1912">
        <f>SUMIFS(user_list!Q:Q,user_list!G:G,"&lt;="&amp;A1912,user_list!H:H,"&gt;="&amp;A1912)</f>
        <v>3.4915032679738562</v>
      </c>
      <c r="D1912">
        <f>SUMIFS(user_list!P:P,user_list!G:G,"&lt;="&amp;A1912,user_list!H:H,"&gt;="&amp;A1912,user_list!J:J,days!G1912)+SUMIFS(user_list!P:P,user_list!G:G,"&lt;="&amp;A1912,user_list!H:H,"&gt;="&amp;A1912,user_list!J:J,days!G1912-1)</f>
        <v>1.995390341321714</v>
      </c>
      <c r="E1912" s="38">
        <f>COUNTIF(user_list!H:H,A1912)</f>
        <v>1</v>
      </c>
      <c r="F1912" s="55">
        <f t="shared" si="58"/>
        <v>3</v>
      </c>
      <c r="G1912" s="55">
        <f t="shared" si="59"/>
        <v>2020</v>
      </c>
    </row>
    <row r="1913" spans="1:7" x14ac:dyDescent="0.3">
      <c r="A1913" s="74">
        <v>43916</v>
      </c>
      <c r="B1913">
        <f>SUMIFS(user_list!P:P,user_list!G:G,"&lt;="&amp;A1913,user_list!H:H,"&gt;="&amp;A1913)</f>
        <v>2.3167236746550475</v>
      </c>
      <c r="C1913">
        <f>SUMIFS(user_list!Q:Q,user_list!G:G,"&lt;="&amp;A1913,user_list!H:H,"&gt;="&amp;A1913)</f>
        <v>3.8915032679738557</v>
      </c>
      <c r="D1913">
        <f>SUMIFS(user_list!P:P,user_list!G:G,"&lt;="&amp;A1913,user_list!H:H,"&gt;="&amp;A1913,user_list!J:J,days!G1913)+SUMIFS(user_list!P:P,user_list!G:G,"&lt;="&amp;A1913,user_list!H:H,"&gt;="&amp;A1913,user_list!J:J,days!G1913-1)</f>
        <v>2.3167236746550475</v>
      </c>
      <c r="E1913" s="38">
        <f>COUNTIF(user_list!H:H,A1913)</f>
        <v>1</v>
      </c>
      <c r="F1913" s="55">
        <f t="shared" si="58"/>
        <v>3</v>
      </c>
      <c r="G1913" s="55">
        <f t="shared" si="59"/>
        <v>2020</v>
      </c>
    </row>
    <row r="1914" spans="1:7" x14ac:dyDescent="0.3">
      <c r="A1914" s="74">
        <v>43917</v>
      </c>
      <c r="B1914">
        <f>SUMIFS(user_list!P:P,user_list!G:G,"&lt;="&amp;A1914,user_list!H:H,"&gt;="&amp;A1914)</f>
        <v>3.5324181190994919</v>
      </c>
      <c r="C1914">
        <f>SUMIFS(user_list!Q:Q,user_list!G:G,"&lt;="&amp;A1914,user_list!H:H,"&gt;="&amp;A1914)</f>
        <v>11.691503267973856</v>
      </c>
      <c r="D1914">
        <f>SUMIFS(user_list!P:P,user_list!G:G,"&lt;="&amp;A1914,user_list!H:H,"&gt;="&amp;A1914,user_list!J:J,days!G1914)+SUMIFS(user_list!P:P,user_list!G:G,"&lt;="&amp;A1914,user_list!H:H,"&gt;="&amp;A1914,user_list!J:J,days!G1914-1)</f>
        <v>1.8793625635439364</v>
      </c>
      <c r="E1914" s="38">
        <f>COUNTIF(user_list!H:H,A1914)</f>
        <v>3</v>
      </c>
      <c r="F1914" s="55">
        <f t="shared" si="58"/>
        <v>3</v>
      </c>
      <c r="G1914" s="55">
        <f t="shared" si="59"/>
        <v>2020</v>
      </c>
    </row>
    <row r="1915" spans="1:7" x14ac:dyDescent="0.3">
      <c r="A1915" s="74">
        <v>43918</v>
      </c>
      <c r="B1915">
        <f>SUMIFS(user_list!P:P,user_list!G:G,"&lt;="&amp;A1915,user_list!H:H,"&gt;="&amp;A1915)</f>
        <v>1.6223364197530867</v>
      </c>
      <c r="C1915">
        <f>SUMIFS(user_list!Q:Q,user_list!G:G,"&lt;="&amp;A1915,user_list!H:H,"&gt;="&amp;A1915)</f>
        <v>4.0444444444444443</v>
      </c>
      <c r="D1915">
        <f>SUMIFS(user_list!P:P,user_list!G:G,"&lt;="&amp;A1915,user_list!H:H,"&gt;="&amp;A1915,user_list!J:J,days!G1915)+SUMIFS(user_list!P:P,user_list!G:G,"&lt;="&amp;A1915,user_list!H:H,"&gt;="&amp;A1915,user_list!J:J,days!G1915-1)</f>
        <v>1.6223364197530867</v>
      </c>
      <c r="E1915" s="38">
        <f>COUNTIF(user_list!H:H,A1915)</f>
        <v>0</v>
      </c>
      <c r="F1915" s="55">
        <f t="shared" si="58"/>
        <v>3</v>
      </c>
      <c r="G1915" s="55">
        <f t="shared" si="59"/>
        <v>2020</v>
      </c>
    </row>
    <row r="1916" spans="1:7" x14ac:dyDescent="0.3">
      <c r="A1916" s="74">
        <v>43919</v>
      </c>
      <c r="B1916">
        <f>SUMIFS(user_list!P:P,user_list!G:G,"&lt;="&amp;A1916,user_list!H:H,"&gt;="&amp;A1916)</f>
        <v>1.6223364197530867</v>
      </c>
      <c r="C1916">
        <f>SUMIFS(user_list!Q:Q,user_list!G:G,"&lt;="&amp;A1916,user_list!H:H,"&gt;="&amp;A1916)</f>
        <v>4.0444444444444443</v>
      </c>
      <c r="D1916">
        <f>SUMIFS(user_list!P:P,user_list!G:G,"&lt;="&amp;A1916,user_list!H:H,"&gt;="&amp;A1916,user_list!J:J,days!G1916)+SUMIFS(user_list!P:P,user_list!G:G,"&lt;="&amp;A1916,user_list!H:H,"&gt;="&amp;A1916,user_list!J:J,days!G1916-1)</f>
        <v>1.6223364197530867</v>
      </c>
      <c r="E1916" s="38">
        <f>COUNTIF(user_list!H:H,A1916)</f>
        <v>0</v>
      </c>
      <c r="F1916" s="55">
        <f t="shared" si="58"/>
        <v>3</v>
      </c>
      <c r="G1916" s="55">
        <f t="shared" si="59"/>
        <v>2020</v>
      </c>
    </row>
    <row r="1917" spans="1:7" x14ac:dyDescent="0.3">
      <c r="A1917" s="74">
        <v>43920</v>
      </c>
      <c r="B1917">
        <f>SUMIFS(user_list!P:P,user_list!G:G,"&lt;="&amp;A1917,user_list!H:H,"&gt;="&amp;A1917)</f>
        <v>1.6223364197530867</v>
      </c>
      <c r="C1917">
        <f>SUMIFS(user_list!Q:Q,user_list!G:G,"&lt;="&amp;A1917,user_list!H:H,"&gt;="&amp;A1917)</f>
        <v>4.0444444444444443</v>
      </c>
      <c r="D1917">
        <f>SUMIFS(user_list!P:P,user_list!G:G,"&lt;="&amp;A1917,user_list!H:H,"&gt;="&amp;A1917,user_list!J:J,days!G1917)+SUMIFS(user_list!P:P,user_list!G:G,"&lt;="&amp;A1917,user_list!H:H,"&gt;="&amp;A1917,user_list!J:J,days!G1917-1)</f>
        <v>1.6223364197530867</v>
      </c>
      <c r="E1917" s="38">
        <f>COUNTIF(user_list!H:H,A1917)</f>
        <v>0</v>
      </c>
      <c r="F1917" s="55">
        <f t="shared" si="58"/>
        <v>3</v>
      </c>
      <c r="G1917" s="55">
        <f t="shared" si="59"/>
        <v>2020</v>
      </c>
    </row>
    <row r="1918" spans="1:7" x14ac:dyDescent="0.3">
      <c r="A1918" s="74">
        <v>43921</v>
      </c>
      <c r="B1918">
        <f>SUMIFS(user_list!P:P,user_list!G:G,"&lt;="&amp;A1918,user_list!H:H,"&gt;="&amp;A1918)</f>
        <v>1.6223364197530867</v>
      </c>
      <c r="C1918">
        <f>SUMIFS(user_list!Q:Q,user_list!G:G,"&lt;="&amp;A1918,user_list!H:H,"&gt;="&amp;A1918)</f>
        <v>4.0444444444444443</v>
      </c>
      <c r="D1918">
        <f>SUMIFS(user_list!P:P,user_list!G:G,"&lt;="&amp;A1918,user_list!H:H,"&gt;="&amp;A1918,user_list!J:J,days!G1918)+SUMIFS(user_list!P:P,user_list!G:G,"&lt;="&amp;A1918,user_list!H:H,"&gt;="&amp;A1918,user_list!J:J,days!G1918-1)</f>
        <v>1.6223364197530867</v>
      </c>
      <c r="E1918" s="38">
        <f>COUNTIF(user_list!H:H,A1918)</f>
        <v>0</v>
      </c>
      <c r="F1918" s="55">
        <f t="shared" si="58"/>
        <v>3</v>
      </c>
      <c r="G1918" s="55">
        <f t="shared" si="59"/>
        <v>2020</v>
      </c>
    </row>
    <row r="1919" spans="1:7" x14ac:dyDescent="0.3">
      <c r="A1919" s="74">
        <v>43922</v>
      </c>
      <c r="B1919">
        <f>SUMIFS(user_list!P:P,user_list!G:G,"&lt;="&amp;A1919,user_list!H:H,"&gt;="&amp;A1919)</f>
        <v>1.9939927983539099</v>
      </c>
      <c r="C1919">
        <f>SUMIFS(user_list!Q:Q,user_list!G:G,"&lt;="&amp;A1919,user_list!H:H,"&gt;="&amp;A1919)</f>
        <v>4.9703703703703699</v>
      </c>
      <c r="D1919">
        <f>SUMIFS(user_list!P:P,user_list!G:G,"&lt;="&amp;A1919,user_list!H:H,"&gt;="&amp;A1919,user_list!J:J,days!G1919)+SUMIFS(user_list!P:P,user_list!G:G,"&lt;="&amp;A1919,user_list!H:H,"&gt;="&amp;A1919,user_list!J:J,days!G1919-1)</f>
        <v>1.6223364197530867</v>
      </c>
      <c r="E1919" s="38">
        <f>COUNTIF(user_list!H:H,A1919)</f>
        <v>1</v>
      </c>
      <c r="F1919" s="55">
        <f t="shared" si="58"/>
        <v>4</v>
      </c>
      <c r="G1919" s="55">
        <f t="shared" si="59"/>
        <v>2020</v>
      </c>
    </row>
    <row r="1920" spans="1:7" x14ac:dyDescent="0.3">
      <c r="A1920" s="74">
        <v>43923</v>
      </c>
      <c r="B1920">
        <f>SUMIFS(user_list!P:P,user_list!G:G,"&lt;="&amp;A1920,user_list!H:H,"&gt;="&amp;A1920)</f>
        <v>1.3919094650205763</v>
      </c>
      <c r="C1920">
        <f>SUMIFS(user_list!Q:Q,user_list!G:G,"&lt;="&amp;A1920,user_list!H:H,"&gt;="&amp;A1920)</f>
        <v>3.4703703703703703</v>
      </c>
      <c r="D1920">
        <f>SUMIFS(user_list!P:P,user_list!G:G,"&lt;="&amp;A1920,user_list!H:H,"&gt;="&amp;A1920,user_list!J:J,days!G1920)+SUMIFS(user_list!P:P,user_list!G:G,"&lt;="&amp;A1920,user_list!H:H,"&gt;="&amp;A1920,user_list!J:J,days!G1920-1)</f>
        <v>1.0202530864197532</v>
      </c>
      <c r="E1920" s="38">
        <f>COUNTIF(user_list!H:H,A1920)</f>
        <v>0</v>
      </c>
      <c r="F1920" s="55">
        <f t="shared" si="58"/>
        <v>4</v>
      </c>
      <c r="G1920" s="55">
        <f t="shared" si="59"/>
        <v>2020</v>
      </c>
    </row>
    <row r="1921" spans="1:7" x14ac:dyDescent="0.3">
      <c r="A1921" s="74">
        <v>43924</v>
      </c>
      <c r="B1921">
        <f>SUMIFS(user_list!P:P,user_list!G:G,"&lt;="&amp;A1921,user_list!H:H,"&gt;="&amp;A1921)</f>
        <v>1.3919094650205763</v>
      </c>
      <c r="C1921">
        <f>SUMIFS(user_list!Q:Q,user_list!G:G,"&lt;="&amp;A1921,user_list!H:H,"&gt;="&amp;A1921)</f>
        <v>3.4703703703703703</v>
      </c>
      <c r="D1921">
        <f>SUMIFS(user_list!P:P,user_list!G:G,"&lt;="&amp;A1921,user_list!H:H,"&gt;="&amp;A1921,user_list!J:J,days!G1921)+SUMIFS(user_list!P:P,user_list!G:G,"&lt;="&amp;A1921,user_list!H:H,"&gt;="&amp;A1921,user_list!J:J,days!G1921-1)</f>
        <v>1.0202530864197532</v>
      </c>
      <c r="E1921" s="38">
        <f>COUNTIF(user_list!H:H,A1921)</f>
        <v>0</v>
      </c>
      <c r="F1921" s="55">
        <f t="shared" si="58"/>
        <v>4</v>
      </c>
      <c r="G1921" s="55">
        <f t="shared" si="59"/>
        <v>2020</v>
      </c>
    </row>
    <row r="1922" spans="1:7" x14ac:dyDescent="0.3">
      <c r="A1922" s="74">
        <v>43925</v>
      </c>
      <c r="B1922">
        <f>SUMIFS(user_list!P:P,user_list!G:G,"&lt;="&amp;A1922,user_list!H:H,"&gt;="&amp;A1922)</f>
        <v>1.3919094650205763</v>
      </c>
      <c r="C1922">
        <f>SUMIFS(user_list!Q:Q,user_list!G:G,"&lt;="&amp;A1922,user_list!H:H,"&gt;="&amp;A1922)</f>
        <v>3.4703703703703703</v>
      </c>
      <c r="D1922">
        <f>SUMIFS(user_list!P:P,user_list!G:G,"&lt;="&amp;A1922,user_list!H:H,"&gt;="&amp;A1922,user_list!J:J,days!G1922)+SUMIFS(user_list!P:P,user_list!G:G,"&lt;="&amp;A1922,user_list!H:H,"&gt;="&amp;A1922,user_list!J:J,days!G1922-1)</f>
        <v>1.0202530864197532</v>
      </c>
      <c r="E1922" s="38">
        <f>COUNTIF(user_list!H:H,A1922)</f>
        <v>0</v>
      </c>
      <c r="F1922" s="55">
        <f t="shared" ref="F1922:F1985" si="60">MONTH(A1922)</f>
        <v>4</v>
      </c>
      <c r="G1922" s="55">
        <f t="shared" ref="G1922:G1985" si="61">YEAR(A1922)</f>
        <v>2020</v>
      </c>
    </row>
    <row r="1923" spans="1:7" x14ac:dyDescent="0.3">
      <c r="A1923" s="74">
        <v>43926</v>
      </c>
      <c r="B1923">
        <f>SUMIFS(user_list!P:P,user_list!G:G,"&lt;="&amp;A1923,user_list!H:H,"&gt;="&amp;A1923)</f>
        <v>1.3919094650205763</v>
      </c>
      <c r="C1923">
        <f>SUMIFS(user_list!Q:Q,user_list!G:G,"&lt;="&amp;A1923,user_list!H:H,"&gt;="&amp;A1923)</f>
        <v>3.4703703703703703</v>
      </c>
      <c r="D1923">
        <f>SUMIFS(user_list!P:P,user_list!G:G,"&lt;="&amp;A1923,user_list!H:H,"&gt;="&amp;A1923,user_list!J:J,days!G1923)+SUMIFS(user_list!P:P,user_list!G:G,"&lt;="&amp;A1923,user_list!H:H,"&gt;="&amp;A1923,user_list!J:J,days!G1923-1)</f>
        <v>1.0202530864197532</v>
      </c>
      <c r="E1923" s="38">
        <f>COUNTIF(user_list!H:H,A1923)</f>
        <v>1</v>
      </c>
      <c r="F1923" s="55">
        <f t="shared" si="60"/>
        <v>4</v>
      </c>
      <c r="G1923" s="55">
        <f t="shared" si="61"/>
        <v>2020</v>
      </c>
    </row>
    <row r="1924" spans="1:7" x14ac:dyDescent="0.3">
      <c r="A1924" s="74">
        <v>43927</v>
      </c>
      <c r="B1924">
        <f>SUMIFS(user_list!P:P,user_list!G:G,"&lt;="&amp;A1924,user_list!H:H,"&gt;="&amp;A1924)</f>
        <v>0.8682983539094653</v>
      </c>
      <c r="C1924">
        <f>SUMIFS(user_list!Q:Q,user_list!G:G,"&lt;="&amp;A1924,user_list!H:H,"&gt;="&amp;A1924)</f>
        <v>2.1703703703703705</v>
      </c>
      <c r="D1924">
        <f>SUMIFS(user_list!P:P,user_list!G:G,"&lt;="&amp;A1924,user_list!H:H,"&gt;="&amp;A1924,user_list!J:J,days!G1924)+SUMIFS(user_list!P:P,user_list!G:G,"&lt;="&amp;A1924,user_list!H:H,"&gt;="&amp;A1924,user_list!J:J,days!G1924-1)</f>
        <v>0.49664197530864213</v>
      </c>
      <c r="E1924" s="38">
        <f>COUNTIF(user_list!H:H,A1924)</f>
        <v>0</v>
      </c>
      <c r="F1924" s="55">
        <f t="shared" si="60"/>
        <v>4</v>
      </c>
      <c r="G1924" s="55">
        <f t="shared" si="61"/>
        <v>2020</v>
      </c>
    </row>
    <row r="1925" spans="1:7" x14ac:dyDescent="0.3">
      <c r="A1925" s="74">
        <v>43928</v>
      </c>
      <c r="B1925">
        <f>SUMIFS(user_list!P:P,user_list!G:G,"&lt;="&amp;A1925,user_list!H:H,"&gt;="&amp;A1925)</f>
        <v>0.8682983539094653</v>
      </c>
      <c r="C1925">
        <f>SUMIFS(user_list!Q:Q,user_list!G:G,"&lt;="&amp;A1925,user_list!H:H,"&gt;="&amp;A1925)</f>
        <v>2.1703703703703705</v>
      </c>
      <c r="D1925">
        <f>SUMIFS(user_list!P:P,user_list!G:G,"&lt;="&amp;A1925,user_list!H:H,"&gt;="&amp;A1925,user_list!J:J,days!G1925)+SUMIFS(user_list!P:P,user_list!G:G,"&lt;="&amp;A1925,user_list!H:H,"&gt;="&amp;A1925,user_list!J:J,days!G1925-1)</f>
        <v>0.49664197530864213</v>
      </c>
      <c r="E1925" s="38">
        <f>COUNTIF(user_list!H:H,A1925)</f>
        <v>0</v>
      </c>
      <c r="F1925" s="55">
        <f t="shared" si="60"/>
        <v>4</v>
      </c>
      <c r="G1925" s="55">
        <f t="shared" si="61"/>
        <v>2020</v>
      </c>
    </row>
    <row r="1926" spans="1:7" x14ac:dyDescent="0.3">
      <c r="A1926" s="74">
        <v>43929</v>
      </c>
      <c r="B1926">
        <f>SUMIFS(user_list!P:P,user_list!G:G,"&lt;="&amp;A1926,user_list!H:H,"&gt;="&amp;A1926)</f>
        <v>0.8682983539094653</v>
      </c>
      <c r="C1926">
        <f>SUMIFS(user_list!Q:Q,user_list!G:G,"&lt;="&amp;A1926,user_list!H:H,"&gt;="&amp;A1926)</f>
        <v>2.1703703703703705</v>
      </c>
      <c r="D1926">
        <f>SUMIFS(user_list!P:P,user_list!G:G,"&lt;="&amp;A1926,user_list!H:H,"&gt;="&amp;A1926,user_list!J:J,days!G1926)+SUMIFS(user_list!P:P,user_list!G:G,"&lt;="&amp;A1926,user_list!H:H,"&gt;="&amp;A1926,user_list!J:J,days!G1926-1)</f>
        <v>0.49664197530864213</v>
      </c>
      <c r="E1926" s="38">
        <f>COUNTIF(user_list!H:H,A1926)</f>
        <v>0</v>
      </c>
      <c r="F1926" s="55">
        <f t="shared" si="60"/>
        <v>4</v>
      </c>
      <c r="G1926" s="55">
        <f t="shared" si="61"/>
        <v>2020</v>
      </c>
    </row>
    <row r="1927" spans="1:7" x14ac:dyDescent="0.3">
      <c r="A1927" s="74">
        <v>43930</v>
      </c>
      <c r="B1927">
        <f>SUMIFS(user_list!P:P,user_list!G:G,"&lt;="&amp;A1927,user_list!H:H,"&gt;="&amp;A1927)</f>
        <v>0.8682983539094653</v>
      </c>
      <c r="C1927">
        <f>SUMIFS(user_list!Q:Q,user_list!G:G,"&lt;="&amp;A1927,user_list!H:H,"&gt;="&amp;A1927)</f>
        <v>2.1703703703703705</v>
      </c>
      <c r="D1927">
        <f>SUMIFS(user_list!P:P,user_list!G:G,"&lt;="&amp;A1927,user_list!H:H,"&gt;="&amp;A1927,user_list!J:J,days!G1927)+SUMIFS(user_list!P:P,user_list!G:G,"&lt;="&amp;A1927,user_list!H:H,"&gt;="&amp;A1927,user_list!J:J,days!G1927-1)</f>
        <v>0.49664197530864213</v>
      </c>
      <c r="E1927" s="38">
        <f>COUNTIF(user_list!H:H,A1927)</f>
        <v>0</v>
      </c>
      <c r="F1927" s="55">
        <f t="shared" si="60"/>
        <v>4</v>
      </c>
      <c r="G1927" s="55">
        <f t="shared" si="61"/>
        <v>2020</v>
      </c>
    </row>
    <row r="1928" spans="1:7" x14ac:dyDescent="0.3">
      <c r="A1928" s="74">
        <v>43931</v>
      </c>
      <c r="B1928">
        <f>SUMIFS(user_list!P:P,user_list!G:G,"&lt;="&amp;A1928,user_list!H:H,"&gt;="&amp;A1928)</f>
        <v>0.8682983539094653</v>
      </c>
      <c r="C1928">
        <f>SUMIFS(user_list!Q:Q,user_list!G:G,"&lt;="&amp;A1928,user_list!H:H,"&gt;="&amp;A1928)</f>
        <v>2.1703703703703705</v>
      </c>
      <c r="D1928">
        <f>SUMIFS(user_list!P:P,user_list!G:G,"&lt;="&amp;A1928,user_list!H:H,"&gt;="&amp;A1928,user_list!J:J,days!G1928)+SUMIFS(user_list!P:P,user_list!G:G,"&lt;="&amp;A1928,user_list!H:H,"&gt;="&amp;A1928,user_list!J:J,days!G1928-1)</f>
        <v>0.49664197530864213</v>
      </c>
      <c r="E1928" s="38">
        <f>COUNTIF(user_list!H:H,A1928)</f>
        <v>0</v>
      </c>
      <c r="F1928" s="55">
        <f t="shared" si="60"/>
        <v>4</v>
      </c>
      <c r="G1928" s="55">
        <f t="shared" si="61"/>
        <v>2020</v>
      </c>
    </row>
    <row r="1929" spans="1:7" x14ac:dyDescent="0.3">
      <c r="A1929" s="74">
        <v>43932</v>
      </c>
      <c r="B1929">
        <f>SUMIFS(user_list!P:P,user_list!G:G,"&lt;="&amp;A1929,user_list!H:H,"&gt;="&amp;A1929)</f>
        <v>0.8682983539094653</v>
      </c>
      <c r="C1929">
        <f>SUMIFS(user_list!Q:Q,user_list!G:G,"&lt;="&amp;A1929,user_list!H:H,"&gt;="&amp;A1929)</f>
        <v>2.1703703703703705</v>
      </c>
      <c r="D1929">
        <f>SUMIFS(user_list!P:P,user_list!G:G,"&lt;="&amp;A1929,user_list!H:H,"&gt;="&amp;A1929,user_list!J:J,days!G1929)+SUMIFS(user_list!P:P,user_list!G:G,"&lt;="&amp;A1929,user_list!H:H,"&gt;="&amp;A1929,user_list!J:J,days!G1929-1)</f>
        <v>0.49664197530864213</v>
      </c>
      <c r="E1929" s="38">
        <f>COUNTIF(user_list!H:H,A1929)</f>
        <v>0</v>
      </c>
      <c r="F1929" s="55">
        <f t="shared" si="60"/>
        <v>4</v>
      </c>
      <c r="G1929" s="55">
        <f t="shared" si="61"/>
        <v>2020</v>
      </c>
    </row>
    <row r="1930" spans="1:7" x14ac:dyDescent="0.3">
      <c r="A1930" s="74">
        <v>43933</v>
      </c>
      <c r="B1930">
        <f>SUMIFS(user_list!P:P,user_list!G:G,"&lt;="&amp;A1930,user_list!H:H,"&gt;="&amp;A1930)</f>
        <v>0.8682983539094653</v>
      </c>
      <c r="C1930">
        <f>SUMIFS(user_list!Q:Q,user_list!G:G,"&lt;="&amp;A1930,user_list!H:H,"&gt;="&amp;A1930)</f>
        <v>2.1703703703703705</v>
      </c>
      <c r="D1930">
        <f>SUMIFS(user_list!P:P,user_list!G:G,"&lt;="&amp;A1930,user_list!H:H,"&gt;="&amp;A1930,user_list!J:J,days!G1930)+SUMIFS(user_list!P:P,user_list!G:G,"&lt;="&amp;A1930,user_list!H:H,"&gt;="&amp;A1930,user_list!J:J,days!G1930-1)</f>
        <v>0.49664197530864213</v>
      </c>
      <c r="E1930" s="38">
        <f>COUNTIF(user_list!H:H,A1930)</f>
        <v>0</v>
      </c>
      <c r="F1930" s="55">
        <f t="shared" si="60"/>
        <v>4</v>
      </c>
      <c r="G1930" s="55">
        <f t="shared" si="61"/>
        <v>2020</v>
      </c>
    </row>
    <row r="1931" spans="1:7" x14ac:dyDescent="0.3">
      <c r="A1931" s="74">
        <v>43934</v>
      </c>
      <c r="B1931">
        <f>SUMIFS(user_list!P:P,user_list!G:G,"&lt;="&amp;A1931,user_list!H:H,"&gt;="&amp;A1931)</f>
        <v>0.8682983539094653</v>
      </c>
      <c r="C1931">
        <f>SUMIFS(user_list!Q:Q,user_list!G:G,"&lt;="&amp;A1931,user_list!H:H,"&gt;="&amp;A1931)</f>
        <v>2.1703703703703705</v>
      </c>
      <c r="D1931">
        <f>SUMIFS(user_list!P:P,user_list!G:G,"&lt;="&amp;A1931,user_list!H:H,"&gt;="&amp;A1931,user_list!J:J,days!G1931)+SUMIFS(user_list!P:P,user_list!G:G,"&lt;="&amp;A1931,user_list!H:H,"&gt;="&amp;A1931,user_list!J:J,days!G1931-1)</f>
        <v>0.49664197530864213</v>
      </c>
      <c r="E1931" s="38">
        <f>COUNTIF(user_list!H:H,A1931)</f>
        <v>0</v>
      </c>
      <c r="F1931" s="55">
        <f t="shared" si="60"/>
        <v>4</v>
      </c>
      <c r="G1931" s="55">
        <f t="shared" si="61"/>
        <v>2020</v>
      </c>
    </row>
    <row r="1932" spans="1:7" x14ac:dyDescent="0.3">
      <c r="A1932" s="74">
        <v>43935</v>
      </c>
      <c r="B1932">
        <f>SUMIFS(user_list!P:P,user_list!G:G,"&lt;="&amp;A1932,user_list!H:H,"&gt;="&amp;A1932)</f>
        <v>0.8682983539094653</v>
      </c>
      <c r="C1932">
        <f>SUMIFS(user_list!Q:Q,user_list!G:G,"&lt;="&amp;A1932,user_list!H:H,"&gt;="&amp;A1932)</f>
        <v>2.1703703703703705</v>
      </c>
      <c r="D1932">
        <f>SUMIFS(user_list!P:P,user_list!G:G,"&lt;="&amp;A1932,user_list!H:H,"&gt;="&amp;A1932,user_list!J:J,days!G1932)+SUMIFS(user_list!P:P,user_list!G:G,"&lt;="&amp;A1932,user_list!H:H,"&gt;="&amp;A1932,user_list!J:J,days!G1932-1)</f>
        <v>0.49664197530864213</v>
      </c>
      <c r="E1932" s="38">
        <f>COUNTIF(user_list!H:H,A1932)</f>
        <v>0</v>
      </c>
      <c r="F1932" s="55">
        <f t="shared" si="60"/>
        <v>4</v>
      </c>
      <c r="G1932" s="55">
        <f t="shared" si="61"/>
        <v>2020</v>
      </c>
    </row>
    <row r="1933" spans="1:7" x14ac:dyDescent="0.3">
      <c r="A1933" s="74">
        <v>43936</v>
      </c>
      <c r="B1933">
        <f>SUMIFS(user_list!P:P,user_list!G:G,"&lt;="&amp;A1933,user_list!H:H,"&gt;="&amp;A1933)</f>
        <v>0.8682983539094653</v>
      </c>
      <c r="C1933">
        <f>SUMIFS(user_list!Q:Q,user_list!G:G,"&lt;="&amp;A1933,user_list!H:H,"&gt;="&amp;A1933)</f>
        <v>2.1703703703703705</v>
      </c>
      <c r="D1933">
        <f>SUMIFS(user_list!P:P,user_list!G:G,"&lt;="&amp;A1933,user_list!H:H,"&gt;="&amp;A1933,user_list!J:J,days!G1933)+SUMIFS(user_list!P:P,user_list!G:G,"&lt;="&amp;A1933,user_list!H:H,"&gt;="&amp;A1933,user_list!J:J,days!G1933-1)</f>
        <v>0.49664197530864213</v>
      </c>
      <c r="E1933" s="38">
        <f>COUNTIF(user_list!H:H,A1933)</f>
        <v>0</v>
      </c>
      <c r="F1933" s="55">
        <f t="shared" si="60"/>
        <v>4</v>
      </c>
      <c r="G1933" s="55">
        <f t="shared" si="61"/>
        <v>2020</v>
      </c>
    </row>
    <row r="1934" spans="1:7" x14ac:dyDescent="0.3">
      <c r="A1934" s="74">
        <v>43937</v>
      </c>
      <c r="B1934">
        <f>SUMIFS(user_list!P:P,user_list!G:G,"&lt;="&amp;A1934,user_list!H:H,"&gt;="&amp;A1934)</f>
        <v>0.8682983539094653</v>
      </c>
      <c r="C1934">
        <f>SUMIFS(user_list!Q:Q,user_list!G:G,"&lt;="&amp;A1934,user_list!H:H,"&gt;="&amp;A1934)</f>
        <v>2.1703703703703705</v>
      </c>
      <c r="D1934">
        <f>SUMIFS(user_list!P:P,user_list!G:G,"&lt;="&amp;A1934,user_list!H:H,"&gt;="&amp;A1934,user_list!J:J,days!G1934)+SUMIFS(user_list!P:P,user_list!G:G,"&lt;="&amp;A1934,user_list!H:H,"&gt;="&amp;A1934,user_list!J:J,days!G1934-1)</f>
        <v>0.49664197530864213</v>
      </c>
      <c r="E1934" s="38">
        <f>COUNTIF(user_list!H:H,A1934)</f>
        <v>0</v>
      </c>
      <c r="F1934" s="55">
        <f t="shared" si="60"/>
        <v>4</v>
      </c>
      <c r="G1934" s="55">
        <f t="shared" si="61"/>
        <v>2020</v>
      </c>
    </row>
    <row r="1935" spans="1:7" x14ac:dyDescent="0.3">
      <c r="A1935" s="74">
        <v>43938</v>
      </c>
      <c r="B1935">
        <f>SUMIFS(user_list!P:P,user_list!G:G,"&lt;="&amp;A1935,user_list!H:H,"&gt;="&amp;A1935)</f>
        <v>0.8682983539094653</v>
      </c>
      <c r="C1935">
        <f>SUMIFS(user_list!Q:Q,user_list!G:G,"&lt;="&amp;A1935,user_list!H:H,"&gt;="&amp;A1935)</f>
        <v>2.1703703703703705</v>
      </c>
      <c r="D1935">
        <f>SUMIFS(user_list!P:P,user_list!G:G,"&lt;="&amp;A1935,user_list!H:H,"&gt;="&amp;A1935,user_list!J:J,days!G1935)+SUMIFS(user_list!P:P,user_list!G:G,"&lt;="&amp;A1935,user_list!H:H,"&gt;="&amp;A1935,user_list!J:J,days!G1935-1)</f>
        <v>0.49664197530864213</v>
      </c>
      <c r="E1935" s="38">
        <f>COUNTIF(user_list!H:H,A1935)</f>
        <v>0</v>
      </c>
      <c r="F1935" s="55">
        <f t="shared" si="60"/>
        <v>4</v>
      </c>
      <c r="G1935" s="55">
        <f t="shared" si="61"/>
        <v>2020</v>
      </c>
    </row>
    <row r="1936" spans="1:7" x14ac:dyDescent="0.3">
      <c r="A1936" s="74">
        <v>43939</v>
      </c>
      <c r="B1936">
        <f>SUMIFS(user_list!P:P,user_list!G:G,"&lt;="&amp;A1936,user_list!H:H,"&gt;="&amp;A1936)</f>
        <v>0.8682983539094653</v>
      </c>
      <c r="C1936">
        <f>SUMIFS(user_list!Q:Q,user_list!G:G,"&lt;="&amp;A1936,user_list!H:H,"&gt;="&amp;A1936)</f>
        <v>2.1703703703703705</v>
      </c>
      <c r="D1936">
        <f>SUMIFS(user_list!P:P,user_list!G:G,"&lt;="&amp;A1936,user_list!H:H,"&gt;="&amp;A1936,user_list!J:J,days!G1936)+SUMIFS(user_list!P:P,user_list!G:G,"&lt;="&amp;A1936,user_list!H:H,"&gt;="&amp;A1936,user_list!J:J,days!G1936-1)</f>
        <v>0.49664197530864213</v>
      </c>
      <c r="E1936" s="38">
        <f>COUNTIF(user_list!H:H,A1936)</f>
        <v>1</v>
      </c>
      <c r="F1936" s="55">
        <f t="shared" si="60"/>
        <v>4</v>
      </c>
      <c r="G1936" s="55">
        <f t="shared" si="61"/>
        <v>2020</v>
      </c>
    </row>
    <row r="1937" spans="1:7" x14ac:dyDescent="0.3">
      <c r="A1937" s="74">
        <v>43940</v>
      </c>
      <c r="B1937">
        <f>SUMIFS(user_list!P:P,user_list!G:G,"&lt;="&amp;A1937,user_list!H:H,"&gt;="&amp;A1937)</f>
        <v>2.161002532446977</v>
      </c>
      <c r="C1937">
        <f>SUMIFS(user_list!Q:Q,user_list!G:G,"&lt;="&amp;A1937,user_list!H:H,"&gt;="&amp;A1937)</f>
        <v>4.1874643874643871</v>
      </c>
      <c r="D1937">
        <f>SUMIFS(user_list!P:P,user_list!G:G,"&lt;="&amp;A1937,user_list!H:H,"&gt;="&amp;A1937,user_list!J:J,days!G1937)+SUMIFS(user_list!P:P,user_list!G:G,"&lt;="&amp;A1937,user_list!H:H,"&gt;="&amp;A1937,user_list!J:J,days!G1937-1)</f>
        <v>0.72688888888888903</v>
      </c>
      <c r="E1937" s="38">
        <f>COUNTIF(user_list!H:H,A1937)</f>
        <v>2</v>
      </c>
      <c r="F1937" s="55">
        <f t="shared" si="60"/>
        <v>4</v>
      </c>
      <c r="G1937" s="55">
        <f t="shared" si="61"/>
        <v>2020</v>
      </c>
    </row>
    <row r="1938" spans="1:7" x14ac:dyDescent="0.3">
      <c r="A1938" s="74">
        <v>43941</v>
      </c>
      <c r="B1938">
        <f>SUMIFS(user_list!P:P,user_list!G:G,"&lt;="&amp;A1938,user_list!H:H,"&gt;="&amp;A1938)</f>
        <v>0.74683586578031036</v>
      </c>
      <c r="C1938">
        <f>SUMIFS(user_list!Q:Q,user_list!G:G,"&lt;="&amp;A1938,user_list!H:H,"&gt;="&amp;A1938)</f>
        <v>2.1874643874643875</v>
      </c>
      <c r="D1938">
        <f>SUMIFS(user_list!P:P,user_list!G:G,"&lt;="&amp;A1938,user_list!H:H,"&gt;="&amp;A1938,user_list!J:J,days!G1938)+SUMIFS(user_list!P:P,user_list!G:G,"&lt;="&amp;A1938,user_list!H:H,"&gt;="&amp;A1938,user_list!J:J,days!G1938-1)</f>
        <v>0.32133333333333342</v>
      </c>
      <c r="E1938" s="38">
        <f>COUNTIF(user_list!H:H,A1938)</f>
        <v>0</v>
      </c>
      <c r="F1938" s="55">
        <f t="shared" si="60"/>
        <v>4</v>
      </c>
      <c r="G1938" s="55">
        <f t="shared" si="61"/>
        <v>2020</v>
      </c>
    </row>
    <row r="1939" spans="1:7" x14ac:dyDescent="0.3">
      <c r="A1939" s="74">
        <v>43942</v>
      </c>
      <c r="B1939">
        <f>SUMIFS(user_list!P:P,user_list!G:G,"&lt;="&amp;A1939,user_list!H:H,"&gt;="&amp;A1939)</f>
        <v>0.74683586578031036</v>
      </c>
      <c r="C1939">
        <f>SUMIFS(user_list!Q:Q,user_list!G:G,"&lt;="&amp;A1939,user_list!H:H,"&gt;="&amp;A1939)</f>
        <v>2.1874643874643875</v>
      </c>
      <c r="D1939">
        <f>SUMIFS(user_list!P:P,user_list!G:G,"&lt;="&amp;A1939,user_list!H:H,"&gt;="&amp;A1939,user_list!J:J,days!G1939)+SUMIFS(user_list!P:P,user_list!G:G,"&lt;="&amp;A1939,user_list!H:H,"&gt;="&amp;A1939,user_list!J:J,days!G1939-1)</f>
        <v>0.32133333333333342</v>
      </c>
      <c r="E1939" s="38">
        <f>COUNTIF(user_list!H:H,A1939)</f>
        <v>0</v>
      </c>
      <c r="F1939" s="55">
        <f t="shared" si="60"/>
        <v>4</v>
      </c>
      <c r="G1939" s="55">
        <f t="shared" si="61"/>
        <v>2020</v>
      </c>
    </row>
    <row r="1940" spans="1:7" x14ac:dyDescent="0.3">
      <c r="A1940" s="74">
        <v>43943</v>
      </c>
      <c r="B1940">
        <f>SUMIFS(user_list!P:P,user_list!G:G,"&lt;="&amp;A1940,user_list!H:H,"&gt;="&amp;A1940)</f>
        <v>0.74683586578031036</v>
      </c>
      <c r="C1940">
        <f>SUMIFS(user_list!Q:Q,user_list!G:G,"&lt;="&amp;A1940,user_list!H:H,"&gt;="&amp;A1940)</f>
        <v>2.1874643874643875</v>
      </c>
      <c r="D1940">
        <f>SUMIFS(user_list!P:P,user_list!G:G,"&lt;="&amp;A1940,user_list!H:H,"&gt;="&amp;A1940,user_list!J:J,days!G1940)+SUMIFS(user_list!P:P,user_list!G:G,"&lt;="&amp;A1940,user_list!H:H,"&gt;="&amp;A1940,user_list!J:J,days!G1940-1)</f>
        <v>0.32133333333333342</v>
      </c>
      <c r="E1940" s="38">
        <f>COUNTIF(user_list!H:H,A1940)</f>
        <v>0</v>
      </c>
      <c r="F1940" s="55">
        <f t="shared" si="60"/>
        <v>4</v>
      </c>
      <c r="G1940" s="55">
        <f t="shared" si="61"/>
        <v>2020</v>
      </c>
    </row>
    <row r="1941" spans="1:7" x14ac:dyDescent="0.3">
      <c r="A1941" s="74">
        <v>43944</v>
      </c>
      <c r="B1941">
        <f>SUMIFS(user_list!P:P,user_list!G:G,"&lt;="&amp;A1941,user_list!H:H,"&gt;="&amp;A1941)</f>
        <v>0.74683586578031036</v>
      </c>
      <c r="C1941">
        <f>SUMIFS(user_list!Q:Q,user_list!G:G,"&lt;="&amp;A1941,user_list!H:H,"&gt;="&amp;A1941)</f>
        <v>2.1874643874643875</v>
      </c>
      <c r="D1941">
        <f>SUMIFS(user_list!P:P,user_list!G:G,"&lt;="&amp;A1941,user_list!H:H,"&gt;="&amp;A1941,user_list!J:J,days!G1941)+SUMIFS(user_list!P:P,user_list!G:G,"&lt;="&amp;A1941,user_list!H:H,"&gt;="&amp;A1941,user_list!J:J,days!G1941-1)</f>
        <v>0.32133333333333342</v>
      </c>
      <c r="E1941" s="38">
        <f>COUNTIF(user_list!H:H,A1941)</f>
        <v>0</v>
      </c>
      <c r="F1941" s="55">
        <f t="shared" si="60"/>
        <v>4</v>
      </c>
      <c r="G1941" s="55">
        <f t="shared" si="61"/>
        <v>2020</v>
      </c>
    </row>
    <row r="1942" spans="1:7" x14ac:dyDescent="0.3">
      <c r="A1942" s="74">
        <v>43945</v>
      </c>
      <c r="B1942">
        <f>SUMIFS(user_list!P:P,user_list!G:G,"&lt;="&amp;A1942,user_list!H:H,"&gt;="&amp;A1942)</f>
        <v>1.5373914213358659</v>
      </c>
      <c r="C1942">
        <f>SUMIFS(user_list!Q:Q,user_list!G:G,"&lt;="&amp;A1942,user_list!H:H,"&gt;="&amp;A1942)</f>
        <v>4.1874643874643871</v>
      </c>
      <c r="D1942">
        <f>SUMIFS(user_list!P:P,user_list!G:G,"&lt;="&amp;A1942,user_list!H:H,"&gt;="&amp;A1942,user_list!J:J,days!G1942)+SUMIFS(user_list!P:P,user_list!G:G,"&lt;="&amp;A1942,user_list!H:H,"&gt;="&amp;A1942,user_list!J:J,days!G1942-1)</f>
        <v>1.1118888888888889</v>
      </c>
      <c r="E1942" s="38">
        <f>COUNTIF(user_list!H:H,A1942)</f>
        <v>1</v>
      </c>
      <c r="F1942" s="55">
        <f t="shared" si="60"/>
        <v>4</v>
      </c>
      <c r="G1942" s="55">
        <f t="shared" si="61"/>
        <v>2020</v>
      </c>
    </row>
    <row r="1943" spans="1:7" x14ac:dyDescent="0.3">
      <c r="A1943" s="74">
        <v>43946</v>
      </c>
      <c r="B1943">
        <f>SUMIFS(user_list!P:P,user_list!G:G,"&lt;="&amp;A1943,user_list!H:H,"&gt;="&amp;A1943)</f>
        <v>1.2160580880025327</v>
      </c>
      <c r="C1943">
        <f>SUMIFS(user_list!Q:Q,user_list!G:G,"&lt;="&amp;A1943,user_list!H:H,"&gt;="&amp;A1943)</f>
        <v>3.3874643874643877</v>
      </c>
      <c r="D1943">
        <f>SUMIFS(user_list!P:P,user_list!G:G,"&lt;="&amp;A1943,user_list!H:H,"&gt;="&amp;A1943,user_list!J:J,days!G1943)+SUMIFS(user_list!P:P,user_list!G:G,"&lt;="&amp;A1943,user_list!H:H,"&gt;="&amp;A1943,user_list!J:J,days!G1943-1)</f>
        <v>0.79055555555555557</v>
      </c>
      <c r="E1943" s="38">
        <f>COUNTIF(user_list!H:H,A1943)</f>
        <v>0</v>
      </c>
      <c r="F1943" s="55">
        <f t="shared" si="60"/>
        <v>4</v>
      </c>
      <c r="G1943" s="55">
        <f t="shared" si="61"/>
        <v>2020</v>
      </c>
    </row>
    <row r="1944" spans="1:7" x14ac:dyDescent="0.3">
      <c r="A1944" s="74">
        <v>43947</v>
      </c>
      <c r="B1944">
        <f>SUMIFS(user_list!P:P,user_list!G:G,"&lt;="&amp;A1944,user_list!H:H,"&gt;="&amp;A1944)</f>
        <v>1.2849469768914215</v>
      </c>
      <c r="C1944">
        <f>SUMIFS(user_list!Q:Q,user_list!G:G,"&lt;="&amp;A1944,user_list!H:H,"&gt;="&amp;A1944)</f>
        <v>4.3874643874643873</v>
      </c>
      <c r="D1944">
        <f>SUMIFS(user_list!P:P,user_list!G:G,"&lt;="&amp;A1944,user_list!H:H,"&gt;="&amp;A1944,user_list!J:J,days!G1944)+SUMIFS(user_list!P:P,user_list!G:G,"&lt;="&amp;A1944,user_list!H:H,"&gt;="&amp;A1944,user_list!J:J,days!G1944-1)</f>
        <v>0.79055555555555557</v>
      </c>
      <c r="E1944" s="38">
        <f>COUNTIF(user_list!H:H,A1944)</f>
        <v>1</v>
      </c>
      <c r="F1944" s="55">
        <f t="shared" si="60"/>
        <v>4</v>
      </c>
      <c r="G1944" s="55">
        <f t="shared" si="61"/>
        <v>2020</v>
      </c>
    </row>
    <row r="1945" spans="1:7" x14ac:dyDescent="0.3">
      <c r="A1945" s="74">
        <v>43948</v>
      </c>
      <c r="B1945">
        <f>SUMIFS(user_list!P:P,user_list!G:G,"&lt;="&amp;A1945,user_list!H:H,"&gt;="&amp;A1945)</f>
        <v>1.454391421335866</v>
      </c>
      <c r="C1945">
        <f>SUMIFS(user_list!Q:Q,user_list!G:G,"&lt;="&amp;A1945,user_list!H:H,"&gt;="&amp;A1945)</f>
        <v>3.9874643874643878</v>
      </c>
      <c r="D1945">
        <f>SUMIFS(user_list!P:P,user_list!G:G,"&lt;="&amp;A1945,user_list!H:H,"&gt;="&amp;A1945,user_list!J:J,days!G1945)+SUMIFS(user_list!P:P,user_list!G:G,"&lt;="&amp;A1945,user_list!H:H,"&gt;="&amp;A1945,user_list!J:J,days!G1945-1)</f>
        <v>1.028888888888889</v>
      </c>
      <c r="E1945" s="38">
        <f>COUNTIF(user_list!H:H,A1945)</f>
        <v>1</v>
      </c>
      <c r="F1945" s="55">
        <f t="shared" si="60"/>
        <v>4</v>
      </c>
      <c r="G1945" s="55">
        <f t="shared" si="61"/>
        <v>2020</v>
      </c>
    </row>
    <row r="1946" spans="1:7" x14ac:dyDescent="0.3">
      <c r="A1946" s="74">
        <v>43949</v>
      </c>
      <c r="B1946">
        <f>SUMIFS(user_list!P:P,user_list!G:G,"&lt;="&amp;A1946,user_list!H:H,"&gt;="&amp;A1946)</f>
        <v>1.0827350427350428</v>
      </c>
      <c r="C1946">
        <f>SUMIFS(user_list!Q:Q,user_list!G:G,"&lt;="&amp;A1946,user_list!H:H,"&gt;="&amp;A1946)</f>
        <v>3.0615384615384618</v>
      </c>
      <c r="D1946">
        <f>SUMIFS(user_list!P:P,user_list!G:G,"&lt;="&amp;A1946,user_list!H:H,"&gt;="&amp;A1946,user_list!J:J,days!G1946)+SUMIFS(user_list!P:P,user_list!G:G,"&lt;="&amp;A1946,user_list!H:H,"&gt;="&amp;A1946,user_list!J:J,days!G1946-1)</f>
        <v>1.028888888888889</v>
      </c>
      <c r="E1946" s="38">
        <f>COUNTIF(user_list!H:H,A1946)</f>
        <v>0</v>
      </c>
      <c r="F1946" s="55">
        <f t="shared" si="60"/>
        <v>4</v>
      </c>
      <c r="G1946" s="55">
        <f t="shared" si="61"/>
        <v>2020</v>
      </c>
    </row>
    <row r="1947" spans="1:7" x14ac:dyDescent="0.3">
      <c r="A1947" s="74">
        <v>43950</v>
      </c>
      <c r="B1947">
        <f>SUMIFS(user_list!P:P,user_list!G:G,"&lt;="&amp;A1947,user_list!H:H,"&gt;="&amp;A1947)</f>
        <v>2.0410683760683761</v>
      </c>
      <c r="C1947">
        <f>SUMIFS(user_list!Q:Q,user_list!G:G,"&lt;="&amp;A1947,user_list!H:H,"&gt;="&amp;A1947)</f>
        <v>5.5615384615384613</v>
      </c>
      <c r="D1947">
        <f>SUMIFS(user_list!P:P,user_list!G:G,"&lt;="&amp;A1947,user_list!H:H,"&gt;="&amp;A1947,user_list!J:J,days!G1947)+SUMIFS(user_list!P:P,user_list!G:G,"&lt;="&amp;A1947,user_list!H:H,"&gt;="&amp;A1947,user_list!J:J,days!G1947-1)</f>
        <v>1.028888888888889</v>
      </c>
      <c r="E1947" s="38">
        <f>COUNTIF(user_list!H:H,A1947)</f>
        <v>1</v>
      </c>
      <c r="F1947" s="55">
        <f t="shared" si="60"/>
        <v>4</v>
      </c>
      <c r="G1947" s="55">
        <f t="shared" si="61"/>
        <v>2020</v>
      </c>
    </row>
    <row r="1948" spans="1:7" x14ac:dyDescent="0.3">
      <c r="A1948" s="74">
        <v>43951</v>
      </c>
      <c r="B1948">
        <f>SUMIFS(user_list!P:P,user_list!G:G,"&lt;="&amp;A1948,user_list!H:H,"&gt;="&amp;A1948)</f>
        <v>2.2025128205128208</v>
      </c>
      <c r="C1948">
        <f>SUMIFS(user_list!Q:Q,user_list!G:G,"&lt;="&amp;A1948,user_list!H:H,"&gt;="&amp;A1948)</f>
        <v>5.9615384615384617</v>
      </c>
      <c r="D1948">
        <f>SUMIFS(user_list!P:P,user_list!G:G,"&lt;="&amp;A1948,user_list!H:H,"&gt;="&amp;A1948,user_list!J:J,days!G1948)+SUMIFS(user_list!P:P,user_list!G:G,"&lt;="&amp;A1948,user_list!H:H,"&gt;="&amp;A1948,user_list!J:J,days!G1948-1)</f>
        <v>1.1903333333333332</v>
      </c>
      <c r="E1948" s="38">
        <f>COUNTIF(user_list!H:H,A1948)</f>
        <v>0</v>
      </c>
      <c r="F1948" s="55">
        <f t="shared" si="60"/>
        <v>4</v>
      </c>
      <c r="G1948" s="55">
        <f t="shared" si="61"/>
        <v>2020</v>
      </c>
    </row>
    <row r="1949" spans="1:7" x14ac:dyDescent="0.3">
      <c r="A1949" s="74">
        <v>43952</v>
      </c>
      <c r="B1949">
        <f>SUMIFS(user_list!P:P,user_list!G:G,"&lt;="&amp;A1949,user_list!H:H,"&gt;="&amp;A1949)</f>
        <v>3.3858461538461535</v>
      </c>
      <c r="C1949">
        <f>SUMIFS(user_list!Q:Q,user_list!G:G,"&lt;="&amp;A1949,user_list!H:H,"&gt;="&amp;A1949)</f>
        <v>8.9615384615384617</v>
      </c>
      <c r="D1949">
        <f>SUMIFS(user_list!P:P,user_list!G:G,"&lt;="&amp;A1949,user_list!H:H,"&gt;="&amp;A1949,user_list!J:J,days!G1949)+SUMIFS(user_list!P:P,user_list!G:G,"&lt;="&amp;A1949,user_list!H:H,"&gt;="&amp;A1949,user_list!J:J,days!G1949-1)</f>
        <v>2.3736666666666659</v>
      </c>
      <c r="E1949" s="38">
        <f>COUNTIF(user_list!H:H,A1949)</f>
        <v>1</v>
      </c>
      <c r="F1949" s="55">
        <f t="shared" si="60"/>
        <v>5</v>
      </c>
      <c r="G1949" s="55">
        <f t="shared" si="61"/>
        <v>2020</v>
      </c>
    </row>
    <row r="1950" spans="1:7" x14ac:dyDescent="0.3">
      <c r="A1950" s="74">
        <v>43953</v>
      </c>
      <c r="B1950">
        <f>SUMIFS(user_list!P:P,user_list!G:G,"&lt;="&amp;A1950,user_list!H:H,"&gt;="&amp;A1950)</f>
        <v>4.2217222222222217</v>
      </c>
      <c r="C1950">
        <f>SUMIFS(user_list!Q:Q,user_list!G:G,"&lt;="&amp;A1950,user_list!H:H,"&gt;="&amp;A1950)</f>
        <v>10.5</v>
      </c>
      <c r="D1950">
        <f>SUMIFS(user_list!P:P,user_list!G:G,"&lt;="&amp;A1950,user_list!H:H,"&gt;="&amp;A1950,user_list!J:J,days!G1950)+SUMIFS(user_list!P:P,user_list!G:G,"&lt;="&amp;A1950,user_list!H:H,"&gt;="&amp;A1950,user_list!J:J,days!G1950-1)</f>
        <v>2.3736666666666659</v>
      </c>
      <c r="E1950" s="38">
        <f>COUNTIF(user_list!H:H,A1950)</f>
        <v>3</v>
      </c>
      <c r="F1950" s="55">
        <f t="shared" si="60"/>
        <v>5</v>
      </c>
      <c r="G1950" s="55">
        <f t="shared" si="61"/>
        <v>2020</v>
      </c>
    </row>
    <row r="1951" spans="1:7" x14ac:dyDescent="0.3">
      <c r="A1951" s="74">
        <v>43954</v>
      </c>
      <c r="B1951">
        <f>SUMIFS(user_list!P:P,user_list!G:G,"&lt;="&amp;A1951,user_list!H:H,"&gt;="&amp;A1951)</f>
        <v>2.4306111111111104</v>
      </c>
      <c r="C1951">
        <f>SUMIFS(user_list!Q:Q,user_list!G:G,"&lt;="&amp;A1951,user_list!H:H,"&gt;="&amp;A1951)</f>
        <v>7</v>
      </c>
      <c r="D1951">
        <f>SUMIFS(user_list!P:P,user_list!G:G,"&lt;="&amp;A1951,user_list!H:H,"&gt;="&amp;A1951,user_list!J:J,days!G1951)+SUMIFS(user_list!P:P,user_list!G:G,"&lt;="&amp;A1951,user_list!H:H,"&gt;="&amp;A1951,user_list!J:J,days!G1951-1)</f>
        <v>2.3736666666666659</v>
      </c>
      <c r="E1951" s="38">
        <f>COUNTIF(user_list!H:H,A1951)</f>
        <v>1</v>
      </c>
      <c r="F1951" s="55">
        <f t="shared" si="60"/>
        <v>5</v>
      </c>
      <c r="G1951" s="55">
        <f t="shared" si="61"/>
        <v>2020</v>
      </c>
    </row>
    <row r="1952" spans="1:7" x14ac:dyDescent="0.3">
      <c r="A1952" s="74">
        <v>43955</v>
      </c>
      <c r="B1952">
        <f>SUMIFS(user_list!P:P,user_list!G:G,"&lt;="&amp;A1952,user_list!H:H,"&gt;="&amp;A1952)</f>
        <v>3.850534798534798</v>
      </c>
      <c r="C1952">
        <f>SUMIFS(user_list!Q:Q,user_list!G:G,"&lt;="&amp;A1952,user_list!H:H,"&gt;="&amp;A1952)</f>
        <v>9.6758241758241752</v>
      </c>
      <c r="D1952">
        <f>SUMIFS(user_list!P:P,user_list!G:G,"&lt;="&amp;A1952,user_list!H:H,"&gt;="&amp;A1952,user_list!J:J,days!G1952)+SUMIFS(user_list!P:P,user_list!G:G,"&lt;="&amp;A1952,user_list!H:H,"&gt;="&amp;A1952,user_list!J:J,days!G1952-1)</f>
        <v>3.0593809523809519</v>
      </c>
      <c r="E1952" s="38">
        <f>COUNTIF(user_list!H:H,A1952)</f>
        <v>2</v>
      </c>
      <c r="F1952" s="55">
        <f t="shared" si="60"/>
        <v>5</v>
      </c>
      <c r="G1952" s="55">
        <f t="shared" si="61"/>
        <v>2020</v>
      </c>
    </row>
    <row r="1953" spans="1:7" x14ac:dyDescent="0.3">
      <c r="A1953" s="74">
        <v>43956</v>
      </c>
      <c r="B1953">
        <f>SUMIFS(user_list!P:P,user_list!G:G,"&lt;="&amp;A1953,user_list!H:H,"&gt;="&amp;A1953)</f>
        <v>1.7152014652014653</v>
      </c>
      <c r="C1953">
        <f>SUMIFS(user_list!Q:Q,user_list!G:G,"&lt;="&amp;A1953,user_list!H:H,"&gt;="&amp;A1953)</f>
        <v>4.2758241758241748</v>
      </c>
      <c r="D1953">
        <f>SUMIFS(user_list!P:P,user_list!G:G,"&lt;="&amp;A1953,user_list!H:H,"&gt;="&amp;A1953,user_list!J:J,days!G1953)+SUMIFS(user_list!P:P,user_list!G:G,"&lt;="&amp;A1953,user_list!H:H,"&gt;="&amp;A1953,user_list!J:J,days!G1953-1)</f>
        <v>0.92404761904761912</v>
      </c>
      <c r="E1953" s="38">
        <f>COUNTIF(user_list!H:H,A1953)</f>
        <v>0</v>
      </c>
      <c r="F1953" s="55">
        <f t="shared" si="60"/>
        <v>5</v>
      </c>
      <c r="G1953" s="55">
        <f t="shared" si="61"/>
        <v>2020</v>
      </c>
    </row>
    <row r="1954" spans="1:7" x14ac:dyDescent="0.3">
      <c r="A1954" s="74">
        <v>43957</v>
      </c>
      <c r="B1954">
        <f>SUMIFS(user_list!P:P,user_list!G:G,"&lt;="&amp;A1954,user_list!H:H,"&gt;="&amp;A1954)</f>
        <v>2.9068681318681322</v>
      </c>
      <c r="C1954">
        <f>SUMIFS(user_list!Q:Q,user_list!G:G,"&lt;="&amp;A1954,user_list!H:H,"&gt;="&amp;A1954)</f>
        <v>7.275824175824174</v>
      </c>
      <c r="D1954">
        <f>SUMIFS(user_list!P:P,user_list!G:G,"&lt;="&amp;A1954,user_list!H:H,"&gt;="&amp;A1954,user_list!J:J,days!G1954)+SUMIFS(user_list!P:P,user_list!G:G,"&lt;="&amp;A1954,user_list!H:H,"&gt;="&amp;A1954,user_list!J:J,days!G1954-1)</f>
        <v>2.1157142857142861</v>
      </c>
      <c r="E1954" s="38">
        <f>COUNTIF(user_list!H:H,A1954)</f>
        <v>0</v>
      </c>
      <c r="F1954" s="55">
        <f t="shared" si="60"/>
        <v>5</v>
      </c>
      <c r="G1954" s="55">
        <f t="shared" si="61"/>
        <v>2020</v>
      </c>
    </row>
    <row r="1955" spans="1:7" x14ac:dyDescent="0.3">
      <c r="A1955" s="74">
        <v>43958</v>
      </c>
      <c r="B1955">
        <f>SUMIFS(user_list!P:P,user_list!G:G,"&lt;="&amp;A1955,user_list!H:H,"&gt;="&amp;A1955)</f>
        <v>2.9068681318681322</v>
      </c>
      <c r="C1955">
        <f>SUMIFS(user_list!Q:Q,user_list!G:G,"&lt;="&amp;A1955,user_list!H:H,"&gt;="&amp;A1955)</f>
        <v>7.275824175824174</v>
      </c>
      <c r="D1955">
        <f>SUMIFS(user_list!P:P,user_list!G:G,"&lt;="&amp;A1955,user_list!H:H,"&gt;="&amp;A1955,user_list!J:J,days!G1955)+SUMIFS(user_list!P:P,user_list!G:G,"&lt;="&amp;A1955,user_list!H:H,"&gt;="&amp;A1955,user_list!J:J,days!G1955-1)</f>
        <v>2.1157142857142861</v>
      </c>
      <c r="E1955" s="38">
        <f>COUNTIF(user_list!H:H,A1955)</f>
        <v>0</v>
      </c>
      <c r="F1955" s="55">
        <f t="shared" si="60"/>
        <v>5</v>
      </c>
      <c r="G1955" s="55">
        <f t="shared" si="61"/>
        <v>2020</v>
      </c>
    </row>
    <row r="1956" spans="1:7" x14ac:dyDescent="0.3">
      <c r="A1956" s="74">
        <v>43959</v>
      </c>
      <c r="B1956">
        <f>SUMIFS(user_list!P:P,user_list!G:G,"&lt;="&amp;A1956,user_list!H:H,"&gt;="&amp;A1956)</f>
        <v>2.9068681318681322</v>
      </c>
      <c r="C1956">
        <f>SUMIFS(user_list!Q:Q,user_list!G:G,"&lt;="&amp;A1956,user_list!H:H,"&gt;="&amp;A1956)</f>
        <v>7.275824175824174</v>
      </c>
      <c r="D1956">
        <f>SUMIFS(user_list!P:P,user_list!G:G,"&lt;="&amp;A1956,user_list!H:H,"&gt;="&amp;A1956,user_list!J:J,days!G1956)+SUMIFS(user_list!P:P,user_list!G:G,"&lt;="&amp;A1956,user_list!H:H,"&gt;="&amp;A1956,user_list!J:J,days!G1956-1)</f>
        <v>2.1157142857142861</v>
      </c>
      <c r="E1956" s="38">
        <f>COUNTIF(user_list!H:H,A1956)</f>
        <v>0</v>
      </c>
      <c r="F1956" s="55">
        <f t="shared" si="60"/>
        <v>5</v>
      </c>
      <c r="G1956" s="55">
        <f t="shared" si="61"/>
        <v>2020</v>
      </c>
    </row>
    <row r="1957" spans="1:7" x14ac:dyDescent="0.3">
      <c r="A1957" s="74">
        <v>43960</v>
      </c>
      <c r="B1957">
        <f>SUMIFS(user_list!P:P,user_list!G:G,"&lt;="&amp;A1957,user_list!H:H,"&gt;="&amp;A1957)</f>
        <v>3.1220196470196475</v>
      </c>
      <c r="C1957">
        <f>SUMIFS(user_list!Q:Q,user_list!G:G,"&lt;="&amp;A1957,user_list!H:H,"&gt;="&amp;A1957)</f>
        <v>7.8212787212787198</v>
      </c>
      <c r="D1957">
        <f>SUMIFS(user_list!P:P,user_list!G:G,"&lt;="&amp;A1957,user_list!H:H,"&gt;="&amp;A1957,user_list!J:J,days!G1957)+SUMIFS(user_list!P:P,user_list!G:G,"&lt;="&amp;A1957,user_list!H:H,"&gt;="&amp;A1957,user_list!J:J,days!G1957-1)</f>
        <v>2.3308658008658014</v>
      </c>
      <c r="E1957" s="38">
        <f>COUNTIF(user_list!H:H,A1957)</f>
        <v>1</v>
      </c>
      <c r="F1957" s="55">
        <f t="shared" si="60"/>
        <v>5</v>
      </c>
      <c r="G1957" s="55">
        <f t="shared" si="61"/>
        <v>2020</v>
      </c>
    </row>
    <row r="1958" spans="1:7" x14ac:dyDescent="0.3">
      <c r="A1958" s="74">
        <v>43961</v>
      </c>
      <c r="B1958">
        <f>SUMIFS(user_list!P:P,user_list!G:G,"&lt;="&amp;A1958,user_list!H:H,"&gt;="&amp;A1958)</f>
        <v>2.3336863136863135</v>
      </c>
      <c r="C1958">
        <f>SUMIFS(user_list!Q:Q,user_list!G:G,"&lt;="&amp;A1958,user_list!H:H,"&gt;="&amp;A1958)</f>
        <v>5.8212787212787198</v>
      </c>
      <c r="D1958">
        <f>SUMIFS(user_list!P:P,user_list!G:G,"&lt;="&amp;A1958,user_list!H:H,"&gt;="&amp;A1958,user_list!J:J,days!G1958)+SUMIFS(user_list!P:P,user_list!G:G,"&lt;="&amp;A1958,user_list!H:H,"&gt;="&amp;A1958,user_list!J:J,days!G1958-1)</f>
        <v>1.5425324675324674</v>
      </c>
      <c r="E1958" s="38">
        <f>COUNTIF(user_list!H:H,A1958)</f>
        <v>1</v>
      </c>
      <c r="F1958" s="55">
        <f t="shared" si="60"/>
        <v>5</v>
      </c>
      <c r="G1958" s="55">
        <f t="shared" si="61"/>
        <v>2020</v>
      </c>
    </row>
    <row r="1959" spans="1:7" x14ac:dyDescent="0.3">
      <c r="A1959" s="74">
        <v>43962</v>
      </c>
      <c r="B1959">
        <f>SUMIFS(user_list!P:P,user_list!G:G,"&lt;="&amp;A1959,user_list!H:H,"&gt;="&amp;A1959)</f>
        <v>1.647972027972028</v>
      </c>
      <c r="C1959">
        <f>SUMIFS(user_list!Q:Q,user_list!G:G,"&lt;="&amp;A1959,user_list!H:H,"&gt;="&amp;A1959)</f>
        <v>4.1069930069930063</v>
      </c>
      <c r="D1959">
        <f>SUMIFS(user_list!P:P,user_list!G:G,"&lt;="&amp;A1959,user_list!H:H,"&gt;="&amp;A1959,user_list!J:J,days!G1959)+SUMIFS(user_list!P:P,user_list!G:G,"&lt;="&amp;A1959,user_list!H:H,"&gt;="&amp;A1959,user_list!J:J,days!G1959-1)</f>
        <v>0.8568181818181817</v>
      </c>
      <c r="E1959" s="38">
        <f>COUNTIF(user_list!H:H,A1959)</f>
        <v>0</v>
      </c>
      <c r="F1959" s="55">
        <f t="shared" si="60"/>
        <v>5</v>
      </c>
      <c r="G1959" s="55">
        <f t="shared" si="61"/>
        <v>2020</v>
      </c>
    </row>
    <row r="1960" spans="1:7" x14ac:dyDescent="0.3">
      <c r="A1960" s="74">
        <v>43963</v>
      </c>
      <c r="B1960">
        <f>SUMIFS(user_list!P:P,user_list!G:G,"&lt;="&amp;A1960,user_list!H:H,"&gt;="&amp;A1960)</f>
        <v>1.647972027972028</v>
      </c>
      <c r="C1960">
        <f>SUMIFS(user_list!Q:Q,user_list!G:G,"&lt;="&amp;A1960,user_list!H:H,"&gt;="&amp;A1960)</f>
        <v>4.1069930069930063</v>
      </c>
      <c r="D1960">
        <f>SUMIFS(user_list!P:P,user_list!G:G,"&lt;="&amp;A1960,user_list!H:H,"&gt;="&amp;A1960,user_list!J:J,days!G1960)+SUMIFS(user_list!P:P,user_list!G:G,"&lt;="&amp;A1960,user_list!H:H,"&gt;="&amp;A1960,user_list!J:J,days!G1960-1)</f>
        <v>0.8568181818181817</v>
      </c>
      <c r="E1960" s="38">
        <f>COUNTIF(user_list!H:H,A1960)</f>
        <v>0</v>
      </c>
      <c r="F1960" s="55">
        <f t="shared" si="60"/>
        <v>5</v>
      </c>
      <c r="G1960" s="55">
        <f t="shared" si="61"/>
        <v>2020</v>
      </c>
    </row>
    <row r="1961" spans="1:7" x14ac:dyDescent="0.3">
      <c r="A1961" s="74">
        <v>43964</v>
      </c>
      <c r="B1961">
        <f>SUMIFS(user_list!P:P,user_list!G:G,"&lt;="&amp;A1961,user_list!H:H,"&gt;="&amp;A1961)</f>
        <v>1.647972027972028</v>
      </c>
      <c r="C1961">
        <f>SUMIFS(user_list!Q:Q,user_list!G:G,"&lt;="&amp;A1961,user_list!H:H,"&gt;="&amp;A1961)</f>
        <v>4.1069930069930063</v>
      </c>
      <c r="D1961">
        <f>SUMIFS(user_list!P:P,user_list!G:G,"&lt;="&amp;A1961,user_list!H:H,"&gt;="&amp;A1961,user_list!J:J,days!G1961)+SUMIFS(user_list!P:P,user_list!G:G,"&lt;="&amp;A1961,user_list!H:H,"&gt;="&amp;A1961,user_list!J:J,days!G1961-1)</f>
        <v>0.8568181818181817</v>
      </c>
      <c r="E1961" s="38">
        <f>COUNTIF(user_list!H:H,A1961)</f>
        <v>0</v>
      </c>
      <c r="F1961" s="55">
        <f t="shared" si="60"/>
        <v>5</v>
      </c>
      <c r="G1961" s="55">
        <f t="shared" si="61"/>
        <v>2020</v>
      </c>
    </row>
    <row r="1962" spans="1:7" x14ac:dyDescent="0.3">
      <c r="A1962" s="74">
        <v>43965</v>
      </c>
      <c r="B1962">
        <f>SUMIFS(user_list!P:P,user_list!G:G,"&lt;="&amp;A1962,user_list!H:H,"&gt;="&amp;A1962)</f>
        <v>1.647972027972028</v>
      </c>
      <c r="C1962">
        <f>SUMIFS(user_list!Q:Q,user_list!G:G,"&lt;="&amp;A1962,user_list!H:H,"&gt;="&amp;A1962)</f>
        <v>4.1069930069930063</v>
      </c>
      <c r="D1962">
        <f>SUMIFS(user_list!P:P,user_list!G:G,"&lt;="&amp;A1962,user_list!H:H,"&gt;="&amp;A1962,user_list!J:J,days!G1962)+SUMIFS(user_list!P:P,user_list!G:G,"&lt;="&amp;A1962,user_list!H:H,"&gt;="&amp;A1962,user_list!J:J,days!G1962-1)</f>
        <v>0.8568181818181817</v>
      </c>
      <c r="E1962" s="38">
        <f>COUNTIF(user_list!H:H,A1962)</f>
        <v>0</v>
      </c>
      <c r="F1962" s="55">
        <f t="shared" si="60"/>
        <v>5</v>
      </c>
      <c r="G1962" s="55">
        <f t="shared" si="61"/>
        <v>2020</v>
      </c>
    </row>
    <row r="1963" spans="1:7" x14ac:dyDescent="0.3">
      <c r="A1963" s="74">
        <v>43966</v>
      </c>
      <c r="B1963">
        <f>SUMIFS(user_list!P:P,user_list!G:G,"&lt;="&amp;A1963,user_list!H:H,"&gt;="&amp;A1963)</f>
        <v>1.647972027972028</v>
      </c>
      <c r="C1963">
        <f>SUMIFS(user_list!Q:Q,user_list!G:G,"&lt;="&amp;A1963,user_list!H:H,"&gt;="&amp;A1963)</f>
        <v>4.1069930069930063</v>
      </c>
      <c r="D1963">
        <f>SUMIFS(user_list!P:P,user_list!G:G,"&lt;="&amp;A1963,user_list!H:H,"&gt;="&amp;A1963,user_list!J:J,days!G1963)+SUMIFS(user_list!P:P,user_list!G:G,"&lt;="&amp;A1963,user_list!H:H,"&gt;="&amp;A1963,user_list!J:J,days!G1963-1)</f>
        <v>0.8568181818181817</v>
      </c>
      <c r="E1963" s="38">
        <f>COUNTIF(user_list!H:H,A1963)</f>
        <v>0</v>
      </c>
      <c r="F1963" s="55">
        <f t="shared" si="60"/>
        <v>5</v>
      </c>
      <c r="G1963" s="55">
        <f t="shared" si="61"/>
        <v>2020</v>
      </c>
    </row>
    <row r="1964" spans="1:7" x14ac:dyDescent="0.3">
      <c r="A1964" s="74">
        <v>43967</v>
      </c>
      <c r="B1964">
        <f>SUMIFS(user_list!P:P,user_list!G:G,"&lt;="&amp;A1964,user_list!H:H,"&gt;="&amp;A1964)</f>
        <v>1.647972027972028</v>
      </c>
      <c r="C1964">
        <f>SUMIFS(user_list!Q:Q,user_list!G:G,"&lt;="&amp;A1964,user_list!H:H,"&gt;="&amp;A1964)</f>
        <v>4.1069930069930063</v>
      </c>
      <c r="D1964">
        <f>SUMIFS(user_list!P:P,user_list!G:G,"&lt;="&amp;A1964,user_list!H:H,"&gt;="&amp;A1964,user_list!J:J,days!G1964)+SUMIFS(user_list!P:P,user_list!G:G,"&lt;="&amp;A1964,user_list!H:H,"&gt;="&amp;A1964,user_list!J:J,days!G1964-1)</f>
        <v>0.8568181818181817</v>
      </c>
      <c r="E1964" s="38">
        <f>COUNTIF(user_list!H:H,A1964)</f>
        <v>1</v>
      </c>
      <c r="F1964" s="55">
        <f t="shared" si="60"/>
        <v>5</v>
      </c>
      <c r="G1964" s="55">
        <f t="shared" si="61"/>
        <v>2020</v>
      </c>
    </row>
    <row r="1965" spans="1:7" x14ac:dyDescent="0.3">
      <c r="A1965" s="74">
        <v>43968</v>
      </c>
      <c r="B1965">
        <f>SUMIFS(user_list!P:P,user_list!G:G,"&lt;="&amp;A1965,user_list!H:H,"&gt;="&amp;A1965)</f>
        <v>1.4096386946386947</v>
      </c>
      <c r="C1965">
        <f>SUMIFS(user_list!Q:Q,user_list!G:G,"&lt;="&amp;A1965,user_list!H:H,"&gt;="&amp;A1965)</f>
        <v>3.5069930069930066</v>
      </c>
      <c r="D1965">
        <f>SUMIFS(user_list!P:P,user_list!G:G,"&lt;="&amp;A1965,user_list!H:H,"&gt;="&amp;A1965,user_list!J:J,days!G1965)+SUMIFS(user_list!P:P,user_list!G:G,"&lt;="&amp;A1965,user_list!H:H,"&gt;="&amp;A1965,user_list!J:J,days!G1965-1)</f>
        <v>0.61848484848484842</v>
      </c>
      <c r="E1965" s="38">
        <f>COUNTIF(user_list!H:H,A1965)</f>
        <v>0</v>
      </c>
      <c r="F1965" s="55">
        <f t="shared" si="60"/>
        <v>5</v>
      </c>
      <c r="G1965" s="55">
        <f t="shared" si="61"/>
        <v>2020</v>
      </c>
    </row>
    <row r="1966" spans="1:7" x14ac:dyDescent="0.3">
      <c r="A1966" s="74">
        <v>43969</v>
      </c>
      <c r="B1966">
        <f>SUMIFS(user_list!P:P,user_list!G:G,"&lt;="&amp;A1966,user_list!H:H,"&gt;="&amp;A1966)</f>
        <v>1.4096386946386947</v>
      </c>
      <c r="C1966">
        <f>SUMIFS(user_list!Q:Q,user_list!G:G,"&lt;="&amp;A1966,user_list!H:H,"&gt;="&amp;A1966)</f>
        <v>3.5069930069930066</v>
      </c>
      <c r="D1966">
        <f>SUMIFS(user_list!P:P,user_list!G:G,"&lt;="&amp;A1966,user_list!H:H,"&gt;="&amp;A1966,user_list!J:J,days!G1966)+SUMIFS(user_list!P:P,user_list!G:G,"&lt;="&amp;A1966,user_list!H:H,"&gt;="&amp;A1966,user_list!J:J,days!G1966-1)</f>
        <v>0.61848484848484842</v>
      </c>
      <c r="E1966" s="38">
        <f>COUNTIF(user_list!H:H,A1966)</f>
        <v>0</v>
      </c>
      <c r="F1966" s="55">
        <f t="shared" si="60"/>
        <v>5</v>
      </c>
      <c r="G1966" s="55">
        <f t="shared" si="61"/>
        <v>2020</v>
      </c>
    </row>
    <row r="1967" spans="1:7" x14ac:dyDescent="0.3">
      <c r="A1967" s="74">
        <v>43970</v>
      </c>
      <c r="B1967">
        <f>SUMIFS(user_list!P:P,user_list!G:G,"&lt;="&amp;A1967,user_list!H:H,"&gt;="&amp;A1967)</f>
        <v>1.4096386946386947</v>
      </c>
      <c r="C1967">
        <f>SUMIFS(user_list!Q:Q,user_list!G:G,"&lt;="&amp;A1967,user_list!H:H,"&gt;="&amp;A1967)</f>
        <v>3.5069930069930066</v>
      </c>
      <c r="D1967">
        <f>SUMIFS(user_list!P:P,user_list!G:G,"&lt;="&amp;A1967,user_list!H:H,"&gt;="&amp;A1967,user_list!J:J,days!G1967)+SUMIFS(user_list!P:P,user_list!G:G,"&lt;="&amp;A1967,user_list!H:H,"&gt;="&amp;A1967,user_list!J:J,days!G1967-1)</f>
        <v>0.61848484848484842</v>
      </c>
      <c r="E1967" s="38">
        <f>COUNTIF(user_list!H:H,A1967)</f>
        <v>0</v>
      </c>
      <c r="F1967" s="55">
        <f t="shared" si="60"/>
        <v>5</v>
      </c>
      <c r="G1967" s="55">
        <f t="shared" si="61"/>
        <v>2020</v>
      </c>
    </row>
    <row r="1968" spans="1:7" x14ac:dyDescent="0.3">
      <c r="A1968" s="74">
        <v>43971</v>
      </c>
      <c r="B1968">
        <f>SUMIFS(user_list!P:P,user_list!G:G,"&lt;="&amp;A1968,user_list!H:H,"&gt;="&amp;A1968)</f>
        <v>2.4929720279720278</v>
      </c>
      <c r="C1968">
        <f>SUMIFS(user_list!Q:Q,user_list!G:G,"&lt;="&amp;A1968,user_list!H:H,"&gt;="&amp;A1968)</f>
        <v>4.5069930069930066</v>
      </c>
      <c r="D1968">
        <f>SUMIFS(user_list!P:P,user_list!G:G,"&lt;="&amp;A1968,user_list!H:H,"&gt;="&amp;A1968,user_list!J:J,days!G1968)+SUMIFS(user_list!P:P,user_list!G:G,"&lt;="&amp;A1968,user_list!H:H,"&gt;="&amp;A1968,user_list!J:J,days!G1968-1)</f>
        <v>0.61848484848484842</v>
      </c>
      <c r="E1968" s="38">
        <f>COUNTIF(user_list!H:H,A1968)</f>
        <v>1</v>
      </c>
      <c r="F1968" s="55">
        <f t="shared" si="60"/>
        <v>5</v>
      </c>
      <c r="G1968" s="55">
        <f t="shared" si="61"/>
        <v>2020</v>
      </c>
    </row>
    <row r="1969" spans="1:7" x14ac:dyDescent="0.3">
      <c r="A1969" s="74">
        <v>43972</v>
      </c>
      <c r="B1969">
        <f>SUMIFS(user_list!P:P,user_list!G:G,"&lt;="&amp;A1969,user_list!H:H,"&gt;="&amp;A1969)</f>
        <v>1.9392683242683244</v>
      </c>
      <c r="C1969">
        <f>SUMIFS(user_list!Q:Q,user_list!G:G,"&lt;="&amp;A1969,user_list!H:H,"&gt;="&amp;A1969)</f>
        <v>4.8403263403263397</v>
      </c>
      <c r="D1969">
        <f>SUMIFS(user_list!P:P,user_list!G:G,"&lt;="&amp;A1969,user_list!H:H,"&gt;="&amp;A1969,user_list!J:J,days!G1969)+SUMIFS(user_list!P:P,user_list!G:G,"&lt;="&amp;A1969,user_list!H:H,"&gt;="&amp;A1969,user_list!J:J,days!G1969-1)</f>
        <v>1.1481144781144781</v>
      </c>
      <c r="E1969" s="38">
        <f>COUNTIF(user_list!H:H,A1969)</f>
        <v>1</v>
      </c>
      <c r="F1969" s="55">
        <f t="shared" si="60"/>
        <v>5</v>
      </c>
      <c r="G1969" s="55">
        <f t="shared" si="61"/>
        <v>2020</v>
      </c>
    </row>
    <row r="1970" spans="1:7" x14ac:dyDescent="0.3">
      <c r="A1970" s="74">
        <v>43973</v>
      </c>
      <c r="B1970">
        <f>SUMIFS(user_list!P:P,user_list!G:G,"&lt;="&amp;A1970,user_list!H:H,"&gt;="&amp;A1970)</f>
        <v>3.113712768712769</v>
      </c>
      <c r="C1970">
        <f>SUMIFS(user_list!Q:Q,user_list!G:G,"&lt;="&amp;A1970,user_list!H:H,"&gt;="&amp;A1970)</f>
        <v>7.8403263403263388</v>
      </c>
      <c r="D1970">
        <f>SUMIFS(user_list!P:P,user_list!G:G,"&lt;="&amp;A1970,user_list!H:H,"&gt;="&amp;A1970,user_list!J:J,days!G1970)+SUMIFS(user_list!P:P,user_list!G:G,"&lt;="&amp;A1970,user_list!H:H,"&gt;="&amp;A1970,user_list!J:J,days!G1970-1)</f>
        <v>2.3225589225589225</v>
      </c>
      <c r="E1970" s="38">
        <f>COUNTIF(user_list!H:H,A1970)</f>
        <v>0</v>
      </c>
      <c r="F1970" s="55">
        <f t="shared" si="60"/>
        <v>5</v>
      </c>
      <c r="G1970" s="55">
        <f t="shared" si="61"/>
        <v>2020</v>
      </c>
    </row>
    <row r="1971" spans="1:7" x14ac:dyDescent="0.3">
      <c r="A1971" s="74">
        <v>43974</v>
      </c>
      <c r="B1971">
        <f>SUMIFS(user_list!P:P,user_list!G:G,"&lt;="&amp;A1971,user_list!H:H,"&gt;="&amp;A1971)</f>
        <v>3.113712768712769</v>
      </c>
      <c r="C1971">
        <f>SUMIFS(user_list!Q:Q,user_list!G:G,"&lt;="&amp;A1971,user_list!H:H,"&gt;="&amp;A1971)</f>
        <v>7.8403263403263388</v>
      </c>
      <c r="D1971">
        <f>SUMIFS(user_list!P:P,user_list!G:G,"&lt;="&amp;A1971,user_list!H:H,"&gt;="&amp;A1971,user_list!J:J,days!G1971)+SUMIFS(user_list!P:P,user_list!G:G,"&lt;="&amp;A1971,user_list!H:H,"&gt;="&amp;A1971,user_list!J:J,days!G1971-1)</f>
        <v>2.3225589225589225</v>
      </c>
      <c r="E1971" s="38">
        <f>COUNTIF(user_list!H:H,A1971)</f>
        <v>0</v>
      </c>
      <c r="F1971" s="55">
        <f t="shared" si="60"/>
        <v>5</v>
      </c>
      <c r="G1971" s="55">
        <f t="shared" si="61"/>
        <v>2020</v>
      </c>
    </row>
    <row r="1972" spans="1:7" x14ac:dyDescent="0.3">
      <c r="A1972" s="74">
        <v>43975</v>
      </c>
      <c r="B1972">
        <f>SUMIFS(user_list!P:P,user_list!G:G,"&lt;="&amp;A1972,user_list!H:H,"&gt;="&amp;A1972)</f>
        <v>3.113712768712769</v>
      </c>
      <c r="C1972">
        <f>SUMIFS(user_list!Q:Q,user_list!G:G,"&lt;="&amp;A1972,user_list!H:H,"&gt;="&amp;A1972)</f>
        <v>7.8403263403263388</v>
      </c>
      <c r="D1972">
        <f>SUMIFS(user_list!P:P,user_list!G:G,"&lt;="&amp;A1972,user_list!H:H,"&gt;="&amp;A1972,user_list!J:J,days!G1972)+SUMIFS(user_list!P:P,user_list!G:G,"&lt;="&amp;A1972,user_list!H:H,"&gt;="&amp;A1972,user_list!J:J,days!G1972-1)</f>
        <v>2.3225589225589225</v>
      </c>
      <c r="E1972" s="38">
        <f>COUNTIF(user_list!H:H,A1972)</f>
        <v>1</v>
      </c>
      <c r="F1972" s="55">
        <f t="shared" si="60"/>
        <v>5</v>
      </c>
      <c r="G1972" s="55">
        <f t="shared" si="61"/>
        <v>2020</v>
      </c>
    </row>
    <row r="1973" spans="1:7" x14ac:dyDescent="0.3">
      <c r="A1973" s="74">
        <v>43976</v>
      </c>
      <c r="B1973">
        <f>SUMIFS(user_list!P:P,user_list!G:G,"&lt;="&amp;A1973,user_list!H:H,"&gt;="&amp;A1973)</f>
        <v>1.5359349909349911</v>
      </c>
      <c r="C1973">
        <f>SUMIFS(user_list!Q:Q,user_list!G:G,"&lt;="&amp;A1973,user_list!H:H,"&gt;="&amp;A1973)</f>
        <v>3.8403263403263397</v>
      </c>
      <c r="D1973">
        <f>SUMIFS(user_list!P:P,user_list!G:G,"&lt;="&amp;A1973,user_list!H:H,"&gt;="&amp;A1973,user_list!J:J,days!G1973)+SUMIFS(user_list!P:P,user_list!G:G,"&lt;="&amp;A1973,user_list!H:H,"&gt;="&amp;A1973,user_list!J:J,days!G1973-1)</f>
        <v>0.74478114478114477</v>
      </c>
      <c r="E1973" s="38">
        <f>COUNTIF(user_list!H:H,A1973)</f>
        <v>0</v>
      </c>
      <c r="F1973" s="55">
        <f t="shared" si="60"/>
        <v>5</v>
      </c>
      <c r="G1973" s="55">
        <f t="shared" si="61"/>
        <v>2020</v>
      </c>
    </row>
    <row r="1974" spans="1:7" x14ac:dyDescent="0.3">
      <c r="A1974" s="74">
        <v>43977</v>
      </c>
      <c r="B1974">
        <f>SUMIFS(user_list!P:P,user_list!G:G,"&lt;="&amp;A1974,user_list!H:H,"&gt;="&amp;A1974)</f>
        <v>1.5359349909349911</v>
      </c>
      <c r="C1974">
        <f>SUMIFS(user_list!Q:Q,user_list!G:G,"&lt;="&amp;A1974,user_list!H:H,"&gt;="&amp;A1974)</f>
        <v>3.8403263403263397</v>
      </c>
      <c r="D1974">
        <f>SUMIFS(user_list!P:P,user_list!G:G,"&lt;="&amp;A1974,user_list!H:H,"&gt;="&amp;A1974,user_list!J:J,days!G1974)+SUMIFS(user_list!P:P,user_list!G:G,"&lt;="&amp;A1974,user_list!H:H,"&gt;="&amp;A1974,user_list!J:J,days!G1974-1)</f>
        <v>0.74478114478114477</v>
      </c>
      <c r="E1974" s="38">
        <f>COUNTIF(user_list!H:H,A1974)</f>
        <v>0</v>
      </c>
      <c r="F1974" s="55">
        <f t="shared" si="60"/>
        <v>5</v>
      </c>
      <c r="G1974" s="55">
        <f t="shared" si="61"/>
        <v>2020</v>
      </c>
    </row>
    <row r="1975" spans="1:7" x14ac:dyDescent="0.3">
      <c r="A1975" s="74">
        <v>43978</v>
      </c>
      <c r="B1975">
        <f>SUMIFS(user_list!P:P,user_list!G:G,"&lt;="&amp;A1975,user_list!H:H,"&gt;="&amp;A1975)</f>
        <v>1.5359349909349911</v>
      </c>
      <c r="C1975">
        <f>SUMIFS(user_list!Q:Q,user_list!G:G,"&lt;="&amp;A1975,user_list!H:H,"&gt;="&amp;A1975)</f>
        <v>3.8403263403263397</v>
      </c>
      <c r="D1975">
        <f>SUMIFS(user_list!P:P,user_list!G:G,"&lt;="&amp;A1975,user_list!H:H,"&gt;="&amp;A1975,user_list!J:J,days!G1975)+SUMIFS(user_list!P:P,user_list!G:G,"&lt;="&amp;A1975,user_list!H:H,"&gt;="&amp;A1975,user_list!J:J,days!G1975-1)</f>
        <v>0.74478114478114477</v>
      </c>
      <c r="E1975" s="38">
        <f>COUNTIF(user_list!H:H,A1975)</f>
        <v>0</v>
      </c>
      <c r="F1975" s="55">
        <f t="shared" si="60"/>
        <v>5</v>
      </c>
      <c r="G1975" s="55">
        <f t="shared" si="61"/>
        <v>2020</v>
      </c>
    </row>
    <row r="1976" spans="1:7" x14ac:dyDescent="0.3">
      <c r="A1976" s="74">
        <v>43979</v>
      </c>
      <c r="B1976">
        <f>SUMIFS(user_list!P:P,user_list!G:G,"&lt;="&amp;A1976,user_list!H:H,"&gt;="&amp;A1976)</f>
        <v>1.5359349909349911</v>
      </c>
      <c r="C1976">
        <f>SUMIFS(user_list!Q:Q,user_list!G:G,"&lt;="&amp;A1976,user_list!H:H,"&gt;="&amp;A1976)</f>
        <v>3.8403263403263397</v>
      </c>
      <c r="D1976">
        <f>SUMIFS(user_list!P:P,user_list!G:G,"&lt;="&amp;A1976,user_list!H:H,"&gt;="&amp;A1976,user_list!J:J,days!G1976)+SUMIFS(user_list!P:P,user_list!G:G,"&lt;="&amp;A1976,user_list!H:H,"&gt;="&amp;A1976,user_list!J:J,days!G1976-1)</f>
        <v>0.74478114478114477</v>
      </c>
      <c r="E1976" s="38">
        <f>COUNTIF(user_list!H:H,A1976)</f>
        <v>0</v>
      </c>
      <c r="F1976" s="55">
        <f t="shared" si="60"/>
        <v>5</v>
      </c>
      <c r="G1976" s="55">
        <f t="shared" si="61"/>
        <v>2020</v>
      </c>
    </row>
    <row r="1977" spans="1:7" x14ac:dyDescent="0.3">
      <c r="A1977" s="74">
        <v>43980</v>
      </c>
      <c r="B1977">
        <f>SUMIFS(user_list!P:P,user_list!G:G,"&lt;="&amp;A1977,user_list!H:H,"&gt;="&amp;A1977)</f>
        <v>1.5359349909349911</v>
      </c>
      <c r="C1977">
        <f>SUMIFS(user_list!Q:Q,user_list!G:G,"&lt;="&amp;A1977,user_list!H:H,"&gt;="&amp;A1977)</f>
        <v>3.8403263403263397</v>
      </c>
      <c r="D1977">
        <f>SUMIFS(user_list!P:P,user_list!G:G,"&lt;="&amp;A1977,user_list!H:H,"&gt;="&amp;A1977,user_list!J:J,days!G1977)+SUMIFS(user_list!P:P,user_list!G:G,"&lt;="&amp;A1977,user_list!H:H,"&gt;="&amp;A1977,user_list!J:J,days!G1977-1)</f>
        <v>0.74478114478114477</v>
      </c>
      <c r="E1977" s="38">
        <f>COUNTIF(user_list!H:H,A1977)</f>
        <v>2</v>
      </c>
      <c r="F1977" s="55">
        <f t="shared" si="60"/>
        <v>5</v>
      </c>
      <c r="G1977" s="55">
        <f t="shared" si="61"/>
        <v>2020</v>
      </c>
    </row>
    <row r="1978" spans="1:7" x14ac:dyDescent="0.3">
      <c r="A1978" s="74">
        <v>43981</v>
      </c>
      <c r="B1978">
        <f>SUMIFS(user_list!P:P,user_list!G:G,"&lt;="&amp;A1978,user_list!H:H,"&gt;="&amp;A1978)</f>
        <v>0.89134199134199132</v>
      </c>
      <c r="C1978">
        <f>SUMIFS(user_list!Q:Q,user_list!G:G,"&lt;="&amp;A1978,user_list!H:H,"&gt;="&amp;A1978)</f>
        <v>2.2597402597402594</v>
      </c>
      <c r="D1978">
        <f>SUMIFS(user_list!P:P,user_list!G:G,"&lt;="&amp;A1978,user_list!H:H,"&gt;="&amp;A1978,user_list!J:J,days!G1978)+SUMIFS(user_list!P:P,user_list!G:G,"&lt;="&amp;A1978,user_list!H:H,"&gt;="&amp;A1978,user_list!J:J,days!G1978-1)</f>
        <v>0.89134199134199132</v>
      </c>
      <c r="E1978" s="38">
        <f>COUNTIF(user_list!H:H,A1978)</f>
        <v>1</v>
      </c>
      <c r="F1978" s="55">
        <f t="shared" si="60"/>
        <v>5</v>
      </c>
      <c r="G1978" s="55">
        <f t="shared" si="61"/>
        <v>2020</v>
      </c>
    </row>
    <row r="1979" spans="1:7" x14ac:dyDescent="0.3">
      <c r="A1979" s="74">
        <v>43982</v>
      </c>
      <c r="B1979">
        <f>SUMIFS(user_list!P:P,user_list!G:G,"&lt;="&amp;A1979,user_list!H:H,"&gt;="&amp;A1979)</f>
        <v>0.87563492063492077</v>
      </c>
      <c r="C1979">
        <f>SUMIFS(user_list!Q:Q,user_list!G:G,"&lt;="&amp;A1979,user_list!H:H,"&gt;="&amp;A1979)</f>
        <v>2.714285714285714</v>
      </c>
      <c r="D1979">
        <f>SUMIFS(user_list!P:P,user_list!G:G,"&lt;="&amp;A1979,user_list!H:H,"&gt;="&amp;A1979,user_list!J:J,days!G1979)+SUMIFS(user_list!P:P,user_list!G:G,"&lt;="&amp;A1979,user_list!H:H,"&gt;="&amp;A1979,user_list!J:J,days!G1979-1)</f>
        <v>0.87563492063492077</v>
      </c>
      <c r="E1979" s="38">
        <f>COUNTIF(user_list!H:H,A1979)</f>
        <v>1</v>
      </c>
      <c r="F1979" s="55">
        <f t="shared" si="60"/>
        <v>5</v>
      </c>
      <c r="G1979" s="55">
        <f t="shared" si="61"/>
        <v>2020</v>
      </c>
    </row>
    <row r="1980" spans="1:7" x14ac:dyDescent="0.3">
      <c r="A1980" s="74">
        <v>43983</v>
      </c>
      <c r="B1980">
        <f>SUMIFS(user_list!P:P,user_list!G:G,"&lt;="&amp;A1980,user_list!H:H,"&gt;="&amp;A1980)</f>
        <v>1.3261904761904764</v>
      </c>
      <c r="C1980">
        <f>SUMIFS(user_list!Q:Q,user_list!G:G,"&lt;="&amp;A1980,user_list!H:H,"&gt;="&amp;A1980)</f>
        <v>2.714285714285714</v>
      </c>
      <c r="D1980">
        <f>SUMIFS(user_list!P:P,user_list!G:G,"&lt;="&amp;A1980,user_list!H:H,"&gt;="&amp;A1980,user_list!J:J,days!G1980)+SUMIFS(user_list!P:P,user_list!G:G,"&lt;="&amp;A1980,user_list!H:H,"&gt;="&amp;A1980,user_list!J:J,days!G1980-1)</f>
        <v>0.67619047619047623</v>
      </c>
      <c r="E1980" s="38">
        <f>COUNTIF(user_list!H:H,A1980)</f>
        <v>1</v>
      </c>
      <c r="F1980" s="55">
        <f t="shared" si="60"/>
        <v>6</v>
      </c>
      <c r="G1980" s="55">
        <f t="shared" si="61"/>
        <v>2020</v>
      </c>
    </row>
    <row r="1981" spans="1:7" x14ac:dyDescent="0.3">
      <c r="A1981" s="74">
        <v>43984</v>
      </c>
      <c r="B1981">
        <f>SUMIFS(user_list!P:P,user_list!G:G,"&lt;="&amp;A1981,user_list!H:H,"&gt;="&amp;A1981)</f>
        <v>0.9015873015873016</v>
      </c>
      <c r="C1981">
        <f>SUMIFS(user_list!Q:Q,user_list!G:G,"&lt;="&amp;A1981,user_list!H:H,"&gt;="&amp;A1981)</f>
        <v>2.2857142857142856</v>
      </c>
      <c r="D1981">
        <f>SUMIFS(user_list!P:P,user_list!G:G,"&lt;="&amp;A1981,user_list!H:H,"&gt;="&amp;A1981,user_list!J:J,days!G1981)+SUMIFS(user_list!P:P,user_list!G:G,"&lt;="&amp;A1981,user_list!H:H,"&gt;="&amp;A1981,user_list!J:J,days!G1981-1)</f>
        <v>0.9015873015873016</v>
      </c>
      <c r="E1981" s="38">
        <f>COUNTIF(user_list!H:H,A1981)</f>
        <v>0</v>
      </c>
      <c r="F1981" s="55">
        <f t="shared" si="60"/>
        <v>6</v>
      </c>
      <c r="G1981" s="55">
        <f t="shared" si="61"/>
        <v>2020</v>
      </c>
    </row>
    <row r="1982" spans="1:7" x14ac:dyDescent="0.3">
      <c r="A1982" s="74">
        <v>43985</v>
      </c>
      <c r="B1982">
        <f>SUMIFS(user_list!P:P,user_list!G:G,"&lt;="&amp;A1982,user_list!H:H,"&gt;="&amp;A1982)</f>
        <v>0.9015873015873016</v>
      </c>
      <c r="C1982">
        <f>SUMIFS(user_list!Q:Q,user_list!G:G,"&lt;="&amp;A1982,user_list!H:H,"&gt;="&amp;A1982)</f>
        <v>2.2857142857142856</v>
      </c>
      <c r="D1982">
        <f>SUMIFS(user_list!P:P,user_list!G:G,"&lt;="&amp;A1982,user_list!H:H,"&gt;="&amp;A1982,user_list!J:J,days!G1982)+SUMIFS(user_list!P:P,user_list!G:G,"&lt;="&amp;A1982,user_list!H:H,"&gt;="&amp;A1982,user_list!J:J,days!G1982-1)</f>
        <v>0.9015873015873016</v>
      </c>
      <c r="E1982" s="38">
        <f>COUNTIF(user_list!H:H,A1982)</f>
        <v>0</v>
      </c>
      <c r="F1982" s="55">
        <f t="shared" si="60"/>
        <v>6</v>
      </c>
      <c r="G1982" s="55">
        <f t="shared" si="61"/>
        <v>2020</v>
      </c>
    </row>
    <row r="1983" spans="1:7" x14ac:dyDescent="0.3">
      <c r="A1983" s="74">
        <v>43986</v>
      </c>
      <c r="B1983">
        <f>SUMIFS(user_list!P:P,user_list!G:G,"&lt;="&amp;A1983,user_list!H:H,"&gt;="&amp;A1983)</f>
        <v>0.9015873015873016</v>
      </c>
      <c r="C1983">
        <f>SUMIFS(user_list!Q:Q,user_list!G:G,"&lt;="&amp;A1983,user_list!H:H,"&gt;="&amp;A1983)</f>
        <v>2.2857142857142856</v>
      </c>
      <c r="D1983">
        <f>SUMIFS(user_list!P:P,user_list!G:G,"&lt;="&amp;A1983,user_list!H:H,"&gt;="&amp;A1983,user_list!J:J,days!G1983)+SUMIFS(user_list!P:P,user_list!G:G,"&lt;="&amp;A1983,user_list!H:H,"&gt;="&amp;A1983,user_list!J:J,days!G1983-1)</f>
        <v>0.9015873015873016</v>
      </c>
      <c r="E1983" s="38">
        <f>COUNTIF(user_list!H:H,A1983)</f>
        <v>0</v>
      </c>
      <c r="F1983" s="55">
        <f t="shared" si="60"/>
        <v>6</v>
      </c>
      <c r="G1983" s="55">
        <f t="shared" si="61"/>
        <v>2020</v>
      </c>
    </row>
    <row r="1984" spans="1:7" x14ac:dyDescent="0.3">
      <c r="A1984" s="74">
        <v>43987</v>
      </c>
      <c r="B1984">
        <f>SUMIFS(user_list!P:P,user_list!G:G,"&lt;="&amp;A1984,user_list!H:H,"&gt;="&amp;A1984)</f>
        <v>1.4974206349206349</v>
      </c>
      <c r="C1984">
        <f>SUMIFS(user_list!Q:Q,user_list!G:G,"&lt;="&amp;A1984,user_list!H:H,"&gt;="&amp;A1984)</f>
        <v>3.7857142857142856</v>
      </c>
      <c r="D1984">
        <f>SUMIFS(user_list!P:P,user_list!G:G,"&lt;="&amp;A1984,user_list!H:H,"&gt;="&amp;A1984,user_list!J:J,days!G1984)+SUMIFS(user_list!P:P,user_list!G:G,"&lt;="&amp;A1984,user_list!H:H,"&gt;="&amp;A1984,user_list!J:J,days!G1984-1)</f>
        <v>1.4974206349206349</v>
      </c>
      <c r="E1984" s="38">
        <f>COUNTIF(user_list!H:H,A1984)</f>
        <v>1</v>
      </c>
      <c r="F1984" s="55">
        <f t="shared" si="60"/>
        <v>6</v>
      </c>
      <c r="G1984" s="55">
        <f t="shared" si="61"/>
        <v>2020</v>
      </c>
    </row>
    <row r="1985" spans="1:7" x14ac:dyDescent="0.3">
      <c r="A1985" s="74">
        <v>43988</v>
      </c>
      <c r="B1985">
        <f>SUMIFS(user_list!P:P,user_list!G:G,"&lt;="&amp;A1985,user_list!H:H,"&gt;="&amp;A1985)</f>
        <v>0.8212301587301587</v>
      </c>
      <c r="C1985">
        <f>SUMIFS(user_list!Q:Q,user_list!G:G,"&lt;="&amp;A1985,user_list!H:H,"&gt;="&amp;A1985)</f>
        <v>2.0714285714285712</v>
      </c>
      <c r="D1985">
        <f>SUMIFS(user_list!P:P,user_list!G:G,"&lt;="&amp;A1985,user_list!H:H,"&gt;="&amp;A1985,user_list!J:J,days!G1985)+SUMIFS(user_list!P:P,user_list!G:G,"&lt;="&amp;A1985,user_list!H:H,"&gt;="&amp;A1985,user_list!J:J,days!G1985-1)</f>
        <v>0.8212301587301587</v>
      </c>
      <c r="E1985" s="38">
        <f>COUNTIF(user_list!H:H,A1985)</f>
        <v>0</v>
      </c>
      <c r="F1985" s="55">
        <f t="shared" si="60"/>
        <v>6</v>
      </c>
      <c r="G1985" s="55">
        <f t="shared" si="61"/>
        <v>2020</v>
      </c>
    </row>
    <row r="1986" spans="1:7" x14ac:dyDescent="0.3">
      <c r="A1986" s="74">
        <v>43989</v>
      </c>
      <c r="B1986">
        <f>SUMIFS(user_list!P:P,user_list!G:G,"&lt;="&amp;A1986,user_list!H:H,"&gt;="&amp;A1986)</f>
        <v>0.8212301587301587</v>
      </c>
      <c r="C1986">
        <f>SUMIFS(user_list!Q:Q,user_list!G:G,"&lt;="&amp;A1986,user_list!H:H,"&gt;="&amp;A1986)</f>
        <v>2.0714285714285712</v>
      </c>
      <c r="D1986">
        <f>SUMIFS(user_list!P:P,user_list!G:G,"&lt;="&amp;A1986,user_list!H:H,"&gt;="&amp;A1986,user_list!J:J,days!G1986)+SUMIFS(user_list!P:P,user_list!G:G,"&lt;="&amp;A1986,user_list!H:H,"&gt;="&amp;A1986,user_list!J:J,days!G1986-1)</f>
        <v>0.8212301587301587</v>
      </c>
      <c r="E1986" s="38">
        <f>COUNTIF(user_list!H:H,A1986)</f>
        <v>0</v>
      </c>
      <c r="F1986" s="55">
        <f t="shared" ref="F1986:F2049" si="62">MONTH(A1986)</f>
        <v>6</v>
      </c>
      <c r="G1986" s="55">
        <f t="shared" ref="G1986:G2049" si="63">YEAR(A1986)</f>
        <v>2020</v>
      </c>
    </row>
    <row r="1987" spans="1:7" x14ac:dyDescent="0.3">
      <c r="A1987" s="74">
        <v>43990</v>
      </c>
      <c r="B1987">
        <f>SUMIFS(user_list!P:P,user_list!G:G,"&lt;="&amp;A1987,user_list!H:H,"&gt;="&amp;A1987)</f>
        <v>0.8212301587301587</v>
      </c>
      <c r="C1987">
        <f>SUMIFS(user_list!Q:Q,user_list!G:G,"&lt;="&amp;A1987,user_list!H:H,"&gt;="&amp;A1987)</f>
        <v>2.0714285714285712</v>
      </c>
      <c r="D1987">
        <f>SUMIFS(user_list!P:P,user_list!G:G,"&lt;="&amp;A1987,user_list!H:H,"&gt;="&amp;A1987,user_list!J:J,days!G1987)+SUMIFS(user_list!P:P,user_list!G:G,"&lt;="&amp;A1987,user_list!H:H,"&gt;="&amp;A1987,user_list!J:J,days!G1987-1)</f>
        <v>0.8212301587301587</v>
      </c>
      <c r="E1987" s="38">
        <f>COUNTIF(user_list!H:H,A1987)</f>
        <v>0</v>
      </c>
      <c r="F1987" s="55">
        <f t="shared" si="62"/>
        <v>6</v>
      </c>
      <c r="G1987" s="55">
        <f t="shared" si="63"/>
        <v>2020</v>
      </c>
    </row>
    <row r="1988" spans="1:7" x14ac:dyDescent="0.3">
      <c r="A1988" s="74">
        <v>43991</v>
      </c>
      <c r="B1988">
        <f>SUMIFS(user_list!P:P,user_list!G:G,"&lt;="&amp;A1988,user_list!H:H,"&gt;="&amp;A1988)</f>
        <v>0.8212301587301587</v>
      </c>
      <c r="C1988">
        <f>SUMIFS(user_list!Q:Q,user_list!G:G,"&lt;="&amp;A1988,user_list!H:H,"&gt;="&amp;A1988)</f>
        <v>2.0714285714285712</v>
      </c>
      <c r="D1988">
        <f>SUMIFS(user_list!P:P,user_list!G:G,"&lt;="&amp;A1988,user_list!H:H,"&gt;="&amp;A1988,user_list!J:J,days!G1988)+SUMIFS(user_list!P:P,user_list!G:G,"&lt;="&amp;A1988,user_list!H:H,"&gt;="&amp;A1988,user_list!J:J,days!G1988-1)</f>
        <v>0.8212301587301587</v>
      </c>
      <c r="E1988" s="38">
        <f>COUNTIF(user_list!H:H,A1988)</f>
        <v>0</v>
      </c>
      <c r="F1988" s="55">
        <f t="shared" si="62"/>
        <v>6</v>
      </c>
      <c r="G1988" s="55">
        <f t="shared" si="63"/>
        <v>2020</v>
      </c>
    </row>
    <row r="1989" spans="1:7" x14ac:dyDescent="0.3">
      <c r="A1989" s="74">
        <v>43992</v>
      </c>
      <c r="B1989">
        <f>SUMIFS(user_list!P:P,user_list!G:G,"&lt;="&amp;A1989,user_list!H:H,"&gt;="&amp;A1989)</f>
        <v>0.8212301587301587</v>
      </c>
      <c r="C1989">
        <f>SUMIFS(user_list!Q:Q,user_list!G:G,"&lt;="&amp;A1989,user_list!H:H,"&gt;="&amp;A1989)</f>
        <v>2.0714285714285712</v>
      </c>
      <c r="D1989">
        <f>SUMIFS(user_list!P:P,user_list!G:G,"&lt;="&amp;A1989,user_list!H:H,"&gt;="&amp;A1989,user_list!J:J,days!G1989)+SUMIFS(user_list!P:P,user_list!G:G,"&lt;="&amp;A1989,user_list!H:H,"&gt;="&amp;A1989,user_list!J:J,days!G1989-1)</f>
        <v>0.8212301587301587</v>
      </c>
      <c r="E1989" s="38">
        <f>COUNTIF(user_list!H:H,A1989)</f>
        <v>0</v>
      </c>
      <c r="F1989" s="55">
        <f t="shared" si="62"/>
        <v>6</v>
      </c>
      <c r="G1989" s="55">
        <f t="shared" si="63"/>
        <v>2020</v>
      </c>
    </row>
    <row r="1990" spans="1:7" x14ac:dyDescent="0.3">
      <c r="A1990" s="74">
        <v>43993</v>
      </c>
      <c r="B1990">
        <f>SUMIFS(user_list!P:P,user_list!G:G,"&lt;="&amp;A1990,user_list!H:H,"&gt;="&amp;A1990)</f>
        <v>0.8212301587301587</v>
      </c>
      <c r="C1990">
        <f>SUMIFS(user_list!Q:Q,user_list!G:G,"&lt;="&amp;A1990,user_list!H:H,"&gt;="&amp;A1990)</f>
        <v>2.0714285714285712</v>
      </c>
      <c r="D1990">
        <f>SUMIFS(user_list!P:P,user_list!G:G,"&lt;="&amp;A1990,user_list!H:H,"&gt;="&amp;A1990,user_list!J:J,days!G1990)+SUMIFS(user_list!P:P,user_list!G:G,"&lt;="&amp;A1990,user_list!H:H,"&gt;="&amp;A1990,user_list!J:J,days!G1990-1)</f>
        <v>0.8212301587301587</v>
      </c>
      <c r="E1990" s="38">
        <f>COUNTIF(user_list!H:H,A1990)</f>
        <v>0</v>
      </c>
      <c r="F1990" s="55">
        <f t="shared" si="62"/>
        <v>6</v>
      </c>
      <c r="G1990" s="55">
        <f t="shared" si="63"/>
        <v>2020</v>
      </c>
    </row>
    <row r="1991" spans="1:7" x14ac:dyDescent="0.3">
      <c r="A1991" s="74">
        <v>43994</v>
      </c>
      <c r="B1991">
        <f>SUMIFS(user_list!P:P,user_list!G:G,"&lt;="&amp;A1991,user_list!H:H,"&gt;="&amp;A1991)</f>
        <v>0.8212301587301587</v>
      </c>
      <c r="C1991">
        <f>SUMIFS(user_list!Q:Q,user_list!G:G,"&lt;="&amp;A1991,user_list!H:H,"&gt;="&amp;A1991)</f>
        <v>2.0714285714285712</v>
      </c>
      <c r="D1991">
        <f>SUMIFS(user_list!P:P,user_list!G:G,"&lt;="&amp;A1991,user_list!H:H,"&gt;="&amp;A1991,user_list!J:J,days!G1991)+SUMIFS(user_list!P:P,user_list!G:G,"&lt;="&amp;A1991,user_list!H:H,"&gt;="&amp;A1991,user_list!J:J,days!G1991-1)</f>
        <v>0.8212301587301587</v>
      </c>
      <c r="E1991" s="38">
        <f>COUNTIF(user_list!H:H,A1991)</f>
        <v>1</v>
      </c>
      <c r="F1991" s="55">
        <f t="shared" si="62"/>
        <v>6</v>
      </c>
      <c r="G1991" s="55">
        <f t="shared" si="63"/>
        <v>2020</v>
      </c>
    </row>
    <row r="1992" spans="1:7" x14ac:dyDescent="0.3">
      <c r="A1992" s="74">
        <v>43995</v>
      </c>
      <c r="B1992">
        <f>SUMIFS(user_list!P:P,user_list!G:G,"&lt;="&amp;A1992,user_list!H:H,"&gt;="&amp;A1992)</f>
        <v>0.2253968253968254</v>
      </c>
      <c r="C1992">
        <f>SUMIFS(user_list!Q:Q,user_list!G:G,"&lt;="&amp;A1992,user_list!H:H,"&gt;="&amp;A1992)</f>
        <v>0.5714285714285714</v>
      </c>
      <c r="D1992">
        <f>SUMIFS(user_list!P:P,user_list!G:G,"&lt;="&amp;A1992,user_list!H:H,"&gt;="&amp;A1992,user_list!J:J,days!G1992)+SUMIFS(user_list!P:P,user_list!G:G,"&lt;="&amp;A1992,user_list!H:H,"&gt;="&amp;A1992,user_list!J:J,days!G1992-1)</f>
        <v>0.2253968253968254</v>
      </c>
      <c r="E1992" s="38">
        <f>COUNTIF(user_list!H:H,A1992)</f>
        <v>0</v>
      </c>
      <c r="F1992" s="55">
        <f t="shared" si="62"/>
        <v>6</v>
      </c>
      <c r="G1992" s="55">
        <f t="shared" si="63"/>
        <v>2020</v>
      </c>
    </row>
    <row r="1993" spans="1:7" x14ac:dyDescent="0.3">
      <c r="A1993" s="74">
        <v>43996</v>
      </c>
      <c r="B1993">
        <f>SUMIFS(user_list!P:P,user_list!G:G,"&lt;="&amp;A1993,user_list!H:H,"&gt;="&amp;A1993)</f>
        <v>2.5920634920634926</v>
      </c>
      <c r="C1993">
        <f>SUMIFS(user_list!Q:Q,user_list!G:G,"&lt;="&amp;A1993,user_list!H:H,"&gt;="&amp;A1993)</f>
        <v>6.5714285714285712</v>
      </c>
      <c r="D1993">
        <f>SUMIFS(user_list!P:P,user_list!G:G,"&lt;="&amp;A1993,user_list!H:H,"&gt;="&amp;A1993,user_list!J:J,days!G1993)+SUMIFS(user_list!P:P,user_list!G:G,"&lt;="&amp;A1993,user_list!H:H,"&gt;="&amp;A1993,user_list!J:J,days!G1993-1)</f>
        <v>2.5920634920634926</v>
      </c>
      <c r="E1993" s="38">
        <f>COUNTIF(user_list!H:H,A1993)</f>
        <v>0</v>
      </c>
      <c r="F1993" s="55">
        <f t="shared" si="62"/>
        <v>6</v>
      </c>
      <c r="G1993" s="55">
        <f t="shared" si="63"/>
        <v>2020</v>
      </c>
    </row>
    <row r="1994" spans="1:7" x14ac:dyDescent="0.3">
      <c r="A1994" s="74">
        <v>43997</v>
      </c>
      <c r="B1994">
        <f>SUMIFS(user_list!P:P,user_list!G:G,"&lt;="&amp;A1994,user_list!H:H,"&gt;="&amp;A1994)</f>
        <v>2.5920634920634926</v>
      </c>
      <c r="C1994">
        <f>SUMIFS(user_list!Q:Q,user_list!G:G,"&lt;="&amp;A1994,user_list!H:H,"&gt;="&amp;A1994)</f>
        <v>6.5714285714285712</v>
      </c>
      <c r="D1994">
        <f>SUMIFS(user_list!P:P,user_list!G:G,"&lt;="&amp;A1994,user_list!H:H,"&gt;="&amp;A1994,user_list!J:J,days!G1994)+SUMIFS(user_list!P:P,user_list!G:G,"&lt;="&amp;A1994,user_list!H:H,"&gt;="&amp;A1994,user_list!J:J,days!G1994-1)</f>
        <v>2.5920634920634926</v>
      </c>
      <c r="E1994" s="38">
        <f>COUNTIF(user_list!H:H,A1994)</f>
        <v>1</v>
      </c>
      <c r="F1994" s="55">
        <f t="shared" si="62"/>
        <v>6</v>
      </c>
      <c r="G1994" s="55">
        <f t="shared" si="63"/>
        <v>2020</v>
      </c>
    </row>
    <row r="1995" spans="1:7" x14ac:dyDescent="0.3">
      <c r="A1995" s="74">
        <v>43998</v>
      </c>
      <c r="B1995">
        <f>SUMIFS(user_list!P:P,user_list!G:G,"&lt;="&amp;A1995,user_list!H:H,"&gt;="&amp;A1995)</f>
        <v>0.2253968253968254</v>
      </c>
      <c r="C1995">
        <f>SUMIFS(user_list!Q:Q,user_list!G:G,"&lt;="&amp;A1995,user_list!H:H,"&gt;="&amp;A1995)</f>
        <v>0.5714285714285714</v>
      </c>
      <c r="D1995">
        <f>SUMIFS(user_list!P:P,user_list!G:G,"&lt;="&amp;A1995,user_list!H:H,"&gt;="&amp;A1995,user_list!J:J,days!G1995)+SUMIFS(user_list!P:P,user_list!G:G,"&lt;="&amp;A1995,user_list!H:H,"&gt;="&amp;A1995,user_list!J:J,days!G1995-1)</f>
        <v>0.2253968253968254</v>
      </c>
      <c r="E1995" s="38">
        <f>COUNTIF(user_list!H:H,A1995)</f>
        <v>0</v>
      </c>
      <c r="F1995" s="55">
        <f t="shared" si="62"/>
        <v>6</v>
      </c>
      <c r="G1995" s="55">
        <f t="shared" si="63"/>
        <v>2020</v>
      </c>
    </row>
    <row r="1996" spans="1:7" x14ac:dyDescent="0.3">
      <c r="A1996" s="74">
        <v>43999</v>
      </c>
      <c r="B1996">
        <f>SUMIFS(user_list!P:P,user_list!G:G,"&lt;="&amp;A1996,user_list!H:H,"&gt;="&amp;A1996)</f>
        <v>0.2253968253968254</v>
      </c>
      <c r="C1996">
        <f>SUMIFS(user_list!Q:Q,user_list!G:G,"&lt;="&amp;A1996,user_list!H:H,"&gt;="&amp;A1996)</f>
        <v>0.5714285714285714</v>
      </c>
      <c r="D1996">
        <f>SUMIFS(user_list!P:P,user_list!G:G,"&lt;="&amp;A1996,user_list!H:H,"&gt;="&amp;A1996,user_list!J:J,days!G1996)+SUMIFS(user_list!P:P,user_list!G:G,"&lt;="&amp;A1996,user_list!H:H,"&gt;="&amp;A1996,user_list!J:J,days!G1996-1)</f>
        <v>0.2253968253968254</v>
      </c>
      <c r="E1996" s="38">
        <f>COUNTIF(user_list!H:H,A1996)</f>
        <v>0</v>
      </c>
      <c r="F1996" s="55">
        <f t="shared" si="62"/>
        <v>6</v>
      </c>
      <c r="G1996" s="55">
        <f t="shared" si="63"/>
        <v>2020</v>
      </c>
    </row>
    <row r="1997" spans="1:7" x14ac:dyDescent="0.3">
      <c r="A1997" s="74">
        <v>44000</v>
      </c>
      <c r="B1997">
        <f>SUMIFS(user_list!P:P,user_list!G:G,"&lt;="&amp;A1997,user_list!H:H,"&gt;="&amp;A1997)</f>
        <v>0.2253968253968254</v>
      </c>
      <c r="C1997">
        <f>SUMIFS(user_list!Q:Q,user_list!G:G,"&lt;="&amp;A1997,user_list!H:H,"&gt;="&amp;A1997)</f>
        <v>0.5714285714285714</v>
      </c>
      <c r="D1997">
        <f>SUMIFS(user_list!P:P,user_list!G:G,"&lt;="&amp;A1997,user_list!H:H,"&gt;="&amp;A1997,user_list!J:J,days!G1997)+SUMIFS(user_list!P:P,user_list!G:G,"&lt;="&amp;A1997,user_list!H:H,"&gt;="&amp;A1997,user_list!J:J,days!G1997-1)</f>
        <v>0.2253968253968254</v>
      </c>
      <c r="E1997" s="38">
        <f>COUNTIF(user_list!H:H,A1997)</f>
        <v>0</v>
      </c>
      <c r="F1997" s="55">
        <f t="shared" si="62"/>
        <v>6</v>
      </c>
      <c r="G1997" s="55">
        <f t="shared" si="63"/>
        <v>2020</v>
      </c>
    </row>
    <row r="1998" spans="1:7" x14ac:dyDescent="0.3">
      <c r="A1998" s="74">
        <v>44001</v>
      </c>
      <c r="B1998">
        <f>SUMIFS(user_list!P:P,user_list!G:G,"&lt;="&amp;A1998,user_list!H:H,"&gt;="&amp;A1998)</f>
        <v>0.2253968253968254</v>
      </c>
      <c r="C1998">
        <f>SUMIFS(user_list!Q:Q,user_list!G:G,"&lt;="&amp;A1998,user_list!H:H,"&gt;="&amp;A1998)</f>
        <v>0.5714285714285714</v>
      </c>
      <c r="D1998">
        <f>SUMIFS(user_list!P:P,user_list!G:G,"&lt;="&amp;A1998,user_list!H:H,"&gt;="&amp;A1998,user_list!J:J,days!G1998)+SUMIFS(user_list!P:P,user_list!G:G,"&lt;="&amp;A1998,user_list!H:H,"&gt;="&amp;A1998,user_list!J:J,days!G1998-1)</f>
        <v>0.2253968253968254</v>
      </c>
      <c r="E1998" s="38">
        <f>COUNTIF(user_list!H:H,A1998)</f>
        <v>0</v>
      </c>
      <c r="F1998" s="55">
        <f t="shared" si="62"/>
        <v>6</v>
      </c>
      <c r="G1998" s="55">
        <f t="shared" si="63"/>
        <v>2020</v>
      </c>
    </row>
    <row r="1999" spans="1:7" x14ac:dyDescent="0.3">
      <c r="A1999" s="74">
        <v>44002</v>
      </c>
      <c r="B1999">
        <f>SUMIFS(user_list!P:P,user_list!G:G,"&lt;="&amp;A1999,user_list!H:H,"&gt;="&amp;A1999)</f>
        <v>1.4712301587301584</v>
      </c>
      <c r="C1999">
        <f>SUMIFS(user_list!Q:Q,user_list!G:G,"&lt;="&amp;A1999,user_list!H:H,"&gt;="&amp;A1999)</f>
        <v>3.8214285714285712</v>
      </c>
      <c r="D1999">
        <f>SUMIFS(user_list!P:P,user_list!G:G,"&lt;="&amp;A1999,user_list!H:H,"&gt;="&amp;A1999,user_list!J:J,days!G1999)+SUMIFS(user_list!P:P,user_list!G:G,"&lt;="&amp;A1999,user_list!H:H,"&gt;="&amp;A1999,user_list!J:J,days!G1999-1)</f>
        <v>0.2253968253968254</v>
      </c>
      <c r="E1999" s="38">
        <f>COUNTIF(user_list!H:H,A1999)</f>
        <v>0</v>
      </c>
      <c r="F1999" s="55">
        <f t="shared" si="62"/>
        <v>6</v>
      </c>
      <c r="G1999" s="55">
        <f t="shared" si="63"/>
        <v>2020</v>
      </c>
    </row>
    <row r="2000" spans="1:7" x14ac:dyDescent="0.3">
      <c r="A2000" s="74">
        <v>44003</v>
      </c>
      <c r="B2000">
        <f>SUMIFS(user_list!P:P,user_list!G:G,"&lt;="&amp;A2000,user_list!H:H,"&gt;="&amp;A2000)</f>
        <v>1.4712301587301584</v>
      </c>
      <c r="C2000">
        <f>SUMIFS(user_list!Q:Q,user_list!G:G,"&lt;="&amp;A2000,user_list!H:H,"&gt;="&amp;A2000)</f>
        <v>3.8214285714285712</v>
      </c>
      <c r="D2000">
        <f>SUMIFS(user_list!P:P,user_list!G:G,"&lt;="&amp;A2000,user_list!H:H,"&gt;="&amp;A2000,user_list!J:J,days!G2000)+SUMIFS(user_list!P:P,user_list!G:G,"&lt;="&amp;A2000,user_list!H:H,"&gt;="&amp;A2000,user_list!J:J,days!G2000-1)</f>
        <v>0.2253968253968254</v>
      </c>
      <c r="E2000" s="38">
        <f>COUNTIF(user_list!H:H,A2000)</f>
        <v>0</v>
      </c>
      <c r="F2000" s="55">
        <f t="shared" si="62"/>
        <v>6</v>
      </c>
      <c r="G2000" s="55">
        <f t="shared" si="63"/>
        <v>2020</v>
      </c>
    </row>
    <row r="2001" spans="1:7" x14ac:dyDescent="0.3">
      <c r="A2001" s="74">
        <v>44004</v>
      </c>
      <c r="B2001">
        <f>SUMIFS(user_list!P:P,user_list!G:G,"&lt;="&amp;A2001,user_list!H:H,"&gt;="&amp;A2001)</f>
        <v>2.6612301587301586</v>
      </c>
      <c r="C2001">
        <f>SUMIFS(user_list!Q:Q,user_list!G:G,"&lt;="&amp;A2001,user_list!H:H,"&gt;="&amp;A2001)</f>
        <v>6.8214285714285712</v>
      </c>
      <c r="D2001">
        <f>SUMIFS(user_list!P:P,user_list!G:G,"&lt;="&amp;A2001,user_list!H:H,"&gt;="&amp;A2001,user_list!J:J,days!G2001)+SUMIFS(user_list!P:P,user_list!G:G,"&lt;="&amp;A2001,user_list!H:H,"&gt;="&amp;A2001,user_list!J:J,days!G2001-1)</f>
        <v>1.4153968253968254</v>
      </c>
      <c r="E2001" s="38">
        <f>COUNTIF(user_list!H:H,A2001)</f>
        <v>1</v>
      </c>
      <c r="F2001" s="55">
        <f t="shared" si="62"/>
        <v>6</v>
      </c>
      <c r="G2001" s="55">
        <f t="shared" si="63"/>
        <v>2020</v>
      </c>
    </row>
    <row r="2002" spans="1:7" x14ac:dyDescent="0.3">
      <c r="A2002" s="74">
        <v>44005</v>
      </c>
      <c r="B2002">
        <f>SUMIFS(user_list!P:P,user_list!G:G,"&lt;="&amp;A2002,user_list!H:H,"&gt;="&amp;A2002)</f>
        <v>2.4358333333333331</v>
      </c>
      <c r="C2002">
        <f>SUMIFS(user_list!Q:Q,user_list!G:G,"&lt;="&amp;A2002,user_list!H:H,"&gt;="&amp;A2002)</f>
        <v>6.25</v>
      </c>
      <c r="D2002">
        <f>SUMIFS(user_list!P:P,user_list!G:G,"&lt;="&amp;A2002,user_list!H:H,"&gt;="&amp;A2002,user_list!J:J,days!G2002)+SUMIFS(user_list!P:P,user_list!G:G,"&lt;="&amp;A2002,user_list!H:H,"&gt;="&amp;A2002,user_list!J:J,days!G2002-1)</f>
        <v>1.19</v>
      </c>
      <c r="E2002" s="38">
        <f>COUNTIF(user_list!H:H,A2002)</f>
        <v>1</v>
      </c>
      <c r="F2002" s="55">
        <f t="shared" si="62"/>
        <v>6</v>
      </c>
      <c r="G2002" s="55">
        <f t="shared" si="63"/>
        <v>2020</v>
      </c>
    </row>
    <row r="2003" spans="1:7" x14ac:dyDescent="0.3">
      <c r="A2003" s="74">
        <v>44006</v>
      </c>
      <c r="B2003">
        <f>SUMIFS(user_list!P:P,user_list!G:G,"&lt;="&amp;A2003,user_list!H:H,"&gt;="&amp;A2003)</f>
        <v>1.19</v>
      </c>
      <c r="C2003">
        <f>SUMIFS(user_list!Q:Q,user_list!G:G,"&lt;="&amp;A2003,user_list!H:H,"&gt;="&amp;A2003)</f>
        <v>3</v>
      </c>
      <c r="D2003">
        <f>SUMIFS(user_list!P:P,user_list!G:G,"&lt;="&amp;A2003,user_list!H:H,"&gt;="&amp;A2003,user_list!J:J,days!G2003)+SUMIFS(user_list!P:P,user_list!G:G,"&lt;="&amp;A2003,user_list!H:H,"&gt;="&amp;A2003,user_list!J:J,days!G2003-1)</f>
        <v>1.19</v>
      </c>
      <c r="E2003" s="38">
        <f>COUNTIF(user_list!H:H,A2003)</f>
        <v>0</v>
      </c>
      <c r="F2003" s="55">
        <f t="shared" si="62"/>
        <v>6</v>
      </c>
      <c r="G2003" s="55">
        <f t="shared" si="63"/>
        <v>2020</v>
      </c>
    </row>
    <row r="2004" spans="1:7" x14ac:dyDescent="0.3">
      <c r="A2004" s="74">
        <v>44007</v>
      </c>
      <c r="B2004">
        <f>SUMIFS(user_list!P:P,user_list!G:G,"&lt;="&amp;A2004,user_list!H:H,"&gt;="&amp;A2004)</f>
        <v>2.0452314814814816</v>
      </c>
      <c r="C2004">
        <f>SUMIFS(user_list!Q:Q,user_list!G:G,"&lt;="&amp;A2004,user_list!H:H,"&gt;="&amp;A2004)</f>
        <v>5.166666666666667</v>
      </c>
      <c r="D2004">
        <f>SUMIFS(user_list!P:P,user_list!G:G,"&lt;="&amp;A2004,user_list!H:H,"&gt;="&amp;A2004,user_list!J:J,days!G2004)+SUMIFS(user_list!P:P,user_list!G:G,"&lt;="&amp;A2004,user_list!H:H,"&gt;="&amp;A2004,user_list!J:J,days!G2004-1)</f>
        <v>1.19</v>
      </c>
      <c r="E2004" s="38">
        <f>COUNTIF(user_list!H:H,A2004)</f>
        <v>1</v>
      </c>
      <c r="F2004" s="55">
        <f t="shared" si="62"/>
        <v>6</v>
      </c>
      <c r="G2004" s="55">
        <f t="shared" si="63"/>
        <v>2020</v>
      </c>
    </row>
    <row r="2005" spans="1:7" x14ac:dyDescent="0.3">
      <c r="A2005" s="74">
        <v>44008</v>
      </c>
      <c r="B2005">
        <f>SUMIFS(user_list!P:P,user_list!G:G,"&lt;="&amp;A2005,user_list!H:H,"&gt;="&amp;A2005)</f>
        <v>0.85523148148148154</v>
      </c>
      <c r="C2005">
        <f>SUMIFS(user_list!Q:Q,user_list!G:G,"&lt;="&amp;A2005,user_list!H:H,"&gt;="&amp;A2005)</f>
        <v>2.166666666666667</v>
      </c>
      <c r="D2005">
        <f>SUMIFS(user_list!P:P,user_list!G:G,"&lt;="&amp;A2005,user_list!H:H,"&gt;="&amp;A2005,user_list!J:J,days!G2005)+SUMIFS(user_list!P:P,user_list!G:G,"&lt;="&amp;A2005,user_list!H:H,"&gt;="&amp;A2005,user_list!J:J,days!G2005-1)</f>
        <v>0</v>
      </c>
      <c r="E2005" s="38">
        <f>COUNTIF(user_list!H:H,A2005)</f>
        <v>0</v>
      </c>
      <c r="F2005" s="55">
        <f t="shared" si="62"/>
        <v>6</v>
      </c>
      <c r="G2005" s="55">
        <f t="shared" si="63"/>
        <v>2020</v>
      </c>
    </row>
    <row r="2006" spans="1:7" x14ac:dyDescent="0.3">
      <c r="A2006" s="74">
        <v>44009</v>
      </c>
      <c r="B2006">
        <f>SUMIFS(user_list!P:P,user_list!G:G,"&lt;="&amp;A2006,user_list!H:H,"&gt;="&amp;A2006)</f>
        <v>2.1371759259259258</v>
      </c>
      <c r="C2006">
        <f>SUMIFS(user_list!Q:Q,user_list!G:G,"&lt;="&amp;A2006,user_list!H:H,"&gt;="&amp;A2006)</f>
        <v>5.416666666666667</v>
      </c>
      <c r="D2006">
        <f>SUMIFS(user_list!P:P,user_list!G:G,"&lt;="&amp;A2006,user_list!H:H,"&gt;="&amp;A2006,user_list!J:J,days!G2006)+SUMIFS(user_list!P:P,user_list!G:G,"&lt;="&amp;A2006,user_list!H:H,"&gt;="&amp;A2006,user_list!J:J,days!G2006-1)</f>
        <v>1.2819444444444441</v>
      </c>
      <c r="E2006" s="38">
        <f>COUNTIF(user_list!H:H,A2006)</f>
        <v>0</v>
      </c>
      <c r="F2006" s="55">
        <f t="shared" si="62"/>
        <v>6</v>
      </c>
      <c r="G2006" s="55">
        <f t="shared" si="63"/>
        <v>2020</v>
      </c>
    </row>
    <row r="2007" spans="1:7" x14ac:dyDescent="0.3">
      <c r="A2007" s="74">
        <v>44010</v>
      </c>
      <c r="B2007">
        <f>SUMIFS(user_list!P:P,user_list!G:G,"&lt;="&amp;A2007,user_list!H:H,"&gt;="&amp;A2007)</f>
        <v>2.1371759259259258</v>
      </c>
      <c r="C2007">
        <f>SUMIFS(user_list!Q:Q,user_list!G:G,"&lt;="&amp;A2007,user_list!H:H,"&gt;="&amp;A2007)</f>
        <v>5.416666666666667</v>
      </c>
      <c r="D2007">
        <f>SUMIFS(user_list!P:P,user_list!G:G,"&lt;="&amp;A2007,user_list!H:H,"&gt;="&amp;A2007,user_list!J:J,days!G2007)+SUMIFS(user_list!P:P,user_list!G:G,"&lt;="&amp;A2007,user_list!H:H,"&gt;="&amp;A2007,user_list!J:J,days!G2007-1)</f>
        <v>1.2819444444444441</v>
      </c>
      <c r="E2007" s="38">
        <f>COUNTIF(user_list!H:H,A2007)</f>
        <v>0</v>
      </c>
      <c r="F2007" s="55">
        <f t="shared" si="62"/>
        <v>6</v>
      </c>
      <c r="G2007" s="55">
        <f t="shared" si="63"/>
        <v>2020</v>
      </c>
    </row>
    <row r="2008" spans="1:7" x14ac:dyDescent="0.3">
      <c r="A2008" s="74">
        <v>44011</v>
      </c>
      <c r="B2008">
        <f>SUMIFS(user_list!P:P,user_list!G:G,"&lt;="&amp;A2008,user_list!H:H,"&gt;="&amp;A2008)</f>
        <v>2.1371759259259258</v>
      </c>
      <c r="C2008">
        <f>SUMIFS(user_list!Q:Q,user_list!G:G,"&lt;="&amp;A2008,user_list!H:H,"&gt;="&amp;A2008)</f>
        <v>5.416666666666667</v>
      </c>
      <c r="D2008">
        <f>SUMIFS(user_list!P:P,user_list!G:G,"&lt;="&amp;A2008,user_list!H:H,"&gt;="&amp;A2008,user_list!J:J,days!G2008)+SUMIFS(user_list!P:P,user_list!G:G,"&lt;="&amp;A2008,user_list!H:H,"&gt;="&amp;A2008,user_list!J:J,days!G2008-1)</f>
        <v>1.2819444444444441</v>
      </c>
      <c r="E2008" s="38">
        <f>COUNTIF(user_list!H:H,A2008)</f>
        <v>0</v>
      </c>
      <c r="F2008" s="55">
        <f t="shared" si="62"/>
        <v>6</v>
      </c>
      <c r="G2008" s="55">
        <f t="shared" si="63"/>
        <v>2020</v>
      </c>
    </row>
    <row r="2009" spans="1:7" x14ac:dyDescent="0.3">
      <c r="A2009" s="74">
        <v>44012</v>
      </c>
      <c r="B2009">
        <f>SUMIFS(user_list!P:P,user_list!G:G,"&lt;="&amp;A2009,user_list!H:H,"&gt;="&amp;A2009)</f>
        <v>2.1371759259259258</v>
      </c>
      <c r="C2009">
        <f>SUMIFS(user_list!Q:Q,user_list!G:G,"&lt;="&amp;A2009,user_list!H:H,"&gt;="&amp;A2009)</f>
        <v>5.416666666666667</v>
      </c>
      <c r="D2009">
        <f>SUMIFS(user_list!P:P,user_list!G:G,"&lt;="&amp;A2009,user_list!H:H,"&gt;="&amp;A2009,user_list!J:J,days!G2009)+SUMIFS(user_list!P:P,user_list!G:G,"&lt;="&amp;A2009,user_list!H:H,"&gt;="&amp;A2009,user_list!J:J,days!G2009-1)</f>
        <v>1.2819444444444441</v>
      </c>
      <c r="E2009" s="38">
        <f>COUNTIF(user_list!H:H,A2009)</f>
        <v>1</v>
      </c>
      <c r="F2009" s="55">
        <f t="shared" si="62"/>
        <v>6</v>
      </c>
      <c r="G2009" s="55">
        <f t="shared" si="63"/>
        <v>2020</v>
      </c>
    </row>
    <row r="2010" spans="1:7" x14ac:dyDescent="0.3">
      <c r="A2010" s="74">
        <v>44013</v>
      </c>
      <c r="B2010">
        <f>SUMIFS(user_list!P:P,user_list!G:G,"&lt;="&amp;A2010,user_list!H:H,"&gt;="&amp;A2010)</f>
        <v>2.2078703703703701</v>
      </c>
      <c r="C2010">
        <f>SUMIFS(user_list!Q:Q,user_list!G:G,"&lt;="&amp;A2010,user_list!H:H,"&gt;="&amp;A2010)</f>
        <v>5.4722222222222214</v>
      </c>
      <c r="D2010">
        <f>SUMIFS(user_list!P:P,user_list!G:G,"&lt;="&amp;A2010,user_list!H:H,"&gt;="&amp;A2010,user_list!J:J,days!G2010)+SUMIFS(user_list!P:P,user_list!G:G,"&lt;="&amp;A2010,user_list!H:H,"&gt;="&amp;A2010,user_list!J:J,days!G2010-1)</f>
        <v>1.2819444444444441</v>
      </c>
      <c r="E2010" s="38">
        <f>COUNTIF(user_list!H:H,A2010)</f>
        <v>0</v>
      </c>
      <c r="F2010" s="55">
        <f t="shared" si="62"/>
        <v>7</v>
      </c>
      <c r="G2010" s="55">
        <f t="shared" si="63"/>
        <v>2020</v>
      </c>
    </row>
    <row r="2011" spans="1:7" x14ac:dyDescent="0.3">
      <c r="A2011" s="74">
        <v>44014</v>
      </c>
      <c r="B2011">
        <f>SUMIFS(user_list!P:P,user_list!G:G,"&lt;="&amp;A2011,user_list!H:H,"&gt;="&amp;A2011)</f>
        <v>2.2078703703703701</v>
      </c>
      <c r="C2011">
        <f>SUMIFS(user_list!Q:Q,user_list!G:G,"&lt;="&amp;A2011,user_list!H:H,"&gt;="&amp;A2011)</f>
        <v>5.4722222222222214</v>
      </c>
      <c r="D2011">
        <f>SUMIFS(user_list!P:P,user_list!G:G,"&lt;="&amp;A2011,user_list!H:H,"&gt;="&amp;A2011,user_list!J:J,days!G2011)+SUMIFS(user_list!P:P,user_list!G:G,"&lt;="&amp;A2011,user_list!H:H,"&gt;="&amp;A2011,user_list!J:J,days!G2011-1)</f>
        <v>1.2819444444444441</v>
      </c>
      <c r="E2011" s="38">
        <f>COUNTIF(user_list!H:H,A2011)</f>
        <v>0</v>
      </c>
      <c r="F2011" s="55">
        <f t="shared" si="62"/>
        <v>7</v>
      </c>
      <c r="G2011" s="55">
        <f t="shared" si="63"/>
        <v>2020</v>
      </c>
    </row>
    <row r="2012" spans="1:7" x14ac:dyDescent="0.3">
      <c r="A2012" s="74">
        <v>44015</v>
      </c>
      <c r="B2012">
        <f>SUMIFS(user_list!P:P,user_list!G:G,"&lt;="&amp;A2012,user_list!H:H,"&gt;="&amp;A2012)</f>
        <v>2.2078703703703701</v>
      </c>
      <c r="C2012">
        <f>SUMIFS(user_list!Q:Q,user_list!G:G,"&lt;="&amp;A2012,user_list!H:H,"&gt;="&amp;A2012)</f>
        <v>5.4722222222222214</v>
      </c>
      <c r="D2012">
        <f>SUMIFS(user_list!P:P,user_list!G:G,"&lt;="&amp;A2012,user_list!H:H,"&gt;="&amp;A2012,user_list!J:J,days!G2012)+SUMIFS(user_list!P:P,user_list!G:G,"&lt;="&amp;A2012,user_list!H:H,"&gt;="&amp;A2012,user_list!J:J,days!G2012-1)</f>
        <v>1.2819444444444441</v>
      </c>
      <c r="E2012" s="38">
        <f>COUNTIF(user_list!H:H,A2012)</f>
        <v>0</v>
      </c>
      <c r="F2012" s="55">
        <f t="shared" si="62"/>
        <v>7</v>
      </c>
      <c r="G2012" s="55">
        <f t="shared" si="63"/>
        <v>2020</v>
      </c>
    </row>
    <row r="2013" spans="1:7" x14ac:dyDescent="0.3">
      <c r="A2013" s="74">
        <v>44016</v>
      </c>
      <c r="B2013">
        <f>SUMIFS(user_list!P:P,user_list!G:G,"&lt;="&amp;A2013,user_list!H:H,"&gt;="&amp;A2013)</f>
        <v>2.2078703703703701</v>
      </c>
      <c r="C2013">
        <f>SUMIFS(user_list!Q:Q,user_list!G:G,"&lt;="&amp;A2013,user_list!H:H,"&gt;="&amp;A2013)</f>
        <v>5.4722222222222214</v>
      </c>
      <c r="D2013">
        <f>SUMIFS(user_list!P:P,user_list!G:G,"&lt;="&amp;A2013,user_list!H:H,"&gt;="&amp;A2013,user_list!J:J,days!G2013)+SUMIFS(user_list!P:P,user_list!G:G,"&lt;="&amp;A2013,user_list!H:H,"&gt;="&amp;A2013,user_list!J:J,days!G2013-1)</f>
        <v>1.2819444444444441</v>
      </c>
      <c r="E2013" s="38">
        <f>COUNTIF(user_list!H:H,A2013)</f>
        <v>1</v>
      </c>
      <c r="F2013" s="55">
        <f t="shared" si="62"/>
        <v>7</v>
      </c>
      <c r="G2013" s="55">
        <f t="shared" si="63"/>
        <v>2020</v>
      </c>
    </row>
    <row r="2014" spans="1:7" x14ac:dyDescent="0.3">
      <c r="A2014" s="74">
        <v>44017</v>
      </c>
      <c r="B2014">
        <f>SUMIFS(user_list!P:P,user_list!G:G,"&lt;="&amp;A2014,user_list!H:H,"&gt;="&amp;A2014)</f>
        <v>1.4387037037037038</v>
      </c>
      <c r="C2014">
        <f>SUMIFS(user_list!Q:Q,user_list!G:G,"&lt;="&amp;A2014,user_list!H:H,"&gt;="&amp;A2014)</f>
        <v>3.5222222222222221</v>
      </c>
      <c r="D2014">
        <f>SUMIFS(user_list!P:P,user_list!G:G,"&lt;="&amp;A2014,user_list!H:H,"&gt;="&amp;A2014,user_list!J:J,days!G2014)+SUMIFS(user_list!P:P,user_list!G:G,"&lt;="&amp;A2014,user_list!H:H,"&gt;="&amp;A2014,user_list!J:J,days!G2014-1)</f>
        <v>0.51277777777777778</v>
      </c>
      <c r="E2014" s="38">
        <f>COUNTIF(user_list!H:H,A2014)</f>
        <v>0</v>
      </c>
      <c r="F2014" s="55">
        <f t="shared" si="62"/>
        <v>7</v>
      </c>
      <c r="G2014" s="55">
        <f t="shared" si="63"/>
        <v>2020</v>
      </c>
    </row>
    <row r="2015" spans="1:7" x14ac:dyDescent="0.3">
      <c r="A2015" s="74">
        <v>44018</v>
      </c>
      <c r="B2015">
        <f>SUMIFS(user_list!P:P,user_list!G:G,"&lt;="&amp;A2015,user_list!H:H,"&gt;="&amp;A2015)</f>
        <v>1.4387037037037038</v>
      </c>
      <c r="C2015">
        <f>SUMIFS(user_list!Q:Q,user_list!G:G,"&lt;="&amp;A2015,user_list!H:H,"&gt;="&amp;A2015)</f>
        <v>3.5222222222222221</v>
      </c>
      <c r="D2015">
        <f>SUMIFS(user_list!P:P,user_list!G:G,"&lt;="&amp;A2015,user_list!H:H,"&gt;="&amp;A2015,user_list!J:J,days!G2015)+SUMIFS(user_list!P:P,user_list!G:G,"&lt;="&amp;A2015,user_list!H:H,"&gt;="&amp;A2015,user_list!J:J,days!G2015-1)</f>
        <v>0.51277777777777778</v>
      </c>
      <c r="E2015" s="38">
        <f>COUNTIF(user_list!H:H,A2015)</f>
        <v>0</v>
      </c>
      <c r="F2015" s="55">
        <f t="shared" si="62"/>
        <v>7</v>
      </c>
      <c r="G2015" s="55">
        <f t="shared" si="63"/>
        <v>2020</v>
      </c>
    </row>
    <row r="2016" spans="1:7" x14ac:dyDescent="0.3">
      <c r="A2016" s="74">
        <v>44019</v>
      </c>
      <c r="B2016">
        <f>SUMIFS(user_list!P:P,user_list!G:G,"&lt;="&amp;A2016,user_list!H:H,"&gt;="&amp;A2016)</f>
        <v>1.4387037037037038</v>
      </c>
      <c r="C2016">
        <f>SUMIFS(user_list!Q:Q,user_list!G:G,"&lt;="&amp;A2016,user_list!H:H,"&gt;="&amp;A2016)</f>
        <v>3.5222222222222221</v>
      </c>
      <c r="D2016">
        <f>SUMIFS(user_list!P:P,user_list!G:G,"&lt;="&amp;A2016,user_list!H:H,"&gt;="&amp;A2016,user_list!J:J,days!G2016)+SUMIFS(user_list!P:P,user_list!G:G,"&lt;="&amp;A2016,user_list!H:H,"&gt;="&amp;A2016,user_list!J:J,days!G2016-1)</f>
        <v>0.51277777777777778</v>
      </c>
      <c r="E2016" s="38">
        <f>COUNTIF(user_list!H:H,A2016)</f>
        <v>0</v>
      </c>
      <c r="F2016" s="55">
        <f t="shared" si="62"/>
        <v>7</v>
      </c>
      <c r="G2016" s="55">
        <f t="shared" si="63"/>
        <v>2020</v>
      </c>
    </row>
    <row r="2017" spans="1:7" x14ac:dyDescent="0.3">
      <c r="A2017" s="74">
        <v>44020</v>
      </c>
      <c r="B2017">
        <f>SUMIFS(user_list!P:P,user_list!G:G,"&lt;="&amp;A2017,user_list!H:H,"&gt;="&amp;A2017)</f>
        <v>1.4387037037037038</v>
      </c>
      <c r="C2017">
        <f>SUMIFS(user_list!Q:Q,user_list!G:G,"&lt;="&amp;A2017,user_list!H:H,"&gt;="&amp;A2017)</f>
        <v>3.5222222222222221</v>
      </c>
      <c r="D2017">
        <f>SUMIFS(user_list!P:P,user_list!G:G,"&lt;="&amp;A2017,user_list!H:H,"&gt;="&amp;A2017,user_list!J:J,days!G2017)+SUMIFS(user_list!P:P,user_list!G:G,"&lt;="&amp;A2017,user_list!H:H,"&gt;="&amp;A2017,user_list!J:J,days!G2017-1)</f>
        <v>0.51277777777777778</v>
      </c>
      <c r="E2017" s="38">
        <f>COUNTIF(user_list!H:H,A2017)</f>
        <v>0</v>
      </c>
      <c r="F2017" s="55">
        <f t="shared" si="62"/>
        <v>7</v>
      </c>
      <c r="G2017" s="55">
        <f t="shared" si="63"/>
        <v>2020</v>
      </c>
    </row>
    <row r="2018" spans="1:7" x14ac:dyDescent="0.3">
      <c r="A2018" s="74">
        <v>44021</v>
      </c>
      <c r="B2018">
        <f>SUMIFS(user_list!P:P,user_list!G:G,"&lt;="&amp;A2018,user_list!H:H,"&gt;="&amp;A2018)</f>
        <v>1.6452592592592592</v>
      </c>
      <c r="C2018">
        <f>SUMIFS(user_list!Q:Q,user_list!G:G,"&lt;="&amp;A2018,user_list!H:H,"&gt;="&amp;A2018)</f>
        <v>4.0422222222222217</v>
      </c>
      <c r="D2018">
        <f>SUMIFS(user_list!P:P,user_list!G:G,"&lt;="&amp;A2018,user_list!H:H,"&gt;="&amp;A2018,user_list!J:J,days!G2018)+SUMIFS(user_list!P:P,user_list!G:G,"&lt;="&amp;A2018,user_list!H:H,"&gt;="&amp;A2018,user_list!J:J,days!G2018-1)</f>
        <v>0.71933333333333327</v>
      </c>
      <c r="E2018" s="38">
        <f>COUNTIF(user_list!H:H,A2018)</f>
        <v>1</v>
      </c>
      <c r="F2018" s="55">
        <f t="shared" si="62"/>
        <v>7</v>
      </c>
      <c r="G2018" s="55">
        <f t="shared" si="63"/>
        <v>2020</v>
      </c>
    </row>
    <row r="2019" spans="1:7" x14ac:dyDescent="0.3">
      <c r="A2019" s="74">
        <v>44022</v>
      </c>
      <c r="B2019">
        <f>SUMIFS(user_list!P:P,user_list!G:G,"&lt;="&amp;A2019,user_list!H:H,"&gt;="&amp;A2019)</f>
        <v>0.71933333333333327</v>
      </c>
      <c r="C2019">
        <f>SUMIFS(user_list!Q:Q,user_list!G:G,"&lt;="&amp;A2019,user_list!H:H,"&gt;="&amp;A2019)</f>
        <v>1.82</v>
      </c>
      <c r="D2019">
        <f>SUMIFS(user_list!P:P,user_list!G:G,"&lt;="&amp;A2019,user_list!H:H,"&gt;="&amp;A2019,user_list!J:J,days!G2019)+SUMIFS(user_list!P:P,user_list!G:G,"&lt;="&amp;A2019,user_list!H:H,"&gt;="&amp;A2019,user_list!J:J,days!G2019-1)</f>
        <v>0.71933333333333327</v>
      </c>
      <c r="E2019" s="38">
        <f>COUNTIF(user_list!H:H,A2019)</f>
        <v>0</v>
      </c>
      <c r="F2019" s="55">
        <f t="shared" si="62"/>
        <v>7</v>
      </c>
      <c r="G2019" s="55">
        <f t="shared" si="63"/>
        <v>2020</v>
      </c>
    </row>
    <row r="2020" spans="1:7" x14ac:dyDescent="0.3">
      <c r="A2020" s="74">
        <v>44023</v>
      </c>
      <c r="B2020">
        <f>SUMIFS(user_list!P:P,user_list!G:G,"&lt;="&amp;A2020,user_list!H:H,"&gt;="&amp;A2020)</f>
        <v>0.71933333333333327</v>
      </c>
      <c r="C2020">
        <f>SUMIFS(user_list!Q:Q,user_list!G:G,"&lt;="&amp;A2020,user_list!H:H,"&gt;="&amp;A2020)</f>
        <v>1.82</v>
      </c>
      <c r="D2020">
        <f>SUMIFS(user_list!P:P,user_list!G:G,"&lt;="&amp;A2020,user_list!H:H,"&gt;="&amp;A2020,user_list!J:J,days!G2020)+SUMIFS(user_list!P:P,user_list!G:G,"&lt;="&amp;A2020,user_list!H:H,"&gt;="&amp;A2020,user_list!J:J,days!G2020-1)</f>
        <v>0.71933333333333327</v>
      </c>
      <c r="E2020" s="38">
        <f>COUNTIF(user_list!H:H,A2020)</f>
        <v>0</v>
      </c>
      <c r="F2020" s="55">
        <f t="shared" si="62"/>
        <v>7</v>
      </c>
      <c r="G2020" s="55">
        <f t="shared" si="63"/>
        <v>2020</v>
      </c>
    </row>
    <row r="2021" spans="1:7" x14ac:dyDescent="0.3">
      <c r="A2021" s="74">
        <v>44024</v>
      </c>
      <c r="B2021">
        <f>SUMIFS(user_list!P:P,user_list!G:G,"&lt;="&amp;A2021,user_list!H:H,"&gt;="&amp;A2021)</f>
        <v>0.71933333333333327</v>
      </c>
      <c r="C2021">
        <f>SUMIFS(user_list!Q:Q,user_list!G:G,"&lt;="&amp;A2021,user_list!H:H,"&gt;="&amp;A2021)</f>
        <v>1.82</v>
      </c>
      <c r="D2021">
        <f>SUMIFS(user_list!P:P,user_list!G:G,"&lt;="&amp;A2021,user_list!H:H,"&gt;="&amp;A2021,user_list!J:J,days!G2021)+SUMIFS(user_list!P:P,user_list!G:G,"&lt;="&amp;A2021,user_list!H:H,"&gt;="&amp;A2021,user_list!J:J,days!G2021-1)</f>
        <v>0.71933333333333327</v>
      </c>
      <c r="E2021" s="38">
        <f>COUNTIF(user_list!H:H,A2021)</f>
        <v>0</v>
      </c>
      <c r="F2021" s="55">
        <f t="shared" si="62"/>
        <v>7</v>
      </c>
      <c r="G2021" s="55">
        <f t="shared" si="63"/>
        <v>2020</v>
      </c>
    </row>
    <row r="2022" spans="1:7" x14ac:dyDescent="0.3">
      <c r="A2022" s="74">
        <v>44025</v>
      </c>
      <c r="B2022">
        <f>SUMIFS(user_list!P:P,user_list!G:G,"&lt;="&amp;A2022,user_list!H:H,"&gt;="&amp;A2022)</f>
        <v>0.71933333333333327</v>
      </c>
      <c r="C2022">
        <f>SUMIFS(user_list!Q:Q,user_list!G:G,"&lt;="&amp;A2022,user_list!H:H,"&gt;="&amp;A2022)</f>
        <v>1.82</v>
      </c>
      <c r="D2022">
        <f>SUMIFS(user_list!P:P,user_list!G:G,"&lt;="&amp;A2022,user_list!H:H,"&gt;="&amp;A2022,user_list!J:J,days!G2022)+SUMIFS(user_list!P:P,user_list!G:G,"&lt;="&amp;A2022,user_list!H:H,"&gt;="&amp;A2022,user_list!J:J,days!G2022-1)</f>
        <v>0.71933333333333327</v>
      </c>
      <c r="E2022" s="38">
        <f>COUNTIF(user_list!H:H,A2022)</f>
        <v>0</v>
      </c>
      <c r="F2022" s="55">
        <f t="shared" si="62"/>
        <v>7</v>
      </c>
      <c r="G2022" s="55">
        <f t="shared" si="63"/>
        <v>2020</v>
      </c>
    </row>
    <row r="2023" spans="1:7" x14ac:dyDescent="0.3">
      <c r="A2023" s="74">
        <v>44026</v>
      </c>
      <c r="B2023">
        <f>SUMIFS(user_list!P:P,user_list!G:G,"&lt;="&amp;A2023,user_list!H:H,"&gt;="&amp;A2023)</f>
        <v>0.92766666666666653</v>
      </c>
      <c r="C2023">
        <f>SUMIFS(user_list!Q:Q,user_list!G:G,"&lt;="&amp;A2023,user_list!H:H,"&gt;="&amp;A2023)</f>
        <v>2.3200000000000003</v>
      </c>
      <c r="D2023">
        <f>SUMIFS(user_list!P:P,user_list!G:G,"&lt;="&amp;A2023,user_list!H:H,"&gt;="&amp;A2023,user_list!J:J,days!G2023)+SUMIFS(user_list!P:P,user_list!G:G,"&lt;="&amp;A2023,user_list!H:H,"&gt;="&amp;A2023,user_list!J:J,days!G2023-1)</f>
        <v>0.92766666666666653</v>
      </c>
      <c r="E2023" s="38">
        <f>COUNTIF(user_list!H:H,A2023)</f>
        <v>1</v>
      </c>
      <c r="F2023" s="55">
        <f t="shared" si="62"/>
        <v>7</v>
      </c>
      <c r="G2023" s="55">
        <f t="shared" si="63"/>
        <v>2020</v>
      </c>
    </row>
    <row r="2024" spans="1:7" x14ac:dyDescent="0.3">
      <c r="A2024" s="74">
        <v>44027</v>
      </c>
      <c r="B2024">
        <f>SUMIFS(user_list!P:P,user_list!G:G,"&lt;="&amp;A2024,user_list!H:H,"&gt;="&amp;A2024)</f>
        <v>0.41488888888888875</v>
      </c>
      <c r="C2024">
        <f>SUMIFS(user_list!Q:Q,user_list!G:G,"&lt;="&amp;A2024,user_list!H:H,"&gt;="&amp;A2024)</f>
        <v>1.02</v>
      </c>
      <c r="D2024">
        <f>SUMIFS(user_list!P:P,user_list!G:G,"&lt;="&amp;A2024,user_list!H:H,"&gt;="&amp;A2024,user_list!J:J,days!G2024)+SUMIFS(user_list!P:P,user_list!G:G,"&lt;="&amp;A2024,user_list!H:H,"&gt;="&amp;A2024,user_list!J:J,days!G2024-1)</f>
        <v>0.41488888888888875</v>
      </c>
      <c r="E2024" s="38">
        <f>COUNTIF(user_list!H:H,A2024)</f>
        <v>1</v>
      </c>
      <c r="F2024" s="55">
        <f t="shared" si="62"/>
        <v>7</v>
      </c>
      <c r="G2024" s="55">
        <f t="shared" si="63"/>
        <v>2020</v>
      </c>
    </row>
    <row r="2025" spans="1:7" x14ac:dyDescent="0.3">
      <c r="A2025" s="74">
        <v>44028</v>
      </c>
      <c r="B2025">
        <f>SUMIFS(user_list!P:P,user_list!G:G,"&lt;="&amp;A2025,user_list!H:H,"&gt;="&amp;A2025)</f>
        <v>0.20655555555555549</v>
      </c>
      <c r="C2025">
        <f>SUMIFS(user_list!Q:Q,user_list!G:G,"&lt;="&amp;A2025,user_list!H:H,"&gt;="&amp;A2025)</f>
        <v>0.52</v>
      </c>
      <c r="D2025">
        <f>SUMIFS(user_list!P:P,user_list!G:G,"&lt;="&amp;A2025,user_list!H:H,"&gt;="&amp;A2025,user_list!J:J,days!G2025)+SUMIFS(user_list!P:P,user_list!G:G,"&lt;="&amp;A2025,user_list!H:H,"&gt;="&amp;A2025,user_list!J:J,days!G2025-1)</f>
        <v>0.20655555555555549</v>
      </c>
      <c r="E2025" s="38">
        <f>COUNTIF(user_list!H:H,A2025)</f>
        <v>0</v>
      </c>
      <c r="F2025" s="55">
        <f t="shared" si="62"/>
        <v>7</v>
      </c>
      <c r="G2025" s="55">
        <f t="shared" si="63"/>
        <v>2020</v>
      </c>
    </row>
    <row r="2026" spans="1:7" x14ac:dyDescent="0.3">
      <c r="A2026" s="74">
        <v>44029</v>
      </c>
      <c r="B2026">
        <f>SUMIFS(user_list!P:P,user_list!G:G,"&lt;="&amp;A2026,user_list!H:H,"&gt;="&amp;A2026)</f>
        <v>0.20655555555555549</v>
      </c>
      <c r="C2026">
        <f>SUMIFS(user_list!Q:Q,user_list!G:G,"&lt;="&amp;A2026,user_list!H:H,"&gt;="&amp;A2026)</f>
        <v>0.52</v>
      </c>
      <c r="D2026">
        <f>SUMIFS(user_list!P:P,user_list!G:G,"&lt;="&amp;A2026,user_list!H:H,"&gt;="&amp;A2026,user_list!J:J,days!G2026)+SUMIFS(user_list!P:P,user_list!G:G,"&lt;="&amp;A2026,user_list!H:H,"&gt;="&amp;A2026,user_list!J:J,days!G2026-1)</f>
        <v>0.20655555555555549</v>
      </c>
      <c r="E2026" s="38">
        <f>COUNTIF(user_list!H:H,A2026)</f>
        <v>0</v>
      </c>
      <c r="F2026" s="55">
        <f t="shared" si="62"/>
        <v>7</v>
      </c>
      <c r="G2026" s="55">
        <f t="shared" si="63"/>
        <v>2020</v>
      </c>
    </row>
    <row r="2027" spans="1:7" x14ac:dyDescent="0.3">
      <c r="A2027" s="74">
        <v>44030</v>
      </c>
      <c r="B2027">
        <f>SUMIFS(user_list!P:P,user_list!G:G,"&lt;="&amp;A2027,user_list!H:H,"&gt;="&amp;A2027)</f>
        <v>1.2701666666666667</v>
      </c>
      <c r="C2027">
        <f>SUMIFS(user_list!Q:Q,user_list!G:G,"&lt;="&amp;A2027,user_list!H:H,"&gt;="&amp;A2027)</f>
        <v>5.52</v>
      </c>
      <c r="D2027">
        <f>SUMIFS(user_list!P:P,user_list!G:G,"&lt;="&amp;A2027,user_list!H:H,"&gt;="&amp;A2027,user_list!J:J,days!G2027)+SUMIFS(user_list!P:P,user_list!G:G,"&lt;="&amp;A2027,user_list!H:H,"&gt;="&amp;A2027,user_list!J:J,days!G2027-1)</f>
        <v>1.2701666666666667</v>
      </c>
      <c r="E2027" s="38">
        <f>COUNTIF(user_list!H:H,A2027)</f>
        <v>0</v>
      </c>
      <c r="F2027" s="55">
        <f t="shared" si="62"/>
        <v>7</v>
      </c>
      <c r="G2027" s="55">
        <f t="shared" si="63"/>
        <v>2020</v>
      </c>
    </row>
    <row r="2028" spans="1:7" x14ac:dyDescent="0.3">
      <c r="A2028" s="74">
        <v>44031</v>
      </c>
      <c r="B2028">
        <f>SUMIFS(user_list!P:P,user_list!G:G,"&lt;="&amp;A2028,user_list!H:H,"&gt;="&amp;A2028)</f>
        <v>1.4736317296678121</v>
      </c>
      <c r="C2028">
        <f>SUMIFS(user_list!Q:Q,user_list!G:G,"&lt;="&amp;A2028,user_list!H:H,"&gt;="&amp;A2028)</f>
        <v>6.0251546391752573</v>
      </c>
      <c r="D2028">
        <f>SUMIFS(user_list!P:P,user_list!G:G,"&lt;="&amp;A2028,user_list!H:H,"&gt;="&amp;A2028,user_list!J:J,days!G2028)+SUMIFS(user_list!P:P,user_list!G:G,"&lt;="&amp;A2028,user_list!H:H,"&gt;="&amp;A2028,user_list!J:J,days!G2028-1)</f>
        <v>1.2701666666666667</v>
      </c>
      <c r="E2028" s="38">
        <f>COUNTIF(user_list!H:H,A2028)</f>
        <v>0</v>
      </c>
      <c r="F2028" s="55">
        <f t="shared" si="62"/>
        <v>7</v>
      </c>
      <c r="G2028" s="55">
        <f t="shared" si="63"/>
        <v>2020</v>
      </c>
    </row>
    <row r="2029" spans="1:7" x14ac:dyDescent="0.3">
      <c r="A2029" s="74">
        <v>44032</v>
      </c>
      <c r="B2029">
        <f>SUMIFS(user_list!P:P,user_list!G:G,"&lt;="&amp;A2029,user_list!H:H,"&gt;="&amp;A2029)</f>
        <v>1.4736317296678121</v>
      </c>
      <c r="C2029">
        <f>SUMIFS(user_list!Q:Q,user_list!G:G,"&lt;="&amp;A2029,user_list!H:H,"&gt;="&amp;A2029)</f>
        <v>6.0251546391752573</v>
      </c>
      <c r="D2029">
        <f>SUMIFS(user_list!P:P,user_list!G:G,"&lt;="&amp;A2029,user_list!H:H,"&gt;="&amp;A2029,user_list!J:J,days!G2029)+SUMIFS(user_list!P:P,user_list!G:G,"&lt;="&amp;A2029,user_list!H:H,"&gt;="&amp;A2029,user_list!J:J,days!G2029-1)</f>
        <v>1.2701666666666667</v>
      </c>
      <c r="E2029" s="38">
        <f>COUNTIF(user_list!H:H,A2029)</f>
        <v>0</v>
      </c>
      <c r="F2029" s="55">
        <f t="shared" si="62"/>
        <v>7</v>
      </c>
      <c r="G2029" s="55">
        <f t="shared" si="63"/>
        <v>2020</v>
      </c>
    </row>
    <row r="2030" spans="1:7" x14ac:dyDescent="0.3">
      <c r="A2030" s="74">
        <v>44033</v>
      </c>
      <c r="B2030">
        <f>SUMIFS(user_list!P:P,user_list!G:G,"&lt;="&amp;A2030,user_list!H:H,"&gt;="&amp;A2030)</f>
        <v>1.5705761741122566</v>
      </c>
      <c r="C2030">
        <f>SUMIFS(user_list!Q:Q,user_list!G:G,"&lt;="&amp;A2030,user_list!H:H,"&gt;="&amp;A2030)</f>
        <v>7.0251546391752573</v>
      </c>
      <c r="D2030">
        <f>SUMIFS(user_list!P:P,user_list!G:G,"&lt;="&amp;A2030,user_list!H:H,"&gt;="&amp;A2030,user_list!J:J,days!G2030)+SUMIFS(user_list!P:P,user_list!G:G,"&lt;="&amp;A2030,user_list!H:H,"&gt;="&amp;A2030,user_list!J:J,days!G2030-1)</f>
        <v>1.3671111111111112</v>
      </c>
      <c r="E2030" s="38">
        <f>COUNTIF(user_list!H:H,A2030)</f>
        <v>2</v>
      </c>
      <c r="F2030" s="55">
        <f t="shared" si="62"/>
        <v>7</v>
      </c>
      <c r="G2030" s="55">
        <f t="shared" si="63"/>
        <v>2020</v>
      </c>
    </row>
    <row r="2031" spans="1:7" x14ac:dyDescent="0.3">
      <c r="A2031" s="74">
        <v>44034</v>
      </c>
      <c r="B2031">
        <f>SUMIFS(user_list!P:P,user_list!G:G,"&lt;="&amp;A2031,user_list!H:H,"&gt;="&amp;A2031)</f>
        <v>1.8316872852233677</v>
      </c>
      <c r="C2031">
        <f>SUMIFS(user_list!Q:Q,user_list!G:G,"&lt;="&amp;A2031,user_list!H:H,"&gt;="&amp;A2031)</f>
        <v>13.025154639175257</v>
      </c>
      <c r="D2031">
        <f>SUMIFS(user_list!P:P,user_list!G:G,"&lt;="&amp;A2031,user_list!H:H,"&gt;="&amp;A2031,user_list!J:J,days!G2031)+SUMIFS(user_list!P:P,user_list!G:G,"&lt;="&amp;A2031,user_list!H:H,"&gt;="&amp;A2031,user_list!J:J,days!G2031-1)</f>
        <v>1.2282222222222221</v>
      </c>
      <c r="E2031" s="38">
        <f>COUNTIF(user_list!H:H,A2031)</f>
        <v>4</v>
      </c>
      <c r="F2031" s="55">
        <f t="shared" si="62"/>
        <v>7</v>
      </c>
      <c r="G2031" s="55">
        <f t="shared" si="63"/>
        <v>2020</v>
      </c>
    </row>
    <row r="2032" spans="1:7" x14ac:dyDescent="0.3">
      <c r="A2032" s="74">
        <v>44035</v>
      </c>
      <c r="B2032">
        <f>SUMIFS(user_list!P:P,user_list!G:G,"&lt;="&amp;A2032,user_list!H:H,"&gt;="&amp;A2032)</f>
        <v>2.3994650630011454</v>
      </c>
      <c r="C2032">
        <f>SUMIFS(user_list!Q:Q,user_list!G:G,"&lt;="&amp;A2032,user_list!H:H,"&gt;="&amp;A2032)</f>
        <v>11.025154639175257</v>
      </c>
      <c r="D2032">
        <f>SUMIFS(user_list!P:P,user_list!G:G,"&lt;="&amp;A2032,user_list!H:H,"&gt;="&amp;A2032,user_list!J:J,days!G2032)+SUMIFS(user_list!P:P,user_list!G:G,"&lt;="&amp;A2032,user_list!H:H,"&gt;="&amp;A2032,user_list!J:J,days!G2032-1)</f>
        <v>1.7959999999999998</v>
      </c>
      <c r="E2032" s="38">
        <f>COUNTIF(user_list!H:H,A2032)</f>
        <v>2</v>
      </c>
      <c r="F2032" s="55">
        <f t="shared" si="62"/>
        <v>7</v>
      </c>
      <c r="G2032" s="55">
        <f t="shared" si="63"/>
        <v>2020</v>
      </c>
    </row>
    <row r="2033" spans="1:7" x14ac:dyDescent="0.3">
      <c r="A2033" s="74">
        <v>44036</v>
      </c>
      <c r="B2033">
        <f>SUMIFS(user_list!P:P,user_list!G:G,"&lt;="&amp;A2033,user_list!H:H,"&gt;="&amp;A2033)</f>
        <v>1.4816872852233676</v>
      </c>
      <c r="C2033">
        <f>SUMIFS(user_list!Q:Q,user_list!G:G,"&lt;="&amp;A2033,user_list!H:H,"&gt;="&amp;A2033)</f>
        <v>6.0251546391752573</v>
      </c>
      <c r="D2033">
        <f>SUMIFS(user_list!P:P,user_list!G:G,"&lt;="&amp;A2033,user_list!H:H,"&gt;="&amp;A2033,user_list!J:J,days!G2033)+SUMIFS(user_list!P:P,user_list!G:G,"&lt;="&amp;A2033,user_list!H:H,"&gt;="&amp;A2033,user_list!J:J,days!G2033-1)</f>
        <v>1.2782222222222219</v>
      </c>
      <c r="E2033" s="38">
        <f>COUNTIF(user_list!H:H,A2033)</f>
        <v>1</v>
      </c>
      <c r="F2033" s="55">
        <f t="shared" si="62"/>
        <v>7</v>
      </c>
      <c r="G2033" s="55">
        <f t="shared" si="63"/>
        <v>2020</v>
      </c>
    </row>
    <row r="2034" spans="1:7" x14ac:dyDescent="0.3">
      <c r="A2034" s="74">
        <v>44037</v>
      </c>
      <c r="B2034">
        <f>SUMIFS(user_list!P:P,user_list!G:G,"&lt;="&amp;A2034,user_list!H:H,"&gt;="&amp;A2034)</f>
        <v>1.5094055391916215</v>
      </c>
      <c r="C2034">
        <f>SUMIFS(user_list!Q:Q,user_list!G:G,"&lt;="&amp;A2034,user_list!H:H,"&gt;="&amp;A2034)</f>
        <v>3.8108689248895433</v>
      </c>
      <c r="D2034">
        <f>SUMIFS(user_list!P:P,user_list!G:G,"&lt;="&amp;A2034,user_list!H:H,"&gt;="&amp;A2034,user_list!J:J,days!G2034)+SUMIFS(user_list!P:P,user_list!G:G,"&lt;="&amp;A2034,user_list!H:H,"&gt;="&amp;A2034,user_list!J:J,days!G2034-1)</f>
        <v>1.305940476190476</v>
      </c>
      <c r="E2034" s="38">
        <f>COUNTIF(user_list!H:H,A2034)</f>
        <v>0</v>
      </c>
      <c r="F2034" s="55">
        <f t="shared" si="62"/>
        <v>7</v>
      </c>
      <c r="G2034" s="55">
        <f t="shared" si="63"/>
        <v>2020</v>
      </c>
    </row>
    <row r="2035" spans="1:7" x14ac:dyDescent="0.3">
      <c r="A2035" s="74">
        <v>44038</v>
      </c>
      <c r="B2035">
        <f>SUMIFS(user_list!P:P,user_list!G:G,"&lt;="&amp;A2035,user_list!H:H,"&gt;="&amp;A2035)</f>
        <v>1.5094055391916215</v>
      </c>
      <c r="C2035">
        <f>SUMIFS(user_list!Q:Q,user_list!G:G,"&lt;="&amp;A2035,user_list!H:H,"&gt;="&amp;A2035)</f>
        <v>3.8108689248895433</v>
      </c>
      <c r="D2035">
        <f>SUMIFS(user_list!P:P,user_list!G:G,"&lt;="&amp;A2035,user_list!H:H,"&gt;="&amp;A2035,user_list!J:J,days!G2035)+SUMIFS(user_list!P:P,user_list!G:G,"&lt;="&amp;A2035,user_list!H:H,"&gt;="&amp;A2035,user_list!J:J,days!G2035-1)</f>
        <v>1.305940476190476</v>
      </c>
      <c r="E2035" s="38">
        <f>COUNTIF(user_list!H:H,A2035)</f>
        <v>0</v>
      </c>
      <c r="F2035" s="55">
        <f t="shared" si="62"/>
        <v>7</v>
      </c>
      <c r="G2035" s="55">
        <f t="shared" si="63"/>
        <v>2020</v>
      </c>
    </row>
    <row r="2036" spans="1:7" x14ac:dyDescent="0.3">
      <c r="A2036" s="74">
        <v>44039</v>
      </c>
      <c r="B2036">
        <f>SUMIFS(user_list!P:P,user_list!G:G,"&lt;="&amp;A2036,user_list!H:H,"&gt;="&amp;A2036)</f>
        <v>1.5094055391916215</v>
      </c>
      <c r="C2036">
        <f>SUMIFS(user_list!Q:Q,user_list!G:G,"&lt;="&amp;A2036,user_list!H:H,"&gt;="&amp;A2036)</f>
        <v>3.8108689248895433</v>
      </c>
      <c r="D2036">
        <f>SUMIFS(user_list!P:P,user_list!G:G,"&lt;="&amp;A2036,user_list!H:H,"&gt;="&amp;A2036,user_list!J:J,days!G2036)+SUMIFS(user_list!P:P,user_list!G:G,"&lt;="&amp;A2036,user_list!H:H,"&gt;="&amp;A2036,user_list!J:J,days!G2036-1)</f>
        <v>1.305940476190476</v>
      </c>
      <c r="E2036" s="38">
        <f>COUNTIF(user_list!H:H,A2036)</f>
        <v>0</v>
      </c>
      <c r="F2036" s="55">
        <f t="shared" si="62"/>
        <v>7</v>
      </c>
      <c r="G2036" s="55">
        <f t="shared" si="63"/>
        <v>2020</v>
      </c>
    </row>
    <row r="2037" spans="1:7" x14ac:dyDescent="0.3">
      <c r="A2037" s="74">
        <v>44040</v>
      </c>
      <c r="B2037">
        <f>SUMIFS(user_list!P:P,user_list!G:G,"&lt;="&amp;A2037,user_list!H:H,"&gt;="&amp;A2037)</f>
        <v>1.5094055391916215</v>
      </c>
      <c r="C2037">
        <f>SUMIFS(user_list!Q:Q,user_list!G:G,"&lt;="&amp;A2037,user_list!H:H,"&gt;="&amp;A2037)</f>
        <v>3.8108689248895433</v>
      </c>
      <c r="D2037">
        <f>SUMIFS(user_list!P:P,user_list!G:G,"&lt;="&amp;A2037,user_list!H:H,"&gt;="&amp;A2037,user_list!J:J,days!G2037)+SUMIFS(user_list!P:P,user_list!G:G,"&lt;="&amp;A2037,user_list!H:H,"&gt;="&amp;A2037,user_list!J:J,days!G2037-1)</f>
        <v>1.305940476190476</v>
      </c>
      <c r="E2037" s="38">
        <f>COUNTIF(user_list!H:H,A2037)</f>
        <v>1</v>
      </c>
      <c r="F2037" s="55">
        <f t="shared" si="62"/>
        <v>7</v>
      </c>
      <c r="G2037" s="55">
        <f t="shared" si="63"/>
        <v>2020</v>
      </c>
    </row>
    <row r="2038" spans="1:7" x14ac:dyDescent="0.3">
      <c r="A2038" s="74">
        <v>44041</v>
      </c>
      <c r="B2038">
        <f>SUMIFS(user_list!P:P,user_list!G:G,"&lt;="&amp;A2038,user_list!H:H,"&gt;="&amp;A2038)</f>
        <v>1.6866277614138439</v>
      </c>
      <c r="C2038">
        <f>SUMIFS(user_list!Q:Q,user_list!G:G,"&lt;="&amp;A2038,user_list!H:H,"&gt;="&amp;A2038)</f>
        <v>2.8108689248895433</v>
      </c>
      <c r="D2038">
        <f>SUMIFS(user_list!P:P,user_list!G:G,"&lt;="&amp;A2038,user_list!H:H,"&gt;="&amp;A2038,user_list!J:J,days!G2038)+SUMIFS(user_list!P:P,user_list!G:G,"&lt;="&amp;A2038,user_list!H:H,"&gt;="&amp;A2038,user_list!J:J,days!G2038-1)</f>
        <v>1.4831626984126984</v>
      </c>
      <c r="E2038" s="38">
        <f>COUNTIF(user_list!H:H,A2038)</f>
        <v>1</v>
      </c>
      <c r="F2038" s="55">
        <f t="shared" si="62"/>
        <v>7</v>
      </c>
      <c r="G2038" s="55">
        <f t="shared" si="63"/>
        <v>2020</v>
      </c>
    </row>
    <row r="2039" spans="1:7" x14ac:dyDescent="0.3">
      <c r="A2039" s="74">
        <v>44042</v>
      </c>
      <c r="B2039">
        <f>SUMIFS(user_list!P:P,user_list!G:G,"&lt;="&amp;A2039,user_list!H:H,"&gt;="&amp;A2039)</f>
        <v>2.5398348321209148</v>
      </c>
      <c r="C2039">
        <f>SUMIFS(user_list!Q:Q,user_list!G:G,"&lt;="&amp;A2039,user_list!H:H,"&gt;="&amp;A2039)</f>
        <v>18.401778015798634</v>
      </c>
      <c r="D2039">
        <f>SUMIFS(user_list!P:P,user_list!G:G,"&lt;="&amp;A2039,user_list!H:H,"&gt;="&amp;A2039,user_list!J:J,days!G2039)+SUMIFS(user_list!P:P,user_list!G:G,"&lt;="&amp;A2039,user_list!H:H,"&gt;="&amp;A2039,user_list!J:J,days!G2039-1)</f>
        <v>2.3295515873015877</v>
      </c>
      <c r="E2039" s="38">
        <f>COUNTIF(user_list!H:H,A2039)</f>
        <v>4</v>
      </c>
      <c r="F2039" s="55">
        <f t="shared" si="62"/>
        <v>7</v>
      </c>
      <c r="G2039" s="55">
        <f t="shared" si="63"/>
        <v>2020</v>
      </c>
    </row>
    <row r="2040" spans="1:7" x14ac:dyDescent="0.3">
      <c r="A2040" s="74">
        <v>44043</v>
      </c>
      <c r="B2040">
        <f>SUMIFS(user_list!P:P,user_list!G:G,"&lt;="&amp;A2040,user_list!H:H,"&gt;="&amp;A2040)</f>
        <v>1.1778903876764701</v>
      </c>
      <c r="C2040">
        <f>SUMIFS(user_list!Q:Q,user_list!G:G,"&lt;="&amp;A2040,user_list!H:H,"&gt;="&amp;A2040)</f>
        <v>7.4017780157986346</v>
      </c>
      <c r="D2040">
        <f>SUMIFS(user_list!P:P,user_list!G:G,"&lt;="&amp;A2040,user_list!H:H,"&gt;="&amp;A2040,user_list!J:J,days!G2040)+SUMIFS(user_list!P:P,user_list!G:G,"&lt;="&amp;A2040,user_list!H:H,"&gt;="&amp;A2040,user_list!J:J,days!G2040-1)</f>
        <v>0.96760714285714289</v>
      </c>
      <c r="E2040" s="38">
        <f>COUNTIF(user_list!H:H,A2040)</f>
        <v>1</v>
      </c>
      <c r="F2040" s="55">
        <f t="shared" si="62"/>
        <v>7</v>
      </c>
      <c r="G2040" s="55">
        <f t="shared" si="63"/>
        <v>2020</v>
      </c>
    </row>
    <row r="2041" spans="1:7" x14ac:dyDescent="0.3">
      <c r="A2041" s="74">
        <v>44044</v>
      </c>
      <c r="B2041">
        <f>SUMIFS(user_list!P:P,user_list!G:G,"&lt;="&amp;A2041,user_list!H:H,"&gt;="&amp;A2041)</f>
        <v>2.2753903876764694</v>
      </c>
      <c r="C2041">
        <f>SUMIFS(user_list!Q:Q,user_list!G:G,"&lt;="&amp;A2041,user_list!H:H,"&gt;="&amp;A2041)</f>
        <v>2.9017780157986341</v>
      </c>
      <c r="D2041">
        <f>SUMIFS(user_list!P:P,user_list!G:G,"&lt;="&amp;A2041,user_list!H:H,"&gt;="&amp;A2041,user_list!J:J,days!G2041)+SUMIFS(user_list!P:P,user_list!G:G,"&lt;="&amp;A2041,user_list!H:H,"&gt;="&amp;A2041,user_list!J:J,days!G2041-1)</f>
        <v>2.0651071428571424</v>
      </c>
      <c r="E2041" s="38">
        <f>COUNTIF(user_list!H:H,A2041)</f>
        <v>1</v>
      </c>
      <c r="F2041" s="55">
        <f t="shared" si="62"/>
        <v>8</v>
      </c>
      <c r="G2041" s="55">
        <f t="shared" si="63"/>
        <v>2020</v>
      </c>
    </row>
    <row r="2042" spans="1:7" x14ac:dyDescent="0.3">
      <c r="A2042" s="74">
        <v>44045</v>
      </c>
      <c r="B2042">
        <f>SUMIFS(user_list!P:P,user_list!G:G,"&lt;="&amp;A2042,user_list!H:H,"&gt;="&amp;A2042)</f>
        <v>1.1723348321209146</v>
      </c>
      <c r="C2042">
        <f>SUMIFS(user_list!Q:Q,user_list!G:G,"&lt;="&amp;A2042,user_list!H:H,"&gt;="&amp;A2042)</f>
        <v>2.9017780157986341</v>
      </c>
      <c r="D2042">
        <f>SUMIFS(user_list!P:P,user_list!G:G,"&lt;="&amp;A2042,user_list!H:H,"&gt;="&amp;A2042,user_list!J:J,days!G2042)+SUMIFS(user_list!P:P,user_list!G:G,"&lt;="&amp;A2042,user_list!H:H,"&gt;="&amp;A2042,user_list!J:J,days!G2042-1)</f>
        <v>0.96205158730158735</v>
      </c>
      <c r="E2042" s="38">
        <f>COUNTIF(user_list!H:H,A2042)</f>
        <v>1</v>
      </c>
      <c r="F2042" s="55">
        <f t="shared" si="62"/>
        <v>8</v>
      </c>
      <c r="G2042" s="55">
        <f t="shared" si="63"/>
        <v>2020</v>
      </c>
    </row>
    <row r="2043" spans="1:7" x14ac:dyDescent="0.3">
      <c r="A2043" s="74">
        <v>44046</v>
      </c>
      <c r="B2043">
        <f>SUMIFS(user_list!P:P,user_list!G:G,"&lt;="&amp;A2043,user_list!H:H,"&gt;="&amp;A2043)</f>
        <v>0.96577927656535911</v>
      </c>
      <c r="C2043">
        <f>SUMIFS(user_list!Q:Q,user_list!G:G,"&lt;="&amp;A2043,user_list!H:H,"&gt;="&amp;A2043)</f>
        <v>2.3817780157986341</v>
      </c>
      <c r="D2043">
        <f>SUMIFS(user_list!P:P,user_list!G:G,"&lt;="&amp;A2043,user_list!H:H,"&gt;="&amp;A2043,user_list!J:J,days!G2043)+SUMIFS(user_list!P:P,user_list!G:G,"&lt;="&amp;A2043,user_list!H:H,"&gt;="&amp;A2043,user_list!J:J,days!G2043-1)</f>
        <v>0.75549603174603175</v>
      </c>
      <c r="E2043" s="38">
        <f>COUNTIF(user_list!H:H,A2043)</f>
        <v>1</v>
      </c>
      <c r="F2043" s="55">
        <f t="shared" si="62"/>
        <v>8</v>
      </c>
      <c r="G2043" s="55">
        <f t="shared" si="63"/>
        <v>2020</v>
      </c>
    </row>
    <row r="2044" spans="1:7" x14ac:dyDescent="0.3">
      <c r="A2044" s="74">
        <v>44047</v>
      </c>
      <c r="B2044">
        <f>SUMIFS(user_list!P:P,user_list!G:G,"&lt;="&amp;A2044,user_list!H:H,"&gt;="&amp;A2044)</f>
        <v>0.51300149878758128</v>
      </c>
      <c r="C2044">
        <f>SUMIFS(user_list!Q:Q,user_list!G:G,"&lt;="&amp;A2044,user_list!H:H,"&gt;="&amp;A2044)</f>
        <v>1.3817780157986344</v>
      </c>
      <c r="D2044">
        <f>SUMIFS(user_list!P:P,user_list!G:G,"&lt;="&amp;A2044,user_list!H:H,"&gt;="&amp;A2044,user_list!J:J,days!G2044)+SUMIFS(user_list!P:P,user_list!G:G,"&lt;="&amp;A2044,user_list!H:H,"&gt;="&amp;A2044,user_list!J:J,days!G2044-1)</f>
        <v>0.30271825396825403</v>
      </c>
      <c r="E2044" s="38">
        <f>COUNTIF(user_list!H:H,A2044)</f>
        <v>0</v>
      </c>
      <c r="F2044" s="55">
        <f t="shared" si="62"/>
        <v>8</v>
      </c>
      <c r="G2044" s="55">
        <f t="shared" si="63"/>
        <v>2020</v>
      </c>
    </row>
    <row r="2045" spans="1:7" x14ac:dyDescent="0.3">
      <c r="A2045" s="74">
        <v>44048</v>
      </c>
      <c r="B2045">
        <f>SUMIFS(user_list!P:P,user_list!G:G,"&lt;="&amp;A2045,user_list!H:H,"&gt;="&amp;A2045)</f>
        <v>0.51300149878758128</v>
      </c>
      <c r="C2045">
        <f>SUMIFS(user_list!Q:Q,user_list!G:G,"&lt;="&amp;A2045,user_list!H:H,"&gt;="&amp;A2045)</f>
        <v>1.3817780157986344</v>
      </c>
      <c r="D2045">
        <f>SUMIFS(user_list!P:P,user_list!G:G,"&lt;="&amp;A2045,user_list!H:H,"&gt;="&amp;A2045,user_list!J:J,days!G2045)+SUMIFS(user_list!P:P,user_list!G:G,"&lt;="&amp;A2045,user_list!H:H,"&gt;="&amp;A2045,user_list!J:J,days!G2045-1)</f>
        <v>0.30271825396825403</v>
      </c>
      <c r="E2045" s="38">
        <f>COUNTIF(user_list!H:H,A2045)</f>
        <v>0</v>
      </c>
      <c r="F2045" s="55">
        <f t="shared" si="62"/>
        <v>8</v>
      </c>
      <c r="G2045" s="55">
        <f t="shared" si="63"/>
        <v>2020</v>
      </c>
    </row>
    <row r="2046" spans="1:7" x14ac:dyDescent="0.3">
      <c r="A2046" s="74">
        <v>44049</v>
      </c>
      <c r="B2046">
        <f>SUMIFS(user_list!P:P,user_list!G:G,"&lt;="&amp;A2046,user_list!H:H,"&gt;="&amp;A2046)</f>
        <v>0.51300149878758128</v>
      </c>
      <c r="C2046">
        <f>SUMIFS(user_list!Q:Q,user_list!G:G,"&lt;="&amp;A2046,user_list!H:H,"&gt;="&amp;A2046)</f>
        <v>1.3817780157986344</v>
      </c>
      <c r="D2046">
        <f>SUMIFS(user_list!P:P,user_list!G:G,"&lt;="&amp;A2046,user_list!H:H,"&gt;="&amp;A2046,user_list!J:J,days!G2046)+SUMIFS(user_list!P:P,user_list!G:G,"&lt;="&amp;A2046,user_list!H:H,"&gt;="&amp;A2046,user_list!J:J,days!G2046-1)</f>
        <v>0.30271825396825403</v>
      </c>
      <c r="E2046" s="38">
        <f>COUNTIF(user_list!H:H,A2046)</f>
        <v>0</v>
      </c>
      <c r="F2046" s="55">
        <f t="shared" si="62"/>
        <v>8</v>
      </c>
      <c r="G2046" s="55">
        <f t="shared" si="63"/>
        <v>2020</v>
      </c>
    </row>
    <row r="2047" spans="1:7" x14ac:dyDescent="0.3">
      <c r="A2047" s="74">
        <v>44050</v>
      </c>
      <c r="B2047">
        <f>SUMIFS(user_list!P:P,user_list!G:G,"&lt;="&amp;A2047,user_list!H:H,"&gt;="&amp;A2047)</f>
        <v>0.56633483212091473</v>
      </c>
      <c r="C2047">
        <f>SUMIFS(user_list!Q:Q,user_list!G:G,"&lt;="&amp;A2047,user_list!H:H,"&gt;="&amp;A2047)</f>
        <v>2.1817780157986344</v>
      </c>
      <c r="D2047">
        <f>SUMIFS(user_list!P:P,user_list!G:G,"&lt;="&amp;A2047,user_list!H:H,"&gt;="&amp;A2047,user_list!J:J,days!G2047)+SUMIFS(user_list!P:P,user_list!G:G,"&lt;="&amp;A2047,user_list!H:H,"&gt;="&amp;A2047,user_list!J:J,days!G2047-1)</f>
        <v>0.35605158730158737</v>
      </c>
      <c r="E2047" s="38">
        <f>COUNTIF(user_list!H:H,A2047)</f>
        <v>1</v>
      </c>
      <c r="F2047" s="55">
        <f t="shared" si="62"/>
        <v>8</v>
      </c>
      <c r="G2047" s="55">
        <f t="shared" si="63"/>
        <v>2020</v>
      </c>
    </row>
    <row r="2048" spans="1:7" x14ac:dyDescent="0.3">
      <c r="A2048" s="74">
        <v>44051</v>
      </c>
      <c r="B2048">
        <f>SUMIFS(user_list!P:P,user_list!G:G,"&lt;="&amp;A2048,user_list!H:H,"&gt;="&amp;A2048)</f>
        <v>0.26361657815266065</v>
      </c>
      <c r="C2048">
        <f>SUMIFS(user_list!Q:Q,user_list!G:G,"&lt;="&amp;A2048,user_list!H:H,"&gt;="&amp;A2048)</f>
        <v>1.3960637300843488</v>
      </c>
      <c r="D2048">
        <f>SUMIFS(user_list!P:P,user_list!G:G,"&lt;="&amp;A2048,user_list!H:H,"&gt;="&amp;A2048,user_list!J:J,days!G2048)+SUMIFS(user_list!P:P,user_list!G:G,"&lt;="&amp;A2048,user_list!H:H,"&gt;="&amp;A2048,user_list!J:J,days!G2048-1)</f>
        <v>5.3333333333333337E-2</v>
      </c>
      <c r="E2048" s="38">
        <f>COUNTIF(user_list!H:H,A2048)</f>
        <v>0</v>
      </c>
      <c r="F2048" s="55">
        <f t="shared" si="62"/>
        <v>8</v>
      </c>
      <c r="G2048" s="55">
        <f t="shared" si="63"/>
        <v>2020</v>
      </c>
    </row>
    <row r="2049" spans="1:7" x14ac:dyDescent="0.3">
      <c r="A2049" s="74">
        <v>44052</v>
      </c>
      <c r="B2049">
        <f>SUMIFS(user_list!P:P,user_list!G:G,"&lt;="&amp;A2049,user_list!H:H,"&gt;="&amp;A2049)</f>
        <v>0.26361657815266065</v>
      </c>
      <c r="C2049">
        <f>SUMIFS(user_list!Q:Q,user_list!G:G,"&lt;="&amp;A2049,user_list!H:H,"&gt;="&amp;A2049)</f>
        <v>1.3960637300843488</v>
      </c>
      <c r="D2049">
        <f>SUMIFS(user_list!P:P,user_list!G:G,"&lt;="&amp;A2049,user_list!H:H,"&gt;="&amp;A2049,user_list!J:J,days!G2049)+SUMIFS(user_list!P:P,user_list!G:G,"&lt;="&amp;A2049,user_list!H:H,"&gt;="&amp;A2049,user_list!J:J,days!G2049-1)</f>
        <v>5.3333333333333337E-2</v>
      </c>
      <c r="E2049" s="38">
        <f>COUNTIF(user_list!H:H,A2049)</f>
        <v>0</v>
      </c>
      <c r="F2049" s="55">
        <f t="shared" si="62"/>
        <v>8</v>
      </c>
      <c r="G2049" s="55">
        <f t="shared" si="63"/>
        <v>2020</v>
      </c>
    </row>
    <row r="2050" spans="1:7" x14ac:dyDescent="0.3">
      <c r="A2050" s="74">
        <v>44053</v>
      </c>
      <c r="B2050">
        <f>SUMIFS(user_list!P:P,user_list!G:G,"&lt;="&amp;A2050,user_list!H:H,"&gt;="&amp;A2050)</f>
        <v>0.66917213370821627</v>
      </c>
      <c r="C2050">
        <f>SUMIFS(user_list!Q:Q,user_list!G:G,"&lt;="&amp;A2050,user_list!H:H,"&gt;="&amp;A2050)</f>
        <v>2.3960637300843488</v>
      </c>
      <c r="D2050">
        <f>SUMIFS(user_list!P:P,user_list!G:G,"&lt;="&amp;A2050,user_list!H:H,"&gt;="&amp;A2050,user_list!J:J,days!G2050)+SUMIFS(user_list!P:P,user_list!G:G,"&lt;="&amp;A2050,user_list!H:H,"&gt;="&amp;A2050,user_list!J:J,days!G2050-1)</f>
        <v>0.45888888888888896</v>
      </c>
      <c r="E2050" s="38">
        <f>COUNTIF(user_list!H:H,A2050)</f>
        <v>0</v>
      </c>
      <c r="F2050" s="55">
        <f t="shared" ref="F2050:F2113" si="64">MONTH(A2050)</f>
        <v>8</v>
      </c>
      <c r="G2050" s="55">
        <f t="shared" ref="G2050:G2113" si="65">YEAR(A2050)</f>
        <v>2020</v>
      </c>
    </row>
    <row r="2051" spans="1:7" x14ac:dyDescent="0.3">
      <c r="A2051" s="74">
        <v>44054</v>
      </c>
      <c r="B2051">
        <f>SUMIFS(user_list!P:P,user_list!G:G,"&lt;="&amp;A2051,user_list!H:H,"&gt;="&amp;A2051)</f>
        <v>0.68809105262713521</v>
      </c>
      <c r="C2051">
        <f>SUMIFS(user_list!Q:Q,user_list!G:G,"&lt;="&amp;A2051,user_list!H:H,"&gt;="&amp;A2051)</f>
        <v>2.7203880544086729</v>
      </c>
      <c r="D2051">
        <f>SUMIFS(user_list!P:P,user_list!G:G,"&lt;="&amp;A2051,user_list!H:H,"&gt;="&amp;A2051,user_list!J:J,days!G2051)+SUMIFS(user_list!P:P,user_list!G:G,"&lt;="&amp;A2051,user_list!H:H,"&gt;="&amp;A2051,user_list!J:J,days!G2051-1)</f>
        <v>0.47780780780780785</v>
      </c>
      <c r="E2051" s="38">
        <f>COUNTIF(user_list!H:H,A2051)</f>
        <v>0</v>
      </c>
      <c r="F2051" s="55">
        <f t="shared" si="64"/>
        <v>8</v>
      </c>
      <c r="G2051" s="55">
        <f t="shared" si="65"/>
        <v>2020</v>
      </c>
    </row>
    <row r="2052" spans="1:7" x14ac:dyDescent="0.3">
      <c r="A2052" s="74">
        <v>44055</v>
      </c>
      <c r="B2052">
        <f>SUMIFS(user_list!P:P,user_list!G:G,"&lt;="&amp;A2052,user_list!H:H,"&gt;="&amp;A2052)</f>
        <v>0.68809105262713521</v>
      </c>
      <c r="C2052">
        <f>SUMIFS(user_list!Q:Q,user_list!G:G,"&lt;="&amp;A2052,user_list!H:H,"&gt;="&amp;A2052)</f>
        <v>2.7203880544086729</v>
      </c>
      <c r="D2052">
        <f>SUMIFS(user_list!P:P,user_list!G:G,"&lt;="&amp;A2052,user_list!H:H,"&gt;="&amp;A2052,user_list!J:J,days!G2052)+SUMIFS(user_list!P:P,user_list!G:G,"&lt;="&amp;A2052,user_list!H:H,"&gt;="&amp;A2052,user_list!J:J,days!G2052-1)</f>
        <v>0.47780780780780785</v>
      </c>
      <c r="E2052" s="38">
        <f>COUNTIF(user_list!H:H,A2052)</f>
        <v>0</v>
      </c>
      <c r="F2052" s="55">
        <f t="shared" si="64"/>
        <v>8</v>
      </c>
      <c r="G2052" s="55">
        <f t="shared" si="65"/>
        <v>2020</v>
      </c>
    </row>
    <row r="2053" spans="1:7" x14ac:dyDescent="0.3">
      <c r="A2053" s="74">
        <v>44056</v>
      </c>
      <c r="B2053">
        <f>SUMIFS(user_list!P:P,user_list!G:G,"&lt;="&amp;A2053,user_list!H:H,"&gt;="&amp;A2053)</f>
        <v>0.68809105262713521</v>
      </c>
      <c r="C2053">
        <f>SUMIFS(user_list!Q:Q,user_list!G:G,"&lt;="&amp;A2053,user_list!H:H,"&gt;="&amp;A2053)</f>
        <v>2.7203880544086729</v>
      </c>
      <c r="D2053">
        <f>SUMIFS(user_list!P:P,user_list!G:G,"&lt;="&amp;A2053,user_list!H:H,"&gt;="&amp;A2053,user_list!J:J,days!G2053)+SUMIFS(user_list!P:P,user_list!G:G,"&lt;="&amp;A2053,user_list!H:H,"&gt;="&amp;A2053,user_list!J:J,days!G2053-1)</f>
        <v>0.47780780780780785</v>
      </c>
      <c r="E2053" s="38">
        <f>COUNTIF(user_list!H:H,A2053)</f>
        <v>0</v>
      </c>
      <c r="F2053" s="55">
        <f t="shared" si="64"/>
        <v>8</v>
      </c>
      <c r="G2053" s="55">
        <f t="shared" si="65"/>
        <v>2020</v>
      </c>
    </row>
    <row r="2054" spans="1:7" x14ac:dyDescent="0.3">
      <c r="A2054" s="74">
        <v>44057</v>
      </c>
      <c r="B2054">
        <f>SUMIFS(user_list!P:P,user_list!G:G,"&lt;="&amp;A2054,user_list!H:H,"&gt;="&amp;A2054)</f>
        <v>0.68809105262713521</v>
      </c>
      <c r="C2054">
        <f>SUMIFS(user_list!Q:Q,user_list!G:G,"&lt;="&amp;A2054,user_list!H:H,"&gt;="&amp;A2054)</f>
        <v>2.7203880544086729</v>
      </c>
      <c r="D2054">
        <f>SUMIFS(user_list!P:P,user_list!G:G,"&lt;="&amp;A2054,user_list!H:H,"&gt;="&amp;A2054,user_list!J:J,days!G2054)+SUMIFS(user_list!P:P,user_list!G:G,"&lt;="&amp;A2054,user_list!H:H,"&gt;="&amp;A2054,user_list!J:J,days!G2054-1)</f>
        <v>0.47780780780780785</v>
      </c>
      <c r="E2054" s="38">
        <f>COUNTIF(user_list!H:H,A2054)</f>
        <v>0</v>
      </c>
      <c r="F2054" s="55">
        <f t="shared" si="64"/>
        <v>8</v>
      </c>
      <c r="G2054" s="55">
        <f t="shared" si="65"/>
        <v>2020</v>
      </c>
    </row>
    <row r="2055" spans="1:7" x14ac:dyDescent="0.3">
      <c r="A2055" s="74">
        <v>44058</v>
      </c>
      <c r="B2055">
        <f>SUMIFS(user_list!P:P,user_list!G:G,"&lt;="&amp;A2055,user_list!H:H,"&gt;="&amp;A2055)</f>
        <v>0.68809105262713521</v>
      </c>
      <c r="C2055">
        <f>SUMIFS(user_list!Q:Q,user_list!G:G,"&lt;="&amp;A2055,user_list!H:H,"&gt;="&amp;A2055)</f>
        <v>2.7203880544086729</v>
      </c>
      <c r="D2055">
        <f>SUMIFS(user_list!P:P,user_list!G:G,"&lt;="&amp;A2055,user_list!H:H,"&gt;="&amp;A2055,user_list!J:J,days!G2055)+SUMIFS(user_list!P:P,user_list!G:G,"&lt;="&amp;A2055,user_list!H:H,"&gt;="&amp;A2055,user_list!J:J,days!G2055-1)</f>
        <v>0.47780780780780785</v>
      </c>
      <c r="E2055" s="38">
        <f>COUNTIF(user_list!H:H,A2055)</f>
        <v>0</v>
      </c>
      <c r="F2055" s="55">
        <f t="shared" si="64"/>
        <v>8</v>
      </c>
      <c r="G2055" s="55">
        <f t="shared" si="65"/>
        <v>2020</v>
      </c>
    </row>
    <row r="2056" spans="1:7" x14ac:dyDescent="0.3">
      <c r="A2056" s="74">
        <v>44059</v>
      </c>
      <c r="B2056">
        <f>SUMIFS(user_list!P:P,user_list!G:G,"&lt;="&amp;A2056,user_list!H:H,"&gt;="&amp;A2056)</f>
        <v>0.68809105262713521</v>
      </c>
      <c r="C2056">
        <f>SUMIFS(user_list!Q:Q,user_list!G:G,"&lt;="&amp;A2056,user_list!H:H,"&gt;="&amp;A2056)</f>
        <v>2.7203880544086729</v>
      </c>
      <c r="D2056">
        <f>SUMIFS(user_list!P:P,user_list!G:G,"&lt;="&amp;A2056,user_list!H:H,"&gt;="&amp;A2056,user_list!J:J,days!G2056)+SUMIFS(user_list!P:P,user_list!G:G,"&lt;="&amp;A2056,user_list!H:H,"&gt;="&amp;A2056,user_list!J:J,days!G2056-1)</f>
        <v>0.47780780780780785</v>
      </c>
      <c r="E2056" s="38">
        <f>COUNTIF(user_list!H:H,A2056)</f>
        <v>0</v>
      </c>
      <c r="F2056" s="55">
        <f t="shared" si="64"/>
        <v>8</v>
      </c>
      <c r="G2056" s="55">
        <f t="shared" si="65"/>
        <v>2020</v>
      </c>
    </row>
    <row r="2057" spans="1:7" x14ac:dyDescent="0.3">
      <c r="A2057" s="74">
        <v>44060</v>
      </c>
      <c r="B2057">
        <f>SUMIFS(user_list!P:P,user_list!G:G,"&lt;="&amp;A2057,user_list!H:H,"&gt;="&amp;A2057)</f>
        <v>0.68809105262713521</v>
      </c>
      <c r="C2057">
        <f>SUMIFS(user_list!Q:Q,user_list!G:G,"&lt;="&amp;A2057,user_list!H:H,"&gt;="&amp;A2057)</f>
        <v>2.7203880544086729</v>
      </c>
      <c r="D2057">
        <f>SUMIFS(user_list!P:P,user_list!G:G,"&lt;="&amp;A2057,user_list!H:H,"&gt;="&amp;A2057,user_list!J:J,days!G2057)+SUMIFS(user_list!P:P,user_list!G:G,"&lt;="&amp;A2057,user_list!H:H,"&gt;="&amp;A2057,user_list!J:J,days!G2057-1)</f>
        <v>0.47780780780780785</v>
      </c>
      <c r="E2057" s="38">
        <f>COUNTIF(user_list!H:H,A2057)</f>
        <v>0</v>
      </c>
      <c r="F2057" s="55">
        <f t="shared" si="64"/>
        <v>8</v>
      </c>
      <c r="G2057" s="55">
        <f t="shared" si="65"/>
        <v>2020</v>
      </c>
    </row>
    <row r="2058" spans="1:7" x14ac:dyDescent="0.3">
      <c r="A2058" s="74">
        <v>44061</v>
      </c>
      <c r="B2058">
        <f>SUMIFS(user_list!P:P,user_list!G:G,"&lt;="&amp;A2058,user_list!H:H,"&gt;="&amp;A2058)</f>
        <v>0.68809105262713521</v>
      </c>
      <c r="C2058">
        <f>SUMIFS(user_list!Q:Q,user_list!G:G,"&lt;="&amp;A2058,user_list!H:H,"&gt;="&amp;A2058)</f>
        <v>2.7203880544086729</v>
      </c>
      <c r="D2058">
        <f>SUMIFS(user_list!P:P,user_list!G:G,"&lt;="&amp;A2058,user_list!H:H,"&gt;="&amp;A2058,user_list!J:J,days!G2058)+SUMIFS(user_list!P:P,user_list!G:G,"&lt;="&amp;A2058,user_list!H:H,"&gt;="&amp;A2058,user_list!J:J,days!G2058-1)</f>
        <v>0.47780780780780785</v>
      </c>
      <c r="E2058" s="38">
        <f>COUNTIF(user_list!H:H,A2058)</f>
        <v>0</v>
      </c>
      <c r="F2058" s="55">
        <f t="shared" si="64"/>
        <v>8</v>
      </c>
      <c r="G2058" s="55">
        <f t="shared" si="65"/>
        <v>2020</v>
      </c>
    </row>
    <row r="2059" spans="1:7" x14ac:dyDescent="0.3">
      <c r="A2059" s="74">
        <v>44062</v>
      </c>
      <c r="B2059">
        <f>SUMIFS(user_list!P:P,user_list!G:G,"&lt;="&amp;A2059,user_list!H:H,"&gt;="&amp;A2059)</f>
        <v>0.68809105262713521</v>
      </c>
      <c r="C2059">
        <f>SUMIFS(user_list!Q:Q,user_list!G:G,"&lt;="&amp;A2059,user_list!H:H,"&gt;="&amp;A2059)</f>
        <v>2.7203880544086729</v>
      </c>
      <c r="D2059">
        <f>SUMIFS(user_list!P:P,user_list!G:G,"&lt;="&amp;A2059,user_list!H:H,"&gt;="&amp;A2059,user_list!J:J,days!G2059)+SUMIFS(user_list!P:P,user_list!G:G,"&lt;="&amp;A2059,user_list!H:H,"&gt;="&amp;A2059,user_list!J:J,days!G2059-1)</f>
        <v>0.47780780780780785</v>
      </c>
      <c r="E2059" s="38">
        <f>COUNTIF(user_list!H:H,A2059)</f>
        <v>0</v>
      </c>
      <c r="F2059" s="55">
        <f t="shared" si="64"/>
        <v>8</v>
      </c>
      <c r="G2059" s="55">
        <f t="shared" si="65"/>
        <v>2020</v>
      </c>
    </row>
    <row r="2060" spans="1:7" x14ac:dyDescent="0.3">
      <c r="A2060" s="74">
        <v>44063</v>
      </c>
      <c r="B2060">
        <f>SUMIFS(user_list!P:P,user_list!G:G,"&lt;="&amp;A2060,user_list!H:H,"&gt;="&amp;A2060)</f>
        <v>0.68809105262713521</v>
      </c>
      <c r="C2060">
        <f>SUMIFS(user_list!Q:Q,user_list!G:G,"&lt;="&amp;A2060,user_list!H:H,"&gt;="&amp;A2060)</f>
        <v>2.7203880544086729</v>
      </c>
      <c r="D2060">
        <f>SUMIFS(user_list!P:P,user_list!G:G,"&lt;="&amp;A2060,user_list!H:H,"&gt;="&amp;A2060,user_list!J:J,days!G2060)+SUMIFS(user_list!P:P,user_list!G:G,"&lt;="&amp;A2060,user_list!H:H,"&gt;="&amp;A2060,user_list!J:J,days!G2060-1)</f>
        <v>0.47780780780780785</v>
      </c>
      <c r="E2060" s="38">
        <f>COUNTIF(user_list!H:H,A2060)</f>
        <v>0</v>
      </c>
      <c r="F2060" s="55">
        <f t="shared" si="64"/>
        <v>8</v>
      </c>
      <c r="G2060" s="55">
        <f t="shared" si="65"/>
        <v>2020</v>
      </c>
    </row>
    <row r="2061" spans="1:7" x14ac:dyDescent="0.3">
      <c r="A2061" s="74">
        <v>44064</v>
      </c>
      <c r="B2061">
        <f>SUMIFS(user_list!P:P,user_list!G:G,"&lt;="&amp;A2061,user_list!H:H,"&gt;="&amp;A2061)</f>
        <v>1.107257719293802</v>
      </c>
      <c r="C2061">
        <f>SUMIFS(user_list!Q:Q,user_list!G:G,"&lt;="&amp;A2061,user_list!H:H,"&gt;="&amp;A2061)</f>
        <v>3.7203880544086725</v>
      </c>
      <c r="D2061">
        <f>SUMIFS(user_list!P:P,user_list!G:G,"&lt;="&amp;A2061,user_list!H:H,"&gt;="&amp;A2061,user_list!J:J,days!G2061)+SUMIFS(user_list!P:P,user_list!G:G,"&lt;="&amp;A2061,user_list!H:H,"&gt;="&amp;A2061,user_list!J:J,days!G2061-1)</f>
        <v>0.89697447447447454</v>
      </c>
      <c r="E2061" s="38">
        <f>COUNTIF(user_list!H:H,A2061)</f>
        <v>3</v>
      </c>
      <c r="F2061" s="55">
        <f t="shared" si="64"/>
        <v>8</v>
      </c>
      <c r="G2061" s="55">
        <f t="shared" si="65"/>
        <v>2020</v>
      </c>
    </row>
    <row r="2062" spans="1:7" x14ac:dyDescent="0.3">
      <c r="A2062" s="74">
        <v>44065</v>
      </c>
      <c r="B2062">
        <f>SUMIFS(user_list!P:P,user_list!G:G,"&lt;="&amp;A2062,user_list!H:H,"&gt;="&amp;A2062)</f>
        <v>0.75512808966417222</v>
      </c>
      <c r="C2062">
        <f>SUMIFS(user_list!Q:Q,user_list!G:G,"&lt;="&amp;A2062,user_list!H:H,"&gt;="&amp;A2062)</f>
        <v>2.2537213877420057</v>
      </c>
      <c r="D2062">
        <f>SUMIFS(user_list!P:P,user_list!G:G,"&lt;="&amp;A2062,user_list!H:H,"&gt;="&amp;A2062,user_list!J:J,days!G2062)+SUMIFS(user_list!P:P,user_list!G:G,"&lt;="&amp;A2062,user_list!H:H,"&gt;="&amp;A2062,user_list!J:J,days!G2062-1)</f>
        <v>0.54484484484484486</v>
      </c>
      <c r="E2062" s="38">
        <f>COUNTIF(user_list!H:H,A2062)</f>
        <v>0</v>
      </c>
      <c r="F2062" s="55">
        <f t="shared" si="64"/>
        <v>8</v>
      </c>
      <c r="G2062" s="55">
        <f t="shared" si="65"/>
        <v>2020</v>
      </c>
    </row>
    <row r="2063" spans="1:7" x14ac:dyDescent="0.3">
      <c r="A2063" s="74">
        <v>44066</v>
      </c>
      <c r="B2063">
        <f>SUMIFS(user_list!P:P,user_list!G:G,"&lt;="&amp;A2063,user_list!H:H,"&gt;="&amp;A2063)</f>
        <v>0.75596142299750557</v>
      </c>
      <c r="C2063">
        <f>SUMIFS(user_list!Q:Q,user_list!G:G,"&lt;="&amp;A2063,user_list!H:H,"&gt;="&amp;A2063)</f>
        <v>3.2537213877420057</v>
      </c>
      <c r="D2063">
        <f>SUMIFS(user_list!P:P,user_list!G:G,"&lt;="&amp;A2063,user_list!H:H,"&gt;="&amp;A2063,user_list!J:J,days!G2063)+SUMIFS(user_list!P:P,user_list!G:G,"&lt;="&amp;A2063,user_list!H:H,"&gt;="&amp;A2063,user_list!J:J,days!G2063-1)</f>
        <v>0.54484484484484486</v>
      </c>
      <c r="E2063" s="38">
        <f>COUNTIF(user_list!H:H,A2063)</f>
        <v>1</v>
      </c>
      <c r="F2063" s="55">
        <f t="shared" si="64"/>
        <v>8</v>
      </c>
      <c r="G2063" s="55">
        <f t="shared" si="65"/>
        <v>2020</v>
      </c>
    </row>
    <row r="2064" spans="1:7" x14ac:dyDescent="0.3">
      <c r="A2064" s="74">
        <v>44067</v>
      </c>
      <c r="B2064">
        <f>SUMIFS(user_list!P:P,user_list!G:G,"&lt;="&amp;A2064,user_list!H:H,"&gt;="&amp;A2064)</f>
        <v>0.75512808966417222</v>
      </c>
      <c r="C2064">
        <f>SUMIFS(user_list!Q:Q,user_list!G:G,"&lt;="&amp;A2064,user_list!H:H,"&gt;="&amp;A2064)</f>
        <v>2.2537213877420057</v>
      </c>
      <c r="D2064">
        <f>SUMIFS(user_list!P:P,user_list!G:G,"&lt;="&amp;A2064,user_list!H:H,"&gt;="&amp;A2064,user_list!J:J,days!G2064)+SUMIFS(user_list!P:P,user_list!G:G,"&lt;="&amp;A2064,user_list!H:H,"&gt;="&amp;A2064,user_list!J:J,days!G2064-1)</f>
        <v>0.54484484484484486</v>
      </c>
      <c r="E2064" s="38">
        <f>COUNTIF(user_list!H:H,A2064)</f>
        <v>0</v>
      </c>
      <c r="F2064" s="55">
        <f t="shared" si="64"/>
        <v>8</v>
      </c>
      <c r="G2064" s="55">
        <f t="shared" si="65"/>
        <v>2020</v>
      </c>
    </row>
    <row r="2065" spans="1:7" x14ac:dyDescent="0.3">
      <c r="A2065" s="74">
        <v>44068</v>
      </c>
      <c r="B2065">
        <f>SUMIFS(user_list!P:P,user_list!G:G,"&lt;="&amp;A2065,user_list!H:H,"&gt;="&amp;A2065)</f>
        <v>0.75512808966417222</v>
      </c>
      <c r="C2065">
        <f>SUMIFS(user_list!Q:Q,user_list!G:G,"&lt;="&amp;A2065,user_list!H:H,"&gt;="&amp;A2065)</f>
        <v>2.2537213877420057</v>
      </c>
      <c r="D2065">
        <f>SUMIFS(user_list!P:P,user_list!G:G,"&lt;="&amp;A2065,user_list!H:H,"&gt;="&amp;A2065,user_list!J:J,days!G2065)+SUMIFS(user_list!P:P,user_list!G:G,"&lt;="&amp;A2065,user_list!H:H,"&gt;="&amp;A2065,user_list!J:J,days!G2065-1)</f>
        <v>0.54484484484484486</v>
      </c>
      <c r="E2065" s="38">
        <f>COUNTIF(user_list!H:H,A2065)</f>
        <v>0</v>
      </c>
      <c r="F2065" s="55">
        <f t="shared" si="64"/>
        <v>8</v>
      </c>
      <c r="G2065" s="55">
        <f t="shared" si="65"/>
        <v>2020</v>
      </c>
    </row>
    <row r="2066" spans="1:7" x14ac:dyDescent="0.3">
      <c r="A2066" s="74">
        <v>44069</v>
      </c>
      <c r="B2066">
        <f>SUMIFS(user_list!P:P,user_list!G:G,"&lt;="&amp;A2066,user_list!H:H,"&gt;="&amp;A2066)</f>
        <v>0.75512808966417222</v>
      </c>
      <c r="C2066">
        <f>SUMIFS(user_list!Q:Q,user_list!G:G,"&lt;="&amp;A2066,user_list!H:H,"&gt;="&amp;A2066)</f>
        <v>2.2537213877420057</v>
      </c>
      <c r="D2066">
        <f>SUMIFS(user_list!P:P,user_list!G:G,"&lt;="&amp;A2066,user_list!H:H,"&gt;="&amp;A2066,user_list!J:J,days!G2066)+SUMIFS(user_list!P:P,user_list!G:G,"&lt;="&amp;A2066,user_list!H:H,"&gt;="&amp;A2066,user_list!J:J,days!G2066-1)</f>
        <v>0.54484484484484486</v>
      </c>
      <c r="E2066" s="38">
        <f>COUNTIF(user_list!H:H,A2066)</f>
        <v>0</v>
      </c>
      <c r="F2066" s="55">
        <f t="shared" si="64"/>
        <v>8</v>
      </c>
      <c r="G2066" s="55">
        <f t="shared" si="65"/>
        <v>2020</v>
      </c>
    </row>
    <row r="2067" spans="1:7" x14ac:dyDescent="0.3">
      <c r="A2067" s="74">
        <v>44070</v>
      </c>
      <c r="B2067">
        <f>SUMIFS(user_list!P:P,user_list!G:G,"&lt;="&amp;A2067,user_list!H:H,"&gt;="&amp;A2067)</f>
        <v>0.75512808966417222</v>
      </c>
      <c r="C2067">
        <f>SUMIFS(user_list!Q:Q,user_list!G:G,"&lt;="&amp;A2067,user_list!H:H,"&gt;="&amp;A2067)</f>
        <v>2.2537213877420057</v>
      </c>
      <c r="D2067">
        <f>SUMIFS(user_list!P:P,user_list!G:G,"&lt;="&amp;A2067,user_list!H:H,"&gt;="&amp;A2067,user_list!J:J,days!G2067)+SUMIFS(user_list!P:P,user_list!G:G,"&lt;="&amp;A2067,user_list!H:H,"&gt;="&amp;A2067,user_list!J:J,days!G2067-1)</f>
        <v>0.54484484484484486</v>
      </c>
      <c r="E2067" s="38">
        <f>COUNTIF(user_list!H:H,A2067)</f>
        <v>0</v>
      </c>
      <c r="F2067" s="55">
        <f t="shared" si="64"/>
        <v>8</v>
      </c>
      <c r="G2067" s="55">
        <f t="shared" si="65"/>
        <v>2020</v>
      </c>
    </row>
    <row r="2068" spans="1:7" x14ac:dyDescent="0.3">
      <c r="A2068" s="74">
        <v>44071</v>
      </c>
      <c r="B2068">
        <f>SUMIFS(user_list!P:P,user_list!G:G,"&lt;="&amp;A2068,user_list!H:H,"&gt;="&amp;A2068)</f>
        <v>0.75512808966417222</v>
      </c>
      <c r="C2068">
        <f>SUMIFS(user_list!Q:Q,user_list!G:G,"&lt;="&amp;A2068,user_list!H:H,"&gt;="&amp;A2068)</f>
        <v>2.2537213877420057</v>
      </c>
      <c r="D2068">
        <f>SUMIFS(user_list!P:P,user_list!G:G,"&lt;="&amp;A2068,user_list!H:H,"&gt;="&amp;A2068,user_list!J:J,days!G2068)+SUMIFS(user_list!P:P,user_list!G:G,"&lt;="&amp;A2068,user_list!H:H,"&gt;="&amp;A2068,user_list!J:J,days!G2068-1)</f>
        <v>0.54484484484484486</v>
      </c>
      <c r="E2068" s="38">
        <f>COUNTIF(user_list!H:H,A2068)</f>
        <v>0</v>
      </c>
      <c r="F2068" s="55">
        <f t="shared" si="64"/>
        <v>8</v>
      </c>
      <c r="G2068" s="55">
        <f t="shared" si="65"/>
        <v>2020</v>
      </c>
    </row>
    <row r="2069" spans="1:7" x14ac:dyDescent="0.3">
      <c r="A2069" s="74">
        <v>44072</v>
      </c>
      <c r="B2069">
        <f>SUMIFS(user_list!P:P,user_list!G:G,"&lt;="&amp;A2069,user_list!H:H,"&gt;="&amp;A2069)</f>
        <v>0.75512808966417222</v>
      </c>
      <c r="C2069">
        <f>SUMIFS(user_list!Q:Q,user_list!G:G,"&lt;="&amp;A2069,user_list!H:H,"&gt;="&amp;A2069)</f>
        <v>2.2537213877420057</v>
      </c>
      <c r="D2069">
        <f>SUMIFS(user_list!P:P,user_list!G:G,"&lt;="&amp;A2069,user_list!H:H,"&gt;="&amp;A2069,user_list!J:J,days!G2069)+SUMIFS(user_list!P:P,user_list!G:G,"&lt;="&amp;A2069,user_list!H:H,"&gt;="&amp;A2069,user_list!J:J,days!G2069-1)</f>
        <v>0.54484484484484486</v>
      </c>
      <c r="E2069" s="38">
        <f>COUNTIF(user_list!H:H,A2069)</f>
        <v>0</v>
      </c>
      <c r="F2069" s="55">
        <f t="shared" si="64"/>
        <v>8</v>
      </c>
      <c r="G2069" s="55">
        <f t="shared" si="65"/>
        <v>2020</v>
      </c>
    </row>
    <row r="2070" spans="1:7" x14ac:dyDescent="0.3">
      <c r="A2070" s="74">
        <v>44073</v>
      </c>
      <c r="B2070">
        <f>SUMIFS(user_list!P:P,user_list!G:G,"&lt;="&amp;A2070,user_list!H:H,"&gt;="&amp;A2070)</f>
        <v>0.75512808966417222</v>
      </c>
      <c r="C2070">
        <f>SUMIFS(user_list!Q:Q,user_list!G:G,"&lt;="&amp;A2070,user_list!H:H,"&gt;="&amp;A2070)</f>
        <v>2.2537213877420057</v>
      </c>
      <c r="D2070">
        <f>SUMIFS(user_list!P:P,user_list!G:G,"&lt;="&amp;A2070,user_list!H:H,"&gt;="&amp;A2070,user_list!J:J,days!G2070)+SUMIFS(user_list!P:P,user_list!G:G,"&lt;="&amp;A2070,user_list!H:H,"&gt;="&amp;A2070,user_list!J:J,days!G2070-1)</f>
        <v>0.54484484484484486</v>
      </c>
      <c r="E2070" s="38">
        <f>COUNTIF(user_list!H:H,A2070)</f>
        <v>1</v>
      </c>
      <c r="F2070" s="55">
        <f t="shared" si="64"/>
        <v>8</v>
      </c>
      <c r="G2070" s="55">
        <f t="shared" si="65"/>
        <v>2020</v>
      </c>
    </row>
    <row r="2071" spans="1:7" x14ac:dyDescent="0.3">
      <c r="A2071" s="74">
        <v>44074</v>
      </c>
      <c r="B2071">
        <f>SUMIFS(user_list!P:P,user_list!G:G,"&lt;="&amp;A2071,user_list!H:H,"&gt;="&amp;A2071)</f>
        <v>0.5317021637382463</v>
      </c>
      <c r="C2071">
        <f>SUMIFS(user_list!Q:Q,user_list!G:G,"&lt;="&amp;A2071,user_list!H:H,"&gt;="&amp;A2071)</f>
        <v>1.6703880544086729</v>
      </c>
      <c r="D2071">
        <f>SUMIFS(user_list!P:P,user_list!G:G,"&lt;="&amp;A2071,user_list!H:H,"&gt;="&amp;A2071,user_list!J:J,days!G2071)+SUMIFS(user_list!P:P,user_list!G:G,"&lt;="&amp;A2071,user_list!H:H,"&gt;="&amp;A2071,user_list!J:J,days!G2071-1)</f>
        <v>0.32141891891891894</v>
      </c>
      <c r="E2071" s="38">
        <f>COUNTIF(user_list!H:H,A2071)</f>
        <v>0</v>
      </c>
      <c r="F2071" s="55">
        <f t="shared" si="64"/>
        <v>8</v>
      </c>
      <c r="G2071" s="55">
        <f t="shared" si="65"/>
        <v>2020</v>
      </c>
    </row>
    <row r="2072" spans="1:7" x14ac:dyDescent="0.3">
      <c r="A2072" s="74">
        <v>44075</v>
      </c>
      <c r="B2072">
        <f>SUMIFS(user_list!P:P,user_list!G:G,"&lt;="&amp;A2072,user_list!H:H,"&gt;="&amp;A2072)</f>
        <v>0.5317021637382463</v>
      </c>
      <c r="C2072">
        <f>SUMIFS(user_list!Q:Q,user_list!G:G,"&lt;="&amp;A2072,user_list!H:H,"&gt;="&amp;A2072)</f>
        <v>1.6703880544086729</v>
      </c>
      <c r="D2072">
        <f>SUMIFS(user_list!P:P,user_list!G:G,"&lt;="&amp;A2072,user_list!H:H,"&gt;="&amp;A2072,user_list!J:J,days!G2072)+SUMIFS(user_list!P:P,user_list!G:G,"&lt;="&amp;A2072,user_list!H:H,"&gt;="&amp;A2072,user_list!J:J,days!G2072-1)</f>
        <v>0.32141891891891894</v>
      </c>
      <c r="E2072" s="38">
        <f>COUNTIF(user_list!H:H,A2072)</f>
        <v>0</v>
      </c>
      <c r="F2072" s="55">
        <f t="shared" si="64"/>
        <v>9</v>
      </c>
      <c r="G2072" s="55">
        <f t="shared" si="65"/>
        <v>2020</v>
      </c>
    </row>
    <row r="2073" spans="1:7" x14ac:dyDescent="0.3">
      <c r="A2073" s="74">
        <v>44076</v>
      </c>
      <c r="B2073">
        <f>SUMIFS(user_list!P:P,user_list!G:G,"&lt;="&amp;A2073,user_list!H:H,"&gt;="&amp;A2073)</f>
        <v>1.6150354970715792</v>
      </c>
      <c r="C2073">
        <f>SUMIFS(user_list!Q:Q,user_list!G:G,"&lt;="&amp;A2073,user_list!H:H,"&gt;="&amp;A2073)</f>
        <v>2.6703880544086727</v>
      </c>
      <c r="D2073">
        <f>SUMIFS(user_list!P:P,user_list!G:G,"&lt;="&amp;A2073,user_list!H:H,"&gt;="&amp;A2073,user_list!J:J,days!G2073)+SUMIFS(user_list!P:P,user_list!G:G,"&lt;="&amp;A2073,user_list!H:H,"&gt;="&amp;A2073,user_list!J:J,days!G2073-1)</f>
        <v>1.404752252252252</v>
      </c>
      <c r="E2073" s="38">
        <f>COUNTIF(user_list!H:H,A2073)</f>
        <v>1</v>
      </c>
      <c r="F2073" s="55">
        <f t="shared" si="64"/>
        <v>9</v>
      </c>
      <c r="G2073" s="55">
        <f t="shared" si="65"/>
        <v>2020</v>
      </c>
    </row>
    <row r="2074" spans="1:7" x14ac:dyDescent="0.3">
      <c r="A2074" s="74">
        <v>44077</v>
      </c>
      <c r="B2074">
        <f>SUMIFS(user_list!P:P,user_list!G:G,"&lt;="&amp;A2074,user_list!H:H,"&gt;="&amp;A2074)</f>
        <v>0.5317021637382463</v>
      </c>
      <c r="C2074">
        <f>SUMIFS(user_list!Q:Q,user_list!G:G,"&lt;="&amp;A2074,user_list!H:H,"&gt;="&amp;A2074)</f>
        <v>1.6703880544086729</v>
      </c>
      <c r="D2074">
        <f>SUMIFS(user_list!P:P,user_list!G:G,"&lt;="&amp;A2074,user_list!H:H,"&gt;="&amp;A2074,user_list!J:J,days!G2074)+SUMIFS(user_list!P:P,user_list!G:G,"&lt;="&amp;A2074,user_list!H:H,"&gt;="&amp;A2074,user_list!J:J,days!G2074-1)</f>
        <v>0.32141891891891894</v>
      </c>
      <c r="E2074" s="38">
        <f>COUNTIF(user_list!H:H,A2074)</f>
        <v>0</v>
      </c>
      <c r="F2074" s="55">
        <f t="shared" si="64"/>
        <v>9</v>
      </c>
      <c r="G2074" s="55">
        <f t="shared" si="65"/>
        <v>2020</v>
      </c>
    </row>
    <row r="2075" spans="1:7" x14ac:dyDescent="0.3">
      <c r="A2075" s="74">
        <v>44078</v>
      </c>
      <c r="B2075">
        <f>SUMIFS(user_list!P:P,user_list!G:G,"&lt;="&amp;A2075,user_list!H:H,"&gt;="&amp;A2075)</f>
        <v>0.5317021637382463</v>
      </c>
      <c r="C2075">
        <f>SUMIFS(user_list!Q:Q,user_list!G:G,"&lt;="&amp;A2075,user_list!H:H,"&gt;="&amp;A2075)</f>
        <v>1.6703880544086729</v>
      </c>
      <c r="D2075">
        <f>SUMIFS(user_list!P:P,user_list!G:G,"&lt;="&amp;A2075,user_list!H:H,"&gt;="&amp;A2075,user_list!J:J,days!G2075)+SUMIFS(user_list!P:P,user_list!G:G,"&lt;="&amp;A2075,user_list!H:H,"&gt;="&amp;A2075,user_list!J:J,days!G2075-1)</f>
        <v>0.32141891891891894</v>
      </c>
      <c r="E2075" s="38">
        <f>COUNTIF(user_list!H:H,A2075)</f>
        <v>0</v>
      </c>
      <c r="F2075" s="55">
        <f t="shared" si="64"/>
        <v>9</v>
      </c>
      <c r="G2075" s="55">
        <f t="shared" si="65"/>
        <v>2020</v>
      </c>
    </row>
    <row r="2076" spans="1:7" x14ac:dyDescent="0.3">
      <c r="A2076" s="74">
        <v>44079</v>
      </c>
      <c r="B2076">
        <f>SUMIFS(user_list!P:P,user_list!G:G,"&lt;="&amp;A2076,user_list!H:H,"&gt;="&amp;A2076)</f>
        <v>0.5317021637382463</v>
      </c>
      <c r="C2076">
        <f>SUMIFS(user_list!Q:Q,user_list!G:G,"&lt;="&amp;A2076,user_list!H:H,"&gt;="&amp;A2076)</f>
        <v>1.6703880544086729</v>
      </c>
      <c r="D2076">
        <f>SUMIFS(user_list!P:P,user_list!G:G,"&lt;="&amp;A2076,user_list!H:H,"&gt;="&amp;A2076,user_list!J:J,days!G2076)+SUMIFS(user_list!P:P,user_list!G:G,"&lt;="&amp;A2076,user_list!H:H,"&gt;="&amp;A2076,user_list!J:J,days!G2076-1)</f>
        <v>0.32141891891891894</v>
      </c>
      <c r="E2076" s="38">
        <f>COUNTIF(user_list!H:H,A2076)</f>
        <v>0</v>
      </c>
      <c r="F2076" s="55">
        <f t="shared" si="64"/>
        <v>9</v>
      </c>
      <c r="G2076" s="55">
        <f t="shared" si="65"/>
        <v>2020</v>
      </c>
    </row>
    <row r="2077" spans="1:7" x14ac:dyDescent="0.3">
      <c r="A2077" s="74">
        <v>44080</v>
      </c>
      <c r="B2077">
        <f>SUMIFS(user_list!P:P,user_list!G:G,"&lt;="&amp;A2077,user_list!H:H,"&gt;="&amp;A2077)</f>
        <v>0.5317021637382463</v>
      </c>
      <c r="C2077">
        <f>SUMIFS(user_list!Q:Q,user_list!G:G,"&lt;="&amp;A2077,user_list!H:H,"&gt;="&amp;A2077)</f>
        <v>1.6703880544086729</v>
      </c>
      <c r="D2077">
        <f>SUMIFS(user_list!P:P,user_list!G:G,"&lt;="&amp;A2077,user_list!H:H,"&gt;="&amp;A2077,user_list!J:J,days!G2077)+SUMIFS(user_list!P:P,user_list!G:G,"&lt;="&amp;A2077,user_list!H:H,"&gt;="&amp;A2077,user_list!J:J,days!G2077-1)</f>
        <v>0.32141891891891894</v>
      </c>
      <c r="E2077" s="38">
        <f>COUNTIF(user_list!H:H,A2077)</f>
        <v>0</v>
      </c>
      <c r="F2077" s="55">
        <f t="shared" si="64"/>
        <v>9</v>
      </c>
      <c r="G2077" s="55">
        <f t="shared" si="65"/>
        <v>2020</v>
      </c>
    </row>
    <row r="2078" spans="1:7" x14ac:dyDescent="0.3">
      <c r="A2078" s="74">
        <v>44081</v>
      </c>
      <c r="B2078">
        <f>SUMIFS(user_list!P:P,user_list!G:G,"&lt;="&amp;A2078,user_list!H:H,"&gt;="&amp;A2078)</f>
        <v>0.5317021637382463</v>
      </c>
      <c r="C2078">
        <f>SUMIFS(user_list!Q:Q,user_list!G:G,"&lt;="&amp;A2078,user_list!H:H,"&gt;="&amp;A2078)</f>
        <v>1.6703880544086729</v>
      </c>
      <c r="D2078">
        <f>SUMIFS(user_list!P:P,user_list!G:G,"&lt;="&amp;A2078,user_list!H:H,"&gt;="&amp;A2078,user_list!J:J,days!G2078)+SUMIFS(user_list!P:P,user_list!G:G,"&lt;="&amp;A2078,user_list!H:H,"&gt;="&amp;A2078,user_list!J:J,days!G2078-1)</f>
        <v>0.32141891891891894</v>
      </c>
      <c r="E2078" s="38">
        <f>COUNTIF(user_list!H:H,A2078)</f>
        <v>0</v>
      </c>
      <c r="F2078" s="55">
        <f t="shared" si="64"/>
        <v>9</v>
      </c>
      <c r="G2078" s="55">
        <f t="shared" si="65"/>
        <v>2020</v>
      </c>
    </row>
    <row r="2079" spans="1:7" x14ac:dyDescent="0.3">
      <c r="A2079" s="74">
        <v>44082</v>
      </c>
      <c r="B2079">
        <f>SUMIFS(user_list!P:P,user_list!G:G,"&lt;="&amp;A2079,user_list!H:H,"&gt;="&amp;A2079)</f>
        <v>0.5317021637382463</v>
      </c>
      <c r="C2079">
        <f>SUMIFS(user_list!Q:Q,user_list!G:G,"&lt;="&amp;A2079,user_list!H:H,"&gt;="&amp;A2079)</f>
        <v>1.6703880544086729</v>
      </c>
      <c r="D2079">
        <f>SUMIFS(user_list!P:P,user_list!G:G,"&lt;="&amp;A2079,user_list!H:H,"&gt;="&amp;A2079,user_list!J:J,days!G2079)+SUMIFS(user_list!P:P,user_list!G:G,"&lt;="&amp;A2079,user_list!H:H,"&gt;="&amp;A2079,user_list!J:J,days!G2079-1)</f>
        <v>0.32141891891891894</v>
      </c>
      <c r="E2079" s="38">
        <f>COUNTIF(user_list!H:H,A2079)</f>
        <v>0</v>
      </c>
      <c r="F2079" s="55">
        <f t="shared" si="64"/>
        <v>9</v>
      </c>
      <c r="G2079" s="55">
        <f t="shared" si="65"/>
        <v>2020</v>
      </c>
    </row>
    <row r="2080" spans="1:7" x14ac:dyDescent="0.3">
      <c r="A2080" s="74">
        <v>44083</v>
      </c>
      <c r="B2080">
        <f>SUMIFS(user_list!P:P,user_list!G:G,"&lt;="&amp;A2080,user_list!H:H,"&gt;="&amp;A2080)</f>
        <v>0.5317021637382463</v>
      </c>
      <c r="C2080">
        <f>SUMIFS(user_list!Q:Q,user_list!G:G,"&lt;="&amp;A2080,user_list!H:H,"&gt;="&amp;A2080)</f>
        <v>1.6703880544086729</v>
      </c>
      <c r="D2080">
        <f>SUMIFS(user_list!P:P,user_list!G:G,"&lt;="&amp;A2080,user_list!H:H,"&gt;="&amp;A2080,user_list!J:J,days!G2080)+SUMIFS(user_list!P:P,user_list!G:G,"&lt;="&amp;A2080,user_list!H:H,"&gt;="&amp;A2080,user_list!J:J,days!G2080-1)</f>
        <v>0.32141891891891894</v>
      </c>
      <c r="E2080" s="38">
        <f>COUNTIF(user_list!H:H,A2080)</f>
        <v>0</v>
      </c>
      <c r="F2080" s="55">
        <f t="shared" si="64"/>
        <v>9</v>
      </c>
      <c r="G2080" s="55">
        <f t="shared" si="65"/>
        <v>2020</v>
      </c>
    </row>
    <row r="2081" spans="1:7" x14ac:dyDescent="0.3">
      <c r="A2081" s="74">
        <v>44084</v>
      </c>
      <c r="B2081">
        <f>SUMIFS(user_list!P:P,user_list!G:G,"&lt;="&amp;A2081,user_list!H:H,"&gt;="&amp;A2081)</f>
        <v>0.5317021637382463</v>
      </c>
      <c r="C2081">
        <f>SUMIFS(user_list!Q:Q,user_list!G:G,"&lt;="&amp;A2081,user_list!H:H,"&gt;="&amp;A2081)</f>
        <v>1.6703880544086729</v>
      </c>
      <c r="D2081">
        <f>SUMIFS(user_list!P:P,user_list!G:G,"&lt;="&amp;A2081,user_list!H:H,"&gt;="&amp;A2081,user_list!J:J,days!G2081)+SUMIFS(user_list!P:P,user_list!G:G,"&lt;="&amp;A2081,user_list!H:H,"&gt;="&amp;A2081,user_list!J:J,days!G2081-1)</f>
        <v>0.32141891891891894</v>
      </c>
      <c r="E2081" s="38">
        <f>COUNTIF(user_list!H:H,A2081)</f>
        <v>0</v>
      </c>
      <c r="F2081" s="55">
        <f t="shared" si="64"/>
        <v>9</v>
      </c>
      <c r="G2081" s="55">
        <f t="shared" si="65"/>
        <v>2020</v>
      </c>
    </row>
    <row r="2082" spans="1:7" x14ac:dyDescent="0.3">
      <c r="A2082" s="74">
        <v>44085</v>
      </c>
      <c r="B2082">
        <f>SUMIFS(user_list!P:P,user_list!G:G,"&lt;="&amp;A2082,user_list!H:H,"&gt;="&amp;A2082)</f>
        <v>0.5317021637382463</v>
      </c>
      <c r="C2082">
        <f>SUMIFS(user_list!Q:Q,user_list!G:G,"&lt;="&amp;A2082,user_list!H:H,"&gt;="&amp;A2082)</f>
        <v>1.6703880544086729</v>
      </c>
      <c r="D2082">
        <f>SUMIFS(user_list!P:P,user_list!G:G,"&lt;="&amp;A2082,user_list!H:H,"&gt;="&amp;A2082,user_list!J:J,days!G2082)+SUMIFS(user_list!P:P,user_list!G:G,"&lt;="&amp;A2082,user_list!H:H,"&gt;="&amp;A2082,user_list!J:J,days!G2082-1)</f>
        <v>0.32141891891891894</v>
      </c>
      <c r="E2082" s="38">
        <f>COUNTIF(user_list!H:H,A2082)</f>
        <v>0</v>
      </c>
      <c r="F2082" s="55">
        <f t="shared" si="64"/>
        <v>9</v>
      </c>
      <c r="G2082" s="55">
        <f t="shared" si="65"/>
        <v>2020</v>
      </c>
    </row>
    <row r="2083" spans="1:7" x14ac:dyDescent="0.3">
      <c r="A2083" s="74">
        <v>44086</v>
      </c>
      <c r="B2083">
        <f>SUMIFS(user_list!P:P,user_list!G:G,"&lt;="&amp;A2083,user_list!H:H,"&gt;="&amp;A2083)</f>
        <v>0.5317021637382463</v>
      </c>
      <c r="C2083">
        <f>SUMIFS(user_list!Q:Q,user_list!G:G,"&lt;="&amp;A2083,user_list!H:H,"&gt;="&amp;A2083)</f>
        <v>1.6703880544086729</v>
      </c>
      <c r="D2083">
        <f>SUMIFS(user_list!P:P,user_list!G:G,"&lt;="&amp;A2083,user_list!H:H,"&gt;="&amp;A2083,user_list!J:J,days!G2083)+SUMIFS(user_list!P:P,user_list!G:G,"&lt;="&amp;A2083,user_list!H:H,"&gt;="&amp;A2083,user_list!J:J,days!G2083-1)</f>
        <v>0.32141891891891894</v>
      </c>
      <c r="E2083" s="38">
        <f>COUNTIF(user_list!H:H,A2083)</f>
        <v>0</v>
      </c>
      <c r="F2083" s="55">
        <f t="shared" si="64"/>
        <v>9</v>
      </c>
      <c r="G2083" s="55">
        <f t="shared" si="65"/>
        <v>2020</v>
      </c>
    </row>
    <row r="2084" spans="1:7" x14ac:dyDescent="0.3">
      <c r="A2084" s="74">
        <v>44087</v>
      </c>
      <c r="B2084">
        <f>SUMIFS(user_list!P:P,user_list!G:G,"&lt;="&amp;A2084,user_list!H:H,"&gt;="&amp;A2084)</f>
        <v>0.5317021637382463</v>
      </c>
      <c r="C2084">
        <f>SUMIFS(user_list!Q:Q,user_list!G:G,"&lt;="&amp;A2084,user_list!H:H,"&gt;="&amp;A2084)</f>
        <v>1.6703880544086729</v>
      </c>
      <c r="D2084">
        <f>SUMIFS(user_list!P:P,user_list!G:G,"&lt;="&amp;A2084,user_list!H:H,"&gt;="&amp;A2084,user_list!J:J,days!G2084)+SUMIFS(user_list!P:P,user_list!G:G,"&lt;="&amp;A2084,user_list!H:H,"&gt;="&amp;A2084,user_list!J:J,days!G2084-1)</f>
        <v>0.32141891891891894</v>
      </c>
      <c r="E2084" s="38">
        <f>COUNTIF(user_list!H:H,A2084)</f>
        <v>0</v>
      </c>
      <c r="F2084" s="55">
        <f t="shared" si="64"/>
        <v>9</v>
      </c>
      <c r="G2084" s="55">
        <f t="shared" si="65"/>
        <v>2020</v>
      </c>
    </row>
    <row r="2085" spans="1:7" x14ac:dyDescent="0.3">
      <c r="A2085" s="74">
        <v>44088</v>
      </c>
      <c r="B2085">
        <f>SUMIFS(user_list!P:P,user_list!G:G,"&lt;="&amp;A2085,user_list!H:H,"&gt;="&amp;A2085)</f>
        <v>0.5317021637382463</v>
      </c>
      <c r="C2085">
        <f>SUMIFS(user_list!Q:Q,user_list!G:G,"&lt;="&amp;A2085,user_list!H:H,"&gt;="&amp;A2085)</f>
        <v>1.6703880544086729</v>
      </c>
      <c r="D2085">
        <f>SUMIFS(user_list!P:P,user_list!G:G,"&lt;="&amp;A2085,user_list!H:H,"&gt;="&amp;A2085,user_list!J:J,days!G2085)+SUMIFS(user_list!P:P,user_list!G:G,"&lt;="&amp;A2085,user_list!H:H,"&gt;="&amp;A2085,user_list!J:J,days!G2085-1)</f>
        <v>0.32141891891891894</v>
      </c>
      <c r="E2085" s="38">
        <f>COUNTIF(user_list!H:H,A2085)</f>
        <v>0</v>
      </c>
      <c r="F2085" s="55">
        <f t="shared" si="64"/>
        <v>9</v>
      </c>
      <c r="G2085" s="55">
        <f t="shared" si="65"/>
        <v>2020</v>
      </c>
    </row>
    <row r="2086" spans="1:7" x14ac:dyDescent="0.3">
      <c r="A2086" s="74">
        <v>44089</v>
      </c>
      <c r="B2086">
        <f>SUMIFS(user_list!P:P,user_list!G:G,"&lt;="&amp;A2086,user_list!H:H,"&gt;="&amp;A2086)</f>
        <v>0.5317021637382463</v>
      </c>
      <c r="C2086">
        <f>SUMIFS(user_list!Q:Q,user_list!G:G,"&lt;="&amp;A2086,user_list!H:H,"&gt;="&amp;A2086)</f>
        <v>1.6703880544086729</v>
      </c>
      <c r="D2086">
        <f>SUMIFS(user_list!P:P,user_list!G:G,"&lt;="&amp;A2086,user_list!H:H,"&gt;="&amp;A2086,user_list!J:J,days!G2086)+SUMIFS(user_list!P:P,user_list!G:G,"&lt;="&amp;A2086,user_list!H:H,"&gt;="&amp;A2086,user_list!J:J,days!G2086-1)</f>
        <v>0.32141891891891894</v>
      </c>
      <c r="E2086" s="38">
        <f>COUNTIF(user_list!H:H,A2086)</f>
        <v>1</v>
      </c>
      <c r="F2086" s="55">
        <f t="shared" si="64"/>
        <v>9</v>
      </c>
      <c r="G2086" s="55">
        <f t="shared" si="65"/>
        <v>2020</v>
      </c>
    </row>
    <row r="2087" spans="1:7" x14ac:dyDescent="0.3">
      <c r="A2087" s="74">
        <v>44090</v>
      </c>
      <c r="B2087">
        <f>SUMIFS(user_list!P:P,user_list!G:G,"&lt;="&amp;A2087,user_list!H:H,"&gt;="&amp;A2087)</f>
        <v>1.5246882748493571</v>
      </c>
      <c r="C2087">
        <f>SUMIFS(user_list!Q:Q,user_list!G:G,"&lt;="&amp;A2087,user_list!H:H,"&gt;="&amp;A2087)</f>
        <v>4.1703880544086731</v>
      </c>
      <c r="D2087">
        <f>SUMIFS(user_list!P:P,user_list!G:G,"&lt;="&amp;A2087,user_list!H:H,"&gt;="&amp;A2087,user_list!J:J,days!G2087)+SUMIFS(user_list!P:P,user_list!G:G,"&lt;="&amp;A2087,user_list!H:H,"&gt;="&amp;A2087,user_list!J:J,days!G2087-1)</f>
        <v>1.3144050300300298</v>
      </c>
      <c r="E2087" s="38">
        <f>COUNTIF(user_list!H:H,A2087)</f>
        <v>1</v>
      </c>
      <c r="F2087" s="55">
        <f t="shared" si="64"/>
        <v>9</v>
      </c>
      <c r="G2087" s="55">
        <f t="shared" si="65"/>
        <v>2020</v>
      </c>
    </row>
    <row r="2088" spans="1:7" x14ac:dyDescent="0.3">
      <c r="A2088" s="74">
        <v>44091</v>
      </c>
      <c r="B2088">
        <f>SUMIFS(user_list!P:P,user_list!G:G,"&lt;="&amp;A2088,user_list!H:H,"&gt;="&amp;A2088)</f>
        <v>1.5057693559304381</v>
      </c>
      <c r="C2088">
        <f>SUMIFS(user_list!Q:Q,user_list!G:G,"&lt;="&amp;A2088,user_list!H:H,"&gt;="&amp;A2088)</f>
        <v>3.8460637300843485</v>
      </c>
      <c r="D2088">
        <f>SUMIFS(user_list!P:P,user_list!G:G,"&lt;="&amp;A2088,user_list!H:H,"&gt;="&amp;A2088,user_list!J:J,days!G2088)+SUMIFS(user_list!P:P,user_list!G:G,"&lt;="&amp;A2088,user_list!H:H,"&gt;="&amp;A2088,user_list!J:J,days!G2088-1)</f>
        <v>1.2954861111111109</v>
      </c>
      <c r="E2088" s="38">
        <f>COUNTIF(user_list!H:H,A2088)</f>
        <v>0</v>
      </c>
      <c r="F2088" s="55">
        <f t="shared" si="64"/>
        <v>9</v>
      </c>
      <c r="G2088" s="55">
        <f t="shared" si="65"/>
        <v>2020</v>
      </c>
    </row>
    <row r="2089" spans="1:7" x14ac:dyDescent="0.3">
      <c r="A2089" s="74">
        <v>44092</v>
      </c>
      <c r="B2089">
        <f>SUMIFS(user_list!P:P,user_list!G:G,"&lt;="&amp;A2089,user_list!H:H,"&gt;="&amp;A2089)</f>
        <v>1.7457693559304381</v>
      </c>
      <c r="C2089">
        <f>SUMIFS(user_list!Q:Q,user_list!G:G,"&lt;="&amp;A2089,user_list!H:H,"&gt;="&amp;A2089)</f>
        <v>5.0460637300843487</v>
      </c>
      <c r="D2089">
        <f>SUMIFS(user_list!P:P,user_list!G:G,"&lt;="&amp;A2089,user_list!H:H,"&gt;="&amp;A2089,user_list!J:J,days!G2089)+SUMIFS(user_list!P:P,user_list!G:G,"&lt;="&amp;A2089,user_list!H:H,"&gt;="&amp;A2089,user_list!J:J,days!G2089-1)</f>
        <v>1.5354861111111109</v>
      </c>
      <c r="E2089" s="38">
        <f>COUNTIF(user_list!H:H,A2089)</f>
        <v>0</v>
      </c>
      <c r="F2089" s="55">
        <f t="shared" si="64"/>
        <v>9</v>
      </c>
      <c r="G2089" s="55">
        <f t="shared" si="65"/>
        <v>2020</v>
      </c>
    </row>
    <row r="2090" spans="1:7" x14ac:dyDescent="0.3">
      <c r="A2090" s="74">
        <v>44093</v>
      </c>
      <c r="B2090">
        <f>SUMIFS(user_list!P:P,user_list!G:G,"&lt;="&amp;A2090,user_list!H:H,"&gt;="&amp;A2090)</f>
        <v>2.7771026892637711</v>
      </c>
      <c r="C2090">
        <f>SUMIFS(user_list!Q:Q,user_list!G:G,"&lt;="&amp;A2090,user_list!H:H,"&gt;="&amp;A2090)</f>
        <v>7.6460637300843484</v>
      </c>
      <c r="D2090">
        <f>SUMIFS(user_list!P:P,user_list!G:G,"&lt;="&amp;A2090,user_list!H:H,"&gt;="&amp;A2090,user_list!J:J,days!G2090)+SUMIFS(user_list!P:P,user_list!G:G,"&lt;="&amp;A2090,user_list!H:H,"&gt;="&amp;A2090,user_list!J:J,days!G2090-1)</f>
        <v>2.5668194444444437</v>
      </c>
      <c r="E2090" s="38">
        <f>COUNTIF(user_list!H:H,A2090)</f>
        <v>1</v>
      </c>
      <c r="F2090" s="55">
        <f t="shared" si="64"/>
        <v>9</v>
      </c>
      <c r="G2090" s="55">
        <f t="shared" si="65"/>
        <v>2020</v>
      </c>
    </row>
    <row r="2091" spans="1:7" x14ac:dyDescent="0.3">
      <c r="A2091" s="74">
        <v>44094</v>
      </c>
      <c r="B2091">
        <f>SUMIFS(user_list!P:P,user_list!G:G,"&lt;="&amp;A2091,user_list!H:H,"&gt;="&amp;A2091)</f>
        <v>1.4816165781526602</v>
      </c>
      <c r="C2091">
        <f>SUMIFS(user_list!Q:Q,user_list!G:G,"&lt;="&amp;A2091,user_list!H:H,"&gt;="&amp;A2091)</f>
        <v>4.3960637300843484</v>
      </c>
      <c r="D2091">
        <f>SUMIFS(user_list!P:P,user_list!G:G,"&lt;="&amp;A2091,user_list!H:H,"&gt;="&amp;A2091,user_list!J:J,days!G2091)+SUMIFS(user_list!P:P,user_list!G:G,"&lt;="&amp;A2091,user_list!H:H,"&gt;="&amp;A2091,user_list!J:J,days!G2091-1)</f>
        <v>1.271333333333333</v>
      </c>
      <c r="E2091" s="38">
        <f>COUNTIF(user_list!H:H,A2091)</f>
        <v>0</v>
      </c>
      <c r="F2091" s="55">
        <f t="shared" si="64"/>
        <v>9</v>
      </c>
      <c r="G2091" s="55">
        <f t="shared" si="65"/>
        <v>2020</v>
      </c>
    </row>
    <row r="2092" spans="1:7" x14ac:dyDescent="0.3">
      <c r="A2092" s="74">
        <v>44095</v>
      </c>
      <c r="B2092">
        <f>SUMIFS(user_list!P:P,user_list!G:G,"&lt;="&amp;A2092,user_list!H:H,"&gt;="&amp;A2092)</f>
        <v>1.4816165781526602</v>
      </c>
      <c r="C2092">
        <f>SUMIFS(user_list!Q:Q,user_list!G:G,"&lt;="&amp;A2092,user_list!H:H,"&gt;="&amp;A2092)</f>
        <v>4.3960637300843484</v>
      </c>
      <c r="D2092">
        <f>SUMIFS(user_list!P:P,user_list!G:G,"&lt;="&amp;A2092,user_list!H:H,"&gt;="&amp;A2092,user_list!J:J,days!G2092)+SUMIFS(user_list!P:P,user_list!G:G,"&lt;="&amp;A2092,user_list!H:H,"&gt;="&amp;A2092,user_list!J:J,days!G2092-1)</f>
        <v>1.271333333333333</v>
      </c>
      <c r="E2092" s="38">
        <f>COUNTIF(user_list!H:H,A2092)</f>
        <v>0</v>
      </c>
      <c r="F2092" s="55">
        <f t="shared" si="64"/>
        <v>9</v>
      </c>
      <c r="G2092" s="55">
        <f t="shared" si="65"/>
        <v>2020</v>
      </c>
    </row>
    <row r="2093" spans="1:7" x14ac:dyDescent="0.3">
      <c r="A2093" s="74">
        <v>44096</v>
      </c>
      <c r="B2093">
        <f>SUMIFS(user_list!P:P,user_list!G:G,"&lt;="&amp;A2093,user_list!H:H,"&gt;="&amp;A2093)</f>
        <v>1.4816165781526602</v>
      </c>
      <c r="C2093">
        <f>SUMIFS(user_list!Q:Q,user_list!G:G,"&lt;="&amp;A2093,user_list!H:H,"&gt;="&amp;A2093)</f>
        <v>4.3960637300843484</v>
      </c>
      <c r="D2093">
        <f>SUMIFS(user_list!P:P,user_list!G:G,"&lt;="&amp;A2093,user_list!H:H,"&gt;="&amp;A2093,user_list!J:J,days!G2093)+SUMIFS(user_list!P:P,user_list!G:G,"&lt;="&amp;A2093,user_list!H:H,"&gt;="&amp;A2093,user_list!J:J,days!G2093-1)</f>
        <v>1.271333333333333</v>
      </c>
      <c r="E2093" s="38">
        <f>COUNTIF(user_list!H:H,A2093)</f>
        <v>1</v>
      </c>
      <c r="F2093" s="55">
        <f t="shared" si="64"/>
        <v>9</v>
      </c>
      <c r="G2093" s="55">
        <f t="shared" si="65"/>
        <v>2020</v>
      </c>
    </row>
    <row r="2094" spans="1:7" x14ac:dyDescent="0.3">
      <c r="A2094" s="74">
        <v>44097</v>
      </c>
      <c r="B2094">
        <f>SUMIFS(user_list!P:P,user_list!G:G,"&lt;="&amp;A2094,user_list!H:H,"&gt;="&amp;A2094)</f>
        <v>2.3832832448193271</v>
      </c>
      <c r="C2094">
        <f>SUMIFS(user_list!Q:Q,user_list!G:G,"&lt;="&amp;A2094,user_list!H:H,"&gt;="&amp;A2094)</f>
        <v>6.1960637300843491</v>
      </c>
      <c r="D2094">
        <f>SUMIFS(user_list!P:P,user_list!G:G,"&lt;="&amp;A2094,user_list!H:H,"&gt;="&amp;A2094,user_list!J:J,days!G2094)+SUMIFS(user_list!P:P,user_list!G:G,"&lt;="&amp;A2094,user_list!H:H,"&gt;="&amp;A2094,user_list!J:J,days!G2094-1)</f>
        <v>2.173</v>
      </c>
      <c r="E2094" s="38">
        <f>COUNTIF(user_list!H:H,A2094)</f>
        <v>1</v>
      </c>
      <c r="F2094" s="55">
        <f t="shared" si="64"/>
        <v>9</v>
      </c>
      <c r="G2094" s="55">
        <f t="shared" si="65"/>
        <v>2020</v>
      </c>
    </row>
    <row r="2095" spans="1:7" x14ac:dyDescent="0.3">
      <c r="A2095" s="74">
        <v>44098</v>
      </c>
      <c r="B2095">
        <f>SUMIFS(user_list!P:P,user_list!G:G,"&lt;="&amp;A2095,user_list!H:H,"&gt;="&amp;A2095)</f>
        <v>5.3986165781526614</v>
      </c>
      <c r="C2095">
        <f>SUMIFS(user_list!Q:Q,user_list!G:G,"&lt;="&amp;A2095,user_list!H:H,"&gt;="&amp;A2095)</f>
        <v>9.3960637300843501</v>
      </c>
      <c r="D2095">
        <f>SUMIFS(user_list!P:P,user_list!G:G,"&lt;="&amp;A2095,user_list!H:H,"&gt;="&amp;A2095,user_list!J:J,days!G2095)+SUMIFS(user_list!P:P,user_list!G:G,"&lt;="&amp;A2095,user_list!H:H,"&gt;="&amp;A2095,user_list!J:J,days!G2095-1)</f>
        <v>5.1883333333333344</v>
      </c>
      <c r="E2095" s="38">
        <f>COUNTIF(user_list!H:H,A2095)</f>
        <v>5</v>
      </c>
      <c r="F2095" s="55">
        <f t="shared" si="64"/>
        <v>9</v>
      </c>
      <c r="G2095" s="55">
        <f t="shared" si="65"/>
        <v>2020</v>
      </c>
    </row>
    <row r="2096" spans="1:7" x14ac:dyDescent="0.3">
      <c r="A2096" s="74">
        <v>44099</v>
      </c>
      <c r="B2096">
        <f>SUMIFS(user_list!P:P,user_list!G:G,"&lt;="&amp;A2096,user_list!H:H,"&gt;="&amp;A2096)</f>
        <v>2.5744499114859947</v>
      </c>
      <c r="C2096">
        <f>SUMIFS(user_list!Q:Q,user_list!G:G,"&lt;="&amp;A2096,user_list!H:H,"&gt;="&amp;A2096)</f>
        <v>7.3960637300843484</v>
      </c>
      <c r="D2096">
        <f>SUMIFS(user_list!P:P,user_list!G:G,"&lt;="&amp;A2096,user_list!H:H,"&gt;="&amp;A2096,user_list!J:J,days!G2096)+SUMIFS(user_list!P:P,user_list!G:G,"&lt;="&amp;A2096,user_list!H:H,"&gt;="&amp;A2096,user_list!J:J,days!G2096-1)</f>
        <v>2.3641666666666672</v>
      </c>
      <c r="E2096" s="38">
        <f>COUNTIF(user_list!H:H,A2096)</f>
        <v>0</v>
      </c>
      <c r="F2096" s="55">
        <f t="shared" si="64"/>
        <v>9</v>
      </c>
      <c r="G2096" s="55">
        <f t="shared" si="65"/>
        <v>2020</v>
      </c>
    </row>
    <row r="2097" spans="1:7" x14ac:dyDescent="0.3">
      <c r="A2097" s="74">
        <v>44100</v>
      </c>
      <c r="B2097">
        <f>SUMIFS(user_list!P:P,user_list!G:G,"&lt;="&amp;A2097,user_list!H:H,"&gt;="&amp;A2097)</f>
        <v>2.5744499114859947</v>
      </c>
      <c r="C2097">
        <f>SUMIFS(user_list!Q:Q,user_list!G:G,"&lt;="&amp;A2097,user_list!H:H,"&gt;="&amp;A2097)</f>
        <v>7.3960637300843484</v>
      </c>
      <c r="D2097">
        <f>SUMIFS(user_list!P:P,user_list!G:G,"&lt;="&amp;A2097,user_list!H:H,"&gt;="&amp;A2097,user_list!J:J,days!G2097)+SUMIFS(user_list!P:P,user_list!G:G,"&lt;="&amp;A2097,user_list!H:H,"&gt;="&amp;A2097,user_list!J:J,days!G2097-1)</f>
        <v>2.3641666666666672</v>
      </c>
      <c r="E2097" s="38">
        <f>COUNTIF(user_list!H:H,A2097)</f>
        <v>0</v>
      </c>
      <c r="F2097" s="55">
        <f t="shared" si="64"/>
        <v>9</v>
      </c>
      <c r="G2097" s="55">
        <f t="shared" si="65"/>
        <v>2020</v>
      </c>
    </row>
    <row r="2098" spans="1:7" x14ac:dyDescent="0.3">
      <c r="A2098" s="74">
        <v>44101</v>
      </c>
      <c r="B2098">
        <f>SUMIFS(user_list!P:P,user_list!G:G,"&lt;="&amp;A2098,user_list!H:H,"&gt;="&amp;A2098)</f>
        <v>2.5744499114859947</v>
      </c>
      <c r="C2098">
        <f>SUMIFS(user_list!Q:Q,user_list!G:G,"&lt;="&amp;A2098,user_list!H:H,"&gt;="&amp;A2098)</f>
        <v>7.3960637300843484</v>
      </c>
      <c r="D2098">
        <f>SUMIFS(user_list!P:P,user_list!G:G,"&lt;="&amp;A2098,user_list!H:H,"&gt;="&amp;A2098,user_list!J:J,days!G2098)+SUMIFS(user_list!P:P,user_list!G:G,"&lt;="&amp;A2098,user_list!H:H,"&gt;="&amp;A2098,user_list!J:J,days!G2098-1)</f>
        <v>2.3641666666666672</v>
      </c>
      <c r="E2098" s="38">
        <f>COUNTIF(user_list!H:H,A2098)</f>
        <v>0</v>
      </c>
      <c r="F2098" s="55">
        <f t="shared" si="64"/>
        <v>9</v>
      </c>
      <c r="G2098" s="55">
        <f t="shared" si="65"/>
        <v>2020</v>
      </c>
    </row>
    <row r="2099" spans="1:7" x14ac:dyDescent="0.3">
      <c r="A2099" s="74">
        <v>44102</v>
      </c>
      <c r="B2099">
        <f>SUMIFS(user_list!P:P,user_list!G:G,"&lt;="&amp;A2099,user_list!H:H,"&gt;="&amp;A2099)</f>
        <v>2.5744499114859947</v>
      </c>
      <c r="C2099">
        <f>SUMIFS(user_list!Q:Q,user_list!G:G,"&lt;="&amp;A2099,user_list!H:H,"&gt;="&amp;A2099)</f>
        <v>7.3960637300843484</v>
      </c>
      <c r="D2099">
        <f>SUMIFS(user_list!P:P,user_list!G:G,"&lt;="&amp;A2099,user_list!H:H,"&gt;="&amp;A2099,user_list!J:J,days!G2099)+SUMIFS(user_list!P:P,user_list!G:G,"&lt;="&amp;A2099,user_list!H:H,"&gt;="&amp;A2099,user_list!J:J,days!G2099-1)</f>
        <v>2.3641666666666672</v>
      </c>
      <c r="E2099" s="38">
        <f>COUNTIF(user_list!H:H,A2099)</f>
        <v>1</v>
      </c>
      <c r="F2099" s="55">
        <f t="shared" si="64"/>
        <v>9</v>
      </c>
      <c r="G2099" s="55">
        <f t="shared" si="65"/>
        <v>2020</v>
      </c>
    </row>
    <row r="2100" spans="1:7" x14ac:dyDescent="0.3">
      <c r="A2100" s="74">
        <v>44103</v>
      </c>
      <c r="B2100">
        <f>SUMIFS(user_list!P:P,user_list!G:G,"&lt;="&amp;A2100,user_list!H:H,"&gt;="&amp;A2100)</f>
        <v>2.9300054670415498</v>
      </c>
      <c r="C2100">
        <f>SUMIFS(user_list!Q:Q,user_list!G:G,"&lt;="&amp;A2100,user_list!H:H,"&gt;="&amp;A2100)</f>
        <v>6.6960637300843482</v>
      </c>
      <c r="D2100">
        <f>SUMIFS(user_list!P:P,user_list!G:G,"&lt;="&amp;A2100,user_list!H:H,"&gt;="&amp;A2100,user_list!J:J,days!G2100)+SUMIFS(user_list!P:P,user_list!G:G,"&lt;="&amp;A2100,user_list!H:H,"&gt;="&amp;A2100,user_list!J:J,days!G2100-1)</f>
        <v>2.7197222222222228</v>
      </c>
      <c r="E2100" s="38">
        <f>COUNTIF(user_list!H:H,A2100)</f>
        <v>1</v>
      </c>
      <c r="F2100" s="55">
        <f t="shared" si="64"/>
        <v>9</v>
      </c>
      <c r="G2100" s="55">
        <f t="shared" si="65"/>
        <v>2020</v>
      </c>
    </row>
    <row r="2101" spans="1:7" x14ac:dyDescent="0.3">
      <c r="A2101" s="74">
        <v>44104</v>
      </c>
      <c r="B2101">
        <f>SUMIFS(user_list!P:P,user_list!G:G,"&lt;="&amp;A2101,user_list!H:H,"&gt;="&amp;A2101)</f>
        <v>3.1572276892637721</v>
      </c>
      <c r="C2101">
        <f>SUMIFS(user_list!Q:Q,user_list!G:G,"&lt;="&amp;A2101,user_list!H:H,"&gt;="&amp;A2101)</f>
        <v>9.0960637300843494</v>
      </c>
      <c r="D2101">
        <f>SUMIFS(user_list!P:P,user_list!G:G,"&lt;="&amp;A2101,user_list!H:H,"&gt;="&amp;A2101,user_list!J:J,days!G2101)+SUMIFS(user_list!P:P,user_list!G:G,"&lt;="&amp;A2101,user_list!H:H,"&gt;="&amp;A2101,user_list!J:J,days!G2101-1)</f>
        <v>2.946944444444445</v>
      </c>
      <c r="E2101" s="38">
        <f>COUNTIF(user_list!H:H,A2101)</f>
        <v>2</v>
      </c>
      <c r="F2101" s="55">
        <f t="shared" si="64"/>
        <v>9</v>
      </c>
      <c r="G2101" s="55">
        <f t="shared" si="65"/>
        <v>2020</v>
      </c>
    </row>
    <row r="2102" spans="1:7" x14ac:dyDescent="0.3">
      <c r="A2102" s="74">
        <v>44105</v>
      </c>
      <c r="B2102">
        <f>SUMIFS(user_list!P:P,user_list!G:G,"&lt;="&amp;A2102,user_list!H:H,"&gt;="&amp;A2102)</f>
        <v>1.9083388003748829</v>
      </c>
      <c r="C2102">
        <f>SUMIFS(user_list!Q:Q,user_list!G:G,"&lt;="&amp;A2102,user_list!H:H,"&gt;="&amp;A2102)</f>
        <v>5.0960637300843485</v>
      </c>
      <c r="D2102">
        <f>SUMIFS(user_list!P:P,user_list!G:G,"&lt;="&amp;A2102,user_list!H:H,"&gt;="&amp;A2102,user_list!J:J,days!G2102)+SUMIFS(user_list!P:P,user_list!G:G,"&lt;="&amp;A2102,user_list!H:H,"&gt;="&amp;A2102,user_list!J:J,days!G2102-1)</f>
        <v>1.6980555555555557</v>
      </c>
      <c r="E2102" s="38">
        <f>COUNTIF(user_list!H:H,A2102)</f>
        <v>0</v>
      </c>
      <c r="F2102" s="55">
        <f t="shared" si="64"/>
        <v>10</v>
      </c>
      <c r="G2102" s="55">
        <f t="shared" si="65"/>
        <v>2020</v>
      </c>
    </row>
    <row r="2103" spans="1:7" x14ac:dyDescent="0.3">
      <c r="A2103" s="74">
        <v>44106</v>
      </c>
      <c r="B2103">
        <f>SUMIFS(user_list!P:P,user_list!G:G,"&lt;="&amp;A2103,user_list!H:H,"&gt;="&amp;A2103)</f>
        <v>2.1305610225971052</v>
      </c>
      <c r="C2103">
        <f>SUMIFS(user_list!Q:Q,user_list!G:G,"&lt;="&amp;A2103,user_list!H:H,"&gt;="&amp;A2103)</f>
        <v>9.0960637300843494</v>
      </c>
      <c r="D2103">
        <f>SUMIFS(user_list!P:P,user_list!G:G,"&lt;="&amp;A2103,user_list!H:H,"&gt;="&amp;A2103,user_list!J:J,days!G2103)+SUMIFS(user_list!P:P,user_list!G:G,"&lt;="&amp;A2103,user_list!H:H,"&gt;="&amp;A2103,user_list!J:J,days!G2103-1)</f>
        <v>1.9202777777777778</v>
      </c>
      <c r="E2103" s="38">
        <f>COUNTIF(user_list!H:H,A2103)</f>
        <v>0</v>
      </c>
      <c r="F2103" s="55">
        <f t="shared" si="64"/>
        <v>10</v>
      </c>
      <c r="G2103" s="55">
        <f t="shared" si="65"/>
        <v>2020</v>
      </c>
    </row>
    <row r="2104" spans="1:7" x14ac:dyDescent="0.3">
      <c r="A2104" s="74">
        <v>44107</v>
      </c>
      <c r="B2104">
        <f>SUMIFS(user_list!P:P,user_list!G:G,"&lt;="&amp;A2104,user_list!H:H,"&gt;="&amp;A2104)</f>
        <v>2.1305610225971052</v>
      </c>
      <c r="C2104">
        <f>SUMIFS(user_list!Q:Q,user_list!G:G,"&lt;="&amp;A2104,user_list!H:H,"&gt;="&amp;A2104)</f>
        <v>9.0960637300843494</v>
      </c>
      <c r="D2104">
        <f>SUMIFS(user_list!P:P,user_list!G:G,"&lt;="&amp;A2104,user_list!H:H,"&gt;="&amp;A2104,user_list!J:J,days!G2104)+SUMIFS(user_list!P:P,user_list!G:G,"&lt;="&amp;A2104,user_list!H:H,"&gt;="&amp;A2104,user_list!J:J,days!G2104-1)</f>
        <v>1.9202777777777778</v>
      </c>
      <c r="E2104" s="38">
        <f>COUNTIF(user_list!H:H,A2104)</f>
        <v>1</v>
      </c>
      <c r="F2104" s="55">
        <f t="shared" si="64"/>
        <v>10</v>
      </c>
      <c r="G2104" s="55">
        <f t="shared" si="65"/>
        <v>2020</v>
      </c>
    </row>
    <row r="2105" spans="1:7" x14ac:dyDescent="0.3">
      <c r="A2105" s="74">
        <v>44108</v>
      </c>
      <c r="B2105">
        <f>SUMIFS(user_list!P:P,user_list!G:G,"&lt;="&amp;A2105,user_list!H:H,"&gt;="&amp;A2105)</f>
        <v>2.597076174112257</v>
      </c>
      <c r="C2105">
        <f>SUMIFS(user_list!Q:Q,user_list!G:G,"&lt;="&amp;A2105,user_list!H:H,"&gt;="&amp;A2105)</f>
        <v>10.205154639175259</v>
      </c>
      <c r="D2105">
        <f>SUMIFS(user_list!P:P,user_list!G:G,"&lt;="&amp;A2105,user_list!H:H,"&gt;="&amp;A2105,user_list!J:J,days!G2105)+SUMIFS(user_list!P:P,user_list!G:G,"&lt;="&amp;A2105,user_list!H:H,"&gt;="&amp;A2105,user_list!J:J,days!G2105-1)</f>
        <v>2.3936111111111114</v>
      </c>
      <c r="E2105" s="38">
        <f>COUNTIF(user_list!H:H,A2105)</f>
        <v>2</v>
      </c>
      <c r="F2105" s="55">
        <f t="shared" si="64"/>
        <v>10</v>
      </c>
      <c r="G2105" s="55">
        <f t="shared" si="65"/>
        <v>2020</v>
      </c>
    </row>
    <row r="2106" spans="1:7" x14ac:dyDescent="0.3">
      <c r="A2106" s="74">
        <v>44109</v>
      </c>
      <c r="B2106">
        <f>SUMIFS(user_list!P:P,user_list!G:G,"&lt;="&amp;A2106,user_list!H:H,"&gt;="&amp;A2106)</f>
        <v>1.8048539518900344</v>
      </c>
      <c r="C2106">
        <f>SUMIFS(user_list!Q:Q,user_list!G:G,"&lt;="&amp;A2106,user_list!H:H,"&gt;="&amp;A2106)</f>
        <v>4.8051546391752575</v>
      </c>
      <c r="D2106">
        <f>SUMIFS(user_list!P:P,user_list!G:G,"&lt;="&amp;A2106,user_list!H:H,"&gt;="&amp;A2106,user_list!J:J,days!G2106)+SUMIFS(user_list!P:P,user_list!G:G,"&lt;="&amp;A2106,user_list!H:H,"&gt;="&amp;A2106,user_list!J:J,days!G2106-1)</f>
        <v>1.0513888888888889</v>
      </c>
      <c r="E2106" s="38">
        <f>COUNTIF(user_list!H:H,A2106)</f>
        <v>0</v>
      </c>
      <c r="F2106" s="55">
        <f t="shared" si="64"/>
        <v>10</v>
      </c>
      <c r="G2106" s="55">
        <f t="shared" si="65"/>
        <v>2020</v>
      </c>
    </row>
    <row r="2107" spans="1:7" x14ac:dyDescent="0.3">
      <c r="A2107" s="74">
        <v>44110</v>
      </c>
      <c r="B2107">
        <f>SUMIFS(user_list!P:P,user_list!G:G,"&lt;="&amp;A2107,user_list!H:H,"&gt;="&amp;A2107)</f>
        <v>4.8373539518900328</v>
      </c>
      <c r="C2107">
        <f>SUMIFS(user_list!Q:Q,user_list!G:G,"&lt;="&amp;A2107,user_list!H:H,"&gt;="&amp;A2107)</f>
        <v>10.805154639175258</v>
      </c>
      <c r="D2107">
        <f>SUMIFS(user_list!P:P,user_list!G:G,"&lt;="&amp;A2107,user_list!H:H,"&gt;="&amp;A2107,user_list!J:J,days!G2107)+SUMIFS(user_list!P:P,user_list!G:G,"&lt;="&amp;A2107,user_list!H:H,"&gt;="&amp;A2107,user_list!J:J,days!G2107-1)</f>
        <v>1.0513888888888889</v>
      </c>
      <c r="E2107" s="38">
        <f>COUNTIF(user_list!H:H,A2107)</f>
        <v>3</v>
      </c>
      <c r="F2107" s="55">
        <f t="shared" si="64"/>
        <v>10</v>
      </c>
      <c r="G2107" s="55">
        <f t="shared" si="65"/>
        <v>2020</v>
      </c>
    </row>
    <row r="2108" spans="1:7" x14ac:dyDescent="0.3">
      <c r="A2108" s="74">
        <v>44111</v>
      </c>
      <c r="B2108">
        <f>SUMIFS(user_list!P:P,user_list!G:G,"&lt;="&amp;A2108,user_list!H:H,"&gt;="&amp;A2108)</f>
        <v>2.5081872852233675</v>
      </c>
      <c r="C2108">
        <f>SUMIFS(user_list!Q:Q,user_list!G:G,"&lt;="&amp;A2108,user_list!H:H,"&gt;="&amp;A2108)</f>
        <v>6.8051546391752575</v>
      </c>
      <c r="D2108">
        <f>SUMIFS(user_list!P:P,user_list!G:G,"&lt;="&amp;A2108,user_list!H:H,"&gt;="&amp;A2108,user_list!J:J,days!G2108)+SUMIFS(user_list!P:P,user_list!G:G,"&lt;="&amp;A2108,user_list!H:H,"&gt;="&amp;A2108,user_list!J:J,days!G2108-1)</f>
        <v>1.0513888888888889</v>
      </c>
      <c r="E2108" s="38">
        <f>COUNTIF(user_list!H:H,A2108)</f>
        <v>1</v>
      </c>
      <c r="F2108" s="55">
        <f t="shared" si="64"/>
        <v>10</v>
      </c>
      <c r="G2108" s="55">
        <f t="shared" si="65"/>
        <v>2020</v>
      </c>
    </row>
    <row r="2109" spans="1:7" x14ac:dyDescent="0.3">
      <c r="A2109" s="74">
        <v>44112</v>
      </c>
      <c r="B2109">
        <f>SUMIFS(user_list!P:P,user_list!G:G,"&lt;="&amp;A2109,user_list!H:H,"&gt;="&amp;A2109)</f>
        <v>1.2548539518900343</v>
      </c>
      <c r="C2109">
        <f>SUMIFS(user_list!Q:Q,user_list!G:G,"&lt;="&amp;A2109,user_list!H:H,"&gt;="&amp;A2109)</f>
        <v>3.8051546391752575</v>
      </c>
      <c r="D2109">
        <f>SUMIFS(user_list!P:P,user_list!G:G,"&lt;="&amp;A2109,user_list!H:H,"&gt;="&amp;A2109,user_list!J:J,days!G2109)+SUMIFS(user_list!P:P,user_list!G:G,"&lt;="&amp;A2109,user_list!H:H,"&gt;="&amp;A2109,user_list!J:J,days!G2109-1)</f>
        <v>1.0513888888888889</v>
      </c>
      <c r="E2109" s="38">
        <f>COUNTIF(user_list!H:H,A2109)</f>
        <v>2</v>
      </c>
      <c r="F2109" s="55">
        <f t="shared" si="64"/>
        <v>10</v>
      </c>
      <c r="G2109" s="55">
        <f t="shared" si="65"/>
        <v>2020</v>
      </c>
    </row>
    <row r="2110" spans="1:7" x14ac:dyDescent="0.3">
      <c r="A2110" s="74">
        <v>44113</v>
      </c>
      <c r="B2110">
        <f>SUMIFS(user_list!P:P,user_list!G:G,"&lt;="&amp;A2110,user_list!H:H,"&gt;="&amp;A2110)</f>
        <v>0.6767983963344788</v>
      </c>
      <c r="C2110">
        <f>SUMIFS(user_list!Q:Q,user_list!G:G,"&lt;="&amp;A2110,user_list!H:H,"&gt;="&amp;A2110)</f>
        <v>1.7051546391752577</v>
      </c>
      <c r="D2110">
        <f>SUMIFS(user_list!P:P,user_list!G:G,"&lt;="&amp;A2110,user_list!H:H,"&gt;="&amp;A2110,user_list!J:J,days!G2110)+SUMIFS(user_list!P:P,user_list!G:G,"&lt;="&amp;A2110,user_list!H:H,"&gt;="&amp;A2110,user_list!J:J,days!G2110-1)</f>
        <v>0.47333333333333327</v>
      </c>
      <c r="E2110" s="38">
        <f>COUNTIF(user_list!H:H,A2110)</f>
        <v>0</v>
      </c>
      <c r="F2110" s="55">
        <f t="shared" si="64"/>
        <v>10</v>
      </c>
      <c r="G2110" s="55">
        <f t="shared" si="65"/>
        <v>2020</v>
      </c>
    </row>
    <row r="2111" spans="1:7" x14ac:dyDescent="0.3">
      <c r="A2111" s="74">
        <v>44114</v>
      </c>
      <c r="B2111">
        <f>SUMIFS(user_list!P:P,user_list!G:G,"&lt;="&amp;A2111,user_list!H:H,"&gt;="&amp;A2111)</f>
        <v>0.6767983963344788</v>
      </c>
      <c r="C2111">
        <f>SUMIFS(user_list!Q:Q,user_list!G:G,"&lt;="&amp;A2111,user_list!H:H,"&gt;="&amp;A2111)</f>
        <v>1.7051546391752577</v>
      </c>
      <c r="D2111">
        <f>SUMIFS(user_list!P:P,user_list!G:G,"&lt;="&amp;A2111,user_list!H:H,"&gt;="&amp;A2111,user_list!J:J,days!G2111)+SUMIFS(user_list!P:P,user_list!G:G,"&lt;="&amp;A2111,user_list!H:H,"&gt;="&amp;A2111,user_list!J:J,days!G2111-1)</f>
        <v>0.47333333333333327</v>
      </c>
      <c r="E2111" s="38">
        <f>COUNTIF(user_list!H:H,A2111)</f>
        <v>0</v>
      </c>
      <c r="F2111" s="55">
        <f t="shared" si="64"/>
        <v>10</v>
      </c>
      <c r="G2111" s="55">
        <f t="shared" si="65"/>
        <v>2020</v>
      </c>
    </row>
    <row r="2112" spans="1:7" x14ac:dyDescent="0.3">
      <c r="A2112" s="74">
        <v>44115</v>
      </c>
      <c r="B2112">
        <f>SUMIFS(user_list!P:P,user_list!G:G,"&lt;="&amp;A2112,user_list!H:H,"&gt;="&amp;A2112)</f>
        <v>0.6767983963344788</v>
      </c>
      <c r="C2112">
        <f>SUMIFS(user_list!Q:Q,user_list!G:G,"&lt;="&amp;A2112,user_list!H:H,"&gt;="&amp;A2112)</f>
        <v>1.7051546391752577</v>
      </c>
      <c r="D2112">
        <f>SUMIFS(user_list!P:P,user_list!G:G,"&lt;="&amp;A2112,user_list!H:H,"&gt;="&amp;A2112,user_list!J:J,days!G2112)+SUMIFS(user_list!P:P,user_list!G:G,"&lt;="&amp;A2112,user_list!H:H,"&gt;="&amp;A2112,user_list!J:J,days!G2112-1)</f>
        <v>0.47333333333333327</v>
      </c>
      <c r="E2112" s="38">
        <f>COUNTIF(user_list!H:H,A2112)</f>
        <v>0</v>
      </c>
      <c r="F2112" s="55">
        <f t="shared" si="64"/>
        <v>10</v>
      </c>
      <c r="G2112" s="55">
        <f t="shared" si="65"/>
        <v>2020</v>
      </c>
    </row>
    <row r="2113" spans="1:7" x14ac:dyDescent="0.3">
      <c r="A2113" s="74">
        <v>44116</v>
      </c>
      <c r="B2113">
        <f>SUMIFS(user_list!P:P,user_list!G:G,"&lt;="&amp;A2113,user_list!H:H,"&gt;="&amp;A2113)</f>
        <v>2.1767983963344788</v>
      </c>
      <c r="C2113">
        <f>SUMIFS(user_list!Q:Q,user_list!G:G,"&lt;="&amp;A2113,user_list!H:H,"&gt;="&amp;A2113)</f>
        <v>2.7051546391752579</v>
      </c>
      <c r="D2113">
        <f>SUMIFS(user_list!P:P,user_list!G:G,"&lt;="&amp;A2113,user_list!H:H,"&gt;="&amp;A2113,user_list!J:J,days!G2113)+SUMIFS(user_list!P:P,user_list!G:G,"&lt;="&amp;A2113,user_list!H:H,"&gt;="&amp;A2113,user_list!J:J,days!G2113-1)</f>
        <v>1.9733333333333332</v>
      </c>
      <c r="E2113" s="38">
        <f>COUNTIF(user_list!H:H,A2113)</f>
        <v>1</v>
      </c>
      <c r="F2113" s="55">
        <f t="shared" si="64"/>
        <v>10</v>
      </c>
      <c r="G2113" s="55">
        <f t="shared" si="65"/>
        <v>2020</v>
      </c>
    </row>
    <row r="2114" spans="1:7" x14ac:dyDescent="0.3">
      <c r="A2114" s="74">
        <v>44117</v>
      </c>
      <c r="B2114">
        <f>SUMIFS(user_list!P:P,user_list!G:G,"&lt;="&amp;A2114,user_list!H:H,"&gt;="&amp;A2114)</f>
        <v>0.6767983963344788</v>
      </c>
      <c r="C2114">
        <f>SUMIFS(user_list!Q:Q,user_list!G:G,"&lt;="&amp;A2114,user_list!H:H,"&gt;="&amp;A2114)</f>
        <v>1.7051546391752577</v>
      </c>
      <c r="D2114">
        <f>SUMIFS(user_list!P:P,user_list!G:G,"&lt;="&amp;A2114,user_list!H:H,"&gt;="&amp;A2114,user_list!J:J,days!G2114)+SUMIFS(user_list!P:P,user_list!G:G,"&lt;="&amp;A2114,user_list!H:H,"&gt;="&amp;A2114,user_list!J:J,days!G2114-1)</f>
        <v>0.47333333333333327</v>
      </c>
      <c r="E2114" s="38">
        <f>COUNTIF(user_list!H:H,A2114)</f>
        <v>1</v>
      </c>
      <c r="F2114" s="55">
        <f t="shared" ref="F2114:F2177" si="66">MONTH(A2114)</f>
        <v>10</v>
      </c>
      <c r="G2114" s="55">
        <f t="shared" ref="G2114:G2177" si="67">YEAR(A2114)</f>
        <v>2020</v>
      </c>
    </row>
    <row r="2115" spans="1:7" x14ac:dyDescent="0.3">
      <c r="A2115" s="74">
        <v>44118</v>
      </c>
      <c r="B2115">
        <f>SUMIFS(user_list!P:P,user_list!G:G,"&lt;="&amp;A2115,user_list!H:H,"&gt;="&amp;A2115)</f>
        <v>2.8047983963344789</v>
      </c>
      <c r="C2115">
        <f>SUMIFS(user_list!Q:Q,user_list!G:G,"&lt;="&amp;A2115,user_list!H:H,"&gt;="&amp;A2115)</f>
        <v>3.9051546391752576</v>
      </c>
      <c r="D2115">
        <f>SUMIFS(user_list!P:P,user_list!G:G,"&lt;="&amp;A2115,user_list!H:H,"&gt;="&amp;A2115,user_list!J:J,days!G2115)+SUMIFS(user_list!P:P,user_list!G:G,"&lt;="&amp;A2115,user_list!H:H,"&gt;="&amp;A2115,user_list!J:J,days!G2115-1)</f>
        <v>0.9846666666666668</v>
      </c>
      <c r="E2115" s="38">
        <f>COUNTIF(user_list!H:H,A2115)</f>
        <v>1</v>
      </c>
      <c r="F2115" s="55">
        <f t="shared" si="66"/>
        <v>10</v>
      </c>
      <c r="G2115" s="55">
        <f t="shared" si="67"/>
        <v>2020</v>
      </c>
    </row>
    <row r="2116" spans="1:7" x14ac:dyDescent="0.3">
      <c r="A2116" s="74">
        <v>44119</v>
      </c>
      <c r="B2116">
        <f>SUMIFS(user_list!P:P,user_list!G:G,"&lt;="&amp;A2116,user_list!H:H,"&gt;="&amp;A2116)</f>
        <v>1.1881317296678122</v>
      </c>
      <c r="C2116">
        <f>SUMIFS(user_list!Q:Q,user_list!G:G,"&lt;="&amp;A2116,user_list!H:H,"&gt;="&amp;A2116)</f>
        <v>2.9051546391752576</v>
      </c>
      <c r="D2116">
        <f>SUMIFS(user_list!P:P,user_list!G:G,"&lt;="&amp;A2116,user_list!H:H,"&gt;="&amp;A2116,user_list!J:J,days!G2116)+SUMIFS(user_list!P:P,user_list!G:G,"&lt;="&amp;A2116,user_list!H:H,"&gt;="&amp;A2116,user_list!J:J,days!G2116-1)</f>
        <v>0.9846666666666668</v>
      </c>
      <c r="E2116" s="38">
        <f>COUNTIF(user_list!H:H,A2116)</f>
        <v>0</v>
      </c>
      <c r="F2116" s="55">
        <f t="shared" si="66"/>
        <v>10</v>
      </c>
      <c r="G2116" s="55">
        <f t="shared" si="67"/>
        <v>2020</v>
      </c>
    </row>
    <row r="2117" spans="1:7" x14ac:dyDescent="0.3">
      <c r="A2117" s="74">
        <v>44120</v>
      </c>
      <c r="B2117">
        <f>SUMIFS(user_list!P:P,user_list!G:G,"&lt;="&amp;A2117,user_list!H:H,"&gt;="&amp;A2117)</f>
        <v>1.7625761741122568</v>
      </c>
      <c r="C2117">
        <f>SUMIFS(user_list!Q:Q,user_list!G:G,"&lt;="&amp;A2117,user_list!H:H,"&gt;="&amp;A2117)</f>
        <v>10.905154639175258</v>
      </c>
      <c r="D2117">
        <f>SUMIFS(user_list!P:P,user_list!G:G,"&lt;="&amp;A2117,user_list!H:H,"&gt;="&amp;A2117,user_list!J:J,days!G2117)+SUMIFS(user_list!P:P,user_list!G:G,"&lt;="&amp;A2117,user_list!H:H,"&gt;="&amp;A2117,user_list!J:J,days!G2117-1)</f>
        <v>1.2632777777777779</v>
      </c>
      <c r="E2117" s="38">
        <f>COUNTIF(user_list!H:H,A2117)</f>
        <v>8</v>
      </c>
      <c r="F2117" s="55">
        <f t="shared" si="66"/>
        <v>10</v>
      </c>
      <c r="G2117" s="55">
        <f t="shared" si="67"/>
        <v>2020</v>
      </c>
    </row>
    <row r="2118" spans="1:7" x14ac:dyDescent="0.3">
      <c r="A2118" s="74">
        <v>44121</v>
      </c>
      <c r="B2118">
        <f>SUMIFS(user_list!P:P,user_list!G:G,"&lt;="&amp;A2118,user_list!H:H,"&gt;="&amp;A2118)</f>
        <v>1.1881317296678122</v>
      </c>
      <c r="C2118">
        <f>SUMIFS(user_list!Q:Q,user_list!G:G,"&lt;="&amp;A2118,user_list!H:H,"&gt;="&amp;A2118)</f>
        <v>2.9051546391752576</v>
      </c>
      <c r="D2118">
        <f>SUMIFS(user_list!P:P,user_list!G:G,"&lt;="&amp;A2118,user_list!H:H,"&gt;="&amp;A2118,user_list!J:J,days!G2118)+SUMIFS(user_list!P:P,user_list!G:G,"&lt;="&amp;A2118,user_list!H:H,"&gt;="&amp;A2118,user_list!J:J,days!G2118-1)</f>
        <v>0.9846666666666668</v>
      </c>
      <c r="E2118" s="38">
        <f>COUNTIF(user_list!H:H,A2118)</f>
        <v>0</v>
      </c>
      <c r="F2118" s="55">
        <f t="shared" si="66"/>
        <v>10</v>
      </c>
      <c r="G2118" s="55">
        <f t="shared" si="67"/>
        <v>2020</v>
      </c>
    </row>
    <row r="2119" spans="1:7" x14ac:dyDescent="0.3">
      <c r="A2119" s="74">
        <v>44122</v>
      </c>
      <c r="B2119">
        <f>SUMIFS(user_list!P:P,user_list!G:G,"&lt;="&amp;A2119,user_list!H:H,"&gt;="&amp;A2119)</f>
        <v>1.1881317296678122</v>
      </c>
      <c r="C2119">
        <f>SUMIFS(user_list!Q:Q,user_list!G:G,"&lt;="&amp;A2119,user_list!H:H,"&gt;="&amp;A2119)</f>
        <v>2.9051546391752576</v>
      </c>
      <c r="D2119">
        <f>SUMIFS(user_list!P:P,user_list!G:G,"&lt;="&amp;A2119,user_list!H:H,"&gt;="&amp;A2119,user_list!J:J,days!G2119)+SUMIFS(user_list!P:P,user_list!G:G,"&lt;="&amp;A2119,user_list!H:H,"&gt;="&amp;A2119,user_list!J:J,days!G2119-1)</f>
        <v>0.9846666666666668</v>
      </c>
      <c r="E2119" s="38">
        <f>COUNTIF(user_list!H:H,A2119)</f>
        <v>1</v>
      </c>
      <c r="F2119" s="55">
        <f t="shared" si="66"/>
        <v>10</v>
      </c>
      <c r="G2119" s="55">
        <f t="shared" si="67"/>
        <v>2020</v>
      </c>
    </row>
    <row r="2120" spans="1:7" x14ac:dyDescent="0.3">
      <c r="A2120" s="74">
        <v>44123</v>
      </c>
      <c r="B2120">
        <f>SUMIFS(user_list!P:P,user_list!G:G,"&lt;="&amp;A2120,user_list!H:H,"&gt;="&amp;A2120)</f>
        <v>1.4034650630011454</v>
      </c>
      <c r="C2120">
        <f>SUMIFS(user_list!Q:Q,user_list!G:G,"&lt;="&amp;A2120,user_list!H:H,"&gt;="&amp;A2120)</f>
        <v>3.5051546391752577</v>
      </c>
      <c r="D2120">
        <f>SUMIFS(user_list!P:P,user_list!G:G,"&lt;="&amp;A2120,user_list!H:H,"&gt;="&amp;A2120,user_list!J:J,days!G2120)+SUMIFS(user_list!P:P,user_list!G:G,"&lt;="&amp;A2120,user_list!H:H,"&gt;="&amp;A2120,user_list!J:J,days!G2120-1)</f>
        <v>1.2</v>
      </c>
      <c r="E2120" s="38">
        <f>COUNTIF(user_list!H:H,A2120)</f>
        <v>0</v>
      </c>
      <c r="F2120" s="55">
        <f t="shared" si="66"/>
        <v>10</v>
      </c>
      <c r="G2120" s="55">
        <f t="shared" si="67"/>
        <v>2020</v>
      </c>
    </row>
    <row r="2121" spans="1:7" x14ac:dyDescent="0.3">
      <c r="A2121" s="74">
        <v>44124</v>
      </c>
      <c r="B2121">
        <f>SUMIFS(user_list!P:P,user_list!G:G,"&lt;="&amp;A2121,user_list!H:H,"&gt;="&amp;A2121)</f>
        <v>1.4034650630011454</v>
      </c>
      <c r="C2121">
        <f>SUMIFS(user_list!Q:Q,user_list!G:G,"&lt;="&amp;A2121,user_list!H:H,"&gt;="&amp;A2121)</f>
        <v>3.5051546391752577</v>
      </c>
      <c r="D2121">
        <f>SUMIFS(user_list!P:P,user_list!G:G,"&lt;="&amp;A2121,user_list!H:H,"&gt;="&amp;A2121,user_list!J:J,days!G2121)+SUMIFS(user_list!P:P,user_list!G:G,"&lt;="&amp;A2121,user_list!H:H,"&gt;="&amp;A2121,user_list!J:J,days!G2121-1)</f>
        <v>1.2</v>
      </c>
      <c r="E2121" s="38">
        <f>COUNTIF(user_list!H:H,A2121)</f>
        <v>0</v>
      </c>
      <c r="F2121" s="55">
        <f t="shared" si="66"/>
        <v>10</v>
      </c>
      <c r="G2121" s="55">
        <f t="shared" si="67"/>
        <v>2020</v>
      </c>
    </row>
    <row r="2122" spans="1:7" x14ac:dyDescent="0.3">
      <c r="A2122" s="74">
        <v>44125</v>
      </c>
      <c r="B2122">
        <f>SUMIFS(user_list!P:P,user_list!G:G,"&lt;="&amp;A2122,user_list!H:H,"&gt;="&amp;A2122)</f>
        <v>1.4034650630011454</v>
      </c>
      <c r="C2122">
        <f>SUMIFS(user_list!Q:Q,user_list!G:G,"&lt;="&amp;A2122,user_list!H:H,"&gt;="&amp;A2122)</f>
        <v>3.5051546391752577</v>
      </c>
      <c r="D2122">
        <f>SUMIFS(user_list!P:P,user_list!G:G,"&lt;="&amp;A2122,user_list!H:H,"&gt;="&amp;A2122,user_list!J:J,days!G2122)+SUMIFS(user_list!P:P,user_list!G:G,"&lt;="&amp;A2122,user_list!H:H,"&gt;="&amp;A2122,user_list!J:J,days!G2122-1)</f>
        <v>1.2</v>
      </c>
      <c r="E2122" s="38">
        <f>COUNTIF(user_list!H:H,A2122)</f>
        <v>0</v>
      </c>
      <c r="F2122" s="55">
        <f t="shared" si="66"/>
        <v>10</v>
      </c>
      <c r="G2122" s="55">
        <f t="shared" si="67"/>
        <v>2020</v>
      </c>
    </row>
    <row r="2123" spans="1:7" x14ac:dyDescent="0.3">
      <c r="A2123" s="74">
        <v>44126</v>
      </c>
      <c r="B2123">
        <f>SUMIFS(user_list!P:P,user_list!G:G,"&lt;="&amp;A2123,user_list!H:H,"&gt;="&amp;A2123)</f>
        <v>2.9147471142831969</v>
      </c>
      <c r="C2123">
        <f>SUMIFS(user_list!Q:Q,user_list!G:G,"&lt;="&amp;A2123,user_list!H:H,"&gt;="&amp;A2123)</f>
        <v>7.4282315622521811</v>
      </c>
      <c r="D2123">
        <f>SUMIFS(user_list!P:P,user_list!G:G,"&lt;="&amp;A2123,user_list!H:H,"&gt;="&amp;A2123,user_list!J:J,days!G2123)+SUMIFS(user_list!P:P,user_list!G:G,"&lt;="&amp;A2123,user_list!H:H,"&gt;="&amp;A2123,user_list!J:J,days!G2123-1)</f>
        <v>2.7112820512820512</v>
      </c>
      <c r="E2123" s="38">
        <f>COUNTIF(user_list!H:H,A2123)</f>
        <v>1</v>
      </c>
      <c r="F2123" s="55">
        <f t="shared" si="66"/>
        <v>10</v>
      </c>
      <c r="G2123" s="55">
        <f t="shared" si="67"/>
        <v>2020</v>
      </c>
    </row>
    <row r="2124" spans="1:7" x14ac:dyDescent="0.3">
      <c r="A2124" s="74">
        <v>44127</v>
      </c>
      <c r="B2124">
        <f>SUMIFS(user_list!P:P,user_list!G:G,"&lt;="&amp;A2124,user_list!H:H,"&gt;="&amp;A2124)</f>
        <v>2.0036360031720859</v>
      </c>
      <c r="C2124">
        <f>SUMIFS(user_list!Q:Q,user_list!G:G,"&lt;="&amp;A2124,user_list!H:H,"&gt;="&amp;A2124)</f>
        <v>5.0948982289188471</v>
      </c>
      <c r="D2124">
        <f>SUMIFS(user_list!P:P,user_list!G:G,"&lt;="&amp;A2124,user_list!H:H,"&gt;="&amp;A2124,user_list!J:J,days!G2124)+SUMIFS(user_list!P:P,user_list!G:G,"&lt;="&amp;A2124,user_list!H:H,"&gt;="&amp;A2124,user_list!J:J,days!G2124-1)</f>
        <v>1.5112820512820513</v>
      </c>
      <c r="E2124" s="38">
        <f>COUNTIF(user_list!H:H,A2124)</f>
        <v>1</v>
      </c>
      <c r="F2124" s="55">
        <f t="shared" si="66"/>
        <v>10</v>
      </c>
      <c r="G2124" s="55">
        <f t="shared" si="67"/>
        <v>2020</v>
      </c>
    </row>
    <row r="2125" spans="1:7" x14ac:dyDescent="0.3">
      <c r="A2125" s="74">
        <v>44128</v>
      </c>
      <c r="B2125">
        <f>SUMIFS(user_list!P:P,user_list!G:G,"&lt;="&amp;A2125,user_list!H:H,"&gt;="&amp;A2125)</f>
        <v>1.8001709401709403</v>
      </c>
      <c r="C2125">
        <f>SUMIFS(user_list!Q:Q,user_list!G:G,"&lt;="&amp;A2125,user_list!H:H,"&gt;="&amp;A2125)</f>
        <v>4.5897435897435894</v>
      </c>
      <c r="D2125">
        <f>SUMIFS(user_list!P:P,user_list!G:G,"&lt;="&amp;A2125,user_list!H:H,"&gt;="&amp;A2125,user_list!J:J,days!G2125)+SUMIFS(user_list!P:P,user_list!G:G,"&lt;="&amp;A2125,user_list!H:H,"&gt;="&amp;A2125,user_list!J:J,days!G2125-1)</f>
        <v>1.5112820512820513</v>
      </c>
      <c r="E2125" s="38">
        <f>COUNTIF(user_list!H:H,A2125)</f>
        <v>0</v>
      </c>
      <c r="F2125" s="55">
        <f t="shared" si="66"/>
        <v>10</v>
      </c>
      <c r="G2125" s="55">
        <f t="shared" si="67"/>
        <v>2020</v>
      </c>
    </row>
    <row r="2126" spans="1:7" x14ac:dyDescent="0.3">
      <c r="A2126" s="74">
        <v>44129</v>
      </c>
      <c r="B2126">
        <f>SUMIFS(user_list!P:P,user_list!G:G,"&lt;="&amp;A2126,user_list!H:H,"&gt;="&amp;A2126)</f>
        <v>1.8001709401709403</v>
      </c>
      <c r="C2126">
        <f>SUMIFS(user_list!Q:Q,user_list!G:G,"&lt;="&amp;A2126,user_list!H:H,"&gt;="&amp;A2126)</f>
        <v>4.5897435897435894</v>
      </c>
      <c r="D2126">
        <f>SUMIFS(user_list!P:P,user_list!G:G,"&lt;="&amp;A2126,user_list!H:H,"&gt;="&amp;A2126,user_list!J:J,days!G2126)+SUMIFS(user_list!P:P,user_list!G:G,"&lt;="&amp;A2126,user_list!H:H,"&gt;="&amp;A2126,user_list!J:J,days!G2126-1)</f>
        <v>1.5112820512820513</v>
      </c>
      <c r="E2126" s="38">
        <f>COUNTIF(user_list!H:H,A2126)</f>
        <v>2</v>
      </c>
      <c r="F2126" s="55">
        <f t="shared" si="66"/>
        <v>10</v>
      </c>
      <c r="G2126" s="55">
        <f t="shared" si="67"/>
        <v>2020</v>
      </c>
    </row>
    <row r="2127" spans="1:7" x14ac:dyDescent="0.3">
      <c r="A2127" s="74">
        <v>44130</v>
      </c>
      <c r="B2127">
        <f>SUMIFS(user_list!P:P,user_list!G:G,"&lt;="&amp;A2127,user_list!H:H,"&gt;="&amp;A2127)</f>
        <v>2.0279487179487181</v>
      </c>
      <c r="C2127">
        <f>SUMIFS(user_list!Q:Q,user_list!G:G,"&lt;="&amp;A2127,user_list!H:H,"&gt;="&amp;A2127)</f>
        <v>4.9230769230769234</v>
      </c>
      <c r="D2127">
        <f>SUMIFS(user_list!P:P,user_list!G:G,"&lt;="&amp;A2127,user_list!H:H,"&gt;="&amp;A2127,user_list!J:J,days!G2127)+SUMIFS(user_list!P:P,user_list!G:G,"&lt;="&amp;A2127,user_list!H:H,"&gt;="&amp;A2127,user_list!J:J,days!G2127-1)</f>
        <v>0.36128205128205132</v>
      </c>
      <c r="E2127" s="38">
        <f>COUNTIF(user_list!H:H,A2127)</f>
        <v>0</v>
      </c>
      <c r="F2127" s="55">
        <f t="shared" si="66"/>
        <v>10</v>
      </c>
      <c r="G2127" s="55">
        <f t="shared" si="67"/>
        <v>2020</v>
      </c>
    </row>
    <row r="2128" spans="1:7" x14ac:dyDescent="0.3">
      <c r="A2128" s="74">
        <v>44131</v>
      </c>
      <c r="B2128">
        <f>SUMIFS(user_list!P:P,user_list!G:G,"&lt;="&amp;A2128,user_list!H:H,"&gt;="&amp;A2128)</f>
        <v>2.0279487179487181</v>
      </c>
      <c r="C2128">
        <f>SUMIFS(user_list!Q:Q,user_list!G:G,"&lt;="&amp;A2128,user_list!H:H,"&gt;="&amp;A2128)</f>
        <v>4.9230769230769234</v>
      </c>
      <c r="D2128">
        <f>SUMIFS(user_list!P:P,user_list!G:G,"&lt;="&amp;A2128,user_list!H:H,"&gt;="&amp;A2128,user_list!J:J,days!G2128)+SUMIFS(user_list!P:P,user_list!G:G,"&lt;="&amp;A2128,user_list!H:H,"&gt;="&amp;A2128,user_list!J:J,days!G2128-1)</f>
        <v>0.36128205128205132</v>
      </c>
      <c r="E2128" s="38">
        <f>COUNTIF(user_list!H:H,A2128)</f>
        <v>0</v>
      </c>
      <c r="F2128" s="55">
        <f t="shared" si="66"/>
        <v>10</v>
      </c>
      <c r="G2128" s="55">
        <f t="shared" si="67"/>
        <v>2020</v>
      </c>
    </row>
    <row r="2129" spans="1:7" x14ac:dyDescent="0.3">
      <c r="A2129" s="74">
        <v>44132</v>
      </c>
      <c r="B2129">
        <f>SUMIFS(user_list!P:P,user_list!G:G,"&lt;="&amp;A2129,user_list!H:H,"&gt;="&amp;A2129)</f>
        <v>2.0279487179487181</v>
      </c>
      <c r="C2129">
        <f>SUMIFS(user_list!Q:Q,user_list!G:G,"&lt;="&amp;A2129,user_list!H:H,"&gt;="&amp;A2129)</f>
        <v>4.9230769230769234</v>
      </c>
      <c r="D2129">
        <f>SUMIFS(user_list!P:P,user_list!G:G,"&lt;="&amp;A2129,user_list!H:H,"&gt;="&amp;A2129,user_list!J:J,days!G2129)+SUMIFS(user_list!P:P,user_list!G:G,"&lt;="&amp;A2129,user_list!H:H,"&gt;="&amp;A2129,user_list!J:J,days!G2129-1)</f>
        <v>0.36128205128205132</v>
      </c>
      <c r="E2129" s="38">
        <f>COUNTIF(user_list!H:H,A2129)</f>
        <v>0</v>
      </c>
      <c r="F2129" s="55">
        <f t="shared" si="66"/>
        <v>10</v>
      </c>
      <c r="G2129" s="55">
        <f t="shared" si="67"/>
        <v>2020</v>
      </c>
    </row>
    <row r="2130" spans="1:7" x14ac:dyDescent="0.3">
      <c r="A2130" s="74">
        <v>44133</v>
      </c>
      <c r="B2130">
        <f>SUMIFS(user_list!P:P,user_list!G:G,"&lt;="&amp;A2130,user_list!H:H,"&gt;="&amp;A2130)</f>
        <v>3.6162820512820515</v>
      </c>
      <c r="C2130">
        <f>SUMIFS(user_list!Q:Q,user_list!G:G,"&lt;="&amp;A2130,user_list!H:H,"&gt;="&amp;A2130)</f>
        <v>5.9230769230769234</v>
      </c>
      <c r="D2130">
        <f>SUMIFS(user_list!P:P,user_list!G:G,"&lt;="&amp;A2130,user_list!H:H,"&gt;="&amp;A2130,user_list!J:J,days!G2130)+SUMIFS(user_list!P:P,user_list!G:G,"&lt;="&amp;A2130,user_list!H:H,"&gt;="&amp;A2130,user_list!J:J,days!G2130-1)</f>
        <v>1.9496153846153843</v>
      </c>
      <c r="E2130" s="38">
        <f>COUNTIF(user_list!H:H,A2130)</f>
        <v>1</v>
      </c>
      <c r="F2130" s="55">
        <f t="shared" si="66"/>
        <v>10</v>
      </c>
      <c r="G2130" s="55">
        <f t="shared" si="67"/>
        <v>2020</v>
      </c>
    </row>
    <row r="2131" spans="1:7" x14ac:dyDescent="0.3">
      <c r="A2131" s="74">
        <v>44134</v>
      </c>
      <c r="B2131">
        <f>SUMIFS(user_list!P:P,user_list!G:G,"&lt;="&amp;A2131,user_list!H:H,"&gt;="&amp;A2131)</f>
        <v>3.7456339031339034</v>
      </c>
      <c r="C2131">
        <f>SUMIFS(user_list!Q:Q,user_list!G:G,"&lt;="&amp;A2131,user_list!H:H,"&gt;="&amp;A2131)</f>
        <v>9.2564102564102555</v>
      </c>
      <c r="D2131">
        <f>SUMIFS(user_list!P:P,user_list!G:G,"&lt;="&amp;A2131,user_list!H:H,"&gt;="&amp;A2131,user_list!J:J,days!G2131)+SUMIFS(user_list!P:P,user_list!G:G,"&lt;="&amp;A2131,user_list!H:H,"&gt;="&amp;A2131,user_list!J:J,days!G2131-1)</f>
        <v>2.0789672364672365</v>
      </c>
      <c r="E2131" s="38">
        <f>COUNTIF(user_list!H:H,A2131)</f>
        <v>1</v>
      </c>
      <c r="F2131" s="55">
        <f t="shared" si="66"/>
        <v>10</v>
      </c>
      <c r="G2131" s="55">
        <f t="shared" si="67"/>
        <v>2020</v>
      </c>
    </row>
    <row r="2132" spans="1:7" x14ac:dyDescent="0.3">
      <c r="A2132" s="74">
        <v>44135</v>
      </c>
      <c r="B2132">
        <f>SUMIFS(user_list!P:P,user_list!G:G,"&lt;="&amp;A2132,user_list!H:H,"&gt;="&amp;A2132)</f>
        <v>2.0789672364672365</v>
      </c>
      <c r="C2132">
        <f>SUMIFS(user_list!Q:Q,user_list!G:G,"&lt;="&amp;A2132,user_list!H:H,"&gt;="&amp;A2132)</f>
        <v>5.2564102564102564</v>
      </c>
      <c r="D2132">
        <f>SUMIFS(user_list!P:P,user_list!G:G,"&lt;="&amp;A2132,user_list!H:H,"&gt;="&amp;A2132,user_list!J:J,days!G2132)+SUMIFS(user_list!P:P,user_list!G:G,"&lt;="&amp;A2132,user_list!H:H,"&gt;="&amp;A2132,user_list!J:J,days!G2132-1)</f>
        <v>2.0789672364672365</v>
      </c>
      <c r="E2132" s="38">
        <f>COUNTIF(user_list!H:H,A2132)</f>
        <v>0</v>
      </c>
      <c r="F2132" s="55">
        <f t="shared" si="66"/>
        <v>10</v>
      </c>
      <c r="G2132" s="55">
        <f t="shared" si="67"/>
        <v>2020</v>
      </c>
    </row>
    <row r="2133" spans="1:7" x14ac:dyDescent="0.3">
      <c r="A2133" s="74">
        <v>44136</v>
      </c>
      <c r="B2133">
        <f>SUMIFS(user_list!P:P,user_list!G:G,"&lt;="&amp;A2133,user_list!H:H,"&gt;="&amp;A2133)</f>
        <v>3.2623005698005691</v>
      </c>
      <c r="C2133">
        <f>SUMIFS(user_list!Q:Q,user_list!G:G,"&lt;="&amp;A2133,user_list!H:H,"&gt;="&amp;A2133)</f>
        <v>8.2564102564102555</v>
      </c>
      <c r="D2133">
        <f>SUMIFS(user_list!P:P,user_list!G:G,"&lt;="&amp;A2133,user_list!H:H,"&gt;="&amp;A2133,user_list!J:J,days!G2133)+SUMIFS(user_list!P:P,user_list!G:G,"&lt;="&amp;A2133,user_list!H:H,"&gt;="&amp;A2133,user_list!J:J,days!G2133-1)</f>
        <v>3.2623005698005691</v>
      </c>
      <c r="E2133" s="38">
        <f>COUNTIF(user_list!H:H,A2133)</f>
        <v>1</v>
      </c>
      <c r="F2133" s="55">
        <f t="shared" si="66"/>
        <v>11</v>
      </c>
      <c r="G2133" s="55">
        <f t="shared" si="67"/>
        <v>2020</v>
      </c>
    </row>
    <row r="2134" spans="1:7" x14ac:dyDescent="0.3">
      <c r="A2134" s="74">
        <v>44137</v>
      </c>
      <c r="B2134">
        <f>SUMIFS(user_list!P:P,user_list!G:G,"&lt;="&amp;A2134,user_list!H:H,"&gt;="&amp;A2134)</f>
        <v>1.5446153846153843</v>
      </c>
      <c r="C2134">
        <f>SUMIFS(user_list!Q:Q,user_list!G:G,"&lt;="&amp;A2134,user_list!H:H,"&gt;="&amp;A2134)</f>
        <v>3.9230769230769234</v>
      </c>
      <c r="D2134">
        <f>SUMIFS(user_list!P:P,user_list!G:G,"&lt;="&amp;A2134,user_list!H:H,"&gt;="&amp;A2134,user_list!J:J,days!G2134)+SUMIFS(user_list!P:P,user_list!G:G,"&lt;="&amp;A2134,user_list!H:H,"&gt;="&amp;A2134,user_list!J:J,days!G2134-1)</f>
        <v>1.5446153846153843</v>
      </c>
      <c r="E2134" s="38">
        <f>COUNTIF(user_list!H:H,A2134)</f>
        <v>0</v>
      </c>
      <c r="F2134" s="55">
        <f t="shared" si="66"/>
        <v>11</v>
      </c>
      <c r="G2134" s="55">
        <f t="shared" si="67"/>
        <v>2020</v>
      </c>
    </row>
    <row r="2135" spans="1:7" x14ac:dyDescent="0.3">
      <c r="A2135" s="74">
        <v>44138</v>
      </c>
      <c r="B2135">
        <f>SUMIFS(user_list!P:P,user_list!G:G,"&lt;="&amp;A2135,user_list!H:H,"&gt;="&amp;A2135)</f>
        <v>4.2089010989010989</v>
      </c>
      <c r="C2135">
        <f>SUMIFS(user_list!Q:Q,user_list!G:G,"&lt;="&amp;A2135,user_list!H:H,"&gt;="&amp;A2135)</f>
        <v>6.4945054945054945</v>
      </c>
      <c r="D2135">
        <f>SUMIFS(user_list!P:P,user_list!G:G,"&lt;="&amp;A2135,user_list!H:H,"&gt;="&amp;A2135,user_list!J:J,days!G2135)+SUMIFS(user_list!P:P,user_list!G:G,"&lt;="&amp;A2135,user_list!H:H,"&gt;="&amp;A2135,user_list!J:J,days!G2135-1)</f>
        <v>2.2255677655677655</v>
      </c>
      <c r="E2135" s="38">
        <f>COUNTIF(user_list!H:H,A2135)</f>
        <v>2</v>
      </c>
      <c r="F2135" s="55">
        <f t="shared" si="66"/>
        <v>11</v>
      </c>
      <c r="G2135" s="55">
        <f t="shared" si="67"/>
        <v>2020</v>
      </c>
    </row>
    <row r="2136" spans="1:7" x14ac:dyDescent="0.3">
      <c r="A2136" s="74">
        <v>44139</v>
      </c>
      <c r="B2136">
        <f>SUMIFS(user_list!P:P,user_list!G:G,"&lt;="&amp;A2136,user_list!H:H,"&gt;="&amp;A2136)</f>
        <v>1.8642857142857139</v>
      </c>
      <c r="C2136">
        <f>SUMIFS(user_list!Q:Q,user_list!G:G,"&lt;="&amp;A2136,user_list!H:H,"&gt;="&amp;A2136)</f>
        <v>4.5714285714285712</v>
      </c>
      <c r="D2136">
        <f>SUMIFS(user_list!P:P,user_list!G:G,"&lt;="&amp;A2136,user_list!H:H,"&gt;="&amp;A2136,user_list!J:J,days!G2136)+SUMIFS(user_list!P:P,user_list!G:G,"&lt;="&amp;A2136,user_list!H:H,"&gt;="&amp;A2136,user_list!J:J,days!G2136-1)</f>
        <v>1.8642857142857139</v>
      </c>
      <c r="E2136" s="38">
        <f>COUNTIF(user_list!H:H,A2136)</f>
        <v>0</v>
      </c>
      <c r="F2136" s="55">
        <f t="shared" si="66"/>
        <v>11</v>
      </c>
      <c r="G2136" s="55">
        <f t="shared" si="67"/>
        <v>2020</v>
      </c>
    </row>
    <row r="2137" spans="1:7" x14ac:dyDescent="0.3">
      <c r="A2137" s="74">
        <v>44140</v>
      </c>
      <c r="B2137">
        <f>SUMIFS(user_list!P:P,user_list!G:G,"&lt;="&amp;A2137,user_list!H:H,"&gt;="&amp;A2137)</f>
        <v>1.8642857142857139</v>
      </c>
      <c r="C2137">
        <f>SUMIFS(user_list!Q:Q,user_list!G:G,"&lt;="&amp;A2137,user_list!H:H,"&gt;="&amp;A2137)</f>
        <v>4.5714285714285712</v>
      </c>
      <c r="D2137">
        <f>SUMIFS(user_list!P:P,user_list!G:G,"&lt;="&amp;A2137,user_list!H:H,"&gt;="&amp;A2137,user_list!J:J,days!G2137)+SUMIFS(user_list!P:P,user_list!G:G,"&lt;="&amp;A2137,user_list!H:H,"&gt;="&amp;A2137,user_list!J:J,days!G2137-1)</f>
        <v>1.8642857142857139</v>
      </c>
      <c r="E2137" s="38">
        <f>COUNTIF(user_list!H:H,A2137)</f>
        <v>0</v>
      </c>
      <c r="F2137" s="55">
        <f t="shared" si="66"/>
        <v>11</v>
      </c>
      <c r="G2137" s="55">
        <f t="shared" si="67"/>
        <v>2020</v>
      </c>
    </row>
    <row r="2138" spans="1:7" x14ac:dyDescent="0.3">
      <c r="A2138" s="74">
        <v>44141</v>
      </c>
      <c r="B2138">
        <f>SUMIFS(user_list!P:P,user_list!G:G,"&lt;="&amp;A2138,user_list!H:H,"&gt;="&amp;A2138)</f>
        <v>3.2184523809523808</v>
      </c>
      <c r="C2138">
        <f>SUMIFS(user_list!Q:Q,user_list!G:G,"&lt;="&amp;A2138,user_list!H:H,"&gt;="&amp;A2138)</f>
        <v>7.8214285714285712</v>
      </c>
      <c r="D2138">
        <f>SUMIFS(user_list!P:P,user_list!G:G,"&lt;="&amp;A2138,user_list!H:H,"&gt;="&amp;A2138,user_list!J:J,days!G2138)+SUMIFS(user_list!P:P,user_list!G:G,"&lt;="&amp;A2138,user_list!H:H,"&gt;="&amp;A2138,user_list!J:J,days!G2138-1)</f>
        <v>1.8642857142857139</v>
      </c>
      <c r="E2138" s="38">
        <f>COUNTIF(user_list!H:H,A2138)</f>
        <v>1</v>
      </c>
      <c r="F2138" s="55">
        <f t="shared" si="66"/>
        <v>11</v>
      </c>
      <c r="G2138" s="55">
        <f t="shared" si="67"/>
        <v>2020</v>
      </c>
    </row>
    <row r="2139" spans="1:7" x14ac:dyDescent="0.3">
      <c r="A2139" s="74">
        <v>44142</v>
      </c>
      <c r="B2139">
        <f>SUMIFS(user_list!P:P,user_list!G:G,"&lt;="&amp;A2139,user_list!H:H,"&gt;="&amp;A2139)</f>
        <v>2.0351190476190482</v>
      </c>
      <c r="C2139">
        <f>SUMIFS(user_list!Q:Q,user_list!G:G,"&lt;="&amp;A2139,user_list!H:H,"&gt;="&amp;A2139)</f>
        <v>4.8214285714285712</v>
      </c>
      <c r="D2139">
        <f>SUMIFS(user_list!P:P,user_list!G:G,"&lt;="&amp;A2139,user_list!H:H,"&gt;="&amp;A2139,user_list!J:J,days!G2139)+SUMIFS(user_list!P:P,user_list!G:G,"&lt;="&amp;A2139,user_list!H:H,"&gt;="&amp;A2139,user_list!J:J,days!G2139-1)</f>
        <v>0.68095238095238098</v>
      </c>
      <c r="E2139" s="38">
        <f>COUNTIF(user_list!H:H,A2139)</f>
        <v>0</v>
      </c>
      <c r="F2139" s="55">
        <f t="shared" si="66"/>
        <v>11</v>
      </c>
      <c r="G2139" s="55">
        <f t="shared" si="67"/>
        <v>2020</v>
      </c>
    </row>
    <row r="2140" spans="1:7" x14ac:dyDescent="0.3">
      <c r="A2140" s="74">
        <v>44143</v>
      </c>
      <c r="B2140">
        <f>SUMIFS(user_list!P:P,user_list!G:G,"&lt;="&amp;A2140,user_list!H:H,"&gt;="&amp;A2140)</f>
        <v>2.0351190476190482</v>
      </c>
      <c r="C2140">
        <f>SUMIFS(user_list!Q:Q,user_list!G:G,"&lt;="&amp;A2140,user_list!H:H,"&gt;="&amp;A2140)</f>
        <v>4.8214285714285712</v>
      </c>
      <c r="D2140">
        <f>SUMIFS(user_list!P:P,user_list!G:G,"&lt;="&amp;A2140,user_list!H:H,"&gt;="&amp;A2140,user_list!J:J,days!G2140)+SUMIFS(user_list!P:P,user_list!G:G,"&lt;="&amp;A2140,user_list!H:H,"&gt;="&amp;A2140,user_list!J:J,days!G2140-1)</f>
        <v>0.68095238095238098</v>
      </c>
      <c r="E2140" s="38">
        <f>COUNTIF(user_list!H:H,A2140)</f>
        <v>0</v>
      </c>
      <c r="F2140" s="55">
        <f t="shared" si="66"/>
        <v>11</v>
      </c>
      <c r="G2140" s="55">
        <f t="shared" si="67"/>
        <v>2020</v>
      </c>
    </row>
    <row r="2141" spans="1:7" x14ac:dyDescent="0.3">
      <c r="A2141" s="74">
        <v>44144</v>
      </c>
      <c r="B2141">
        <f>SUMIFS(user_list!P:P,user_list!G:G,"&lt;="&amp;A2141,user_list!H:H,"&gt;="&amp;A2141)</f>
        <v>5.6019651483781923</v>
      </c>
      <c r="C2141">
        <f>SUMIFS(user_list!Q:Q,user_list!G:G,"&lt;="&amp;A2141,user_list!H:H,"&gt;="&amp;A2141)</f>
        <v>16.095496894409937</v>
      </c>
      <c r="D2141">
        <f>SUMIFS(user_list!P:P,user_list!G:G,"&lt;="&amp;A2141,user_list!H:H,"&gt;="&amp;A2141,user_list!J:J,days!G2141)+SUMIFS(user_list!P:P,user_list!G:G,"&lt;="&amp;A2141,user_list!H:H,"&gt;="&amp;A2141,user_list!J:J,days!G2141-1)</f>
        <v>0.68095238095238098</v>
      </c>
      <c r="E2141" s="38">
        <f>COUNTIF(user_list!H:H,A2141)</f>
        <v>6</v>
      </c>
      <c r="F2141" s="55">
        <f t="shared" si="66"/>
        <v>11</v>
      </c>
      <c r="G2141" s="55">
        <f t="shared" si="67"/>
        <v>2020</v>
      </c>
    </row>
    <row r="2142" spans="1:7" x14ac:dyDescent="0.3">
      <c r="A2142" s="74">
        <v>44145</v>
      </c>
      <c r="B2142">
        <f>SUMIFS(user_list!P:P,user_list!G:G,"&lt;="&amp;A2142,user_list!H:H,"&gt;="&amp;A2142)</f>
        <v>0.86573498964803319</v>
      </c>
      <c r="C2142">
        <f>SUMIFS(user_list!Q:Q,user_list!G:G,"&lt;="&amp;A2142,user_list!H:H,"&gt;="&amp;A2142)</f>
        <v>2.2740683229813663</v>
      </c>
      <c r="D2142">
        <f>SUMIFS(user_list!P:P,user_list!G:G,"&lt;="&amp;A2142,user_list!H:H,"&gt;="&amp;A2142,user_list!J:J,days!G2142)+SUMIFS(user_list!P:P,user_list!G:G,"&lt;="&amp;A2142,user_list!H:H,"&gt;="&amp;A2142,user_list!J:J,days!G2142-1)</f>
        <v>0</v>
      </c>
      <c r="E2142" s="38">
        <f>COUNTIF(user_list!H:H,A2142)</f>
        <v>0</v>
      </c>
      <c r="F2142" s="55">
        <f t="shared" si="66"/>
        <v>11</v>
      </c>
      <c r="G2142" s="55">
        <f t="shared" si="67"/>
        <v>2020</v>
      </c>
    </row>
    <row r="2143" spans="1:7" x14ac:dyDescent="0.3">
      <c r="A2143" s="74">
        <v>44146</v>
      </c>
      <c r="B2143">
        <f>SUMIFS(user_list!P:P,user_list!G:G,"&lt;="&amp;A2143,user_list!H:H,"&gt;="&amp;A2143)</f>
        <v>0.86573498964803319</v>
      </c>
      <c r="C2143">
        <f>SUMIFS(user_list!Q:Q,user_list!G:G,"&lt;="&amp;A2143,user_list!H:H,"&gt;="&amp;A2143)</f>
        <v>2.2740683229813663</v>
      </c>
      <c r="D2143">
        <f>SUMIFS(user_list!P:P,user_list!G:G,"&lt;="&amp;A2143,user_list!H:H,"&gt;="&amp;A2143,user_list!J:J,days!G2143)+SUMIFS(user_list!P:P,user_list!G:G,"&lt;="&amp;A2143,user_list!H:H,"&gt;="&amp;A2143,user_list!J:J,days!G2143-1)</f>
        <v>0</v>
      </c>
      <c r="E2143" s="38">
        <f>COUNTIF(user_list!H:H,A2143)</f>
        <v>0</v>
      </c>
      <c r="F2143" s="55">
        <f t="shared" si="66"/>
        <v>11</v>
      </c>
      <c r="G2143" s="55">
        <f t="shared" si="67"/>
        <v>2020</v>
      </c>
    </row>
    <row r="2144" spans="1:7" x14ac:dyDescent="0.3">
      <c r="A2144" s="74">
        <v>44147</v>
      </c>
      <c r="B2144">
        <f>SUMIFS(user_list!P:P,user_list!G:G,"&lt;="&amp;A2144,user_list!H:H,"&gt;="&amp;A2144)</f>
        <v>0.86573498964803319</v>
      </c>
      <c r="C2144">
        <f>SUMIFS(user_list!Q:Q,user_list!G:G,"&lt;="&amp;A2144,user_list!H:H,"&gt;="&amp;A2144)</f>
        <v>2.2740683229813663</v>
      </c>
      <c r="D2144">
        <f>SUMIFS(user_list!P:P,user_list!G:G,"&lt;="&amp;A2144,user_list!H:H,"&gt;="&amp;A2144,user_list!J:J,days!G2144)+SUMIFS(user_list!P:P,user_list!G:G,"&lt;="&amp;A2144,user_list!H:H,"&gt;="&amp;A2144,user_list!J:J,days!G2144-1)</f>
        <v>0</v>
      </c>
      <c r="E2144" s="38">
        <f>COUNTIF(user_list!H:H,A2144)</f>
        <v>0</v>
      </c>
      <c r="F2144" s="55">
        <f t="shared" si="66"/>
        <v>11</v>
      </c>
      <c r="G2144" s="55">
        <f t="shared" si="67"/>
        <v>2020</v>
      </c>
    </row>
    <row r="2145" spans="1:7" x14ac:dyDescent="0.3">
      <c r="A2145" s="74">
        <v>44148</v>
      </c>
      <c r="B2145">
        <f>SUMIFS(user_list!P:P,user_list!G:G,"&lt;="&amp;A2145,user_list!H:H,"&gt;="&amp;A2145)</f>
        <v>0.86573498964803319</v>
      </c>
      <c r="C2145">
        <f>SUMIFS(user_list!Q:Q,user_list!G:G,"&lt;="&amp;A2145,user_list!H:H,"&gt;="&amp;A2145)</f>
        <v>2.2740683229813663</v>
      </c>
      <c r="D2145">
        <f>SUMIFS(user_list!P:P,user_list!G:G,"&lt;="&amp;A2145,user_list!H:H,"&gt;="&amp;A2145,user_list!J:J,days!G2145)+SUMIFS(user_list!P:P,user_list!G:G,"&lt;="&amp;A2145,user_list!H:H,"&gt;="&amp;A2145,user_list!J:J,days!G2145-1)</f>
        <v>0</v>
      </c>
      <c r="E2145" s="38">
        <f>COUNTIF(user_list!H:H,A2145)</f>
        <v>0</v>
      </c>
      <c r="F2145" s="55">
        <f t="shared" si="66"/>
        <v>11</v>
      </c>
      <c r="G2145" s="55">
        <f t="shared" si="67"/>
        <v>2020</v>
      </c>
    </row>
    <row r="2146" spans="1:7" x14ac:dyDescent="0.3">
      <c r="A2146" s="74">
        <v>44149</v>
      </c>
      <c r="B2146">
        <f>SUMIFS(user_list!P:P,user_list!G:G,"&lt;="&amp;A2146,user_list!H:H,"&gt;="&amp;A2146)</f>
        <v>1.2424016563146998</v>
      </c>
      <c r="C2146">
        <f>SUMIFS(user_list!Q:Q,user_list!G:G,"&lt;="&amp;A2146,user_list!H:H,"&gt;="&amp;A2146)</f>
        <v>3.0740683229813661</v>
      </c>
      <c r="D2146">
        <f>SUMIFS(user_list!P:P,user_list!G:G,"&lt;="&amp;A2146,user_list!H:H,"&gt;="&amp;A2146,user_list!J:J,days!G2146)+SUMIFS(user_list!P:P,user_list!G:G,"&lt;="&amp;A2146,user_list!H:H,"&gt;="&amp;A2146,user_list!J:J,days!G2146-1)</f>
        <v>0</v>
      </c>
      <c r="E2146" s="38">
        <f>COUNTIF(user_list!H:H,A2146)</f>
        <v>0</v>
      </c>
      <c r="F2146" s="55">
        <f t="shared" si="66"/>
        <v>11</v>
      </c>
      <c r="G2146" s="55">
        <f t="shared" si="67"/>
        <v>2020</v>
      </c>
    </row>
    <row r="2147" spans="1:7" x14ac:dyDescent="0.3">
      <c r="A2147" s="74">
        <v>44150</v>
      </c>
      <c r="B2147">
        <f>SUMIFS(user_list!P:P,user_list!G:G,"&lt;="&amp;A2147,user_list!H:H,"&gt;="&amp;A2147)</f>
        <v>1.2424016563146998</v>
      </c>
      <c r="C2147">
        <f>SUMIFS(user_list!Q:Q,user_list!G:G,"&lt;="&amp;A2147,user_list!H:H,"&gt;="&amp;A2147)</f>
        <v>3.0740683229813661</v>
      </c>
      <c r="D2147">
        <f>SUMIFS(user_list!P:P,user_list!G:G,"&lt;="&amp;A2147,user_list!H:H,"&gt;="&amp;A2147,user_list!J:J,days!G2147)+SUMIFS(user_list!P:P,user_list!G:G,"&lt;="&amp;A2147,user_list!H:H,"&gt;="&amp;A2147,user_list!J:J,days!G2147-1)</f>
        <v>0</v>
      </c>
      <c r="E2147" s="38">
        <f>COUNTIF(user_list!H:H,A2147)</f>
        <v>0</v>
      </c>
      <c r="F2147" s="55">
        <f t="shared" si="66"/>
        <v>11</v>
      </c>
      <c r="G2147" s="55">
        <f t="shared" si="67"/>
        <v>2020</v>
      </c>
    </row>
    <row r="2148" spans="1:7" x14ac:dyDescent="0.3">
      <c r="A2148" s="74">
        <v>44151</v>
      </c>
      <c r="B2148">
        <f>SUMIFS(user_list!P:P,user_list!G:G,"&lt;="&amp;A2148,user_list!H:H,"&gt;="&amp;A2148)</f>
        <v>1.2424016563146998</v>
      </c>
      <c r="C2148">
        <f>SUMIFS(user_list!Q:Q,user_list!G:G,"&lt;="&amp;A2148,user_list!H:H,"&gt;="&amp;A2148)</f>
        <v>3.0740683229813661</v>
      </c>
      <c r="D2148">
        <f>SUMIFS(user_list!P:P,user_list!G:G,"&lt;="&amp;A2148,user_list!H:H,"&gt;="&amp;A2148,user_list!J:J,days!G2148)+SUMIFS(user_list!P:P,user_list!G:G,"&lt;="&amp;A2148,user_list!H:H,"&gt;="&amp;A2148,user_list!J:J,days!G2148-1)</f>
        <v>0</v>
      </c>
      <c r="E2148" s="38">
        <f>COUNTIF(user_list!H:H,A2148)</f>
        <v>0</v>
      </c>
      <c r="F2148" s="55">
        <f t="shared" si="66"/>
        <v>11</v>
      </c>
      <c r="G2148" s="55">
        <f t="shared" si="67"/>
        <v>2020</v>
      </c>
    </row>
    <row r="2149" spans="1:7" x14ac:dyDescent="0.3">
      <c r="A2149" s="74">
        <v>44152</v>
      </c>
      <c r="B2149">
        <f>SUMIFS(user_list!P:P,user_list!G:G,"&lt;="&amp;A2149,user_list!H:H,"&gt;="&amp;A2149)</f>
        <v>1.2424016563146998</v>
      </c>
      <c r="C2149">
        <f>SUMIFS(user_list!Q:Q,user_list!G:G,"&lt;="&amp;A2149,user_list!H:H,"&gt;="&amp;A2149)</f>
        <v>3.0740683229813661</v>
      </c>
      <c r="D2149">
        <f>SUMIFS(user_list!P:P,user_list!G:G,"&lt;="&amp;A2149,user_list!H:H,"&gt;="&amp;A2149,user_list!J:J,days!G2149)+SUMIFS(user_list!P:P,user_list!G:G,"&lt;="&amp;A2149,user_list!H:H,"&gt;="&amp;A2149,user_list!J:J,days!G2149-1)</f>
        <v>0</v>
      </c>
      <c r="E2149" s="38">
        <f>COUNTIF(user_list!H:H,A2149)</f>
        <v>0</v>
      </c>
      <c r="F2149" s="55">
        <f t="shared" si="66"/>
        <v>11</v>
      </c>
      <c r="G2149" s="55">
        <f t="shared" si="67"/>
        <v>2020</v>
      </c>
    </row>
    <row r="2150" spans="1:7" x14ac:dyDescent="0.3">
      <c r="A2150" s="65">
        <v>44153</v>
      </c>
      <c r="B2150">
        <f>SUMIFS(user_list!P:P,user_list!G:G,"&lt;="&amp;A2150,user_list!H:H,"&gt;="&amp;A2150)</f>
        <v>1.2424016563146998</v>
      </c>
      <c r="C2150">
        <f>SUMIFS(user_list!Q:Q,user_list!G:G,"&lt;="&amp;A2150,user_list!H:H,"&gt;="&amp;A2150)</f>
        <v>3.0740683229813661</v>
      </c>
      <c r="D2150">
        <f>SUMIFS(user_list!P:P,user_list!G:G,"&lt;="&amp;A2150,user_list!H:H,"&gt;="&amp;A2150,user_list!J:J,days!G2150)+SUMIFS(user_list!P:P,user_list!G:G,"&lt;="&amp;A2150,user_list!H:H,"&gt;="&amp;A2150,user_list!J:J,days!G2150-1)</f>
        <v>0</v>
      </c>
      <c r="E2150">
        <f>COUNTIF(user_list!H:H,A2150)</f>
        <v>1</v>
      </c>
      <c r="F2150">
        <f t="shared" si="66"/>
        <v>11</v>
      </c>
      <c r="G2150">
        <f t="shared" si="67"/>
        <v>2020</v>
      </c>
    </row>
    <row r="2151" spans="1:7" x14ac:dyDescent="0.3">
      <c r="A2151" s="65">
        <v>44154</v>
      </c>
      <c r="B2151">
        <f>SUMIFS(user_list!P:P,user_list!G:G,"&lt;="&amp;A2151,user_list!H:H,"&gt;="&amp;A2151)</f>
        <v>1.2252221691352128</v>
      </c>
      <c r="C2151">
        <f>SUMIFS(user_list!Q:Q,user_list!G:G,"&lt;="&amp;A2151,user_list!H:H,"&gt;="&amp;A2151)</f>
        <v>3.1971452460582896</v>
      </c>
      <c r="D2151">
        <f>SUMIFS(user_list!P:P,user_list!G:G,"&lt;="&amp;A2151,user_list!H:H,"&gt;="&amp;A2151,user_list!J:J,days!G2151)+SUMIFS(user_list!P:P,user_list!G:G,"&lt;="&amp;A2151,user_list!H:H,"&gt;="&amp;A2151,user_list!J:J,days!G2151-1)</f>
        <v>0.35948717948717951</v>
      </c>
      <c r="E2151">
        <f>COUNTIF(user_list!H:H,A2151)</f>
        <v>0</v>
      </c>
      <c r="F2151">
        <f t="shared" si="66"/>
        <v>11</v>
      </c>
      <c r="G2151">
        <f t="shared" si="67"/>
        <v>2020</v>
      </c>
    </row>
    <row r="2152" spans="1:7" x14ac:dyDescent="0.3">
      <c r="A2152" s="65">
        <v>44155</v>
      </c>
      <c r="B2152">
        <f>SUMIFS(user_list!P:P,user_list!G:G,"&lt;="&amp;A2152,user_list!H:H,"&gt;="&amp;A2152)</f>
        <v>1.2252221691352128</v>
      </c>
      <c r="C2152">
        <f>SUMIFS(user_list!Q:Q,user_list!G:G,"&lt;="&amp;A2152,user_list!H:H,"&gt;="&amp;A2152)</f>
        <v>3.1971452460582896</v>
      </c>
      <c r="D2152">
        <f>SUMIFS(user_list!P:P,user_list!G:G,"&lt;="&amp;A2152,user_list!H:H,"&gt;="&amp;A2152,user_list!J:J,days!G2152)+SUMIFS(user_list!P:P,user_list!G:G,"&lt;="&amp;A2152,user_list!H:H,"&gt;="&amp;A2152,user_list!J:J,days!G2152-1)</f>
        <v>0.35948717948717951</v>
      </c>
      <c r="E2152">
        <f>COUNTIF(user_list!H:H,A2152)</f>
        <v>0</v>
      </c>
      <c r="F2152">
        <f t="shared" si="66"/>
        <v>11</v>
      </c>
      <c r="G2152">
        <f t="shared" si="67"/>
        <v>2020</v>
      </c>
    </row>
    <row r="2153" spans="1:7" x14ac:dyDescent="0.3">
      <c r="A2153" s="65">
        <v>44156</v>
      </c>
      <c r="B2153">
        <f>SUMIFS(user_list!P:P,user_list!G:G,"&lt;="&amp;A2153,user_list!H:H,"&gt;="&amp;A2153)</f>
        <v>1.2252221691352128</v>
      </c>
      <c r="C2153">
        <f>SUMIFS(user_list!Q:Q,user_list!G:G,"&lt;="&amp;A2153,user_list!H:H,"&gt;="&amp;A2153)</f>
        <v>3.1971452460582896</v>
      </c>
      <c r="D2153">
        <f>SUMIFS(user_list!P:P,user_list!G:G,"&lt;="&amp;A2153,user_list!H:H,"&gt;="&amp;A2153,user_list!J:J,days!G2153)+SUMIFS(user_list!P:P,user_list!G:G,"&lt;="&amp;A2153,user_list!H:H,"&gt;="&amp;A2153,user_list!J:J,days!G2153-1)</f>
        <v>0.35948717948717951</v>
      </c>
      <c r="E2153">
        <f>COUNTIF(user_list!H:H,A2153)</f>
        <v>0</v>
      </c>
      <c r="F2153">
        <f t="shared" si="66"/>
        <v>11</v>
      </c>
      <c r="G2153">
        <f t="shared" si="67"/>
        <v>2020</v>
      </c>
    </row>
    <row r="2154" spans="1:7" x14ac:dyDescent="0.3">
      <c r="A2154" s="65">
        <v>44157</v>
      </c>
      <c r="B2154">
        <f>SUMIFS(user_list!P:P,user_list!G:G,"&lt;="&amp;A2154,user_list!H:H,"&gt;="&amp;A2154)</f>
        <v>1.2252221691352128</v>
      </c>
      <c r="C2154">
        <f>SUMIFS(user_list!Q:Q,user_list!G:G,"&lt;="&amp;A2154,user_list!H:H,"&gt;="&amp;A2154)</f>
        <v>3.1971452460582896</v>
      </c>
      <c r="D2154">
        <f>SUMIFS(user_list!P:P,user_list!G:G,"&lt;="&amp;A2154,user_list!H:H,"&gt;="&amp;A2154,user_list!J:J,days!G2154)+SUMIFS(user_list!P:P,user_list!G:G,"&lt;="&amp;A2154,user_list!H:H,"&gt;="&amp;A2154,user_list!J:J,days!G2154-1)</f>
        <v>0.35948717948717951</v>
      </c>
      <c r="E2154">
        <f>COUNTIF(user_list!H:H,A2154)</f>
        <v>0</v>
      </c>
      <c r="F2154">
        <f t="shared" si="66"/>
        <v>11</v>
      </c>
      <c r="G2154">
        <f t="shared" si="67"/>
        <v>2020</v>
      </c>
    </row>
    <row r="2155" spans="1:7" x14ac:dyDescent="0.3">
      <c r="A2155" s="65">
        <v>44158</v>
      </c>
      <c r="B2155">
        <f>SUMIFS(user_list!P:P,user_list!G:G,"&lt;="&amp;A2155,user_list!H:H,"&gt;="&amp;A2155)</f>
        <v>2.0199443913574346</v>
      </c>
      <c r="C2155">
        <f>SUMIFS(user_list!Q:Q,user_list!G:G,"&lt;="&amp;A2155,user_list!H:H,"&gt;="&amp;A2155)</f>
        <v>5.1971452460582901</v>
      </c>
      <c r="D2155">
        <f>SUMIFS(user_list!P:P,user_list!G:G,"&lt;="&amp;A2155,user_list!H:H,"&gt;="&amp;A2155,user_list!J:J,days!G2155)+SUMIFS(user_list!P:P,user_list!G:G,"&lt;="&amp;A2155,user_list!H:H,"&gt;="&amp;A2155,user_list!J:J,days!G2155-1)</f>
        <v>1.1542094017094018</v>
      </c>
      <c r="E2155">
        <f>COUNTIF(user_list!H:H,A2155)</f>
        <v>2</v>
      </c>
      <c r="F2155">
        <f t="shared" si="66"/>
        <v>11</v>
      </c>
      <c r="G2155">
        <f t="shared" si="67"/>
        <v>2020</v>
      </c>
    </row>
    <row r="2156" spans="1:7" x14ac:dyDescent="0.3">
      <c r="A2156" s="65">
        <v>44159</v>
      </c>
      <c r="B2156">
        <f>SUMIFS(user_list!P:P,user_list!G:G,"&lt;="&amp;A2156,user_list!H:H,"&gt;="&amp;A2156)</f>
        <v>1.2252221691352128</v>
      </c>
      <c r="C2156">
        <f>SUMIFS(user_list!Q:Q,user_list!G:G,"&lt;="&amp;A2156,user_list!H:H,"&gt;="&amp;A2156)</f>
        <v>3.1971452460582896</v>
      </c>
      <c r="D2156">
        <f>SUMIFS(user_list!P:P,user_list!G:G,"&lt;="&amp;A2156,user_list!H:H,"&gt;="&amp;A2156,user_list!J:J,days!G2156)+SUMIFS(user_list!P:P,user_list!G:G,"&lt;="&amp;A2156,user_list!H:H,"&gt;="&amp;A2156,user_list!J:J,days!G2156-1)</f>
        <v>0.35948717948717951</v>
      </c>
      <c r="E2156">
        <f>COUNTIF(user_list!H:H,A2156)</f>
        <v>0</v>
      </c>
      <c r="F2156">
        <f t="shared" si="66"/>
        <v>11</v>
      </c>
      <c r="G2156">
        <f t="shared" si="67"/>
        <v>2020</v>
      </c>
    </row>
    <row r="2157" spans="1:7" x14ac:dyDescent="0.3">
      <c r="A2157" s="65">
        <v>44160</v>
      </c>
      <c r="B2157">
        <f>SUMIFS(user_list!P:P,user_list!G:G,"&lt;="&amp;A2157,user_list!H:H,"&gt;="&amp;A2157)</f>
        <v>1.2252221691352128</v>
      </c>
      <c r="C2157">
        <f>SUMIFS(user_list!Q:Q,user_list!G:G,"&lt;="&amp;A2157,user_list!H:H,"&gt;="&amp;A2157)</f>
        <v>3.1971452460582896</v>
      </c>
      <c r="D2157">
        <f>SUMIFS(user_list!P:P,user_list!G:G,"&lt;="&amp;A2157,user_list!H:H,"&gt;="&amp;A2157,user_list!J:J,days!G2157)+SUMIFS(user_list!P:P,user_list!G:G,"&lt;="&amp;A2157,user_list!H:H,"&gt;="&amp;A2157,user_list!J:J,days!G2157-1)</f>
        <v>0.35948717948717951</v>
      </c>
      <c r="E2157">
        <f>COUNTIF(user_list!H:H,A2157)</f>
        <v>0</v>
      </c>
      <c r="F2157">
        <f t="shared" si="66"/>
        <v>11</v>
      </c>
      <c r="G2157">
        <f t="shared" si="67"/>
        <v>2020</v>
      </c>
    </row>
    <row r="2158" spans="1:7" x14ac:dyDescent="0.3">
      <c r="A2158" s="65">
        <v>44161</v>
      </c>
      <c r="B2158">
        <f>SUMIFS(user_list!P:P,user_list!G:G,"&lt;="&amp;A2158,user_list!H:H,"&gt;="&amp;A2158)</f>
        <v>1.2252221691352128</v>
      </c>
      <c r="C2158">
        <f>SUMIFS(user_list!Q:Q,user_list!G:G,"&lt;="&amp;A2158,user_list!H:H,"&gt;="&amp;A2158)</f>
        <v>3.1971452460582896</v>
      </c>
      <c r="D2158">
        <f>SUMIFS(user_list!P:P,user_list!G:G,"&lt;="&amp;A2158,user_list!H:H,"&gt;="&amp;A2158,user_list!J:J,days!G2158)+SUMIFS(user_list!P:P,user_list!G:G,"&lt;="&amp;A2158,user_list!H:H,"&gt;="&amp;A2158,user_list!J:J,days!G2158-1)</f>
        <v>0.35948717948717951</v>
      </c>
      <c r="E2158">
        <f>COUNTIF(user_list!H:H,A2158)</f>
        <v>0</v>
      </c>
      <c r="F2158">
        <f t="shared" si="66"/>
        <v>11</v>
      </c>
      <c r="G2158">
        <f t="shared" si="67"/>
        <v>2020</v>
      </c>
    </row>
    <row r="2159" spans="1:7" x14ac:dyDescent="0.3">
      <c r="A2159" s="65">
        <v>44162</v>
      </c>
      <c r="B2159">
        <f>SUMIFS(user_list!P:P,user_list!G:G,"&lt;="&amp;A2159,user_list!H:H,"&gt;="&amp;A2159)</f>
        <v>1.2252221691352128</v>
      </c>
      <c r="C2159">
        <f>SUMIFS(user_list!Q:Q,user_list!G:G,"&lt;="&amp;A2159,user_list!H:H,"&gt;="&amp;A2159)</f>
        <v>3.1971452460582896</v>
      </c>
      <c r="D2159">
        <f>SUMIFS(user_list!P:P,user_list!G:G,"&lt;="&amp;A2159,user_list!H:H,"&gt;="&amp;A2159,user_list!J:J,days!G2159)+SUMIFS(user_list!P:P,user_list!G:G,"&lt;="&amp;A2159,user_list!H:H,"&gt;="&amp;A2159,user_list!J:J,days!G2159-1)</f>
        <v>0.35948717948717951</v>
      </c>
      <c r="E2159">
        <f>COUNTIF(user_list!H:H,A2159)</f>
        <v>0</v>
      </c>
      <c r="F2159">
        <f t="shared" si="66"/>
        <v>11</v>
      </c>
      <c r="G2159">
        <f t="shared" si="67"/>
        <v>2020</v>
      </c>
    </row>
    <row r="2160" spans="1:7" x14ac:dyDescent="0.3">
      <c r="A2160" s="65">
        <v>44163</v>
      </c>
      <c r="B2160">
        <f>SUMIFS(user_list!P:P,user_list!G:G,"&lt;="&amp;A2160,user_list!H:H,"&gt;="&amp;A2160)</f>
        <v>1.2252221691352128</v>
      </c>
      <c r="C2160">
        <f>SUMIFS(user_list!Q:Q,user_list!G:G,"&lt;="&amp;A2160,user_list!H:H,"&gt;="&amp;A2160)</f>
        <v>3.1971452460582896</v>
      </c>
      <c r="D2160">
        <f>SUMIFS(user_list!P:P,user_list!G:G,"&lt;="&amp;A2160,user_list!H:H,"&gt;="&amp;A2160,user_list!J:J,days!G2160)+SUMIFS(user_list!P:P,user_list!G:G,"&lt;="&amp;A2160,user_list!H:H,"&gt;="&amp;A2160,user_list!J:J,days!G2160-1)</f>
        <v>0.35948717948717951</v>
      </c>
      <c r="E2160">
        <f>COUNTIF(user_list!H:H,A2160)</f>
        <v>0</v>
      </c>
      <c r="F2160">
        <f t="shared" si="66"/>
        <v>11</v>
      </c>
      <c r="G2160">
        <f t="shared" si="67"/>
        <v>2020</v>
      </c>
    </row>
    <row r="2161" spans="1:7" x14ac:dyDescent="0.3">
      <c r="A2161" s="65">
        <v>44164</v>
      </c>
      <c r="B2161">
        <f>SUMIFS(user_list!P:P,user_list!G:G,"&lt;="&amp;A2161,user_list!H:H,"&gt;="&amp;A2161)</f>
        <v>1.2252221691352128</v>
      </c>
      <c r="C2161">
        <f>SUMIFS(user_list!Q:Q,user_list!G:G,"&lt;="&amp;A2161,user_list!H:H,"&gt;="&amp;A2161)</f>
        <v>3.1971452460582896</v>
      </c>
      <c r="D2161">
        <f>SUMIFS(user_list!P:P,user_list!G:G,"&lt;="&amp;A2161,user_list!H:H,"&gt;="&amp;A2161,user_list!J:J,days!G2161)+SUMIFS(user_list!P:P,user_list!G:G,"&lt;="&amp;A2161,user_list!H:H,"&gt;="&amp;A2161,user_list!J:J,days!G2161-1)</f>
        <v>0.35948717948717951</v>
      </c>
      <c r="E2161">
        <f>COUNTIF(user_list!H:H,A2161)</f>
        <v>0</v>
      </c>
      <c r="F2161">
        <f t="shared" si="66"/>
        <v>11</v>
      </c>
      <c r="G2161">
        <f t="shared" si="67"/>
        <v>2020</v>
      </c>
    </row>
    <row r="2162" spans="1:7" x14ac:dyDescent="0.3">
      <c r="A2162" s="65">
        <v>44165</v>
      </c>
      <c r="B2162">
        <f>SUMIFS(user_list!P:P,user_list!G:G,"&lt;="&amp;A2162,user_list!H:H,"&gt;="&amp;A2162)</f>
        <v>1.2252221691352128</v>
      </c>
      <c r="C2162">
        <f>SUMIFS(user_list!Q:Q,user_list!G:G,"&lt;="&amp;A2162,user_list!H:H,"&gt;="&amp;A2162)</f>
        <v>3.1971452460582896</v>
      </c>
      <c r="D2162">
        <f>SUMIFS(user_list!P:P,user_list!G:G,"&lt;="&amp;A2162,user_list!H:H,"&gt;="&amp;A2162,user_list!J:J,days!G2162)+SUMIFS(user_list!P:P,user_list!G:G,"&lt;="&amp;A2162,user_list!H:H,"&gt;="&amp;A2162,user_list!J:J,days!G2162-1)</f>
        <v>0.35948717948717951</v>
      </c>
      <c r="E2162">
        <f>COUNTIF(user_list!H:H,A2162)</f>
        <v>0</v>
      </c>
      <c r="F2162">
        <f t="shared" si="66"/>
        <v>11</v>
      </c>
      <c r="G2162">
        <f t="shared" si="67"/>
        <v>2020</v>
      </c>
    </row>
    <row r="2163" spans="1:7" x14ac:dyDescent="0.3">
      <c r="A2163" s="65">
        <v>44166</v>
      </c>
      <c r="B2163">
        <f>SUMIFS(user_list!P:P,user_list!G:G,"&lt;="&amp;A2163,user_list!H:H,"&gt;="&amp;A2163)</f>
        <v>2.0441110580241015</v>
      </c>
      <c r="C2163">
        <f>SUMIFS(user_list!Q:Q,user_list!G:G,"&lt;="&amp;A2163,user_list!H:H,"&gt;="&amp;A2163)</f>
        <v>5.1971452460582901</v>
      </c>
      <c r="D2163">
        <f>SUMIFS(user_list!P:P,user_list!G:G,"&lt;="&amp;A2163,user_list!H:H,"&gt;="&amp;A2163,user_list!J:J,days!G2163)+SUMIFS(user_list!P:P,user_list!G:G,"&lt;="&amp;A2163,user_list!H:H,"&gt;="&amp;A2163,user_list!J:J,days!G2163-1)</f>
        <v>1.1783760683760685</v>
      </c>
      <c r="E2163">
        <f>COUNTIF(user_list!H:H,A2163)</f>
        <v>1</v>
      </c>
      <c r="F2163">
        <f t="shared" si="66"/>
        <v>12</v>
      </c>
      <c r="G2163">
        <f t="shared" si="67"/>
        <v>2020</v>
      </c>
    </row>
    <row r="2164" spans="1:7" x14ac:dyDescent="0.3">
      <c r="A2164" s="65">
        <v>44167</v>
      </c>
      <c r="B2164">
        <f>SUMIFS(user_list!P:P,user_list!G:G,"&lt;="&amp;A2164,user_list!H:H,"&gt;="&amp;A2164)</f>
        <v>1.6846238785369223</v>
      </c>
      <c r="C2164">
        <f>SUMIFS(user_list!Q:Q,user_list!G:G,"&lt;="&amp;A2164,user_list!H:H,"&gt;="&amp;A2164)</f>
        <v>4.2740683229813667</v>
      </c>
      <c r="D2164">
        <f>SUMIFS(user_list!P:P,user_list!G:G,"&lt;="&amp;A2164,user_list!H:H,"&gt;="&amp;A2164,user_list!J:J,days!G2164)+SUMIFS(user_list!P:P,user_list!G:G,"&lt;="&amp;A2164,user_list!H:H,"&gt;="&amp;A2164,user_list!J:J,days!G2164-1)</f>
        <v>0.81888888888888889</v>
      </c>
      <c r="E2164">
        <f>COUNTIF(user_list!H:H,A2164)</f>
        <v>1</v>
      </c>
      <c r="F2164">
        <f t="shared" si="66"/>
        <v>12</v>
      </c>
      <c r="G2164">
        <f t="shared" si="67"/>
        <v>2020</v>
      </c>
    </row>
    <row r="2165" spans="1:7" x14ac:dyDescent="0.3">
      <c r="A2165" s="65">
        <v>44168</v>
      </c>
      <c r="B2165">
        <f>SUMIFS(user_list!P:P,user_list!G:G,"&lt;="&amp;A2165,user_list!H:H,"&gt;="&amp;A2165)</f>
        <v>0.83462387853692199</v>
      </c>
      <c r="C2165">
        <f>SUMIFS(user_list!Q:Q,user_list!G:G,"&lt;="&amp;A2165,user_list!H:H,"&gt;="&amp;A2165)</f>
        <v>2.1490683229813663</v>
      </c>
      <c r="D2165">
        <f>SUMIFS(user_list!P:P,user_list!G:G,"&lt;="&amp;A2165,user_list!H:H,"&gt;="&amp;A2165,user_list!J:J,days!G2165)+SUMIFS(user_list!P:P,user_list!G:G,"&lt;="&amp;A2165,user_list!H:H,"&gt;="&amp;A2165,user_list!J:J,days!G2165-1)</f>
        <v>0.81888888888888889</v>
      </c>
      <c r="E2165">
        <f>COUNTIF(user_list!H:H,A2165)</f>
        <v>0</v>
      </c>
      <c r="F2165">
        <f t="shared" si="66"/>
        <v>12</v>
      </c>
      <c r="G2165">
        <f t="shared" si="67"/>
        <v>2020</v>
      </c>
    </row>
    <row r="2166" spans="1:7" x14ac:dyDescent="0.3">
      <c r="A2166" s="65">
        <v>44169</v>
      </c>
      <c r="B2166">
        <f>SUMIFS(user_list!P:P,user_list!G:G,"&lt;="&amp;A2166,user_list!H:H,"&gt;="&amp;A2166)</f>
        <v>0.83462387853692199</v>
      </c>
      <c r="C2166">
        <f>SUMIFS(user_list!Q:Q,user_list!G:G,"&lt;="&amp;A2166,user_list!H:H,"&gt;="&amp;A2166)</f>
        <v>2.1490683229813663</v>
      </c>
      <c r="D2166">
        <f>SUMIFS(user_list!P:P,user_list!G:G,"&lt;="&amp;A2166,user_list!H:H,"&gt;="&amp;A2166,user_list!J:J,days!G2166)+SUMIFS(user_list!P:P,user_list!G:G,"&lt;="&amp;A2166,user_list!H:H,"&gt;="&amp;A2166,user_list!J:J,days!G2166-1)</f>
        <v>0.81888888888888889</v>
      </c>
      <c r="E2166">
        <f>COUNTIF(user_list!H:H,A2166)</f>
        <v>0</v>
      </c>
      <c r="F2166">
        <f t="shared" si="66"/>
        <v>12</v>
      </c>
      <c r="G2166">
        <f t="shared" si="67"/>
        <v>2020</v>
      </c>
    </row>
    <row r="2167" spans="1:7" x14ac:dyDescent="0.3">
      <c r="A2167" s="65">
        <v>44170</v>
      </c>
      <c r="B2167">
        <f>SUMIFS(user_list!P:P,user_list!G:G,"&lt;="&amp;A2167,user_list!H:H,"&gt;="&amp;A2167)</f>
        <v>0.83462387853692199</v>
      </c>
      <c r="C2167">
        <f>SUMIFS(user_list!Q:Q,user_list!G:G,"&lt;="&amp;A2167,user_list!H:H,"&gt;="&amp;A2167)</f>
        <v>2.1490683229813663</v>
      </c>
      <c r="D2167">
        <f>SUMIFS(user_list!P:P,user_list!G:G,"&lt;="&amp;A2167,user_list!H:H,"&gt;="&amp;A2167,user_list!J:J,days!G2167)+SUMIFS(user_list!P:P,user_list!G:G,"&lt;="&amp;A2167,user_list!H:H,"&gt;="&amp;A2167,user_list!J:J,days!G2167-1)</f>
        <v>0.81888888888888889</v>
      </c>
      <c r="E2167">
        <f>COUNTIF(user_list!H:H,A2167)</f>
        <v>0</v>
      </c>
      <c r="F2167">
        <f t="shared" si="66"/>
        <v>12</v>
      </c>
      <c r="G2167">
        <f t="shared" si="67"/>
        <v>2020</v>
      </c>
    </row>
    <row r="2168" spans="1:7" x14ac:dyDescent="0.3">
      <c r="A2168" s="65">
        <v>44171</v>
      </c>
      <c r="B2168">
        <f>SUMIFS(user_list!P:P,user_list!G:G,"&lt;="&amp;A2168,user_list!H:H,"&gt;="&amp;A2168)</f>
        <v>1.2012905452035887</v>
      </c>
      <c r="C2168">
        <f>SUMIFS(user_list!Q:Q,user_list!G:G,"&lt;="&amp;A2168,user_list!H:H,"&gt;="&amp;A2168)</f>
        <v>3.0721452460582896</v>
      </c>
      <c r="D2168">
        <f>SUMIFS(user_list!P:P,user_list!G:G,"&lt;="&amp;A2168,user_list!H:H,"&gt;="&amp;A2168,user_list!J:J,days!G2168)+SUMIFS(user_list!P:P,user_list!G:G,"&lt;="&amp;A2168,user_list!H:H,"&gt;="&amp;A2168,user_list!J:J,days!G2168-1)</f>
        <v>1.1855555555555555</v>
      </c>
      <c r="E2168">
        <f>COUNTIF(user_list!H:H,A2168)</f>
        <v>1</v>
      </c>
      <c r="F2168">
        <f t="shared" si="66"/>
        <v>12</v>
      </c>
      <c r="G2168">
        <f t="shared" si="67"/>
        <v>2020</v>
      </c>
    </row>
    <row r="2169" spans="1:7" x14ac:dyDescent="0.3">
      <c r="A2169" s="65">
        <v>44172</v>
      </c>
      <c r="B2169">
        <f>SUMIFS(user_list!P:P,user_list!G:G,"&lt;="&amp;A2169,user_list!H:H,"&gt;="&amp;A2169)</f>
        <v>0.38240165631469969</v>
      </c>
      <c r="C2169">
        <f>SUMIFS(user_list!Q:Q,user_list!G:G,"&lt;="&amp;A2169,user_list!H:H,"&gt;="&amp;A2169)</f>
        <v>1.0721452460582896</v>
      </c>
      <c r="D2169">
        <f>SUMIFS(user_list!P:P,user_list!G:G,"&lt;="&amp;A2169,user_list!H:H,"&gt;="&amp;A2169,user_list!J:J,days!G2169)+SUMIFS(user_list!P:P,user_list!G:G,"&lt;="&amp;A2169,user_list!H:H,"&gt;="&amp;A2169,user_list!J:J,days!G2169-1)</f>
        <v>0.36666666666666659</v>
      </c>
      <c r="E2169">
        <f>COUNTIF(user_list!H:H,A2169)</f>
        <v>0</v>
      </c>
      <c r="F2169">
        <f t="shared" si="66"/>
        <v>12</v>
      </c>
      <c r="G2169">
        <f t="shared" si="67"/>
        <v>2020</v>
      </c>
    </row>
    <row r="2170" spans="1:7" x14ac:dyDescent="0.3">
      <c r="A2170" s="65">
        <v>44173</v>
      </c>
      <c r="B2170">
        <f>SUMIFS(user_list!P:P,user_list!G:G,"&lt;="&amp;A2170,user_list!H:H,"&gt;="&amp;A2170)</f>
        <v>0.61712387853692185</v>
      </c>
      <c r="C2170">
        <f>SUMIFS(user_list!Q:Q,user_list!G:G,"&lt;="&amp;A2170,user_list!H:H,"&gt;="&amp;A2170)</f>
        <v>1.6630543369673807</v>
      </c>
      <c r="D2170">
        <f>SUMIFS(user_list!P:P,user_list!G:G,"&lt;="&amp;A2170,user_list!H:H,"&gt;="&amp;A2170,user_list!J:J,days!G2170)+SUMIFS(user_list!P:P,user_list!G:G,"&lt;="&amp;A2170,user_list!H:H,"&gt;="&amp;A2170,user_list!J:J,days!G2170-1)</f>
        <v>0.60138888888888875</v>
      </c>
      <c r="E2170">
        <f>COUNTIF(user_list!H:H,A2170)</f>
        <v>0</v>
      </c>
      <c r="F2170">
        <f t="shared" si="66"/>
        <v>12</v>
      </c>
      <c r="G2170">
        <f t="shared" si="67"/>
        <v>2020</v>
      </c>
    </row>
    <row r="2171" spans="1:7" x14ac:dyDescent="0.3">
      <c r="A2171" s="65">
        <v>44174</v>
      </c>
      <c r="B2171">
        <f>SUMIFS(user_list!P:P,user_list!G:G,"&lt;="&amp;A2171,user_list!H:H,"&gt;="&amp;A2171)</f>
        <v>0.61712387853692185</v>
      </c>
      <c r="C2171">
        <f>SUMIFS(user_list!Q:Q,user_list!G:G,"&lt;="&amp;A2171,user_list!H:H,"&gt;="&amp;A2171)</f>
        <v>1.6630543369673807</v>
      </c>
      <c r="D2171">
        <f>SUMIFS(user_list!P:P,user_list!G:G,"&lt;="&amp;A2171,user_list!H:H,"&gt;="&amp;A2171,user_list!J:J,days!G2171)+SUMIFS(user_list!P:P,user_list!G:G,"&lt;="&amp;A2171,user_list!H:H,"&gt;="&amp;A2171,user_list!J:J,days!G2171-1)</f>
        <v>0.60138888888888875</v>
      </c>
      <c r="E2171">
        <f>COUNTIF(user_list!H:H,A2171)</f>
        <v>0</v>
      </c>
      <c r="F2171">
        <f t="shared" si="66"/>
        <v>12</v>
      </c>
      <c r="G2171">
        <f t="shared" si="67"/>
        <v>2020</v>
      </c>
    </row>
    <row r="2172" spans="1:7" x14ac:dyDescent="0.3">
      <c r="A2172" s="65">
        <v>44175</v>
      </c>
      <c r="B2172">
        <f>SUMIFS(user_list!P:P,user_list!G:G,"&lt;="&amp;A2172,user_list!H:H,"&gt;="&amp;A2172)</f>
        <v>0.61712387853692185</v>
      </c>
      <c r="C2172">
        <f>SUMIFS(user_list!Q:Q,user_list!G:G,"&lt;="&amp;A2172,user_list!H:H,"&gt;="&amp;A2172)</f>
        <v>1.6630543369673807</v>
      </c>
      <c r="D2172">
        <f>SUMIFS(user_list!P:P,user_list!G:G,"&lt;="&amp;A2172,user_list!H:H,"&gt;="&amp;A2172,user_list!J:J,days!G2172)+SUMIFS(user_list!P:P,user_list!G:G,"&lt;="&amp;A2172,user_list!H:H,"&gt;="&amp;A2172,user_list!J:J,days!G2172-1)</f>
        <v>0.60138888888888875</v>
      </c>
      <c r="E2172">
        <f>COUNTIF(user_list!H:H,A2172)</f>
        <v>0</v>
      </c>
      <c r="F2172">
        <f t="shared" si="66"/>
        <v>12</v>
      </c>
      <c r="G2172">
        <f t="shared" si="67"/>
        <v>2020</v>
      </c>
    </row>
    <row r="2173" spans="1:7" x14ac:dyDescent="0.3">
      <c r="A2173" s="65">
        <v>44176</v>
      </c>
      <c r="B2173">
        <f>SUMIFS(user_list!P:P,user_list!G:G,"&lt;="&amp;A2173,user_list!H:H,"&gt;="&amp;A2173)</f>
        <v>0.61712387853692185</v>
      </c>
      <c r="C2173">
        <f>SUMIFS(user_list!Q:Q,user_list!G:G,"&lt;="&amp;A2173,user_list!H:H,"&gt;="&amp;A2173)</f>
        <v>1.6630543369673807</v>
      </c>
      <c r="D2173">
        <f>SUMIFS(user_list!P:P,user_list!G:G,"&lt;="&amp;A2173,user_list!H:H,"&gt;="&amp;A2173,user_list!J:J,days!G2173)+SUMIFS(user_list!P:P,user_list!G:G,"&lt;="&amp;A2173,user_list!H:H,"&gt;="&amp;A2173,user_list!J:J,days!G2173-1)</f>
        <v>0.60138888888888875</v>
      </c>
      <c r="E2173">
        <f>COUNTIF(user_list!H:H,A2173)</f>
        <v>0</v>
      </c>
      <c r="F2173">
        <f t="shared" si="66"/>
        <v>12</v>
      </c>
      <c r="G2173">
        <f t="shared" si="67"/>
        <v>2020</v>
      </c>
    </row>
    <row r="2174" spans="1:7" x14ac:dyDescent="0.3">
      <c r="A2174" s="65">
        <v>44177</v>
      </c>
      <c r="B2174">
        <f>SUMIFS(user_list!P:P,user_list!G:G,"&lt;="&amp;A2174,user_list!H:H,"&gt;="&amp;A2174)</f>
        <v>0.61712387853692185</v>
      </c>
      <c r="C2174">
        <f>SUMIFS(user_list!Q:Q,user_list!G:G,"&lt;="&amp;A2174,user_list!H:H,"&gt;="&amp;A2174)</f>
        <v>1.6630543369673807</v>
      </c>
      <c r="D2174">
        <f>SUMIFS(user_list!P:P,user_list!G:G,"&lt;="&amp;A2174,user_list!H:H,"&gt;="&amp;A2174,user_list!J:J,days!G2174)+SUMIFS(user_list!P:P,user_list!G:G,"&lt;="&amp;A2174,user_list!H:H,"&gt;="&amp;A2174,user_list!J:J,days!G2174-1)</f>
        <v>0.60138888888888875</v>
      </c>
      <c r="E2174">
        <f>COUNTIF(user_list!H:H,A2174)</f>
        <v>0</v>
      </c>
      <c r="F2174">
        <f t="shared" si="66"/>
        <v>12</v>
      </c>
      <c r="G2174">
        <f t="shared" si="67"/>
        <v>2020</v>
      </c>
    </row>
    <row r="2175" spans="1:7" x14ac:dyDescent="0.3">
      <c r="A2175" s="65">
        <v>44178</v>
      </c>
      <c r="B2175">
        <f>SUMIFS(user_list!P:P,user_list!G:G,"&lt;="&amp;A2175,user_list!H:H,"&gt;="&amp;A2175)</f>
        <v>0.61712387853692185</v>
      </c>
      <c r="C2175">
        <f>SUMIFS(user_list!Q:Q,user_list!G:G,"&lt;="&amp;A2175,user_list!H:H,"&gt;="&amp;A2175)</f>
        <v>1.6630543369673807</v>
      </c>
      <c r="D2175">
        <f>SUMIFS(user_list!P:P,user_list!G:G,"&lt;="&amp;A2175,user_list!H:H,"&gt;="&amp;A2175,user_list!J:J,days!G2175)+SUMIFS(user_list!P:P,user_list!G:G,"&lt;="&amp;A2175,user_list!H:H,"&gt;="&amp;A2175,user_list!J:J,days!G2175-1)</f>
        <v>0.60138888888888875</v>
      </c>
      <c r="E2175">
        <f>COUNTIF(user_list!H:H,A2175)</f>
        <v>0</v>
      </c>
      <c r="F2175">
        <f t="shared" si="66"/>
        <v>12</v>
      </c>
      <c r="G2175">
        <f t="shared" si="67"/>
        <v>2020</v>
      </c>
    </row>
    <row r="2176" spans="1:7" x14ac:dyDescent="0.3">
      <c r="A2176" s="65">
        <v>44179</v>
      </c>
      <c r="B2176">
        <f>SUMIFS(user_list!P:P,user_list!G:G,"&lt;="&amp;A2176,user_list!H:H,"&gt;="&amp;A2176)</f>
        <v>0.61712387853692185</v>
      </c>
      <c r="C2176">
        <f>SUMIFS(user_list!Q:Q,user_list!G:G,"&lt;="&amp;A2176,user_list!H:H,"&gt;="&amp;A2176)</f>
        <v>1.6630543369673807</v>
      </c>
      <c r="D2176">
        <f>SUMIFS(user_list!P:P,user_list!G:G,"&lt;="&amp;A2176,user_list!H:H,"&gt;="&amp;A2176,user_list!J:J,days!G2176)+SUMIFS(user_list!P:P,user_list!G:G,"&lt;="&amp;A2176,user_list!H:H,"&gt;="&amp;A2176,user_list!J:J,days!G2176-1)</f>
        <v>0.60138888888888875</v>
      </c>
      <c r="E2176">
        <f>COUNTIF(user_list!H:H,A2176)</f>
        <v>0</v>
      </c>
      <c r="F2176">
        <f t="shared" si="66"/>
        <v>12</v>
      </c>
      <c r="G2176">
        <f t="shared" si="67"/>
        <v>2020</v>
      </c>
    </row>
    <row r="2177" spans="1:7" x14ac:dyDescent="0.3">
      <c r="A2177" s="65">
        <v>44180</v>
      </c>
      <c r="B2177">
        <f>SUMIFS(user_list!P:P,user_list!G:G,"&lt;="&amp;A2177,user_list!H:H,"&gt;="&amp;A2177)</f>
        <v>0.61712387853692185</v>
      </c>
      <c r="C2177">
        <f>SUMIFS(user_list!Q:Q,user_list!G:G,"&lt;="&amp;A2177,user_list!H:H,"&gt;="&amp;A2177)</f>
        <v>1.6630543369673807</v>
      </c>
      <c r="D2177">
        <f>SUMIFS(user_list!P:P,user_list!G:G,"&lt;="&amp;A2177,user_list!H:H,"&gt;="&amp;A2177,user_list!J:J,days!G2177)+SUMIFS(user_list!P:P,user_list!G:G,"&lt;="&amp;A2177,user_list!H:H,"&gt;="&amp;A2177,user_list!J:J,days!G2177-1)</f>
        <v>0.60138888888888875</v>
      </c>
      <c r="E2177">
        <f>COUNTIF(user_list!H:H,A2177)</f>
        <v>0</v>
      </c>
      <c r="F2177">
        <f t="shared" si="66"/>
        <v>12</v>
      </c>
      <c r="G2177">
        <f t="shared" si="67"/>
        <v>2020</v>
      </c>
    </row>
    <row r="2178" spans="1:7" x14ac:dyDescent="0.3">
      <c r="A2178" s="65">
        <v>44181</v>
      </c>
      <c r="B2178">
        <f>SUMIFS(user_list!P:P,user_list!G:G,"&lt;="&amp;A2178,user_list!H:H,"&gt;="&amp;A2178)</f>
        <v>0.61712387853692185</v>
      </c>
      <c r="C2178">
        <f>SUMIFS(user_list!Q:Q,user_list!G:G,"&lt;="&amp;A2178,user_list!H:H,"&gt;="&amp;A2178)</f>
        <v>1.6630543369673807</v>
      </c>
      <c r="D2178">
        <f>SUMIFS(user_list!P:P,user_list!G:G,"&lt;="&amp;A2178,user_list!H:H,"&gt;="&amp;A2178,user_list!J:J,days!G2178)+SUMIFS(user_list!P:P,user_list!G:G,"&lt;="&amp;A2178,user_list!H:H,"&gt;="&amp;A2178,user_list!J:J,days!G2178-1)</f>
        <v>0.60138888888888875</v>
      </c>
      <c r="E2178">
        <f>COUNTIF(user_list!H:H,A2178)</f>
        <v>0</v>
      </c>
      <c r="F2178">
        <f t="shared" ref="F2178:F2241" si="68">MONTH(A2178)</f>
        <v>12</v>
      </c>
      <c r="G2178">
        <f t="shared" ref="G2178:G2241" si="69">YEAR(A2178)</f>
        <v>2020</v>
      </c>
    </row>
    <row r="2179" spans="1:7" x14ac:dyDescent="0.3">
      <c r="A2179" s="65">
        <v>44182</v>
      </c>
      <c r="B2179">
        <f>SUMIFS(user_list!P:P,user_list!G:G,"&lt;="&amp;A2179,user_list!H:H,"&gt;="&amp;A2179)</f>
        <v>0.61712387853692185</v>
      </c>
      <c r="C2179">
        <f>SUMIFS(user_list!Q:Q,user_list!G:G,"&lt;="&amp;A2179,user_list!H:H,"&gt;="&amp;A2179)</f>
        <v>1.6630543369673807</v>
      </c>
      <c r="D2179">
        <f>SUMIFS(user_list!P:P,user_list!G:G,"&lt;="&amp;A2179,user_list!H:H,"&gt;="&amp;A2179,user_list!J:J,days!G2179)+SUMIFS(user_list!P:P,user_list!G:G,"&lt;="&amp;A2179,user_list!H:H,"&gt;="&amp;A2179,user_list!J:J,days!G2179-1)</f>
        <v>0.60138888888888875</v>
      </c>
      <c r="E2179">
        <f>COUNTIF(user_list!H:H,A2179)</f>
        <v>0</v>
      </c>
      <c r="F2179">
        <f t="shared" si="68"/>
        <v>12</v>
      </c>
      <c r="G2179">
        <f t="shared" si="69"/>
        <v>2020</v>
      </c>
    </row>
    <row r="2180" spans="1:7" x14ac:dyDescent="0.3">
      <c r="A2180" s="65">
        <v>44183</v>
      </c>
      <c r="B2180">
        <f>SUMIFS(user_list!P:P,user_list!G:G,"&lt;="&amp;A2180,user_list!H:H,"&gt;="&amp;A2180)</f>
        <v>0.61712387853692185</v>
      </c>
      <c r="C2180">
        <f>SUMIFS(user_list!Q:Q,user_list!G:G,"&lt;="&amp;A2180,user_list!H:H,"&gt;="&amp;A2180)</f>
        <v>1.6630543369673807</v>
      </c>
      <c r="D2180">
        <f>SUMIFS(user_list!P:P,user_list!G:G,"&lt;="&amp;A2180,user_list!H:H,"&gt;="&amp;A2180,user_list!J:J,days!G2180)+SUMIFS(user_list!P:P,user_list!G:G,"&lt;="&amp;A2180,user_list!H:H,"&gt;="&amp;A2180,user_list!J:J,days!G2180-1)</f>
        <v>0.60138888888888875</v>
      </c>
      <c r="E2180">
        <f>COUNTIF(user_list!H:H,A2180)</f>
        <v>1</v>
      </c>
      <c r="F2180">
        <f t="shared" si="68"/>
        <v>12</v>
      </c>
      <c r="G2180">
        <f t="shared" si="69"/>
        <v>2020</v>
      </c>
    </row>
    <row r="2181" spans="1:7" x14ac:dyDescent="0.3">
      <c r="A2181" s="65">
        <v>44184</v>
      </c>
      <c r="B2181">
        <f>SUMIFS(user_list!P:P,user_list!G:G,"&lt;="&amp;A2181,user_list!H:H,"&gt;="&amp;A2181)</f>
        <v>0.25045721187025533</v>
      </c>
      <c r="C2181">
        <f>SUMIFS(user_list!Q:Q,user_list!G:G,"&lt;="&amp;A2181,user_list!H:H,"&gt;="&amp;A2181)</f>
        <v>0.73997741389045746</v>
      </c>
      <c r="D2181">
        <f>SUMIFS(user_list!P:P,user_list!G:G,"&lt;="&amp;A2181,user_list!H:H,"&gt;="&amp;A2181,user_list!J:J,days!G2181)+SUMIFS(user_list!P:P,user_list!G:G,"&lt;="&amp;A2181,user_list!H:H,"&gt;="&amp;A2181,user_list!J:J,days!G2181-1)</f>
        <v>0.23472222222222219</v>
      </c>
      <c r="E2181">
        <f>COUNTIF(user_list!H:H,A2181)</f>
        <v>0</v>
      </c>
      <c r="F2181">
        <f t="shared" si="68"/>
        <v>12</v>
      </c>
      <c r="G2181">
        <f t="shared" si="69"/>
        <v>2020</v>
      </c>
    </row>
    <row r="2182" spans="1:7" x14ac:dyDescent="0.3">
      <c r="A2182" s="65">
        <v>44185</v>
      </c>
      <c r="B2182">
        <f>SUMIFS(user_list!P:P,user_list!G:G,"&lt;="&amp;A2182,user_list!H:H,"&gt;="&amp;A2182)</f>
        <v>0.25045721187025533</v>
      </c>
      <c r="C2182">
        <f>SUMIFS(user_list!Q:Q,user_list!G:G,"&lt;="&amp;A2182,user_list!H:H,"&gt;="&amp;A2182)</f>
        <v>0.73997741389045746</v>
      </c>
      <c r="D2182">
        <f>SUMIFS(user_list!P:P,user_list!G:G,"&lt;="&amp;A2182,user_list!H:H,"&gt;="&amp;A2182,user_list!J:J,days!G2182)+SUMIFS(user_list!P:P,user_list!G:G,"&lt;="&amp;A2182,user_list!H:H,"&gt;="&amp;A2182,user_list!J:J,days!G2182-1)</f>
        <v>0.23472222222222219</v>
      </c>
      <c r="E2182">
        <f>COUNTIF(user_list!H:H,A2182)</f>
        <v>0</v>
      </c>
      <c r="F2182">
        <f t="shared" si="68"/>
        <v>12</v>
      </c>
      <c r="G2182">
        <f t="shared" si="69"/>
        <v>2020</v>
      </c>
    </row>
    <row r="2183" spans="1:7" x14ac:dyDescent="0.3">
      <c r="A2183" s="65">
        <v>44186</v>
      </c>
      <c r="B2183">
        <f>SUMIFS(user_list!P:P,user_list!G:G,"&lt;="&amp;A2183,user_list!H:H,"&gt;="&amp;A2183)</f>
        <v>0.25045721187025533</v>
      </c>
      <c r="C2183">
        <f>SUMIFS(user_list!Q:Q,user_list!G:G,"&lt;="&amp;A2183,user_list!H:H,"&gt;="&amp;A2183)</f>
        <v>0.73997741389045746</v>
      </c>
      <c r="D2183">
        <f>SUMIFS(user_list!P:P,user_list!G:G,"&lt;="&amp;A2183,user_list!H:H,"&gt;="&amp;A2183,user_list!J:J,days!G2183)+SUMIFS(user_list!P:P,user_list!G:G,"&lt;="&amp;A2183,user_list!H:H,"&gt;="&amp;A2183,user_list!J:J,days!G2183-1)</f>
        <v>0.23472222222222219</v>
      </c>
      <c r="E2183">
        <f>COUNTIF(user_list!H:H,A2183)</f>
        <v>0</v>
      </c>
      <c r="F2183">
        <f t="shared" si="68"/>
        <v>12</v>
      </c>
      <c r="G2183">
        <f t="shared" si="69"/>
        <v>2020</v>
      </c>
    </row>
    <row r="2184" spans="1:7" x14ac:dyDescent="0.3">
      <c r="A2184" s="65">
        <v>44187</v>
      </c>
      <c r="B2184">
        <f>SUMIFS(user_list!P:P,user_list!G:G,"&lt;="&amp;A2184,user_list!H:H,"&gt;="&amp;A2184)</f>
        <v>0.25045721187025533</v>
      </c>
      <c r="C2184">
        <f>SUMIFS(user_list!Q:Q,user_list!G:G,"&lt;="&amp;A2184,user_list!H:H,"&gt;="&amp;A2184)</f>
        <v>0.73997741389045746</v>
      </c>
      <c r="D2184">
        <f>SUMIFS(user_list!P:P,user_list!G:G,"&lt;="&amp;A2184,user_list!H:H,"&gt;="&amp;A2184,user_list!J:J,days!G2184)+SUMIFS(user_list!P:P,user_list!G:G,"&lt;="&amp;A2184,user_list!H:H,"&gt;="&amp;A2184,user_list!J:J,days!G2184-1)</f>
        <v>0.23472222222222219</v>
      </c>
      <c r="E2184">
        <f>COUNTIF(user_list!H:H,A2184)</f>
        <v>0</v>
      </c>
      <c r="F2184">
        <f t="shared" si="68"/>
        <v>12</v>
      </c>
      <c r="G2184">
        <f t="shared" si="69"/>
        <v>2020</v>
      </c>
    </row>
    <row r="2185" spans="1:7" x14ac:dyDescent="0.3">
      <c r="A2185" s="65">
        <v>44188</v>
      </c>
      <c r="B2185">
        <f>SUMIFS(user_list!P:P,user_list!G:G,"&lt;="&amp;A2185,user_list!H:H,"&gt;="&amp;A2185)</f>
        <v>0.25045721187025533</v>
      </c>
      <c r="C2185">
        <f>SUMIFS(user_list!Q:Q,user_list!G:G,"&lt;="&amp;A2185,user_list!H:H,"&gt;="&amp;A2185)</f>
        <v>0.73997741389045746</v>
      </c>
      <c r="D2185">
        <f>SUMIFS(user_list!P:P,user_list!G:G,"&lt;="&amp;A2185,user_list!H:H,"&gt;="&amp;A2185,user_list!J:J,days!G2185)+SUMIFS(user_list!P:P,user_list!G:G,"&lt;="&amp;A2185,user_list!H:H,"&gt;="&amp;A2185,user_list!J:J,days!G2185-1)</f>
        <v>0.23472222222222219</v>
      </c>
      <c r="E2185">
        <f>COUNTIF(user_list!H:H,A2185)</f>
        <v>0</v>
      </c>
      <c r="F2185">
        <f t="shared" si="68"/>
        <v>12</v>
      </c>
      <c r="G2185">
        <f t="shared" si="69"/>
        <v>2020</v>
      </c>
    </row>
    <row r="2186" spans="1:7" x14ac:dyDescent="0.3">
      <c r="A2186" s="65">
        <v>44189</v>
      </c>
      <c r="B2186">
        <f>SUMIFS(user_list!P:P,user_list!G:G,"&lt;="&amp;A2186,user_list!H:H,"&gt;="&amp;A2186)</f>
        <v>0.25045721187025533</v>
      </c>
      <c r="C2186">
        <f>SUMIFS(user_list!Q:Q,user_list!G:G,"&lt;="&amp;A2186,user_list!H:H,"&gt;="&amp;A2186)</f>
        <v>0.73997741389045746</v>
      </c>
      <c r="D2186">
        <f>SUMIFS(user_list!P:P,user_list!G:G,"&lt;="&amp;A2186,user_list!H:H,"&gt;="&amp;A2186,user_list!J:J,days!G2186)+SUMIFS(user_list!P:P,user_list!G:G,"&lt;="&amp;A2186,user_list!H:H,"&gt;="&amp;A2186,user_list!J:J,days!G2186-1)</f>
        <v>0.23472222222222219</v>
      </c>
      <c r="E2186">
        <f>COUNTIF(user_list!H:H,A2186)</f>
        <v>0</v>
      </c>
      <c r="F2186">
        <f t="shared" si="68"/>
        <v>12</v>
      </c>
      <c r="G2186">
        <f t="shared" si="69"/>
        <v>2020</v>
      </c>
    </row>
    <row r="2187" spans="1:7" x14ac:dyDescent="0.3">
      <c r="A2187" s="65">
        <v>44190</v>
      </c>
      <c r="B2187">
        <f>SUMIFS(user_list!P:P,user_list!G:G,"&lt;="&amp;A2187,user_list!H:H,"&gt;="&amp;A2187)</f>
        <v>0.25045721187025533</v>
      </c>
      <c r="C2187">
        <f>SUMIFS(user_list!Q:Q,user_list!G:G,"&lt;="&amp;A2187,user_list!H:H,"&gt;="&amp;A2187)</f>
        <v>0.73997741389045746</v>
      </c>
      <c r="D2187">
        <f>SUMIFS(user_list!P:P,user_list!G:G,"&lt;="&amp;A2187,user_list!H:H,"&gt;="&amp;A2187,user_list!J:J,days!G2187)+SUMIFS(user_list!P:P,user_list!G:G,"&lt;="&amp;A2187,user_list!H:H,"&gt;="&amp;A2187,user_list!J:J,days!G2187-1)</f>
        <v>0.23472222222222219</v>
      </c>
      <c r="E2187">
        <f>COUNTIF(user_list!H:H,A2187)</f>
        <v>0</v>
      </c>
      <c r="F2187">
        <f t="shared" si="68"/>
        <v>12</v>
      </c>
      <c r="G2187">
        <f t="shared" si="69"/>
        <v>2020</v>
      </c>
    </row>
    <row r="2188" spans="1:7" x14ac:dyDescent="0.3">
      <c r="A2188" s="65">
        <v>44191</v>
      </c>
      <c r="B2188">
        <f>SUMIFS(user_list!P:P,user_list!G:G,"&lt;="&amp;A2188,user_list!H:H,"&gt;="&amp;A2188)</f>
        <v>0.25045721187025533</v>
      </c>
      <c r="C2188">
        <f>SUMIFS(user_list!Q:Q,user_list!G:G,"&lt;="&amp;A2188,user_list!H:H,"&gt;="&amp;A2188)</f>
        <v>0.73997741389045746</v>
      </c>
      <c r="D2188">
        <f>SUMIFS(user_list!P:P,user_list!G:G,"&lt;="&amp;A2188,user_list!H:H,"&gt;="&amp;A2188,user_list!J:J,days!G2188)+SUMIFS(user_list!P:P,user_list!G:G,"&lt;="&amp;A2188,user_list!H:H,"&gt;="&amp;A2188,user_list!J:J,days!G2188-1)</f>
        <v>0.23472222222222219</v>
      </c>
      <c r="E2188">
        <f>COUNTIF(user_list!H:H,A2188)</f>
        <v>0</v>
      </c>
      <c r="F2188">
        <f t="shared" si="68"/>
        <v>12</v>
      </c>
      <c r="G2188">
        <f t="shared" si="69"/>
        <v>2020</v>
      </c>
    </row>
    <row r="2189" spans="1:7" x14ac:dyDescent="0.3">
      <c r="A2189" s="65">
        <v>44192</v>
      </c>
      <c r="B2189">
        <f>SUMIFS(user_list!P:P,user_list!G:G,"&lt;="&amp;A2189,user_list!H:H,"&gt;="&amp;A2189)</f>
        <v>0.36962387853692197</v>
      </c>
      <c r="C2189">
        <f>SUMIFS(user_list!Q:Q,user_list!G:G,"&lt;="&amp;A2189,user_list!H:H,"&gt;="&amp;A2189)</f>
        <v>2.7399774138904571</v>
      </c>
      <c r="D2189">
        <f>SUMIFS(user_list!P:P,user_list!G:G,"&lt;="&amp;A2189,user_list!H:H,"&gt;="&amp;A2189,user_list!J:J,days!G2189)+SUMIFS(user_list!P:P,user_list!G:G,"&lt;="&amp;A2189,user_list!H:H,"&gt;="&amp;A2189,user_list!J:J,days!G2189-1)</f>
        <v>0.35388888888888886</v>
      </c>
      <c r="E2189">
        <f>COUNTIF(user_list!H:H,A2189)</f>
        <v>2</v>
      </c>
      <c r="F2189">
        <f t="shared" si="68"/>
        <v>12</v>
      </c>
      <c r="G2189">
        <f t="shared" si="69"/>
        <v>2020</v>
      </c>
    </row>
    <row r="2190" spans="1:7" x14ac:dyDescent="0.3">
      <c r="A2190" s="65">
        <v>44193</v>
      </c>
      <c r="B2190">
        <f>SUMIFS(user_list!P:P,user_list!G:G,"&lt;="&amp;A2190,user_list!H:H,"&gt;="&amp;A2190)</f>
        <v>0.25045721187025533</v>
      </c>
      <c r="C2190">
        <f>SUMIFS(user_list!Q:Q,user_list!G:G,"&lt;="&amp;A2190,user_list!H:H,"&gt;="&amp;A2190)</f>
        <v>0.73997741389045746</v>
      </c>
      <c r="D2190">
        <f>SUMIFS(user_list!P:P,user_list!G:G,"&lt;="&amp;A2190,user_list!H:H,"&gt;="&amp;A2190,user_list!J:J,days!G2190)+SUMIFS(user_list!P:P,user_list!G:G,"&lt;="&amp;A2190,user_list!H:H,"&gt;="&amp;A2190,user_list!J:J,days!G2190-1)</f>
        <v>0.23472222222222219</v>
      </c>
      <c r="E2190">
        <f>COUNTIF(user_list!H:H,A2190)</f>
        <v>0</v>
      </c>
      <c r="F2190">
        <f t="shared" si="68"/>
        <v>12</v>
      </c>
      <c r="G2190">
        <f t="shared" si="69"/>
        <v>2020</v>
      </c>
    </row>
    <row r="2191" spans="1:7" x14ac:dyDescent="0.3">
      <c r="A2191" s="65">
        <v>44194</v>
      </c>
      <c r="B2191">
        <f>SUMIFS(user_list!P:P,user_list!G:G,"&lt;="&amp;A2191,user_list!H:H,"&gt;="&amp;A2191)</f>
        <v>0.72379054520358854</v>
      </c>
      <c r="C2191">
        <f>SUMIFS(user_list!Q:Q,user_list!G:G,"&lt;="&amp;A2191,user_list!H:H,"&gt;="&amp;A2191)</f>
        <v>1.9399774138904575</v>
      </c>
      <c r="D2191">
        <f>SUMIFS(user_list!P:P,user_list!G:G,"&lt;="&amp;A2191,user_list!H:H,"&gt;="&amp;A2191,user_list!J:J,days!G2191)+SUMIFS(user_list!P:P,user_list!G:G,"&lt;="&amp;A2191,user_list!H:H,"&gt;="&amp;A2191,user_list!J:J,days!G2191-1)</f>
        <v>0.70805555555555544</v>
      </c>
      <c r="E2191">
        <f>COUNTIF(user_list!H:H,A2191)</f>
        <v>1</v>
      </c>
      <c r="F2191">
        <f t="shared" si="68"/>
        <v>12</v>
      </c>
      <c r="G2191">
        <f t="shared" si="69"/>
        <v>2020</v>
      </c>
    </row>
    <row r="2192" spans="1:7" x14ac:dyDescent="0.3">
      <c r="A2192" s="65">
        <v>44195</v>
      </c>
      <c r="B2192">
        <f>SUMIFS(user_list!P:P,user_list!G:G,"&lt;="&amp;A2192,user_list!H:H,"&gt;="&amp;A2192)</f>
        <v>0.48906832298136638</v>
      </c>
      <c r="C2192">
        <f>SUMIFS(user_list!Q:Q,user_list!G:G,"&lt;="&amp;A2192,user_list!H:H,"&gt;="&amp;A2192)</f>
        <v>1.3490683229813665</v>
      </c>
      <c r="D2192">
        <f>SUMIFS(user_list!P:P,user_list!G:G,"&lt;="&amp;A2192,user_list!H:H,"&gt;="&amp;A2192,user_list!J:J,days!G2192)+SUMIFS(user_list!P:P,user_list!G:G,"&lt;="&amp;A2192,user_list!H:H,"&gt;="&amp;A2192,user_list!J:J,days!G2192-1)</f>
        <v>0.47333333333333327</v>
      </c>
      <c r="E2192">
        <f>COUNTIF(user_list!H:H,A2192)</f>
        <v>0</v>
      </c>
      <c r="F2192">
        <f t="shared" si="68"/>
        <v>12</v>
      </c>
      <c r="G2192">
        <f t="shared" si="69"/>
        <v>2020</v>
      </c>
    </row>
    <row r="2193" spans="1:7" x14ac:dyDescent="0.3">
      <c r="A2193" s="65">
        <v>44196</v>
      </c>
      <c r="B2193">
        <f>SUMIFS(user_list!P:P,user_list!G:G,"&lt;="&amp;A2193,user_list!H:H,"&gt;="&amp;A2193)</f>
        <v>1.1747826086956523</v>
      </c>
      <c r="C2193">
        <f>SUMIFS(user_list!Q:Q,user_list!G:G,"&lt;="&amp;A2193,user_list!H:H,"&gt;="&amp;A2193)</f>
        <v>3.06335403726708</v>
      </c>
      <c r="D2193">
        <f>SUMIFS(user_list!P:P,user_list!G:G,"&lt;="&amp;A2193,user_list!H:H,"&gt;="&amp;A2193,user_list!J:J,days!G2193)+SUMIFS(user_list!P:P,user_list!G:G,"&lt;="&amp;A2193,user_list!H:H,"&gt;="&amp;A2193,user_list!J:J,days!G2193-1)</f>
        <v>1.1590476190476191</v>
      </c>
      <c r="E2193">
        <f>COUNTIF(user_list!H:H,A2193)</f>
        <v>0</v>
      </c>
      <c r="F2193">
        <f t="shared" si="68"/>
        <v>12</v>
      </c>
      <c r="G2193">
        <f t="shared" si="69"/>
        <v>2020</v>
      </c>
    </row>
    <row r="2194" spans="1:7" x14ac:dyDescent="0.3">
      <c r="A2194" s="65">
        <v>44197</v>
      </c>
      <c r="B2194">
        <f>SUMIFS(user_list!P:P,user_list!G:G,"&lt;="&amp;A2194,user_list!H:H,"&gt;="&amp;A2194)</f>
        <v>1.1747826086956523</v>
      </c>
      <c r="C2194">
        <f>SUMIFS(user_list!Q:Q,user_list!G:G,"&lt;="&amp;A2194,user_list!H:H,"&gt;="&amp;A2194)</f>
        <v>3.06335403726708</v>
      </c>
      <c r="D2194">
        <f>SUMIFS(user_list!P:P,user_list!G:G,"&lt;="&amp;A2194,user_list!H:H,"&gt;="&amp;A2194,user_list!J:J,days!G2194)+SUMIFS(user_list!P:P,user_list!G:G,"&lt;="&amp;A2194,user_list!H:H,"&gt;="&amp;A2194,user_list!J:J,days!G2194-1)</f>
        <v>1.1590476190476191</v>
      </c>
      <c r="E2194">
        <f>COUNTIF(user_list!H:H,A2194)</f>
        <v>0</v>
      </c>
      <c r="F2194">
        <f t="shared" si="68"/>
        <v>1</v>
      </c>
      <c r="G2194">
        <f t="shared" si="69"/>
        <v>2021</v>
      </c>
    </row>
    <row r="2195" spans="1:7" x14ac:dyDescent="0.3">
      <c r="A2195" s="65">
        <v>44198</v>
      </c>
      <c r="B2195">
        <f>SUMIFS(user_list!P:P,user_list!G:G,"&lt;="&amp;A2195,user_list!H:H,"&gt;="&amp;A2195)</f>
        <v>1.1747826086956523</v>
      </c>
      <c r="C2195">
        <f>SUMIFS(user_list!Q:Q,user_list!G:G,"&lt;="&amp;A2195,user_list!H:H,"&gt;="&amp;A2195)</f>
        <v>3.06335403726708</v>
      </c>
      <c r="D2195">
        <f>SUMIFS(user_list!P:P,user_list!G:G,"&lt;="&amp;A2195,user_list!H:H,"&gt;="&amp;A2195,user_list!J:J,days!G2195)+SUMIFS(user_list!P:P,user_list!G:G,"&lt;="&amp;A2195,user_list!H:H,"&gt;="&amp;A2195,user_list!J:J,days!G2195-1)</f>
        <v>1.1590476190476191</v>
      </c>
      <c r="E2195">
        <f>COUNTIF(user_list!H:H,A2195)</f>
        <v>0</v>
      </c>
      <c r="F2195">
        <f t="shared" si="68"/>
        <v>1</v>
      </c>
      <c r="G2195">
        <f t="shared" si="69"/>
        <v>2021</v>
      </c>
    </row>
    <row r="2196" spans="1:7" x14ac:dyDescent="0.3">
      <c r="A2196" s="65">
        <v>44199</v>
      </c>
      <c r="B2196">
        <f>SUMIFS(user_list!P:P,user_list!G:G,"&lt;="&amp;A2196,user_list!H:H,"&gt;="&amp;A2196)</f>
        <v>1.1747826086956523</v>
      </c>
      <c r="C2196">
        <f>SUMIFS(user_list!Q:Q,user_list!G:G,"&lt;="&amp;A2196,user_list!H:H,"&gt;="&amp;A2196)</f>
        <v>3.06335403726708</v>
      </c>
      <c r="D2196">
        <f>SUMIFS(user_list!P:P,user_list!G:G,"&lt;="&amp;A2196,user_list!H:H,"&gt;="&amp;A2196,user_list!J:J,days!G2196)+SUMIFS(user_list!P:P,user_list!G:G,"&lt;="&amp;A2196,user_list!H:H,"&gt;="&amp;A2196,user_list!J:J,days!G2196-1)</f>
        <v>1.1590476190476191</v>
      </c>
      <c r="E2196">
        <f>COUNTIF(user_list!H:H,A2196)</f>
        <v>0</v>
      </c>
      <c r="F2196">
        <f t="shared" si="68"/>
        <v>1</v>
      </c>
      <c r="G2196">
        <f t="shared" si="69"/>
        <v>2021</v>
      </c>
    </row>
    <row r="2197" spans="1:7" x14ac:dyDescent="0.3">
      <c r="A2197" s="65">
        <v>44200</v>
      </c>
      <c r="B2197">
        <f>SUMIFS(user_list!P:P,user_list!G:G,"&lt;="&amp;A2197,user_list!H:H,"&gt;="&amp;A2197)</f>
        <v>1.1747826086956523</v>
      </c>
      <c r="C2197">
        <f>SUMIFS(user_list!Q:Q,user_list!G:G,"&lt;="&amp;A2197,user_list!H:H,"&gt;="&amp;A2197)</f>
        <v>3.06335403726708</v>
      </c>
      <c r="D2197">
        <f>SUMIFS(user_list!P:P,user_list!G:G,"&lt;="&amp;A2197,user_list!H:H,"&gt;="&amp;A2197,user_list!J:J,days!G2197)+SUMIFS(user_list!P:P,user_list!G:G,"&lt;="&amp;A2197,user_list!H:H,"&gt;="&amp;A2197,user_list!J:J,days!G2197-1)</f>
        <v>1.1590476190476191</v>
      </c>
      <c r="E2197">
        <f>COUNTIF(user_list!H:H,A2197)</f>
        <v>0</v>
      </c>
      <c r="F2197">
        <f t="shared" si="68"/>
        <v>1</v>
      </c>
      <c r="G2197">
        <f t="shared" si="69"/>
        <v>2021</v>
      </c>
    </row>
    <row r="2198" spans="1:7" x14ac:dyDescent="0.3">
      <c r="A2198" s="65">
        <v>44201</v>
      </c>
      <c r="B2198">
        <f>SUMIFS(user_list!P:P,user_list!G:G,"&lt;="&amp;A2198,user_list!H:H,"&gt;="&amp;A2198)</f>
        <v>1.1747826086956523</v>
      </c>
      <c r="C2198">
        <f>SUMIFS(user_list!Q:Q,user_list!G:G,"&lt;="&amp;A2198,user_list!H:H,"&gt;="&amp;A2198)</f>
        <v>3.06335403726708</v>
      </c>
      <c r="D2198">
        <f>SUMIFS(user_list!P:P,user_list!G:G,"&lt;="&amp;A2198,user_list!H:H,"&gt;="&amp;A2198,user_list!J:J,days!G2198)+SUMIFS(user_list!P:P,user_list!G:G,"&lt;="&amp;A2198,user_list!H:H,"&gt;="&amp;A2198,user_list!J:J,days!G2198-1)</f>
        <v>1.1590476190476191</v>
      </c>
      <c r="E2198">
        <f>COUNTIF(user_list!H:H,A2198)</f>
        <v>0</v>
      </c>
      <c r="F2198">
        <f t="shared" si="68"/>
        <v>1</v>
      </c>
      <c r="G2198">
        <f t="shared" si="69"/>
        <v>2021</v>
      </c>
    </row>
    <row r="2199" spans="1:7" x14ac:dyDescent="0.3">
      <c r="A2199" s="65">
        <v>44202</v>
      </c>
      <c r="B2199">
        <f>SUMIFS(user_list!P:P,user_list!G:G,"&lt;="&amp;A2199,user_list!H:H,"&gt;="&amp;A2199)</f>
        <v>1.1747826086956523</v>
      </c>
      <c r="C2199">
        <f>SUMIFS(user_list!Q:Q,user_list!G:G,"&lt;="&amp;A2199,user_list!H:H,"&gt;="&amp;A2199)</f>
        <v>3.06335403726708</v>
      </c>
      <c r="D2199">
        <f>SUMIFS(user_list!P:P,user_list!G:G,"&lt;="&amp;A2199,user_list!H:H,"&gt;="&amp;A2199,user_list!J:J,days!G2199)+SUMIFS(user_list!P:P,user_list!G:G,"&lt;="&amp;A2199,user_list!H:H,"&gt;="&amp;A2199,user_list!J:J,days!G2199-1)</f>
        <v>1.1590476190476191</v>
      </c>
      <c r="E2199">
        <f>COUNTIF(user_list!H:H,A2199)</f>
        <v>1</v>
      </c>
      <c r="F2199">
        <f t="shared" si="68"/>
        <v>1</v>
      </c>
      <c r="G2199">
        <f t="shared" si="69"/>
        <v>2021</v>
      </c>
    </row>
    <row r="2200" spans="1:7" x14ac:dyDescent="0.3">
      <c r="A2200" s="65">
        <v>44203</v>
      </c>
      <c r="B2200">
        <f>SUMIFS(user_list!P:P,user_list!G:G,"&lt;="&amp;A2200,user_list!H:H,"&gt;="&amp;A2200)</f>
        <v>1.4357349896480331</v>
      </c>
      <c r="C2200">
        <f>SUMIFS(user_list!Q:Q,user_list!G:G,"&lt;="&amp;A2200,user_list!H:H,"&gt;="&amp;A2200)</f>
        <v>3.7490683229813659</v>
      </c>
      <c r="D2200">
        <f>SUMIFS(user_list!P:P,user_list!G:G,"&lt;="&amp;A2200,user_list!H:H,"&gt;="&amp;A2200,user_list!J:J,days!G2200)+SUMIFS(user_list!P:P,user_list!G:G,"&lt;="&amp;A2200,user_list!H:H,"&gt;="&amp;A2200,user_list!J:J,days!G2200-1)</f>
        <v>1.42</v>
      </c>
      <c r="E2200">
        <f>COUNTIF(user_list!H:H,A2200)</f>
        <v>1</v>
      </c>
      <c r="F2200">
        <f t="shared" si="68"/>
        <v>1</v>
      </c>
      <c r="G2200">
        <f t="shared" si="69"/>
        <v>2021</v>
      </c>
    </row>
    <row r="2201" spans="1:7" x14ac:dyDescent="0.3">
      <c r="A2201" s="65">
        <v>44204</v>
      </c>
      <c r="B2201">
        <f>SUMIFS(user_list!P:P,user_list!G:G,"&lt;="&amp;A2201,user_list!H:H,"&gt;="&amp;A2201)</f>
        <v>0.96240165631469976</v>
      </c>
      <c r="C2201">
        <f>SUMIFS(user_list!Q:Q,user_list!G:G,"&lt;="&amp;A2201,user_list!H:H,"&gt;="&amp;A2201)</f>
        <v>2.5490683229813662</v>
      </c>
      <c r="D2201">
        <f>SUMIFS(user_list!P:P,user_list!G:G,"&lt;="&amp;A2201,user_list!H:H,"&gt;="&amp;A2201,user_list!J:J,days!G2201)+SUMIFS(user_list!P:P,user_list!G:G,"&lt;="&amp;A2201,user_list!H:H,"&gt;="&amp;A2201,user_list!J:J,days!G2201-1)</f>
        <v>0.94666666666666666</v>
      </c>
      <c r="E2201">
        <f>COUNTIF(user_list!H:H,A2201)</f>
        <v>0</v>
      </c>
      <c r="F2201">
        <f t="shared" si="68"/>
        <v>1</v>
      </c>
      <c r="G2201">
        <f t="shared" si="69"/>
        <v>2021</v>
      </c>
    </row>
    <row r="2202" spans="1:7" x14ac:dyDescent="0.3">
      <c r="A2202" s="65">
        <v>44205</v>
      </c>
      <c r="B2202">
        <f>SUMIFS(user_list!P:P,user_list!G:G,"&lt;="&amp;A2202,user_list!H:H,"&gt;="&amp;A2202)</f>
        <v>0.96240165631469976</v>
      </c>
      <c r="C2202">
        <f>SUMIFS(user_list!Q:Q,user_list!G:G,"&lt;="&amp;A2202,user_list!H:H,"&gt;="&amp;A2202)</f>
        <v>2.5490683229813662</v>
      </c>
      <c r="D2202">
        <f>SUMIFS(user_list!P:P,user_list!G:G,"&lt;="&amp;A2202,user_list!H:H,"&gt;="&amp;A2202,user_list!J:J,days!G2202)+SUMIFS(user_list!P:P,user_list!G:G,"&lt;="&amp;A2202,user_list!H:H,"&gt;="&amp;A2202,user_list!J:J,days!G2202-1)</f>
        <v>0.94666666666666666</v>
      </c>
      <c r="E2202">
        <f>COUNTIF(user_list!H:H,A2202)</f>
        <v>0</v>
      </c>
      <c r="F2202">
        <f t="shared" si="68"/>
        <v>1</v>
      </c>
      <c r="G2202">
        <f t="shared" si="69"/>
        <v>2021</v>
      </c>
    </row>
    <row r="2203" spans="1:7" x14ac:dyDescent="0.3">
      <c r="A2203" s="65">
        <v>44206</v>
      </c>
      <c r="B2203">
        <f>SUMIFS(user_list!P:P,user_list!G:G,"&lt;="&amp;A2203,user_list!H:H,"&gt;="&amp;A2203)</f>
        <v>0.96240165631469976</v>
      </c>
      <c r="C2203">
        <f>SUMIFS(user_list!Q:Q,user_list!G:G,"&lt;="&amp;A2203,user_list!H:H,"&gt;="&amp;A2203)</f>
        <v>2.5490683229813662</v>
      </c>
      <c r="D2203">
        <f>SUMIFS(user_list!P:P,user_list!G:G,"&lt;="&amp;A2203,user_list!H:H,"&gt;="&amp;A2203,user_list!J:J,days!G2203)+SUMIFS(user_list!P:P,user_list!G:G,"&lt;="&amp;A2203,user_list!H:H,"&gt;="&amp;A2203,user_list!J:J,days!G2203-1)</f>
        <v>0.94666666666666666</v>
      </c>
      <c r="E2203">
        <f>COUNTIF(user_list!H:H,A2203)</f>
        <v>0</v>
      </c>
      <c r="F2203">
        <f t="shared" si="68"/>
        <v>1</v>
      </c>
      <c r="G2203">
        <f t="shared" si="69"/>
        <v>2021</v>
      </c>
    </row>
    <row r="2204" spans="1:7" x14ac:dyDescent="0.3">
      <c r="A2204" s="65">
        <v>44207</v>
      </c>
      <c r="B2204">
        <f>SUMIFS(user_list!P:P,user_list!G:G,"&lt;="&amp;A2204,user_list!H:H,"&gt;="&amp;A2204)</f>
        <v>3.4076794340924765</v>
      </c>
      <c r="C2204">
        <f>SUMIFS(user_list!Q:Q,user_list!G:G,"&lt;="&amp;A2204,user_list!H:H,"&gt;="&amp;A2204)</f>
        <v>15.049068322981366</v>
      </c>
      <c r="D2204">
        <f>SUMIFS(user_list!P:P,user_list!G:G,"&lt;="&amp;A2204,user_list!H:H,"&gt;="&amp;A2204,user_list!J:J,days!G2204)+SUMIFS(user_list!P:P,user_list!G:G,"&lt;="&amp;A2204,user_list!H:H,"&gt;="&amp;A2204,user_list!J:J,days!G2204-1)</f>
        <v>1.2225000000000001</v>
      </c>
      <c r="E2204">
        <f>COUNTIF(user_list!H:H,A2204)</f>
        <v>5</v>
      </c>
      <c r="F2204">
        <f t="shared" si="68"/>
        <v>1</v>
      </c>
      <c r="G2204">
        <f t="shared" si="69"/>
        <v>2021</v>
      </c>
    </row>
    <row r="2205" spans="1:7" x14ac:dyDescent="0.3">
      <c r="A2205" s="65">
        <v>44208</v>
      </c>
      <c r="B2205">
        <f>SUMIFS(user_list!P:P,user_list!G:G,"&lt;="&amp;A2205,user_list!H:H,"&gt;="&amp;A2205)</f>
        <v>2.9185127674258102</v>
      </c>
      <c r="C2205">
        <f>SUMIFS(user_list!Q:Q,user_list!G:G,"&lt;="&amp;A2205,user_list!H:H,"&gt;="&amp;A2205)</f>
        <v>10.149068322981366</v>
      </c>
      <c r="D2205">
        <f>SUMIFS(user_list!P:P,user_list!G:G,"&lt;="&amp;A2205,user_list!H:H,"&gt;="&amp;A2205,user_list!J:J,days!G2205)+SUMIFS(user_list!P:P,user_list!G:G,"&lt;="&amp;A2205,user_list!H:H,"&gt;="&amp;A2205,user_list!J:J,days!G2205-1)</f>
        <v>0.35</v>
      </c>
      <c r="E2205">
        <f>COUNTIF(user_list!H:H,A2205)</f>
        <v>2</v>
      </c>
      <c r="F2205">
        <f t="shared" si="68"/>
        <v>1</v>
      </c>
      <c r="G2205">
        <f t="shared" si="69"/>
        <v>2021</v>
      </c>
    </row>
    <row r="2206" spans="1:7" x14ac:dyDescent="0.3">
      <c r="A2206" s="65">
        <v>44209</v>
      </c>
      <c r="B2206">
        <f>SUMIFS(user_list!P:P,user_list!G:G,"&lt;="&amp;A2206,user_list!H:H,"&gt;="&amp;A2206)</f>
        <v>0.48498563564286506</v>
      </c>
      <c r="C2206">
        <f>SUMIFS(user_list!Q:Q,user_list!G:G,"&lt;="&amp;A2206,user_list!H:H,"&gt;="&amp;A2206)</f>
        <v>3.9513939043767152</v>
      </c>
      <c r="D2206">
        <f>SUMIFS(user_list!P:P,user_list!G:G,"&lt;="&amp;A2206,user_list!H:H,"&gt;="&amp;A2206,user_list!J:J,days!G2206)+SUMIFS(user_list!P:P,user_list!G:G,"&lt;="&amp;A2206,user_list!H:H,"&gt;="&amp;A2206,user_list!J:J,days!G2206-1)</f>
        <v>0.46925064599483196</v>
      </c>
      <c r="E2206">
        <f>COUNTIF(user_list!H:H,A2206)</f>
        <v>1</v>
      </c>
      <c r="F2206">
        <f t="shared" si="68"/>
        <v>1</v>
      </c>
      <c r="G2206">
        <f t="shared" si="69"/>
        <v>2021</v>
      </c>
    </row>
    <row r="2207" spans="1:7" x14ac:dyDescent="0.3">
      <c r="A2207" s="65">
        <v>44210</v>
      </c>
      <c r="B2207">
        <f>SUMIFS(user_list!P:P,user_list!G:G,"&lt;="&amp;A2207,user_list!H:H,"&gt;="&amp;A2207)</f>
        <v>0.13498563564286511</v>
      </c>
      <c r="C2207">
        <f>SUMIFS(user_list!Q:Q,user_list!G:G,"&lt;="&amp;A2207,user_list!H:H,"&gt;="&amp;A2207)</f>
        <v>0.45139390437671534</v>
      </c>
      <c r="D2207">
        <f>SUMIFS(user_list!P:P,user_list!G:G,"&lt;="&amp;A2207,user_list!H:H,"&gt;="&amp;A2207,user_list!J:J,days!G2207)+SUMIFS(user_list!P:P,user_list!G:G,"&lt;="&amp;A2207,user_list!H:H,"&gt;="&amp;A2207,user_list!J:J,days!G2207-1)</f>
        <v>0.119250645994832</v>
      </c>
      <c r="E2207">
        <f>COUNTIF(user_list!H:H,A2207)</f>
        <v>0</v>
      </c>
      <c r="F2207">
        <f t="shared" si="68"/>
        <v>1</v>
      </c>
      <c r="G2207">
        <f t="shared" si="69"/>
        <v>2021</v>
      </c>
    </row>
    <row r="2208" spans="1:7" x14ac:dyDescent="0.3">
      <c r="A2208" s="65">
        <v>44211</v>
      </c>
      <c r="B2208">
        <f>SUMIFS(user_list!P:P,user_list!G:G,"&lt;="&amp;A2208,user_list!H:H,"&gt;="&amp;A2208)</f>
        <v>0.13498563564286511</v>
      </c>
      <c r="C2208">
        <f>SUMIFS(user_list!Q:Q,user_list!G:G,"&lt;="&amp;A2208,user_list!H:H,"&gt;="&amp;A2208)</f>
        <v>0.45139390437671534</v>
      </c>
      <c r="D2208">
        <f>SUMIFS(user_list!P:P,user_list!G:G,"&lt;="&amp;A2208,user_list!H:H,"&gt;="&amp;A2208,user_list!J:J,days!G2208)+SUMIFS(user_list!P:P,user_list!G:G,"&lt;="&amp;A2208,user_list!H:H,"&gt;="&amp;A2208,user_list!J:J,days!G2208-1)</f>
        <v>0.119250645994832</v>
      </c>
      <c r="E2208">
        <f>COUNTIF(user_list!H:H,A2208)</f>
        <v>0</v>
      </c>
      <c r="F2208">
        <f t="shared" si="68"/>
        <v>1</v>
      </c>
      <c r="G2208">
        <f t="shared" si="69"/>
        <v>2021</v>
      </c>
    </row>
    <row r="2209" spans="1:7" x14ac:dyDescent="0.3">
      <c r="A2209" s="65">
        <v>44212</v>
      </c>
      <c r="B2209">
        <f>SUMIFS(user_list!P:P,user_list!G:G,"&lt;="&amp;A2209,user_list!H:H,"&gt;="&amp;A2209)</f>
        <v>0.13498563564286511</v>
      </c>
      <c r="C2209">
        <f>SUMIFS(user_list!Q:Q,user_list!G:G,"&lt;="&amp;A2209,user_list!H:H,"&gt;="&amp;A2209)</f>
        <v>0.45139390437671534</v>
      </c>
      <c r="D2209">
        <f>SUMIFS(user_list!P:P,user_list!G:G,"&lt;="&amp;A2209,user_list!H:H,"&gt;="&amp;A2209,user_list!J:J,days!G2209)+SUMIFS(user_list!P:P,user_list!G:G,"&lt;="&amp;A2209,user_list!H:H,"&gt;="&amp;A2209,user_list!J:J,days!G2209-1)</f>
        <v>0.119250645994832</v>
      </c>
      <c r="E2209">
        <f>COUNTIF(user_list!H:H,A2209)</f>
        <v>0</v>
      </c>
      <c r="F2209">
        <f t="shared" si="68"/>
        <v>1</v>
      </c>
      <c r="G2209">
        <f t="shared" si="69"/>
        <v>2021</v>
      </c>
    </row>
    <row r="2210" spans="1:7" x14ac:dyDescent="0.3">
      <c r="A2210" s="65">
        <v>44213</v>
      </c>
      <c r="B2210">
        <f>SUMIFS(user_list!P:P,user_list!G:G,"&lt;="&amp;A2210,user_list!H:H,"&gt;="&amp;A2210)</f>
        <v>0.13498563564286511</v>
      </c>
      <c r="C2210">
        <f>SUMIFS(user_list!Q:Q,user_list!G:G,"&lt;="&amp;A2210,user_list!H:H,"&gt;="&amp;A2210)</f>
        <v>0.45139390437671534</v>
      </c>
      <c r="D2210">
        <f>SUMIFS(user_list!P:P,user_list!G:G,"&lt;="&amp;A2210,user_list!H:H,"&gt;="&amp;A2210,user_list!J:J,days!G2210)+SUMIFS(user_list!P:P,user_list!G:G,"&lt;="&amp;A2210,user_list!H:H,"&gt;="&amp;A2210,user_list!J:J,days!G2210-1)</f>
        <v>0.119250645994832</v>
      </c>
      <c r="E2210">
        <f>COUNTIF(user_list!H:H,A2210)</f>
        <v>0</v>
      </c>
      <c r="F2210">
        <f t="shared" si="68"/>
        <v>1</v>
      </c>
      <c r="G2210">
        <f t="shared" si="69"/>
        <v>2021</v>
      </c>
    </row>
    <row r="2211" spans="1:7" x14ac:dyDescent="0.3">
      <c r="A2211" s="65">
        <v>44214</v>
      </c>
      <c r="B2211">
        <f>SUMIFS(user_list!P:P,user_list!G:G,"&lt;="&amp;A2211,user_list!H:H,"&gt;="&amp;A2211)</f>
        <v>0.34078273709214052</v>
      </c>
      <c r="C2211">
        <f>SUMIFS(user_list!Q:Q,user_list!G:G,"&lt;="&amp;A2211,user_list!H:H,"&gt;="&amp;A2211)</f>
        <v>0.97313303481149793</v>
      </c>
      <c r="D2211">
        <f>SUMIFS(user_list!P:P,user_list!G:G,"&lt;="&amp;A2211,user_list!H:H,"&gt;="&amp;A2211,user_list!J:J,days!G2211)+SUMIFS(user_list!P:P,user_list!G:G,"&lt;="&amp;A2211,user_list!H:H,"&gt;="&amp;A2211,user_list!J:J,days!G2211-1)</f>
        <v>0.119250645994832</v>
      </c>
      <c r="E2211">
        <f>COUNTIF(user_list!H:H,A2211)</f>
        <v>0</v>
      </c>
      <c r="F2211">
        <f t="shared" si="68"/>
        <v>1</v>
      </c>
      <c r="G2211">
        <f t="shared" si="69"/>
        <v>2021</v>
      </c>
    </row>
    <row r="2212" spans="1:7" x14ac:dyDescent="0.3">
      <c r="A2212" s="65">
        <v>44215</v>
      </c>
      <c r="B2212">
        <f>SUMIFS(user_list!P:P,user_list!G:G,"&lt;="&amp;A2212,user_list!H:H,"&gt;="&amp;A2212)</f>
        <v>0.34078273709214052</v>
      </c>
      <c r="C2212">
        <f>SUMIFS(user_list!Q:Q,user_list!G:G,"&lt;="&amp;A2212,user_list!H:H,"&gt;="&amp;A2212)</f>
        <v>0.97313303481149793</v>
      </c>
      <c r="D2212">
        <f>SUMIFS(user_list!P:P,user_list!G:G,"&lt;="&amp;A2212,user_list!H:H,"&gt;="&amp;A2212,user_list!J:J,days!G2212)+SUMIFS(user_list!P:P,user_list!G:G,"&lt;="&amp;A2212,user_list!H:H,"&gt;="&amp;A2212,user_list!J:J,days!G2212-1)</f>
        <v>0.119250645994832</v>
      </c>
      <c r="E2212">
        <f>COUNTIF(user_list!H:H,A2212)</f>
        <v>0</v>
      </c>
      <c r="F2212">
        <f t="shared" si="68"/>
        <v>1</v>
      </c>
      <c r="G2212">
        <f t="shared" si="69"/>
        <v>2021</v>
      </c>
    </row>
    <row r="2213" spans="1:7" x14ac:dyDescent="0.3">
      <c r="A2213" s="65">
        <v>44216</v>
      </c>
      <c r="B2213">
        <f>SUMIFS(user_list!P:P,user_list!G:G,"&lt;="&amp;A2213,user_list!H:H,"&gt;="&amp;A2213)</f>
        <v>0.34078273709214052</v>
      </c>
      <c r="C2213">
        <f>SUMIFS(user_list!Q:Q,user_list!G:G,"&lt;="&amp;A2213,user_list!H:H,"&gt;="&amp;A2213)</f>
        <v>0.97313303481149793</v>
      </c>
      <c r="D2213">
        <f>SUMIFS(user_list!P:P,user_list!G:G,"&lt;="&amp;A2213,user_list!H:H,"&gt;="&amp;A2213,user_list!J:J,days!G2213)+SUMIFS(user_list!P:P,user_list!G:G,"&lt;="&amp;A2213,user_list!H:H,"&gt;="&amp;A2213,user_list!J:J,days!G2213-1)</f>
        <v>0.119250645994832</v>
      </c>
      <c r="E2213">
        <f>COUNTIF(user_list!H:H,A2213)</f>
        <v>0</v>
      </c>
      <c r="F2213">
        <f t="shared" si="68"/>
        <v>1</v>
      </c>
      <c r="G2213">
        <f t="shared" si="69"/>
        <v>2021</v>
      </c>
    </row>
    <row r="2214" spans="1:7" x14ac:dyDescent="0.3">
      <c r="A2214" s="65">
        <v>44217</v>
      </c>
      <c r="B2214">
        <f>SUMIFS(user_list!P:P,user_list!G:G,"&lt;="&amp;A2214,user_list!H:H,"&gt;="&amp;A2214)</f>
        <v>0.34078273709214052</v>
      </c>
      <c r="C2214">
        <f>SUMIFS(user_list!Q:Q,user_list!G:G,"&lt;="&amp;A2214,user_list!H:H,"&gt;="&amp;A2214)</f>
        <v>0.97313303481149793</v>
      </c>
      <c r="D2214">
        <f>SUMIFS(user_list!P:P,user_list!G:G,"&lt;="&amp;A2214,user_list!H:H,"&gt;="&amp;A2214,user_list!J:J,days!G2214)+SUMIFS(user_list!P:P,user_list!G:G,"&lt;="&amp;A2214,user_list!H:H,"&gt;="&amp;A2214,user_list!J:J,days!G2214-1)</f>
        <v>0.119250645994832</v>
      </c>
      <c r="E2214">
        <f>COUNTIF(user_list!H:H,A2214)</f>
        <v>0</v>
      </c>
      <c r="F2214">
        <f t="shared" si="68"/>
        <v>1</v>
      </c>
      <c r="G2214">
        <f t="shared" si="69"/>
        <v>2021</v>
      </c>
    </row>
    <row r="2215" spans="1:7" x14ac:dyDescent="0.3">
      <c r="A2215" s="65">
        <v>44218</v>
      </c>
      <c r="B2215">
        <f>SUMIFS(user_list!P:P,user_list!G:G,"&lt;="&amp;A2215,user_list!H:H,"&gt;="&amp;A2215)</f>
        <v>0.34078273709214052</v>
      </c>
      <c r="C2215">
        <f>SUMIFS(user_list!Q:Q,user_list!G:G,"&lt;="&amp;A2215,user_list!H:H,"&gt;="&amp;A2215)</f>
        <v>0.97313303481149793</v>
      </c>
      <c r="D2215">
        <f>SUMIFS(user_list!P:P,user_list!G:G,"&lt;="&amp;A2215,user_list!H:H,"&gt;="&amp;A2215,user_list!J:J,days!G2215)+SUMIFS(user_list!P:P,user_list!G:G,"&lt;="&amp;A2215,user_list!H:H,"&gt;="&amp;A2215,user_list!J:J,days!G2215-1)</f>
        <v>0.119250645994832</v>
      </c>
      <c r="E2215">
        <f>COUNTIF(user_list!H:H,A2215)</f>
        <v>0</v>
      </c>
      <c r="F2215">
        <f t="shared" si="68"/>
        <v>1</v>
      </c>
      <c r="G2215">
        <f t="shared" si="69"/>
        <v>2021</v>
      </c>
    </row>
    <row r="2216" spans="1:7" x14ac:dyDescent="0.3">
      <c r="A2216" s="65">
        <v>44219</v>
      </c>
      <c r="B2216">
        <f>SUMIFS(user_list!P:P,user_list!G:G,"&lt;="&amp;A2216,user_list!H:H,"&gt;="&amp;A2216)</f>
        <v>0.34078273709214052</v>
      </c>
      <c r="C2216">
        <f>SUMIFS(user_list!Q:Q,user_list!G:G,"&lt;="&amp;A2216,user_list!H:H,"&gt;="&amp;A2216)</f>
        <v>0.97313303481149793</v>
      </c>
      <c r="D2216">
        <f>SUMIFS(user_list!P:P,user_list!G:G,"&lt;="&amp;A2216,user_list!H:H,"&gt;="&amp;A2216,user_list!J:J,days!G2216)+SUMIFS(user_list!P:P,user_list!G:G,"&lt;="&amp;A2216,user_list!H:H,"&gt;="&amp;A2216,user_list!J:J,days!G2216-1)</f>
        <v>0.119250645994832</v>
      </c>
      <c r="E2216">
        <f>COUNTIF(user_list!H:H,A2216)</f>
        <v>0</v>
      </c>
      <c r="F2216">
        <f t="shared" si="68"/>
        <v>1</v>
      </c>
      <c r="G2216">
        <f t="shared" si="69"/>
        <v>2021</v>
      </c>
    </row>
    <row r="2217" spans="1:7" x14ac:dyDescent="0.3">
      <c r="A2217" s="65">
        <v>44220</v>
      </c>
      <c r="B2217">
        <f>SUMIFS(user_list!P:P,user_list!G:G,"&lt;="&amp;A2217,user_list!H:H,"&gt;="&amp;A2217)</f>
        <v>0.34078273709214052</v>
      </c>
      <c r="C2217">
        <f>SUMIFS(user_list!Q:Q,user_list!G:G,"&lt;="&amp;A2217,user_list!H:H,"&gt;="&amp;A2217)</f>
        <v>0.97313303481149793</v>
      </c>
      <c r="D2217">
        <f>SUMIFS(user_list!P:P,user_list!G:G,"&lt;="&amp;A2217,user_list!H:H,"&gt;="&amp;A2217,user_list!J:J,days!G2217)+SUMIFS(user_list!P:P,user_list!G:G,"&lt;="&amp;A2217,user_list!H:H,"&gt;="&amp;A2217,user_list!J:J,days!G2217-1)</f>
        <v>0.119250645994832</v>
      </c>
      <c r="E2217">
        <f>COUNTIF(user_list!H:H,A2217)</f>
        <v>0</v>
      </c>
      <c r="F2217">
        <f t="shared" si="68"/>
        <v>1</v>
      </c>
      <c r="G2217">
        <f t="shared" si="69"/>
        <v>2021</v>
      </c>
    </row>
    <row r="2218" spans="1:7" x14ac:dyDescent="0.3">
      <c r="A2218" s="65">
        <v>44221</v>
      </c>
      <c r="B2218">
        <f>SUMIFS(user_list!P:P,user_list!G:G,"&lt;="&amp;A2218,user_list!H:H,"&gt;="&amp;A2218)</f>
        <v>0.34078273709214052</v>
      </c>
      <c r="C2218">
        <f>SUMIFS(user_list!Q:Q,user_list!G:G,"&lt;="&amp;A2218,user_list!H:H,"&gt;="&amp;A2218)</f>
        <v>0.97313303481149793</v>
      </c>
      <c r="D2218">
        <f>SUMIFS(user_list!P:P,user_list!G:G,"&lt;="&amp;A2218,user_list!H:H,"&gt;="&amp;A2218,user_list!J:J,days!G2218)+SUMIFS(user_list!P:P,user_list!G:G,"&lt;="&amp;A2218,user_list!H:H,"&gt;="&amp;A2218,user_list!J:J,days!G2218-1)</f>
        <v>0.119250645994832</v>
      </c>
      <c r="E2218">
        <f>COUNTIF(user_list!H:H,A2218)</f>
        <v>0</v>
      </c>
      <c r="F2218">
        <f t="shared" si="68"/>
        <v>1</v>
      </c>
      <c r="G2218">
        <f t="shared" si="69"/>
        <v>2021</v>
      </c>
    </row>
    <row r="2219" spans="1:7" x14ac:dyDescent="0.3">
      <c r="A2219" s="65">
        <v>44222</v>
      </c>
      <c r="B2219">
        <f>SUMIFS(user_list!P:P,user_list!G:G,"&lt;="&amp;A2219,user_list!H:H,"&gt;="&amp;A2219)</f>
        <v>0.34078273709214052</v>
      </c>
      <c r="C2219">
        <f>SUMIFS(user_list!Q:Q,user_list!G:G,"&lt;="&amp;A2219,user_list!H:H,"&gt;="&amp;A2219)</f>
        <v>0.97313303481149793</v>
      </c>
      <c r="D2219">
        <f>SUMIFS(user_list!P:P,user_list!G:G,"&lt;="&amp;A2219,user_list!H:H,"&gt;="&amp;A2219,user_list!J:J,days!G2219)+SUMIFS(user_list!P:P,user_list!G:G,"&lt;="&amp;A2219,user_list!H:H,"&gt;="&amp;A2219,user_list!J:J,days!G2219-1)</f>
        <v>0.119250645994832</v>
      </c>
      <c r="E2219">
        <f>COUNTIF(user_list!H:H,A2219)</f>
        <v>0</v>
      </c>
      <c r="F2219">
        <f t="shared" si="68"/>
        <v>1</v>
      </c>
      <c r="G2219">
        <f t="shared" si="69"/>
        <v>2021</v>
      </c>
    </row>
    <row r="2220" spans="1:7" x14ac:dyDescent="0.3">
      <c r="A2220" s="65">
        <v>44223</v>
      </c>
      <c r="B2220">
        <f>SUMIFS(user_list!P:P,user_list!G:G,"&lt;="&amp;A2220,user_list!H:H,"&gt;="&amp;A2220)</f>
        <v>0.34078273709214052</v>
      </c>
      <c r="C2220">
        <f>SUMIFS(user_list!Q:Q,user_list!G:G,"&lt;="&amp;A2220,user_list!H:H,"&gt;="&amp;A2220)</f>
        <v>0.97313303481149793</v>
      </c>
      <c r="D2220">
        <f>SUMIFS(user_list!P:P,user_list!G:G,"&lt;="&amp;A2220,user_list!H:H,"&gt;="&amp;A2220,user_list!J:J,days!G2220)+SUMIFS(user_list!P:P,user_list!G:G,"&lt;="&amp;A2220,user_list!H:H,"&gt;="&amp;A2220,user_list!J:J,days!G2220-1)</f>
        <v>0.119250645994832</v>
      </c>
      <c r="E2220">
        <f>COUNTIF(user_list!H:H,A2220)</f>
        <v>0</v>
      </c>
      <c r="F2220">
        <f t="shared" si="68"/>
        <v>1</v>
      </c>
      <c r="G2220">
        <f t="shared" si="69"/>
        <v>2021</v>
      </c>
    </row>
    <row r="2221" spans="1:7" x14ac:dyDescent="0.3">
      <c r="A2221" s="65">
        <v>44224</v>
      </c>
      <c r="B2221">
        <f>SUMIFS(user_list!P:P,user_list!G:G,"&lt;="&amp;A2221,user_list!H:H,"&gt;="&amp;A2221)</f>
        <v>0.34078273709214052</v>
      </c>
      <c r="C2221">
        <f>SUMIFS(user_list!Q:Q,user_list!G:G,"&lt;="&amp;A2221,user_list!H:H,"&gt;="&amp;A2221)</f>
        <v>0.97313303481149793</v>
      </c>
      <c r="D2221">
        <f>SUMIFS(user_list!P:P,user_list!G:G,"&lt;="&amp;A2221,user_list!H:H,"&gt;="&amp;A2221,user_list!J:J,days!G2221)+SUMIFS(user_list!P:P,user_list!G:G,"&lt;="&amp;A2221,user_list!H:H,"&gt;="&amp;A2221,user_list!J:J,days!G2221-1)</f>
        <v>0.119250645994832</v>
      </c>
      <c r="E2221">
        <f>COUNTIF(user_list!H:H,A2221)</f>
        <v>0</v>
      </c>
      <c r="F2221">
        <f t="shared" si="68"/>
        <v>1</v>
      </c>
      <c r="G2221">
        <f t="shared" si="69"/>
        <v>2021</v>
      </c>
    </row>
    <row r="2222" spans="1:7" x14ac:dyDescent="0.3">
      <c r="A2222" s="65">
        <v>44225</v>
      </c>
      <c r="B2222">
        <f>SUMIFS(user_list!P:P,user_list!G:G,"&lt;="&amp;A2222,user_list!H:H,"&gt;="&amp;A2222)</f>
        <v>0.34078273709214052</v>
      </c>
      <c r="C2222">
        <f>SUMIFS(user_list!Q:Q,user_list!G:G,"&lt;="&amp;A2222,user_list!H:H,"&gt;="&amp;A2222)</f>
        <v>0.97313303481149793</v>
      </c>
      <c r="D2222">
        <f>SUMIFS(user_list!P:P,user_list!G:G,"&lt;="&amp;A2222,user_list!H:H,"&gt;="&amp;A2222,user_list!J:J,days!G2222)+SUMIFS(user_list!P:P,user_list!G:G,"&lt;="&amp;A2222,user_list!H:H,"&gt;="&amp;A2222,user_list!J:J,days!G2222-1)</f>
        <v>0.119250645994832</v>
      </c>
      <c r="E2222">
        <f>COUNTIF(user_list!H:H,A2222)</f>
        <v>0</v>
      </c>
      <c r="F2222">
        <f t="shared" si="68"/>
        <v>1</v>
      </c>
      <c r="G2222">
        <f t="shared" si="69"/>
        <v>2021</v>
      </c>
    </row>
    <row r="2223" spans="1:7" x14ac:dyDescent="0.3">
      <c r="A2223" s="65">
        <v>44226</v>
      </c>
      <c r="B2223">
        <f>SUMIFS(user_list!P:P,user_list!G:G,"&lt;="&amp;A2223,user_list!H:H,"&gt;="&amp;A2223)</f>
        <v>0.34078273709214052</v>
      </c>
      <c r="C2223">
        <f>SUMIFS(user_list!Q:Q,user_list!G:G,"&lt;="&amp;A2223,user_list!H:H,"&gt;="&amp;A2223)</f>
        <v>0.97313303481149793</v>
      </c>
      <c r="D2223">
        <f>SUMIFS(user_list!P:P,user_list!G:G,"&lt;="&amp;A2223,user_list!H:H,"&gt;="&amp;A2223,user_list!J:J,days!G2223)+SUMIFS(user_list!P:P,user_list!G:G,"&lt;="&amp;A2223,user_list!H:H,"&gt;="&amp;A2223,user_list!J:J,days!G2223-1)</f>
        <v>0.119250645994832</v>
      </c>
      <c r="E2223">
        <f>COUNTIF(user_list!H:H,A2223)</f>
        <v>0</v>
      </c>
      <c r="F2223">
        <f t="shared" si="68"/>
        <v>1</v>
      </c>
      <c r="G2223">
        <f t="shared" si="69"/>
        <v>2021</v>
      </c>
    </row>
    <row r="2224" spans="1:7" x14ac:dyDescent="0.3">
      <c r="A2224" s="65">
        <v>44227</v>
      </c>
      <c r="B2224">
        <f>SUMIFS(user_list!P:P,user_list!G:G,"&lt;="&amp;A2224,user_list!H:H,"&gt;="&amp;A2224)</f>
        <v>0.34078273709214052</v>
      </c>
      <c r="C2224">
        <f>SUMIFS(user_list!Q:Q,user_list!G:G,"&lt;="&amp;A2224,user_list!H:H,"&gt;="&amp;A2224)</f>
        <v>0.97313303481149793</v>
      </c>
      <c r="D2224">
        <f>SUMIFS(user_list!P:P,user_list!G:G,"&lt;="&amp;A2224,user_list!H:H,"&gt;="&amp;A2224,user_list!J:J,days!G2224)+SUMIFS(user_list!P:P,user_list!G:G,"&lt;="&amp;A2224,user_list!H:H,"&gt;="&amp;A2224,user_list!J:J,days!G2224-1)</f>
        <v>0.119250645994832</v>
      </c>
      <c r="E2224">
        <f>COUNTIF(user_list!H:H,A2224)</f>
        <v>0</v>
      </c>
      <c r="F2224">
        <f t="shared" si="68"/>
        <v>1</v>
      </c>
      <c r="G2224">
        <f t="shared" si="69"/>
        <v>2021</v>
      </c>
    </row>
    <row r="2225" spans="1:7" x14ac:dyDescent="0.3">
      <c r="A2225" s="65">
        <v>44228</v>
      </c>
      <c r="B2225">
        <f>SUMIFS(user_list!P:P,user_list!G:G,"&lt;="&amp;A2225,user_list!H:H,"&gt;="&amp;A2225)</f>
        <v>0.34078273709214052</v>
      </c>
      <c r="C2225">
        <f>SUMIFS(user_list!Q:Q,user_list!G:G,"&lt;="&amp;A2225,user_list!H:H,"&gt;="&amp;A2225)</f>
        <v>0.97313303481149793</v>
      </c>
      <c r="D2225">
        <f>SUMIFS(user_list!P:P,user_list!G:G,"&lt;="&amp;A2225,user_list!H:H,"&gt;="&amp;A2225,user_list!J:J,days!G2225)+SUMIFS(user_list!P:P,user_list!G:G,"&lt;="&amp;A2225,user_list!H:H,"&gt;="&amp;A2225,user_list!J:J,days!G2225-1)</f>
        <v>0.119250645994832</v>
      </c>
      <c r="E2225">
        <f>COUNTIF(user_list!H:H,A2225)</f>
        <v>0</v>
      </c>
      <c r="F2225">
        <f t="shared" si="68"/>
        <v>2</v>
      </c>
      <c r="G2225">
        <f t="shared" si="69"/>
        <v>2021</v>
      </c>
    </row>
    <row r="2226" spans="1:7" x14ac:dyDescent="0.3">
      <c r="A2226" s="65">
        <v>44229</v>
      </c>
      <c r="B2226">
        <f>SUMIFS(user_list!P:P,user_list!G:G,"&lt;="&amp;A2226,user_list!H:H,"&gt;="&amp;A2226)</f>
        <v>2.2110605148699185</v>
      </c>
      <c r="C2226">
        <f>SUMIFS(user_list!Q:Q,user_list!G:G,"&lt;="&amp;A2226,user_list!H:H,"&gt;="&amp;A2226)</f>
        <v>1.9731330348114979</v>
      </c>
      <c r="D2226">
        <f>SUMIFS(user_list!P:P,user_list!G:G,"&lt;="&amp;A2226,user_list!H:H,"&gt;="&amp;A2226,user_list!J:J,days!G2226)+SUMIFS(user_list!P:P,user_list!G:G,"&lt;="&amp;A2226,user_list!H:H,"&gt;="&amp;A2226,user_list!J:J,days!G2226-1)</f>
        <v>0.119250645994832</v>
      </c>
      <c r="E2226">
        <f>COUNTIF(user_list!H:H,A2226)</f>
        <v>1</v>
      </c>
      <c r="F2226">
        <f t="shared" si="68"/>
        <v>2</v>
      </c>
      <c r="G2226">
        <f t="shared" si="69"/>
        <v>2021</v>
      </c>
    </row>
    <row r="2227" spans="1:7" x14ac:dyDescent="0.3">
      <c r="A2227" s="65">
        <v>44230</v>
      </c>
      <c r="B2227">
        <f>SUMIFS(user_list!P:P,user_list!G:G,"&lt;="&amp;A2227,user_list!H:H,"&gt;="&amp;A2227)</f>
        <v>0.34078273709214052</v>
      </c>
      <c r="C2227">
        <f>SUMIFS(user_list!Q:Q,user_list!G:G,"&lt;="&amp;A2227,user_list!H:H,"&gt;="&amp;A2227)</f>
        <v>0.97313303481149793</v>
      </c>
      <c r="D2227">
        <f>SUMIFS(user_list!P:P,user_list!G:G,"&lt;="&amp;A2227,user_list!H:H,"&gt;="&amp;A2227,user_list!J:J,days!G2227)+SUMIFS(user_list!P:P,user_list!G:G,"&lt;="&amp;A2227,user_list!H:H,"&gt;="&amp;A2227,user_list!J:J,days!G2227-1)</f>
        <v>0.119250645994832</v>
      </c>
      <c r="E2227">
        <f>COUNTIF(user_list!H:H,A2227)</f>
        <v>0</v>
      </c>
      <c r="F2227">
        <f t="shared" si="68"/>
        <v>2</v>
      </c>
      <c r="G2227">
        <f t="shared" si="69"/>
        <v>2021</v>
      </c>
    </row>
    <row r="2228" spans="1:7" x14ac:dyDescent="0.3">
      <c r="A2228" s="65">
        <v>44231</v>
      </c>
      <c r="B2228">
        <f>SUMIFS(user_list!P:P,user_list!G:G,"&lt;="&amp;A2228,user_list!H:H,"&gt;="&amp;A2228)</f>
        <v>0.34078273709214052</v>
      </c>
      <c r="C2228">
        <f>SUMIFS(user_list!Q:Q,user_list!G:G,"&lt;="&amp;A2228,user_list!H:H,"&gt;="&amp;A2228)</f>
        <v>0.97313303481149793</v>
      </c>
      <c r="D2228">
        <f>SUMIFS(user_list!P:P,user_list!G:G,"&lt;="&amp;A2228,user_list!H:H,"&gt;="&amp;A2228,user_list!J:J,days!G2228)+SUMIFS(user_list!P:P,user_list!G:G,"&lt;="&amp;A2228,user_list!H:H,"&gt;="&amp;A2228,user_list!J:J,days!G2228-1)</f>
        <v>0.119250645994832</v>
      </c>
      <c r="E2228">
        <f>COUNTIF(user_list!H:H,A2228)</f>
        <v>0</v>
      </c>
      <c r="F2228">
        <f t="shared" si="68"/>
        <v>2</v>
      </c>
      <c r="G2228">
        <f t="shared" si="69"/>
        <v>2021</v>
      </c>
    </row>
    <row r="2229" spans="1:7" x14ac:dyDescent="0.3">
      <c r="A2229" s="65">
        <v>44232</v>
      </c>
      <c r="B2229">
        <f>SUMIFS(user_list!P:P,user_list!G:G,"&lt;="&amp;A2229,user_list!H:H,"&gt;="&amp;A2229)</f>
        <v>0.34078273709214052</v>
      </c>
      <c r="C2229">
        <f>SUMIFS(user_list!Q:Q,user_list!G:G,"&lt;="&amp;A2229,user_list!H:H,"&gt;="&amp;A2229)</f>
        <v>0.97313303481149793</v>
      </c>
      <c r="D2229">
        <f>SUMIFS(user_list!P:P,user_list!G:G,"&lt;="&amp;A2229,user_list!H:H,"&gt;="&amp;A2229,user_list!J:J,days!G2229)+SUMIFS(user_list!P:P,user_list!G:G,"&lt;="&amp;A2229,user_list!H:H,"&gt;="&amp;A2229,user_list!J:J,days!G2229-1)</f>
        <v>0.119250645994832</v>
      </c>
      <c r="E2229">
        <f>COUNTIF(user_list!H:H,A2229)</f>
        <v>0</v>
      </c>
      <c r="F2229">
        <f t="shared" si="68"/>
        <v>2</v>
      </c>
      <c r="G2229">
        <f t="shared" si="69"/>
        <v>2021</v>
      </c>
    </row>
    <row r="2230" spans="1:7" x14ac:dyDescent="0.3">
      <c r="A2230" s="65">
        <v>44233</v>
      </c>
      <c r="B2230">
        <f>SUMIFS(user_list!P:P,user_list!G:G,"&lt;="&amp;A2230,user_list!H:H,"&gt;="&amp;A2230)</f>
        <v>0.34078273709214052</v>
      </c>
      <c r="C2230">
        <f>SUMIFS(user_list!Q:Q,user_list!G:G,"&lt;="&amp;A2230,user_list!H:H,"&gt;="&amp;A2230)</f>
        <v>0.97313303481149793</v>
      </c>
      <c r="D2230">
        <f>SUMIFS(user_list!P:P,user_list!G:G,"&lt;="&amp;A2230,user_list!H:H,"&gt;="&amp;A2230,user_list!J:J,days!G2230)+SUMIFS(user_list!P:P,user_list!G:G,"&lt;="&amp;A2230,user_list!H:H,"&gt;="&amp;A2230,user_list!J:J,days!G2230-1)</f>
        <v>0.119250645994832</v>
      </c>
      <c r="E2230">
        <f>COUNTIF(user_list!H:H,A2230)</f>
        <v>0</v>
      </c>
      <c r="F2230">
        <f t="shared" si="68"/>
        <v>2</v>
      </c>
      <c r="G2230">
        <f t="shared" si="69"/>
        <v>2021</v>
      </c>
    </row>
    <row r="2231" spans="1:7" x14ac:dyDescent="0.3">
      <c r="A2231" s="65">
        <v>44234</v>
      </c>
      <c r="B2231">
        <f>SUMIFS(user_list!P:P,user_list!G:G,"&lt;="&amp;A2231,user_list!H:H,"&gt;="&amp;A2231)</f>
        <v>0.69217162598102944</v>
      </c>
      <c r="C2231">
        <f>SUMIFS(user_list!Q:Q,user_list!G:G,"&lt;="&amp;A2231,user_list!H:H,"&gt;="&amp;A2231)</f>
        <v>1.8897997014781645</v>
      </c>
      <c r="D2231">
        <f>SUMIFS(user_list!P:P,user_list!G:G,"&lt;="&amp;A2231,user_list!H:H,"&gt;="&amp;A2231,user_list!J:J,days!G2231)+SUMIFS(user_list!P:P,user_list!G:G,"&lt;="&amp;A2231,user_list!H:H,"&gt;="&amp;A2231,user_list!J:J,days!G2231-1)</f>
        <v>0.4706395348837209</v>
      </c>
      <c r="E2231">
        <f>COUNTIF(user_list!H:H,A2231)</f>
        <v>0</v>
      </c>
      <c r="F2231">
        <f t="shared" si="68"/>
        <v>2</v>
      </c>
      <c r="G2231">
        <f t="shared" si="69"/>
        <v>2021</v>
      </c>
    </row>
    <row r="2232" spans="1:7" x14ac:dyDescent="0.3">
      <c r="A2232" s="65">
        <v>44235</v>
      </c>
      <c r="B2232">
        <f>SUMIFS(user_list!P:P,user_list!G:G,"&lt;="&amp;A2232,user_list!H:H,"&gt;="&amp;A2232)</f>
        <v>0.69217162598102944</v>
      </c>
      <c r="C2232">
        <f>SUMIFS(user_list!Q:Q,user_list!G:G,"&lt;="&amp;A2232,user_list!H:H,"&gt;="&amp;A2232)</f>
        <v>1.8897997014781645</v>
      </c>
      <c r="D2232">
        <f>SUMIFS(user_list!P:P,user_list!G:G,"&lt;="&amp;A2232,user_list!H:H,"&gt;="&amp;A2232,user_list!J:J,days!G2232)+SUMIFS(user_list!P:P,user_list!G:G,"&lt;="&amp;A2232,user_list!H:H,"&gt;="&amp;A2232,user_list!J:J,days!G2232-1)</f>
        <v>0.4706395348837209</v>
      </c>
      <c r="E2232">
        <f>COUNTIF(user_list!H:H,A2232)</f>
        <v>0</v>
      </c>
      <c r="F2232">
        <f t="shared" si="68"/>
        <v>2</v>
      </c>
      <c r="G2232">
        <f t="shared" si="69"/>
        <v>2021</v>
      </c>
    </row>
    <row r="2233" spans="1:7" x14ac:dyDescent="0.3">
      <c r="A2233" s="65">
        <v>44236</v>
      </c>
      <c r="B2233">
        <f>SUMIFS(user_list!P:P,user_list!G:G,"&lt;="&amp;A2233,user_list!H:H,"&gt;="&amp;A2233)</f>
        <v>1.0473799593143627</v>
      </c>
      <c r="C2233">
        <f>SUMIFS(user_list!Q:Q,user_list!G:G,"&lt;="&amp;A2233,user_list!H:H,"&gt;="&amp;A2233)</f>
        <v>2.806466368144831</v>
      </c>
      <c r="D2233">
        <f>SUMIFS(user_list!P:P,user_list!G:G,"&lt;="&amp;A2233,user_list!H:H,"&gt;="&amp;A2233,user_list!J:J,days!G2233)+SUMIFS(user_list!P:P,user_list!G:G,"&lt;="&amp;A2233,user_list!H:H,"&gt;="&amp;A2233,user_list!J:J,days!G2233-1)</f>
        <v>0.82584786821705425</v>
      </c>
      <c r="E2233">
        <f>COUNTIF(user_list!H:H,A2233)</f>
        <v>1</v>
      </c>
      <c r="F2233">
        <f t="shared" si="68"/>
        <v>2</v>
      </c>
      <c r="G2233">
        <f t="shared" si="69"/>
        <v>2021</v>
      </c>
    </row>
    <row r="2234" spans="1:7" x14ac:dyDescent="0.3">
      <c r="A2234" s="65">
        <v>44237</v>
      </c>
      <c r="B2234">
        <f>SUMIFS(user_list!P:P,user_list!G:G,"&lt;="&amp;A2234,user_list!H:H,"&gt;="&amp;A2234)</f>
        <v>0.84158285786508724</v>
      </c>
      <c r="C2234">
        <f>SUMIFS(user_list!Q:Q,user_list!G:G,"&lt;="&amp;A2234,user_list!H:H,"&gt;="&amp;A2234)</f>
        <v>2.2847272377100483</v>
      </c>
      <c r="D2234">
        <f>SUMIFS(user_list!P:P,user_list!G:G,"&lt;="&amp;A2234,user_list!H:H,"&gt;="&amp;A2234,user_list!J:J,days!G2234)+SUMIFS(user_list!P:P,user_list!G:G,"&lt;="&amp;A2234,user_list!H:H,"&gt;="&amp;A2234,user_list!J:J,days!G2234-1)</f>
        <v>0.82584786821705425</v>
      </c>
      <c r="E2234">
        <f>COUNTIF(user_list!H:H,A2234)</f>
        <v>0</v>
      </c>
      <c r="F2234">
        <f t="shared" si="68"/>
        <v>2</v>
      </c>
      <c r="G2234">
        <f t="shared" si="69"/>
        <v>2021</v>
      </c>
    </row>
    <row r="2235" spans="1:7" x14ac:dyDescent="0.3">
      <c r="A2235" s="65">
        <v>44238</v>
      </c>
      <c r="B2235">
        <f>SUMIFS(user_list!P:P,user_list!G:G,"&lt;="&amp;A2235,user_list!H:H,"&gt;="&amp;A2235)</f>
        <v>0.84158285786508724</v>
      </c>
      <c r="C2235">
        <f>SUMIFS(user_list!Q:Q,user_list!G:G,"&lt;="&amp;A2235,user_list!H:H,"&gt;="&amp;A2235)</f>
        <v>2.2847272377100483</v>
      </c>
      <c r="D2235">
        <f>SUMIFS(user_list!P:P,user_list!G:G,"&lt;="&amp;A2235,user_list!H:H,"&gt;="&amp;A2235,user_list!J:J,days!G2235)+SUMIFS(user_list!P:P,user_list!G:G,"&lt;="&amp;A2235,user_list!H:H,"&gt;="&amp;A2235,user_list!J:J,days!G2235-1)</f>
        <v>0.82584786821705425</v>
      </c>
      <c r="E2235">
        <f>COUNTIF(user_list!H:H,A2235)</f>
        <v>0</v>
      </c>
      <c r="F2235">
        <f t="shared" si="68"/>
        <v>2</v>
      </c>
      <c r="G2235">
        <f t="shared" si="69"/>
        <v>2021</v>
      </c>
    </row>
    <row r="2236" spans="1:7" x14ac:dyDescent="0.3">
      <c r="A2236" s="65">
        <v>44239</v>
      </c>
      <c r="B2236">
        <f>SUMIFS(user_list!P:P,user_list!G:G,"&lt;="&amp;A2236,user_list!H:H,"&gt;="&amp;A2236)</f>
        <v>0.84158285786508724</v>
      </c>
      <c r="C2236">
        <f>SUMIFS(user_list!Q:Q,user_list!G:G,"&lt;="&amp;A2236,user_list!H:H,"&gt;="&amp;A2236)</f>
        <v>2.2847272377100483</v>
      </c>
      <c r="D2236">
        <f>SUMIFS(user_list!P:P,user_list!G:G,"&lt;="&amp;A2236,user_list!H:H,"&gt;="&amp;A2236,user_list!J:J,days!G2236)+SUMIFS(user_list!P:P,user_list!G:G,"&lt;="&amp;A2236,user_list!H:H,"&gt;="&amp;A2236,user_list!J:J,days!G2236-1)</f>
        <v>0.82584786821705425</v>
      </c>
      <c r="E2236">
        <f>COUNTIF(user_list!H:H,A2236)</f>
        <v>0</v>
      </c>
      <c r="F2236">
        <f t="shared" si="68"/>
        <v>2</v>
      </c>
      <c r="G2236">
        <f t="shared" si="69"/>
        <v>2021</v>
      </c>
    </row>
    <row r="2237" spans="1:7" x14ac:dyDescent="0.3">
      <c r="A2237" s="65">
        <v>44240</v>
      </c>
      <c r="B2237">
        <f>SUMIFS(user_list!P:P,user_list!G:G,"&lt;="&amp;A2237,user_list!H:H,"&gt;="&amp;A2237)</f>
        <v>0.84158285786508724</v>
      </c>
      <c r="C2237">
        <f>SUMIFS(user_list!Q:Q,user_list!G:G,"&lt;="&amp;A2237,user_list!H:H,"&gt;="&amp;A2237)</f>
        <v>2.2847272377100483</v>
      </c>
      <c r="D2237">
        <f>SUMIFS(user_list!P:P,user_list!G:G,"&lt;="&amp;A2237,user_list!H:H,"&gt;="&amp;A2237,user_list!J:J,days!G2237)+SUMIFS(user_list!P:P,user_list!G:G,"&lt;="&amp;A2237,user_list!H:H,"&gt;="&amp;A2237,user_list!J:J,days!G2237-1)</f>
        <v>0.82584786821705425</v>
      </c>
      <c r="E2237">
        <f>COUNTIF(user_list!H:H,A2237)</f>
        <v>0</v>
      </c>
      <c r="F2237">
        <f t="shared" si="68"/>
        <v>2</v>
      </c>
      <c r="G2237">
        <f t="shared" si="69"/>
        <v>2021</v>
      </c>
    </row>
    <row r="2238" spans="1:7" x14ac:dyDescent="0.3">
      <c r="A2238" s="65">
        <v>44241</v>
      </c>
      <c r="B2238">
        <f>SUMIFS(user_list!P:P,user_list!G:G,"&lt;="&amp;A2238,user_list!H:H,"&gt;="&amp;A2238)</f>
        <v>0.84158285786508724</v>
      </c>
      <c r="C2238">
        <f>SUMIFS(user_list!Q:Q,user_list!G:G,"&lt;="&amp;A2238,user_list!H:H,"&gt;="&amp;A2238)</f>
        <v>2.2847272377100483</v>
      </c>
      <c r="D2238">
        <f>SUMIFS(user_list!P:P,user_list!G:G,"&lt;="&amp;A2238,user_list!H:H,"&gt;="&amp;A2238,user_list!J:J,days!G2238)+SUMIFS(user_list!P:P,user_list!G:G,"&lt;="&amp;A2238,user_list!H:H,"&gt;="&amp;A2238,user_list!J:J,days!G2238-1)</f>
        <v>0.82584786821705425</v>
      </c>
      <c r="E2238">
        <f>COUNTIF(user_list!H:H,A2238)</f>
        <v>0</v>
      </c>
      <c r="F2238">
        <f t="shared" si="68"/>
        <v>2</v>
      </c>
      <c r="G2238">
        <f t="shared" si="69"/>
        <v>2021</v>
      </c>
    </row>
    <row r="2239" spans="1:7" x14ac:dyDescent="0.3">
      <c r="A2239" s="65">
        <v>44242</v>
      </c>
      <c r="B2239">
        <f>SUMIFS(user_list!P:P,user_list!G:G,"&lt;="&amp;A2239,user_list!H:H,"&gt;="&amp;A2239)</f>
        <v>0.84158285786508724</v>
      </c>
      <c r="C2239">
        <f>SUMIFS(user_list!Q:Q,user_list!G:G,"&lt;="&amp;A2239,user_list!H:H,"&gt;="&amp;A2239)</f>
        <v>2.2847272377100483</v>
      </c>
      <c r="D2239">
        <f>SUMIFS(user_list!P:P,user_list!G:G,"&lt;="&amp;A2239,user_list!H:H,"&gt;="&amp;A2239,user_list!J:J,days!G2239)+SUMIFS(user_list!P:P,user_list!G:G,"&lt;="&amp;A2239,user_list!H:H,"&gt;="&amp;A2239,user_list!J:J,days!G2239-1)</f>
        <v>0.82584786821705425</v>
      </c>
      <c r="E2239">
        <f>COUNTIF(user_list!H:H,A2239)</f>
        <v>0</v>
      </c>
      <c r="F2239">
        <f t="shared" si="68"/>
        <v>2</v>
      </c>
      <c r="G2239">
        <f t="shared" si="69"/>
        <v>2021</v>
      </c>
    </row>
    <row r="2240" spans="1:7" x14ac:dyDescent="0.3">
      <c r="A2240" s="65">
        <v>44243</v>
      </c>
      <c r="B2240">
        <f>SUMIFS(user_list!P:P,user_list!G:G,"&lt;="&amp;A2240,user_list!H:H,"&gt;="&amp;A2240)</f>
        <v>0.84158285786508724</v>
      </c>
      <c r="C2240">
        <f>SUMIFS(user_list!Q:Q,user_list!G:G,"&lt;="&amp;A2240,user_list!H:H,"&gt;="&amp;A2240)</f>
        <v>2.2847272377100483</v>
      </c>
      <c r="D2240">
        <f>SUMIFS(user_list!P:P,user_list!G:G,"&lt;="&amp;A2240,user_list!H:H,"&gt;="&amp;A2240,user_list!J:J,days!G2240)+SUMIFS(user_list!P:P,user_list!G:G,"&lt;="&amp;A2240,user_list!H:H,"&gt;="&amp;A2240,user_list!J:J,days!G2240-1)</f>
        <v>0.82584786821705425</v>
      </c>
      <c r="E2240">
        <f>COUNTIF(user_list!H:H,A2240)</f>
        <v>0</v>
      </c>
      <c r="F2240">
        <f t="shared" si="68"/>
        <v>2</v>
      </c>
      <c r="G2240">
        <f t="shared" si="69"/>
        <v>2021</v>
      </c>
    </row>
    <row r="2241" spans="1:7" x14ac:dyDescent="0.3">
      <c r="A2241" s="65">
        <v>44244</v>
      </c>
      <c r="B2241">
        <f>SUMIFS(user_list!P:P,user_list!G:G,"&lt;="&amp;A2241,user_list!H:H,"&gt;="&amp;A2241)</f>
        <v>0.84158285786508724</v>
      </c>
      <c r="C2241">
        <f>SUMIFS(user_list!Q:Q,user_list!G:G,"&lt;="&amp;A2241,user_list!H:H,"&gt;="&amp;A2241)</f>
        <v>2.2847272377100483</v>
      </c>
      <c r="D2241">
        <f>SUMIFS(user_list!P:P,user_list!G:G,"&lt;="&amp;A2241,user_list!H:H,"&gt;="&amp;A2241,user_list!J:J,days!G2241)+SUMIFS(user_list!P:P,user_list!G:G,"&lt;="&amp;A2241,user_list!H:H,"&gt;="&amp;A2241,user_list!J:J,days!G2241-1)</f>
        <v>0.82584786821705425</v>
      </c>
      <c r="E2241">
        <f>COUNTIF(user_list!H:H,A2241)</f>
        <v>0</v>
      </c>
      <c r="F2241">
        <f t="shared" si="68"/>
        <v>2</v>
      </c>
      <c r="G2241">
        <f t="shared" si="69"/>
        <v>2021</v>
      </c>
    </row>
    <row r="2242" spans="1:7" x14ac:dyDescent="0.3">
      <c r="A2242" s="65">
        <v>44245</v>
      </c>
      <c r="B2242">
        <f>SUMIFS(user_list!P:P,user_list!G:G,"&lt;="&amp;A2242,user_list!H:H,"&gt;="&amp;A2242)</f>
        <v>0.84158285786508724</v>
      </c>
      <c r="C2242">
        <f>SUMIFS(user_list!Q:Q,user_list!G:G,"&lt;="&amp;A2242,user_list!H:H,"&gt;="&amp;A2242)</f>
        <v>2.2847272377100483</v>
      </c>
      <c r="D2242">
        <f>SUMIFS(user_list!P:P,user_list!G:G,"&lt;="&amp;A2242,user_list!H:H,"&gt;="&amp;A2242,user_list!J:J,days!G2242)+SUMIFS(user_list!P:P,user_list!G:G,"&lt;="&amp;A2242,user_list!H:H,"&gt;="&amp;A2242,user_list!J:J,days!G2242-1)</f>
        <v>0.82584786821705425</v>
      </c>
      <c r="E2242">
        <f>COUNTIF(user_list!H:H,A2242)</f>
        <v>1</v>
      </c>
      <c r="F2242">
        <f t="shared" ref="F2242:F2305" si="70">MONTH(A2242)</f>
        <v>2</v>
      </c>
      <c r="G2242">
        <f t="shared" ref="G2242:G2305" si="71">YEAR(A2242)</f>
        <v>2021</v>
      </c>
    </row>
    <row r="2243" spans="1:7" x14ac:dyDescent="0.3">
      <c r="A2243" s="65">
        <v>44246</v>
      </c>
      <c r="B2243">
        <f>SUMIFS(user_list!P:P,user_list!G:G,"&lt;="&amp;A2243,user_list!H:H,"&gt;="&amp;A2243)</f>
        <v>0.49019396897619838</v>
      </c>
      <c r="C2243">
        <f>SUMIFS(user_list!Q:Q,user_list!G:G,"&lt;="&amp;A2243,user_list!H:H,"&gt;="&amp;A2243)</f>
        <v>1.368060571043382</v>
      </c>
      <c r="D2243">
        <f>SUMIFS(user_list!P:P,user_list!G:G,"&lt;="&amp;A2243,user_list!H:H,"&gt;="&amp;A2243,user_list!J:J,days!G2243)+SUMIFS(user_list!P:P,user_list!G:G,"&lt;="&amp;A2243,user_list!H:H,"&gt;="&amp;A2243,user_list!J:J,days!G2243-1)</f>
        <v>0.47445897932816528</v>
      </c>
      <c r="E2243">
        <f>COUNTIF(user_list!H:H,A2243)</f>
        <v>0</v>
      </c>
      <c r="F2243">
        <f t="shared" si="70"/>
        <v>2</v>
      </c>
      <c r="G2243">
        <f t="shared" si="71"/>
        <v>2021</v>
      </c>
    </row>
    <row r="2244" spans="1:7" x14ac:dyDescent="0.3">
      <c r="A2244" s="65">
        <v>44247</v>
      </c>
      <c r="B2244">
        <f>SUMIFS(user_list!P:P,user_list!G:G,"&lt;="&amp;A2244,user_list!H:H,"&gt;="&amp;A2244)</f>
        <v>0.49019396897619838</v>
      </c>
      <c r="C2244">
        <f>SUMIFS(user_list!Q:Q,user_list!G:G,"&lt;="&amp;A2244,user_list!H:H,"&gt;="&amp;A2244)</f>
        <v>1.368060571043382</v>
      </c>
      <c r="D2244">
        <f>SUMIFS(user_list!P:P,user_list!G:G,"&lt;="&amp;A2244,user_list!H:H,"&gt;="&amp;A2244,user_list!J:J,days!G2244)+SUMIFS(user_list!P:P,user_list!G:G,"&lt;="&amp;A2244,user_list!H:H,"&gt;="&amp;A2244,user_list!J:J,days!G2244-1)</f>
        <v>0.47445897932816528</v>
      </c>
      <c r="E2244">
        <f>COUNTIF(user_list!H:H,A2244)</f>
        <v>1</v>
      </c>
      <c r="F2244">
        <f t="shared" si="70"/>
        <v>2</v>
      </c>
      <c r="G2244">
        <f t="shared" si="71"/>
        <v>2021</v>
      </c>
    </row>
    <row r="2245" spans="1:7" x14ac:dyDescent="0.3">
      <c r="A2245" s="65">
        <v>44248</v>
      </c>
      <c r="B2245">
        <f>SUMIFS(user_list!P:P,user_list!G:G,"&lt;="&amp;A2245,user_list!H:H,"&gt;="&amp;A2245)</f>
        <v>0.13498563564286511</v>
      </c>
      <c r="C2245">
        <f>SUMIFS(user_list!Q:Q,user_list!G:G,"&lt;="&amp;A2245,user_list!H:H,"&gt;="&amp;A2245)</f>
        <v>0.45139390437671534</v>
      </c>
      <c r="D2245">
        <f>SUMIFS(user_list!P:P,user_list!G:G,"&lt;="&amp;A2245,user_list!H:H,"&gt;="&amp;A2245,user_list!J:J,days!G2245)+SUMIFS(user_list!P:P,user_list!G:G,"&lt;="&amp;A2245,user_list!H:H,"&gt;="&amp;A2245,user_list!J:J,days!G2245-1)</f>
        <v>0.119250645994832</v>
      </c>
      <c r="E2245">
        <f>COUNTIF(user_list!H:H,A2245)</f>
        <v>0</v>
      </c>
      <c r="F2245">
        <f t="shared" si="70"/>
        <v>2</v>
      </c>
      <c r="G2245">
        <f t="shared" si="71"/>
        <v>2021</v>
      </c>
    </row>
    <row r="2246" spans="1:7" x14ac:dyDescent="0.3">
      <c r="A2246" s="65">
        <v>44249</v>
      </c>
      <c r="B2246">
        <f>SUMIFS(user_list!P:P,user_list!G:G,"&lt;="&amp;A2246,user_list!H:H,"&gt;="&amp;A2246)</f>
        <v>0.13498563564286511</v>
      </c>
      <c r="C2246">
        <f>SUMIFS(user_list!Q:Q,user_list!G:G,"&lt;="&amp;A2246,user_list!H:H,"&gt;="&amp;A2246)</f>
        <v>0.45139390437671534</v>
      </c>
      <c r="D2246">
        <f>SUMIFS(user_list!P:P,user_list!G:G,"&lt;="&amp;A2246,user_list!H:H,"&gt;="&amp;A2246,user_list!J:J,days!G2246)+SUMIFS(user_list!P:P,user_list!G:G,"&lt;="&amp;A2246,user_list!H:H,"&gt;="&amp;A2246,user_list!J:J,days!G2246-1)</f>
        <v>0.119250645994832</v>
      </c>
      <c r="E2246">
        <f>COUNTIF(user_list!H:H,A2246)</f>
        <v>0</v>
      </c>
      <c r="F2246">
        <f t="shared" si="70"/>
        <v>2</v>
      </c>
      <c r="G2246">
        <f t="shared" si="71"/>
        <v>2021</v>
      </c>
    </row>
    <row r="2247" spans="1:7" x14ac:dyDescent="0.3">
      <c r="A2247" s="65">
        <v>44250</v>
      </c>
      <c r="B2247">
        <f>SUMIFS(user_list!P:P,user_list!G:G,"&lt;="&amp;A2247,user_list!H:H,"&gt;="&amp;A2247)</f>
        <v>0.13498563564286511</v>
      </c>
      <c r="C2247">
        <f>SUMIFS(user_list!Q:Q,user_list!G:G,"&lt;="&amp;A2247,user_list!H:H,"&gt;="&amp;A2247)</f>
        <v>0.45139390437671534</v>
      </c>
      <c r="D2247">
        <f>SUMIFS(user_list!P:P,user_list!G:G,"&lt;="&amp;A2247,user_list!H:H,"&gt;="&amp;A2247,user_list!J:J,days!G2247)+SUMIFS(user_list!P:P,user_list!G:G,"&lt;="&amp;A2247,user_list!H:H,"&gt;="&amp;A2247,user_list!J:J,days!G2247-1)</f>
        <v>0.119250645994832</v>
      </c>
      <c r="E2247">
        <f>COUNTIF(user_list!H:H,A2247)</f>
        <v>0</v>
      </c>
      <c r="F2247">
        <f t="shared" si="70"/>
        <v>2</v>
      </c>
      <c r="G2247">
        <f t="shared" si="71"/>
        <v>2021</v>
      </c>
    </row>
    <row r="2248" spans="1:7" x14ac:dyDescent="0.3">
      <c r="A2248" s="65">
        <v>44251</v>
      </c>
      <c r="B2248">
        <f>SUMIFS(user_list!P:P,user_list!G:G,"&lt;="&amp;A2248,user_list!H:H,"&gt;="&amp;A2248)</f>
        <v>0.13498563564286511</v>
      </c>
      <c r="C2248">
        <f>SUMIFS(user_list!Q:Q,user_list!G:G,"&lt;="&amp;A2248,user_list!H:H,"&gt;="&amp;A2248)</f>
        <v>0.45139390437671534</v>
      </c>
      <c r="D2248">
        <f>SUMIFS(user_list!P:P,user_list!G:G,"&lt;="&amp;A2248,user_list!H:H,"&gt;="&amp;A2248,user_list!J:J,days!G2248)+SUMIFS(user_list!P:P,user_list!G:G,"&lt;="&amp;A2248,user_list!H:H,"&gt;="&amp;A2248,user_list!J:J,days!G2248-1)</f>
        <v>0.119250645994832</v>
      </c>
      <c r="E2248">
        <f>COUNTIF(user_list!H:H,A2248)</f>
        <v>1</v>
      </c>
      <c r="F2248">
        <f t="shared" si="70"/>
        <v>2</v>
      </c>
      <c r="G2248">
        <f t="shared" si="71"/>
        <v>2021</v>
      </c>
    </row>
    <row r="2249" spans="1:7" x14ac:dyDescent="0.3">
      <c r="A2249" s="65">
        <v>44252</v>
      </c>
      <c r="B2249">
        <f>SUMIFS(user_list!P:P,user_list!G:G,"&lt;="&amp;A2249,user_list!H:H,"&gt;="&amp;A2249)</f>
        <v>1.5734989648033122E-2</v>
      </c>
      <c r="C2249">
        <f>SUMIFS(user_list!Q:Q,user_list!G:G,"&lt;="&amp;A2249,user_list!H:H,"&gt;="&amp;A2249)</f>
        <v>0.14906832298136649</v>
      </c>
      <c r="D2249">
        <f>SUMIFS(user_list!P:P,user_list!G:G,"&lt;="&amp;A2249,user_list!H:H,"&gt;="&amp;A2249,user_list!J:J,days!G2249)+SUMIFS(user_list!P:P,user_list!G:G,"&lt;="&amp;A2249,user_list!H:H,"&gt;="&amp;A2249,user_list!J:J,days!G2249-1)</f>
        <v>0</v>
      </c>
      <c r="E2249">
        <f>COUNTIF(user_list!H:H,A2249)</f>
        <v>0</v>
      </c>
      <c r="F2249">
        <f t="shared" si="70"/>
        <v>2</v>
      </c>
      <c r="G2249">
        <f t="shared" si="71"/>
        <v>2021</v>
      </c>
    </row>
    <row r="2250" spans="1:7" x14ac:dyDescent="0.3">
      <c r="A2250" s="65">
        <v>44253</v>
      </c>
      <c r="B2250">
        <f>SUMIFS(user_list!P:P,user_list!G:G,"&lt;="&amp;A2250,user_list!H:H,"&gt;="&amp;A2250)</f>
        <v>1.5734989648033122E-2</v>
      </c>
      <c r="C2250">
        <f>SUMIFS(user_list!Q:Q,user_list!G:G,"&lt;="&amp;A2250,user_list!H:H,"&gt;="&amp;A2250)</f>
        <v>0.14906832298136649</v>
      </c>
      <c r="D2250">
        <f>SUMIFS(user_list!P:P,user_list!G:G,"&lt;="&amp;A2250,user_list!H:H,"&gt;="&amp;A2250,user_list!J:J,days!G2250)+SUMIFS(user_list!P:P,user_list!G:G,"&lt;="&amp;A2250,user_list!H:H,"&gt;="&amp;A2250,user_list!J:J,days!G2250-1)</f>
        <v>0</v>
      </c>
      <c r="E2250">
        <f>COUNTIF(user_list!H:H,A2250)</f>
        <v>0</v>
      </c>
      <c r="F2250">
        <f t="shared" si="70"/>
        <v>2</v>
      </c>
      <c r="G2250">
        <f t="shared" si="71"/>
        <v>2021</v>
      </c>
    </row>
    <row r="2251" spans="1:7" x14ac:dyDescent="0.3">
      <c r="A2251" s="65">
        <v>44254</v>
      </c>
      <c r="B2251">
        <f>SUMIFS(user_list!P:P,user_list!G:G,"&lt;="&amp;A2251,user_list!H:H,"&gt;="&amp;A2251)</f>
        <v>1.5734989648033122E-2</v>
      </c>
      <c r="C2251">
        <f>SUMIFS(user_list!Q:Q,user_list!G:G,"&lt;="&amp;A2251,user_list!H:H,"&gt;="&amp;A2251)</f>
        <v>0.14906832298136649</v>
      </c>
      <c r="D2251">
        <f>SUMIFS(user_list!P:P,user_list!G:G,"&lt;="&amp;A2251,user_list!H:H,"&gt;="&amp;A2251,user_list!J:J,days!G2251)+SUMIFS(user_list!P:P,user_list!G:G,"&lt;="&amp;A2251,user_list!H:H,"&gt;="&amp;A2251,user_list!J:J,days!G2251-1)</f>
        <v>0</v>
      </c>
      <c r="E2251">
        <f>COUNTIF(user_list!H:H,A2251)</f>
        <v>0</v>
      </c>
      <c r="F2251">
        <f t="shared" si="70"/>
        <v>2</v>
      </c>
      <c r="G2251">
        <f t="shared" si="71"/>
        <v>2021</v>
      </c>
    </row>
    <row r="2252" spans="1:7" x14ac:dyDescent="0.3">
      <c r="A2252" s="65">
        <v>44255</v>
      </c>
      <c r="B2252">
        <f>SUMIFS(user_list!P:P,user_list!G:G,"&lt;="&amp;A2252,user_list!H:H,"&gt;="&amp;A2252)</f>
        <v>1.5734989648033122E-2</v>
      </c>
      <c r="C2252">
        <f>SUMIFS(user_list!Q:Q,user_list!G:G,"&lt;="&amp;A2252,user_list!H:H,"&gt;="&amp;A2252)</f>
        <v>0.14906832298136649</v>
      </c>
      <c r="D2252">
        <f>SUMIFS(user_list!P:P,user_list!G:G,"&lt;="&amp;A2252,user_list!H:H,"&gt;="&amp;A2252,user_list!J:J,days!G2252)+SUMIFS(user_list!P:P,user_list!G:G,"&lt;="&amp;A2252,user_list!H:H,"&gt;="&amp;A2252,user_list!J:J,days!G2252-1)</f>
        <v>0</v>
      </c>
      <c r="E2252">
        <f>COUNTIF(user_list!H:H,A2252)</f>
        <v>0</v>
      </c>
      <c r="F2252">
        <f t="shared" si="70"/>
        <v>2</v>
      </c>
      <c r="G2252">
        <f t="shared" si="71"/>
        <v>2021</v>
      </c>
    </row>
    <row r="2253" spans="1:7" x14ac:dyDescent="0.3">
      <c r="A2253" s="65">
        <v>44256</v>
      </c>
      <c r="B2253">
        <f>SUMIFS(user_list!P:P,user_list!G:G,"&lt;="&amp;A2253,user_list!H:H,"&gt;="&amp;A2253)</f>
        <v>6.9623878536922007E-2</v>
      </c>
      <c r="C2253">
        <f>SUMIFS(user_list!Q:Q,user_list!G:G,"&lt;="&amp;A2253,user_list!H:H,"&gt;="&amp;A2253)</f>
        <v>1.1490683229813665</v>
      </c>
      <c r="D2253">
        <f>SUMIFS(user_list!P:P,user_list!G:G,"&lt;="&amp;A2253,user_list!H:H,"&gt;="&amp;A2253,user_list!J:J,days!G2253)+SUMIFS(user_list!P:P,user_list!G:G,"&lt;="&amp;A2253,user_list!H:H,"&gt;="&amp;A2253,user_list!J:J,days!G2253-1)</f>
        <v>5.3888888888888889E-2</v>
      </c>
      <c r="E2253">
        <f>COUNTIF(user_list!H:H,A2253)</f>
        <v>1</v>
      </c>
      <c r="F2253">
        <f t="shared" si="70"/>
        <v>3</v>
      </c>
      <c r="G2253">
        <f t="shared" si="71"/>
        <v>2021</v>
      </c>
    </row>
    <row r="2254" spans="1:7" x14ac:dyDescent="0.3">
      <c r="A2254" s="65">
        <v>44257</v>
      </c>
      <c r="B2254">
        <f>SUMIFS(user_list!P:P,user_list!G:G,"&lt;="&amp;A2254,user_list!H:H,"&gt;="&amp;A2254)</f>
        <v>1.5734989648033122E-2</v>
      </c>
      <c r="C2254">
        <f>SUMIFS(user_list!Q:Q,user_list!G:G,"&lt;="&amp;A2254,user_list!H:H,"&gt;="&amp;A2254)</f>
        <v>0.14906832298136649</v>
      </c>
      <c r="D2254">
        <f>SUMIFS(user_list!P:P,user_list!G:G,"&lt;="&amp;A2254,user_list!H:H,"&gt;="&amp;A2254,user_list!J:J,days!G2254)+SUMIFS(user_list!P:P,user_list!G:G,"&lt;="&amp;A2254,user_list!H:H,"&gt;="&amp;A2254,user_list!J:J,days!G2254-1)</f>
        <v>0</v>
      </c>
      <c r="E2254">
        <f>COUNTIF(user_list!H:H,A2254)</f>
        <v>0</v>
      </c>
      <c r="F2254">
        <f t="shared" si="70"/>
        <v>3</v>
      </c>
      <c r="G2254">
        <f t="shared" si="71"/>
        <v>2021</v>
      </c>
    </row>
    <row r="2255" spans="1:7" x14ac:dyDescent="0.3">
      <c r="A2255" s="65">
        <v>44258</v>
      </c>
      <c r="B2255">
        <f>SUMIFS(user_list!P:P,user_list!G:G,"&lt;="&amp;A2255,user_list!H:H,"&gt;="&amp;A2255)</f>
        <v>0.23649256540560884</v>
      </c>
      <c r="C2255">
        <f>SUMIFS(user_list!Q:Q,user_list!G:G,"&lt;="&amp;A2255,user_list!H:H,"&gt;="&amp;A2255)</f>
        <v>0.69452286843591193</v>
      </c>
      <c r="D2255">
        <f>SUMIFS(user_list!P:P,user_list!G:G,"&lt;="&amp;A2255,user_list!H:H,"&gt;="&amp;A2255,user_list!J:J,days!G2255)+SUMIFS(user_list!P:P,user_list!G:G,"&lt;="&amp;A2255,user_list!H:H,"&gt;="&amp;A2255,user_list!J:J,days!G2255-1)</f>
        <v>0.22075757575757571</v>
      </c>
      <c r="E2255">
        <f>COUNTIF(user_list!H:H,A2255)</f>
        <v>0</v>
      </c>
      <c r="F2255">
        <f t="shared" si="70"/>
        <v>3</v>
      </c>
      <c r="G2255">
        <f t="shared" si="71"/>
        <v>2021</v>
      </c>
    </row>
    <row r="2256" spans="1:7" x14ac:dyDescent="0.3">
      <c r="A2256" s="65">
        <v>44259</v>
      </c>
      <c r="B2256">
        <f>SUMIFS(user_list!P:P,user_list!G:G,"&lt;="&amp;A2256,user_list!H:H,"&gt;="&amp;A2256)</f>
        <v>0.23649256540560884</v>
      </c>
      <c r="C2256">
        <f>SUMIFS(user_list!Q:Q,user_list!G:G,"&lt;="&amp;A2256,user_list!H:H,"&gt;="&amp;A2256)</f>
        <v>0.69452286843591193</v>
      </c>
      <c r="D2256">
        <f>SUMIFS(user_list!P:P,user_list!G:G,"&lt;="&amp;A2256,user_list!H:H,"&gt;="&amp;A2256,user_list!J:J,days!G2256)+SUMIFS(user_list!P:P,user_list!G:G,"&lt;="&amp;A2256,user_list!H:H,"&gt;="&amp;A2256,user_list!J:J,days!G2256-1)</f>
        <v>0.22075757575757571</v>
      </c>
      <c r="E2256">
        <f>COUNTIF(user_list!H:H,A2256)</f>
        <v>0</v>
      </c>
      <c r="F2256">
        <f t="shared" si="70"/>
        <v>3</v>
      </c>
      <c r="G2256">
        <f t="shared" si="71"/>
        <v>2021</v>
      </c>
    </row>
    <row r="2257" spans="1:7" x14ac:dyDescent="0.3">
      <c r="A2257" s="65">
        <v>44260</v>
      </c>
      <c r="B2257">
        <f>SUMIFS(user_list!P:P,user_list!G:G,"&lt;="&amp;A2257,user_list!H:H,"&gt;="&amp;A2257)</f>
        <v>0.23649256540560884</v>
      </c>
      <c r="C2257">
        <f>SUMIFS(user_list!Q:Q,user_list!G:G,"&lt;="&amp;A2257,user_list!H:H,"&gt;="&amp;A2257)</f>
        <v>0.69452286843591193</v>
      </c>
      <c r="D2257">
        <f>SUMIFS(user_list!P:P,user_list!G:G,"&lt;="&amp;A2257,user_list!H:H,"&gt;="&amp;A2257,user_list!J:J,days!G2257)+SUMIFS(user_list!P:P,user_list!G:G,"&lt;="&amp;A2257,user_list!H:H,"&gt;="&amp;A2257,user_list!J:J,days!G2257-1)</f>
        <v>0.22075757575757571</v>
      </c>
      <c r="E2257">
        <f>COUNTIF(user_list!H:H,A2257)</f>
        <v>0</v>
      </c>
      <c r="F2257">
        <f t="shared" si="70"/>
        <v>3</v>
      </c>
      <c r="G2257">
        <f t="shared" si="71"/>
        <v>2021</v>
      </c>
    </row>
    <row r="2258" spans="1:7" x14ac:dyDescent="0.3">
      <c r="A2258" s="65">
        <v>44261</v>
      </c>
      <c r="B2258">
        <f>SUMIFS(user_list!P:P,user_list!G:G,"&lt;="&amp;A2258,user_list!H:H,"&gt;="&amp;A2258)</f>
        <v>0.23649256540560884</v>
      </c>
      <c r="C2258">
        <f>SUMIFS(user_list!Q:Q,user_list!G:G,"&lt;="&amp;A2258,user_list!H:H,"&gt;="&amp;A2258)</f>
        <v>0.69452286843591193</v>
      </c>
      <c r="D2258">
        <f>SUMIFS(user_list!P:P,user_list!G:G,"&lt;="&amp;A2258,user_list!H:H,"&gt;="&amp;A2258,user_list!J:J,days!G2258)+SUMIFS(user_list!P:P,user_list!G:G,"&lt;="&amp;A2258,user_list!H:H,"&gt;="&amp;A2258,user_list!J:J,days!G2258-1)</f>
        <v>0.22075757575757571</v>
      </c>
      <c r="E2258">
        <f>COUNTIF(user_list!H:H,A2258)</f>
        <v>0</v>
      </c>
      <c r="F2258">
        <f t="shared" si="70"/>
        <v>3</v>
      </c>
      <c r="G2258">
        <f t="shared" si="71"/>
        <v>2021</v>
      </c>
    </row>
    <row r="2259" spans="1:7" x14ac:dyDescent="0.3">
      <c r="A2259" s="65">
        <v>44262</v>
      </c>
      <c r="B2259">
        <f>SUMIFS(user_list!P:P,user_list!G:G,"&lt;="&amp;A2259,user_list!H:H,"&gt;="&amp;A2259)</f>
        <v>0.23649256540560884</v>
      </c>
      <c r="C2259">
        <f>SUMIFS(user_list!Q:Q,user_list!G:G,"&lt;="&amp;A2259,user_list!H:H,"&gt;="&amp;A2259)</f>
        <v>0.69452286843591193</v>
      </c>
      <c r="D2259">
        <f>SUMIFS(user_list!P:P,user_list!G:G,"&lt;="&amp;A2259,user_list!H:H,"&gt;="&amp;A2259,user_list!J:J,days!G2259)+SUMIFS(user_list!P:P,user_list!G:G,"&lt;="&amp;A2259,user_list!H:H,"&gt;="&amp;A2259,user_list!J:J,days!G2259-1)</f>
        <v>0.22075757575757571</v>
      </c>
      <c r="E2259">
        <f>COUNTIF(user_list!H:H,A2259)</f>
        <v>0</v>
      </c>
      <c r="F2259">
        <f t="shared" si="70"/>
        <v>3</v>
      </c>
      <c r="G2259">
        <f t="shared" si="71"/>
        <v>2021</v>
      </c>
    </row>
    <row r="2260" spans="1:7" x14ac:dyDescent="0.3">
      <c r="A2260" s="65">
        <v>44263</v>
      </c>
      <c r="B2260">
        <f>SUMIFS(user_list!P:P,user_list!G:G,"&lt;="&amp;A2260,user_list!H:H,"&gt;="&amp;A2260)</f>
        <v>0.23649256540560884</v>
      </c>
      <c r="C2260">
        <f>SUMIFS(user_list!Q:Q,user_list!G:G,"&lt;="&amp;A2260,user_list!H:H,"&gt;="&amp;A2260)</f>
        <v>0.69452286843591193</v>
      </c>
      <c r="D2260">
        <f>SUMIFS(user_list!P:P,user_list!G:G,"&lt;="&amp;A2260,user_list!H:H,"&gt;="&amp;A2260,user_list!J:J,days!G2260)+SUMIFS(user_list!P:P,user_list!G:G,"&lt;="&amp;A2260,user_list!H:H,"&gt;="&amp;A2260,user_list!J:J,days!G2260-1)</f>
        <v>0.22075757575757571</v>
      </c>
      <c r="E2260">
        <f>COUNTIF(user_list!H:H,A2260)</f>
        <v>0</v>
      </c>
      <c r="F2260">
        <f t="shared" si="70"/>
        <v>3</v>
      </c>
      <c r="G2260">
        <f t="shared" si="71"/>
        <v>2021</v>
      </c>
    </row>
    <row r="2261" spans="1:7" x14ac:dyDescent="0.3">
      <c r="A2261" s="65">
        <v>44264</v>
      </c>
      <c r="B2261">
        <f>SUMIFS(user_list!P:P,user_list!G:G,"&lt;="&amp;A2261,user_list!H:H,"&gt;="&amp;A2261)</f>
        <v>0.23649256540560884</v>
      </c>
      <c r="C2261">
        <f>SUMIFS(user_list!Q:Q,user_list!G:G,"&lt;="&amp;A2261,user_list!H:H,"&gt;="&amp;A2261)</f>
        <v>0.69452286843591193</v>
      </c>
      <c r="D2261">
        <f>SUMIFS(user_list!P:P,user_list!G:G,"&lt;="&amp;A2261,user_list!H:H,"&gt;="&amp;A2261,user_list!J:J,days!G2261)+SUMIFS(user_list!P:P,user_list!G:G,"&lt;="&amp;A2261,user_list!H:H,"&gt;="&amp;A2261,user_list!J:J,days!G2261-1)</f>
        <v>0.22075757575757571</v>
      </c>
      <c r="E2261">
        <f>COUNTIF(user_list!H:H,A2261)</f>
        <v>0</v>
      </c>
      <c r="F2261">
        <f t="shared" si="70"/>
        <v>3</v>
      </c>
      <c r="G2261">
        <f t="shared" si="71"/>
        <v>2021</v>
      </c>
    </row>
    <row r="2262" spans="1:7" x14ac:dyDescent="0.3">
      <c r="A2262" s="65">
        <v>44265</v>
      </c>
      <c r="B2262">
        <f>SUMIFS(user_list!P:P,user_list!G:G,"&lt;="&amp;A2262,user_list!H:H,"&gt;="&amp;A2262)</f>
        <v>0.23649256540560884</v>
      </c>
      <c r="C2262">
        <f>SUMIFS(user_list!Q:Q,user_list!G:G,"&lt;="&amp;A2262,user_list!H:H,"&gt;="&amp;A2262)</f>
        <v>0.69452286843591193</v>
      </c>
      <c r="D2262">
        <f>SUMIFS(user_list!P:P,user_list!G:G,"&lt;="&amp;A2262,user_list!H:H,"&gt;="&amp;A2262,user_list!J:J,days!G2262)+SUMIFS(user_list!P:P,user_list!G:G,"&lt;="&amp;A2262,user_list!H:H,"&gt;="&amp;A2262,user_list!J:J,days!G2262-1)</f>
        <v>0.22075757575757571</v>
      </c>
      <c r="E2262">
        <f>COUNTIF(user_list!H:H,A2262)</f>
        <v>0</v>
      </c>
      <c r="F2262">
        <f t="shared" si="70"/>
        <v>3</v>
      </c>
      <c r="G2262">
        <f t="shared" si="71"/>
        <v>2021</v>
      </c>
    </row>
    <row r="2263" spans="1:7" x14ac:dyDescent="0.3">
      <c r="A2263" s="65">
        <v>44266</v>
      </c>
      <c r="B2263">
        <f>SUMIFS(user_list!P:P,user_list!G:G,"&lt;="&amp;A2263,user_list!H:H,"&gt;="&amp;A2263)</f>
        <v>0.23649256540560884</v>
      </c>
      <c r="C2263">
        <f>SUMIFS(user_list!Q:Q,user_list!G:G,"&lt;="&amp;A2263,user_list!H:H,"&gt;="&amp;A2263)</f>
        <v>0.69452286843591193</v>
      </c>
      <c r="D2263">
        <f>SUMIFS(user_list!P:P,user_list!G:G,"&lt;="&amp;A2263,user_list!H:H,"&gt;="&amp;A2263,user_list!J:J,days!G2263)+SUMIFS(user_list!P:P,user_list!G:G,"&lt;="&amp;A2263,user_list!H:H,"&gt;="&amp;A2263,user_list!J:J,days!G2263-1)</f>
        <v>0.22075757575757571</v>
      </c>
      <c r="E2263">
        <f>COUNTIF(user_list!H:H,A2263)</f>
        <v>0</v>
      </c>
      <c r="F2263">
        <f t="shared" si="70"/>
        <v>3</v>
      </c>
      <c r="G2263">
        <f t="shared" si="71"/>
        <v>2021</v>
      </c>
    </row>
    <row r="2264" spans="1:7" x14ac:dyDescent="0.3">
      <c r="A2264" s="65">
        <v>44267</v>
      </c>
      <c r="B2264">
        <f>SUMIFS(user_list!P:P,user_list!G:G,"&lt;="&amp;A2264,user_list!H:H,"&gt;="&amp;A2264)</f>
        <v>0.23649256540560884</v>
      </c>
      <c r="C2264">
        <f>SUMIFS(user_list!Q:Q,user_list!G:G,"&lt;="&amp;A2264,user_list!H:H,"&gt;="&amp;A2264)</f>
        <v>0.69452286843591193</v>
      </c>
      <c r="D2264">
        <f>SUMIFS(user_list!P:P,user_list!G:G,"&lt;="&amp;A2264,user_list!H:H,"&gt;="&amp;A2264,user_list!J:J,days!G2264)+SUMIFS(user_list!P:P,user_list!G:G,"&lt;="&amp;A2264,user_list!H:H,"&gt;="&amp;A2264,user_list!J:J,days!G2264-1)</f>
        <v>0.22075757575757571</v>
      </c>
      <c r="E2264">
        <f>COUNTIF(user_list!H:H,A2264)</f>
        <v>0</v>
      </c>
      <c r="F2264">
        <f t="shared" si="70"/>
        <v>3</v>
      </c>
      <c r="G2264">
        <f t="shared" si="71"/>
        <v>2021</v>
      </c>
    </row>
    <row r="2265" spans="1:7" x14ac:dyDescent="0.3">
      <c r="A2265" s="65">
        <v>44268</v>
      </c>
      <c r="B2265">
        <f>SUMIFS(user_list!P:P,user_list!G:G,"&lt;="&amp;A2265,user_list!H:H,"&gt;="&amp;A2265)</f>
        <v>0.23649256540560884</v>
      </c>
      <c r="C2265">
        <f>SUMIFS(user_list!Q:Q,user_list!G:G,"&lt;="&amp;A2265,user_list!H:H,"&gt;="&amp;A2265)</f>
        <v>0.69452286843591193</v>
      </c>
      <c r="D2265">
        <f>SUMIFS(user_list!P:P,user_list!G:G,"&lt;="&amp;A2265,user_list!H:H,"&gt;="&amp;A2265,user_list!J:J,days!G2265)+SUMIFS(user_list!P:P,user_list!G:G,"&lt;="&amp;A2265,user_list!H:H,"&gt;="&amp;A2265,user_list!J:J,days!G2265-1)</f>
        <v>0.22075757575757571</v>
      </c>
      <c r="E2265">
        <f>COUNTIF(user_list!H:H,A2265)</f>
        <v>0</v>
      </c>
      <c r="F2265">
        <f t="shared" si="70"/>
        <v>3</v>
      </c>
      <c r="G2265">
        <f t="shared" si="71"/>
        <v>2021</v>
      </c>
    </row>
    <row r="2266" spans="1:7" x14ac:dyDescent="0.3">
      <c r="A2266" s="65">
        <v>44269</v>
      </c>
      <c r="B2266">
        <f>SUMIFS(user_list!P:P,user_list!G:G,"&lt;="&amp;A2266,user_list!H:H,"&gt;="&amp;A2266)</f>
        <v>0.23649256540560884</v>
      </c>
      <c r="C2266">
        <f>SUMIFS(user_list!Q:Q,user_list!G:G,"&lt;="&amp;A2266,user_list!H:H,"&gt;="&amp;A2266)</f>
        <v>0.69452286843591193</v>
      </c>
      <c r="D2266">
        <f>SUMIFS(user_list!P:P,user_list!G:G,"&lt;="&amp;A2266,user_list!H:H,"&gt;="&amp;A2266,user_list!J:J,days!G2266)+SUMIFS(user_list!P:P,user_list!G:G,"&lt;="&amp;A2266,user_list!H:H,"&gt;="&amp;A2266,user_list!J:J,days!G2266-1)</f>
        <v>0.22075757575757571</v>
      </c>
      <c r="E2266">
        <f>COUNTIF(user_list!H:H,A2266)</f>
        <v>0</v>
      </c>
      <c r="F2266">
        <f t="shared" si="70"/>
        <v>3</v>
      </c>
      <c r="G2266">
        <f t="shared" si="71"/>
        <v>2021</v>
      </c>
    </row>
    <row r="2267" spans="1:7" x14ac:dyDescent="0.3">
      <c r="A2267" s="65">
        <v>44270</v>
      </c>
      <c r="B2267">
        <f>SUMIFS(user_list!P:P,user_list!G:G,"&lt;="&amp;A2267,user_list!H:H,"&gt;="&amp;A2267)</f>
        <v>0.23649256540560884</v>
      </c>
      <c r="C2267">
        <f>SUMIFS(user_list!Q:Q,user_list!G:G,"&lt;="&amp;A2267,user_list!H:H,"&gt;="&amp;A2267)</f>
        <v>0.69452286843591193</v>
      </c>
      <c r="D2267">
        <f>SUMIFS(user_list!P:P,user_list!G:G,"&lt;="&amp;A2267,user_list!H:H,"&gt;="&amp;A2267,user_list!J:J,days!G2267)+SUMIFS(user_list!P:P,user_list!G:G,"&lt;="&amp;A2267,user_list!H:H,"&gt;="&amp;A2267,user_list!J:J,days!G2267-1)</f>
        <v>0.22075757575757571</v>
      </c>
      <c r="E2267">
        <f>COUNTIF(user_list!H:H,A2267)</f>
        <v>0</v>
      </c>
      <c r="F2267">
        <f t="shared" si="70"/>
        <v>3</v>
      </c>
      <c r="G2267">
        <f t="shared" si="71"/>
        <v>2021</v>
      </c>
    </row>
    <row r="2268" spans="1:7" x14ac:dyDescent="0.3">
      <c r="A2268" s="65">
        <v>44271</v>
      </c>
      <c r="B2268">
        <f>SUMIFS(user_list!P:P,user_list!G:G,"&lt;="&amp;A2268,user_list!H:H,"&gt;="&amp;A2268)</f>
        <v>0.23649256540560884</v>
      </c>
      <c r="C2268">
        <f>SUMIFS(user_list!Q:Q,user_list!G:G,"&lt;="&amp;A2268,user_list!H:H,"&gt;="&amp;A2268)</f>
        <v>0.69452286843591193</v>
      </c>
      <c r="D2268">
        <f>SUMIFS(user_list!P:P,user_list!G:G,"&lt;="&amp;A2268,user_list!H:H,"&gt;="&amp;A2268,user_list!J:J,days!G2268)+SUMIFS(user_list!P:P,user_list!G:G,"&lt;="&amp;A2268,user_list!H:H,"&gt;="&amp;A2268,user_list!J:J,days!G2268-1)</f>
        <v>0.22075757575757571</v>
      </c>
      <c r="E2268">
        <f>COUNTIF(user_list!H:H,A2268)</f>
        <v>0</v>
      </c>
      <c r="F2268">
        <f t="shared" si="70"/>
        <v>3</v>
      </c>
      <c r="G2268">
        <f t="shared" si="71"/>
        <v>2021</v>
      </c>
    </row>
    <row r="2269" spans="1:7" x14ac:dyDescent="0.3">
      <c r="A2269" s="65">
        <v>44272</v>
      </c>
      <c r="B2269">
        <f>SUMIFS(user_list!P:P,user_list!G:G,"&lt;="&amp;A2269,user_list!H:H,"&gt;="&amp;A2269)</f>
        <v>0.23649256540560884</v>
      </c>
      <c r="C2269">
        <f>SUMIFS(user_list!Q:Q,user_list!G:G,"&lt;="&amp;A2269,user_list!H:H,"&gt;="&amp;A2269)</f>
        <v>0.69452286843591193</v>
      </c>
      <c r="D2269">
        <f>SUMIFS(user_list!P:P,user_list!G:G,"&lt;="&amp;A2269,user_list!H:H,"&gt;="&amp;A2269,user_list!J:J,days!G2269)+SUMIFS(user_list!P:P,user_list!G:G,"&lt;="&amp;A2269,user_list!H:H,"&gt;="&amp;A2269,user_list!J:J,days!G2269-1)</f>
        <v>0.22075757575757571</v>
      </c>
      <c r="E2269">
        <f>COUNTIF(user_list!H:H,A2269)</f>
        <v>0</v>
      </c>
      <c r="F2269">
        <f t="shared" si="70"/>
        <v>3</v>
      </c>
      <c r="G2269">
        <f t="shared" si="71"/>
        <v>2021</v>
      </c>
    </row>
    <row r="2270" spans="1:7" x14ac:dyDescent="0.3">
      <c r="A2270" s="65">
        <v>44273</v>
      </c>
      <c r="B2270">
        <f>SUMIFS(user_list!P:P,user_list!G:G,"&lt;="&amp;A2270,user_list!H:H,"&gt;="&amp;A2270)</f>
        <v>0.23649256540560884</v>
      </c>
      <c r="C2270">
        <f>SUMIFS(user_list!Q:Q,user_list!G:G,"&lt;="&amp;A2270,user_list!H:H,"&gt;="&amp;A2270)</f>
        <v>0.69452286843591193</v>
      </c>
      <c r="D2270">
        <f>SUMIFS(user_list!P:P,user_list!G:G,"&lt;="&amp;A2270,user_list!H:H,"&gt;="&amp;A2270,user_list!J:J,days!G2270)+SUMIFS(user_list!P:P,user_list!G:G,"&lt;="&amp;A2270,user_list!H:H,"&gt;="&amp;A2270,user_list!J:J,days!G2270-1)</f>
        <v>0.22075757575757571</v>
      </c>
      <c r="E2270">
        <f>COUNTIF(user_list!H:H,A2270)</f>
        <v>0</v>
      </c>
      <c r="F2270">
        <f t="shared" si="70"/>
        <v>3</v>
      </c>
      <c r="G2270">
        <f t="shared" si="71"/>
        <v>2021</v>
      </c>
    </row>
    <row r="2271" spans="1:7" x14ac:dyDescent="0.3">
      <c r="A2271" s="65">
        <v>44274</v>
      </c>
      <c r="B2271">
        <f>SUMIFS(user_list!P:P,user_list!G:G,"&lt;="&amp;A2271,user_list!H:H,"&gt;="&amp;A2271)</f>
        <v>0.23649256540560884</v>
      </c>
      <c r="C2271">
        <f>SUMIFS(user_list!Q:Q,user_list!G:G,"&lt;="&amp;A2271,user_list!H:H,"&gt;="&amp;A2271)</f>
        <v>0.69452286843591193</v>
      </c>
      <c r="D2271">
        <f>SUMIFS(user_list!P:P,user_list!G:G,"&lt;="&amp;A2271,user_list!H:H,"&gt;="&amp;A2271,user_list!J:J,days!G2271)+SUMIFS(user_list!P:P,user_list!G:G,"&lt;="&amp;A2271,user_list!H:H,"&gt;="&amp;A2271,user_list!J:J,days!G2271-1)</f>
        <v>0.22075757575757571</v>
      </c>
      <c r="E2271">
        <f>COUNTIF(user_list!H:H,A2271)</f>
        <v>0</v>
      </c>
      <c r="F2271">
        <f t="shared" si="70"/>
        <v>3</v>
      </c>
      <c r="G2271">
        <f t="shared" si="71"/>
        <v>2021</v>
      </c>
    </row>
    <row r="2272" spans="1:7" x14ac:dyDescent="0.3">
      <c r="A2272" s="65">
        <v>44275</v>
      </c>
      <c r="B2272">
        <f>SUMIFS(user_list!P:P,user_list!G:G,"&lt;="&amp;A2272,user_list!H:H,"&gt;="&amp;A2272)</f>
        <v>0.23649256540560884</v>
      </c>
      <c r="C2272">
        <f>SUMIFS(user_list!Q:Q,user_list!G:G,"&lt;="&amp;A2272,user_list!H:H,"&gt;="&amp;A2272)</f>
        <v>0.69452286843591193</v>
      </c>
      <c r="D2272">
        <f>SUMIFS(user_list!P:P,user_list!G:G,"&lt;="&amp;A2272,user_list!H:H,"&gt;="&amp;A2272,user_list!J:J,days!G2272)+SUMIFS(user_list!P:P,user_list!G:G,"&lt;="&amp;A2272,user_list!H:H,"&gt;="&amp;A2272,user_list!J:J,days!G2272-1)</f>
        <v>0.22075757575757571</v>
      </c>
      <c r="E2272">
        <f>COUNTIF(user_list!H:H,A2272)</f>
        <v>0</v>
      </c>
      <c r="F2272">
        <f t="shared" si="70"/>
        <v>3</v>
      </c>
      <c r="G2272">
        <f t="shared" si="71"/>
        <v>2021</v>
      </c>
    </row>
    <row r="2273" spans="1:7" x14ac:dyDescent="0.3">
      <c r="A2273" s="65">
        <v>44276</v>
      </c>
      <c r="B2273">
        <f>SUMIFS(user_list!P:P,user_list!G:G,"&lt;="&amp;A2273,user_list!H:H,"&gt;="&amp;A2273)</f>
        <v>0.23649256540560884</v>
      </c>
      <c r="C2273">
        <f>SUMIFS(user_list!Q:Q,user_list!G:G,"&lt;="&amp;A2273,user_list!H:H,"&gt;="&amp;A2273)</f>
        <v>0.69452286843591193</v>
      </c>
      <c r="D2273">
        <f>SUMIFS(user_list!P:P,user_list!G:G,"&lt;="&amp;A2273,user_list!H:H,"&gt;="&amp;A2273,user_list!J:J,days!G2273)+SUMIFS(user_list!P:P,user_list!G:G,"&lt;="&amp;A2273,user_list!H:H,"&gt;="&amp;A2273,user_list!J:J,days!G2273-1)</f>
        <v>0.22075757575757571</v>
      </c>
      <c r="E2273">
        <f>COUNTIF(user_list!H:H,A2273)</f>
        <v>0</v>
      </c>
      <c r="F2273">
        <f t="shared" si="70"/>
        <v>3</v>
      </c>
      <c r="G2273">
        <f t="shared" si="71"/>
        <v>2021</v>
      </c>
    </row>
    <row r="2274" spans="1:7" x14ac:dyDescent="0.3">
      <c r="A2274" s="65">
        <v>44277</v>
      </c>
      <c r="B2274">
        <f>SUMIFS(user_list!P:P,user_list!G:G,"&lt;="&amp;A2274,user_list!H:H,"&gt;="&amp;A2274)</f>
        <v>0.23649256540560884</v>
      </c>
      <c r="C2274">
        <f>SUMIFS(user_list!Q:Q,user_list!G:G,"&lt;="&amp;A2274,user_list!H:H,"&gt;="&amp;A2274)</f>
        <v>0.69452286843591193</v>
      </c>
      <c r="D2274">
        <f>SUMIFS(user_list!P:P,user_list!G:G,"&lt;="&amp;A2274,user_list!H:H,"&gt;="&amp;A2274,user_list!J:J,days!G2274)+SUMIFS(user_list!P:P,user_list!G:G,"&lt;="&amp;A2274,user_list!H:H,"&gt;="&amp;A2274,user_list!J:J,days!G2274-1)</f>
        <v>0.22075757575757571</v>
      </c>
      <c r="E2274">
        <f>COUNTIF(user_list!H:H,A2274)</f>
        <v>0</v>
      </c>
      <c r="F2274">
        <f t="shared" si="70"/>
        <v>3</v>
      </c>
      <c r="G2274">
        <f t="shared" si="71"/>
        <v>2021</v>
      </c>
    </row>
    <row r="2275" spans="1:7" x14ac:dyDescent="0.3">
      <c r="A2275" s="65">
        <v>44278</v>
      </c>
      <c r="B2275">
        <f>SUMIFS(user_list!P:P,user_list!G:G,"&lt;="&amp;A2275,user_list!H:H,"&gt;="&amp;A2275)</f>
        <v>0.23649256540560884</v>
      </c>
      <c r="C2275">
        <f>SUMIFS(user_list!Q:Q,user_list!G:G,"&lt;="&amp;A2275,user_list!H:H,"&gt;="&amp;A2275)</f>
        <v>0.69452286843591193</v>
      </c>
      <c r="D2275">
        <f>SUMIFS(user_list!P:P,user_list!G:G,"&lt;="&amp;A2275,user_list!H:H,"&gt;="&amp;A2275,user_list!J:J,days!G2275)+SUMIFS(user_list!P:P,user_list!G:G,"&lt;="&amp;A2275,user_list!H:H,"&gt;="&amp;A2275,user_list!J:J,days!G2275-1)</f>
        <v>0.22075757575757571</v>
      </c>
      <c r="E2275">
        <f>COUNTIF(user_list!H:H,A2275)</f>
        <v>0</v>
      </c>
      <c r="F2275">
        <f t="shared" si="70"/>
        <v>3</v>
      </c>
      <c r="G2275">
        <f t="shared" si="71"/>
        <v>2021</v>
      </c>
    </row>
    <row r="2276" spans="1:7" x14ac:dyDescent="0.3">
      <c r="A2276" s="65">
        <v>44279</v>
      </c>
      <c r="B2276">
        <f>SUMIFS(user_list!P:P,user_list!G:G,"&lt;="&amp;A2276,user_list!H:H,"&gt;="&amp;A2276)</f>
        <v>0.53649256540560886</v>
      </c>
      <c r="C2276">
        <f>SUMIFS(user_list!Q:Q,user_list!G:G,"&lt;="&amp;A2276,user_list!H:H,"&gt;="&amp;A2276)</f>
        <v>1.4445228684359119</v>
      </c>
      <c r="D2276">
        <f>SUMIFS(user_list!P:P,user_list!G:G,"&lt;="&amp;A2276,user_list!H:H,"&gt;="&amp;A2276,user_list!J:J,days!G2276)+SUMIFS(user_list!P:P,user_list!G:G,"&lt;="&amp;A2276,user_list!H:H,"&gt;="&amp;A2276,user_list!J:J,days!G2276-1)</f>
        <v>0.52075757575757575</v>
      </c>
      <c r="E2276">
        <f>COUNTIF(user_list!H:H,A2276)</f>
        <v>1</v>
      </c>
      <c r="F2276">
        <f t="shared" si="70"/>
        <v>3</v>
      </c>
      <c r="G2276">
        <f t="shared" si="71"/>
        <v>2021</v>
      </c>
    </row>
    <row r="2277" spans="1:7" x14ac:dyDescent="0.3">
      <c r="A2277" s="65">
        <v>44280</v>
      </c>
      <c r="B2277">
        <f>SUMIFS(user_list!P:P,user_list!G:G,"&lt;="&amp;A2277,user_list!H:H,"&gt;="&amp;A2277)</f>
        <v>0.31573498964803309</v>
      </c>
      <c r="C2277">
        <f>SUMIFS(user_list!Q:Q,user_list!G:G,"&lt;="&amp;A2277,user_list!H:H,"&gt;="&amp;A2277)</f>
        <v>0.89906832298136652</v>
      </c>
      <c r="D2277">
        <f>SUMIFS(user_list!P:P,user_list!G:G,"&lt;="&amp;A2277,user_list!H:H,"&gt;="&amp;A2277,user_list!J:J,days!G2277)+SUMIFS(user_list!P:P,user_list!G:G,"&lt;="&amp;A2277,user_list!H:H,"&gt;="&amp;A2277,user_list!J:J,days!G2277-1)</f>
        <v>0.3</v>
      </c>
      <c r="E2277">
        <f>COUNTIF(user_list!H:H,A2277)</f>
        <v>0</v>
      </c>
      <c r="F2277">
        <f t="shared" si="70"/>
        <v>3</v>
      </c>
      <c r="G2277">
        <f t="shared" si="71"/>
        <v>2021</v>
      </c>
    </row>
    <row r="2278" spans="1:7" x14ac:dyDescent="0.3">
      <c r="A2278" s="65">
        <v>44281</v>
      </c>
      <c r="B2278">
        <f>SUMIFS(user_list!P:P,user_list!G:G,"&lt;="&amp;A2278,user_list!H:H,"&gt;="&amp;A2278)</f>
        <v>0.31573498964803309</v>
      </c>
      <c r="C2278">
        <f>SUMIFS(user_list!Q:Q,user_list!G:G,"&lt;="&amp;A2278,user_list!H:H,"&gt;="&amp;A2278)</f>
        <v>0.89906832298136652</v>
      </c>
      <c r="D2278">
        <f>SUMIFS(user_list!P:P,user_list!G:G,"&lt;="&amp;A2278,user_list!H:H,"&gt;="&amp;A2278,user_list!J:J,days!G2278)+SUMIFS(user_list!P:P,user_list!G:G,"&lt;="&amp;A2278,user_list!H:H,"&gt;="&amp;A2278,user_list!J:J,days!G2278-1)</f>
        <v>0.3</v>
      </c>
      <c r="E2278">
        <f>COUNTIF(user_list!H:H,A2278)</f>
        <v>0</v>
      </c>
      <c r="F2278">
        <f t="shared" si="70"/>
        <v>3</v>
      </c>
      <c r="G2278">
        <f t="shared" si="71"/>
        <v>2021</v>
      </c>
    </row>
    <row r="2279" spans="1:7" x14ac:dyDescent="0.3">
      <c r="A2279" s="65">
        <v>44282</v>
      </c>
      <c r="B2279">
        <f>SUMIFS(user_list!P:P,user_list!G:G,"&lt;="&amp;A2279,user_list!H:H,"&gt;="&amp;A2279)</f>
        <v>0.31573498964803309</v>
      </c>
      <c r="C2279">
        <f>SUMIFS(user_list!Q:Q,user_list!G:G,"&lt;="&amp;A2279,user_list!H:H,"&gt;="&amp;A2279)</f>
        <v>0.89906832298136652</v>
      </c>
      <c r="D2279">
        <f>SUMIFS(user_list!P:P,user_list!G:G,"&lt;="&amp;A2279,user_list!H:H,"&gt;="&amp;A2279,user_list!J:J,days!G2279)+SUMIFS(user_list!P:P,user_list!G:G,"&lt;="&amp;A2279,user_list!H:H,"&gt;="&amp;A2279,user_list!J:J,days!G2279-1)</f>
        <v>0.3</v>
      </c>
      <c r="E2279">
        <f>COUNTIF(user_list!H:H,A2279)</f>
        <v>0</v>
      </c>
      <c r="F2279">
        <f t="shared" si="70"/>
        <v>3</v>
      </c>
      <c r="G2279">
        <f t="shared" si="71"/>
        <v>2021</v>
      </c>
    </row>
    <row r="2280" spans="1:7" x14ac:dyDescent="0.3">
      <c r="A2280" s="65">
        <v>44283</v>
      </c>
      <c r="B2280">
        <f>SUMIFS(user_list!P:P,user_list!G:G,"&lt;="&amp;A2280,user_list!H:H,"&gt;="&amp;A2280)</f>
        <v>0.31573498964803309</v>
      </c>
      <c r="C2280">
        <f>SUMIFS(user_list!Q:Q,user_list!G:G,"&lt;="&amp;A2280,user_list!H:H,"&gt;="&amp;A2280)</f>
        <v>0.89906832298136652</v>
      </c>
      <c r="D2280">
        <f>SUMIFS(user_list!P:P,user_list!G:G,"&lt;="&amp;A2280,user_list!H:H,"&gt;="&amp;A2280,user_list!J:J,days!G2280)+SUMIFS(user_list!P:P,user_list!G:G,"&lt;="&amp;A2280,user_list!H:H,"&gt;="&amp;A2280,user_list!J:J,days!G2280-1)</f>
        <v>0.3</v>
      </c>
      <c r="E2280">
        <f>COUNTIF(user_list!H:H,A2280)</f>
        <v>0</v>
      </c>
      <c r="F2280">
        <f t="shared" si="70"/>
        <v>3</v>
      </c>
      <c r="G2280">
        <f t="shared" si="71"/>
        <v>2021</v>
      </c>
    </row>
    <row r="2281" spans="1:7" x14ac:dyDescent="0.3">
      <c r="A2281" s="65">
        <v>44284</v>
      </c>
      <c r="B2281">
        <f>SUMIFS(user_list!P:P,user_list!G:G,"&lt;="&amp;A2281,user_list!H:H,"&gt;="&amp;A2281)</f>
        <v>0.31573498964803309</v>
      </c>
      <c r="C2281">
        <f>SUMIFS(user_list!Q:Q,user_list!G:G,"&lt;="&amp;A2281,user_list!H:H,"&gt;="&amp;A2281)</f>
        <v>0.89906832298136652</v>
      </c>
      <c r="D2281">
        <f>SUMIFS(user_list!P:P,user_list!G:G,"&lt;="&amp;A2281,user_list!H:H,"&gt;="&amp;A2281,user_list!J:J,days!G2281)+SUMIFS(user_list!P:P,user_list!G:G,"&lt;="&amp;A2281,user_list!H:H,"&gt;="&amp;A2281,user_list!J:J,days!G2281-1)</f>
        <v>0.3</v>
      </c>
      <c r="E2281">
        <f>COUNTIF(user_list!H:H,A2281)</f>
        <v>0</v>
      </c>
      <c r="F2281">
        <f t="shared" si="70"/>
        <v>3</v>
      </c>
      <c r="G2281">
        <f t="shared" si="71"/>
        <v>2021</v>
      </c>
    </row>
    <row r="2282" spans="1:7" x14ac:dyDescent="0.3">
      <c r="A2282" s="65">
        <v>44285</v>
      </c>
      <c r="B2282">
        <f>SUMIFS(user_list!P:P,user_list!G:G,"&lt;="&amp;A2282,user_list!H:H,"&gt;="&amp;A2282)</f>
        <v>0.31573498964803309</v>
      </c>
      <c r="C2282">
        <f>SUMIFS(user_list!Q:Q,user_list!G:G,"&lt;="&amp;A2282,user_list!H:H,"&gt;="&amp;A2282)</f>
        <v>0.89906832298136652</v>
      </c>
      <c r="D2282">
        <f>SUMIFS(user_list!P:P,user_list!G:G,"&lt;="&amp;A2282,user_list!H:H,"&gt;="&amp;A2282,user_list!J:J,days!G2282)+SUMIFS(user_list!P:P,user_list!G:G,"&lt;="&amp;A2282,user_list!H:H,"&gt;="&amp;A2282,user_list!J:J,days!G2282-1)</f>
        <v>0.3</v>
      </c>
      <c r="E2282">
        <f>COUNTIF(user_list!H:H,A2282)</f>
        <v>0</v>
      </c>
      <c r="F2282">
        <f t="shared" si="70"/>
        <v>3</v>
      </c>
      <c r="G2282">
        <f t="shared" si="71"/>
        <v>2021</v>
      </c>
    </row>
    <row r="2283" spans="1:7" x14ac:dyDescent="0.3">
      <c r="A2283" s="65">
        <v>44286</v>
      </c>
      <c r="B2283">
        <f>SUMIFS(user_list!P:P,user_list!G:G,"&lt;="&amp;A2283,user_list!H:H,"&gt;="&amp;A2283)</f>
        <v>0.31573498964803309</v>
      </c>
      <c r="C2283">
        <f>SUMIFS(user_list!Q:Q,user_list!G:G,"&lt;="&amp;A2283,user_list!H:H,"&gt;="&amp;A2283)</f>
        <v>0.89906832298136652</v>
      </c>
      <c r="D2283">
        <f>SUMIFS(user_list!P:P,user_list!G:G,"&lt;="&amp;A2283,user_list!H:H,"&gt;="&amp;A2283,user_list!J:J,days!G2283)+SUMIFS(user_list!P:P,user_list!G:G,"&lt;="&amp;A2283,user_list!H:H,"&gt;="&amp;A2283,user_list!J:J,days!G2283-1)</f>
        <v>0.3</v>
      </c>
      <c r="E2283">
        <f>COUNTIF(user_list!H:H,A2283)</f>
        <v>0</v>
      </c>
      <c r="F2283">
        <f t="shared" si="70"/>
        <v>3</v>
      </c>
      <c r="G2283">
        <f t="shared" si="71"/>
        <v>2021</v>
      </c>
    </row>
    <row r="2284" spans="1:7" x14ac:dyDescent="0.3">
      <c r="A2284" s="65">
        <v>44287</v>
      </c>
      <c r="B2284">
        <f>SUMIFS(user_list!P:P,user_list!G:G,"&lt;="&amp;A2284,user_list!H:H,"&gt;="&amp;A2284)</f>
        <v>0.31573498964803309</v>
      </c>
      <c r="C2284">
        <f>SUMIFS(user_list!Q:Q,user_list!G:G,"&lt;="&amp;A2284,user_list!H:H,"&gt;="&amp;A2284)</f>
        <v>0.89906832298136652</v>
      </c>
      <c r="D2284">
        <f>SUMIFS(user_list!P:P,user_list!G:G,"&lt;="&amp;A2284,user_list!H:H,"&gt;="&amp;A2284,user_list!J:J,days!G2284)+SUMIFS(user_list!P:P,user_list!G:G,"&lt;="&amp;A2284,user_list!H:H,"&gt;="&amp;A2284,user_list!J:J,days!G2284-1)</f>
        <v>0.3</v>
      </c>
      <c r="E2284">
        <f>COUNTIF(user_list!H:H,A2284)</f>
        <v>0</v>
      </c>
      <c r="F2284">
        <f t="shared" si="70"/>
        <v>4</v>
      </c>
      <c r="G2284">
        <f t="shared" si="71"/>
        <v>2021</v>
      </c>
    </row>
    <row r="2285" spans="1:7" x14ac:dyDescent="0.3">
      <c r="A2285" s="65">
        <v>44288</v>
      </c>
      <c r="B2285">
        <f>SUMIFS(user_list!P:P,user_list!G:G,"&lt;="&amp;A2285,user_list!H:H,"&gt;="&amp;A2285)</f>
        <v>0.31573498964803309</v>
      </c>
      <c r="C2285">
        <f>SUMIFS(user_list!Q:Q,user_list!G:G,"&lt;="&amp;A2285,user_list!H:H,"&gt;="&amp;A2285)</f>
        <v>0.89906832298136652</v>
      </c>
      <c r="D2285">
        <f>SUMIFS(user_list!P:P,user_list!G:G,"&lt;="&amp;A2285,user_list!H:H,"&gt;="&amp;A2285,user_list!J:J,days!G2285)+SUMIFS(user_list!P:P,user_list!G:G,"&lt;="&amp;A2285,user_list!H:H,"&gt;="&amp;A2285,user_list!J:J,days!G2285-1)</f>
        <v>0.3</v>
      </c>
      <c r="E2285">
        <f>COUNTIF(user_list!H:H,A2285)</f>
        <v>0</v>
      </c>
      <c r="F2285">
        <f t="shared" si="70"/>
        <v>4</v>
      </c>
      <c r="G2285">
        <f t="shared" si="71"/>
        <v>2021</v>
      </c>
    </row>
    <row r="2286" spans="1:7" x14ac:dyDescent="0.3">
      <c r="A2286" s="65">
        <v>44289</v>
      </c>
      <c r="B2286">
        <f>SUMIFS(user_list!P:P,user_list!G:G,"&lt;="&amp;A2286,user_list!H:H,"&gt;="&amp;A2286)</f>
        <v>0.31573498964803309</v>
      </c>
      <c r="C2286">
        <f>SUMIFS(user_list!Q:Q,user_list!G:G,"&lt;="&amp;A2286,user_list!H:H,"&gt;="&amp;A2286)</f>
        <v>0.89906832298136652</v>
      </c>
      <c r="D2286">
        <f>SUMIFS(user_list!P:P,user_list!G:G,"&lt;="&amp;A2286,user_list!H:H,"&gt;="&amp;A2286,user_list!J:J,days!G2286)+SUMIFS(user_list!P:P,user_list!G:G,"&lt;="&amp;A2286,user_list!H:H,"&gt;="&amp;A2286,user_list!J:J,days!G2286-1)</f>
        <v>0.3</v>
      </c>
      <c r="E2286">
        <f>COUNTIF(user_list!H:H,A2286)</f>
        <v>0</v>
      </c>
      <c r="F2286">
        <f t="shared" si="70"/>
        <v>4</v>
      </c>
      <c r="G2286">
        <f t="shared" si="71"/>
        <v>2021</v>
      </c>
    </row>
    <row r="2287" spans="1:7" x14ac:dyDescent="0.3">
      <c r="A2287" s="65">
        <v>44290</v>
      </c>
      <c r="B2287">
        <f>SUMIFS(user_list!P:P,user_list!G:G,"&lt;="&amp;A2287,user_list!H:H,"&gt;="&amp;A2287)</f>
        <v>0.31573498964803309</v>
      </c>
      <c r="C2287">
        <f>SUMIFS(user_list!Q:Q,user_list!G:G,"&lt;="&amp;A2287,user_list!H:H,"&gt;="&amp;A2287)</f>
        <v>0.89906832298136652</v>
      </c>
      <c r="D2287">
        <f>SUMIFS(user_list!P:P,user_list!G:G,"&lt;="&amp;A2287,user_list!H:H,"&gt;="&amp;A2287,user_list!J:J,days!G2287)+SUMIFS(user_list!P:P,user_list!G:G,"&lt;="&amp;A2287,user_list!H:H,"&gt;="&amp;A2287,user_list!J:J,days!G2287-1)</f>
        <v>0.3</v>
      </c>
      <c r="E2287">
        <f>COUNTIF(user_list!H:H,A2287)</f>
        <v>0</v>
      </c>
      <c r="F2287">
        <f t="shared" si="70"/>
        <v>4</v>
      </c>
      <c r="G2287">
        <f t="shared" si="71"/>
        <v>2021</v>
      </c>
    </row>
    <row r="2288" spans="1:7" x14ac:dyDescent="0.3">
      <c r="A2288" s="65">
        <v>44291</v>
      </c>
      <c r="B2288">
        <f>SUMIFS(user_list!P:P,user_list!G:G,"&lt;="&amp;A2288,user_list!H:H,"&gt;="&amp;A2288)</f>
        <v>0.31573498964803309</v>
      </c>
      <c r="C2288">
        <f>SUMIFS(user_list!Q:Q,user_list!G:G,"&lt;="&amp;A2288,user_list!H:H,"&gt;="&amp;A2288)</f>
        <v>0.89906832298136652</v>
      </c>
      <c r="D2288">
        <f>SUMIFS(user_list!P:P,user_list!G:G,"&lt;="&amp;A2288,user_list!H:H,"&gt;="&amp;A2288,user_list!J:J,days!G2288)+SUMIFS(user_list!P:P,user_list!G:G,"&lt;="&amp;A2288,user_list!H:H,"&gt;="&amp;A2288,user_list!J:J,days!G2288-1)</f>
        <v>0.3</v>
      </c>
      <c r="E2288">
        <f>COUNTIF(user_list!H:H,A2288)</f>
        <v>0</v>
      </c>
      <c r="F2288">
        <f t="shared" si="70"/>
        <v>4</v>
      </c>
      <c r="G2288">
        <f t="shared" si="71"/>
        <v>2021</v>
      </c>
    </row>
    <row r="2289" spans="1:7" x14ac:dyDescent="0.3">
      <c r="A2289" s="65">
        <v>44292</v>
      </c>
      <c r="B2289">
        <f>SUMIFS(user_list!P:P,user_list!G:G,"&lt;="&amp;A2289,user_list!H:H,"&gt;="&amp;A2289)</f>
        <v>0.31573498964803309</v>
      </c>
      <c r="C2289">
        <f>SUMIFS(user_list!Q:Q,user_list!G:G,"&lt;="&amp;A2289,user_list!H:H,"&gt;="&amp;A2289)</f>
        <v>0.89906832298136652</v>
      </c>
      <c r="D2289">
        <f>SUMIFS(user_list!P:P,user_list!G:G,"&lt;="&amp;A2289,user_list!H:H,"&gt;="&amp;A2289,user_list!J:J,days!G2289)+SUMIFS(user_list!P:P,user_list!G:G,"&lt;="&amp;A2289,user_list!H:H,"&gt;="&amp;A2289,user_list!J:J,days!G2289-1)</f>
        <v>0.3</v>
      </c>
      <c r="E2289">
        <f>COUNTIF(user_list!H:H,A2289)</f>
        <v>0</v>
      </c>
      <c r="F2289">
        <f t="shared" si="70"/>
        <v>4</v>
      </c>
      <c r="G2289">
        <f t="shared" si="71"/>
        <v>2021</v>
      </c>
    </row>
    <row r="2290" spans="1:7" x14ac:dyDescent="0.3">
      <c r="A2290" s="65">
        <v>44293</v>
      </c>
      <c r="B2290">
        <f>SUMIFS(user_list!P:P,user_list!G:G,"&lt;="&amp;A2290,user_list!H:H,"&gt;="&amp;A2290)</f>
        <v>0.31573498964803309</v>
      </c>
      <c r="C2290">
        <f>SUMIFS(user_list!Q:Q,user_list!G:G,"&lt;="&amp;A2290,user_list!H:H,"&gt;="&amp;A2290)</f>
        <v>0.89906832298136652</v>
      </c>
      <c r="D2290">
        <f>SUMIFS(user_list!P:P,user_list!G:G,"&lt;="&amp;A2290,user_list!H:H,"&gt;="&amp;A2290,user_list!J:J,days!G2290)+SUMIFS(user_list!P:P,user_list!G:G,"&lt;="&amp;A2290,user_list!H:H,"&gt;="&amp;A2290,user_list!J:J,days!G2290-1)</f>
        <v>0.3</v>
      </c>
      <c r="E2290">
        <f>COUNTIF(user_list!H:H,A2290)</f>
        <v>0</v>
      </c>
      <c r="F2290">
        <f t="shared" si="70"/>
        <v>4</v>
      </c>
      <c r="G2290">
        <f t="shared" si="71"/>
        <v>2021</v>
      </c>
    </row>
    <row r="2291" spans="1:7" x14ac:dyDescent="0.3">
      <c r="A2291" s="65">
        <v>44294</v>
      </c>
      <c r="B2291">
        <f>SUMIFS(user_list!P:P,user_list!G:G,"&lt;="&amp;A2291,user_list!H:H,"&gt;="&amp;A2291)</f>
        <v>0.31573498964803309</v>
      </c>
      <c r="C2291">
        <f>SUMIFS(user_list!Q:Q,user_list!G:G,"&lt;="&amp;A2291,user_list!H:H,"&gt;="&amp;A2291)</f>
        <v>0.89906832298136652</v>
      </c>
      <c r="D2291">
        <f>SUMIFS(user_list!P:P,user_list!G:G,"&lt;="&amp;A2291,user_list!H:H,"&gt;="&amp;A2291,user_list!J:J,days!G2291)+SUMIFS(user_list!P:P,user_list!G:G,"&lt;="&amp;A2291,user_list!H:H,"&gt;="&amp;A2291,user_list!J:J,days!G2291-1)</f>
        <v>0.3</v>
      </c>
      <c r="E2291">
        <f>COUNTIF(user_list!H:H,A2291)</f>
        <v>1</v>
      </c>
      <c r="F2291">
        <f t="shared" si="70"/>
        <v>4</v>
      </c>
      <c r="G2291">
        <f t="shared" si="71"/>
        <v>2021</v>
      </c>
    </row>
    <row r="2292" spans="1:7" x14ac:dyDescent="0.3">
      <c r="A2292" s="65">
        <v>44295</v>
      </c>
      <c r="B2292">
        <f>SUMIFS(user_list!P:P,user_list!G:G,"&lt;="&amp;A2292,user_list!H:H,"&gt;="&amp;A2292)</f>
        <v>1.5734989648033122E-2</v>
      </c>
      <c r="C2292">
        <f>SUMIFS(user_list!Q:Q,user_list!G:G,"&lt;="&amp;A2292,user_list!H:H,"&gt;="&amp;A2292)</f>
        <v>0.14906832298136649</v>
      </c>
      <c r="D2292">
        <f>SUMIFS(user_list!P:P,user_list!G:G,"&lt;="&amp;A2292,user_list!H:H,"&gt;="&amp;A2292,user_list!J:J,days!G2292)+SUMIFS(user_list!P:P,user_list!G:G,"&lt;="&amp;A2292,user_list!H:H,"&gt;="&amp;A2292,user_list!J:J,days!G2292-1)</f>
        <v>0</v>
      </c>
      <c r="E2292">
        <f>COUNTIF(user_list!H:H,A2292)</f>
        <v>0</v>
      </c>
      <c r="F2292">
        <f t="shared" si="70"/>
        <v>4</v>
      </c>
      <c r="G2292">
        <f t="shared" si="71"/>
        <v>2021</v>
      </c>
    </row>
    <row r="2293" spans="1:7" x14ac:dyDescent="0.3">
      <c r="A2293" s="65">
        <v>44296</v>
      </c>
      <c r="B2293">
        <f>SUMIFS(user_list!P:P,user_list!G:G,"&lt;="&amp;A2293,user_list!H:H,"&gt;="&amp;A2293)</f>
        <v>0.49783375508013178</v>
      </c>
      <c r="C2293">
        <f>SUMIFS(user_list!Q:Q,user_list!G:G,"&lt;="&amp;A2293,user_list!H:H,"&gt;="&amp;A2293)</f>
        <v>1.3712905452035886</v>
      </c>
      <c r="D2293">
        <f>SUMIFS(user_list!P:P,user_list!G:G,"&lt;="&amp;A2293,user_list!H:H,"&gt;="&amp;A2293,user_list!J:J,days!G2293)+SUMIFS(user_list!P:P,user_list!G:G,"&lt;="&amp;A2293,user_list!H:H,"&gt;="&amp;A2293,user_list!J:J,days!G2293-1)</f>
        <v>0.48209876543209867</v>
      </c>
      <c r="E2293">
        <f>COUNTIF(user_list!H:H,A2293)</f>
        <v>0</v>
      </c>
      <c r="F2293">
        <f t="shared" si="70"/>
        <v>4</v>
      </c>
      <c r="G2293">
        <f t="shared" si="71"/>
        <v>2021</v>
      </c>
    </row>
    <row r="2294" spans="1:7" x14ac:dyDescent="0.3">
      <c r="A2294" s="65">
        <v>44297</v>
      </c>
      <c r="B2294">
        <f>SUMIFS(user_list!P:P,user_list!G:G,"&lt;="&amp;A2294,user_list!H:H,"&gt;="&amp;A2294)</f>
        <v>2.3678337550801314</v>
      </c>
      <c r="C2294">
        <f>SUMIFS(user_list!Q:Q,user_list!G:G,"&lt;="&amp;A2294,user_list!H:H,"&gt;="&amp;A2294)</f>
        <v>3.2943674682805115</v>
      </c>
      <c r="D2294">
        <f>SUMIFS(user_list!P:P,user_list!G:G,"&lt;="&amp;A2294,user_list!H:H,"&gt;="&amp;A2294,user_list!J:J,days!G2294)+SUMIFS(user_list!P:P,user_list!G:G,"&lt;="&amp;A2294,user_list!H:H,"&gt;="&amp;A2294,user_list!J:J,days!G2294-1)</f>
        <v>2.3520987654320984</v>
      </c>
      <c r="E2294">
        <f>COUNTIF(user_list!H:H,A2294)</f>
        <v>1</v>
      </c>
      <c r="F2294">
        <f t="shared" si="70"/>
        <v>4</v>
      </c>
      <c r="G2294">
        <f t="shared" si="71"/>
        <v>2021</v>
      </c>
    </row>
    <row r="2295" spans="1:7" x14ac:dyDescent="0.3">
      <c r="A2295" s="65">
        <v>44298</v>
      </c>
      <c r="B2295">
        <f>SUMIFS(user_list!P:P,user_list!G:G,"&lt;="&amp;A2295,user_list!H:H,"&gt;="&amp;A2295)</f>
        <v>0.86450042174679842</v>
      </c>
      <c r="C2295">
        <f>SUMIFS(user_list!Q:Q,user_list!G:G,"&lt;="&amp;A2295,user_list!H:H,"&gt;="&amp;A2295)</f>
        <v>2.2943674682805115</v>
      </c>
      <c r="D2295">
        <f>SUMIFS(user_list!P:P,user_list!G:G,"&lt;="&amp;A2295,user_list!H:H,"&gt;="&amp;A2295,user_list!J:J,days!G2295)+SUMIFS(user_list!P:P,user_list!G:G,"&lt;="&amp;A2295,user_list!H:H,"&gt;="&amp;A2295,user_list!J:J,days!G2295-1)</f>
        <v>0.8487654320987652</v>
      </c>
      <c r="E2295">
        <f>COUNTIF(user_list!H:H,A2295)</f>
        <v>0</v>
      </c>
      <c r="F2295">
        <f t="shared" si="70"/>
        <v>4</v>
      </c>
      <c r="G2295">
        <f t="shared" si="71"/>
        <v>2021</v>
      </c>
    </row>
    <row r="2296" spans="1:7" x14ac:dyDescent="0.3">
      <c r="A2296" s="65">
        <v>44299</v>
      </c>
      <c r="B2296">
        <f>SUMIFS(user_list!P:P,user_list!G:G,"&lt;="&amp;A2296,user_list!H:H,"&gt;="&amp;A2296)</f>
        <v>0.86450042174679842</v>
      </c>
      <c r="C2296">
        <f>SUMIFS(user_list!Q:Q,user_list!G:G,"&lt;="&amp;A2296,user_list!H:H,"&gt;="&amp;A2296)</f>
        <v>2.2943674682805115</v>
      </c>
      <c r="D2296">
        <f>SUMIFS(user_list!P:P,user_list!G:G,"&lt;="&amp;A2296,user_list!H:H,"&gt;="&amp;A2296,user_list!J:J,days!G2296)+SUMIFS(user_list!P:P,user_list!G:G,"&lt;="&amp;A2296,user_list!H:H,"&gt;="&amp;A2296,user_list!J:J,days!G2296-1)</f>
        <v>0.8487654320987652</v>
      </c>
      <c r="E2296">
        <f>COUNTIF(user_list!H:H,A2296)</f>
        <v>0</v>
      </c>
      <c r="F2296">
        <f t="shared" si="70"/>
        <v>4</v>
      </c>
      <c r="G2296">
        <f t="shared" si="71"/>
        <v>2021</v>
      </c>
    </row>
    <row r="2297" spans="1:7" x14ac:dyDescent="0.3">
      <c r="A2297" s="65">
        <v>44300</v>
      </c>
      <c r="B2297">
        <f>SUMIFS(user_list!P:P,user_list!G:G,"&lt;="&amp;A2297,user_list!H:H,"&gt;="&amp;A2297)</f>
        <v>0.86450042174679842</v>
      </c>
      <c r="C2297">
        <f>SUMIFS(user_list!Q:Q,user_list!G:G,"&lt;="&amp;A2297,user_list!H:H,"&gt;="&amp;A2297)</f>
        <v>2.2943674682805115</v>
      </c>
      <c r="D2297">
        <f>SUMIFS(user_list!P:P,user_list!G:G,"&lt;="&amp;A2297,user_list!H:H,"&gt;="&amp;A2297,user_list!J:J,days!G2297)+SUMIFS(user_list!P:P,user_list!G:G,"&lt;="&amp;A2297,user_list!H:H,"&gt;="&amp;A2297,user_list!J:J,days!G2297-1)</f>
        <v>0.8487654320987652</v>
      </c>
      <c r="E2297">
        <f>COUNTIF(user_list!H:H,A2297)</f>
        <v>0</v>
      </c>
      <c r="F2297">
        <f t="shared" si="70"/>
        <v>4</v>
      </c>
      <c r="G2297">
        <f t="shared" si="71"/>
        <v>2021</v>
      </c>
    </row>
    <row r="2298" spans="1:7" x14ac:dyDescent="0.3">
      <c r="A2298" s="65">
        <v>44301</v>
      </c>
      <c r="B2298">
        <f>SUMIFS(user_list!P:P,user_list!G:G,"&lt;="&amp;A2298,user_list!H:H,"&gt;="&amp;A2298)</f>
        <v>0.86450042174679842</v>
      </c>
      <c r="C2298">
        <f>SUMIFS(user_list!Q:Q,user_list!G:G,"&lt;="&amp;A2298,user_list!H:H,"&gt;="&amp;A2298)</f>
        <v>2.2943674682805115</v>
      </c>
      <c r="D2298">
        <f>SUMIFS(user_list!P:P,user_list!G:G,"&lt;="&amp;A2298,user_list!H:H,"&gt;="&amp;A2298,user_list!J:J,days!G2298)+SUMIFS(user_list!P:P,user_list!G:G,"&lt;="&amp;A2298,user_list!H:H,"&gt;="&amp;A2298,user_list!J:J,days!G2298-1)</f>
        <v>0.8487654320987652</v>
      </c>
      <c r="E2298">
        <f>COUNTIF(user_list!H:H,A2298)</f>
        <v>0</v>
      </c>
      <c r="F2298">
        <f t="shared" si="70"/>
        <v>4</v>
      </c>
      <c r="G2298">
        <f t="shared" si="71"/>
        <v>2021</v>
      </c>
    </row>
    <row r="2299" spans="1:7" x14ac:dyDescent="0.3">
      <c r="A2299" s="65">
        <v>44302</v>
      </c>
      <c r="B2299">
        <f>SUMIFS(user_list!P:P,user_list!G:G,"&lt;="&amp;A2299,user_list!H:H,"&gt;="&amp;A2299)</f>
        <v>0.86450042174679842</v>
      </c>
      <c r="C2299">
        <f>SUMIFS(user_list!Q:Q,user_list!G:G,"&lt;="&amp;A2299,user_list!H:H,"&gt;="&amp;A2299)</f>
        <v>2.2943674682805115</v>
      </c>
      <c r="D2299">
        <f>SUMIFS(user_list!P:P,user_list!G:G,"&lt;="&amp;A2299,user_list!H:H,"&gt;="&amp;A2299,user_list!J:J,days!G2299)+SUMIFS(user_list!P:P,user_list!G:G,"&lt;="&amp;A2299,user_list!H:H,"&gt;="&amp;A2299,user_list!J:J,days!G2299-1)</f>
        <v>0.8487654320987652</v>
      </c>
      <c r="E2299">
        <f>COUNTIF(user_list!H:H,A2299)</f>
        <v>0</v>
      </c>
      <c r="F2299">
        <f t="shared" si="70"/>
        <v>4</v>
      </c>
      <c r="G2299">
        <f t="shared" si="71"/>
        <v>2021</v>
      </c>
    </row>
    <row r="2300" spans="1:7" x14ac:dyDescent="0.3">
      <c r="A2300" s="65">
        <v>44303</v>
      </c>
      <c r="B2300">
        <f>SUMIFS(user_list!P:P,user_list!G:G,"&lt;="&amp;A2300,user_list!H:H,"&gt;="&amp;A2300)</f>
        <v>0.86450042174679842</v>
      </c>
      <c r="C2300">
        <f>SUMIFS(user_list!Q:Q,user_list!G:G,"&lt;="&amp;A2300,user_list!H:H,"&gt;="&amp;A2300)</f>
        <v>2.2943674682805115</v>
      </c>
      <c r="D2300">
        <f>SUMIFS(user_list!P:P,user_list!G:G,"&lt;="&amp;A2300,user_list!H:H,"&gt;="&amp;A2300,user_list!J:J,days!G2300)+SUMIFS(user_list!P:P,user_list!G:G,"&lt;="&amp;A2300,user_list!H:H,"&gt;="&amp;A2300,user_list!J:J,days!G2300-1)</f>
        <v>0.8487654320987652</v>
      </c>
      <c r="E2300">
        <f>COUNTIF(user_list!H:H,A2300)</f>
        <v>0</v>
      </c>
      <c r="F2300">
        <f t="shared" si="70"/>
        <v>4</v>
      </c>
      <c r="G2300">
        <f t="shared" si="71"/>
        <v>2021</v>
      </c>
    </row>
    <row r="2301" spans="1:7" x14ac:dyDescent="0.3">
      <c r="A2301" s="65">
        <v>44304</v>
      </c>
      <c r="B2301">
        <f>SUMIFS(user_list!P:P,user_list!G:G,"&lt;="&amp;A2301,user_list!H:H,"&gt;="&amp;A2301)</f>
        <v>1.5183893106356874</v>
      </c>
      <c r="C2301">
        <f>SUMIFS(user_list!Q:Q,user_list!G:G,"&lt;="&amp;A2301,user_list!H:H,"&gt;="&amp;A2301)</f>
        <v>4.2943674682805115</v>
      </c>
      <c r="D2301">
        <f>SUMIFS(user_list!P:P,user_list!G:G,"&lt;="&amp;A2301,user_list!H:H,"&gt;="&amp;A2301,user_list!J:J,days!G2301)+SUMIFS(user_list!P:P,user_list!G:G,"&lt;="&amp;A2301,user_list!H:H,"&gt;="&amp;A2301,user_list!J:J,days!G2301-1)</f>
        <v>1.2432098765432098</v>
      </c>
      <c r="E2301">
        <f>COUNTIF(user_list!H:H,A2301)</f>
        <v>4</v>
      </c>
      <c r="F2301">
        <f t="shared" si="70"/>
        <v>4</v>
      </c>
      <c r="G2301">
        <f t="shared" si="71"/>
        <v>2021</v>
      </c>
    </row>
    <row r="2302" spans="1:7" x14ac:dyDescent="0.3">
      <c r="A2302" s="65">
        <v>44305</v>
      </c>
      <c r="B2302">
        <f>SUMIFS(user_list!P:P,user_list!G:G,"&lt;="&amp;A2302,user_list!H:H,"&gt;="&amp;A2302)</f>
        <v>0.43999999999999989</v>
      </c>
      <c r="C2302">
        <f>SUMIFS(user_list!Q:Q,user_list!G:G,"&lt;="&amp;A2302,user_list!H:H,"&gt;="&amp;A2302)</f>
        <v>1.3230769230769233</v>
      </c>
      <c r="D2302">
        <f>SUMIFS(user_list!P:P,user_list!G:G,"&lt;="&amp;A2302,user_list!H:H,"&gt;="&amp;A2302,user_list!J:J,days!G2302)+SUMIFS(user_list!P:P,user_list!G:G,"&lt;="&amp;A2302,user_list!H:H,"&gt;="&amp;A2302,user_list!J:J,days!G2302-1)</f>
        <v>0.43999999999999989</v>
      </c>
      <c r="E2302">
        <f>COUNTIF(user_list!H:H,A2302)</f>
        <v>0</v>
      </c>
      <c r="F2302">
        <f t="shared" si="70"/>
        <v>4</v>
      </c>
      <c r="G2302">
        <f t="shared" si="71"/>
        <v>2021</v>
      </c>
    </row>
    <row r="2303" spans="1:7" x14ac:dyDescent="0.3">
      <c r="A2303" s="65">
        <v>44306</v>
      </c>
      <c r="B2303">
        <f>SUMIFS(user_list!P:P,user_list!G:G,"&lt;="&amp;A2303,user_list!H:H,"&gt;="&amp;A2303)</f>
        <v>0.43999999999999989</v>
      </c>
      <c r="C2303">
        <f>SUMIFS(user_list!Q:Q,user_list!G:G,"&lt;="&amp;A2303,user_list!H:H,"&gt;="&amp;A2303)</f>
        <v>1.3230769230769233</v>
      </c>
      <c r="D2303">
        <f>SUMIFS(user_list!P:P,user_list!G:G,"&lt;="&amp;A2303,user_list!H:H,"&gt;="&amp;A2303,user_list!J:J,days!G2303)+SUMIFS(user_list!P:P,user_list!G:G,"&lt;="&amp;A2303,user_list!H:H,"&gt;="&amp;A2303,user_list!J:J,days!G2303-1)</f>
        <v>0.43999999999999989</v>
      </c>
      <c r="E2303">
        <f>COUNTIF(user_list!H:H,A2303)</f>
        <v>0</v>
      </c>
      <c r="F2303">
        <f t="shared" si="70"/>
        <v>4</v>
      </c>
      <c r="G2303">
        <f t="shared" si="71"/>
        <v>2021</v>
      </c>
    </row>
    <row r="2304" spans="1:7" x14ac:dyDescent="0.3">
      <c r="A2304" s="65">
        <v>44307</v>
      </c>
      <c r="B2304">
        <f>SUMIFS(user_list!P:P,user_list!G:G,"&lt;="&amp;A2304,user_list!H:H,"&gt;="&amp;A2304)</f>
        <v>0.95481481481481478</v>
      </c>
      <c r="C2304">
        <f>SUMIFS(user_list!Q:Q,user_list!G:G,"&lt;="&amp;A2304,user_list!H:H,"&gt;="&amp;A2304)</f>
        <v>2.6564102564102563</v>
      </c>
      <c r="D2304">
        <f>SUMIFS(user_list!P:P,user_list!G:G,"&lt;="&amp;A2304,user_list!H:H,"&gt;="&amp;A2304,user_list!J:J,days!G2304)+SUMIFS(user_list!P:P,user_list!G:G,"&lt;="&amp;A2304,user_list!H:H,"&gt;="&amp;A2304,user_list!J:J,days!G2304-1)</f>
        <v>0.95481481481481478</v>
      </c>
      <c r="E2304">
        <f>COUNTIF(user_list!H:H,A2304)</f>
        <v>0</v>
      </c>
      <c r="F2304">
        <f t="shared" si="70"/>
        <v>4</v>
      </c>
      <c r="G2304">
        <f t="shared" si="71"/>
        <v>2021</v>
      </c>
    </row>
    <row r="2305" spans="1:7" x14ac:dyDescent="0.3">
      <c r="A2305" s="65">
        <v>44308</v>
      </c>
      <c r="B2305">
        <f>SUMIFS(user_list!P:P,user_list!G:G,"&lt;="&amp;A2305,user_list!H:H,"&gt;="&amp;A2305)</f>
        <v>0.95481481481481478</v>
      </c>
      <c r="C2305">
        <f>SUMIFS(user_list!Q:Q,user_list!G:G,"&lt;="&amp;A2305,user_list!H:H,"&gt;="&amp;A2305)</f>
        <v>2.6564102564102563</v>
      </c>
      <c r="D2305">
        <f>SUMIFS(user_list!P:P,user_list!G:G,"&lt;="&amp;A2305,user_list!H:H,"&gt;="&amp;A2305,user_list!J:J,days!G2305)+SUMIFS(user_list!P:P,user_list!G:G,"&lt;="&amp;A2305,user_list!H:H,"&gt;="&amp;A2305,user_list!J:J,days!G2305-1)</f>
        <v>0.95481481481481478</v>
      </c>
      <c r="E2305">
        <f>COUNTIF(user_list!H:H,A2305)</f>
        <v>0</v>
      </c>
      <c r="F2305">
        <f t="shared" si="70"/>
        <v>4</v>
      </c>
      <c r="G2305">
        <f t="shared" si="71"/>
        <v>2021</v>
      </c>
    </row>
    <row r="2306" spans="1:7" x14ac:dyDescent="0.3">
      <c r="A2306" s="65">
        <v>44309</v>
      </c>
      <c r="B2306">
        <f>SUMIFS(user_list!P:P,user_list!G:G,"&lt;="&amp;A2306,user_list!H:H,"&gt;="&amp;A2306)</f>
        <v>0.95481481481481478</v>
      </c>
      <c r="C2306">
        <f>SUMIFS(user_list!Q:Q,user_list!G:G,"&lt;="&amp;A2306,user_list!H:H,"&gt;="&amp;A2306)</f>
        <v>2.6564102564102563</v>
      </c>
      <c r="D2306">
        <f>SUMIFS(user_list!P:P,user_list!G:G,"&lt;="&amp;A2306,user_list!H:H,"&gt;="&amp;A2306,user_list!J:J,days!G2306)+SUMIFS(user_list!P:P,user_list!G:G,"&lt;="&amp;A2306,user_list!H:H,"&gt;="&amp;A2306,user_list!J:J,days!G2306-1)</f>
        <v>0.95481481481481478</v>
      </c>
      <c r="E2306">
        <f>COUNTIF(user_list!H:H,A2306)</f>
        <v>1</v>
      </c>
      <c r="F2306">
        <f t="shared" ref="F2306:F2369" si="72">MONTH(A2306)</f>
        <v>4</v>
      </c>
      <c r="G2306">
        <f t="shared" ref="G2306:G2369" si="73">YEAR(A2306)</f>
        <v>2021</v>
      </c>
    </row>
    <row r="2307" spans="1:7" x14ac:dyDescent="0.3">
      <c r="A2307" s="65">
        <v>44310</v>
      </c>
      <c r="B2307">
        <f>SUMIFS(user_list!P:P,user_list!G:G,"&lt;="&amp;A2307,user_list!H:H,"&gt;="&amp;A2307)</f>
        <v>0.76037037037037036</v>
      </c>
      <c r="C2307">
        <f>SUMIFS(user_list!Q:Q,user_list!G:G,"&lt;="&amp;A2307,user_list!H:H,"&gt;="&amp;A2307)</f>
        <v>2.7333333333333329</v>
      </c>
      <c r="D2307">
        <f>SUMIFS(user_list!P:P,user_list!G:G,"&lt;="&amp;A2307,user_list!H:H,"&gt;="&amp;A2307,user_list!J:J,days!G2307)+SUMIFS(user_list!P:P,user_list!G:G,"&lt;="&amp;A2307,user_list!H:H,"&gt;="&amp;A2307,user_list!J:J,days!G2307-1)</f>
        <v>0.5881481481481482</v>
      </c>
      <c r="E2307">
        <f>COUNTIF(user_list!H:H,A2307)</f>
        <v>1</v>
      </c>
      <c r="F2307">
        <f t="shared" si="72"/>
        <v>4</v>
      </c>
      <c r="G2307">
        <f t="shared" si="73"/>
        <v>2021</v>
      </c>
    </row>
    <row r="2308" spans="1:7" x14ac:dyDescent="0.3">
      <c r="A2308" s="65">
        <v>44311</v>
      </c>
      <c r="B2308">
        <f>SUMIFS(user_list!P:P,user_list!G:G,"&lt;="&amp;A2308,user_list!H:H,"&gt;="&amp;A2308)</f>
        <v>1.0748148148148149</v>
      </c>
      <c r="C2308">
        <f>SUMIFS(user_list!Q:Q,user_list!G:G,"&lt;="&amp;A2308,user_list!H:H,"&gt;="&amp;A2308)</f>
        <v>2.9333333333333331</v>
      </c>
      <c r="D2308">
        <f>SUMIFS(user_list!P:P,user_list!G:G,"&lt;="&amp;A2308,user_list!H:H,"&gt;="&amp;A2308,user_list!J:J,days!G2308)+SUMIFS(user_list!P:P,user_list!G:G,"&lt;="&amp;A2308,user_list!H:H,"&gt;="&amp;A2308,user_list!J:J,days!G2308-1)</f>
        <v>1.0748148148148149</v>
      </c>
      <c r="E2308">
        <f>COUNTIF(user_list!H:H,A2308)</f>
        <v>0</v>
      </c>
      <c r="F2308">
        <f t="shared" si="72"/>
        <v>4</v>
      </c>
      <c r="G2308">
        <f t="shared" si="73"/>
        <v>2021</v>
      </c>
    </row>
    <row r="2309" spans="1:7" x14ac:dyDescent="0.3">
      <c r="A2309" s="65">
        <v>44312</v>
      </c>
      <c r="B2309">
        <f>SUMIFS(user_list!P:P,user_list!G:G,"&lt;="&amp;A2309,user_list!H:H,"&gt;="&amp;A2309)</f>
        <v>1.0748148148148149</v>
      </c>
      <c r="C2309">
        <f>SUMIFS(user_list!Q:Q,user_list!G:G,"&lt;="&amp;A2309,user_list!H:H,"&gt;="&amp;A2309)</f>
        <v>2.9333333333333331</v>
      </c>
      <c r="D2309">
        <f>SUMIFS(user_list!P:P,user_list!G:G,"&lt;="&amp;A2309,user_list!H:H,"&gt;="&amp;A2309,user_list!J:J,days!G2309)+SUMIFS(user_list!P:P,user_list!G:G,"&lt;="&amp;A2309,user_list!H:H,"&gt;="&amp;A2309,user_list!J:J,days!G2309-1)</f>
        <v>1.0748148148148149</v>
      </c>
      <c r="E2309">
        <f>COUNTIF(user_list!H:H,A2309)</f>
        <v>0</v>
      </c>
      <c r="F2309">
        <f t="shared" si="72"/>
        <v>4</v>
      </c>
      <c r="G2309">
        <f t="shared" si="73"/>
        <v>2021</v>
      </c>
    </row>
    <row r="2310" spans="1:7" x14ac:dyDescent="0.3">
      <c r="A2310" s="65">
        <v>44313</v>
      </c>
      <c r="B2310">
        <f>SUMIFS(user_list!P:P,user_list!G:G,"&lt;="&amp;A2310,user_list!H:H,"&gt;="&amp;A2310)</f>
        <v>1.0748148148148149</v>
      </c>
      <c r="C2310">
        <f>SUMIFS(user_list!Q:Q,user_list!G:G,"&lt;="&amp;A2310,user_list!H:H,"&gt;="&amp;A2310)</f>
        <v>2.9333333333333331</v>
      </c>
      <c r="D2310">
        <f>SUMIFS(user_list!P:P,user_list!G:G,"&lt;="&amp;A2310,user_list!H:H,"&gt;="&amp;A2310,user_list!J:J,days!G2310)+SUMIFS(user_list!P:P,user_list!G:G,"&lt;="&amp;A2310,user_list!H:H,"&gt;="&amp;A2310,user_list!J:J,days!G2310-1)</f>
        <v>1.0748148148148149</v>
      </c>
      <c r="E2310">
        <f>COUNTIF(user_list!H:H,A2310)</f>
        <v>0</v>
      </c>
      <c r="F2310">
        <f t="shared" si="72"/>
        <v>4</v>
      </c>
      <c r="G2310">
        <f t="shared" si="73"/>
        <v>2021</v>
      </c>
    </row>
    <row r="2311" spans="1:7" x14ac:dyDescent="0.3">
      <c r="A2311" s="65">
        <v>44314</v>
      </c>
      <c r="B2311">
        <f>SUMIFS(user_list!P:P,user_list!G:G,"&lt;="&amp;A2311,user_list!H:H,"&gt;="&amp;A2311)</f>
        <v>1.0748148148148149</v>
      </c>
      <c r="C2311">
        <f>SUMIFS(user_list!Q:Q,user_list!G:G,"&lt;="&amp;A2311,user_list!H:H,"&gt;="&amp;A2311)</f>
        <v>2.9333333333333331</v>
      </c>
      <c r="D2311">
        <f>SUMIFS(user_list!P:P,user_list!G:G,"&lt;="&amp;A2311,user_list!H:H,"&gt;="&amp;A2311,user_list!J:J,days!G2311)+SUMIFS(user_list!P:P,user_list!G:G,"&lt;="&amp;A2311,user_list!H:H,"&gt;="&amp;A2311,user_list!J:J,days!G2311-1)</f>
        <v>1.0748148148148149</v>
      </c>
      <c r="E2311">
        <f>COUNTIF(user_list!H:H,A2311)</f>
        <v>0</v>
      </c>
      <c r="F2311">
        <f t="shared" si="72"/>
        <v>4</v>
      </c>
      <c r="G2311">
        <f t="shared" si="73"/>
        <v>2021</v>
      </c>
    </row>
    <row r="2312" spans="1:7" x14ac:dyDescent="0.3">
      <c r="A2312" s="65">
        <v>44315</v>
      </c>
      <c r="B2312">
        <f>SUMIFS(user_list!P:P,user_list!G:G,"&lt;="&amp;A2312,user_list!H:H,"&gt;="&amp;A2312)</f>
        <v>1.0748148148148149</v>
      </c>
      <c r="C2312">
        <f>SUMIFS(user_list!Q:Q,user_list!G:G,"&lt;="&amp;A2312,user_list!H:H,"&gt;="&amp;A2312)</f>
        <v>2.9333333333333331</v>
      </c>
      <c r="D2312">
        <f>SUMIFS(user_list!P:P,user_list!G:G,"&lt;="&amp;A2312,user_list!H:H,"&gt;="&amp;A2312,user_list!J:J,days!G2312)+SUMIFS(user_list!P:P,user_list!G:G,"&lt;="&amp;A2312,user_list!H:H,"&gt;="&amp;A2312,user_list!J:J,days!G2312-1)</f>
        <v>1.0748148148148149</v>
      </c>
      <c r="E2312">
        <f>COUNTIF(user_list!H:H,A2312)</f>
        <v>1</v>
      </c>
      <c r="F2312">
        <f t="shared" si="72"/>
        <v>4</v>
      </c>
      <c r="G2312">
        <f t="shared" si="73"/>
        <v>2021</v>
      </c>
    </row>
    <row r="2313" spans="1:7" x14ac:dyDescent="0.3">
      <c r="A2313" s="65">
        <v>44316</v>
      </c>
      <c r="B2313">
        <f>SUMIFS(user_list!P:P,user_list!G:G,"&lt;="&amp;A2313,user_list!H:H,"&gt;="&amp;A2313)</f>
        <v>0.56000000000000005</v>
      </c>
      <c r="C2313">
        <f>SUMIFS(user_list!Q:Q,user_list!G:G,"&lt;="&amp;A2313,user_list!H:H,"&gt;="&amp;A2313)</f>
        <v>1.6</v>
      </c>
      <c r="D2313">
        <f>SUMIFS(user_list!P:P,user_list!G:G,"&lt;="&amp;A2313,user_list!H:H,"&gt;="&amp;A2313,user_list!J:J,days!G2313)+SUMIFS(user_list!P:P,user_list!G:G,"&lt;="&amp;A2313,user_list!H:H,"&gt;="&amp;A2313,user_list!J:J,days!G2313-1)</f>
        <v>0.56000000000000005</v>
      </c>
      <c r="E2313">
        <f>COUNTIF(user_list!H:H,A2313)</f>
        <v>0</v>
      </c>
      <c r="F2313">
        <f t="shared" si="72"/>
        <v>4</v>
      </c>
      <c r="G2313">
        <f t="shared" si="73"/>
        <v>2021</v>
      </c>
    </row>
    <row r="2314" spans="1:7" x14ac:dyDescent="0.3">
      <c r="A2314" s="65">
        <v>44317</v>
      </c>
      <c r="B2314">
        <f>SUMIFS(user_list!P:P,user_list!G:G,"&lt;="&amp;A2314,user_list!H:H,"&gt;="&amp;A2314)</f>
        <v>0.56000000000000005</v>
      </c>
      <c r="C2314">
        <f>SUMIFS(user_list!Q:Q,user_list!G:G,"&lt;="&amp;A2314,user_list!H:H,"&gt;="&amp;A2314)</f>
        <v>1.6</v>
      </c>
      <c r="D2314">
        <f>SUMIFS(user_list!P:P,user_list!G:G,"&lt;="&amp;A2314,user_list!H:H,"&gt;="&amp;A2314,user_list!J:J,days!G2314)+SUMIFS(user_list!P:P,user_list!G:G,"&lt;="&amp;A2314,user_list!H:H,"&gt;="&amp;A2314,user_list!J:J,days!G2314-1)</f>
        <v>0.56000000000000005</v>
      </c>
      <c r="E2314">
        <f>COUNTIF(user_list!H:H,A2314)</f>
        <v>0</v>
      </c>
      <c r="F2314">
        <f t="shared" si="72"/>
        <v>5</v>
      </c>
      <c r="G2314">
        <f t="shared" si="73"/>
        <v>2021</v>
      </c>
    </row>
    <row r="2315" spans="1:7" x14ac:dyDescent="0.3">
      <c r="A2315" s="65">
        <v>44318</v>
      </c>
      <c r="B2315">
        <f>SUMIFS(user_list!P:P,user_list!G:G,"&lt;="&amp;A2315,user_list!H:H,"&gt;="&amp;A2315)</f>
        <v>0.71777777777777785</v>
      </c>
      <c r="C2315">
        <f>SUMIFS(user_list!Q:Q,user_list!G:G,"&lt;="&amp;A2315,user_list!H:H,"&gt;="&amp;A2315)</f>
        <v>2</v>
      </c>
      <c r="D2315">
        <f>SUMIFS(user_list!P:P,user_list!G:G,"&lt;="&amp;A2315,user_list!H:H,"&gt;="&amp;A2315,user_list!J:J,days!G2315)+SUMIFS(user_list!P:P,user_list!G:G,"&lt;="&amp;A2315,user_list!H:H,"&gt;="&amp;A2315,user_list!J:J,days!G2315-1)</f>
        <v>0.71777777777777785</v>
      </c>
      <c r="E2315">
        <f>COUNTIF(user_list!H:H,A2315)</f>
        <v>0</v>
      </c>
      <c r="F2315">
        <f t="shared" si="72"/>
        <v>5</v>
      </c>
      <c r="G2315">
        <f t="shared" si="73"/>
        <v>2021</v>
      </c>
    </row>
    <row r="2316" spans="1:7" x14ac:dyDescent="0.3">
      <c r="A2316" s="65">
        <v>44319</v>
      </c>
      <c r="B2316">
        <f>SUMIFS(user_list!P:P,user_list!G:G,"&lt;="&amp;A2316,user_list!H:H,"&gt;="&amp;A2316)</f>
        <v>1.6682407407407407</v>
      </c>
      <c r="C2316">
        <f>SUMIFS(user_list!Q:Q,user_list!G:G,"&lt;="&amp;A2316,user_list!H:H,"&gt;="&amp;A2316)</f>
        <v>5.166666666666667</v>
      </c>
      <c r="D2316">
        <f>SUMIFS(user_list!P:P,user_list!G:G,"&lt;="&amp;A2316,user_list!H:H,"&gt;="&amp;A2316,user_list!J:J,days!G2316)+SUMIFS(user_list!P:P,user_list!G:G,"&lt;="&amp;A2316,user_list!H:H,"&gt;="&amp;A2316,user_list!J:J,days!G2316-1)</f>
        <v>1.6682407407407407</v>
      </c>
      <c r="E2316">
        <f>COUNTIF(user_list!H:H,A2316)</f>
        <v>0</v>
      </c>
      <c r="F2316">
        <f t="shared" si="72"/>
        <v>5</v>
      </c>
      <c r="G2316">
        <f t="shared" si="73"/>
        <v>2021</v>
      </c>
    </row>
    <row r="2317" spans="1:7" x14ac:dyDescent="0.3">
      <c r="A2317" s="65">
        <v>44320</v>
      </c>
      <c r="B2317">
        <f>SUMIFS(user_list!P:P,user_list!G:G,"&lt;="&amp;A2317,user_list!H:H,"&gt;="&amp;A2317)</f>
        <v>1.6682407407407407</v>
      </c>
      <c r="C2317">
        <f>SUMIFS(user_list!Q:Q,user_list!G:G,"&lt;="&amp;A2317,user_list!H:H,"&gt;="&amp;A2317)</f>
        <v>5.166666666666667</v>
      </c>
      <c r="D2317">
        <f>SUMIFS(user_list!P:P,user_list!G:G,"&lt;="&amp;A2317,user_list!H:H,"&gt;="&amp;A2317,user_list!J:J,days!G2317)+SUMIFS(user_list!P:P,user_list!G:G,"&lt;="&amp;A2317,user_list!H:H,"&gt;="&amp;A2317,user_list!J:J,days!G2317-1)</f>
        <v>1.6682407407407407</v>
      </c>
      <c r="E2317">
        <f>COUNTIF(user_list!H:H,A2317)</f>
        <v>1</v>
      </c>
      <c r="F2317">
        <f t="shared" si="72"/>
        <v>5</v>
      </c>
      <c r="G2317">
        <f t="shared" si="73"/>
        <v>2021</v>
      </c>
    </row>
    <row r="2318" spans="1:7" x14ac:dyDescent="0.3">
      <c r="A2318" s="65">
        <v>44321</v>
      </c>
      <c r="B2318">
        <f>SUMIFS(user_list!P:P,user_list!G:G,"&lt;="&amp;A2318,user_list!H:H,"&gt;="&amp;A2318)</f>
        <v>1.1815740740740741</v>
      </c>
      <c r="C2318">
        <f>SUMIFS(user_list!Q:Q,user_list!G:G,"&lt;="&amp;A2318,user_list!H:H,"&gt;="&amp;A2318)</f>
        <v>3.9666666666666668</v>
      </c>
      <c r="D2318">
        <f>SUMIFS(user_list!P:P,user_list!G:G,"&lt;="&amp;A2318,user_list!H:H,"&gt;="&amp;A2318,user_list!J:J,days!G2318)+SUMIFS(user_list!P:P,user_list!G:G,"&lt;="&amp;A2318,user_list!H:H,"&gt;="&amp;A2318,user_list!J:J,days!G2318-1)</f>
        <v>1.1815740740740741</v>
      </c>
      <c r="E2318">
        <f>COUNTIF(user_list!H:H,A2318)</f>
        <v>0</v>
      </c>
      <c r="F2318">
        <f t="shared" si="72"/>
        <v>5</v>
      </c>
      <c r="G2318">
        <f t="shared" si="73"/>
        <v>2021</v>
      </c>
    </row>
    <row r="2319" spans="1:7" x14ac:dyDescent="0.3">
      <c r="A2319" s="65">
        <v>44322</v>
      </c>
      <c r="B2319">
        <f>SUMIFS(user_list!P:P,user_list!G:G,"&lt;="&amp;A2319,user_list!H:H,"&gt;="&amp;A2319)</f>
        <v>1.1815740740740741</v>
      </c>
      <c r="C2319">
        <f>SUMIFS(user_list!Q:Q,user_list!G:G,"&lt;="&amp;A2319,user_list!H:H,"&gt;="&amp;A2319)</f>
        <v>3.9666666666666668</v>
      </c>
      <c r="D2319">
        <f>SUMIFS(user_list!P:P,user_list!G:G,"&lt;="&amp;A2319,user_list!H:H,"&gt;="&amp;A2319,user_list!J:J,days!G2319)+SUMIFS(user_list!P:P,user_list!G:G,"&lt;="&amp;A2319,user_list!H:H,"&gt;="&amp;A2319,user_list!J:J,days!G2319-1)</f>
        <v>1.1815740740740741</v>
      </c>
      <c r="E2319">
        <f>COUNTIF(user_list!H:H,A2319)</f>
        <v>0</v>
      </c>
      <c r="F2319">
        <f t="shared" si="72"/>
        <v>5</v>
      </c>
      <c r="G2319">
        <f t="shared" si="73"/>
        <v>2021</v>
      </c>
    </row>
    <row r="2320" spans="1:7" x14ac:dyDescent="0.3">
      <c r="A2320" s="65">
        <v>44323</v>
      </c>
      <c r="B2320">
        <f>SUMIFS(user_list!P:P,user_list!G:G,"&lt;="&amp;A2320,user_list!H:H,"&gt;="&amp;A2320)</f>
        <v>1.1815740740740741</v>
      </c>
      <c r="C2320">
        <f>SUMIFS(user_list!Q:Q,user_list!G:G,"&lt;="&amp;A2320,user_list!H:H,"&gt;="&amp;A2320)</f>
        <v>3.9666666666666668</v>
      </c>
      <c r="D2320">
        <f>SUMIFS(user_list!P:P,user_list!G:G,"&lt;="&amp;A2320,user_list!H:H,"&gt;="&amp;A2320,user_list!J:J,days!G2320)+SUMIFS(user_list!P:P,user_list!G:G,"&lt;="&amp;A2320,user_list!H:H,"&gt;="&amp;A2320,user_list!J:J,days!G2320-1)</f>
        <v>1.1815740740740741</v>
      </c>
      <c r="E2320">
        <f>COUNTIF(user_list!H:H,A2320)</f>
        <v>0</v>
      </c>
      <c r="F2320">
        <f t="shared" si="72"/>
        <v>5</v>
      </c>
      <c r="G2320">
        <f t="shared" si="73"/>
        <v>2021</v>
      </c>
    </row>
    <row r="2321" spans="1:7" x14ac:dyDescent="0.3">
      <c r="A2321" s="65">
        <v>44324</v>
      </c>
      <c r="B2321">
        <f>SUMIFS(user_list!P:P,user_list!G:G,"&lt;="&amp;A2321,user_list!H:H,"&gt;="&amp;A2321)</f>
        <v>1.1815740740740741</v>
      </c>
      <c r="C2321">
        <f>SUMIFS(user_list!Q:Q,user_list!G:G,"&lt;="&amp;A2321,user_list!H:H,"&gt;="&amp;A2321)</f>
        <v>3.9666666666666668</v>
      </c>
      <c r="D2321">
        <f>SUMIFS(user_list!P:P,user_list!G:G,"&lt;="&amp;A2321,user_list!H:H,"&gt;="&amp;A2321,user_list!J:J,days!G2321)+SUMIFS(user_list!P:P,user_list!G:G,"&lt;="&amp;A2321,user_list!H:H,"&gt;="&amp;A2321,user_list!J:J,days!G2321-1)</f>
        <v>1.1815740740740741</v>
      </c>
      <c r="E2321">
        <f>COUNTIF(user_list!H:H,A2321)</f>
        <v>1</v>
      </c>
      <c r="F2321">
        <f t="shared" si="72"/>
        <v>5</v>
      </c>
      <c r="G2321">
        <f t="shared" si="73"/>
        <v>2021</v>
      </c>
    </row>
    <row r="2322" spans="1:7" x14ac:dyDescent="0.3">
      <c r="A2322" s="65">
        <v>44325</v>
      </c>
      <c r="B2322">
        <f>SUMIFS(user_list!P:P,user_list!G:G,"&lt;="&amp;A2322,user_list!H:H,"&gt;="&amp;A2322)</f>
        <v>1.6088888888888886</v>
      </c>
      <c r="C2322">
        <f>SUMIFS(user_list!Q:Q,user_list!G:G,"&lt;="&amp;A2322,user_list!H:H,"&gt;="&amp;A2322)</f>
        <v>5.05</v>
      </c>
      <c r="D2322">
        <f>SUMIFS(user_list!P:P,user_list!G:G,"&lt;="&amp;A2322,user_list!H:H,"&gt;="&amp;A2322,user_list!J:J,days!G2322)+SUMIFS(user_list!P:P,user_list!G:G,"&lt;="&amp;A2322,user_list!H:H,"&gt;="&amp;A2322,user_list!J:J,days!G2322-1)</f>
        <v>1.6088888888888886</v>
      </c>
      <c r="E2322">
        <f>COUNTIF(user_list!H:H,A2322)</f>
        <v>0</v>
      </c>
      <c r="F2322">
        <f t="shared" si="72"/>
        <v>5</v>
      </c>
      <c r="G2322">
        <f t="shared" si="73"/>
        <v>2021</v>
      </c>
    </row>
    <row r="2323" spans="1:7" x14ac:dyDescent="0.3">
      <c r="A2323" s="65">
        <v>44326</v>
      </c>
      <c r="B2323">
        <f>SUMIFS(user_list!P:P,user_list!G:G,"&lt;="&amp;A2323,user_list!H:H,"&gt;="&amp;A2323)</f>
        <v>1.6088888888888886</v>
      </c>
      <c r="C2323">
        <f>SUMIFS(user_list!Q:Q,user_list!G:G,"&lt;="&amp;A2323,user_list!H:H,"&gt;="&amp;A2323)</f>
        <v>5.05</v>
      </c>
      <c r="D2323">
        <f>SUMIFS(user_list!P:P,user_list!G:G,"&lt;="&amp;A2323,user_list!H:H,"&gt;="&amp;A2323,user_list!J:J,days!G2323)+SUMIFS(user_list!P:P,user_list!G:G,"&lt;="&amp;A2323,user_list!H:H,"&gt;="&amp;A2323,user_list!J:J,days!G2323-1)</f>
        <v>1.6088888888888886</v>
      </c>
      <c r="E2323">
        <f>COUNTIF(user_list!H:H,A2323)</f>
        <v>0</v>
      </c>
      <c r="F2323">
        <f t="shared" si="72"/>
        <v>5</v>
      </c>
      <c r="G2323">
        <f t="shared" si="73"/>
        <v>2021</v>
      </c>
    </row>
    <row r="2324" spans="1:7" x14ac:dyDescent="0.3">
      <c r="A2324" s="65">
        <v>44327</v>
      </c>
      <c r="B2324">
        <f>SUMIFS(user_list!P:P,user_list!G:G,"&lt;="&amp;A2324,user_list!H:H,"&gt;="&amp;A2324)</f>
        <v>1.6088888888888886</v>
      </c>
      <c r="C2324">
        <f>SUMIFS(user_list!Q:Q,user_list!G:G,"&lt;="&amp;A2324,user_list!H:H,"&gt;="&amp;A2324)</f>
        <v>5.05</v>
      </c>
      <c r="D2324">
        <f>SUMIFS(user_list!P:P,user_list!G:G,"&lt;="&amp;A2324,user_list!H:H,"&gt;="&amp;A2324,user_list!J:J,days!G2324)+SUMIFS(user_list!P:P,user_list!G:G,"&lt;="&amp;A2324,user_list!H:H,"&gt;="&amp;A2324,user_list!J:J,days!G2324-1)</f>
        <v>1.6088888888888886</v>
      </c>
      <c r="E2324">
        <f>COUNTIF(user_list!H:H,A2324)</f>
        <v>0</v>
      </c>
      <c r="F2324">
        <f t="shared" si="72"/>
        <v>5</v>
      </c>
      <c r="G2324">
        <f t="shared" si="73"/>
        <v>2021</v>
      </c>
    </row>
    <row r="2325" spans="1:7" x14ac:dyDescent="0.3">
      <c r="A2325" s="65">
        <v>44328</v>
      </c>
      <c r="B2325">
        <f>SUMIFS(user_list!P:P,user_list!G:G,"&lt;="&amp;A2325,user_list!H:H,"&gt;="&amp;A2325)</f>
        <v>1.6088888888888886</v>
      </c>
      <c r="C2325">
        <f>SUMIFS(user_list!Q:Q,user_list!G:G,"&lt;="&amp;A2325,user_list!H:H,"&gt;="&amp;A2325)</f>
        <v>5.05</v>
      </c>
      <c r="D2325">
        <f>SUMIFS(user_list!P:P,user_list!G:G,"&lt;="&amp;A2325,user_list!H:H,"&gt;="&amp;A2325,user_list!J:J,days!G2325)+SUMIFS(user_list!P:P,user_list!G:G,"&lt;="&amp;A2325,user_list!H:H,"&gt;="&amp;A2325,user_list!J:J,days!G2325-1)</f>
        <v>1.6088888888888886</v>
      </c>
      <c r="E2325">
        <f>COUNTIF(user_list!H:H,A2325)</f>
        <v>2</v>
      </c>
      <c r="F2325">
        <f t="shared" si="72"/>
        <v>5</v>
      </c>
      <c r="G2325">
        <f t="shared" si="73"/>
        <v>2021</v>
      </c>
    </row>
    <row r="2326" spans="1:7" x14ac:dyDescent="0.3">
      <c r="A2326" s="65">
        <v>44329</v>
      </c>
      <c r="B2326">
        <f>SUMIFS(user_list!P:P,user_list!G:G,"&lt;="&amp;A2326,user_list!H:H,"&gt;="&amp;A2326)</f>
        <v>1.2560714285714285</v>
      </c>
      <c r="C2326">
        <f>SUMIFS(user_list!Q:Q,user_list!G:G,"&lt;="&amp;A2326,user_list!H:H,"&gt;="&amp;A2326)</f>
        <v>10.22857142857143</v>
      </c>
      <c r="D2326">
        <f>SUMIFS(user_list!P:P,user_list!G:G,"&lt;="&amp;A2326,user_list!H:H,"&gt;="&amp;A2326,user_list!J:J,days!G2326)+SUMIFS(user_list!P:P,user_list!G:G,"&lt;="&amp;A2326,user_list!H:H,"&gt;="&amp;A2326,user_list!J:J,days!G2326-1)</f>
        <v>1.2560714285714285</v>
      </c>
      <c r="E2326">
        <f>COUNTIF(user_list!H:H,A2326)</f>
        <v>3</v>
      </c>
      <c r="F2326">
        <f t="shared" si="72"/>
        <v>5</v>
      </c>
      <c r="G2326">
        <f t="shared" si="73"/>
        <v>2021</v>
      </c>
    </row>
    <row r="2327" spans="1:7" x14ac:dyDescent="0.3">
      <c r="A2327" s="65">
        <v>44330</v>
      </c>
      <c r="B2327">
        <f>SUMIFS(user_list!P:P,user_list!G:G,"&lt;="&amp;A2327,user_list!H:H,"&gt;="&amp;A2327)</f>
        <v>0.82634920634920639</v>
      </c>
      <c r="C2327">
        <f>SUMIFS(user_list!Q:Q,user_list!G:G,"&lt;="&amp;A2327,user_list!H:H,"&gt;="&amp;A2327)</f>
        <v>2.2285714285714291</v>
      </c>
      <c r="D2327">
        <f>SUMIFS(user_list!P:P,user_list!G:G,"&lt;="&amp;A2327,user_list!H:H,"&gt;="&amp;A2327,user_list!J:J,days!G2327)+SUMIFS(user_list!P:P,user_list!G:G,"&lt;="&amp;A2327,user_list!H:H,"&gt;="&amp;A2327,user_list!J:J,days!G2327-1)</f>
        <v>0.82634920634920639</v>
      </c>
      <c r="E2327">
        <f>COUNTIF(user_list!H:H,A2327)</f>
        <v>0</v>
      </c>
      <c r="F2327">
        <f t="shared" si="72"/>
        <v>5</v>
      </c>
      <c r="G2327">
        <f t="shared" si="73"/>
        <v>2021</v>
      </c>
    </row>
    <row r="2328" spans="1:7" x14ac:dyDescent="0.3">
      <c r="A2328" s="65">
        <v>44331</v>
      </c>
      <c r="B2328">
        <f>SUMIFS(user_list!P:P,user_list!G:G,"&lt;="&amp;A2328,user_list!H:H,"&gt;="&amp;A2328)</f>
        <v>0.82634920634920639</v>
      </c>
      <c r="C2328">
        <f>SUMIFS(user_list!Q:Q,user_list!G:G,"&lt;="&amp;A2328,user_list!H:H,"&gt;="&amp;A2328)</f>
        <v>2.2285714285714291</v>
      </c>
      <c r="D2328">
        <f>SUMIFS(user_list!P:P,user_list!G:G,"&lt;="&amp;A2328,user_list!H:H,"&gt;="&amp;A2328,user_list!J:J,days!G2328)+SUMIFS(user_list!P:P,user_list!G:G,"&lt;="&amp;A2328,user_list!H:H,"&gt;="&amp;A2328,user_list!J:J,days!G2328-1)</f>
        <v>0.82634920634920639</v>
      </c>
      <c r="E2328">
        <f>COUNTIF(user_list!H:H,A2328)</f>
        <v>0</v>
      </c>
      <c r="F2328">
        <f t="shared" si="72"/>
        <v>5</v>
      </c>
      <c r="G2328">
        <f t="shared" si="73"/>
        <v>2021</v>
      </c>
    </row>
    <row r="2329" spans="1:7" x14ac:dyDescent="0.3">
      <c r="A2329" s="65">
        <v>44332</v>
      </c>
      <c r="B2329">
        <f>SUMIFS(user_list!P:P,user_list!G:G,"&lt;="&amp;A2329,user_list!H:H,"&gt;="&amp;A2329)</f>
        <v>0.82634920634920639</v>
      </c>
      <c r="C2329">
        <f>SUMIFS(user_list!Q:Q,user_list!G:G,"&lt;="&amp;A2329,user_list!H:H,"&gt;="&amp;A2329)</f>
        <v>2.2285714285714291</v>
      </c>
      <c r="D2329">
        <f>SUMIFS(user_list!P:P,user_list!G:G,"&lt;="&amp;A2329,user_list!H:H,"&gt;="&amp;A2329,user_list!J:J,days!G2329)+SUMIFS(user_list!P:P,user_list!G:G,"&lt;="&amp;A2329,user_list!H:H,"&gt;="&amp;A2329,user_list!J:J,days!G2329-1)</f>
        <v>0.82634920634920639</v>
      </c>
      <c r="E2329">
        <f>COUNTIF(user_list!H:H,A2329)</f>
        <v>0</v>
      </c>
      <c r="F2329">
        <f t="shared" si="72"/>
        <v>5</v>
      </c>
      <c r="G2329">
        <f t="shared" si="73"/>
        <v>2021</v>
      </c>
    </row>
    <row r="2330" spans="1:7" x14ac:dyDescent="0.3">
      <c r="A2330" s="65">
        <v>44333</v>
      </c>
      <c r="B2330">
        <f>SUMIFS(user_list!P:P,user_list!G:G,"&lt;="&amp;A2330,user_list!H:H,"&gt;="&amp;A2330)</f>
        <v>0.82634920634920639</v>
      </c>
      <c r="C2330">
        <f>SUMIFS(user_list!Q:Q,user_list!G:G,"&lt;="&amp;A2330,user_list!H:H,"&gt;="&amp;A2330)</f>
        <v>2.2285714285714291</v>
      </c>
      <c r="D2330">
        <f>SUMIFS(user_list!P:P,user_list!G:G,"&lt;="&amp;A2330,user_list!H:H,"&gt;="&amp;A2330,user_list!J:J,days!G2330)+SUMIFS(user_list!P:P,user_list!G:G,"&lt;="&amp;A2330,user_list!H:H,"&gt;="&amp;A2330,user_list!J:J,days!G2330-1)</f>
        <v>0.82634920634920639</v>
      </c>
      <c r="E2330">
        <f>COUNTIF(user_list!H:H,A2330)</f>
        <v>0</v>
      </c>
      <c r="F2330">
        <f t="shared" si="72"/>
        <v>5</v>
      </c>
      <c r="G2330">
        <f t="shared" si="73"/>
        <v>2021</v>
      </c>
    </row>
    <row r="2331" spans="1:7" x14ac:dyDescent="0.3">
      <c r="A2331" s="65">
        <v>44334</v>
      </c>
      <c r="B2331">
        <f>SUMIFS(user_list!P:P,user_list!G:G,"&lt;="&amp;A2331,user_list!H:H,"&gt;="&amp;A2331)</f>
        <v>0.82634920634920639</v>
      </c>
      <c r="C2331">
        <f>SUMIFS(user_list!Q:Q,user_list!G:G,"&lt;="&amp;A2331,user_list!H:H,"&gt;="&amp;A2331)</f>
        <v>2.2285714285714291</v>
      </c>
      <c r="D2331">
        <f>SUMIFS(user_list!P:P,user_list!G:G,"&lt;="&amp;A2331,user_list!H:H,"&gt;="&amp;A2331,user_list!J:J,days!G2331)+SUMIFS(user_list!P:P,user_list!G:G,"&lt;="&amp;A2331,user_list!H:H,"&gt;="&amp;A2331,user_list!J:J,days!G2331-1)</f>
        <v>0.82634920634920639</v>
      </c>
      <c r="E2331">
        <f>COUNTIF(user_list!H:H,A2331)</f>
        <v>1</v>
      </c>
      <c r="F2331">
        <f t="shared" si="72"/>
        <v>5</v>
      </c>
      <c r="G2331">
        <f t="shared" si="73"/>
        <v>2021</v>
      </c>
    </row>
    <row r="2332" spans="1:7" x14ac:dyDescent="0.3">
      <c r="A2332" s="65">
        <v>44335</v>
      </c>
      <c r="B2332">
        <f>SUMIFS(user_list!P:P,user_list!G:G,"&lt;="&amp;A2332,user_list!H:H,"&gt;="&amp;A2332)</f>
        <v>0.88634920634920633</v>
      </c>
      <c r="C2332">
        <f>SUMIFS(user_list!Q:Q,user_list!G:G,"&lt;="&amp;A2332,user_list!H:H,"&gt;="&amp;A2332)</f>
        <v>3.8285714285714292</v>
      </c>
      <c r="D2332">
        <f>SUMIFS(user_list!P:P,user_list!G:G,"&lt;="&amp;A2332,user_list!H:H,"&gt;="&amp;A2332,user_list!J:J,days!G2332)+SUMIFS(user_list!P:P,user_list!G:G,"&lt;="&amp;A2332,user_list!H:H,"&gt;="&amp;A2332,user_list!J:J,days!G2332-1)</f>
        <v>0.75301587301587303</v>
      </c>
      <c r="E2332">
        <f>COUNTIF(user_list!H:H,A2332)</f>
        <v>1</v>
      </c>
      <c r="F2332">
        <f t="shared" si="72"/>
        <v>5</v>
      </c>
      <c r="G2332">
        <f t="shared" si="73"/>
        <v>2021</v>
      </c>
    </row>
    <row r="2333" spans="1:7" x14ac:dyDescent="0.3">
      <c r="A2333" s="65">
        <v>44336</v>
      </c>
      <c r="B2333">
        <f>SUMIFS(user_list!P:P,user_list!G:G,"&lt;="&amp;A2333,user_list!H:H,"&gt;="&amp;A2333)</f>
        <v>0.2911111111111111</v>
      </c>
      <c r="C2333">
        <f>SUMIFS(user_list!Q:Q,user_list!G:G,"&lt;="&amp;A2333,user_list!H:H,"&gt;="&amp;A2333)</f>
        <v>2.4</v>
      </c>
      <c r="D2333">
        <f>SUMIFS(user_list!P:P,user_list!G:G,"&lt;="&amp;A2333,user_list!H:H,"&gt;="&amp;A2333,user_list!J:J,days!G2333)+SUMIFS(user_list!P:P,user_list!G:G,"&lt;="&amp;A2333,user_list!H:H,"&gt;="&amp;A2333,user_list!J:J,days!G2333-1)</f>
        <v>0.15777777777777779</v>
      </c>
      <c r="E2333">
        <f>COUNTIF(user_list!H:H,A2333)</f>
        <v>0</v>
      </c>
      <c r="F2333">
        <f t="shared" si="72"/>
        <v>5</v>
      </c>
      <c r="G2333">
        <f t="shared" si="73"/>
        <v>2021</v>
      </c>
    </row>
    <row r="2334" spans="1:7" x14ac:dyDescent="0.3">
      <c r="A2334" s="65">
        <v>44337</v>
      </c>
      <c r="B2334">
        <f>SUMIFS(user_list!P:P,user_list!G:G,"&lt;="&amp;A2334,user_list!H:H,"&gt;="&amp;A2334)</f>
        <v>1.4911111111111111</v>
      </c>
      <c r="C2334">
        <f>SUMIFS(user_list!Q:Q,user_list!G:G,"&lt;="&amp;A2334,user_list!H:H,"&gt;="&amp;A2334)</f>
        <v>5.4</v>
      </c>
      <c r="D2334">
        <f>SUMIFS(user_list!P:P,user_list!G:G,"&lt;="&amp;A2334,user_list!H:H,"&gt;="&amp;A2334,user_list!J:J,days!G2334)+SUMIFS(user_list!P:P,user_list!G:G,"&lt;="&amp;A2334,user_list!H:H,"&gt;="&amp;A2334,user_list!J:J,days!G2334-1)</f>
        <v>1.3577777777777778</v>
      </c>
      <c r="E2334">
        <f>COUNTIF(user_list!H:H,A2334)</f>
        <v>0</v>
      </c>
      <c r="F2334">
        <f t="shared" si="72"/>
        <v>5</v>
      </c>
      <c r="G2334">
        <f t="shared" si="73"/>
        <v>2021</v>
      </c>
    </row>
    <row r="2335" spans="1:7" x14ac:dyDescent="0.3">
      <c r="A2335" s="65">
        <v>44338</v>
      </c>
      <c r="B2335">
        <f>SUMIFS(user_list!P:P,user_list!G:G,"&lt;="&amp;A2335,user_list!H:H,"&gt;="&amp;A2335)</f>
        <v>1.4911111111111111</v>
      </c>
      <c r="C2335">
        <f>SUMIFS(user_list!Q:Q,user_list!G:G,"&lt;="&amp;A2335,user_list!H:H,"&gt;="&amp;A2335)</f>
        <v>5.4</v>
      </c>
      <c r="D2335">
        <f>SUMIFS(user_list!P:P,user_list!G:G,"&lt;="&amp;A2335,user_list!H:H,"&gt;="&amp;A2335,user_list!J:J,days!G2335)+SUMIFS(user_list!P:P,user_list!G:G,"&lt;="&amp;A2335,user_list!H:H,"&gt;="&amp;A2335,user_list!J:J,days!G2335-1)</f>
        <v>1.3577777777777778</v>
      </c>
      <c r="E2335">
        <f>COUNTIF(user_list!H:H,A2335)</f>
        <v>0</v>
      </c>
      <c r="F2335">
        <f t="shared" si="72"/>
        <v>5</v>
      </c>
      <c r="G2335">
        <f t="shared" si="73"/>
        <v>2021</v>
      </c>
    </row>
    <row r="2336" spans="1:7" x14ac:dyDescent="0.3">
      <c r="A2336" s="65">
        <v>44339</v>
      </c>
      <c r="B2336">
        <f>SUMIFS(user_list!P:P,user_list!G:G,"&lt;="&amp;A2336,user_list!H:H,"&gt;="&amp;A2336)</f>
        <v>1.4911111111111111</v>
      </c>
      <c r="C2336">
        <f>SUMIFS(user_list!Q:Q,user_list!G:G,"&lt;="&amp;A2336,user_list!H:H,"&gt;="&amp;A2336)</f>
        <v>5.4</v>
      </c>
      <c r="D2336">
        <f>SUMIFS(user_list!P:P,user_list!G:G,"&lt;="&amp;A2336,user_list!H:H,"&gt;="&amp;A2336,user_list!J:J,days!G2336)+SUMIFS(user_list!P:P,user_list!G:G,"&lt;="&amp;A2336,user_list!H:H,"&gt;="&amp;A2336,user_list!J:J,days!G2336-1)</f>
        <v>1.3577777777777778</v>
      </c>
      <c r="E2336">
        <f>COUNTIF(user_list!H:H,A2336)</f>
        <v>0</v>
      </c>
      <c r="F2336">
        <f t="shared" si="72"/>
        <v>5</v>
      </c>
      <c r="G2336">
        <f t="shared" si="73"/>
        <v>2021</v>
      </c>
    </row>
    <row r="2337" spans="1:7" x14ac:dyDescent="0.3">
      <c r="A2337" s="65">
        <v>44340</v>
      </c>
      <c r="B2337">
        <f>SUMIFS(user_list!P:P,user_list!G:G,"&lt;="&amp;A2337,user_list!H:H,"&gt;="&amp;A2337)</f>
        <v>2.0869444444444443</v>
      </c>
      <c r="C2337">
        <f>SUMIFS(user_list!Q:Q,user_list!G:G,"&lt;="&amp;A2337,user_list!H:H,"&gt;="&amp;A2337)</f>
        <v>6.9</v>
      </c>
      <c r="D2337">
        <f>SUMIFS(user_list!P:P,user_list!G:G,"&lt;="&amp;A2337,user_list!H:H,"&gt;="&amp;A2337,user_list!J:J,days!G2337)+SUMIFS(user_list!P:P,user_list!G:G,"&lt;="&amp;A2337,user_list!H:H,"&gt;="&amp;A2337,user_list!J:J,days!G2337-1)</f>
        <v>1.953611111111111</v>
      </c>
      <c r="E2337">
        <f>COUNTIF(user_list!H:H,A2337)</f>
        <v>2</v>
      </c>
      <c r="F2337">
        <f t="shared" si="72"/>
        <v>5</v>
      </c>
      <c r="G2337">
        <f t="shared" si="73"/>
        <v>2021</v>
      </c>
    </row>
    <row r="2338" spans="1:7" x14ac:dyDescent="0.3">
      <c r="A2338" s="65">
        <v>44341</v>
      </c>
      <c r="B2338">
        <f>SUMIFS(user_list!P:P,user_list!G:G,"&lt;="&amp;A2338,user_list!H:H,"&gt;="&amp;A2338)</f>
        <v>0.75361111111111112</v>
      </c>
      <c r="C2338">
        <f>SUMIFS(user_list!Q:Q,user_list!G:G,"&lt;="&amp;A2338,user_list!H:H,"&gt;="&amp;A2338)</f>
        <v>1.9</v>
      </c>
      <c r="D2338">
        <f>SUMIFS(user_list!P:P,user_list!G:G,"&lt;="&amp;A2338,user_list!H:H,"&gt;="&amp;A2338,user_list!J:J,days!G2338)+SUMIFS(user_list!P:P,user_list!G:G,"&lt;="&amp;A2338,user_list!H:H,"&gt;="&amp;A2338,user_list!J:J,days!G2338-1)</f>
        <v>0.75361111111111112</v>
      </c>
      <c r="E2338">
        <f>COUNTIF(user_list!H:H,A2338)</f>
        <v>0</v>
      </c>
      <c r="F2338">
        <f t="shared" si="72"/>
        <v>5</v>
      </c>
      <c r="G2338">
        <f t="shared" si="73"/>
        <v>2021</v>
      </c>
    </row>
    <row r="2339" spans="1:7" x14ac:dyDescent="0.3">
      <c r="A2339" s="65">
        <v>44342</v>
      </c>
      <c r="B2339">
        <f>SUMIFS(user_list!P:P,user_list!G:G,"&lt;="&amp;A2339,user_list!H:H,"&gt;="&amp;A2339)</f>
        <v>0.75361111111111112</v>
      </c>
      <c r="C2339">
        <f>SUMIFS(user_list!Q:Q,user_list!G:G,"&lt;="&amp;A2339,user_list!H:H,"&gt;="&amp;A2339)</f>
        <v>1.9</v>
      </c>
      <c r="D2339">
        <f>SUMIFS(user_list!P:P,user_list!G:G,"&lt;="&amp;A2339,user_list!H:H,"&gt;="&amp;A2339,user_list!J:J,days!G2339)+SUMIFS(user_list!P:P,user_list!G:G,"&lt;="&amp;A2339,user_list!H:H,"&gt;="&amp;A2339,user_list!J:J,days!G2339-1)</f>
        <v>0.75361111111111112</v>
      </c>
      <c r="E2339">
        <f>COUNTIF(user_list!H:H,A2339)</f>
        <v>0</v>
      </c>
      <c r="F2339">
        <f t="shared" si="72"/>
        <v>5</v>
      </c>
      <c r="G2339">
        <f t="shared" si="73"/>
        <v>2021</v>
      </c>
    </row>
    <row r="2340" spans="1:7" x14ac:dyDescent="0.3">
      <c r="A2340" s="65">
        <v>44343</v>
      </c>
      <c r="B2340">
        <f>SUMIFS(user_list!P:P,user_list!G:G,"&lt;="&amp;A2340,user_list!H:H,"&gt;="&amp;A2340)</f>
        <v>0.75361111111111112</v>
      </c>
      <c r="C2340">
        <f>SUMIFS(user_list!Q:Q,user_list!G:G,"&lt;="&amp;A2340,user_list!H:H,"&gt;="&amp;A2340)</f>
        <v>1.9</v>
      </c>
      <c r="D2340">
        <f>SUMIFS(user_list!P:P,user_list!G:G,"&lt;="&amp;A2340,user_list!H:H,"&gt;="&amp;A2340,user_list!J:J,days!G2340)+SUMIFS(user_list!P:P,user_list!G:G,"&lt;="&amp;A2340,user_list!H:H,"&gt;="&amp;A2340,user_list!J:J,days!G2340-1)</f>
        <v>0.75361111111111112</v>
      </c>
      <c r="E2340">
        <f>COUNTIF(user_list!H:H,A2340)</f>
        <v>0</v>
      </c>
      <c r="F2340">
        <f t="shared" si="72"/>
        <v>5</v>
      </c>
      <c r="G2340">
        <f t="shared" si="73"/>
        <v>2021</v>
      </c>
    </row>
    <row r="2341" spans="1:7" x14ac:dyDescent="0.3">
      <c r="A2341" s="65">
        <v>44344</v>
      </c>
      <c r="B2341">
        <f>SUMIFS(user_list!P:P,user_list!G:G,"&lt;="&amp;A2341,user_list!H:H,"&gt;="&amp;A2341)</f>
        <v>0.75361111111111112</v>
      </c>
      <c r="C2341">
        <f>SUMIFS(user_list!Q:Q,user_list!G:G,"&lt;="&amp;A2341,user_list!H:H,"&gt;="&amp;A2341)</f>
        <v>1.9</v>
      </c>
      <c r="D2341">
        <f>SUMIFS(user_list!P:P,user_list!G:G,"&lt;="&amp;A2341,user_list!H:H,"&gt;="&amp;A2341,user_list!J:J,days!G2341)+SUMIFS(user_list!P:P,user_list!G:G,"&lt;="&amp;A2341,user_list!H:H,"&gt;="&amp;A2341,user_list!J:J,days!G2341-1)</f>
        <v>0.75361111111111112</v>
      </c>
      <c r="E2341">
        <f>COUNTIF(user_list!H:H,A2341)</f>
        <v>0</v>
      </c>
      <c r="F2341">
        <f t="shared" si="72"/>
        <v>5</v>
      </c>
      <c r="G2341">
        <f t="shared" si="73"/>
        <v>2021</v>
      </c>
    </row>
    <row r="2342" spans="1:7" x14ac:dyDescent="0.3">
      <c r="A2342" s="65">
        <v>44345</v>
      </c>
      <c r="B2342">
        <f>SUMIFS(user_list!P:P,user_list!G:G,"&lt;="&amp;A2342,user_list!H:H,"&gt;="&amp;A2342)</f>
        <v>0.75361111111111112</v>
      </c>
      <c r="C2342">
        <f>SUMIFS(user_list!Q:Q,user_list!G:G,"&lt;="&amp;A2342,user_list!H:H,"&gt;="&amp;A2342)</f>
        <v>1.9</v>
      </c>
      <c r="D2342">
        <f>SUMIFS(user_list!P:P,user_list!G:G,"&lt;="&amp;A2342,user_list!H:H,"&gt;="&amp;A2342,user_list!J:J,days!G2342)+SUMIFS(user_list!P:P,user_list!G:G,"&lt;="&amp;A2342,user_list!H:H,"&gt;="&amp;A2342,user_list!J:J,days!G2342-1)</f>
        <v>0.75361111111111112</v>
      </c>
      <c r="E2342">
        <f>COUNTIF(user_list!H:H,A2342)</f>
        <v>0</v>
      </c>
      <c r="F2342">
        <f t="shared" si="72"/>
        <v>5</v>
      </c>
      <c r="G2342">
        <f t="shared" si="73"/>
        <v>2021</v>
      </c>
    </row>
    <row r="2343" spans="1:7" x14ac:dyDescent="0.3">
      <c r="A2343" s="65">
        <v>44346</v>
      </c>
      <c r="B2343">
        <f>SUMIFS(user_list!P:P,user_list!G:G,"&lt;="&amp;A2343,user_list!H:H,"&gt;="&amp;A2343)</f>
        <v>0.75361111111111112</v>
      </c>
      <c r="C2343">
        <f>SUMIFS(user_list!Q:Q,user_list!G:G,"&lt;="&amp;A2343,user_list!H:H,"&gt;="&amp;A2343)</f>
        <v>1.9</v>
      </c>
      <c r="D2343">
        <f>SUMIFS(user_list!P:P,user_list!G:G,"&lt;="&amp;A2343,user_list!H:H,"&gt;="&amp;A2343,user_list!J:J,days!G2343)+SUMIFS(user_list!P:P,user_list!G:G,"&lt;="&amp;A2343,user_list!H:H,"&gt;="&amp;A2343,user_list!J:J,days!G2343-1)</f>
        <v>0.75361111111111112</v>
      </c>
      <c r="E2343">
        <f>COUNTIF(user_list!H:H,A2343)</f>
        <v>0</v>
      </c>
      <c r="F2343">
        <f t="shared" si="72"/>
        <v>5</v>
      </c>
      <c r="G2343">
        <f t="shared" si="73"/>
        <v>2021</v>
      </c>
    </row>
    <row r="2344" spans="1:7" x14ac:dyDescent="0.3">
      <c r="A2344" s="65">
        <v>44347</v>
      </c>
      <c r="B2344">
        <f>SUMIFS(user_list!P:P,user_list!G:G,"&lt;="&amp;A2344,user_list!H:H,"&gt;="&amp;A2344)</f>
        <v>0.75361111111111112</v>
      </c>
      <c r="C2344">
        <f>SUMIFS(user_list!Q:Q,user_list!G:G,"&lt;="&amp;A2344,user_list!H:H,"&gt;="&amp;A2344)</f>
        <v>1.9</v>
      </c>
      <c r="D2344">
        <f>SUMIFS(user_list!P:P,user_list!G:G,"&lt;="&amp;A2344,user_list!H:H,"&gt;="&amp;A2344,user_list!J:J,days!G2344)+SUMIFS(user_list!P:P,user_list!G:G,"&lt;="&amp;A2344,user_list!H:H,"&gt;="&amp;A2344,user_list!J:J,days!G2344-1)</f>
        <v>0.75361111111111112</v>
      </c>
      <c r="E2344">
        <f>COUNTIF(user_list!H:H,A2344)</f>
        <v>2</v>
      </c>
      <c r="F2344">
        <f t="shared" si="72"/>
        <v>5</v>
      </c>
      <c r="G2344">
        <f t="shared" si="73"/>
        <v>2021</v>
      </c>
    </row>
    <row r="2345" spans="1:7" x14ac:dyDescent="0.3">
      <c r="A2345" s="65">
        <v>44348</v>
      </c>
      <c r="B2345">
        <f>SUMIFS(user_list!P:P,user_list!G:G,"&lt;="&amp;A2345,user_list!H:H,"&gt;="&amp;A2345)</f>
        <v>2.2866666666666671</v>
      </c>
      <c r="C2345">
        <f>SUMIFS(user_list!Q:Q,user_list!G:G,"&lt;="&amp;A2345,user_list!H:H,"&gt;="&amp;A2345)</f>
        <v>6</v>
      </c>
      <c r="D2345">
        <f>SUMIFS(user_list!P:P,user_list!G:G,"&lt;="&amp;A2345,user_list!H:H,"&gt;="&amp;A2345,user_list!J:J,days!G2345)+SUMIFS(user_list!P:P,user_list!G:G,"&lt;="&amp;A2345,user_list!H:H,"&gt;="&amp;A2345,user_list!J:J,days!G2345-1)</f>
        <v>2.2866666666666671</v>
      </c>
      <c r="E2345">
        <f>COUNTIF(user_list!H:H,A2345)</f>
        <v>0</v>
      </c>
      <c r="F2345">
        <f t="shared" si="72"/>
        <v>6</v>
      </c>
      <c r="G2345">
        <f t="shared" si="73"/>
        <v>2021</v>
      </c>
    </row>
    <row r="2346" spans="1:7" x14ac:dyDescent="0.3">
      <c r="A2346" s="65">
        <v>44349</v>
      </c>
      <c r="B2346">
        <f>SUMIFS(user_list!P:P,user_list!G:G,"&lt;="&amp;A2346,user_list!H:H,"&gt;="&amp;A2346)</f>
        <v>3.5291666666666668</v>
      </c>
      <c r="C2346">
        <f>SUMIFS(user_list!Q:Q,user_list!G:G,"&lt;="&amp;A2346,user_list!H:H,"&gt;="&amp;A2346)</f>
        <v>9.8000000000000007</v>
      </c>
      <c r="D2346">
        <f>SUMIFS(user_list!P:P,user_list!G:G,"&lt;="&amp;A2346,user_list!H:H,"&gt;="&amp;A2346,user_list!J:J,days!G2346)+SUMIFS(user_list!P:P,user_list!G:G,"&lt;="&amp;A2346,user_list!H:H,"&gt;="&amp;A2346,user_list!J:J,days!G2346-1)</f>
        <v>2.3333333333333339</v>
      </c>
      <c r="E2346">
        <f>COUNTIF(user_list!H:H,A2346)</f>
        <v>1</v>
      </c>
      <c r="F2346">
        <f t="shared" si="72"/>
        <v>6</v>
      </c>
      <c r="G2346">
        <f t="shared" si="73"/>
        <v>2021</v>
      </c>
    </row>
    <row r="2347" spans="1:7" x14ac:dyDescent="0.3">
      <c r="A2347" s="65">
        <v>44350</v>
      </c>
      <c r="B2347">
        <f>SUMIFS(user_list!P:P,user_list!G:G,"&lt;="&amp;A2347,user_list!H:H,"&gt;="&amp;A2347)</f>
        <v>1.2424999999999997</v>
      </c>
      <c r="C2347">
        <f>SUMIFS(user_list!Q:Q,user_list!G:G,"&lt;="&amp;A2347,user_list!H:H,"&gt;="&amp;A2347)</f>
        <v>3.8</v>
      </c>
      <c r="D2347">
        <f>SUMIFS(user_list!P:P,user_list!G:G,"&lt;="&amp;A2347,user_list!H:H,"&gt;="&amp;A2347,user_list!J:J,days!G2347)+SUMIFS(user_list!P:P,user_list!G:G,"&lt;="&amp;A2347,user_list!H:H,"&gt;="&amp;A2347,user_list!J:J,days!G2347-1)</f>
        <v>4.6666666666666662E-2</v>
      </c>
      <c r="E2347">
        <f>COUNTIF(user_list!H:H,A2347)</f>
        <v>0</v>
      </c>
      <c r="F2347">
        <f t="shared" si="72"/>
        <v>6</v>
      </c>
      <c r="G2347">
        <f t="shared" si="73"/>
        <v>2021</v>
      </c>
    </row>
    <row r="2348" spans="1:7" x14ac:dyDescent="0.3">
      <c r="A2348" s="65">
        <v>44351</v>
      </c>
      <c r="B2348">
        <f>SUMIFS(user_list!P:P,user_list!G:G,"&lt;="&amp;A2348,user_list!H:H,"&gt;="&amp;A2348)</f>
        <v>1.2424999999999997</v>
      </c>
      <c r="C2348">
        <f>SUMIFS(user_list!Q:Q,user_list!G:G,"&lt;="&amp;A2348,user_list!H:H,"&gt;="&amp;A2348)</f>
        <v>3.8</v>
      </c>
      <c r="D2348">
        <f>SUMIFS(user_list!P:P,user_list!G:G,"&lt;="&amp;A2348,user_list!H:H,"&gt;="&amp;A2348,user_list!J:J,days!G2348)+SUMIFS(user_list!P:P,user_list!G:G,"&lt;="&amp;A2348,user_list!H:H,"&gt;="&amp;A2348,user_list!J:J,days!G2348-1)</f>
        <v>4.6666666666666662E-2</v>
      </c>
      <c r="E2348">
        <f>COUNTIF(user_list!H:H,A2348)</f>
        <v>0</v>
      </c>
      <c r="F2348">
        <f t="shared" si="72"/>
        <v>6</v>
      </c>
      <c r="G2348">
        <f t="shared" si="73"/>
        <v>2021</v>
      </c>
    </row>
    <row r="2349" spans="1:7" x14ac:dyDescent="0.3">
      <c r="A2349" s="65">
        <v>44352</v>
      </c>
      <c r="B2349">
        <f>SUMIFS(user_list!P:P,user_list!G:G,"&lt;="&amp;A2349,user_list!H:H,"&gt;="&amp;A2349)</f>
        <v>2.4883333333333324</v>
      </c>
      <c r="C2349">
        <f>SUMIFS(user_list!Q:Q,user_list!G:G,"&lt;="&amp;A2349,user_list!H:H,"&gt;="&amp;A2349)</f>
        <v>7.05</v>
      </c>
      <c r="D2349">
        <f>SUMIFS(user_list!P:P,user_list!G:G,"&lt;="&amp;A2349,user_list!H:H,"&gt;="&amp;A2349,user_list!J:J,days!G2349)+SUMIFS(user_list!P:P,user_list!G:G,"&lt;="&amp;A2349,user_list!H:H,"&gt;="&amp;A2349,user_list!J:J,days!G2349-1)</f>
        <v>4.6666666666666662E-2</v>
      </c>
      <c r="E2349">
        <f>COUNTIF(user_list!H:H,A2349)</f>
        <v>1</v>
      </c>
      <c r="F2349">
        <f t="shared" si="72"/>
        <v>6</v>
      </c>
      <c r="G2349">
        <f t="shared" si="73"/>
        <v>2021</v>
      </c>
    </row>
    <row r="2350" spans="1:7" x14ac:dyDescent="0.3">
      <c r="A2350" s="65">
        <v>44353</v>
      </c>
      <c r="B2350">
        <f>SUMIFS(user_list!P:P,user_list!G:G,"&lt;="&amp;A2350,user_list!H:H,"&gt;="&amp;A2350)</f>
        <v>1.3597222222222218</v>
      </c>
      <c r="C2350">
        <f>SUMIFS(user_list!Q:Q,user_list!G:G,"&lt;="&amp;A2350,user_list!H:H,"&gt;="&amp;A2350)</f>
        <v>5.05</v>
      </c>
      <c r="D2350">
        <f>SUMIFS(user_list!P:P,user_list!G:G,"&lt;="&amp;A2350,user_list!H:H,"&gt;="&amp;A2350,user_list!J:J,days!G2350)+SUMIFS(user_list!P:P,user_list!G:G,"&lt;="&amp;A2350,user_list!H:H,"&gt;="&amp;A2350,user_list!J:J,days!G2350-1)</f>
        <v>4.6666666666666662E-2</v>
      </c>
      <c r="E2350">
        <f>COUNTIF(user_list!H:H,A2350)</f>
        <v>1</v>
      </c>
      <c r="F2350">
        <f t="shared" si="72"/>
        <v>6</v>
      </c>
      <c r="G2350">
        <f t="shared" si="73"/>
        <v>2021</v>
      </c>
    </row>
    <row r="2351" spans="1:7" x14ac:dyDescent="0.3">
      <c r="A2351" s="65">
        <v>44354</v>
      </c>
      <c r="B2351">
        <f>SUMIFS(user_list!P:P,user_list!G:G,"&lt;="&amp;A2351,user_list!H:H,"&gt;="&amp;A2351)</f>
        <v>2.4591666666666665</v>
      </c>
      <c r="C2351">
        <f>SUMIFS(user_list!Q:Q,user_list!G:G,"&lt;="&amp;A2351,user_list!H:H,"&gt;="&amp;A2351)</f>
        <v>7.05</v>
      </c>
      <c r="D2351">
        <f>SUMIFS(user_list!P:P,user_list!G:G,"&lt;="&amp;A2351,user_list!H:H,"&gt;="&amp;A2351,user_list!J:J,days!G2351)+SUMIFS(user_list!P:P,user_list!G:G,"&lt;="&amp;A2351,user_list!H:H,"&gt;="&amp;A2351,user_list!J:J,days!G2351-1)</f>
        <v>1.2133333333333336</v>
      </c>
      <c r="E2351">
        <f>COUNTIF(user_list!H:H,A2351)</f>
        <v>0</v>
      </c>
      <c r="F2351">
        <f t="shared" si="72"/>
        <v>6</v>
      </c>
      <c r="G2351">
        <f t="shared" si="73"/>
        <v>2021</v>
      </c>
    </row>
    <row r="2352" spans="1:7" x14ac:dyDescent="0.3">
      <c r="A2352" s="65">
        <v>44355</v>
      </c>
      <c r="B2352">
        <f>SUMIFS(user_list!P:P,user_list!G:G,"&lt;="&amp;A2352,user_list!H:H,"&gt;="&amp;A2352)</f>
        <v>2.4591666666666665</v>
      </c>
      <c r="C2352">
        <f>SUMIFS(user_list!Q:Q,user_list!G:G,"&lt;="&amp;A2352,user_list!H:H,"&gt;="&amp;A2352)</f>
        <v>7.05</v>
      </c>
      <c r="D2352">
        <f>SUMIFS(user_list!P:P,user_list!G:G,"&lt;="&amp;A2352,user_list!H:H,"&gt;="&amp;A2352,user_list!J:J,days!G2352)+SUMIFS(user_list!P:P,user_list!G:G,"&lt;="&amp;A2352,user_list!H:H,"&gt;="&amp;A2352,user_list!J:J,days!G2352-1)</f>
        <v>1.2133333333333336</v>
      </c>
      <c r="E2352">
        <f>COUNTIF(user_list!H:H,A2352)</f>
        <v>0</v>
      </c>
      <c r="F2352">
        <f t="shared" si="72"/>
        <v>6</v>
      </c>
      <c r="G2352">
        <f t="shared" si="73"/>
        <v>2021</v>
      </c>
    </row>
    <row r="2353" spans="1:7" x14ac:dyDescent="0.3">
      <c r="A2353" s="65">
        <v>44356</v>
      </c>
      <c r="B2353">
        <f>SUMIFS(user_list!P:P,user_list!G:G,"&lt;="&amp;A2353,user_list!H:H,"&gt;="&amp;A2353)</f>
        <v>2.4591666666666665</v>
      </c>
      <c r="C2353">
        <f>SUMIFS(user_list!Q:Q,user_list!G:G,"&lt;="&amp;A2353,user_list!H:H,"&gt;="&amp;A2353)</f>
        <v>7.05</v>
      </c>
      <c r="D2353">
        <f>SUMIFS(user_list!P:P,user_list!G:G,"&lt;="&amp;A2353,user_list!H:H,"&gt;="&amp;A2353,user_list!J:J,days!G2353)+SUMIFS(user_list!P:P,user_list!G:G,"&lt;="&amp;A2353,user_list!H:H,"&gt;="&amp;A2353,user_list!J:J,days!G2353-1)</f>
        <v>1.2133333333333336</v>
      </c>
      <c r="E2353">
        <f>COUNTIF(user_list!H:H,A2353)</f>
        <v>0</v>
      </c>
      <c r="F2353">
        <f t="shared" si="72"/>
        <v>6</v>
      </c>
      <c r="G2353">
        <f t="shared" si="73"/>
        <v>2021</v>
      </c>
    </row>
    <row r="2354" spans="1:7" x14ac:dyDescent="0.3">
      <c r="A2354" s="65">
        <v>44357</v>
      </c>
      <c r="B2354">
        <f>SUMIFS(user_list!P:P,user_list!G:G,"&lt;="&amp;A2354,user_list!H:H,"&gt;="&amp;A2354)</f>
        <v>3.4549999999999996</v>
      </c>
      <c r="C2354">
        <f>SUMIFS(user_list!Q:Q,user_list!G:G,"&lt;="&amp;A2354,user_list!H:H,"&gt;="&amp;A2354)</f>
        <v>9.5500000000000007</v>
      </c>
      <c r="D2354">
        <f>SUMIFS(user_list!P:P,user_list!G:G,"&lt;="&amp;A2354,user_list!H:H,"&gt;="&amp;A2354,user_list!J:J,days!G2354)+SUMIFS(user_list!P:P,user_list!G:G,"&lt;="&amp;A2354,user_list!H:H,"&gt;="&amp;A2354,user_list!J:J,days!G2354-1)</f>
        <v>2.2091666666666669</v>
      </c>
      <c r="E2354">
        <f>COUNTIF(user_list!H:H,A2354)</f>
        <v>2</v>
      </c>
      <c r="F2354">
        <f t="shared" si="72"/>
        <v>6</v>
      </c>
      <c r="G2354">
        <f t="shared" si="73"/>
        <v>2021</v>
      </c>
    </row>
    <row r="2355" spans="1:7" x14ac:dyDescent="0.3">
      <c r="A2355" s="65">
        <v>44358</v>
      </c>
      <c r="B2355">
        <f>SUMIFS(user_list!P:P,user_list!G:G,"&lt;="&amp;A2355,user_list!H:H,"&gt;="&amp;A2355)</f>
        <v>1.8883333333333328</v>
      </c>
      <c r="C2355">
        <f>SUMIFS(user_list!Q:Q,user_list!G:G,"&lt;="&amp;A2355,user_list!H:H,"&gt;="&amp;A2355)</f>
        <v>5.55</v>
      </c>
      <c r="D2355">
        <f>SUMIFS(user_list!P:P,user_list!G:G,"&lt;="&amp;A2355,user_list!H:H,"&gt;="&amp;A2355,user_list!J:J,days!G2355)+SUMIFS(user_list!P:P,user_list!G:G,"&lt;="&amp;A2355,user_list!H:H,"&gt;="&amp;A2355,user_list!J:J,days!G2355-1)</f>
        <v>0.64249999999999996</v>
      </c>
      <c r="E2355">
        <f>COUNTIF(user_list!H:H,A2355)</f>
        <v>0</v>
      </c>
      <c r="F2355">
        <f t="shared" si="72"/>
        <v>6</v>
      </c>
      <c r="G2355">
        <f t="shared" si="73"/>
        <v>2021</v>
      </c>
    </row>
    <row r="2356" spans="1:7" x14ac:dyDescent="0.3">
      <c r="A2356" s="65">
        <v>44359</v>
      </c>
      <c r="B2356">
        <f>SUMIFS(user_list!P:P,user_list!G:G,"&lt;="&amp;A2356,user_list!H:H,"&gt;="&amp;A2356)</f>
        <v>1.8883333333333328</v>
      </c>
      <c r="C2356">
        <f>SUMIFS(user_list!Q:Q,user_list!G:G,"&lt;="&amp;A2356,user_list!H:H,"&gt;="&amp;A2356)</f>
        <v>5.55</v>
      </c>
      <c r="D2356">
        <f>SUMIFS(user_list!P:P,user_list!G:G,"&lt;="&amp;A2356,user_list!H:H,"&gt;="&amp;A2356,user_list!J:J,days!G2356)+SUMIFS(user_list!P:P,user_list!G:G,"&lt;="&amp;A2356,user_list!H:H,"&gt;="&amp;A2356,user_list!J:J,days!G2356-1)</f>
        <v>0.64249999999999996</v>
      </c>
      <c r="E2356">
        <f>COUNTIF(user_list!H:H,A2356)</f>
        <v>1</v>
      </c>
      <c r="F2356">
        <f t="shared" si="72"/>
        <v>6</v>
      </c>
      <c r="G2356">
        <f t="shared" si="73"/>
        <v>2021</v>
      </c>
    </row>
    <row r="2357" spans="1:7" x14ac:dyDescent="0.3">
      <c r="A2357" s="65">
        <v>44360</v>
      </c>
      <c r="B2357">
        <f>SUMIFS(user_list!P:P,user_list!G:G,"&lt;="&amp;A2357,user_list!H:H,"&gt;="&amp;A2357)</f>
        <v>1.1198333333333332</v>
      </c>
      <c r="C2357">
        <f>SUMIFS(user_list!Q:Q,user_list!G:G,"&lt;="&amp;A2357,user_list!H:H,"&gt;="&amp;A2357)</f>
        <v>3.5</v>
      </c>
      <c r="D2357">
        <f>SUMIFS(user_list!P:P,user_list!G:G,"&lt;="&amp;A2357,user_list!H:H,"&gt;="&amp;A2357,user_list!J:J,days!G2357)+SUMIFS(user_list!P:P,user_list!G:G,"&lt;="&amp;A2357,user_list!H:H,"&gt;="&amp;A2357,user_list!J:J,days!G2357-1)</f>
        <v>1.1198333333333332</v>
      </c>
      <c r="E2357">
        <f>COUNTIF(user_list!H:H,A2357)</f>
        <v>0</v>
      </c>
      <c r="F2357">
        <f t="shared" si="72"/>
        <v>6</v>
      </c>
      <c r="G2357">
        <f t="shared" si="73"/>
        <v>2021</v>
      </c>
    </row>
    <row r="2358" spans="1:7" x14ac:dyDescent="0.3">
      <c r="A2358" s="65">
        <v>44361</v>
      </c>
      <c r="B2358">
        <f>SUMIFS(user_list!P:P,user_list!G:G,"&lt;="&amp;A2358,user_list!H:H,"&gt;="&amp;A2358)</f>
        <v>1.1198333333333332</v>
      </c>
      <c r="C2358">
        <f>SUMIFS(user_list!Q:Q,user_list!G:G,"&lt;="&amp;A2358,user_list!H:H,"&gt;="&amp;A2358)</f>
        <v>3.5</v>
      </c>
      <c r="D2358">
        <f>SUMIFS(user_list!P:P,user_list!G:G,"&lt;="&amp;A2358,user_list!H:H,"&gt;="&amp;A2358,user_list!J:J,days!G2358)+SUMIFS(user_list!P:P,user_list!G:G,"&lt;="&amp;A2358,user_list!H:H,"&gt;="&amp;A2358,user_list!J:J,days!G2358-1)</f>
        <v>1.1198333333333332</v>
      </c>
      <c r="E2358">
        <f>COUNTIF(user_list!H:H,A2358)</f>
        <v>0</v>
      </c>
      <c r="F2358">
        <f t="shared" si="72"/>
        <v>6</v>
      </c>
      <c r="G2358">
        <f t="shared" si="73"/>
        <v>2021</v>
      </c>
    </row>
    <row r="2359" spans="1:7" x14ac:dyDescent="0.3">
      <c r="A2359" s="65">
        <v>44362</v>
      </c>
      <c r="B2359">
        <f>SUMIFS(user_list!P:P,user_list!G:G,"&lt;="&amp;A2359,user_list!H:H,"&gt;="&amp;A2359)</f>
        <v>1.1198333333333332</v>
      </c>
      <c r="C2359">
        <f>SUMIFS(user_list!Q:Q,user_list!G:G,"&lt;="&amp;A2359,user_list!H:H,"&gt;="&amp;A2359)</f>
        <v>3.5</v>
      </c>
      <c r="D2359">
        <f>SUMIFS(user_list!P:P,user_list!G:G,"&lt;="&amp;A2359,user_list!H:H,"&gt;="&amp;A2359,user_list!J:J,days!G2359)+SUMIFS(user_list!P:P,user_list!G:G,"&lt;="&amp;A2359,user_list!H:H,"&gt;="&amp;A2359,user_list!J:J,days!G2359-1)</f>
        <v>1.1198333333333332</v>
      </c>
      <c r="E2359">
        <f>COUNTIF(user_list!H:H,A2359)</f>
        <v>0</v>
      </c>
      <c r="F2359">
        <f t="shared" si="72"/>
        <v>6</v>
      </c>
      <c r="G2359">
        <f t="shared" si="73"/>
        <v>2021</v>
      </c>
    </row>
    <row r="2360" spans="1:7" x14ac:dyDescent="0.3">
      <c r="A2360" s="65">
        <v>44363</v>
      </c>
      <c r="B2360">
        <f>SUMIFS(user_list!P:P,user_list!G:G,"&lt;="&amp;A2360,user_list!H:H,"&gt;="&amp;A2360)</f>
        <v>1.1781666666666666</v>
      </c>
      <c r="C2360">
        <f>SUMIFS(user_list!Q:Q,user_list!G:G,"&lt;="&amp;A2360,user_list!H:H,"&gt;="&amp;A2360)</f>
        <v>4.5</v>
      </c>
      <c r="D2360">
        <f>SUMIFS(user_list!P:P,user_list!G:G,"&lt;="&amp;A2360,user_list!H:H,"&gt;="&amp;A2360,user_list!J:J,days!G2360)+SUMIFS(user_list!P:P,user_list!G:G,"&lt;="&amp;A2360,user_list!H:H,"&gt;="&amp;A2360,user_list!J:J,days!G2360-1)</f>
        <v>1.1781666666666666</v>
      </c>
      <c r="E2360">
        <f>COUNTIF(user_list!H:H,A2360)</f>
        <v>2</v>
      </c>
      <c r="F2360">
        <f t="shared" si="72"/>
        <v>6</v>
      </c>
      <c r="G2360">
        <f t="shared" si="73"/>
        <v>2021</v>
      </c>
    </row>
    <row r="2361" spans="1:7" x14ac:dyDescent="0.3">
      <c r="A2361" s="65">
        <v>44364</v>
      </c>
      <c r="B2361">
        <f>SUMIFS(user_list!P:P,user_list!G:G,"&lt;="&amp;A2361,user_list!H:H,"&gt;="&amp;A2361)</f>
        <v>3.4914999999999994</v>
      </c>
      <c r="C2361">
        <f>SUMIFS(user_list!Q:Q,user_list!G:G,"&lt;="&amp;A2361,user_list!H:H,"&gt;="&amp;A2361)</f>
        <v>8.6999999999999993</v>
      </c>
      <c r="D2361">
        <f>SUMIFS(user_list!P:P,user_list!G:G,"&lt;="&amp;A2361,user_list!H:H,"&gt;="&amp;A2361,user_list!J:J,days!G2361)+SUMIFS(user_list!P:P,user_list!G:G,"&lt;="&amp;A2361,user_list!H:H,"&gt;="&amp;A2361,user_list!J:J,days!G2361-1)</f>
        <v>3.4914999999999994</v>
      </c>
      <c r="E2361">
        <f>COUNTIF(user_list!H:H,A2361)</f>
        <v>1</v>
      </c>
      <c r="F2361">
        <f t="shared" si="72"/>
        <v>6</v>
      </c>
      <c r="G2361">
        <f t="shared" si="73"/>
        <v>2021</v>
      </c>
    </row>
    <row r="2362" spans="1:7" x14ac:dyDescent="0.3">
      <c r="A2362" s="65">
        <v>44365</v>
      </c>
      <c r="B2362">
        <f>SUMIFS(user_list!P:P,user_list!G:G,"&lt;="&amp;A2362,user_list!H:H,"&gt;="&amp;A2362)</f>
        <v>3.0849477124183</v>
      </c>
      <c r="C2362">
        <f>SUMIFS(user_list!Q:Q,user_list!G:G,"&lt;="&amp;A2362,user_list!H:H,"&gt;="&amp;A2362)</f>
        <v>9.9058823529411768</v>
      </c>
      <c r="D2362">
        <f>SUMIFS(user_list!P:P,user_list!G:G,"&lt;="&amp;A2362,user_list!H:H,"&gt;="&amp;A2362,user_list!J:J,days!G2362)+SUMIFS(user_list!P:P,user_list!G:G,"&lt;="&amp;A2362,user_list!H:H,"&gt;="&amp;A2362,user_list!J:J,days!G2362-1)</f>
        <v>2.8956666666666662</v>
      </c>
      <c r="E2362">
        <f>COUNTIF(user_list!H:H,A2362)</f>
        <v>3</v>
      </c>
      <c r="F2362">
        <f t="shared" si="72"/>
        <v>6</v>
      </c>
      <c r="G2362">
        <f t="shared" si="73"/>
        <v>2021</v>
      </c>
    </row>
    <row r="2363" spans="1:7" x14ac:dyDescent="0.3">
      <c r="A2363" s="65">
        <v>44366</v>
      </c>
      <c r="B2363">
        <f>SUMIFS(user_list!P:P,user_list!G:G,"&lt;="&amp;A2363,user_list!H:H,"&gt;="&amp;A2363)</f>
        <v>0.91837908496732024</v>
      </c>
      <c r="C2363">
        <f>SUMIFS(user_list!Q:Q,user_list!G:G,"&lt;="&amp;A2363,user_list!H:H,"&gt;="&amp;A2363)</f>
        <v>6.6117647058823534</v>
      </c>
      <c r="D2363">
        <f>SUMIFS(user_list!P:P,user_list!G:G,"&lt;="&amp;A2363,user_list!H:H,"&gt;="&amp;A2363,user_list!J:J,days!G2363)+SUMIFS(user_list!P:P,user_list!G:G,"&lt;="&amp;A2363,user_list!H:H,"&gt;="&amp;A2363,user_list!J:J,days!G2363-1)</f>
        <v>0.59955555555555551</v>
      </c>
      <c r="E2363">
        <f>COUNTIF(user_list!H:H,A2363)</f>
        <v>1</v>
      </c>
      <c r="F2363">
        <f t="shared" si="72"/>
        <v>6</v>
      </c>
      <c r="G2363">
        <f t="shared" si="73"/>
        <v>2021</v>
      </c>
    </row>
    <row r="2364" spans="1:7" x14ac:dyDescent="0.3">
      <c r="A2364" s="65">
        <v>44367</v>
      </c>
      <c r="B2364">
        <f>SUMIFS(user_list!P:P,user_list!G:G,"&lt;="&amp;A2364,user_list!H:H,"&gt;="&amp;A2364)</f>
        <v>0.796156862745098</v>
      </c>
      <c r="C2364">
        <f>SUMIFS(user_list!Q:Q,user_list!G:G,"&lt;="&amp;A2364,user_list!H:H,"&gt;="&amp;A2364)</f>
        <v>2.611764705882353</v>
      </c>
      <c r="D2364">
        <f>SUMIFS(user_list!P:P,user_list!G:G,"&lt;="&amp;A2364,user_list!H:H,"&gt;="&amp;A2364,user_list!J:J,days!G2364)+SUMIFS(user_list!P:P,user_list!G:G,"&lt;="&amp;A2364,user_list!H:H,"&gt;="&amp;A2364,user_list!J:J,days!G2364-1)</f>
        <v>0.47733333333333328</v>
      </c>
      <c r="E2364">
        <f>COUNTIF(user_list!H:H,A2364)</f>
        <v>0</v>
      </c>
      <c r="F2364">
        <f t="shared" si="72"/>
        <v>6</v>
      </c>
      <c r="G2364">
        <f t="shared" si="73"/>
        <v>2021</v>
      </c>
    </row>
    <row r="2365" spans="1:7" x14ac:dyDescent="0.3">
      <c r="A2365" s="65">
        <v>44368</v>
      </c>
      <c r="B2365">
        <f>SUMIFS(user_list!P:P,user_list!G:G,"&lt;="&amp;A2365,user_list!H:H,"&gt;="&amp;A2365)</f>
        <v>0.796156862745098</v>
      </c>
      <c r="C2365">
        <f>SUMIFS(user_list!Q:Q,user_list!G:G,"&lt;="&amp;A2365,user_list!H:H,"&gt;="&amp;A2365)</f>
        <v>2.611764705882353</v>
      </c>
      <c r="D2365">
        <f>SUMIFS(user_list!P:P,user_list!G:G,"&lt;="&amp;A2365,user_list!H:H,"&gt;="&amp;A2365,user_list!J:J,days!G2365)+SUMIFS(user_list!P:P,user_list!G:G,"&lt;="&amp;A2365,user_list!H:H,"&gt;="&amp;A2365,user_list!J:J,days!G2365-1)</f>
        <v>0.47733333333333328</v>
      </c>
      <c r="E2365">
        <f>COUNTIF(user_list!H:H,A2365)</f>
        <v>0</v>
      </c>
      <c r="F2365">
        <f t="shared" si="72"/>
        <v>6</v>
      </c>
      <c r="G2365">
        <f t="shared" si="73"/>
        <v>2021</v>
      </c>
    </row>
    <row r="2366" spans="1:7" x14ac:dyDescent="0.3">
      <c r="A2366" s="65">
        <v>44369</v>
      </c>
      <c r="B2366">
        <f>SUMIFS(user_list!P:P,user_list!G:G,"&lt;="&amp;A2366,user_list!H:H,"&gt;="&amp;A2366)</f>
        <v>0.81541160529252354</v>
      </c>
      <c r="C2366">
        <f>SUMIFS(user_list!Q:Q,user_list!G:G,"&lt;="&amp;A2366,user_list!H:H,"&gt;="&amp;A2366)</f>
        <v>2.6605451936872311</v>
      </c>
      <c r="D2366">
        <f>SUMIFS(user_list!P:P,user_list!G:G,"&lt;="&amp;A2366,user_list!H:H,"&gt;="&amp;A2366,user_list!J:J,days!G2366)+SUMIFS(user_list!P:P,user_list!G:G,"&lt;="&amp;A2366,user_list!H:H,"&gt;="&amp;A2366,user_list!J:J,days!G2366-1)</f>
        <v>0.49658807588075876</v>
      </c>
      <c r="E2366">
        <f>COUNTIF(user_list!H:H,A2366)</f>
        <v>1</v>
      </c>
      <c r="F2366">
        <f t="shared" si="72"/>
        <v>6</v>
      </c>
      <c r="G2366">
        <f t="shared" si="73"/>
        <v>2021</v>
      </c>
    </row>
    <row r="2367" spans="1:7" x14ac:dyDescent="0.3">
      <c r="A2367" s="65">
        <v>44370</v>
      </c>
      <c r="B2367">
        <f>SUMIFS(user_list!P:P,user_list!G:G,"&lt;="&amp;A2367,user_list!H:H,"&gt;="&amp;A2367)</f>
        <v>0.81374493862585695</v>
      </c>
      <c r="C2367">
        <f>SUMIFS(user_list!Q:Q,user_list!G:G,"&lt;="&amp;A2367,user_list!H:H,"&gt;="&amp;A2367)</f>
        <v>2.6605451936872311</v>
      </c>
      <c r="D2367">
        <f>SUMIFS(user_list!P:P,user_list!G:G,"&lt;="&amp;A2367,user_list!H:H,"&gt;="&amp;A2367,user_list!J:J,days!G2367)+SUMIFS(user_list!P:P,user_list!G:G,"&lt;="&amp;A2367,user_list!H:H,"&gt;="&amp;A2367,user_list!J:J,days!G2367-1)</f>
        <v>0.49492140921409217</v>
      </c>
      <c r="E2367">
        <f>COUNTIF(user_list!H:H,A2367)</f>
        <v>0</v>
      </c>
      <c r="F2367">
        <f t="shared" si="72"/>
        <v>6</v>
      </c>
      <c r="G2367">
        <f t="shared" si="73"/>
        <v>2021</v>
      </c>
    </row>
    <row r="2368" spans="1:7" x14ac:dyDescent="0.3">
      <c r="A2368" s="65">
        <v>44371</v>
      </c>
      <c r="B2368">
        <f>SUMIFS(user_list!P:P,user_list!G:G,"&lt;="&amp;A2368,user_list!H:H,"&gt;="&amp;A2368)</f>
        <v>0.81374493862585695</v>
      </c>
      <c r="C2368">
        <f>SUMIFS(user_list!Q:Q,user_list!G:G,"&lt;="&amp;A2368,user_list!H:H,"&gt;="&amp;A2368)</f>
        <v>2.6605451936872311</v>
      </c>
      <c r="D2368">
        <f>SUMIFS(user_list!P:P,user_list!G:G,"&lt;="&amp;A2368,user_list!H:H,"&gt;="&amp;A2368,user_list!J:J,days!G2368)+SUMIFS(user_list!P:P,user_list!G:G,"&lt;="&amp;A2368,user_list!H:H,"&gt;="&amp;A2368,user_list!J:J,days!G2368-1)</f>
        <v>0.49492140921409217</v>
      </c>
      <c r="E2368">
        <f>COUNTIF(user_list!H:H,A2368)</f>
        <v>0</v>
      </c>
      <c r="F2368">
        <f t="shared" si="72"/>
        <v>6</v>
      </c>
      <c r="G2368">
        <f t="shared" si="73"/>
        <v>2021</v>
      </c>
    </row>
    <row r="2369" spans="1:7" x14ac:dyDescent="0.3">
      <c r="A2369" s="65">
        <v>44372</v>
      </c>
      <c r="B2369">
        <f>SUMIFS(user_list!P:P,user_list!G:G,"&lt;="&amp;A2369,user_list!H:H,"&gt;="&amp;A2369)</f>
        <v>0.81374493862585695</v>
      </c>
      <c r="C2369">
        <f>SUMIFS(user_list!Q:Q,user_list!G:G,"&lt;="&amp;A2369,user_list!H:H,"&gt;="&amp;A2369)</f>
        <v>2.6605451936872311</v>
      </c>
      <c r="D2369">
        <f>SUMIFS(user_list!P:P,user_list!G:G,"&lt;="&amp;A2369,user_list!H:H,"&gt;="&amp;A2369,user_list!J:J,days!G2369)+SUMIFS(user_list!P:P,user_list!G:G,"&lt;="&amp;A2369,user_list!H:H,"&gt;="&amp;A2369,user_list!J:J,days!G2369-1)</f>
        <v>0.49492140921409217</v>
      </c>
      <c r="E2369">
        <f>COUNTIF(user_list!H:H,A2369)</f>
        <v>0</v>
      </c>
      <c r="F2369">
        <f t="shared" si="72"/>
        <v>6</v>
      </c>
      <c r="G2369">
        <f t="shared" si="73"/>
        <v>2021</v>
      </c>
    </row>
    <row r="2370" spans="1:7" x14ac:dyDescent="0.3">
      <c r="A2370" s="65">
        <v>44373</v>
      </c>
      <c r="B2370">
        <f>SUMIFS(user_list!P:P,user_list!G:G,"&lt;="&amp;A2370,user_list!H:H,"&gt;="&amp;A2370)</f>
        <v>0.81374493862585695</v>
      </c>
      <c r="C2370">
        <f>SUMIFS(user_list!Q:Q,user_list!G:G,"&lt;="&amp;A2370,user_list!H:H,"&gt;="&amp;A2370)</f>
        <v>2.6605451936872311</v>
      </c>
      <c r="D2370">
        <f>SUMIFS(user_list!P:P,user_list!G:G,"&lt;="&amp;A2370,user_list!H:H,"&gt;="&amp;A2370,user_list!J:J,days!G2370)+SUMIFS(user_list!P:P,user_list!G:G,"&lt;="&amp;A2370,user_list!H:H,"&gt;="&amp;A2370,user_list!J:J,days!G2370-1)</f>
        <v>0.49492140921409217</v>
      </c>
      <c r="E2370">
        <f>COUNTIF(user_list!H:H,A2370)</f>
        <v>0</v>
      </c>
      <c r="F2370">
        <f t="shared" ref="F2370:F2433" si="74">MONTH(A2370)</f>
        <v>6</v>
      </c>
      <c r="G2370">
        <f t="shared" ref="G2370:G2433" si="75">YEAR(A2370)</f>
        <v>2021</v>
      </c>
    </row>
    <row r="2371" spans="1:7" x14ac:dyDescent="0.3">
      <c r="A2371" s="65">
        <v>44374</v>
      </c>
      <c r="B2371">
        <f>SUMIFS(user_list!P:P,user_list!G:G,"&lt;="&amp;A2371,user_list!H:H,"&gt;="&amp;A2371)</f>
        <v>0.98326874814966636</v>
      </c>
      <c r="C2371">
        <f>SUMIFS(user_list!Q:Q,user_list!G:G,"&lt;="&amp;A2371,user_list!H:H,"&gt;="&amp;A2371)</f>
        <v>3.0891166222586599</v>
      </c>
      <c r="D2371">
        <f>SUMIFS(user_list!P:P,user_list!G:G,"&lt;="&amp;A2371,user_list!H:H,"&gt;="&amp;A2371,user_list!J:J,days!G2371)+SUMIFS(user_list!P:P,user_list!G:G,"&lt;="&amp;A2371,user_list!H:H,"&gt;="&amp;A2371,user_list!J:J,days!G2371-1)</f>
        <v>0.66444521873790163</v>
      </c>
      <c r="E2371">
        <f>COUNTIF(user_list!H:H,A2371)</f>
        <v>0</v>
      </c>
      <c r="F2371">
        <f t="shared" si="74"/>
        <v>6</v>
      </c>
      <c r="G2371">
        <f t="shared" si="75"/>
        <v>2021</v>
      </c>
    </row>
    <row r="2372" spans="1:7" x14ac:dyDescent="0.3">
      <c r="A2372" s="65">
        <v>44375</v>
      </c>
      <c r="B2372">
        <f>SUMIFS(user_list!P:P,user_list!G:G,"&lt;="&amp;A2372,user_list!H:H,"&gt;="&amp;A2372)</f>
        <v>1.2499354148163331</v>
      </c>
      <c r="C2372">
        <f>SUMIFS(user_list!Q:Q,user_list!G:G,"&lt;="&amp;A2372,user_list!H:H,"&gt;="&amp;A2372)</f>
        <v>3.7557832889253264</v>
      </c>
      <c r="D2372">
        <f>SUMIFS(user_list!P:P,user_list!G:G,"&lt;="&amp;A2372,user_list!H:H,"&gt;="&amp;A2372,user_list!J:J,days!G2372)+SUMIFS(user_list!P:P,user_list!G:G,"&lt;="&amp;A2372,user_list!H:H,"&gt;="&amp;A2372,user_list!J:J,days!G2372-1)</f>
        <v>0.93111188540456835</v>
      </c>
      <c r="E2372">
        <f>COUNTIF(user_list!H:H,A2372)</f>
        <v>0</v>
      </c>
      <c r="F2372">
        <f t="shared" si="74"/>
        <v>6</v>
      </c>
      <c r="G2372">
        <f t="shared" si="75"/>
        <v>2021</v>
      </c>
    </row>
    <row r="2373" spans="1:7" x14ac:dyDescent="0.3">
      <c r="A2373" s="65">
        <v>44376</v>
      </c>
      <c r="B2373">
        <f>SUMIFS(user_list!P:P,user_list!G:G,"&lt;="&amp;A2373,user_list!H:H,"&gt;="&amp;A2373)</f>
        <v>2.1249354148163331</v>
      </c>
      <c r="C2373">
        <f>SUMIFS(user_list!Q:Q,user_list!G:G,"&lt;="&amp;A2373,user_list!H:H,"&gt;="&amp;A2373)</f>
        <v>4.2557832889253264</v>
      </c>
      <c r="D2373">
        <f>SUMIFS(user_list!P:P,user_list!G:G,"&lt;="&amp;A2373,user_list!H:H,"&gt;="&amp;A2373,user_list!J:J,days!G2373)+SUMIFS(user_list!P:P,user_list!G:G,"&lt;="&amp;A2373,user_list!H:H,"&gt;="&amp;A2373,user_list!J:J,days!G2373-1)</f>
        <v>0.93111188540456835</v>
      </c>
      <c r="E2373">
        <f>COUNTIF(user_list!H:H,A2373)</f>
        <v>0</v>
      </c>
      <c r="F2373">
        <f t="shared" si="74"/>
        <v>6</v>
      </c>
      <c r="G2373">
        <f t="shared" si="75"/>
        <v>2021</v>
      </c>
    </row>
    <row r="2374" spans="1:7" x14ac:dyDescent="0.3">
      <c r="A2374" s="65">
        <v>44377</v>
      </c>
      <c r="B2374">
        <f>SUMIFS(user_list!P:P,user_list!G:G,"&lt;="&amp;A2374,user_list!H:H,"&gt;="&amp;A2374)</f>
        <v>2.1249354148163331</v>
      </c>
      <c r="C2374">
        <f>SUMIFS(user_list!Q:Q,user_list!G:G,"&lt;="&amp;A2374,user_list!H:H,"&gt;="&amp;A2374)</f>
        <v>4.2557832889253264</v>
      </c>
      <c r="D2374">
        <f>SUMIFS(user_list!P:P,user_list!G:G,"&lt;="&amp;A2374,user_list!H:H,"&gt;="&amp;A2374,user_list!J:J,days!G2374)+SUMIFS(user_list!P:P,user_list!G:G,"&lt;="&amp;A2374,user_list!H:H,"&gt;="&amp;A2374,user_list!J:J,days!G2374-1)</f>
        <v>0.93111188540456835</v>
      </c>
      <c r="E2374">
        <f>COUNTIF(user_list!H:H,A2374)</f>
        <v>1</v>
      </c>
      <c r="F2374">
        <f t="shared" si="74"/>
        <v>6</v>
      </c>
      <c r="G2374">
        <f t="shared" si="75"/>
        <v>2021</v>
      </c>
    </row>
    <row r="2375" spans="1:7" x14ac:dyDescent="0.3">
      <c r="A2375" s="65">
        <v>44378</v>
      </c>
      <c r="B2375">
        <f>SUMIFS(user_list!P:P,user_list!G:G,"&lt;="&amp;A2375,user_list!H:H,"&gt;="&amp;A2375)</f>
        <v>1.2499354148163331</v>
      </c>
      <c r="C2375">
        <f>SUMIFS(user_list!Q:Q,user_list!G:G,"&lt;="&amp;A2375,user_list!H:H,"&gt;="&amp;A2375)</f>
        <v>3.7557832889253264</v>
      </c>
      <c r="D2375">
        <f>SUMIFS(user_list!P:P,user_list!G:G,"&lt;="&amp;A2375,user_list!H:H,"&gt;="&amp;A2375,user_list!J:J,days!G2375)+SUMIFS(user_list!P:P,user_list!G:G,"&lt;="&amp;A2375,user_list!H:H,"&gt;="&amp;A2375,user_list!J:J,days!G2375-1)</f>
        <v>0.93111188540456835</v>
      </c>
      <c r="E2375">
        <f>COUNTIF(user_list!H:H,A2375)</f>
        <v>0</v>
      </c>
      <c r="F2375">
        <f t="shared" si="74"/>
        <v>7</v>
      </c>
      <c r="G2375">
        <f t="shared" si="75"/>
        <v>2021</v>
      </c>
    </row>
    <row r="2376" spans="1:7" x14ac:dyDescent="0.3">
      <c r="A2376" s="65">
        <v>44379</v>
      </c>
      <c r="B2376">
        <f>SUMIFS(user_list!P:P,user_list!G:G,"&lt;="&amp;A2376,user_list!H:H,"&gt;="&amp;A2376)</f>
        <v>1.2499354148163331</v>
      </c>
      <c r="C2376">
        <f>SUMIFS(user_list!Q:Q,user_list!G:G,"&lt;="&amp;A2376,user_list!H:H,"&gt;="&amp;A2376)</f>
        <v>3.7557832889253264</v>
      </c>
      <c r="D2376">
        <f>SUMIFS(user_list!P:P,user_list!G:G,"&lt;="&amp;A2376,user_list!H:H,"&gt;="&amp;A2376,user_list!J:J,days!G2376)+SUMIFS(user_list!P:P,user_list!G:G,"&lt;="&amp;A2376,user_list!H:H,"&gt;="&amp;A2376,user_list!J:J,days!G2376-1)</f>
        <v>0.93111188540456835</v>
      </c>
      <c r="E2376">
        <f>COUNTIF(user_list!H:H,A2376)</f>
        <v>1</v>
      </c>
      <c r="F2376">
        <f t="shared" si="74"/>
        <v>7</v>
      </c>
      <c r="G2376">
        <f t="shared" si="75"/>
        <v>2021</v>
      </c>
    </row>
    <row r="2377" spans="1:7" x14ac:dyDescent="0.3">
      <c r="A2377" s="65">
        <v>44380</v>
      </c>
      <c r="B2377">
        <f>SUMIFS(user_list!P:P,user_list!G:G,"&lt;="&amp;A2377,user_list!H:H,"&gt;="&amp;A2377)</f>
        <v>0.77426874814966651</v>
      </c>
      <c r="C2377">
        <f>SUMIFS(user_list!Q:Q,user_list!G:G,"&lt;="&amp;A2377,user_list!H:H,"&gt;="&amp;A2377)</f>
        <v>2.5557832889253262</v>
      </c>
      <c r="D2377">
        <f>SUMIFS(user_list!P:P,user_list!G:G,"&lt;="&amp;A2377,user_list!H:H,"&gt;="&amp;A2377,user_list!J:J,days!G2377)+SUMIFS(user_list!P:P,user_list!G:G,"&lt;="&amp;A2377,user_list!H:H,"&gt;="&amp;A2377,user_list!J:J,days!G2377-1)</f>
        <v>0.45544521873790167</v>
      </c>
      <c r="E2377">
        <f>COUNTIF(user_list!H:H,A2377)</f>
        <v>0</v>
      </c>
      <c r="F2377">
        <f t="shared" si="74"/>
        <v>7</v>
      </c>
      <c r="G2377">
        <f t="shared" si="75"/>
        <v>2021</v>
      </c>
    </row>
    <row r="2378" spans="1:7" x14ac:dyDescent="0.3">
      <c r="A2378" s="65">
        <v>44381</v>
      </c>
      <c r="B2378">
        <f>SUMIFS(user_list!P:P,user_list!G:G,"&lt;="&amp;A2378,user_list!H:H,"&gt;="&amp;A2378)</f>
        <v>0.77426874814966651</v>
      </c>
      <c r="C2378">
        <f>SUMIFS(user_list!Q:Q,user_list!G:G,"&lt;="&amp;A2378,user_list!H:H,"&gt;="&amp;A2378)</f>
        <v>2.5557832889253262</v>
      </c>
      <c r="D2378">
        <f>SUMIFS(user_list!P:P,user_list!G:G,"&lt;="&amp;A2378,user_list!H:H,"&gt;="&amp;A2378,user_list!J:J,days!G2378)+SUMIFS(user_list!P:P,user_list!G:G,"&lt;="&amp;A2378,user_list!H:H,"&gt;="&amp;A2378,user_list!J:J,days!G2378-1)</f>
        <v>0.45544521873790167</v>
      </c>
      <c r="E2378">
        <f>COUNTIF(user_list!H:H,A2378)</f>
        <v>1</v>
      </c>
      <c r="F2378">
        <f t="shared" si="74"/>
        <v>7</v>
      </c>
      <c r="G2378">
        <f t="shared" si="75"/>
        <v>2021</v>
      </c>
    </row>
    <row r="2379" spans="1:7" x14ac:dyDescent="0.3">
      <c r="A2379" s="65">
        <v>44382</v>
      </c>
      <c r="B2379">
        <f>SUMIFS(user_list!P:P,user_list!G:G,"&lt;="&amp;A2379,user_list!H:H,"&gt;="&amp;A2379)</f>
        <v>0.72720992462025469</v>
      </c>
      <c r="C2379">
        <f>SUMIFS(user_list!Q:Q,user_list!G:G,"&lt;="&amp;A2379,user_list!H:H,"&gt;="&amp;A2379)</f>
        <v>1.8499009359841496</v>
      </c>
      <c r="D2379">
        <f>SUMIFS(user_list!P:P,user_list!G:G,"&lt;="&amp;A2379,user_list!H:H,"&gt;="&amp;A2379,user_list!J:J,days!G2379)+SUMIFS(user_list!P:P,user_list!G:G,"&lt;="&amp;A2379,user_list!H:H,"&gt;="&amp;A2379,user_list!J:J,days!G2379-1)</f>
        <v>0.45544521873790167</v>
      </c>
      <c r="E2379">
        <f>COUNTIF(user_list!H:H,A2379)</f>
        <v>1</v>
      </c>
      <c r="F2379">
        <f t="shared" si="74"/>
        <v>7</v>
      </c>
      <c r="G2379">
        <f t="shared" si="75"/>
        <v>2021</v>
      </c>
    </row>
    <row r="2380" spans="1:7" x14ac:dyDescent="0.3">
      <c r="A2380" s="65">
        <v>44383</v>
      </c>
      <c r="B2380">
        <f>SUMIFS(user_list!P:P,user_list!G:G,"&lt;="&amp;A2380,user_list!H:H,"&gt;="&amp;A2380)</f>
        <v>1.1144399277326107</v>
      </c>
      <c r="C2380">
        <f>SUMIFS(user_list!Q:Q,user_list!G:G,"&lt;="&amp;A2380,user_list!H:H,"&gt;="&amp;A2380)</f>
        <v>3.1499709639953539</v>
      </c>
      <c r="D2380">
        <f>SUMIFS(user_list!P:P,user_list!G:G,"&lt;="&amp;A2380,user_list!H:H,"&gt;="&amp;A2380,user_list!J:J,days!G2380)+SUMIFS(user_list!P:P,user_list!G:G,"&lt;="&amp;A2380,user_list!H:H,"&gt;="&amp;A2380,user_list!J:J,days!G2380-1)</f>
        <v>1.1144399277326107</v>
      </c>
      <c r="E2380">
        <f>COUNTIF(user_list!H:H,A2380)</f>
        <v>0</v>
      </c>
      <c r="F2380">
        <f t="shared" si="74"/>
        <v>7</v>
      </c>
      <c r="G2380">
        <f t="shared" si="75"/>
        <v>2021</v>
      </c>
    </row>
    <row r="2381" spans="1:7" x14ac:dyDescent="0.3">
      <c r="A2381" s="65">
        <v>44384</v>
      </c>
      <c r="B2381">
        <f>SUMIFS(user_list!P:P,user_list!G:G,"&lt;="&amp;A2381,user_list!H:H,"&gt;="&amp;A2381)</f>
        <v>1.1144399277326107</v>
      </c>
      <c r="C2381">
        <f>SUMIFS(user_list!Q:Q,user_list!G:G,"&lt;="&amp;A2381,user_list!H:H,"&gt;="&amp;A2381)</f>
        <v>3.1499709639953539</v>
      </c>
      <c r="D2381">
        <f>SUMIFS(user_list!P:P,user_list!G:G,"&lt;="&amp;A2381,user_list!H:H,"&gt;="&amp;A2381,user_list!J:J,days!G2381)+SUMIFS(user_list!P:P,user_list!G:G,"&lt;="&amp;A2381,user_list!H:H,"&gt;="&amp;A2381,user_list!J:J,days!G2381-1)</f>
        <v>1.1144399277326107</v>
      </c>
      <c r="E2381">
        <f>COUNTIF(user_list!H:H,A2381)</f>
        <v>0</v>
      </c>
      <c r="F2381">
        <f t="shared" si="74"/>
        <v>7</v>
      </c>
      <c r="G2381">
        <f t="shared" si="75"/>
        <v>2021</v>
      </c>
    </row>
    <row r="2382" spans="1:7" x14ac:dyDescent="0.3">
      <c r="A2382" s="65">
        <v>44385</v>
      </c>
      <c r="B2382">
        <f>SUMIFS(user_list!P:P,user_list!G:G,"&lt;="&amp;A2382,user_list!H:H,"&gt;="&amp;A2382)</f>
        <v>1.1144399277326107</v>
      </c>
      <c r="C2382">
        <f>SUMIFS(user_list!Q:Q,user_list!G:G,"&lt;="&amp;A2382,user_list!H:H,"&gt;="&amp;A2382)</f>
        <v>3.1499709639953539</v>
      </c>
      <c r="D2382">
        <f>SUMIFS(user_list!P:P,user_list!G:G,"&lt;="&amp;A2382,user_list!H:H,"&gt;="&amp;A2382,user_list!J:J,days!G2382)+SUMIFS(user_list!P:P,user_list!G:G,"&lt;="&amp;A2382,user_list!H:H,"&gt;="&amp;A2382,user_list!J:J,days!G2382-1)</f>
        <v>1.1144399277326107</v>
      </c>
      <c r="E2382">
        <f>COUNTIF(user_list!H:H,A2382)</f>
        <v>0</v>
      </c>
      <c r="F2382">
        <f t="shared" si="74"/>
        <v>7</v>
      </c>
      <c r="G2382">
        <f t="shared" si="75"/>
        <v>2021</v>
      </c>
    </row>
    <row r="2383" spans="1:7" x14ac:dyDescent="0.3">
      <c r="A2383" s="65">
        <v>44386</v>
      </c>
      <c r="B2383">
        <f>SUMIFS(user_list!P:P,user_list!G:G,"&lt;="&amp;A2383,user_list!H:H,"&gt;="&amp;A2383)</f>
        <v>1.1144399277326107</v>
      </c>
      <c r="C2383">
        <f>SUMIFS(user_list!Q:Q,user_list!G:G,"&lt;="&amp;A2383,user_list!H:H,"&gt;="&amp;A2383)</f>
        <v>3.1499709639953539</v>
      </c>
      <c r="D2383">
        <f>SUMIFS(user_list!P:P,user_list!G:G,"&lt;="&amp;A2383,user_list!H:H,"&gt;="&amp;A2383,user_list!J:J,days!G2383)+SUMIFS(user_list!P:P,user_list!G:G,"&lt;="&amp;A2383,user_list!H:H,"&gt;="&amp;A2383,user_list!J:J,days!G2383-1)</f>
        <v>1.1144399277326107</v>
      </c>
      <c r="E2383">
        <f>COUNTIF(user_list!H:H,A2383)</f>
        <v>0</v>
      </c>
      <c r="F2383">
        <f t="shared" si="74"/>
        <v>7</v>
      </c>
      <c r="G2383">
        <f t="shared" si="75"/>
        <v>2021</v>
      </c>
    </row>
    <row r="2384" spans="1:7" x14ac:dyDescent="0.3">
      <c r="A2384" s="65">
        <v>44387</v>
      </c>
      <c r="B2384">
        <f>SUMIFS(user_list!P:P,user_list!G:G,"&lt;="&amp;A2384,user_list!H:H,"&gt;="&amp;A2384)</f>
        <v>1.1144399277326107</v>
      </c>
      <c r="C2384">
        <f>SUMIFS(user_list!Q:Q,user_list!G:G,"&lt;="&amp;A2384,user_list!H:H,"&gt;="&amp;A2384)</f>
        <v>3.1499709639953539</v>
      </c>
      <c r="D2384">
        <f>SUMIFS(user_list!P:P,user_list!G:G,"&lt;="&amp;A2384,user_list!H:H,"&gt;="&amp;A2384,user_list!J:J,days!G2384)+SUMIFS(user_list!P:P,user_list!G:G,"&lt;="&amp;A2384,user_list!H:H,"&gt;="&amp;A2384,user_list!J:J,days!G2384-1)</f>
        <v>1.1144399277326107</v>
      </c>
      <c r="E2384">
        <f>COUNTIF(user_list!H:H,A2384)</f>
        <v>0</v>
      </c>
      <c r="F2384">
        <f t="shared" si="74"/>
        <v>7</v>
      </c>
      <c r="G2384">
        <f t="shared" si="75"/>
        <v>2021</v>
      </c>
    </row>
    <row r="2385" spans="1:7" x14ac:dyDescent="0.3">
      <c r="A2385" s="65">
        <v>44388</v>
      </c>
      <c r="B2385">
        <f>SUMIFS(user_list!P:P,user_list!G:G,"&lt;="&amp;A2385,user_list!H:H,"&gt;="&amp;A2385)</f>
        <v>1.1144399277326107</v>
      </c>
      <c r="C2385">
        <f>SUMIFS(user_list!Q:Q,user_list!G:G,"&lt;="&amp;A2385,user_list!H:H,"&gt;="&amp;A2385)</f>
        <v>3.1499709639953539</v>
      </c>
      <c r="D2385">
        <f>SUMIFS(user_list!P:P,user_list!G:G,"&lt;="&amp;A2385,user_list!H:H,"&gt;="&amp;A2385,user_list!J:J,days!G2385)+SUMIFS(user_list!P:P,user_list!G:G,"&lt;="&amp;A2385,user_list!H:H,"&gt;="&amp;A2385,user_list!J:J,days!G2385-1)</f>
        <v>1.1144399277326107</v>
      </c>
      <c r="E2385">
        <f>COUNTIF(user_list!H:H,A2385)</f>
        <v>0</v>
      </c>
      <c r="F2385">
        <f t="shared" si="74"/>
        <v>7</v>
      </c>
      <c r="G2385">
        <f t="shared" si="75"/>
        <v>2021</v>
      </c>
    </row>
    <row r="2386" spans="1:7" x14ac:dyDescent="0.3">
      <c r="A2386" s="65">
        <v>44389</v>
      </c>
      <c r="B2386">
        <f>SUMIFS(user_list!P:P,user_list!G:G,"&lt;="&amp;A2386,user_list!H:H,"&gt;="&amp;A2386)</f>
        <v>1.1144399277326107</v>
      </c>
      <c r="C2386">
        <f>SUMIFS(user_list!Q:Q,user_list!G:G,"&lt;="&amp;A2386,user_list!H:H,"&gt;="&amp;A2386)</f>
        <v>3.1499709639953539</v>
      </c>
      <c r="D2386">
        <f>SUMIFS(user_list!P:P,user_list!G:G,"&lt;="&amp;A2386,user_list!H:H,"&gt;="&amp;A2386,user_list!J:J,days!G2386)+SUMIFS(user_list!P:P,user_list!G:G,"&lt;="&amp;A2386,user_list!H:H,"&gt;="&amp;A2386,user_list!J:J,days!G2386-1)</f>
        <v>1.1144399277326107</v>
      </c>
      <c r="E2386">
        <f>COUNTIF(user_list!H:H,A2386)</f>
        <v>0</v>
      </c>
      <c r="F2386">
        <f t="shared" si="74"/>
        <v>7</v>
      </c>
      <c r="G2386">
        <f t="shared" si="75"/>
        <v>2021</v>
      </c>
    </row>
    <row r="2387" spans="1:7" x14ac:dyDescent="0.3">
      <c r="A2387" s="65">
        <v>44390</v>
      </c>
      <c r="B2387">
        <f>SUMIFS(user_list!P:P,user_list!G:G,"&lt;="&amp;A2387,user_list!H:H,"&gt;="&amp;A2387)</f>
        <v>1.1144399277326107</v>
      </c>
      <c r="C2387">
        <f>SUMIFS(user_list!Q:Q,user_list!G:G,"&lt;="&amp;A2387,user_list!H:H,"&gt;="&amp;A2387)</f>
        <v>3.1499709639953539</v>
      </c>
      <c r="D2387">
        <f>SUMIFS(user_list!P:P,user_list!G:G,"&lt;="&amp;A2387,user_list!H:H,"&gt;="&amp;A2387,user_list!J:J,days!G2387)+SUMIFS(user_list!P:P,user_list!G:G,"&lt;="&amp;A2387,user_list!H:H,"&gt;="&amp;A2387,user_list!J:J,days!G2387-1)</f>
        <v>1.1144399277326107</v>
      </c>
      <c r="E2387">
        <f>COUNTIF(user_list!H:H,A2387)</f>
        <v>1</v>
      </c>
      <c r="F2387">
        <f t="shared" si="74"/>
        <v>7</v>
      </c>
      <c r="G2387">
        <f t="shared" si="75"/>
        <v>2021</v>
      </c>
    </row>
    <row r="2388" spans="1:7" x14ac:dyDescent="0.3">
      <c r="A2388" s="65">
        <v>44391</v>
      </c>
      <c r="B2388">
        <f>SUMIFS(user_list!P:P,user_list!G:G,"&lt;="&amp;A2388,user_list!H:H,"&gt;="&amp;A2388)</f>
        <v>0.46443992773261067</v>
      </c>
      <c r="C2388">
        <f>SUMIFS(user_list!Q:Q,user_list!G:G,"&lt;="&amp;A2388,user_list!H:H,"&gt;="&amp;A2388)</f>
        <v>1.5249709639953539</v>
      </c>
      <c r="D2388">
        <f>SUMIFS(user_list!P:P,user_list!G:G,"&lt;="&amp;A2388,user_list!H:H,"&gt;="&amp;A2388,user_list!J:J,days!G2388)+SUMIFS(user_list!P:P,user_list!G:G,"&lt;="&amp;A2388,user_list!H:H,"&gt;="&amp;A2388,user_list!J:J,days!G2388-1)</f>
        <v>0.46443992773261067</v>
      </c>
      <c r="E2388">
        <f>COUNTIF(user_list!H:H,A2388)</f>
        <v>0</v>
      </c>
      <c r="F2388">
        <f t="shared" si="74"/>
        <v>7</v>
      </c>
      <c r="G2388">
        <f t="shared" si="75"/>
        <v>2021</v>
      </c>
    </row>
    <row r="2389" spans="1:7" x14ac:dyDescent="0.3">
      <c r="A2389" s="65">
        <v>44392</v>
      </c>
      <c r="B2389">
        <f>SUMIFS(user_list!P:P,user_list!G:G,"&lt;="&amp;A2389,user_list!H:H,"&gt;="&amp;A2389)</f>
        <v>0.46443992773261067</v>
      </c>
      <c r="C2389">
        <f>SUMIFS(user_list!Q:Q,user_list!G:G,"&lt;="&amp;A2389,user_list!H:H,"&gt;="&amp;A2389)</f>
        <v>1.5249709639953539</v>
      </c>
      <c r="D2389">
        <f>SUMIFS(user_list!P:P,user_list!G:G,"&lt;="&amp;A2389,user_list!H:H,"&gt;="&amp;A2389,user_list!J:J,days!G2389)+SUMIFS(user_list!P:P,user_list!G:G,"&lt;="&amp;A2389,user_list!H:H,"&gt;="&amp;A2389,user_list!J:J,days!G2389-1)</f>
        <v>0.46443992773261067</v>
      </c>
      <c r="E2389">
        <f>COUNTIF(user_list!H:H,A2389)</f>
        <v>1</v>
      </c>
      <c r="F2389">
        <f t="shared" si="74"/>
        <v>7</v>
      </c>
      <c r="G2389">
        <f t="shared" si="75"/>
        <v>2021</v>
      </c>
    </row>
    <row r="2390" spans="1:7" x14ac:dyDescent="0.3">
      <c r="A2390" s="65">
        <v>44393</v>
      </c>
      <c r="B2390">
        <f>SUMIFS(user_list!P:P,user_list!G:G,"&lt;="&amp;A2390,user_list!H:H,"&gt;="&amp;A2390)</f>
        <v>1.2587256420183248</v>
      </c>
      <c r="C2390">
        <f>SUMIFS(user_list!Q:Q,user_list!G:G,"&lt;="&amp;A2390,user_list!H:H,"&gt;="&amp;A2390)</f>
        <v>4.9725900116144013</v>
      </c>
      <c r="D2390">
        <f>SUMIFS(user_list!P:P,user_list!G:G,"&lt;="&amp;A2390,user_list!H:H,"&gt;="&amp;A2390,user_list!J:J,days!G2390)+SUMIFS(user_list!P:P,user_list!G:G,"&lt;="&amp;A2390,user_list!H:H,"&gt;="&amp;A2390,user_list!J:J,days!G2390-1)</f>
        <v>1.2587256420183248</v>
      </c>
      <c r="E2390">
        <f>COUNTIF(user_list!H:H,A2390)</f>
        <v>0</v>
      </c>
      <c r="F2390">
        <f t="shared" si="74"/>
        <v>7</v>
      </c>
      <c r="G2390">
        <f t="shared" si="75"/>
        <v>2021</v>
      </c>
    </row>
    <row r="2391" spans="1:7" x14ac:dyDescent="0.3">
      <c r="A2391" s="65">
        <v>44394</v>
      </c>
      <c r="B2391">
        <f>SUMIFS(user_list!P:P,user_list!G:G,"&lt;="&amp;A2391,user_list!H:H,"&gt;="&amp;A2391)</f>
        <v>1.2587256420183248</v>
      </c>
      <c r="C2391">
        <f>SUMIFS(user_list!Q:Q,user_list!G:G,"&lt;="&amp;A2391,user_list!H:H,"&gt;="&amp;A2391)</f>
        <v>4.9725900116144013</v>
      </c>
      <c r="D2391">
        <f>SUMIFS(user_list!P:P,user_list!G:G,"&lt;="&amp;A2391,user_list!H:H,"&gt;="&amp;A2391,user_list!J:J,days!G2391)+SUMIFS(user_list!P:P,user_list!G:G,"&lt;="&amp;A2391,user_list!H:H,"&gt;="&amp;A2391,user_list!J:J,days!G2391-1)</f>
        <v>1.2587256420183248</v>
      </c>
      <c r="E2391">
        <f>COUNTIF(user_list!H:H,A2391)</f>
        <v>0</v>
      </c>
      <c r="F2391">
        <f t="shared" si="74"/>
        <v>7</v>
      </c>
      <c r="G2391">
        <f t="shared" si="75"/>
        <v>2021</v>
      </c>
    </row>
    <row r="2392" spans="1:7" x14ac:dyDescent="0.3">
      <c r="A2392" s="65">
        <v>44395</v>
      </c>
      <c r="B2392">
        <f>SUMIFS(user_list!P:P,user_list!G:G,"&lt;="&amp;A2392,user_list!H:H,"&gt;="&amp;A2392)</f>
        <v>1.2587256420183248</v>
      </c>
      <c r="C2392">
        <f>SUMIFS(user_list!Q:Q,user_list!G:G,"&lt;="&amp;A2392,user_list!H:H,"&gt;="&amp;A2392)</f>
        <v>4.9725900116144013</v>
      </c>
      <c r="D2392">
        <f>SUMIFS(user_list!P:P,user_list!G:G,"&lt;="&amp;A2392,user_list!H:H,"&gt;="&amp;A2392,user_list!J:J,days!G2392)+SUMIFS(user_list!P:P,user_list!G:G,"&lt;="&amp;A2392,user_list!H:H,"&gt;="&amp;A2392,user_list!J:J,days!G2392-1)</f>
        <v>1.2587256420183248</v>
      </c>
      <c r="E2392">
        <f>COUNTIF(user_list!H:H,A2392)</f>
        <v>0</v>
      </c>
      <c r="F2392">
        <f t="shared" si="74"/>
        <v>7</v>
      </c>
      <c r="G2392">
        <f t="shared" si="75"/>
        <v>2021</v>
      </c>
    </row>
    <row r="2393" spans="1:7" x14ac:dyDescent="0.3">
      <c r="A2393" s="65">
        <v>44396</v>
      </c>
      <c r="B2393">
        <f>SUMIFS(user_list!P:P,user_list!G:G,"&lt;="&amp;A2393,user_list!H:H,"&gt;="&amp;A2393)</f>
        <v>1.2587256420183248</v>
      </c>
      <c r="C2393">
        <f>SUMIFS(user_list!Q:Q,user_list!G:G,"&lt;="&amp;A2393,user_list!H:H,"&gt;="&amp;A2393)</f>
        <v>4.9725900116144013</v>
      </c>
      <c r="D2393">
        <f>SUMIFS(user_list!P:P,user_list!G:G,"&lt;="&amp;A2393,user_list!H:H,"&gt;="&amp;A2393,user_list!J:J,days!G2393)+SUMIFS(user_list!P:P,user_list!G:G,"&lt;="&amp;A2393,user_list!H:H,"&gt;="&amp;A2393,user_list!J:J,days!G2393-1)</f>
        <v>1.2587256420183248</v>
      </c>
      <c r="E2393">
        <f>COUNTIF(user_list!H:H,A2393)</f>
        <v>0</v>
      </c>
      <c r="F2393">
        <f t="shared" si="74"/>
        <v>7</v>
      </c>
      <c r="G2393">
        <f t="shared" si="75"/>
        <v>2021</v>
      </c>
    </row>
    <row r="2394" spans="1:7" x14ac:dyDescent="0.3">
      <c r="A2394" s="65">
        <v>44397</v>
      </c>
      <c r="B2394">
        <f>SUMIFS(user_list!P:P,user_list!G:G,"&lt;="&amp;A2394,user_list!H:H,"&gt;="&amp;A2394)</f>
        <v>1.2587256420183248</v>
      </c>
      <c r="C2394">
        <f>SUMIFS(user_list!Q:Q,user_list!G:G,"&lt;="&amp;A2394,user_list!H:H,"&gt;="&amp;A2394)</f>
        <v>4.9725900116144013</v>
      </c>
      <c r="D2394">
        <f>SUMIFS(user_list!P:P,user_list!G:G,"&lt;="&amp;A2394,user_list!H:H,"&gt;="&amp;A2394,user_list!J:J,days!G2394)+SUMIFS(user_list!P:P,user_list!G:G,"&lt;="&amp;A2394,user_list!H:H,"&gt;="&amp;A2394,user_list!J:J,days!G2394-1)</f>
        <v>1.2587256420183248</v>
      </c>
      <c r="E2394">
        <f>COUNTIF(user_list!H:H,A2394)</f>
        <v>1</v>
      </c>
      <c r="F2394">
        <f t="shared" si="74"/>
        <v>7</v>
      </c>
      <c r="G2394">
        <f t="shared" si="75"/>
        <v>2021</v>
      </c>
    </row>
    <row r="2395" spans="1:7" x14ac:dyDescent="0.3">
      <c r="A2395" s="65">
        <v>44398</v>
      </c>
      <c r="B2395">
        <f>SUMIFS(user_list!P:P,user_list!G:G,"&lt;="&amp;A2395,user_list!H:H,"&gt;="&amp;A2395)</f>
        <v>1.4813182346109175</v>
      </c>
      <c r="C2395">
        <f>SUMIFS(user_list!Q:Q,user_list!G:G,"&lt;="&amp;A2395,user_list!H:H,"&gt;="&amp;A2395)</f>
        <v>4.2392566782810679</v>
      </c>
      <c r="D2395">
        <f>SUMIFS(user_list!P:P,user_list!G:G,"&lt;="&amp;A2395,user_list!H:H,"&gt;="&amp;A2395,user_list!J:J,days!G2395)+SUMIFS(user_list!P:P,user_list!G:G,"&lt;="&amp;A2395,user_list!H:H,"&gt;="&amp;A2395,user_list!J:J,days!G2395-1)</f>
        <v>1.4813182346109175</v>
      </c>
      <c r="E2395">
        <f>COUNTIF(user_list!H:H,A2395)</f>
        <v>1</v>
      </c>
      <c r="F2395">
        <f t="shared" si="74"/>
        <v>7</v>
      </c>
      <c r="G2395">
        <f t="shared" si="75"/>
        <v>2021</v>
      </c>
    </row>
    <row r="2396" spans="1:7" x14ac:dyDescent="0.3">
      <c r="A2396" s="65">
        <v>44399</v>
      </c>
      <c r="B2396">
        <f>SUMIFS(user_list!P:P,user_list!G:G,"&lt;="&amp;A2396,user_list!H:H,"&gt;="&amp;A2396)</f>
        <v>0.58131823461091758</v>
      </c>
      <c r="C2396">
        <f>SUMIFS(user_list!Q:Q,user_list!G:G,"&lt;="&amp;A2396,user_list!H:H,"&gt;="&amp;A2396)</f>
        <v>3.2392566782810679</v>
      </c>
      <c r="D2396">
        <f>SUMIFS(user_list!P:P,user_list!G:G,"&lt;="&amp;A2396,user_list!H:H,"&gt;="&amp;A2396,user_list!J:J,days!G2396)+SUMIFS(user_list!P:P,user_list!G:G,"&lt;="&amp;A2396,user_list!H:H,"&gt;="&amp;A2396,user_list!J:J,days!G2396-1)</f>
        <v>0.58131823461091758</v>
      </c>
      <c r="E2396">
        <f>COUNTIF(user_list!H:H,A2396)</f>
        <v>1</v>
      </c>
      <c r="F2396">
        <f t="shared" si="74"/>
        <v>7</v>
      </c>
      <c r="G2396">
        <f t="shared" si="75"/>
        <v>2021</v>
      </c>
    </row>
    <row r="2397" spans="1:7" x14ac:dyDescent="0.3">
      <c r="A2397" s="65">
        <v>44400</v>
      </c>
      <c r="B2397">
        <f>SUMIFS(user_list!P:P,user_list!G:G,"&lt;="&amp;A2397,user_list!H:H,"&gt;="&amp;A2397)</f>
        <v>0.46703252032520326</v>
      </c>
      <c r="C2397">
        <f>SUMIFS(user_list!Q:Q,user_list!G:G,"&lt;="&amp;A2397,user_list!H:H,"&gt;="&amp;A2397)</f>
        <v>1.5249709639953539</v>
      </c>
      <c r="D2397">
        <f>SUMIFS(user_list!P:P,user_list!G:G,"&lt;="&amp;A2397,user_list!H:H,"&gt;="&amp;A2397,user_list!J:J,days!G2397)+SUMIFS(user_list!P:P,user_list!G:G,"&lt;="&amp;A2397,user_list!H:H,"&gt;="&amp;A2397,user_list!J:J,days!G2397-1)</f>
        <v>0.46703252032520326</v>
      </c>
      <c r="E2397">
        <f>COUNTIF(user_list!H:H,A2397)</f>
        <v>0</v>
      </c>
      <c r="F2397">
        <f t="shared" si="74"/>
        <v>7</v>
      </c>
      <c r="G2397">
        <f t="shared" si="75"/>
        <v>2021</v>
      </c>
    </row>
    <row r="2398" spans="1:7" x14ac:dyDescent="0.3">
      <c r="A2398" s="65">
        <v>44401</v>
      </c>
      <c r="B2398">
        <f>SUMIFS(user_list!P:P,user_list!G:G,"&lt;="&amp;A2398,user_list!H:H,"&gt;="&amp;A2398)</f>
        <v>0.46703252032520326</v>
      </c>
      <c r="C2398">
        <f>SUMIFS(user_list!Q:Q,user_list!G:G,"&lt;="&amp;A2398,user_list!H:H,"&gt;="&amp;A2398)</f>
        <v>1.5249709639953539</v>
      </c>
      <c r="D2398">
        <f>SUMIFS(user_list!P:P,user_list!G:G,"&lt;="&amp;A2398,user_list!H:H,"&gt;="&amp;A2398,user_list!J:J,days!G2398)+SUMIFS(user_list!P:P,user_list!G:G,"&lt;="&amp;A2398,user_list!H:H,"&gt;="&amp;A2398,user_list!J:J,days!G2398-1)</f>
        <v>0.46703252032520326</v>
      </c>
      <c r="E2398">
        <f>COUNTIF(user_list!H:H,A2398)</f>
        <v>1</v>
      </c>
      <c r="F2398">
        <f t="shared" si="74"/>
        <v>7</v>
      </c>
      <c r="G2398">
        <f t="shared" si="75"/>
        <v>2021</v>
      </c>
    </row>
    <row r="2399" spans="1:7" x14ac:dyDescent="0.3">
      <c r="A2399" s="65">
        <v>44402</v>
      </c>
      <c r="B2399">
        <f>SUMIFS(user_list!P:P,user_list!G:G,"&lt;="&amp;A2399,user_list!H:H,"&gt;="&amp;A2399)</f>
        <v>0.29750871080139379</v>
      </c>
      <c r="C2399">
        <f>SUMIFS(user_list!Q:Q,user_list!G:G,"&lt;="&amp;A2399,user_list!H:H,"&gt;="&amp;A2399)</f>
        <v>1.0963995354239255</v>
      </c>
      <c r="D2399">
        <f>SUMIFS(user_list!P:P,user_list!G:G,"&lt;="&amp;A2399,user_list!H:H,"&gt;="&amp;A2399,user_list!J:J,days!G2399)+SUMIFS(user_list!P:P,user_list!G:G,"&lt;="&amp;A2399,user_list!H:H,"&gt;="&amp;A2399,user_list!J:J,days!G2399-1)</f>
        <v>0.29750871080139379</v>
      </c>
      <c r="E2399">
        <f>COUNTIF(user_list!H:H,A2399)</f>
        <v>0</v>
      </c>
      <c r="F2399">
        <f t="shared" si="74"/>
        <v>7</v>
      </c>
      <c r="G2399">
        <f t="shared" si="75"/>
        <v>2021</v>
      </c>
    </row>
    <row r="2400" spans="1:7" x14ac:dyDescent="0.3">
      <c r="A2400" s="65">
        <v>44403</v>
      </c>
      <c r="B2400">
        <f>SUMIFS(user_list!P:P,user_list!G:G,"&lt;="&amp;A2400,user_list!H:H,"&gt;="&amp;A2400)</f>
        <v>0.29750871080139379</v>
      </c>
      <c r="C2400">
        <f>SUMIFS(user_list!Q:Q,user_list!G:G,"&lt;="&amp;A2400,user_list!H:H,"&gt;="&amp;A2400)</f>
        <v>1.0963995354239255</v>
      </c>
      <c r="D2400">
        <f>SUMIFS(user_list!P:P,user_list!G:G,"&lt;="&amp;A2400,user_list!H:H,"&gt;="&amp;A2400,user_list!J:J,days!G2400)+SUMIFS(user_list!P:P,user_list!G:G,"&lt;="&amp;A2400,user_list!H:H,"&gt;="&amp;A2400,user_list!J:J,days!G2400-1)</f>
        <v>0.29750871080139379</v>
      </c>
      <c r="E2400">
        <f>COUNTIF(user_list!H:H,A2400)</f>
        <v>0</v>
      </c>
      <c r="F2400">
        <f t="shared" si="74"/>
        <v>7</v>
      </c>
      <c r="G2400">
        <f t="shared" si="75"/>
        <v>2021</v>
      </c>
    </row>
    <row r="2401" spans="1:7" x14ac:dyDescent="0.3">
      <c r="A2401" s="65">
        <v>44404</v>
      </c>
      <c r="B2401">
        <f>SUMIFS(user_list!P:P,user_list!G:G,"&lt;="&amp;A2401,user_list!H:H,"&gt;="&amp;A2401)</f>
        <v>0.29750871080139379</v>
      </c>
      <c r="C2401">
        <f>SUMIFS(user_list!Q:Q,user_list!G:G,"&lt;="&amp;A2401,user_list!H:H,"&gt;="&amp;A2401)</f>
        <v>1.0963995354239255</v>
      </c>
      <c r="D2401">
        <f>SUMIFS(user_list!P:P,user_list!G:G,"&lt;="&amp;A2401,user_list!H:H,"&gt;="&amp;A2401,user_list!J:J,days!G2401)+SUMIFS(user_list!P:P,user_list!G:G,"&lt;="&amp;A2401,user_list!H:H,"&gt;="&amp;A2401,user_list!J:J,days!G2401-1)</f>
        <v>0.29750871080139379</v>
      </c>
      <c r="E2401">
        <f>COUNTIF(user_list!H:H,A2401)</f>
        <v>0</v>
      </c>
      <c r="F2401">
        <f t="shared" si="74"/>
        <v>7</v>
      </c>
      <c r="G2401">
        <f t="shared" si="75"/>
        <v>2021</v>
      </c>
    </row>
    <row r="2402" spans="1:7" x14ac:dyDescent="0.3">
      <c r="A2402" s="65">
        <v>44405</v>
      </c>
      <c r="B2402">
        <f>SUMIFS(user_list!P:P,user_list!G:G,"&lt;="&amp;A2402,user_list!H:H,"&gt;="&amp;A2402)</f>
        <v>0.29750871080139379</v>
      </c>
      <c r="C2402">
        <f>SUMIFS(user_list!Q:Q,user_list!G:G,"&lt;="&amp;A2402,user_list!H:H,"&gt;="&amp;A2402)</f>
        <v>1.0963995354239255</v>
      </c>
      <c r="D2402">
        <f>SUMIFS(user_list!P:P,user_list!G:G,"&lt;="&amp;A2402,user_list!H:H,"&gt;="&amp;A2402,user_list!J:J,days!G2402)+SUMIFS(user_list!P:P,user_list!G:G,"&lt;="&amp;A2402,user_list!H:H,"&gt;="&amp;A2402,user_list!J:J,days!G2402-1)</f>
        <v>0.29750871080139379</v>
      </c>
      <c r="E2402">
        <f>COUNTIF(user_list!H:H,A2402)</f>
        <v>0</v>
      </c>
      <c r="F2402">
        <f t="shared" si="74"/>
        <v>7</v>
      </c>
      <c r="G2402">
        <f t="shared" si="75"/>
        <v>2021</v>
      </c>
    </row>
    <row r="2403" spans="1:7" x14ac:dyDescent="0.3">
      <c r="A2403" s="65">
        <v>44406</v>
      </c>
      <c r="B2403">
        <f>SUMIFS(user_list!P:P,user_list!G:G,"&lt;="&amp;A2403,user_list!H:H,"&gt;="&amp;A2403)</f>
        <v>0.29750871080139379</v>
      </c>
      <c r="C2403">
        <f>SUMIFS(user_list!Q:Q,user_list!G:G,"&lt;="&amp;A2403,user_list!H:H,"&gt;="&amp;A2403)</f>
        <v>1.0963995354239255</v>
      </c>
      <c r="D2403">
        <f>SUMIFS(user_list!P:P,user_list!G:G,"&lt;="&amp;A2403,user_list!H:H,"&gt;="&amp;A2403,user_list!J:J,days!G2403)+SUMIFS(user_list!P:P,user_list!G:G,"&lt;="&amp;A2403,user_list!H:H,"&gt;="&amp;A2403,user_list!J:J,days!G2403-1)</f>
        <v>0.29750871080139379</v>
      </c>
      <c r="E2403">
        <f>COUNTIF(user_list!H:H,A2403)</f>
        <v>0</v>
      </c>
      <c r="F2403">
        <f t="shared" si="74"/>
        <v>7</v>
      </c>
      <c r="G2403">
        <f t="shared" si="75"/>
        <v>2021</v>
      </c>
    </row>
    <row r="2404" spans="1:7" x14ac:dyDescent="0.3">
      <c r="A2404" s="65">
        <v>44407</v>
      </c>
      <c r="B2404">
        <f>SUMIFS(user_list!P:P,user_list!G:G,"&lt;="&amp;A2404,user_list!H:H,"&gt;="&amp;A2404)</f>
        <v>0.29750871080139379</v>
      </c>
      <c r="C2404">
        <f>SUMIFS(user_list!Q:Q,user_list!G:G,"&lt;="&amp;A2404,user_list!H:H,"&gt;="&amp;A2404)</f>
        <v>1.0963995354239255</v>
      </c>
      <c r="D2404">
        <f>SUMIFS(user_list!P:P,user_list!G:G,"&lt;="&amp;A2404,user_list!H:H,"&gt;="&amp;A2404,user_list!J:J,days!G2404)+SUMIFS(user_list!P:P,user_list!G:G,"&lt;="&amp;A2404,user_list!H:H,"&gt;="&amp;A2404,user_list!J:J,days!G2404-1)</f>
        <v>0.29750871080139379</v>
      </c>
      <c r="E2404">
        <f>COUNTIF(user_list!H:H,A2404)</f>
        <v>0</v>
      </c>
      <c r="F2404">
        <f t="shared" si="74"/>
        <v>7</v>
      </c>
      <c r="G2404">
        <f t="shared" si="75"/>
        <v>2021</v>
      </c>
    </row>
    <row r="2405" spans="1:7" x14ac:dyDescent="0.3">
      <c r="A2405" s="65">
        <v>44408</v>
      </c>
      <c r="B2405">
        <f>SUMIFS(user_list!P:P,user_list!G:G,"&lt;="&amp;A2405,user_list!H:H,"&gt;="&amp;A2405)</f>
        <v>0.29750871080139379</v>
      </c>
      <c r="C2405">
        <f>SUMIFS(user_list!Q:Q,user_list!G:G,"&lt;="&amp;A2405,user_list!H:H,"&gt;="&amp;A2405)</f>
        <v>1.0963995354239255</v>
      </c>
      <c r="D2405">
        <f>SUMIFS(user_list!P:P,user_list!G:G,"&lt;="&amp;A2405,user_list!H:H,"&gt;="&amp;A2405,user_list!J:J,days!G2405)+SUMIFS(user_list!P:P,user_list!G:G,"&lt;="&amp;A2405,user_list!H:H,"&gt;="&amp;A2405,user_list!J:J,days!G2405-1)</f>
        <v>0.29750871080139379</v>
      </c>
      <c r="E2405">
        <f>COUNTIF(user_list!H:H,A2405)</f>
        <v>0</v>
      </c>
      <c r="F2405">
        <f t="shared" si="74"/>
        <v>7</v>
      </c>
      <c r="G2405">
        <f t="shared" si="75"/>
        <v>2021</v>
      </c>
    </row>
    <row r="2406" spans="1:7" x14ac:dyDescent="0.3">
      <c r="A2406" s="65">
        <v>44409</v>
      </c>
      <c r="B2406">
        <f>SUMIFS(user_list!P:P,user_list!G:G,"&lt;="&amp;A2406,user_list!H:H,"&gt;="&amp;A2406)</f>
        <v>0.29750871080139379</v>
      </c>
      <c r="C2406">
        <f>SUMIFS(user_list!Q:Q,user_list!G:G,"&lt;="&amp;A2406,user_list!H:H,"&gt;="&amp;A2406)</f>
        <v>1.0963995354239255</v>
      </c>
      <c r="D2406">
        <f>SUMIFS(user_list!P:P,user_list!G:G,"&lt;="&amp;A2406,user_list!H:H,"&gt;="&amp;A2406,user_list!J:J,days!G2406)+SUMIFS(user_list!P:P,user_list!G:G,"&lt;="&amp;A2406,user_list!H:H,"&gt;="&amp;A2406,user_list!J:J,days!G2406-1)</f>
        <v>0.29750871080139379</v>
      </c>
      <c r="E2406">
        <f>COUNTIF(user_list!H:H,A2406)</f>
        <v>1</v>
      </c>
      <c r="F2406">
        <f t="shared" si="74"/>
        <v>8</v>
      </c>
      <c r="G2406">
        <f t="shared" si="75"/>
        <v>2021</v>
      </c>
    </row>
    <row r="2407" spans="1:7" x14ac:dyDescent="0.3">
      <c r="A2407" s="65">
        <v>44410</v>
      </c>
      <c r="B2407">
        <f>SUMIFS(user_list!P:P,user_list!G:G,"&lt;="&amp;A2407,user_list!H:H,"&gt;="&amp;A2407)</f>
        <v>2.0260873015873013</v>
      </c>
      <c r="C2407">
        <f>SUMIFS(user_list!Q:Q,user_list!G:G,"&lt;="&amp;A2407,user_list!H:H,"&gt;="&amp;A2407)</f>
        <v>2.1676190476190476</v>
      </c>
      <c r="D2407">
        <f>SUMIFS(user_list!P:P,user_list!G:G,"&lt;="&amp;A2407,user_list!H:H,"&gt;="&amp;A2407,user_list!J:J,days!G2407)+SUMIFS(user_list!P:P,user_list!G:G,"&lt;="&amp;A2407,user_list!H:H,"&gt;="&amp;A2407,user_list!J:J,days!G2407-1)</f>
        <v>2.0260873015873013</v>
      </c>
      <c r="E2407">
        <f>COUNTIF(user_list!H:H,A2407)</f>
        <v>1</v>
      </c>
      <c r="F2407">
        <f t="shared" si="74"/>
        <v>8</v>
      </c>
      <c r="G2407">
        <f t="shared" si="75"/>
        <v>2021</v>
      </c>
    </row>
    <row r="2408" spans="1:7" x14ac:dyDescent="0.3">
      <c r="A2408" s="65">
        <v>44411</v>
      </c>
      <c r="B2408">
        <f>SUMIFS(user_list!P:P,user_list!G:G,"&lt;="&amp;A2408,user_list!H:H,"&gt;="&amp;A2408)</f>
        <v>0.75803174603174606</v>
      </c>
      <c r="C2408">
        <f>SUMIFS(user_list!Q:Q,user_list!G:G,"&lt;="&amp;A2408,user_list!H:H,"&gt;="&amp;A2408)</f>
        <v>2.5961904761904764</v>
      </c>
      <c r="D2408">
        <f>SUMIFS(user_list!P:P,user_list!G:G,"&lt;="&amp;A2408,user_list!H:H,"&gt;="&amp;A2408,user_list!J:J,days!G2408)+SUMIFS(user_list!P:P,user_list!G:G,"&lt;="&amp;A2408,user_list!H:H,"&gt;="&amp;A2408,user_list!J:J,days!G2408-1)</f>
        <v>0.75803174603174606</v>
      </c>
      <c r="E2408">
        <f>COUNTIF(user_list!H:H,A2408)</f>
        <v>0</v>
      </c>
      <c r="F2408">
        <f t="shared" si="74"/>
        <v>8</v>
      </c>
      <c r="G2408">
        <f t="shared" si="75"/>
        <v>2021</v>
      </c>
    </row>
    <row r="2409" spans="1:7" x14ac:dyDescent="0.3">
      <c r="A2409" s="65">
        <v>44412</v>
      </c>
      <c r="B2409">
        <f>SUMIFS(user_list!P:P,user_list!G:G,"&lt;="&amp;A2409,user_list!H:H,"&gt;="&amp;A2409)</f>
        <v>0.75803174603174606</v>
      </c>
      <c r="C2409">
        <f>SUMIFS(user_list!Q:Q,user_list!G:G,"&lt;="&amp;A2409,user_list!H:H,"&gt;="&amp;A2409)</f>
        <v>2.5961904761904764</v>
      </c>
      <c r="D2409">
        <f>SUMIFS(user_list!P:P,user_list!G:G,"&lt;="&amp;A2409,user_list!H:H,"&gt;="&amp;A2409,user_list!J:J,days!G2409)+SUMIFS(user_list!P:P,user_list!G:G,"&lt;="&amp;A2409,user_list!H:H,"&gt;="&amp;A2409,user_list!J:J,days!G2409-1)</f>
        <v>0.75803174603174606</v>
      </c>
      <c r="E2409">
        <f>COUNTIF(user_list!H:H,A2409)</f>
        <v>0</v>
      </c>
      <c r="F2409">
        <f t="shared" si="74"/>
        <v>8</v>
      </c>
      <c r="G2409">
        <f t="shared" si="75"/>
        <v>2021</v>
      </c>
    </row>
    <row r="2410" spans="1:7" x14ac:dyDescent="0.3">
      <c r="A2410" s="65">
        <v>44413</v>
      </c>
      <c r="B2410">
        <f>SUMIFS(user_list!P:P,user_list!G:G,"&lt;="&amp;A2410,user_list!H:H,"&gt;="&amp;A2410)</f>
        <v>0.75803174603174606</v>
      </c>
      <c r="C2410">
        <f>SUMIFS(user_list!Q:Q,user_list!G:G,"&lt;="&amp;A2410,user_list!H:H,"&gt;="&amp;A2410)</f>
        <v>2.5961904761904764</v>
      </c>
      <c r="D2410">
        <f>SUMIFS(user_list!P:P,user_list!G:G,"&lt;="&amp;A2410,user_list!H:H,"&gt;="&amp;A2410,user_list!J:J,days!G2410)+SUMIFS(user_list!P:P,user_list!G:G,"&lt;="&amp;A2410,user_list!H:H,"&gt;="&amp;A2410,user_list!J:J,days!G2410-1)</f>
        <v>0.75803174603174606</v>
      </c>
      <c r="E2410">
        <f>COUNTIF(user_list!H:H,A2410)</f>
        <v>0</v>
      </c>
      <c r="F2410">
        <f t="shared" si="74"/>
        <v>8</v>
      </c>
      <c r="G2410">
        <f t="shared" si="75"/>
        <v>2021</v>
      </c>
    </row>
    <row r="2411" spans="1:7" x14ac:dyDescent="0.3">
      <c r="A2411" s="65">
        <v>44414</v>
      </c>
      <c r="B2411">
        <f>SUMIFS(user_list!P:P,user_list!G:G,"&lt;="&amp;A2411,user_list!H:H,"&gt;="&amp;A2411)</f>
        <v>0.75803174603174606</v>
      </c>
      <c r="C2411">
        <f>SUMIFS(user_list!Q:Q,user_list!G:G,"&lt;="&amp;A2411,user_list!H:H,"&gt;="&amp;A2411)</f>
        <v>2.5961904761904764</v>
      </c>
      <c r="D2411">
        <f>SUMIFS(user_list!P:P,user_list!G:G,"&lt;="&amp;A2411,user_list!H:H,"&gt;="&amp;A2411,user_list!J:J,days!G2411)+SUMIFS(user_list!P:P,user_list!G:G,"&lt;="&amp;A2411,user_list!H:H,"&gt;="&amp;A2411,user_list!J:J,days!G2411-1)</f>
        <v>0.75803174603174606</v>
      </c>
      <c r="E2411">
        <f>COUNTIF(user_list!H:H,A2411)</f>
        <v>0</v>
      </c>
      <c r="F2411">
        <f t="shared" si="74"/>
        <v>8</v>
      </c>
      <c r="G2411">
        <f t="shared" si="75"/>
        <v>2021</v>
      </c>
    </row>
    <row r="2412" spans="1:7" x14ac:dyDescent="0.3">
      <c r="A2412" s="65">
        <v>44415</v>
      </c>
      <c r="B2412">
        <f>SUMIFS(user_list!P:P,user_list!G:G,"&lt;="&amp;A2412,user_list!H:H,"&gt;="&amp;A2412)</f>
        <v>1.0806123911930363</v>
      </c>
      <c r="C2412">
        <f>SUMIFS(user_list!Q:Q,user_list!G:G,"&lt;="&amp;A2412,user_list!H:H,"&gt;="&amp;A2412)</f>
        <v>3.4026420890937024</v>
      </c>
      <c r="D2412">
        <f>SUMIFS(user_list!P:P,user_list!G:G,"&lt;="&amp;A2412,user_list!H:H,"&gt;="&amp;A2412,user_list!J:J,days!G2412)+SUMIFS(user_list!P:P,user_list!G:G,"&lt;="&amp;A2412,user_list!H:H,"&gt;="&amp;A2412,user_list!J:J,days!G2412-1)</f>
        <v>0.75803174603174606</v>
      </c>
      <c r="E2412">
        <f>COUNTIF(user_list!H:H,A2412)</f>
        <v>1</v>
      </c>
      <c r="F2412">
        <f t="shared" si="74"/>
        <v>8</v>
      </c>
      <c r="G2412">
        <f t="shared" si="75"/>
        <v>2021</v>
      </c>
    </row>
    <row r="2413" spans="1:7" x14ac:dyDescent="0.3">
      <c r="A2413" s="65">
        <v>44416</v>
      </c>
      <c r="B2413">
        <f>SUMIFS(user_list!P:P,user_list!G:G,"&lt;="&amp;A2413,user_list!H:H,"&gt;="&amp;A2413)</f>
        <v>0.81135313193377712</v>
      </c>
      <c r="C2413">
        <f>SUMIFS(user_list!Q:Q,user_list!G:G,"&lt;="&amp;A2413,user_list!H:H,"&gt;="&amp;A2413)</f>
        <v>2.7359754224270354</v>
      </c>
      <c r="D2413">
        <f>SUMIFS(user_list!P:P,user_list!G:G,"&lt;="&amp;A2413,user_list!H:H,"&gt;="&amp;A2413,user_list!J:J,days!G2413)+SUMIFS(user_list!P:P,user_list!G:G,"&lt;="&amp;A2413,user_list!H:H,"&gt;="&amp;A2413,user_list!J:J,days!G2413-1)</f>
        <v>0.48877248677248675</v>
      </c>
      <c r="E2413">
        <f>COUNTIF(user_list!H:H,A2413)</f>
        <v>0</v>
      </c>
      <c r="F2413">
        <f t="shared" si="74"/>
        <v>8</v>
      </c>
      <c r="G2413">
        <f t="shared" si="75"/>
        <v>2021</v>
      </c>
    </row>
    <row r="2414" spans="1:7" x14ac:dyDescent="0.3">
      <c r="A2414" s="65">
        <v>44417</v>
      </c>
      <c r="B2414">
        <f>SUMIFS(user_list!P:P,user_list!G:G,"&lt;="&amp;A2414,user_list!H:H,"&gt;="&amp;A2414)</f>
        <v>1.0095475763782216</v>
      </c>
      <c r="C2414">
        <f>SUMIFS(user_list!Q:Q,user_list!G:G,"&lt;="&amp;A2414,user_list!H:H,"&gt;="&amp;A2414)</f>
        <v>3.2359754224270354</v>
      </c>
      <c r="D2414">
        <f>SUMIFS(user_list!P:P,user_list!G:G,"&lt;="&amp;A2414,user_list!H:H,"&gt;="&amp;A2414,user_list!J:J,days!G2414)+SUMIFS(user_list!P:P,user_list!G:G,"&lt;="&amp;A2414,user_list!H:H,"&gt;="&amp;A2414,user_list!J:J,days!G2414-1)</f>
        <v>0.68696693121693131</v>
      </c>
      <c r="E2414">
        <f>COUNTIF(user_list!H:H,A2414)</f>
        <v>0</v>
      </c>
      <c r="F2414">
        <f t="shared" si="74"/>
        <v>8</v>
      </c>
      <c r="G2414">
        <f t="shared" si="75"/>
        <v>2021</v>
      </c>
    </row>
    <row r="2415" spans="1:7" x14ac:dyDescent="0.3">
      <c r="A2415" s="65">
        <v>44418</v>
      </c>
      <c r="B2415">
        <f>SUMIFS(user_list!P:P,user_list!G:G,"&lt;="&amp;A2415,user_list!H:H,"&gt;="&amp;A2415)</f>
        <v>1.0095475763782216</v>
      </c>
      <c r="C2415">
        <f>SUMIFS(user_list!Q:Q,user_list!G:G,"&lt;="&amp;A2415,user_list!H:H,"&gt;="&amp;A2415)</f>
        <v>3.2359754224270354</v>
      </c>
      <c r="D2415">
        <f>SUMIFS(user_list!P:P,user_list!G:G,"&lt;="&amp;A2415,user_list!H:H,"&gt;="&amp;A2415,user_list!J:J,days!G2415)+SUMIFS(user_list!P:P,user_list!G:G,"&lt;="&amp;A2415,user_list!H:H,"&gt;="&amp;A2415,user_list!J:J,days!G2415-1)</f>
        <v>0.68696693121693131</v>
      </c>
      <c r="E2415">
        <f>COUNTIF(user_list!H:H,A2415)</f>
        <v>0</v>
      </c>
      <c r="F2415">
        <f t="shared" si="74"/>
        <v>8</v>
      </c>
      <c r="G2415">
        <f t="shared" si="75"/>
        <v>2021</v>
      </c>
    </row>
    <row r="2416" spans="1:7" x14ac:dyDescent="0.3">
      <c r="A2416" s="65">
        <v>44419</v>
      </c>
      <c r="B2416">
        <f>SUMIFS(user_list!P:P,user_list!G:G,"&lt;="&amp;A2416,user_list!H:H,"&gt;="&amp;A2416)</f>
        <v>1.0095475763782216</v>
      </c>
      <c r="C2416">
        <f>SUMIFS(user_list!Q:Q,user_list!G:G,"&lt;="&amp;A2416,user_list!H:H,"&gt;="&amp;A2416)</f>
        <v>3.2359754224270354</v>
      </c>
      <c r="D2416">
        <f>SUMIFS(user_list!P:P,user_list!G:G,"&lt;="&amp;A2416,user_list!H:H,"&gt;="&amp;A2416,user_list!J:J,days!G2416)+SUMIFS(user_list!P:P,user_list!G:G,"&lt;="&amp;A2416,user_list!H:H,"&gt;="&amp;A2416,user_list!J:J,days!G2416-1)</f>
        <v>0.68696693121693131</v>
      </c>
      <c r="E2416">
        <f>COUNTIF(user_list!H:H,A2416)</f>
        <v>0</v>
      </c>
      <c r="F2416">
        <f t="shared" si="74"/>
        <v>8</v>
      </c>
      <c r="G2416">
        <f t="shared" si="75"/>
        <v>2021</v>
      </c>
    </row>
    <row r="2417" spans="1:7" x14ac:dyDescent="0.3">
      <c r="A2417" s="65">
        <v>44420</v>
      </c>
      <c r="B2417">
        <f>SUMIFS(user_list!P:P,user_list!G:G,"&lt;="&amp;A2417,user_list!H:H,"&gt;="&amp;A2417)</f>
        <v>1.0095475763782216</v>
      </c>
      <c r="C2417">
        <f>SUMIFS(user_list!Q:Q,user_list!G:G,"&lt;="&amp;A2417,user_list!H:H,"&gt;="&amp;A2417)</f>
        <v>3.2359754224270354</v>
      </c>
      <c r="D2417">
        <f>SUMIFS(user_list!P:P,user_list!G:G,"&lt;="&amp;A2417,user_list!H:H,"&gt;="&amp;A2417,user_list!J:J,days!G2417)+SUMIFS(user_list!P:P,user_list!G:G,"&lt;="&amp;A2417,user_list!H:H,"&gt;="&amp;A2417,user_list!J:J,days!G2417-1)</f>
        <v>0.68696693121693131</v>
      </c>
      <c r="E2417">
        <f>COUNTIF(user_list!H:H,A2417)</f>
        <v>0</v>
      </c>
      <c r="F2417">
        <f t="shared" si="74"/>
        <v>8</v>
      </c>
      <c r="G2417">
        <f t="shared" si="75"/>
        <v>2021</v>
      </c>
    </row>
    <row r="2418" spans="1:7" x14ac:dyDescent="0.3">
      <c r="A2418" s="65">
        <v>44421</v>
      </c>
      <c r="B2418">
        <f>SUMIFS(user_list!P:P,user_list!G:G,"&lt;="&amp;A2418,user_list!H:H,"&gt;="&amp;A2418)</f>
        <v>1.0095475763782216</v>
      </c>
      <c r="C2418">
        <f>SUMIFS(user_list!Q:Q,user_list!G:G,"&lt;="&amp;A2418,user_list!H:H,"&gt;="&amp;A2418)</f>
        <v>3.2359754224270354</v>
      </c>
      <c r="D2418">
        <f>SUMIFS(user_list!P:P,user_list!G:G,"&lt;="&amp;A2418,user_list!H:H,"&gt;="&amp;A2418,user_list!J:J,days!G2418)+SUMIFS(user_list!P:P,user_list!G:G,"&lt;="&amp;A2418,user_list!H:H,"&gt;="&amp;A2418,user_list!J:J,days!G2418-1)</f>
        <v>0.68696693121693131</v>
      </c>
      <c r="E2418">
        <f>COUNTIF(user_list!H:H,A2418)</f>
        <v>0</v>
      </c>
      <c r="F2418">
        <f t="shared" si="74"/>
        <v>8</v>
      </c>
      <c r="G2418">
        <f t="shared" si="75"/>
        <v>2021</v>
      </c>
    </row>
    <row r="2419" spans="1:7" x14ac:dyDescent="0.3">
      <c r="A2419" s="65">
        <v>44422</v>
      </c>
      <c r="B2419">
        <f>SUMIFS(user_list!P:P,user_list!G:G,"&lt;="&amp;A2419,user_list!H:H,"&gt;="&amp;A2419)</f>
        <v>1.0095475763782216</v>
      </c>
      <c r="C2419">
        <f>SUMIFS(user_list!Q:Q,user_list!G:G,"&lt;="&amp;A2419,user_list!H:H,"&gt;="&amp;A2419)</f>
        <v>3.2359754224270354</v>
      </c>
      <c r="D2419">
        <f>SUMIFS(user_list!P:P,user_list!G:G,"&lt;="&amp;A2419,user_list!H:H,"&gt;="&amp;A2419,user_list!J:J,days!G2419)+SUMIFS(user_list!P:P,user_list!G:G,"&lt;="&amp;A2419,user_list!H:H,"&gt;="&amp;A2419,user_list!J:J,days!G2419-1)</f>
        <v>0.68696693121693131</v>
      </c>
      <c r="E2419">
        <f>COUNTIF(user_list!H:H,A2419)</f>
        <v>0</v>
      </c>
      <c r="F2419">
        <f t="shared" si="74"/>
        <v>8</v>
      </c>
      <c r="G2419">
        <f t="shared" si="75"/>
        <v>2021</v>
      </c>
    </row>
    <row r="2420" spans="1:7" x14ac:dyDescent="0.3">
      <c r="A2420" s="65">
        <v>44423</v>
      </c>
      <c r="B2420">
        <f>SUMIFS(user_list!P:P,user_list!G:G,"&lt;="&amp;A2420,user_list!H:H,"&gt;="&amp;A2420)</f>
        <v>1.0095475763782216</v>
      </c>
      <c r="C2420">
        <f>SUMIFS(user_list!Q:Q,user_list!G:G,"&lt;="&amp;A2420,user_list!H:H,"&gt;="&amp;A2420)</f>
        <v>3.2359754224270354</v>
      </c>
      <c r="D2420">
        <f>SUMIFS(user_list!P:P,user_list!G:G,"&lt;="&amp;A2420,user_list!H:H,"&gt;="&amp;A2420,user_list!J:J,days!G2420)+SUMIFS(user_list!P:P,user_list!G:G,"&lt;="&amp;A2420,user_list!H:H,"&gt;="&amp;A2420,user_list!J:J,days!G2420-1)</f>
        <v>0.68696693121693131</v>
      </c>
      <c r="E2420">
        <f>COUNTIF(user_list!H:H,A2420)</f>
        <v>0</v>
      </c>
      <c r="F2420">
        <f t="shared" si="74"/>
        <v>8</v>
      </c>
      <c r="G2420">
        <f t="shared" si="75"/>
        <v>2021</v>
      </c>
    </row>
    <row r="2421" spans="1:7" x14ac:dyDescent="0.3">
      <c r="A2421" s="65">
        <v>44424</v>
      </c>
      <c r="B2421">
        <f>SUMIFS(user_list!P:P,user_list!G:G,"&lt;="&amp;A2421,user_list!H:H,"&gt;="&amp;A2421)</f>
        <v>1.0095475763782216</v>
      </c>
      <c r="C2421">
        <f>SUMIFS(user_list!Q:Q,user_list!G:G,"&lt;="&amp;A2421,user_list!H:H,"&gt;="&amp;A2421)</f>
        <v>3.2359754224270354</v>
      </c>
      <c r="D2421">
        <f>SUMIFS(user_list!P:P,user_list!G:G,"&lt;="&amp;A2421,user_list!H:H,"&gt;="&amp;A2421,user_list!J:J,days!G2421)+SUMIFS(user_list!P:P,user_list!G:G,"&lt;="&amp;A2421,user_list!H:H,"&gt;="&amp;A2421,user_list!J:J,days!G2421-1)</f>
        <v>0.68696693121693131</v>
      </c>
      <c r="E2421">
        <f>COUNTIF(user_list!H:H,A2421)</f>
        <v>1</v>
      </c>
      <c r="F2421">
        <f t="shared" si="74"/>
        <v>8</v>
      </c>
      <c r="G2421">
        <f t="shared" si="75"/>
        <v>2021</v>
      </c>
    </row>
    <row r="2422" spans="1:7" x14ac:dyDescent="0.3">
      <c r="A2422" s="65">
        <v>44425</v>
      </c>
      <c r="B2422">
        <f>SUMIFS(user_list!P:P,user_list!G:G,"&lt;="&amp;A2422,user_list!H:H,"&gt;="&amp;A2422)</f>
        <v>0.65978567161631674</v>
      </c>
      <c r="C2422">
        <f>SUMIFS(user_list!Q:Q,user_list!G:G,"&lt;="&amp;A2422,user_list!H:H,"&gt;="&amp;A2422)</f>
        <v>2.3788325652841782</v>
      </c>
      <c r="D2422">
        <f>SUMIFS(user_list!P:P,user_list!G:G,"&lt;="&amp;A2422,user_list!H:H,"&gt;="&amp;A2422,user_list!J:J,days!G2422)+SUMIFS(user_list!P:P,user_list!G:G,"&lt;="&amp;A2422,user_list!H:H,"&gt;="&amp;A2422,user_list!J:J,days!G2422-1)</f>
        <v>0.33720502645502648</v>
      </c>
      <c r="E2422">
        <f>COUNTIF(user_list!H:H,A2422)</f>
        <v>0</v>
      </c>
      <c r="F2422">
        <f t="shared" si="74"/>
        <v>8</v>
      </c>
      <c r="G2422">
        <f t="shared" si="75"/>
        <v>2021</v>
      </c>
    </row>
    <row r="2423" spans="1:7" x14ac:dyDescent="0.3">
      <c r="A2423" s="65">
        <v>44426</v>
      </c>
      <c r="B2423">
        <f>SUMIFS(user_list!P:P,user_list!G:G,"&lt;="&amp;A2423,user_list!H:H,"&gt;="&amp;A2423)</f>
        <v>1.0628412271718723</v>
      </c>
      <c r="C2423">
        <f>SUMIFS(user_list!Q:Q,user_list!G:G,"&lt;="&amp;A2423,user_list!H:H,"&gt;="&amp;A2423)</f>
        <v>3.3788325652841782</v>
      </c>
      <c r="D2423">
        <f>SUMIFS(user_list!P:P,user_list!G:G,"&lt;="&amp;A2423,user_list!H:H,"&gt;="&amp;A2423,user_list!J:J,days!G2423)+SUMIFS(user_list!P:P,user_list!G:G,"&lt;="&amp;A2423,user_list!H:H,"&gt;="&amp;A2423,user_list!J:J,days!G2423-1)</f>
        <v>0.74026058201058209</v>
      </c>
      <c r="E2423">
        <f>COUNTIF(user_list!H:H,A2423)</f>
        <v>0</v>
      </c>
      <c r="F2423">
        <f t="shared" si="74"/>
        <v>8</v>
      </c>
      <c r="G2423">
        <f t="shared" si="75"/>
        <v>2021</v>
      </c>
    </row>
    <row r="2424" spans="1:7" x14ac:dyDescent="0.3">
      <c r="A2424" s="65">
        <v>44427</v>
      </c>
      <c r="B2424">
        <f>SUMIFS(user_list!P:P,user_list!G:G,"&lt;="&amp;A2424,user_list!H:H,"&gt;="&amp;A2424)</f>
        <v>1.0628412271718723</v>
      </c>
      <c r="C2424">
        <f>SUMIFS(user_list!Q:Q,user_list!G:G,"&lt;="&amp;A2424,user_list!H:H,"&gt;="&amp;A2424)</f>
        <v>3.3788325652841782</v>
      </c>
      <c r="D2424">
        <f>SUMIFS(user_list!P:P,user_list!G:G,"&lt;="&amp;A2424,user_list!H:H,"&gt;="&amp;A2424,user_list!J:J,days!G2424)+SUMIFS(user_list!P:P,user_list!G:G,"&lt;="&amp;A2424,user_list!H:H,"&gt;="&amp;A2424,user_list!J:J,days!G2424-1)</f>
        <v>0.74026058201058209</v>
      </c>
      <c r="E2424">
        <f>COUNTIF(user_list!H:H,A2424)</f>
        <v>0</v>
      </c>
      <c r="F2424">
        <f t="shared" si="74"/>
        <v>8</v>
      </c>
      <c r="G2424">
        <f t="shared" si="75"/>
        <v>2021</v>
      </c>
    </row>
    <row r="2425" spans="1:7" x14ac:dyDescent="0.3">
      <c r="A2425" s="65">
        <v>44428</v>
      </c>
      <c r="B2425">
        <f>SUMIFS(user_list!P:P,user_list!G:G,"&lt;="&amp;A2425,user_list!H:H,"&gt;="&amp;A2425)</f>
        <v>1.0628412271718723</v>
      </c>
      <c r="C2425">
        <f>SUMIFS(user_list!Q:Q,user_list!G:G,"&lt;="&amp;A2425,user_list!H:H,"&gt;="&amp;A2425)</f>
        <v>3.3788325652841782</v>
      </c>
      <c r="D2425">
        <f>SUMIFS(user_list!P:P,user_list!G:G,"&lt;="&amp;A2425,user_list!H:H,"&gt;="&amp;A2425,user_list!J:J,days!G2425)+SUMIFS(user_list!P:P,user_list!G:G,"&lt;="&amp;A2425,user_list!H:H,"&gt;="&amp;A2425,user_list!J:J,days!G2425-1)</f>
        <v>0.74026058201058209</v>
      </c>
      <c r="E2425">
        <f>COUNTIF(user_list!H:H,A2425)</f>
        <v>0</v>
      </c>
      <c r="F2425">
        <f t="shared" si="74"/>
        <v>8</v>
      </c>
      <c r="G2425">
        <f t="shared" si="75"/>
        <v>2021</v>
      </c>
    </row>
    <row r="2426" spans="1:7" x14ac:dyDescent="0.3">
      <c r="A2426" s="65">
        <v>44429</v>
      </c>
      <c r="B2426">
        <f>SUMIFS(user_list!P:P,user_list!G:G,"&lt;="&amp;A2426,user_list!H:H,"&gt;="&amp;A2426)</f>
        <v>1.0628412271718723</v>
      </c>
      <c r="C2426">
        <f>SUMIFS(user_list!Q:Q,user_list!G:G,"&lt;="&amp;A2426,user_list!H:H,"&gt;="&amp;A2426)</f>
        <v>3.3788325652841782</v>
      </c>
      <c r="D2426">
        <f>SUMIFS(user_list!P:P,user_list!G:G,"&lt;="&amp;A2426,user_list!H:H,"&gt;="&amp;A2426,user_list!J:J,days!G2426)+SUMIFS(user_list!P:P,user_list!G:G,"&lt;="&amp;A2426,user_list!H:H,"&gt;="&amp;A2426,user_list!J:J,days!G2426-1)</f>
        <v>0.74026058201058209</v>
      </c>
      <c r="E2426">
        <f>COUNTIF(user_list!H:H,A2426)</f>
        <v>0</v>
      </c>
      <c r="F2426">
        <f t="shared" si="74"/>
        <v>8</v>
      </c>
      <c r="G2426">
        <f t="shared" si="75"/>
        <v>2021</v>
      </c>
    </row>
    <row r="2427" spans="1:7" x14ac:dyDescent="0.3">
      <c r="A2427" s="65">
        <v>44430</v>
      </c>
      <c r="B2427">
        <f>SUMIFS(user_list!P:P,user_list!G:G,"&lt;="&amp;A2427,user_list!H:H,"&gt;="&amp;A2427)</f>
        <v>1.0628412271718723</v>
      </c>
      <c r="C2427">
        <f>SUMIFS(user_list!Q:Q,user_list!G:G,"&lt;="&amp;A2427,user_list!H:H,"&gt;="&amp;A2427)</f>
        <v>3.3788325652841782</v>
      </c>
      <c r="D2427">
        <f>SUMIFS(user_list!P:P,user_list!G:G,"&lt;="&amp;A2427,user_list!H:H,"&gt;="&amp;A2427,user_list!J:J,days!G2427)+SUMIFS(user_list!P:P,user_list!G:G,"&lt;="&amp;A2427,user_list!H:H,"&gt;="&amp;A2427,user_list!J:J,days!G2427-1)</f>
        <v>0.74026058201058209</v>
      </c>
      <c r="E2427">
        <f>COUNTIF(user_list!H:H,A2427)</f>
        <v>0</v>
      </c>
      <c r="F2427">
        <f t="shared" si="74"/>
        <v>8</v>
      </c>
      <c r="G2427">
        <f t="shared" si="75"/>
        <v>2021</v>
      </c>
    </row>
    <row r="2428" spans="1:7" x14ac:dyDescent="0.3">
      <c r="A2428" s="65">
        <v>44431</v>
      </c>
      <c r="B2428">
        <f>SUMIFS(user_list!P:P,user_list!G:G,"&lt;="&amp;A2428,user_list!H:H,"&gt;="&amp;A2428)</f>
        <v>1.0628412271718723</v>
      </c>
      <c r="C2428">
        <f>SUMIFS(user_list!Q:Q,user_list!G:G,"&lt;="&amp;A2428,user_list!H:H,"&gt;="&amp;A2428)</f>
        <v>3.3788325652841782</v>
      </c>
      <c r="D2428">
        <f>SUMIFS(user_list!P:P,user_list!G:G,"&lt;="&amp;A2428,user_list!H:H,"&gt;="&amp;A2428,user_list!J:J,days!G2428)+SUMIFS(user_list!P:P,user_list!G:G,"&lt;="&amp;A2428,user_list!H:H,"&gt;="&amp;A2428,user_list!J:J,days!G2428-1)</f>
        <v>0.74026058201058209</v>
      </c>
      <c r="E2428">
        <f>COUNTIF(user_list!H:H,A2428)</f>
        <v>1</v>
      </c>
      <c r="F2428">
        <f t="shared" si="74"/>
        <v>8</v>
      </c>
      <c r="G2428">
        <f t="shared" si="75"/>
        <v>2021</v>
      </c>
    </row>
    <row r="2429" spans="1:7" x14ac:dyDescent="0.3">
      <c r="A2429" s="65">
        <v>44432</v>
      </c>
      <c r="B2429">
        <f>SUMIFS(user_list!P:P,user_list!G:G,"&lt;="&amp;A2429,user_list!H:H,"&gt;="&amp;A2429)</f>
        <v>0.93982535415599944</v>
      </c>
      <c r="C2429">
        <f>SUMIFS(user_list!Q:Q,user_list!G:G,"&lt;="&amp;A2429,user_list!H:H,"&gt;="&amp;A2429)</f>
        <v>2.8074039938556066</v>
      </c>
      <c r="D2429">
        <f>SUMIFS(user_list!P:P,user_list!G:G,"&lt;="&amp;A2429,user_list!H:H,"&gt;="&amp;A2429,user_list!J:J,days!G2429)+SUMIFS(user_list!P:P,user_list!G:G,"&lt;="&amp;A2429,user_list!H:H,"&gt;="&amp;A2429,user_list!J:J,days!G2429-1)</f>
        <v>0.61724470899470907</v>
      </c>
      <c r="E2429">
        <f>COUNTIF(user_list!H:H,A2429)</f>
        <v>0</v>
      </c>
      <c r="F2429">
        <f t="shared" si="74"/>
        <v>8</v>
      </c>
      <c r="G2429">
        <f t="shared" si="75"/>
        <v>2021</v>
      </c>
    </row>
    <row r="2430" spans="1:7" x14ac:dyDescent="0.3">
      <c r="A2430" s="65">
        <v>44433</v>
      </c>
      <c r="B2430">
        <f>SUMIFS(user_list!P:P,user_list!G:G,"&lt;="&amp;A2430,user_list!H:H,"&gt;="&amp;A2430)</f>
        <v>0.93982535415599944</v>
      </c>
      <c r="C2430">
        <f>SUMIFS(user_list!Q:Q,user_list!G:G,"&lt;="&amp;A2430,user_list!H:H,"&gt;="&amp;A2430)</f>
        <v>2.8074039938556066</v>
      </c>
      <c r="D2430">
        <f>SUMIFS(user_list!P:P,user_list!G:G,"&lt;="&amp;A2430,user_list!H:H,"&gt;="&amp;A2430,user_list!J:J,days!G2430)+SUMIFS(user_list!P:P,user_list!G:G,"&lt;="&amp;A2430,user_list!H:H,"&gt;="&amp;A2430,user_list!J:J,days!G2430-1)</f>
        <v>0.61724470899470907</v>
      </c>
      <c r="E2430">
        <f>COUNTIF(user_list!H:H,A2430)</f>
        <v>0</v>
      </c>
      <c r="F2430">
        <f t="shared" si="74"/>
        <v>8</v>
      </c>
      <c r="G2430">
        <f t="shared" si="75"/>
        <v>2021</v>
      </c>
    </row>
    <row r="2431" spans="1:7" x14ac:dyDescent="0.3">
      <c r="A2431" s="65">
        <v>44434</v>
      </c>
      <c r="B2431">
        <f>SUMIFS(user_list!P:P,user_list!G:G,"&lt;="&amp;A2431,user_list!H:H,"&gt;="&amp;A2431)</f>
        <v>0.93982535415599944</v>
      </c>
      <c r="C2431">
        <f>SUMIFS(user_list!Q:Q,user_list!G:G,"&lt;="&amp;A2431,user_list!H:H,"&gt;="&amp;A2431)</f>
        <v>2.8074039938556066</v>
      </c>
      <c r="D2431">
        <f>SUMIFS(user_list!P:P,user_list!G:G,"&lt;="&amp;A2431,user_list!H:H,"&gt;="&amp;A2431,user_list!J:J,days!G2431)+SUMIFS(user_list!P:P,user_list!G:G,"&lt;="&amp;A2431,user_list!H:H,"&gt;="&amp;A2431,user_list!J:J,days!G2431-1)</f>
        <v>0.61724470899470907</v>
      </c>
      <c r="E2431">
        <f>COUNTIF(user_list!H:H,A2431)</f>
        <v>0</v>
      </c>
      <c r="F2431">
        <f t="shared" si="74"/>
        <v>8</v>
      </c>
      <c r="G2431">
        <f t="shared" si="75"/>
        <v>2021</v>
      </c>
    </row>
    <row r="2432" spans="1:7" x14ac:dyDescent="0.3">
      <c r="A2432" s="65">
        <v>44435</v>
      </c>
      <c r="B2432">
        <f>SUMIFS(user_list!P:P,user_list!G:G,"&lt;="&amp;A2432,user_list!H:H,"&gt;="&amp;A2432)</f>
        <v>0.93982535415599944</v>
      </c>
      <c r="C2432">
        <f>SUMIFS(user_list!Q:Q,user_list!G:G,"&lt;="&amp;A2432,user_list!H:H,"&gt;="&amp;A2432)</f>
        <v>2.8074039938556066</v>
      </c>
      <c r="D2432">
        <f>SUMIFS(user_list!P:P,user_list!G:G,"&lt;="&amp;A2432,user_list!H:H,"&gt;="&amp;A2432,user_list!J:J,days!G2432)+SUMIFS(user_list!P:P,user_list!G:G,"&lt;="&amp;A2432,user_list!H:H,"&gt;="&amp;A2432,user_list!J:J,days!G2432-1)</f>
        <v>0.61724470899470907</v>
      </c>
      <c r="E2432">
        <f>COUNTIF(user_list!H:H,A2432)</f>
        <v>0</v>
      </c>
      <c r="F2432">
        <f t="shared" si="74"/>
        <v>8</v>
      </c>
      <c r="G2432">
        <f t="shared" si="75"/>
        <v>2021</v>
      </c>
    </row>
    <row r="2433" spans="1:7" x14ac:dyDescent="0.3">
      <c r="A2433" s="65">
        <v>44436</v>
      </c>
      <c r="B2433">
        <f>SUMIFS(user_list!P:P,user_list!G:G,"&lt;="&amp;A2433,user_list!H:H,"&gt;="&amp;A2433)</f>
        <v>0.93982535415599944</v>
      </c>
      <c r="C2433">
        <f>SUMIFS(user_list!Q:Q,user_list!G:G,"&lt;="&amp;A2433,user_list!H:H,"&gt;="&amp;A2433)</f>
        <v>2.8074039938556066</v>
      </c>
      <c r="D2433">
        <f>SUMIFS(user_list!P:P,user_list!G:G,"&lt;="&amp;A2433,user_list!H:H,"&gt;="&amp;A2433,user_list!J:J,days!G2433)+SUMIFS(user_list!P:P,user_list!G:G,"&lt;="&amp;A2433,user_list!H:H,"&gt;="&amp;A2433,user_list!J:J,days!G2433-1)</f>
        <v>0.61724470899470907</v>
      </c>
      <c r="E2433">
        <f>COUNTIF(user_list!H:H,A2433)</f>
        <v>0</v>
      </c>
      <c r="F2433">
        <f t="shared" si="74"/>
        <v>8</v>
      </c>
      <c r="G2433">
        <f t="shared" si="75"/>
        <v>2021</v>
      </c>
    </row>
    <row r="2434" spans="1:7" x14ac:dyDescent="0.3">
      <c r="A2434" s="65">
        <v>44437</v>
      </c>
      <c r="B2434">
        <f>SUMIFS(user_list!P:P,user_list!G:G,"&lt;="&amp;A2434,user_list!H:H,"&gt;="&amp;A2434)</f>
        <v>0.93982535415599944</v>
      </c>
      <c r="C2434">
        <f>SUMIFS(user_list!Q:Q,user_list!G:G,"&lt;="&amp;A2434,user_list!H:H,"&gt;="&amp;A2434)</f>
        <v>2.8074039938556066</v>
      </c>
      <c r="D2434">
        <f>SUMIFS(user_list!P:P,user_list!G:G,"&lt;="&amp;A2434,user_list!H:H,"&gt;="&amp;A2434,user_list!J:J,days!G2434)+SUMIFS(user_list!P:P,user_list!G:G,"&lt;="&amp;A2434,user_list!H:H,"&gt;="&amp;A2434,user_list!J:J,days!G2434-1)</f>
        <v>0.61724470899470907</v>
      </c>
      <c r="E2434">
        <f>COUNTIF(user_list!H:H,A2434)</f>
        <v>1</v>
      </c>
      <c r="F2434">
        <f t="shared" ref="F2434:F2497" si="76">MONTH(A2434)</f>
        <v>8</v>
      </c>
      <c r="G2434">
        <f t="shared" ref="G2434:G2497" si="77">YEAR(A2434)</f>
        <v>2021</v>
      </c>
    </row>
    <row r="2435" spans="1:7" x14ac:dyDescent="0.3">
      <c r="A2435" s="65">
        <v>44438</v>
      </c>
      <c r="B2435">
        <f>SUMIFS(user_list!P:P,user_list!G:G,"&lt;="&amp;A2435,user_list!H:H,"&gt;="&amp;A2435)</f>
        <v>0.53676979860044383</v>
      </c>
      <c r="C2435">
        <f>SUMIFS(user_list!Q:Q,user_list!G:G,"&lt;="&amp;A2435,user_list!H:H,"&gt;="&amp;A2435)</f>
        <v>1.8074039938556066</v>
      </c>
      <c r="D2435">
        <f>SUMIFS(user_list!P:P,user_list!G:G,"&lt;="&amp;A2435,user_list!H:H,"&gt;="&amp;A2435,user_list!J:J,days!G2435)+SUMIFS(user_list!P:P,user_list!G:G,"&lt;="&amp;A2435,user_list!H:H,"&gt;="&amp;A2435,user_list!J:J,days!G2435-1)</f>
        <v>0.21418915343915351</v>
      </c>
      <c r="E2435">
        <f>COUNTIF(user_list!H:H,A2435)</f>
        <v>0</v>
      </c>
      <c r="F2435">
        <f t="shared" si="76"/>
        <v>8</v>
      </c>
      <c r="G2435">
        <f t="shared" si="77"/>
        <v>2021</v>
      </c>
    </row>
    <row r="2436" spans="1:7" x14ac:dyDescent="0.3">
      <c r="A2436" s="65">
        <v>44439</v>
      </c>
      <c r="B2436">
        <f>SUMIFS(user_list!P:P,user_list!G:G,"&lt;="&amp;A2436,user_list!H:H,"&gt;="&amp;A2436)</f>
        <v>0.53676979860044383</v>
      </c>
      <c r="C2436">
        <f>SUMIFS(user_list!Q:Q,user_list!G:G,"&lt;="&amp;A2436,user_list!H:H,"&gt;="&amp;A2436)</f>
        <v>1.8074039938556066</v>
      </c>
      <c r="D2436">
        <f>SUMIFS(user_list!P:P,user_list!G:G,"&lt;="&amp;A2436,user_list!H:H,"&gt;="&amp;A2436,user_list!J:J,days!G2436)+SUMIFS(user_list!P:P,user_list!G:G,"&lt;="&amp;A2436,user_list!H:H,"&gt;="&amp;A2436,user_list!J:J,days!G2436-1)</f>
        <v>0.21418915343915351</v>
      </c>
      <c r="E2436">
        <f>COUNTIF(user_list!H:H,A2436)</f>
        <v>0</v>
      </c>
      <c r="F2436">
        <f t="shared" si="76"/>
        <v>8</v>
      </c>
      <c r="G2436">
        <f t="shared" si="77"/>
        <v>2021</v>
      </c>
    </row>
    <row r="2437" spans="1:7" x14ac:dyDescent="0.3">
      <c r="A2437" s="65">
        <v>44440</v>
      </c>
      <c r="B2437">
        <f>SUMIFS(user_list!P:P,user_list!G:G,"&lt;="&amp;A2437,user_list!H:H,"&gt;="&amp;A2437)</f>
        <v>0.64932793813532752</v>
      </c>
      <c r="C2437">
        <f>SUMIFS(user_list!Q:Q,user_list!G:G,"&lt;="&amp;A2437,user_list!H:H,"&gt;="&amp;A2437)</f>
        <v>2.0864737612974671</v>
      </c>
      <c r="D2437">
        <f>SUMIFS(user_list!P:P,user_list!G:G,"&lt;="&amp;A2437,user_list!H:H,"&gt;="&amp;A2437,user_list!J:J,days!G2437)+SUMIFS(user_list!P:P,user_list!G:G,"&lt;="&amp;A2437,user_list!H:H,"&gt;="&amp;A2437,user_list!J:J,days!G2437-1)</f>
        <v>0.32674729297403721</v>
      </c>
      <c r="E2437">
        <f>COUNTIF(user_list!H:H,A2437)</f>
        <v>1</v>
      </c>
      <c r="F2437">
        <f t="shared" si="76"/>
        <v>9</v>
      </c>
      <c r="G2437">
        <f t="shared" si="77"/>
        <v>2021</v>
      </c>
    </row>
    <row r="2438" spans="1:7" x14ac:dyDescent="0.3">
      <c r="A2438" s="65">
        <v>44441</v>
      </c>
      <c r="B2438">
        <f>SUMIFS(user_list!P:P,user_list!G:G,"&lt;="&amp;A2438,user_list!H:H,"&gt;="&amp;A2438)</f>
        <v>0.45113349369088301</v>
      </c>
      <c r="C2438">
        <f>SUMIFS(user_list!Q:Q,user_list!G:G,"&lt;="&amp;A2438,user_list!H:H,"&gt;="&amp;A2438)</f>
        <v>1.5864737612974671</v>
      </c>
      <c r="D2438">
        <f>SUMIFS(user_list!P:P,user_list!G:G,"&lt;="&amp;A2438,user_list!H:H,"&gt;="&amp;A2438,user_list!J:J,days!G2438)+SUMIFS(user_list!P:P,user_list!G:G,"&lt;="&amp;A2438,user_list!H:H,"&gt;="&amp;A2438,user_list!J:J,days!G2438-1)</f>
        <v>0.1285528485295927</v>
      </c>
      <c r="E2438">
        <f>COUNTIF(user_list!H:H,A2438)</f>
        <v>0</v>
      </c>
      <c r="F2438">
        <f t="shared" si="76"/>
        <v>9</v>
      </c>
      <c r="G2438">
        <f t="shared" si="77"/>
        <v>2021</v>
      </c>
    </row>
    <row r="2439" spans="1:7" x14ac:dyDescent="0.3">
      <c r="A2439" s="65">
        <v>44442</v>
      </c>
      <c r="B2439">
        <f>SUMIFS(user_list!P:P,user_list!G:G,"&lt;="&amp;A2439,user_list!H:H,"&gt;="&amp;A2439)</f>
        <v>0.45113349369088301</v>
      </c>
      <c r="C2439">
        <f>SUMIFS(user_list!Q:Q,user_list!G:G,"&lt;="&amp;A2439,user_list!H:H,"&gt;="&amp;A2439)</f>
        <v>1.5864737612974671</v>
      </c>
      <c r="D2439">
        <f>SUMIFS(user_list!P:P,user_list!G:G,"&lt;="&amp;A2439,user_list!H:H,"&gt;="&amp;A2439,user_list!J:J,days!G2439)+SUMIFS(user_list!P:P,user_list!G:G,"&lt;="&amp;A2439,user_list!H:H,"&gt;="&amp;A2439,user_list!J:J,days!G2439-1)</f>
        <v>0.1285528485295927</v>
      </c>
      <c r="E2439">
        <f>COUNTIF(user_list!H:H,A2439)</f>
        <v>0</v>
      </c>
      <c r="F2439">
        <f t="shared" si="76"/>
        <v>9</v>
      </c>
      <c r="G2439">
        <f t="shared" si="77"/>
        <v>2021</v>
      </c>
    </row>
    <row r="2440" spans="1:7" x14ac:dyDescent="0.3">
      <c r="A2440" s="65">
        <v>44443</v>
      </c>
      <c r="B2440">
        <f>SUMIFS(user_list!P:P,user_list!G:G,"&lt;="&amp;A2440,user_list!H:H,"&gt;="&amp;A2440)</f>
        <v>0.45113349369088301</v>
      </c>
      <c r="C2440">
        <f>SUMIFS(user_list!Q:Q,user_list!G:G,"&lt;="&amp;A2440,user_list!H:H,"&gt;="&amp;A2440)</f>
        <v>1.5864737612974671</v>
      </c>
      <c r="D2440">
        <f>SUMIFS(user_list!P:P,user_list!G:G,"&lt;="&amp;A2440,user_list!H:H,"&gt;="&amp;A2440,user_list!J:J,days!G2440)+SUMIFS(user_list!P:P,user_list!G:G,"&lt;="&amp;A2440,user_list!H:H,"&gt;="&amp;A2440,user_list!J:J,days!G2440-1)</f>
        <v>0.1285528485295927</v>
      </c>
      <c r="E2440">
        <f>COUNTIF(user_list!H:H,A2440)</f>
        <v>0</v>
      </c>
      <c r="F2440">
        <f t="shared" si="76"/>
        <v>9</v>
      </c>
      <c r="G2440">
        <f t="shared" si="77"/>
        <v>2021</v>
      </c>
    </row>
    <row r="2441" spans="1:7" x14ac:dyDescent="0.3">
      <c r="A2441" s="65">
        <v>44444</v>
      </c>
      <c r="B2441">
        <f>SUMIFS(user_list!P:P,user_list!G:G,"&lt;="&amp;A2441,user_list!H:H,"&gt;="&amp;A2441)</f>
        <v>0.45113349369088301</v>
      </c>
      <c r="C2441">
        <f>SUMIFS(user_list!Q:Q,user_list!G:G,"&lt;="&amp;A2441,user_list!H:H,"&gt;="&amp;A2441)</f>
        <v>1.5864737612974671</v>
      </c>
      <c r="D2441">
        <f>SUMIFS(user_list!P:P,user_list!G:G,"&lt;="&amp;A2441,user_list!H:H,"&gt;="&amp;A2441,user_list!J:J,days!G2441)+SUMIFS(user_list!P:P,user_list!G:G,"&lt;="&amp;A2441,user_list!H:H,"&gt;="&amp;A2441,user_list!J:J,days!G2441-1)</f>
        <v>0.1285528485295927</v>
      </c>
      <c r="E2441">
        <f>COUNTIF(user_list!H:H,A2441)</f>
        <v>0</v>
      </c>
      <c r="F2441">
        <f t="shared" si="76"/>
        <v>9</v>
      </c>
      <c r="G2441">
        <f t="shared" si="77"/>
        <v>2021</v>
      </c>
    </row>
    <row r="2442" spans="1:7" x14ac:dyDescent="0.3">
      <c r="A2442" s="65">
        <v>44445</v>
      </c>
      <c r="B2442">
        <f>SUMIFS(user_list!P:P,user_list!G:G,"&lt;="&amp;A2442,user_list!H:H,"&gt;="&amp;A2442)</f>
        <v>0.93474460480199417</v>
      </c>
      <c r="C2442">
        <f>SUMIFS(user_list!Q:Q,user_list!G:G,"&lt;="&amp;A2442,user_list!H:H,"&gt;="&amp;A2442)</f>
        <v>3.5864737612974675</v>
      </c>
      <c r="D2442">
        <f>SUMIFS(user_list!P:P,user_list!G:G,"&lt;="&amp;A2442,user_list!H:H,"&gt;="&amp;A2442,user_list!J:J,days!G2442)+SUMIFS(user_list!P:P,user_list!G:G,"&lt;="&amp;A2442,user_list!H:H,"&gt;="&amp;A2442,user_list!J:J,days!G2442-1)</f>
        <v>0.1285528485295927</v>
      </c>
      <c r="E2442">
        <f>COUNTIF(user_list!H:H,A2442)</f>
        <v>4</v>
      </c>
      <c r="F2442">
        <f t="shared" si="76"/>
        <v>9</v>
      </c>
      <c r="G2442">
        <f t="shared" si="77"/>
        <v>2021</v>
      </c>
    </row>
    <row r="2443" spans="1:7" x14ac:dyDescent="0.3">
      <c r="A2443" s="65">
        <v>44446</v>
      </c>
      <c r="B2443">
        <f>SUMIFS(user_list!P:P,user_list!G:G,"&lt;="&amp;A2443,user_list!H:H,"&gt;="&amp;A2443)</f>
        <v>0.36494173741848157</v>
      </c>
      <c r="C2443">
        <f>SUMIFS(user_list!Q:Q,user_list!G:G,"&lt;="&amp;A2443,user_list!H:H,"&gt;="&amp;A2443)</f>
        <v>1.0181173864894797</v>
      </c>
      <c r="D2443">
        <f>SUMIFS(user_list!P:P,user_list!G:G,"&lt;="&amp;A2443,user_list!H:H,"&gt;="&amp;A2443,user_list!J:J,days!G2443)+SUMIFS(user_list!P:P,user_list!G:G,"&lt;="&amp;A2443,user_list!H:H,"&gt;="&amp;A2443,user_list!J:J,days!G2443-1)</f>
        <v>0.36494173741848157</v>
      </c>
      <c r="E2443">
        <f>COUNTIF(user_list!H:H,A2443)</f>
        <v>0</v>
      </c>
      <c r="F2443">
        <f t="shared" si="76"/>
        <v>9</v>
      </c>
      <c r="G2443">
        <f t="shared" si="77"/>
        <v>2021</v>
      </c>
    </row>
    <row r="2444" spans="1:7" x14ac:dyDescent="0.3">
      <c r="A2444" s="65">
        <v>44447</v>
      </c>
      <c r="B2444">
        <f>SUMIFS(user_list!P:P,user_list!G:G,"&lt;="&amp;A2444,user_list!H:H,"&gt;="&amp;A2444)</f>
        <v>0.36494173741848157</v>
      </c>
      <c r="C2444">
        <f>SUMIFS(user_list!Q:Q,user_list!G:G,"&lt;="&amp;A2444,user_list!H:H,"&gt;="&amp;A2444)</f>
        <v>1.0181173864894797</v>
      </c>
      <c r="D2444">
        <f>SUMIFS(user_list!P:P,user_list!G:G,"&lt;="&amp;A2444,user_list!H:H,"&gt;="&amp;A2444,user_list!J:J,days!G2444)+SUMIFS(user_list!P:P,user_list!G:G,"&lt;="&amp;A2444,user_list!H:H,"&gt;="&amp;A2444,user_list!J:J,days!G2444-1)</f>
        <v>0.36494173741848157</v>
      </c>
      <c r="E2444">
        <f>COUNTIF(user_list!H:H,A2444)</f>
        <v>0</v>
      </c>
      <c r="F2444">
        <f t="shared" si="76"/>
        <v>9</v>
      </c>
      <c r="G2444">
        <f t="shared" si="77"/>
        <v>2021</v>
      </c>
    </row>
    <row r="2445" spans="1:7" x14ac:dyDescent="0.3">
      <c r="A2445" s="65">
        <v>44448</v>
      </c>
      <c r="B2445">
        <f>SUMIFS(user_list!P:P,user_list!G:G,"&lt;="&amp;A2445,user_list!H:H,"&gt;="&amp;A2445)</f>
        <v>0.36494173741848157</v>
      </c>
      <c r="C2445">
        <f>SUMIFS(user_list!Q:Q,user_list!G:G,"&lt;="&amp;A2445,user_list!H:H,"&gt;="&amp;A2445)</f>
        <v>1.0181173864894797</v>
      </c>
      <c r="D2445">
        <f>SUMIFS(user_list!P:P,user_list!G:G,"&lt;="&amp;A2445,user_list!H:H,"&gt;="&amp;A2445,user_list!J:J,days!G2445)+SUMIFS(user_list!P:P,user_list!G:G,"&lt;="&amp;A2445,user_list!H:H,"&gt;="&amp;A2445,user_list!J:J,days!G2445-1)</f>
        <v>0.36494173741848157</v>
      </c>
      <c r="E2445">
        <f>COUNTIF(user_list!H:H,A2445)</f>
        <v>0</v>
      </c>
      <c r="F2445">
        <f t="shared" si="76"/>
        <v>9</v>
      </c>
      <c r="G2445">
        <f t="shared" si="77"/>
        <v>2021</v>
      </c>
    </row>
    <row r="2446" spans="1:7" x14ac:dyDescent="0.3">
      <c r="A2446" s="65">
        <v>44449</v>
      </c>
      <c r="B2446">
        <f>SUMIFS(user_list!P:P,user_list!G:G,"&lt;="&amp;A2446,user_list!H:H,"&gt;="&amp;A2446)</f>
        <v>0.36494173741848157</v>
      </c>
      <c r="C2446">
        <f>SUMIFS(user_list!Q:Q,user_list!G:G,"&lt;="&amp;A2446,user_list!H:H,"&gt;="&amp;A2446)</f>
        <v>1.0181173864894797</v>
      </c>
      <c r="D2446">
        <f>SUMIFS(user_list!P:P,user_list!G:G,"&lt;="&amp;A2446,user_list!H:H,"&gt;="&amp;A2446,user_list!J:J,days!G2446)+SUMIFS(user_list!P:P,user_list!G:G,"&lt;="&amp;A2446,user_list!H:H,"&gt;="&amp;A2446,user_list!J:J,days!G2446-1)</f>
        <v>0.36494173741848157</v>
      </c>
      <c r="E2446">
        <f>COUNTIF(user_list!H:H,A2446)</f>
        <v>0</v>
      </c>
      <c r="F2446">
        <f t="shared" si="76"/>
        <v>9</v>
      </c>
      <c r="G2446">
        <f t="shared" si="77"/>
        <v>2021</v>
      </c>
    </row>
    <row r="2447" spans="1:7" x14ac:dyDescent="0.3">
      <c r="A2447" s="65">
        <v>44450</v>
      </c>
      <c r="B2447">
        <f>SUMIFS(user_list!P:P,user_list!G:G,"&lt;="&amp;A2447,user_list!H:H,"&gt;="&amp;A2447)</f>
        <v>0.36494173741848157</v>
      </c>
      <c r="C2447">
        <f>SUMIFS(user_list!Q:Q,user_list!G:G,"&lt;="&amp;A2447,user_list!H:H,"&gt;="&amp;A2447)</f>
        <v>1.0181173864894797</v>
      </c>
      <c r="D2447">
        <f>SUMIFS(user_list!P:P,user_list!G:G,"&lt;="&amp;A2447,user_list!H:H,"&gt;="&amp;A2447,user_list!J:J,days!G2447)+SUMIFS(user_list!P:P,user_list!G:G,"&lt;="&amp;A2447,user_list!H:H,"&gt;="&amp;A2447,user_list!J:J,days!G2447-1)</f>
        <v>0.36494173741848157</v>
      </c>
      <c r="E2447">
        <f>COUNTIF(user_list!H:H,A2447)</f>
        <v>0</v>
      </c>
      <c r="F2447">
        <f t="shared" si="76"/>
        <v>9</v>
      </c>
      <c r="G2447">
        <f t="shared" si="77"/>
        <v>2021</v>
      </c>
    </row>
    <row r="2448" spans="1:7" x14ac:dyDescent="0.3">
      <c r="A2448" s="65">
        <v>44451</v>
      </c>
      <c r="B2448">
        <f>SUMIFS(user_list!P:P,user_list!G:G,"&lt;="&amp;A2448,user_list!H:H,"&gt;="&amp;A2448)</f>
        <v>0.36494173741848157</v>
      </c>
      <c r="C2448">
        <f>SUMIFS(user_list!Q:Q,user_list!G:G,"&lt;="&amp;A2448,user_list!H:H,"&gt;="&amp;A2448)</f>
        <v>1.0181173864894797</v>
      </c>
      <c r="D2448">
        <f>SUMIFS(user_list!P:P,user_list!G:G,"&lt;="&amp;A2448,user_list!H:H,"&gt;="&amp;A2448,user_list!J:J,days!G2448)+SUMIFS(user_list!P:P,user_list!G:G,"&lt;="&amp;A2448,user_list!H:H,"&gt;="&amp;A2448,user_list!J:J,days!G2448-1)</f>
        <v>0.36494173741848157</v>
      </c>
      <c r="E2448">
        <f>COUNTIF(user_list!H:H,A2448)</f>
        <v>0</v>
      </c>
      <c r="F2448">
        <f t="shared" si="76"/>
        <v>9</v>
      </c>
      <c r="G2448">
        <f t="shared" si="77"/>
        <v>2021</v>
      </c>
    </row>
    <row r="2449" spans="1:7" x14ac:dyDescent="0.3">
      <c r="A2449" s="65">
        <v>44452</v>
      </c>
      <c r="B2449">
        <f>SUMIFS(user_list!P:P,user_list!G:G,"&lt;="&amp;A2449,user_list!H:H,"&gt;="&amp;A2449)</f>
        <v>0.36494173741848157</v>
      </c>
      <c r="C2449">
        <f>SUMIFS(user_list!Q:Q,user_list!G:G,"&lt;="&amp;A2449,user_list!H:H,"&gt;="&amp;A2449)</f>
        <v>1.0181173864894797</v>
      </c>
      <c r="D2449">
        <f>SUMIFS(user_list!P:P,user_list!G:G,"&lt;="&amp;A2449,user_list!H:H,"&gt;="&amp;A2449,user_list!J:J,days!G2449)+SUMIFS(user_list!P:P,user_list!G:G,"&lt;="&amp;A2449,user_list!H:H,"&gt;="&amp;A2449,user_list!J:J,days!G2449-1)</f>
        <v>0.36494173741848157</v>
      </c>
      <c r="E2449">
        <f>COUNTIF(user_list!H:H,A2449)</f>
        <v>0</v>
      </c>
      <c r="F2449">
        <f t="shared" si="76"/>
        <v>9</v>
      </c>
      <c r="G2449">
        <f t="shared" si="77"/>
        <v>2021</v>
      </c>
    </row>
    <row r="2450" spans="1:7" x14ac:dyDescent="0.3">
      <c r="A2450" s="65">
        <v>44453</v>
      </c>
      <c r="B2450">
        <f>SUMIFS(user_list!P:P,user_list!G:G,"&lt;="&amp;A2450,user_list!H:H,"&gt;="&amp;A2450)</f>
        <v>0.36494173741848157</v>
      </c>
      <c r="C2450">
        <f>SUMIFS(user_list!Q:Q,user_list!G:G,"&lt;="&amp;A2450,user_list!H:H,"&gt;="&amp;A2450)</f>
        <v>1.0181173864894797</v>
      </c>
      <c r="D2450">
        <f>SUMIFS(user_list!P:P,user_list!G:G,"&lt;="&amp;A2450,user_list!H:H,"&gt;="&amp;A2450,user_list!J:J,days!G2450)+SUMIFS(user_list!P:P,user_list!G:G,"&lt;="&amp;A2450,user_list!H:H,"&gt;="&amp;A2450,user_list!J:J,days!G2450-1)</f>
        <v>0.36494173741848157</v>
      </c>
      <c r="E2450">
        <f>COUNTIF(user_list!H:H,A2450)</f>
        <v>0</v>
      </c>
      <c r="F2450">
        <f t="shared" si="76"/>
        <v>9</v>
      </c>
      <c r="G2450">
        <f t="shared" si="77"/>
        <v>2021</v>
      </c>
    </row>
    <row r="2451" spans="1:7" x14ac:dyDescent="0.3">
      <c r="A2451" s="65">
        <v>44454</v>
      </c>
      <c r="B2451">
        <f>SUMIFS(user_list!P:P,user_list!G:G,"&lt;="&amp;A2451,user_list!H:H,"&gt;="&amp;A2451)</f>
        <v>0.63770364218038644</v>
      </c>
      <c r="C2451">
        <f>SUMIFS(user_list!Q:Q,user_list!G:G,"&lt;="&amp;A2451,user_list!H:H,"&gt;="&amp;A2451)</f>
        <v>1.7038316722037652</v>
      </c>
      <c r="D2451">
        <f>SUMIFS(user_list!P:P,user_list!G:G,"&lt;="&amp;A2451,user_list!H:H,"&gt;="&amp;A2451,user_list!J:J,days!G2451)+SUMIFS(user_list!P:P,user_list!G:G,"&lt;="&amp;A2451,user_list!H:H,"&gt;="&amp;A2451,user_list!J:J,days!G2451-1)</f>
        <v>0.63770364218038633</v>
      </c>
      <c r="E2451">
        <f>COUNTIF(user_list!H:H,A2451)</f>
        <v>0</v>
      </c>
      <c r="F2451">
        <f t="shared" si="76"/>
        <v>9</v>
      </c>
      <c r="G2451">
        <f t="shared" si="77"/>
        <v>2021</v>
      </c>
    </row>
    <row r="2452" spans="1:7" x14ac:dyDescent="0.3">
      <c r="A2452" s="65">
        <v>44455</v>
      </c>
      <c r="B2452">
        <f>SUMIFS(user_list!P:P,user_list!G:G,"&lt;="&amp;A2452,user_list!H:H,"&gt;="&amp;A2452)</f>
        <v>0.63770364218038644</v>
      </c>
      <c r="C2452">
        <f>SUMIFS(user_list!Q:Q,user_list!G:G,"&lt;="&amp;A2452,user_list!H:H,"&gt;="&amp;A2452)</f>
        <v>1.7038316722037652</v>
      </c>
      <c r="D2452">
        <f>SUMIFS(user_list!P:P,user_list!G:G,"&lt;="&amp;A2452,user_list!H:H,"&gt;="&amp;A2452,user_list!J:J,days!G2452)+SUMIFS(user_list!P:P,user_list!G:G,"&lt;="&amp;A2452,user_list!H:H,"&gt;="&amp;A2452,user_list!J:J,days!G2452-1)</f>
        <v>0.63770364218038633</v>
      </c>
      <c r="E2452">
        <f>COUNTIF(user_list!H:H,A2452)</f>
        <v>0</v>
      </c>
      <c r="F2452">
        <f t="shared" si="76"/>
        <v>9</v>
      </c>
      <c r="G2452">
        <f t="shared" si="77"/>
        <v>2021</v>
      </c>
    </row>
    <row r="2453" spans="1:7" x14ac:dyDescent="0.3">
      <c r="A2453" s="65">
        <v>44456</v>
      </c>
      <c r="B2453">
        <f>SUMIFS(user_list!P:P,user_list!G:G,"&lt;="&amp;A2453,user_list!H:H,"&gt;="&amp;A2453)</f>
        <v>0.63770364218038644</v>
      </c>
      <c r="C2453">
        <f>SUMIFS(user_list!Q:Q,user_list!G:G,"&lt;="&amp;A2453,user_list!H:H,"&gt;="&amp;A2453)</f>
        <v>1.7038316722037652</v>
      </c>
      <c r="D2453">
        <f>SUMIFS(user_list!P:P,user_list!G:G,"&lt;="&amp;A2453,user_list!H:H,"&gt;="&amp;A2453,user_list!J:J,days!G2453)+SUMIFS(user_list!P:P,user_list!G:G,"&lt;="&amp;A2453,user_list!H:H,"&gt;="&amp;A2453,user_list!J:J,days!G2453-1)</f>
        <v>0.63770364218038633</v>
      </c>
      <c r="E2453">
        <f>COUNTIF(user_list!H:H,A2453)</f>
        <v>0</v>
      </c>
      <c r="F2453">
        <f t="shared" si="76"/>
        <v>9</v>
      </c>
      <c r="G2453">
        <f t="shared" si="77"/>
        <v>2021</v>
      </c>
    </row>
    <row r="2454" spans="1:7" x14ac:dyDescent="0.3">
      <c r="A2454" s="65">
        <v>44457</v>
      </c>
      <c r="B2454">
        <f>SUMIFS(user_list!P:P,user_list!G:G,"&lt;="&amp;A2454,user_list!H:H,"&gt;="&amp;A2454)</f>
        <v>0.63770364218038644</v>
      </c>
      <c r="C2454">
        <f>SUMIFS(user_list!Q:Q,user_list!G:G,"&lt;="&amp;A2454,user_list!H:H,"&gt;="&amp;A2454)</f>
        <v>1.7038316722037652</v>
      </c>
      <c r="D2454">
        <f>SUMIFS(user_list!P:P,user_list!G:G,"&lt;="&amp;A2454,user_list!H:H,"&gt;="&amp;A2454,user_list!J:J,days!G2454)+SUMIFS(user_list!P:P,user_list!G:G,"&lt;="&amp;A2454,user_list!H:H,"&gt;="&amp;A2454,user_list!J:J,days!G2454-1)</f>
        <v>0.63770364218038633</v>
      </c>
      <c r="E2454">
        <f>COUNTIF(user_list!H:H,A2454)</f>
        <v>0</v>
      </c>
      <c r="F2454">
        <f t="shared" si="76"/>
        <v>9</v>
      </c>
      <c r="G2454">
        <f t="shared" si="77"/>
        <v>2021</v>
      </c>
    </row>
    <row r="2455" spans="1:7" x14ac:dyDescent="0.3">
      <c r="A2455" s="65">
        <v>44458</v>
      </c>
      <c r="B2455">
        <f>SUMIFS(user_list!P:P,user_list!G:G,"&lt;="&amp;A2455,user_list!H:H,"&gt;="&amp;A2455)</f>
        <v>0.63770364218038644</v>
      </c>
      <c r="C2455">
        <f>SUMIFS(user_list!Q:Q,user_list!G:G,"&lt;="&amp;A2455,user_list!H:H,"&gt;="&amp;A2455)</f>
        <v>1.7038316722037652</v>
      </c>
      <c r="D2455">
        <f>SUMIFS(user_list!P:P,user_list!G:G,"&lt;="&amp;A2455,user_list!H:H,"&gt;="&amp;A2455,user_list!J:J,days!G2455)+SUMIFS(user_list!P:P,user_list!G:G,"&lt;="&amp;A2455,user_list!H:H,"&gt;="&amp;A2455,user_list!J:J,days!G2455-1)</f>
        <v>0.63770364218038633</v>
      </c>
      <c r="E2455">
        <f>COUNTIF(user_list!H:H,A2455)</f>
        <v>0</v>
      </c>
      <c r="F2455">
        <f t="shared" si="76"/>
        <v>9</v>
      </c>
      <c r="G2455">
        <f t="shared" si="77"/>
        <v>2021</v>
      </c>
    </row>
    <row r="2456" spans="1:7" x14ac:dyDescent="0.3">
      <c r="A2456" s="65">
        <v>44459</v>
      </c>
      <c r="B2456">
        <f>SUMIFS(user_list!P:P,user_list!G:G,"&lt;="&amp;A2456,user_list!H:H,"&gt;="&amp;A2456)</f>
        <v>0.63770364218038644</v>
      </c>
      <c r="C2456">
        <f>SUMIFS(user_list!Q:Q,user_list!G:G,"&lt;="&amp;A2456,user_list!H:H,"&gt;="&amp;A2456)</f>
        <v>1.7038316722037652</v>
      </c>
      <c r="D2456">
        <f>SUMIFS(user_list!P:P,user_list!G:G,"&lt;="&amp;A2456,user_list!H:H,"&gt;="&amp;A2456,user_list!J:J,days!G2456)+SUMIFS(user_list!P:P,user_list!G:G,"&lt;="&amp;A2456,user_list!H:H,"&gt;="&amp;A2456,user_list!J:J,days!G2456-1)</f>
        <v>0.63770364218038633</v>
      </c>
      <c r="E2456">
        <f>COUNTIF(user_list!H:H,A2456)</f>
        <v>0</v>
      </c>
      <c r="F2456">
        <f t="shared" si="76"/>
        <v>9</v>
      </c>
      <c r="G2456">
        <f t="shared" si="77"/>
        <v>2021</v>
      </c>
    </row>
    <row r="2457" spans="1:7" x14ac:dyDescent="0.3">
      <c r="A2457" s="65">
        <v>44460</v>
      </c>
      <c r="B2457">
        <f>SUMIFS(user_list!P:P,user_list!G:G,"&lt;="&amp;A2457,user_list!H:H,"&gt;="&amp;A2457)</f>
        <v>0.63770364218038644</v>
      </c>
      <c r="C2457">
        <f>SUMIFS(user_list!Q:Q,user_list!G:G,"&lt;="&amp;A2457,user_list!H:H,"&gt;="&amp;A2457)</f>
        <v>1.7038316722037652</v>
      </c>
      <c r="D2457">
        <f>SUMIFS(user_list!P:P,user_list!G:G,"&lt;="&amp;A2457,user_list!H:H,"&gt;="&amp;A2457,user_list!J:J,days!G2457)+SUMIFS(user_list!P:P,user_list!G:G,"&lt;="&amp;A2457,user_list!H:H,"&gt;="&amp;A2457,user_list!J:J,days!G2457-1)</f>
        <v>0.63770364218038633</v>
      </c>
      <c r="E2457">
        <f>COUNTIF(user_list!H:H,A2457)</f>
        <v>0</v>
      </c>
      <c r="F2457">
        <f t="shared" si="76"/>
        <v>9</v>
      </c>
      <c r="G2457">
        <f t="shared" si="77"/>
        <v>2021</v>
      </c>
    </row>
    <row r="2458" spans="1:7" x14ac:dyDescent="0.3">
      <c r="A2458" s="65">
        <v>44461</v>
      </c>
      <c r="B2458">
        <f>SUMIFS(user_list!P:P,user_list!G:G,"&lt;="&amp;A2458,user_list!H:H,"&gt;="&amp;A2458)</f>
        <v>0.63770364218038644</v>
      </c>
      <c r="C2458">
        <f>SUMIFS(user_list!Q:Q,user_list!G:G,"&lt;="&amp;A2458,user_list!H:H,"&gt;="&amp;A2458)</f>
        <v>1.7038316722037652</v>
      </c>
      <c r="D2458">
        <f>SUMIFS(user_list!P:P,user_list!G:G,"&lt;="&amp;A2458,user_list!H:H,"&gt;="&amp;A2458,user_list!J:J,days!G2458)+SUMIFS(user_list!P:P,user_list!G:G,"&lt;="&amp;A2458,user_list!H:H,"&gt;="&amp;A2458,user_list!J:J,days!G2458-1)</f>
        <v>0.63770364218038633</v>
      </c>
      <c r="E2458">
        <f>COUNTIF(user_list!H:H,A2458)</f>
        <v>0</v>
      </c>
      <c r="F2458">
        <f t="shared" si="76"/>
        <v>9</v>
      </c>
      <c r="G2458">
        <f t="shared" si="77"/>
        <v>2021</v>
      </c>
    </row>
    <row r="2459" spans="1:7" x14ac:dyDescent="0.3">
      <c r="A2459" s="65">
        <v>44462</v>
      </c>
      <c r="B2459">
        <f>SUMIFS(user_list!P:P,user_list!G:G,"&lt;="&amp;A2459,user_list!H:H,"&gt;="&amp;A2459)</f>
        <v>0.63770364218038644</v>
      </c>
      <c r="C2459">
        <f>SUMIFS(user_list!Q:Q,user_list!G:G,"&lt;="&amp;A2459,user_list!H:H,"&gt;="&amp;A2459)</f>
        <v>1.7038316722037652</v>
      </c>
      <c r="D2459">
        <f>SUMIFS(user_list!P:P,user_list!G:G,"&lt;="&amp;A2459,user_list!H:H,"&gt;="&amp;A2459,user_list!J:J,days!G2459)+SUMIFS(user_list!P:P,user_list!G:G,"&lt;="&amp;A2459,user_list!H:H,"&gt;="&amp;A2459,user_list!J:J,days!G2459-1)</f>
        <v>0.63770364218038633</v>
      </c>
      <c r="E2459">
        <f>COUNTIF(user_list!H:H,A2459)</f>
        <v>0</v>
      </c>
      <c r="F2459">
        <f t="shared" si="76"/>
        <v>9</v>
      </c>
      <c r="G2459">
        <f t="shared" si="77"/>
        <v>2021</v>
      </c>
    </row>
    <row r="2460" spans="1:7" x14ac:dyDescent="0.3">
      <c r="A2460" s="65">
        <v>44463</v>
      </c>
      <c r="B2460">
        <f>SUMIFS(user_list!P:P,user_list!G:G,"&lt;="&amp;A2460,user_list!H:H,"&gt;="&amp;A2460)</f>
        <v>0.63770364218038644</v>
      </c>
      <c r="C2460">
        <f>SUMIFS(user_list!Q:Q,user_list!G:G,"&lt;="&amp;A2460,user_list!H:H,"&gt;="&amp;A2460)</f>
        <v>1.7038316722037652</v>
      </c>
      <c r="D2460">
        <f>SUMIFS(user_list!P:P,user_list!G:G,"&lt;="&amp;A2460,user_list!H:H,"&gt;="&amp;A2460,user_list!J:J,days!G2460)+SUMIFS(user_list!P:P,user_list!G:G,"&lt;="&amp;A2460,user_list!H:H,"&gt;="&amp;A2460,user_list!J:J,days!G2460-1)</f>
        <v>0.63770364218038633</v>
      </c>
      <c r="E2460">
        <f>COUNTIF(user_list!H:H,A2460)</f>
        <v>0</v>
      </c>
      <c r="F2460">
        <f t="shared" si="76"/>
        <v>9</v>
      </c>
      <c r="G2460">
        <f t="shared" si="77"/>
        <v>2021</v>
      </c>
    </row>
    <row r="2461" spans="1:7" x14ac:dyDescent="0.3">
      <c r="A2461" s="65">
        <v>44464</v>
      </c>
      <c r="B2461">
        <f>SUMIFS(user_list!P:P,user_list!G:G,"&lt;="&amp;A2461,user_list!H:H,"&gt;="&amp;A2461)</f>
        <v>0.63770364218038644</v>
      </c>
      <c r="C2461">
        <f>SUMIFS(user_list!Q:Q,user_list!G:G,"&lt;="&amp;A2461,user_list!H:H,"&gt;="&amp;A2461)</f>
        <v>1.7038316722037652</v>
      </c>
      <c r="D2461">
        <f>SUMIFS(user_list!P:P,user_list!G:G,"&lt;="&amp;A2461,user_list!H:H,"&gt;="&amp;A2461,user_list!J:J,days!G2461)+SUMIFS(user_list!P:P,user_list!G:G,"&lt;="&amp;A2461,user_list!H:H,"&gt;="&amp;A2461,user_list!J:J,days!G2461-1)</f>
        <v>0.63770364218038633</v>
      </c>
      <c r="E2461">
        <f>COUNTIF(user_list!H:H,A2461)</f>
        <v>0</v>
      </c>
      <c r="F2461">
        <f t="shared" si="76"/>
        <v>9</v>
      </c>
      <c r="G2461">
        <f t="shared" si="77"/>
        <v>2021</v>
      </c>
    </row>
    <row r="2462" spans="1:7" x14ac:dyDescent="0.3">
      <c r="A2462" s="65">
        <v>44465</v>
      </c>
      <c r="B2462">
        <f>SUMIFS(user_list!P:P,user_list!G:G,"&lt;="&amp;A2462,user_list!H:H,"&gt;="&amp;A2462)</f>
        <v>0.63770364218038644</v>
      </c>
      <c r="C2462">
        <f>SUMIFS(user_list!Q:Q,user_list!G:G,"&lt;="&amp;A2462,user_list!H:H,"&gt;="&amp;A2462)</f>
        <v>1.7038316722037652</v>
      </c>
      <c r="D2462">
        <f>SUMIFS(user_list!P:P,user_list!G:G,"&lt;="&amp;A2462,user_list!H:H,"&gt;="&amp;A2462,user_list!J:J,days!G2462)+SUMIFS(user_list!P:P,user_list!G:G,"&lt;="&amp;A2462,user_list!H:H,"&gt;="&amp;A2462,user_list!J:J,days!G2462-1)</f>
        <v>0.63770364218038633</v>
      </c>
      <c r="E2462">
        <f>COUNTIF(user_list!H:H,A2462)</f>
        <v>0</v>
      </c>
      <c r="F2462">
        <f t="shared" si="76"/>
        <v>9</v>
      </c>
      <c r="G2462">
        <f t="shared" si="77"/>
        <v>2021</v>
      </c>
    </row>
    <row r="2463" spans="1:7" x14ac:dyDescent="0.3">
      <c r="A2463" s="65">
        <v>44466</v>
      </c>
      <c r="B2463">
        <f>SUMIFS(user_list!P:P,user_list!G:G,"&lt;="&amp;A2463,user_list!H:H,"&gt;="&amp;A2463)</f>
        <v>0.63770364218038644</v>
      </c>
      <c r="C2463">
        <f>SUMIFS(user_list!Q:Q,user_list!G:G,"&lt;="&amp;A2463,user_list!H:H,"&gt;="&amp;A2463)</f>
        <v>1.7038316722037652</v>
      </c>
      <c r="D2463">
        <f>SUMIFS(user_list!P:P,user_list!G:G,"&lt;="&amp;A2463,user_list!H:H,"&gt;="&amp;A2463,user_list!J:J,days!G2463)+SUMIFS(user_list!P:P,user_list!G:G,"&lt;="&amp;A2463,user_list!H:H,"&gt;="&amp;A2463,user_list!J:J,days!G2463-1)</f>
        <v>0.63770364218038633</v>
      </c>
      <c r="E2463">
        <f>COUNTIF(user_list!H:H,A2463)</f>
        <v>1</v>
      </c>
      <c r="F2463">
        <f t="shared" si="76"/>
        <v>9</v>
      </c>
      <c r="G2463">
        <f t="shared" si="77"/>
        <v>2021</v>
      </c>
    </row>
    <row r="2464" spans="1:7" x14ac:dyDescent="0.3">
      <c r="A2464" s="65">
        <v>44467</v>
      </c>
      <c r="B2464">
        <f>SUMIFS(user_list!P:P,user_list!G:G,"&lt;="&amp;A2464,user_list!H:H,"&gt;="&amp;A2464)</f>
        <v>0.39232004429678852</v>
      </c>
      <c r="C2464">
        <f>SUMIFS(user_list!Q:Q,user_list!G:G,"&lt;="&amp;A2464,user_list!H:H,"&gt;="&amp;A2464)</f>
        <v>1.0847840531561461</v>
      </c>
      <c r="D2464">
        <f>SUMIFS(user_list!P:P,user_list!G:G,"&lt;="&amp;A2464,user_list!H:H,"&gt;="&amp;A2464,user_list!J:J,days!G2464)+SUMIFS(user_list!P:P,user_list!G:G,"&lt;="&amp;A2464,user_list!H:H,"&gt;="&amp;A2464,user_list!J:J,days!G2464-1)</f>
        <v>0.39232004429678852</v>
      </c>
      <c r="E2464">
        <f>COUNTIF(user_list!H:H,A2464)</f>
        <v>0</v>
      </c>
      <c r="F2464">
        <f t="shared" si="76"/>
        <v>9</v>
      </c>
      <c r="G2464">
        <f t="shared" si="77"/>
        <v>2021</v>
      </c>
    </row>
    <row r="2465" spans="1:7" x14ac:dyDescent="0.3">
      <c r="A2465" s="65">
        <v>44468</v>
      </c>
      <c r="B2465">
        <f>SUMIFS(user_list!P:P,user_list!G:G,"&lt;="&amp;A2465,user_list!H:H,"&gt;="&amp;A2465)</f>
        <v>0.39232004429678852</v>
      </c>
      <c r="C2465">
        <f>SUMIFS(user_list!Q:Q,user_list!G:G,"&lt;="&amp;A2465,user_list!H:H,"&gt;="&amp;A2465)</f>
        <v>1.0847840531561461</v>
      </c>
      <c r="D2465">
        <f>SUMIFS(user_list!P:P,user_list!G:G,"&lt;="&amp;A2465,user_list!H:H,"&gt;="&amp;A2465,user_list!J:J,days!G2465)+SUMIFS(user_list!P:P,user_list!G:G,"&lt;="&amp;A2465,user_list!H:H,"&gt;="&amp;A2465,user_list!J:J,days!G2465-1)</f>
        <v>0.39232004429678852</v>
      </c>
      <c r="E2465">
        <f>COUNTIF(user_list!H:H,A2465)</f>
        <v>0</v>
      </c>
      <c r="F2465">
        <f t="shared" si="76"/>
        <v>9</v>
      </c>
      <c r="G2465">
        <f t="shared" si="77"/>
        <v>2021</v>
      </c>
    </row>
    <row r="2466" spans="1:7" x14ac:dyDescent="0.3">
      <c r="A2466" s="65">
        <v>44469</v>
      </c>
      <c r="B2466">
        <f>SUMIFS(user_list!P:P,user_list!G:G,"&lt;="&amp;A2466,user_list!H:H,"&gt;="&amp;A2466)</f>
        <v>0.39232004429678852</v>
      </c>
      <c r="C2466">
        <f>SUMIFS(user_list!Q:Q,user_list!G:G,"&lt;="&amp;A2466,user_list!H:H,"&gt;="&amp;A2466)</f>
        <v>1.0847840531561461</v>
      </c>
      <c r="D2466">
        <f>SUMIFS(user_list!P:P,user_list!G:G,"&lt;="&amp;A2466,user_list!H:H,"&gt;="&amp;A2466,user_list!J:J,days!G2466)+SUMIFS(user_list!P:P,user_list!G:G,"&lt;="&amp;A2466,user_list!H:H,"&gt;="&amp;A2466,user_list!J:J,days!G2466-1)</f>
        <v>0.39232004429678852</v>
      </c>
      <c r="E2466">
        <f>COUNTIF(user_list!H:H,A2466)</f>
        <v>0</v>
      </c>
      <c r="F2466">
        <f t="shared" si="76"/>
        <v>9</v>
      </c>
      <c r="G2466">
        <f t="shared" si="77"/>
        <v>2021</v>
      </c>
    </row>
    <row r="2467" spans="1:7" x14ac:dyDescent="0.3">
      <c r="A2467" s="65">
        <v>44470</v>
      </c>
      <c r="B2467">
        <f>SUMIFS(user_list!P:P,user_list!G:G,"&lt;="&amp;A2467,user_list!H:H,"&gt;="&amp;A2467)</f>
        <v>0.39232004429678852</v>
      </c>
      <c r="C2467">
        <f>SUMIFS(user_list!Q:Q,user_list!G:G,"&lt;="&amp;A2467,user_list!H:H,"&gt;="&amp;A2467)</f>
        <v>1.0847840531561461</v>
      </c>
      <c r="D2467">
        <f>SUMIFS(user_list!P:P,user_list!G:G,"&lt;="&amp;A2467,user_list!H:H,"&gt;="&amp;A2467,user_list!J:J,days!G2467)+SUMIFS(user_list!P:P,user_list!G:G,"&lt;="&amp;A2467,user_list!H:H,"&gt;="&amp;A2467,user_list!J:J,days!G2467-1)</f>
        <v>0.39232004429678852</v>
      </c>
      <c r="E2467">
        <f>COUNTIF(user_list!H:H,A2467)</f>
        <v>0</v>
      </c>
      <c r="F2467">
        <f t="shared" si="76"/>
        <v>10</v>
      </c>
      <c r="G2467">
        <f t="shared" si="77"/>
        <v>2021</v>
      </c>
    </row>
    <row r="2468" spans="1:7" x14ac:dyDescent="0.3">
      <c r="A2468" s="65">
        <v>44471</v>
      </c>
      <c r="B2468">
        <f>SUMIFS(user_list!P:P,user_list!G:G,"&lt;="&amp;A2468,user_list!H:H,"&gt;="&amp;A2468)</f>
        <v>0.39232004429678852</v>
      </c>
      <c r="C2468">
        <f>SUMIFS(user_list!Q:Q,user_list!G:G,"&lt;="&amp;A2468,user_list!H:H,"&gt;="&amp;A2468)</f>
        <v>1.0847840531561461</v>
      </c>
      <c r="D2468">
        <f>SUMIFS(user_list!P:P,user_list!G:G,"&lt;="&amp;A2468,user_list!H:H,"&gt;="&amp;A2468,user_list!J:J,days!G2468)+SUMIFS(user_list!P:P,user_list!G:G,"&lt;="&amp;A2468,user_list!H:H,"&gt;="&amp;A2468,user_list!J:J,days!G2468-1)</f>
        <v>0.39232004429678852</v>
      </c>
      <c r="E2468">
        <f>COUNTIF(user_list!H:H,A2468)</f>
        <v>0</v>
      </c>
      <c r="F2468">
        <f t="shared" si="76"/>
        <v>10</v>
      </c>
      <c r="G2468">
        <f t="shared" si="77"/>
        <v>2021</v>
      </c>
    </row>
    <row r="2469" spans="1:7" x14ac:dyDescent="0.3">
      <c r="A2469" s="65">
        <v>44472</v>
      </c>
      <c r="B2469">
        <f>SUMIFS(user_list!P:P,user_list!G:G,"&lt;="&amp;A2469,user_list!H:H,"&gt;="&amp;A2469)</f>
        <v>0.39232004429678852</v>
      </c>
      <c r="C2469">
        <f>SUMIFS(user_list!Q:Q,user_list!G:G,"&lt;="&amp;A2469,user_list!H:H,"&gt;="&amp;A2469)</f>
        <v>1.0847840531561461</v>
      </c>
      <c r="D2469">
        <f>SUMIFS(user_list!P:P,user_list!G:G,"&lt;="&amp;A2469,user_list!H:H,"&gt;="&amp;A2469,user_list!J:J,days!G2469)+SUMIFS(user_list!P:P,user_list!G:G,"&lt;="&amp;A2469,user_list!H:H,"&gt;="&amp;A2469,user_list!J:J,days!G2469-1)</f>
        <v>0.39232004429678852</v>
      </c>
      <c r="E2469">
        <f>COUNTIF(user_list!H:H,A2469)</f>
        <v>0</v>
      </c>
      <c r="F2469">
        <f t="shared" si="76"/>
        <v>10</v>
      </c>
      <c r="G2469">
        <f t="shared" si="77"/>
        <v>2021</v>
      </c>
    </row>
    <row r="2470" spans="1:7" x14ac:dyDescent="0.3">
      <c r="A2470" s="65">
        <v>44473</v>
      </c>
      <c r="B2470">
        <f>SUMIFS(user_list!P:P,user_list!G:G,"&lt;="&amp;A2470,user_list!H:H,"&gt;="&amp;A2470)</f>
        <v>0.39232004429678852</v>
      </c>
      <c r="C2470">
        <f>SUMIFS(user_list!Q:Q,user_list!G:G,"&lt;="&amp;A2470,user_list!H:H,"&gt;="&amp;A2470)</f>
        <v>1.0847840531561461</v>
      </c>
      <c r="D2470">
        <f>SUMIFS(user_list!P:P,user_list!G:G,"&lt;="&amp;A2470,user_list!H:H,"&gt;="&amp;A2470,user_list!J:J,days!G2470)+SUMIFS(user_list!P:P,user_list!G:G,"&lt;="&amp;A2470,user_list!H:H,"&gt;="&amp;A2470,user_list!J:J,days!G2470-1)</f>
        <v>0.39232004429678852</v>
      </c>
      <c r="E2470">
        <f>COUNTIF(user_list!H:H,A2470)</f>
        <v>0</v>
      </c>
      <c r="F2470">
        <f t="shared" si="76"/>
        <v>10</v>
      </c>
      <c r="G2470">
        <f t="shared" si="77"/>
        <v>2021</v>
      </c>
    </row>
    <row r="2471" spans="1:7" x14ac:dyDescent="0.3">
      <c r="A2471" s="65">
        <v>44474</v>
      </c>
      <c r="B2471">
        <f>SUMIFS(user_list!P:P,user_list!G:G,"&lt;="&amp;A2471,user_list!H:H,"&gt;="&amp;A2471)</f>
        <v>0.39232004429678852</v>
      </c>
      <c r="C2471">
        <f>SUMIFS(user_list!Q:Q,user_list!G:G,"&lt;="&amp;A2471,user_list!H:H,"&gt;="&amp;A2471)</f>
        <v>1.0847840531561461</v>
      </c>
      <c r="D2471">
        <f>SUMIFS(user_list!P:P,user_list!G:G,"&lt;="&amp;A2471,user_list!H:H,"&gt;="&amp;A2471,user_list!J:J,days!G2471)+SUMIFS(user_list!P:P,user_list!G:G,"&lt;="&amp;A2471,user_list!H:H,"&gt;="&amp;A2471,user_list!J:J,days!G2471-1)</f>
        <v>0.39232004429678852</v>
      </c>
      <c r="E2471">
        <f>COUNTIF(user_list!H:H,A2471)</f>
        <v>0</v>
      </c>
      <c r="F2471">
        <f t="shared" si="76"/>
        <v>10</v>
      </c>
      <c r="G2471">
        <f t="shared" si="77"/>
        <v>2021</v>
      </c>
    </row>
    <row r="2472" spans="1:7" x14ac:dyDescent="0.3">
      <c r="A2472" s="65">
        <v>44475</v>
      </c>
      <c r="B2472">
        <f>SUMIFS(user_list!P:P,user_list!G:G,"&lt;="&amp;A2472,user_list!H:H,"&gt;="&amp;A2472)</f>
        <v>0.39232004429678852</v>
      </c>
      <c r="C2472">
        <f>SUMIFS(user_list!Q:Q,user_list!G:G,"&lt;="&amp;A2472,user_list!H:H,"&gt;="&amp;A2472)</f>
        <v>1.0847840531561461</v>
      </c>
      <c r="D2472">
        <f>SUMIFS(user_list!P:P,user_list!G:G,"&lt;="&amp;A2472,user_list!H:H,"&gt;="&amp;A2472,user_list!J:J,days!G2472)+SUMIFS(user_list!P:P,user_list!G:G,"&lt;="&amp;A2472,user_list!H:H,"&gt;="&amp;A2472,user_list!J:J,days!G2472-1)</f>
        <v>0.39232004429678852</v>
      </c>
      <c r="E2472">
        <f>COUNTIF(user_list!H:H,A2472)</f>
        <v>0</v>
      </c>
      <c r="F2472">
        <f t="shared" si="76"/>
        <v>10</v>
      </c>
      <c r="G2472">
        <f t="shared" si="77"/>
        <v>2021</v>
      </c>
    </row>
    <row r="2473" spans="1:7" x14ac:dyDescent="0.3">
      <c r="A2473" s="65">
        <v>44476</v>
      </c>
      <c r="B2473">
        <f>SUMIFS(user_list!P:P,user_list!G:G,"&lt;="&amp;A2473,user_list!H:H,"&gt;="&amp;A2473)</f>
        <v>0.39232004429678852</v>
      </c>
      <c r="C2473">
        <f>SUMIFS(user_list!Q:Q,user_list!G:G,"&lt;="&amp;A2473,user_list!H:H,"&gt;="&amp;A2473)</f>
        <v>1.0847840531561461</v>
      </c>
      <c r="D2473">
        <f>SUMIFS(user_list!P:P,user_list!G:G,"&lt;="&amp;A2473,user_list!H:H,"&gt;="&amp;A2473,user_list!J:J,days!G2473)+SUMIFS(user_list!P:P,user_list!G:G,"&lt;="&amp;A2473,user_list!H:H,"&gt;="&amp;A2473,user_list!J:J,days!G2473-1)</f>
        <v>0.39232004429678852</v>
      </c>
      <c r="E2473">
        <f>COUNTIF(user_list!H:H,A2473)</f>
        <v>0</v>
      </c>
      <c r="F2473">
        <f t="shared" si="76"/>
        <v>10</v>
      </c>
      <c r="G2473">
        <f t="shared" si="77"/>
        <v>2021</v>
      </c>
    </row>
    <row r="2474" spans="1:7" x14ac:dyDescent="0.3">
      <c r="A2474" s="65">
        <v>44477</v>
      </c>
      <c r="B2474">
        <f>SUMIFS(user_list!P:P,user_list!G:G,"&lt;="&amp;A2474,user_list!H:H,"&gt;="&amp;A2474)</f>
        <v>0.39232004429678852</v>
      </c>
      <c r="C2474">
        <f>SUMIFS(user_list!Q:Q,user_list!G:G,"&lt;="&amp;A2474,user_list!H:H,"&gt;="&amp;A2474)</f>
        <v>1.0847840531561461</v>
      </c>
      <c r="D2474">
        <f>SUMIFS(user_list!P:P,user_list!G:G,"&lt;="&amp;A2474,user_list!H:H,"&gt;="&amp;A2474,user_list!J:J,days!G2474)+SUMIFS(user_list!P:P,user_list!G:G,"&lt;="&amp;A2474,user_list!H:H,"&gt;="&amp;A2474,user_list!J:J,days!G2474-1)</f>
        <v>0.39232004429678852</v>
      </c>
      <c r="E2474">
        <f>COUNTIF(user_list!H:H,A2474)</f>
        <v>0</v>
      </c>
      <c r="F2474">
        <f t="shared" si="76"/>
        <v>10</v>
      </c>
      <c r="G2474">
        <f t="shared" si="77"/>
        <v>2021</v>
      </c>
    </row>
    <row r="2475" spans="1:7" x14ac:dyDescent="0.3">
      <c r="A2475" s="65">
        <v>44478</v>
      </c>
      <c r="B2475">
        <f>SUMIFS(user_list!P:P,user_list!G:G,"&lt;="&amp;A2475,user_list!H:H,"&gt;="&amp;A2475)</f>
        <v>0.39232004429678852</v>
      </c>
      <c r="C2475">
        <f>SUMIFS(user_list!Q:Q,user_list!G:G,"&lt;="&amp;A2475,user_list!H:H,"&gt;="&amp;A2475)</f>
        <v>1.0847840531561461</v>
      </c>
      <c r="D2475">
        <f>SUMIFS(user_list!P:P,user_list!G:G,"&lt;="&amp;A2475,user_list!H:H,"&gt;="&amp;A2475,user_list!J:J,days!G2475)+SUMIFS(user_list!P:P,user_list!G:G,"&lt;="&amp;A2475,user_list!H:H,"&gt;="&amp;A2475,user_list!J:J,days!G2475-1)</f>
        <v>0.39232004429678852</v>
      </c>
      <c r="E2475">
        <f>COUNTIF(user_list!H:H,A2475)</f>
        <v>0</v>
      </c>
      <c r="F2475">
        <f t="shared" si="76"/>
        <v>10</v>
      </c>
      <c r="G2475">
        <f t="shared" si="77"/>
        <v>2021</v>
      </c>
    </row>
    <row r="2476" spans="1:7" x14ac:dyDescent="0.3">
      <c r="A2476" s="65">
        <v>44479</v>
      </c>
      <c r="B2476">
        <f>SUMIFS(user_list!P:P,user_list!G:G,"&lt;="&amp;A2476,user_list!H:H,"&gt;="&amp;A2476)</f>
        <v>0.39232004429678852</v>
      </c>
      <c r="C2476">
        <f>SUMIFS(user_list!Q:Q,user_list!G:G,"&lt;="&amp;A2476,user_list!H:H,"&gt;="&amp;A2476)</f>
        <v>1.0847840531561461</v>
      </c>
      <c r="D2476">
        <f>SUMIFS(user_list!P:P,user_list!G:G,"&lt;="&amp;A2476,user_list!H:H,"&gt;="&amp;A2476,user_list!J:J,days!G2476)+SUMIFS(user_list!P:P,user_list!G:G,"&lt;="&amp;A2476,user_list!H:H,"&gt;="&amp;A2476,user_list!J:J,days!G2476-1)</f>
        <v>0.39232004429678852</v>
      </c>
      <c r="E2476">
        <f>COUNTIF(user_list!H:H,A2476)</f>
        <v>0</v>
      </c>
      <c r="F2476">
        <f t="shared" si="76"/>
        <v>10</v>
      </c>
      <c r="G2476">
        <f t="shared" si="77"/>
        <v>2021</v>
      </c>
    </row>
    <row r="2477" spans="1:7" x14ac:dyDescent="0.3">
      <c r="A2477" s="65">
        <v>44480</v>
      </c>
      <c r="B2477">
        <f>SUMIFS(user_list!P:P,user_list!G:G,"&lt;="&amp;A2477,user_list!H:H,"&gt;="&amp;A2477)</f>
        <v>0.39232004429678852</v>
      </c>
      <c r="C2477">
        <f>SUMIFS(user_list!Q:Q,user_list!G:G,"&lt;="&amp;A2477,user_list!H:H,"&gt;="&amp;A2477)</f>
        <v>1.0847840531561461</v>
      </c>
      <c r="D2477">
        <f>SUMIFS(user_list!P:P,user_list!G:G,"&lt;="&amp;A2477,user_list!H:H,"&gt;="&amp;A2477,user_list!J:J,days!G2477)+SUMIFS(user_list!P:P,user_list!G:G,"&lt;="&amp;A2477,user_list!H:H,"&gt;="&amp;A2477,user_list!J:J,days!G2477-1)</f>
        <v>0.39232004429678852</v>
      </c>
      <c r="E2477">
        <f>COUNTIF(user_list!H:H,A2477)</f>
        <v>0</v>
      </c>
      <c r="F2477">
        <f t="shared" si="76"/>
        <v>10</v>
      </c>
      <c r="G2477">
        <f t="shared" si="77"/>
        <v>2021</v>
      </c>
    </row>
    <row r="2478" spans="1:7" x14ac:dyDescent="0.3">
      <c r="A2478" s="65">
        <v>44481</v>
      </c>
      <c r="B2478">
        <f>SUMIFS(user_list!P:P,user_list!G:G,"&lt;="&amp;A2478,user_list!H:H,"&gt;="&amp;A2478)</f>
        <v>0.39232004429678852</v>
      </c>
      <c r="C2478">
        <f>SUMIFS(user_list!Q:Q,user_list!G:G,"&lt;="&amp;A2478,user_list!H:H,"&gt;="&amp;A2478)</f>
        <v>1.0847840531561461</v>
      </c>
      <c r="D2478">
        <f>SUMIFS(user_list!P:P,user_list!G:G,"&lt;="&amp;A2478,user_list!H:H,"&gt;="&amp;A2478,user_list!J:J,days!G2478)+SUMIFS(user_list!P:P,user_list!G:G,"&lt;="&amp;A2478,user_list!H:H,"&gt;="&amp;A2478,user_list!J:J,days!G2478-1)</f>
        <v>0.39232004429678852</v>
      </c>
      <c r="E2478">
        <f>COUNTIF(user_list!H:H,A2478)</f>
        <v>0</v>
      </c>
      <c r="F2478">
        <f t="shared" si="76"/>
        <v>10</v>
      </c>
      <c r="G2478">
        <f t="shared" si="77"/>
        <v>2021</v>
      </c>
    </row>
    <row r="2479" spans="1:7" x14ac:dyDescent="0.3">
      <c r="A2479" s="65">
        <v>44482</v>
      </c>
      <c r="B2479">
        <f>SUMIFS(user_list!P:P,user_list!G:G,"&lt;="&amp;A2479,user_list!H:H,"&gt;="&amp;A2479)</f>
        <v>0.39232004429678852</v>
      </c>
      <c r="C2479">
        <f>SUMIFS(user_list!Q:Q,user_list!G:G,"&lt;="&amp;A2479,user_list!H:H,"&gt;="&amp;A2479)</f>
        <v>1.0847840531561461</v>
      </c>
      <c r="D2479">
        <f>SUMIFS(user_list!P:P,user_list!G:G,"&lt;="&amp;A2479,user_list!H:H,"&gt;="&amp;A2479,user_list!J:J,days!G2479)+SUMIFS(user_list!P:P,user_list!G:G,"&lt;="&amp;A2479,user_list!H:H,"&gt;="&amp;A2479,user_list!J:J,days!G2479-1)</f>
        <v>0.39232004429678852</v>
      </c>
      <c r="E2479">
        <f>COUNTIF(user_list!H:H,A2479)</f>
        <v>1</v>
      </c>
      <c r="F2479">
        <f t="shared" si="76"/>
        <v>10</v>
      </c>
      <c r="G2479">
        <f t="shared" si="77"/>
        <v>2021</v>
      </c>
    </row>
    <row r="2480" spans="1:7" x14ac:dyDescent="0.3">
      <c r="A2480" s="65">
        <v>44483</v>
      </c>
      <c r="B2480">
        <f>SUMIFS(user_list!P:P,user_list!G:G,"&lt;="&amp;A2480,user_list!H:H,"&gt;="&amp;A2480)</f>
        <v>0.27976190476190482</v>
      </c>
      <c r="C2480">
        <f>SUMIFS(user_list!Q:Q,user_list!G:G,"&lt;="&amp;A2480,user_list!H:H,"&gt;="&amp;A2480)</f>
        <v>0.80571428571428572</v>
      </c>
      <c r="D2480">
        <f>SUMIFS(user_list!P:P,user_list!G:G,"&lt;="&amp;A2480,user_list!H:H,"&gt;="&amp;A2480,user_list!J:J,days!G2480)+SUMIFS(user_list!P:P,user_list!G:G,"&lt;="&amp;A2480,user_list!H:H,"&gt;="&amp;A2480,user_list!J:J,days!G2480-1)</f>
        <v>0.27976190476190482</v>
      </c>
      <c r="E2480">
        <f>COUNTIF(user_list!H:H,A2480)</f>
        <v>0</v>
      </c>
      <c r="F2480">
        <f t="shared" si="76"/>
        <v>10</v>
      </c>
      <c r="G2480">
        <f t="shared" si="77"/>
        <v>2021</v>
      </c>
    </row>
    <row r="2481" spans="1:7" x14ac:dyDescent="0.3">
      <c r="A2481" s="65">
        <v>44484</v>
      </c>
      <c r="B2481">
        <f>SUMIFS(user_list!P:P,user_list!G:G,"&lt;="&amp;A2481,user_list!H:H,"&gt;="&amp;A2481)</f>
        <v>0.27976190476190482</v>
      </c>
      <c r="C2481">
        <f>SUMIFS(user_list!Q:Q,user_list!G:G,"&lt;="&amp;A2481,user_list!H:H,"&gt;="&amp;A2481)</f>
        <v>0.80571428571428572</v>
      </c>
      <c r="D2481">
        <f>SUMIFS(user_list!P:P,user_list!G:G,"&lt;="&amp;A2481,user_list!H:H,"&gt;="&amp;A2481,user_list!J:J,days!G2481)+SUMIFS(user_list!P:P,user_list!G:G,"&lt;="&amp;A2481,user_list!H:H,"&gt;="&amp;A2481,user_list!J:J,days!G2481-1)</f>
        <v>0.27976190476190482</v>
      </c>
      <c r="E2481">
        <f>COUNTIF(user_list!H:H,A2481)</f>
        <v>0</v>
      </c>
      <c r="F2481">
        <f t="shared" si="76"/>
        <v>10</v>
      </c>
      <c r="G2481">
        <f t="shared" si="77"/>
        <v>2021</v>
      </c>
    </row>
    <row r="2482" spans="1:7" x14ac:dyDescent="0.3">
      <c r="A2482" s="65">
        <v>44485</v>
      </c>
      <c r="B2482">
        <f>SUMIFS(user_list!P:P,user_list!G:G,"&lt;="&amp;A2482,user_list!H:H,"&gt;="&amp;A2482)</f>
        <v>0.27976190476190482</v>
      </c>
      <c r="C2482">
        <f>SUMIFS(user_list!Q:Q,user_list!G:G,"&lt;="&amp;A2482,user_list!H:H,"&gt;="&amp;A2482)</f>
        <v>0.80571428571428572</v>
      </c>
      <c r="D2482">
        <f>SUMIFS(user_list!P:P,user_list!G:G,"&lt;="&amp;A2482,user_list!H:H,"&gt;="&amp;A2482,user_list!J:J,days!G2482)+SUMIFS(user_list!P:P,user_list!G:G,"&lt;="&amp;A2482,user_list!H:H,"&gt;="&amp;A2482,user_list!J:J,days!G2482-1)</f>
        <v>0.27976190476190482</v>
      </c>
      <c r="E2482">
        <f>COUNTIF(user_list!H:H,A2482)</f>
        <v>0</v>
      </c>
      <c r="F2482">
        <f t="shared" si="76"/>
        <v>10</v>
      </c>
      <c r="G2482">
        <f t="shared" si="77"/>
        <v>2021</v>
      </c>
    </row>
    <row r="2483" spans="1:7" x14ac:dyDescent="0.3">
      <c r="A2483" s="65">
        <v>44486</v>
      </c>
      <c r="B2483">
        <f>SUMIFS(user_list!P:P,user_list!G:G,"&lt;="&amp;A2483,user_list!H:H,"&gt;="&amp;A2483)</f>
        <v>0.27976190476190482</v>
      </c>
      <c r="C2483">
        <f>SUMIFS(user_list!Q:Q,user_list!G:G,"&lt;="&amp;A2483,user_list!H:H,"&gt;="&amp;A2483)</f>
        <v>0.80571428571428572</v>
      </c>
      <c r="D2483">
        <f>SUMIFS(user_list!P:P,user_list!G:G,"&lt;="&amp;A2483,user_list!H:H,"&gt;="&amp;A2483,user_list!J:J,days!G2483)+SUMIFS(user_list!P:P,user_list!G:G,"&lt;="&amp;A2483,user_list!H:H,"&gt;="&amp;A2483,user_list!J:J,days!G2483-1)</f>
        <v>0.27976190476190482</v>
      </c>
      <c r="E2483">
        <f>COUNTIF(user_list!H:H,A2483)</f>
        <v>0</v>
      </c>
      <c r="F2483">
        <f t="shared" si="76"/>
        <v>10</v>
      </c>
      <c r="G2483">
        <f t="shared" si="77"/>
        <v>2021</v>
      </c>
    </row>
    <row r="2484" spans="1:7" x14ac:dyDescent="0.3">
      <c r="A2484" s="65">
        <v>44487</v>
      </c>
      <c r="B2484">
        <f>SUMIFS(user_list!P:P,user_list!G:G,"&lt;="&amp;A2484,user_list!H:H,"&gt;="&amp;A2484)</f>
        <v>0.27976190476190482</v>
      </c>
      <c r="C2484">
        <f>SUMIFS(user_list!Q:Q,user_list!G:G,"&lt;="&amp;A2484,user_list!H:H,"&gt;="&amp;A2484)</f>
        <v>0.80571428571428572</v>
      </c>
      <c r="D2484">
        <f>SUMIFS(user_list!P:P,user_list!G:G,"&lt;="&amp;A2484,user_list!H:H,"&gt;="&amp;A2484,user_list!J:J,days!G2484)+SUMIFS(user_list!P:P,user_list!G:G,"&lt;="&amp;A2484,user_list!H:H,"&gt;="&amp;A2484,user_list!J:J,days!G2484-1)</f>
        <v>0.27976190476190482</v>
      </c>
      <c r="E2484">
        <f>COUNTIF(user_list!H:H,A2484)</f>
        <v>0</v>
      </c>
      <c r="F2484">
        <f t="shared" si="76"/>
        <v>10</v>
      </c>
      <c r="G2484">
        <f t="shared" si="77"/>
        <v>2021</v>
      </c>
    </row>
    <row r="2485" spans="1:7" x14ac:dyDescent="0.3">
      <c r="A2485" s="65">
        <v>44488</v>
      </c>
      <c r="B2485">
        <f>SUMIFS(user_list!P:P,user_list!G:G,"&lt;="&amp;A2485,user_list!H:H,"&gt;="&amp;A2485)</f>
        <v>0.67615079365079367</v>
      </c>
      <c r="C2485">
        <f>SUMIFS(user_list!Q:Q,user_list!G:G,"&lt;="&amp;A2485,user_list!H:H,"&gt;="&amp;A2485)</f>
        <v>1.8057142857142856</v>
      </c>
      <c r="D2485">
        <f>SUMIFS(user_list!P:P,user_list!G:G,"&lt;="&amp;A2485,user_list!H:H,"&gt;="&amp;A2485,user_list!J:J,days!G2485)+SUMIFS(user_list!P:P,user_list!G:G,"&lt;="&amp;A2485,user_list!H:H,"&gt;="&amp;A2485,user_list!J:J,days!G2485-1)</f>
        <v>0.67615079365079378</v>
      </c>
      <c r="E2485">
        <f>COUNTIF(user_list!H:H,A2485)</f>
        <v>2</v>
      </c>
      <c r="F2485">
        <f t="shared" si="76"/>
        <v>10</v>
      </c>
      <c r="G2485">
        <f t="shared" si="77"/>
        <v>2021</v>
      </c>
    </row>
    <row r="2486" spans="1:7" x14ac:dyDescent="0.3">
      <c r="A2486" s="65">
        <v>44489</v>
      </c>
      <c r="B2486">
        <f>SUMIFS(user_list!P:P,user_list!G:G,"&lt;="&amp;A2486,user_list!H:H,"&gt;="&amp;A2486)</f>
        <v>6.9999999999999993E-3</v>
      </c>
      <c r="C2486">
        <f>SUMIFS(user_list!Q:Q,user_list!G:G,"&lt;="&amp;A2486,user_list!H:H,"&gt;="&amp;A2486)</f>
        <v>0.12</v>
      </c>
      <c r="D2486">
        <f>SUMIFS(user_list!P:P,user_list!G:G,"&lt;="&amp;A2486,user_list!H:H,"&gt;="&amp;A2486,user_list!J:J,days!G2486)+SUMIFS(user_list!P:P,user_list!G:G,"&lt;="&amp;A2486,user_list!H:H,"&gt;="&amp;A2486,user_list!J:J,days!G2486-1)</f>
        <v>6.9999999999999993E-3</v>
      </c>
      <c r="E2486">
        <f>COUNTIF(user_list!H:H,A2486)</f>
        <v>0</v>
      </c>
      <c r="F2486">
        <f t="shared" si="76"/>
        <v>10</v>
      </c>
      <c r="G2486">
        <f t="shared" si="77"/>
        <v>2021</v>
      </c>
    </row>
    <row r="2487" spans="1:7" x14ac:dyDescent="0.3">
      <c r="A2487" s="65">
        <v>44490</v>
      </c>
      <c r="B2487">
        <f>SUMIFS(user_list!P:P,user_list!G:G,"&lt;="&amp;A2487,user_list!H:H,"&gt;="&amp;A2487)</f>
        <v>0.87905555555555559</v>
      </c>
      <c r="C2487">
        <f>SUMIFS(user_list!Q:Q,user_list!G:G,"&lt;="&amp;A2487,user_list!H:H,"&gt;="&amp;A2487)</f>
        <v>2.3200000000000003</v>
      </c>
      <c r="D2487">
        <f>SUMIFS(user_list!P:P,user_list!G:G,"&lt;="&amp;A2487,user_list!H:H,"&gt;="&amp;A2487,user_list!J:J,days!G2487)+SUMIFS(user_list!P:P,user_list!G:G,"&lt;="&amp;A2487,user_list!H:H,"&gt;="&amp;A2487,user_list!J:J,days!G2487-1)</f>
        <v>0.87905555555555559</v>
      </c>
      <c r="E2487">
        <f>COUNTIF(user_list!H:H,A2487)</f>
        <v>0</v>
      </c>
      <c r="F2487">
        <f t="shared" si="76"/>
        <v>10</v>
      </c>
      <c r="G2487">
        <f t="shared" si="77"/>
        <v>2021</v>
      </c>
    </row>
    <row r="2488" spans="1:7" x14ac:dyDescent="0.3">
      <c r="A2488" s="65">
        <v>44491</v>
      </c>
      <c r="B2488">
        <f>SUMIFS(user_list!P:P,user_list!G:G,"&lt;="&amp;A2488,user_list!H:H,"&gt;="&amp;A2488)</f>
        <v>0.87905555555555559</v>
      </c>
      <c r="C2488">
        <f>SUMIFS(user_list!Q:Q,user_list!G:G,"&lt;="&amp;A2488,user_list!H:H,"&gt;="&amp;A2488)</f>
        <v>2.3200000000000003</v>
      </c>
      <c r="D2488">
        <f>SUMIFS(user_list!P:P,user_list!G:G,"&lt;="&amp;A2488,user_list!H:H,"&gt;="&amp;A2488,user_list!J:J,days!G2488)+SUMIFS(user_list!P:P,user_list!G:G,"&lt;="&amp;A2488,user_list!H:H,"&gt;="&amp;A2488,user_list!J:J,days!G2488-1)</f>
        <v>0.87905555555555559</v>
      </c>
      <c r="E2488">
        <f>COUNTIF(user_list!H:H,A2488)</f>
        <v>0</v>
      </c>
      <c r="F2488">
        <f t="shared" si="76"/>
        <v>10</v>
      </c>
      <c r="G2488">
        <f t="shared" si="77"/>
        <v>2021</v>
      </c>
    </row>
    <row r="2489" spans="1:7" x14ac:dyDescent="0.3">
      <c r="A2489" s="65">
        <v>44492</v>
      </c>
      <c r="B2489">
        <f>SUMIFS(user_list!P:P,user_list!G:G,"&lt;="&amp;A2489,user_list!H:H,"&gt;="&amp;A2489)</f>
        <v>0.87905555555555559</v>
      </c>
      <c r="C2489">
        <f>SUMIFS(user_list!Q:Q,user_list!G:G,"&lt;="&amp;A2489,user_list!H:H,"&gt;="&amp;A2489)</f>
        <v>2.3200000000000003</v>
      </c>
      <c r="D2489">
        <f>SUMIFS(user_list!P:P,user_list!G:G,"&lt;="&amp;A2489,user_list!H:H,"&gt;="&amp;A2489,user_list!J:J,days!G2489)+SUMIFS(user_list!P:P,user_list!G:G,"&lt;="&amp;A2489,user_list!H:H,"&gt;="&amp;A2489,user_list!J:J,days!G2489-1)</f>
        <v>0.87905555555555559</v>
      </c>
      <c r="E2489">
        <f>COUNTIF(user_list!H:H,A2489)</f>
        <v>0</v>
      </c>
      <c r="F2489">
        <f t="shared" si="76"/>
        <v>10</v>
      </c>
      <c r="G2489">
        <f t="shared" si="77"/>
        <v>2021</v>
      </c>
    </row>
    <row r="2490" spans="1:7" x14ac:dyDescent="0.3">
      <c r="A2490" s="65">
        <v>44493</v>
      </c>
      <c r="B2490">
        <f>SUMIFS(user_list!P:P,user_list!G:G,"&lt;="&amp;A2490,user_list!H:H,"&gt;="&amp;A2490)</f>
        <v>0.87905555555555559</v>
      </c>
      <c r="C2490">
        <f>SUMIFS(user_list!Q:Q,user_list!G:G,"&lt;="&amp;A2490,user_list!H:H,"&gt;="&amp;A2490)</f>
        <v>2.3200000000000003</v>
      </c>
      <c r="D2490">
        <f>SUMIFS(user_list!P:P,user_list!G:G,"&lt;="&amp;A2490,user_list!H:H,"&gt;="&amp;A2490,user_list!J:J,days!G2490)+SUMIFS(user_list!P:P,user_list!G:G,"&lt;="&amp;A2490,user_list!H:H,"&gt;="&amp;A2490,user_list!J:J,days!G2490-1)</f>
        <v>0.87905555555555559</v>
      </c>
      <c r="E2490">
        <f>COUNTIF(user_list!H:H,A2490)</f>
        <v>0</v>
      </c>
      <c r="F2490">
        <f t="shared" si="76"/>
        <v>10</v>
      </c>
      <c r="G2490">
        <f t="shared" si="77"/>
        <v>2021</v>
      </c>
    </row>
    <row r="2491" spans="1:7" x14ac:dyDescent="0.3">
      <c r="A2491" s="65">
        <v>44494</v>
      </c>
      <c r="B2491">
        <f>SUMIFS(user_list!P:P,user_list!G:G,"&lt;="&amp;A2491,user_list!H:H,"&gt;="&amp;A2491)</f>
        <v>0.87905555555555559</v>
      </c>
      <c r="C2491">
        <f>SUMIFS(user_list!Q:Q,user_list!G:G,"&lt;="&amp;A2491,user_list!H:H,"&gt;="&amp;A2491)</f>
        <v>2.3200000000000003</v>
      </c>
      <c r="D2491">
        <f>SUMIFS(user_list!P:P,user_list!G:G,"&lt;="&amp;A2491,user_list!H:H,"&gt;="&amp;A2491,user_list!J:J,days!G2491)+SUMIFS(user_list!P:P,user_list!G:G,"&lt;="&amp;A2491,user_list!H:H,"&gt;="&amp;A2491,user_list!J:J,days!G2491-1)</f>
        <v>0.87905555555555559</v>
      </c>
      <c r="E2491">
        <f>COUNTIF(user_list!H:H,A2491)</f>
        <v>1</v>
      </c>
      <c r="F2491">
        <f t="shared" si="76"/>
        <v>10</v>
      </c>
      <c r="G2491">
        <f t="shared" si="77"/>
        <v>2021</v>
      </c>
    </row>
    <row r="2492" spans="1:7" x14ac:dyDescent="0.3">
      <c r="A2492" s="65">
        <v>44495</v>
      </c>
      <c r="B2492">
        <f>SUMIFS(user_list!P:P,user_list!G:G,"&lt;="&amp;A2492,user_list!H:H,"&gt;="&amp;A2492)</f>
        <v>0.24509523809523812</v>
      </c>
      <c r="C2492">
        <f>SUMIFS(user_list!Q:Q,user_list!G:G,"&lt;="&amp;A2492,user_list!H:H,"&gt;="&amp;A2492)</f>
        <v>0.69142857142857139</v>
      </c>
      <c r="D2492">
        <f>SUMIFS(user_list!P:P,user_list!G:G,"&lt;="&amp;A2492,user_list!H:H,"&gt;="&amp;A2492,user_list!J:J,days!G2492)+SUMIFS(user_list!P:P,user_list!G:G,"&lt;="&amp;A2492,user_list!H:H,"&gt;="&amp;A2492,user_list!J:J,days!G2492-1)</f>
        <v>0.24509523809523812</v>
      </c>
      <c r="E2492">
        <f>COUNTIF(user_list!H:H,A2492)</f>
        <v>0</v>
      </c>
      <c r="F2492">
        <f t="shared" si="76"/>
        <v>10</v>
      </c>
      <c r="G2492">
        <f t="shared" si="77"/>
        <v>2021</v>
      </c>
    </row>
    <row r="2493" spans="1:7" x14ac:dyDescent="0.3">
      <c r="A2493" s="65">
        <v>44496</v>
      </c>
      <c r="B2493">
        <f>SUMIFS(user_list!P:P,user_list!G:G,"&lt;="&amp;A2493,user_list!H:H,"&gt;="&amp;A2493)</f>
        <v>0.24509523809523812</v>
      </c>
      <c r="C2493">
        <f>SUMIFS(user_list!Q:Q,user_list!G:G,"&lt;="&amp;A2493,user_list!H:H,"&gt;="&amp;A2493)</f>
        <v>0.69142857142857139</v>
      </c>
      <c r="D2493">
        <f>SUMIFS(user_list!P:P,user_list!G:G,"&lt;="&amp;A2493,user_list!H:H,"&gt;="&amp;A2493,user_list!J:J,days!G2493)+SUMIFS(user_list!P:P,user_list!G:G,"&lt;="&amp;A2493,user_list!H:H,"&gt;="&amp;A2493,user_list!J:J,days!G2493-1)</f>
        <v>0.24509523809523812</v>
      </c>
      <c r="E2493">
        <f>COUNTIF(user_list!H:H,A2493)</f>
        <v>0</v>
      </c>
      <c r="F2493">
        <f t="shared" si="76"/>
        <v>10</v>
      </c>
      <c r="G2493">
        <f t="shared" si="77"/>
        <v>2021</v>
      </c>
    </row>
    <row r="2494" spans="1:7" x14ac:dyDescent="0.3">
      <c r="A2494" s="65">
        <v>44497</v>
      </c>
      <c r="B2494">
        <f>SUMIFS(user_list!P:P,user_list!G:G,"&lt;="&amp;A2494,user_list!H:H,"&gt;="&amp;A2494)</f>
        <v>0.24509523809523812</v>
      </c>
      <c r="C2494">
        <f>SUMIFS(user_list!Q:Q,user_list!G:G,"&lt;="&amp;A2494,user_list!H:H,"&gt;="&amp;A2494)</f>
        <v>0.69142857142857139</v>
      </c>
      <c r="D2494">
        <f>SUMIFS(user_list!P:P,user_list!G:G,"&lt;="&amp;A2494,user_list!H:H,"&gt;="&amp;A2494,user_list!J:J,days!G2494)+SUMIFS(user_list!P:P,user_list!G:G,"&lt;="&amp;A2494,user_list!H:H,"&gt;="&amp;A2494,user_list!J:J,days!G2494-1)</f>
        <v>0.24509523809523812</v>
      </c>
      <c r="E2494">
        <f>COUNTIF(user_list!H:H,A2494)</f>
        <v>0</v>
      </c>
      <c r="F2494">
        <f t="shared" si="76"/>
        <v>10</v>
      </c>
      <c r="G2494">
        <f t="shared" si="77"/>
        <v>2021</v>
      </c>
    </row>
    <row r="2495" spans="1:7" x14ac:dyDescent="0.3">
      <c r="A2495" s="65">
        <v>44498</v>
      </c>
      <c r="B2495">
        <f>SUMIFS(user_list!P:P,user_list!G:G,"&lt;="&amp;A2495,user_list!H:H,"&gt;="&amp;A2495)</f>
        <v>1.467595238095238</v>
      </c>
      <c r="C2495">
        <f>SUMIFS(user_list!Q:Q,user_list!G:G,"&lt;="&amp;A2495,user_list!H:H,"&gt;="&amp;A2495)</f>
        <v>3.6914285714285713</v>
      </c>
      <c r="D2495">
        <f>SUMIFS(user_list!P:P,user_list!G:G,"&lt;="&amp;A2495,user_list!H:H,"&gt;="&amp;A2495,user_list!J:J,days!G2495)+SUMIFS(user_list!P:P,user_list!G:G,"&lt;="&amp;A2495,user_list!H:H,"&gt;="&amp;A2495,user_list!J:J,days!G2495-1)</f>
        <v>1.467595238095238</v>
      </c>
      <c r="E2495">
        <f>COUNTIF(user_list!H:H,A2495)</f>
        <v>0</v>
      </c>
      <c r="F2495">
        <f t="shared" si="76"/>
        <v>10</v>
      </c>
      <c r="G2495">
        <f t="shared" si="77"/>
        <v>2021</v>
      </c>
    </row>
    <row r="2496" spans="1:7" x14ac:dyDescent="0.3">
      <c r="A2496" s="65">
        <v>44499</v>
      </c>
      <c r="B2496">
        <f>SUMIFS(user_list!P:P,user_list!G:G,"&lt;="&amp;A2496,user_list!H:H,"&gt;="&amp;A2496)</f>
        <v>3.8187063492063489</v>
      </c>
      <c r="C2496">
        <f>SUMIFS(user_list!Q:Q,user_list!G:G,"&lt;="&amp;A2496,user_list!H:H,"&gt;="&amp;A2496)</f>
        <v>6.6914285714285713</v>
      </c>
      <c r="D2496">
        <f>SUMIFS(user_list!P:P,user_list!G:G,"&lt;="&amp;A2496,user_list!H:H,"&gt;="&amp;A2496,user_list!J:J,days!G2496)+SUMIFS(user_list!P:P,user_list!G:G,"&lt;="&amp;A2496,user_list!H:H,"&gt;="&amp;A2496,user_list!J:J,days!G2496-1)</f>
        <v>3.8187063492063489</v>
      </c>
      <c r="E2496">
        <f>COUNTIF(user_list!H:H,A2496)</f>
        <v>1</v>
      </c>
      <c r="F2496">
        <f t="shared" si="76"/>
        <v>10</v>
      </c>
      <c r="G2496">
        <f t="shared" si="77"/>
        <v>2021</v>
      </c>
    </row>
    <row r="2497" spans="1:7" x14ac:dyDescent="0.3">
      <c r="A2497" s="65">
        <v>44500</v>
      </c>
      <c r="B2497">
        <f>SUMIFS(user_list!P:P,user_list!G:G,"&lt;="&amp;A2497,user_list!H:H,"&gt;="&amp;A2497)</f>
        <v>3.1184285714285718</v>
      </c>
      <c r="C2497">
        <f>SUMIFS(user_list!Q:Q,user_list!G:G,"&lt;="&amp;A2497,user_list!H:H,"&gt;="&amp;A2497)</f>
        <v>7.1914285714285713</v>
      </c>
      <c r="D2497">
        <f>SUMIFS(user_list!P:P,user_list!G:G,"&lt;="&amp;A2497,user_list!H:H,"&gt;="&amp;A2497,user_list!J:J,days!G2497)+SUMIFS(user_list!P:P,user_list!G:G,"&lt;="&amp;A2497,user_list!H:H,"&gt;="&amp;A2497,user_list!J:J,days!G2497-1)</f>
        <v>3.1184285714285709</v>
      </c>
      <c r="E2497">
        <f>COUNTIF(user_list!H:H,A2497)</f>
        <v>1</v>
      </c>
      <c r="F2497">
        <f t="shared" si="76"/>
        <v>10</v>
      </c>
      <c r="G2497">
        <f t="shared" si="77"/>
        <v>2021</v>
      </c>
    </row>
    <row r="2498" spans="1:7" x14ac:dyDescent="0.3">
      <c r="A2498" s="65">
        <v>44501</v>
      </c>
      <c r="B2498">
        <f>SUMIFS(user_list!P:P,user_list!G:G,"&lt;="&amp;A2498,user_list!H:H,"&gt;="&amp;A2498)</f>
        <v>3.0853730158730159</v>
      </c>
      <c r="C2498">
        <f>SUMIFS(user_list!Q:Q,user_list!G:G,"&lt;="&amp;A2498,user_list!H:H,"&gt;="&amp;A2498)</f>
        <v>6.1914285714285713</v>
      </c>
      <c r="D2498">
        <f>SUMIFS(user_list!P:P,user_list!G:G,"&lt;="&amp;A2498,user_list!H:H,"&gt;="&amp;A2498,user_list!J:J,days!G2498)+SUMIFS(user_list!P:P,user_list!G:G,"&lt;="&amp;A2498,user_list!H:H,"&gt;="&amp;A2498,user_list!J:J,days!G2498-1)</f>
        <v>3.0853730158730155</v>
      </c>
      <c r="E2498">
        <f>COUNTIF(user_list!H:H,A2498)</f>
        <v>2</v>
      </c>
      <c r="F2498">
        <f t="shared" ref="F2498:F2561" si="78">MONTH(A2498)</f>
        <v>11</v>
      </c>
      <c r="G2498">
        <f t="shared" ref="G2498:G2561" si="79">YEAR(A2498)</f>
        <v>2021</v>
      </c>
    </row>
    <row r="2499" spans="1:7" x14ac:dyDescent="0.3">
      <c r="A2499" s="65">
        <v>44502</v>
      </c>
      <c r="B2499">
        <f>SUMIFS(user_list!P:P,user_list!G:G,"&lt;="&amp;A2499,user_list!H:H,"&gt;="&amp;A2499)</f>
        <v>1.0128730158730157</v>
      </c>
      <c r="C2499">
        <f>SUMIFS(user_list!Q:Q,user_list!G:G,"&lt;="&amp;A2499,user_list!H:H,"&gt;="&amp;A2499)</f>
        <v>2.6914285714285713</v>
      </c>
      <c r="D2499">
        <f>SUMIFS(user_list!P:P,user_list!G:G,"&lt;="&amp;A2499,user_list!H:H,"&gt;="&amp;A2499,user_list!J:J,days!G2499)+SUMIFS(user_list!P:P,user_list!G:G,"&lt;="&amp;A2499,user_list!H:H,"&gt;="&amp;A2499,user_list!J:J,days!G2499-1)</f>
        <v>1.0128730158730159</v>
      </c>
      <c r="E2499">
        <f>COUNTIF(user_list!H:H,A2499)</f>
        <v>0</v>
      </c>
      <c r="F2499">
        <f t="shared" si="78"/>
        <v>11</v>
      </c>
      <c r="G2499">
        <f t="shared" si="79"/>
        <v>2021</v>
      </c>
    </row>
    <row r="2500" spans="1:7" x14ac:dyDescent="0.3">
      <c r="A2500" s="65">
        <v>44503</v>
      </c>
      <c r="B2500">
        <f>SUMIFS(user_list!P:P,user_list!G:G,"&lt;="&amp;A2500,user_list!H:H,"&gt;="&amp;A2500)</f>
        <v>1.0128730158730157</v>
      </c>
      <c r="C2500">
        <f>SUMIFS(user_list!Q:Q,user_list!G:G,"&lt;="&amp;A2500,user_list!H:H,"&gt;="&amp;A2500)</f>
        <v>2.6914285714285713</v>
      </c>
      <c r="D2500">
        <f>SUMIFS(user_list!P:P,user_list!G:G,"&lt;="&amp;A2500,user_list!H:H,"&gt;="&amp;A2500,user_list!J:J,days!G2500)+SUMIFS(user_list!P:P,user_list!G:G,"&lt;="&amp;A2500,user_list!H:H,"&gt;="&amp;A2500,user_list!J:J,days!G2500-1)</f>
        <v>1.0128730158730159</v>
      </c>
      <c r="E2500">
        <f>COUNTIF(user_list!H:H,A2500)</f>
        <v>0</v>
      </c>
      <c r="F2500">
        <f t="shared" si="78"/>
        <v>11</v>
      </c>
      <c r="G2500">
        <f t="shared" si="79"/>
        <v>2021</v>
      </c>
    </row>
    <row r="2501" spans="1:7" x14ac:dyDescent="0.3">
      <c r="A2501" s="65">
        <v>44504</v>
      </c>
      <c r="B2501">
        <f>SUMIFS(user_list!P:P,user_list!G:G,"&lt;="&amp;A2501,user_list!H:H,"&gt;="&amp;A2501)</f>
        <v>1.2758359788359788</v>
      </c>
      <c r="C2501">
        <f>SUMIFS(user_list!Q:Q,user_list!G:G,"&lt;="&amp;A2501,user_list!H:H,"&gt;="&amp;A2501)</f>
        <v>3.3580952380952378</v>
      </c>
      <c r="D2501">
        <f>SUMIFS(user_list!P:P,user_list!G:G,"&lt;="&amp;A2501,user_list!H:H,"&gt;="&amp;A2501,user_list!J:J,days!G2501)+SUMIFS(user_list!P:P,user_list!G:G,"&lt;="&amp;A2501,user_list!H:H,"&gt;="&amp;A2501,user_list!J:J,days!G2501-1)</f>
        <v>1.2758359788359788</v>
      </c>
      <c r="E2501">
        <f>COUNTIF(user_list!H:H,A2501)</f>
        <v>1</v>
      </c>
      <c r="F2501">
        <f t="shared" si="78"/>
        <v>11</v>
      </c>
      <c r="G2501">
        <f t="shared" si="79"/>
        <v>2021</v>
      </c>
    </row>
    <row r="2502" spans="1:7" x14ac:dyDescent="0.3">
      <c r="A2502" s="65">
        <v>44505</v>
      </c>
      <c r="B2502">
        <f>SUMIFS(user_list!P:P,user_list!G:G,"&lt;="&amp;A2502,user_list!H:H,"&gt;="&amp;A2502)</f>
        <v>0.5080582010582011</v>
      </c>
      <c r="C2502">
        <f>SUMIFS(user_list!Q:Q,user_list!G:G,"&lt;="&amp;A2502,user_list!H:H,"&gt;="&amp;A2502)</f>
        <v>1.3580952380952382</v>
      </c>
      <c r="D2502">
        <f>SUMIFS(user_list!P:P,user_list!G:G,"&lt;="&amp;A2502,user_list!H:H,"&gt;="&amp;A2502,user_list!J:J,days!G2502)+SUMIFS(user_list!P:P,user_list!G:G,"&lt;="&amp;A2502,user_list!H:H,"&gt;="&amp;A2502,user_list!J:J,days!G2502-1)</f>
        <v>0.5080582010582011</v>
      </c>
      <c r="E2502">
        <f>COUNTIF(user_list!H:H,A2502)</f>
        <v>0</v>
      </c>
      <c r="F2502">
        <f t="shared" si="78"/>
        <v>11</v>
      </c>
      <c r="G2502">
        <f t="shared" si="79"/>
        <v>2021</v>
      </c>
    </row>
    <row r="2503" spans="1:7" x14ac:dyDescent="0.3">
      <c r="A2503" s="65">
        <v>44506</v>
      </c>
      <c r="B2503">
        <f>SUMIFS(user_list!P:P,user_list!G:G,"&lt;="&amp;A2503,user_list!H:H,"&gt;="&amp;A2503)</f>
        <v>0.5080582010582011</v>
      </c>
      <c r="C2503">
        <f>SUMIFS(user_list!Q:Q,user_list!G:G,"&lt;="&amp;A2503,user_list!H:H,"&gt;="&amp;A2503)</f>
        <v>1.3580952380952382</v>
      </c>
      <c r="D2503">
        <f>SUMIFS(user_list!P:P,user_list!G:G,"&lt;="&amp;A2503,user_list!H:H,"&gt;="&amp;A2503,user_list!J:J,days!G2503)+SUMIFS(user_list!P:P,user_list!G:G,"&lt;="&amp;A2503,user_list!H:H,"&gt;="&amp;A2503,user_list!J:J,days!G2503-1)</f>
        <v>0.5080582010582011</v>
      </c>
      <c r="E2503">
        <f>COUNTIF(user_list!H:H,A2503)</f>
        <v>0</v>
      </c>
      <c r="F2503">
        <f t="shared" si="78"/>
        <v>11</v>
      </c>
      <c r="G2503">
        <f t="shared" si="79"/>
        <v>2021</v>
      </c>
    </row>
    <row r="2504" spans="1:7" x14ac:dyDescent="0.3">
      <c r="A2504" s="65">
        <v>44507</v>
      </c>
      <c r="B2504">
        <f>SUMIFS(user_list!P:P,user_list!G:G,"&lt;="&amp;A2504,user_list!H:H,"&gt;="&amp;A2504)</f>
        <v>0.5080582010582011</v>
      </c>
      <c r="C2504">
        <f>SUMIFS(user_list!Q:Q,user_list!G:G,"&lt;="&amp;A2504,user_list!H:H,"&gt;="&amp;A2504)</f>
        <v>1.3580952380952382</v>
      </c>
      <c r="D2504">
        <f>SUMIFS(user_list!P:P,user_list!G:G,"&lt;="&amp;A2504,user_list!H:H,"&gt;="&amp;A2504,user_list!J:J,days!G2504)+SUMIFS(user_list!P:P,user_list!G:G,"&lt;="&amp;A2504,user_list!H:H,"&gt;="&amp;A2504,user_list!J:J,days!G2504-1)</f>
        <v>0.5080582010582011</v>
      </c>
      <c r="E2504">
        <f>COUNTIF(user_list!H:H,A2504)</f>
        <v>0</v>
      </c>
      <c r="F2504">
        <f t="shared" si="78"/>
        <v>11</v>
      </c>
      <c r="G2504">
        <f t="shared" si="79"/>
        <v>2021</v>
      </c>
    </row>
    <row r="2505" spans="1:7" x14ac:dyDescent="0.3">
      <c r="A2505" s="65">
        <v>44508</v>
      </c>
      <c r="B2505">
        <f>SUMIFS(user_list!P:P,user_list!G:G,"&lt;="&amp;A2505,user_list!H:H,"&gt;="&amp;A2505)</f>
        <v>0.5080582010582011</v>
      </c>
      <c r="C2505">
        <f>SUMIFS(user_list!Q:Q,user_list!G:G,"&lt;="&amp;A2505,user_list!H:H,"&gt;="&amp;A2505)</f>
        <v>1.3580952380952382</v>
      </c>
      <c r="D2505">
        <f>SUMIFS(user_list!P:P,user_list!G:G,"&lt;="&amp;A2505,user_list!H:H,"&gt;="&amp;A2505,user_list!J:J,days!G2505)+SUMIFS(user_list!P:P,user_list!G:G,"&lt;="&amp;A2505,user_list!H:H,"&gt;="&amp;A2505,user_list!J:J,days!G2505-1)</f>
        <v>0.5080582010582011</v>
      </c>
      <c r="E2505">
        <f>COUNTIF(user_list!H:H,A2505)</f>
        <v>0</v>
      </c>
      <c r="F2505">
        <f t="shared" si="78"/>
        <v>11</v>
      </c>
      <c r="G2505">
        <f t="shared" si="79"/>
        <v>2021</v>
      </c>
    </row>
    <row r="2506" spans="1:7" x14ac:dyDescent="0.3">
      <c r="A2506" s="65">
        <v>44509</v>
      </c>
      <c r="B2506">
        <f>SUMIFS(user_list!P:P,user_list!G:G,"&lt;="&amp;A2506,user_list!H:H,"&gt;="&amp;A2506)</f>
        <v>0.5080582010582011</v>
      </c>
      <c r="C2506">
        <f>SUMIFS(user_list!Q:Q,user_list!G:G,"&lt;="&amp;A2506,user_list!H:H,"&gt;="&amp;A2506)</f>
        <v>1.3580952380952382</v>
      </c>
      <c r="D2506">
        <f>SUMIFS(user_list!P:P,user_list!G:G,"&lt;="&amp;A2506,user_list!H:H,"&gt;="&amp;A2506,user_list!J:J,days!G2506)+SUMIFS(user_list!P:P,user_list!G:G,"&lt;="&amp;A2506,user_list!H:H,"&gt;="&amp;A2506,user_list!J:J,days!G2506-1)</f>
        <v>0.5080582010582011</v>
      </c>
      <c r="E2506">
        <f>COUNTIF(user_list!H:H,A2506)</f>
        <v>1</v>
      </c>
      <c r="F2506">
        <f t="shared" si="78"/>
        <v>11</v>
      </c>
      <c r="G2506">
        <f t="shared" si="79"/>
        <v>2021</v>
      </c>
    </row>
    <row r="2507" spans="1:7" x14ac:dyDescent="0.3">
      <c r="A2507" s="65">
        <v>44510</v>
      </c>
      <c r="B2507">
        <f>SUMIFS(user_list!P:P,user_list!G:G,"&lt;="&amp;A2507,user_list!H:H,"&gt;="&amp;A2507)</f>
        <v>0.50105820105820109</v>
      </c>
      <c r="C2507">
        <f>SUMIFS(user_list!Q:Q,user_list!G:G,"&lt;="&amp;A2507,user_list!H:H,"&gt;="&amp;A2507)</f>
        <v>1.2380952380952381</v>
      </c>
      <c r="D2507">
        <f>SUMIFS(user_list!P:P,user_list!G:G,"&lt;="&amp;A2507,user_list!H:H,"&gt;="&amp;A2507,user_list!J:J,days!G2507)+SUMIFS(user_list!P:P,user_list!G:G,"&lt;="&amp;A2507,user_list!H:H,"&gt;="&amp;A2507,user_list!J:J,days!G2507-1)</f>
        <v>0.50105820105820109</v>
      </c>
      <c r="E2507">
        <f>COUNTIF(user_list!H:H,A2507)</f>
        <v>0</v>
      </c>
      <c r="F2507">
        <f t="shared" si="78"/>
        <v>11</v>
      </c>
      <c r="G2507">
        <f t="shared" si="79"/>
        <v>2021</v>
      </c>
    </row>
    <row r="2508" spans="1:7" x14ac:dyDescent="0.3">
      <c r="A2508" s="65">
        <v>44511</v>
      </c>
      <c r="B2508">
        <f>SUMIFS(user_list!P:P,user_list!G:G,"&lt;="&amp;A2508,user_list!H:H,"&gt;="&amp;A2508)</f>
        <v>0.50105820105820109</v>
      </c>
      <c r="C2508">
        <f>SUMIFS(user_list!Q:Q,user_list!G:G,"&lt;="&amp;A2508,user_list!H:H,"&gt;="&amp;A2508)</f>
        <v>1.2380952380952381</v>
      </c>
      <c r="D2508">
        <f>SUMIFS(user_list!P:P,user_list!G:G,"&lt;="&amp;A2508,user_list!H:H,"&gt;="&amp;A2508,user_list!J:J,days!G2508)+SUMIFS(user_list!P:P,user_list!G:G,"&lt;="&amp;A2508,user_list!H:H,"&gt;="&amp;A2508,user_list!J:J,days!G2508-1)</f>
        <v>0.50105820105820109</v>
      </c>
      <c r="E2508">
        <f>COUNTIF(user_list!H:H,A2508)</f>
        <v>0</v>
      </c>
      <c r="F2508">
        <f t="shared" si="78"/>
        <v>11</v>
      </c>
      <c r="G2508">
        <f t="shared" si="79"/>
        <v>2021</v>
      </c>
    </row>
    <row r="2509" spans="1:7" x14ac:dyDescent="0.3">
      <c r="A2509" s="65">
        <v>44512</v>
      </c>
      <c r="B2509">
        <f>SUMIFS(user_list!P:P,user_list!G:G,"&lt;="&amp;A2509,user_list!H:H,"&gt;="&amp;A2509)</f>
        <v>0.50105820105820109</v>
      </c>
      <c r="C2509">
        <f>SUMIFS(user_list!Q:Q,user_list!G:G,"&lt;="&amp;A2509,user_list!H:H,"&gt;="&amp;A2509)</f>
        <v>1.2380952380952381</v>
      </c>
      <c r="D2509">
        <f>SUMIFS(user_list!P:P,user_list!G:G,"&lt;="&amp;A2509,user_list!H:H,"&gt;="&amp;A2509,user_list!J:J,days!G2509)+SUMIFS(user_list!P:P,user_list!G:G,"&lt;="&amp;A2509,user_list!H:H,"&gt;="&amp;A2509,user_list!J:J,days!G2509-1)</f>
        <v>0.50105820105820109</v>
      </c>
      <c r="E2509">
        <f>COUNTIF(user_list!H:H,A2509)</f>
        <v>0</v>
      </c>
      <c r="F2509">
        <f t="shared" si="78"/>
        <v>11</v>
      </c>
      <c r="G2509">
        <f t="shared" si="79"/>
        <v>2021</v>
      </c>
    </row>
    <row r="2510" spans="1:7" x14ac:dyDescent="0.3">
      <c r="A2510" s="65">
        <v>44513</v>
      </c>
      <c r="B2510">
        <f>SUMIFS(user_list!P:P,user_list!G:G,"&lt;="&amp;A2510,user_list!H:H,"&gt;="&amp;A2510)</f>
        <v>0.50105820105820109</v>
      </c>
      <c r="C2510">
        <f>SUMIFS(user_list!Q:Q,user_list!G:G,"&lt;="&amp;A2510,user_list!H:H,"&gt;="&amp;A2510)</f>
        <v>1.2380952380952381</v>
      </c>
      <c r="D2510">
        <f>SUMIFS(user_list!P:P,user_list!G:G,"&lt;="&amp;A2510,user_list!H:H,"&gt;="&amp;A2510,user_list!J:J,days!G2510)+SUMIFS(user_list!P:P,user_list!G:G,"&lt;="&amp;A2510,user_list!H:H,"&gt;="&amp;A2510,user_list!J:J,days!G2510-1)</f>
        <v>0.50105820105820109</v>
      </c>
      <c r="E2510">
        <f>COUNTIF(user_list!H:H,A2510)</f>
        <v>0</v>
      </c>
      <c r="F2510">
        <f t="shared" si="78"/>
        <v>11</v>
      </c>
      <c r="G2510">
        <f t="shared" si="79"/>
        <v>2021</v>
      </c>
    </row>
    <row r="2511" spans="1:7" x14ac:dyDescent="0.3">
      <c r="A2511" s="65">
        <v>44514</v>
      </c>
      <c r="B2511">
        <f>SUMIFS(user_list!P:P,user_list!G:G,"&lt;="&amp;A2511,user_list!H:H,"&gt;="&amp;A2511)</f>
        <v>0.50105820105820109</v>
      </c>
      <c r="C2511">
        <f>SUMIFS(user_list!Q:Q,user_list!G:G,"&lt;="&amp;A2511,user_list!H:H,"&gt;="&amp;A2511)</f>
        <v>1.2380952380952381</v>
      </c>
      <c r="D2511">
        <f>SUMIFS(user_list!P:P,user_list!G:G,"&lt;="&amp;A2511,user_list!H:H,"&gt;="&amp;A2511,user_list!J:J,days!G2511)+SUMIFS(user_list!P:P,user_list!G:G,"&lt;="&amp;A2511,user_list!H:H,"&gt;="&amp;A2511,user_list!J:J,days!G2511-1)</f>
        <v>0.50105820105820109</v>
      </c>
      <c r="E2511">
        <f>COUNTIF(user_list!H:H,A2511)</f>
        <v>0</v>
      </c>
      <c r="F2511">
        <f t="shared" si="78"/>
        <v>11</v>
      </c>
      <c r="G2511">
        <f t="shared" si="79"/>
        <v>2021</v>
      </c>
    </row>
    <row r="2512" spans="1:7" x14ac:dyDescent="0.3">
      <c r="A2512" s="65">
        <v>44515</v>
      </c>
      <c r="B2512">
        <f>SUMIFS(user_list!P:P,user_list!G:G,"&lt;="&amp;A2512,user_list!H:H,"&gt;="&amp;A2512)</f>
        <v>0.97439153439153436</v>
      </c>
      <c r="C2512">
        <f>SUMIFS(user_list!Q:Q,user_list!G:G,"&lt;="&amp;A2512,user_list!H:H,"&gt;="&amp;A2512)</f>
        <v>2.4380952380952379</v>
      </c>
      <c r="D2512">
        <f>SUMIFS(user_list!P:P,user_list!G:G,"&lt;="&amp;A2512,user_list!H:H,"&gt;="&amp;A2512,user_list!J:J,days!G2512)+SUMIFS(user_list!P:P,user_list!G:G,"&lt;="&amp;A2512,user_list!H:H,"&gt;="&amp;A2512,user_list!J:J,days!G2512-1)</f>
        <v>0.97439153439153436</v>
      </c>
      <c r="E2512">
        <f>COUNTIF(user_list!H:H,A2512)</f>
        <v>1</v>
      </c>
      <c r="F2512">
        <f t="shared" si="78"/>
        <v>11</v>
      </c>
      <c r="G2512">
        <f t="shared" si="79"/>
        <v>2021</v>
      </c>
    </row>
    <row r="2513" spans="1:7" x14ac:dyDescent="0.3">
      <c r="A2513" s="65">
        <v>44516</v>
      </c>
      <c r="B2513">
        <f>SUMIFS(user_list!P:P,user_list!G:G,"&lt;="&amp;A2513,user_list!H:H,"&gt;="&amp;A2513)</f>
        <v>0.73629629629629623</v>
      </c>
      <c r="C2513">
        <f>SUMIFS(user_list!Q:Q,user_list!G:G,"&lt;="&amp;A2513,user_list!H:H,"&gt;="&amp;A2513)</f>
        <v>1.8666666666666667</v>
      </c>
      <c r="D2513">
        <f>SUMIFS(user_list!P:P,user_list!G:G,"&lt;="&amp;A2513,user_list!H:H,"&gt;="&amp;A2513,user_list!J:J,days!G2513)+SUMIFS(user_list!P:P,user_list!G:G,"&lt;="&amp;A2513,user_list!H:H,"&gt;="&amp;A2513,user_list!J:J,days!G2513-1)</f>
        <v>0.73629629629629623</v>
      </c>
      <c r="E2513">
        <f>COUNTIF(user_list!H:H,A2513)</f>
        <v>0</v>
      </c>
      <c r="F2513">
        <f t="shared" si="78"/>
        <v>11</v>
      </c>
      <c r="G2513">
        <f t="shared" si="79"/>
        <v>2021</v>
      </c>
    </row>
    <row r="2514" spans="1:7" x14ac:dyDescent="0.3">
      <c r="A2514" s="65">
        <v>44517</v>
      </c>
      <c r="B2514">
        <f>SUMIFS(user_list!P:P,user_list!G:G,"&lt;="&amp;A2514,user_list!H:H,"&gt;="&amp;A2514)</f>
        <v>0.73629629629629623</v>
      </c>
      <c r="C2514">
        <f>SUMIFS(user_list!Q:Q,user_list!G:G,"&lt;="&amp;A2514,user_list!H:H,"&gt;="&amp;A2514)</f>
        <v>1.8666666666666667</v>
      </c>
      <c r="D2514">
        <f>SUMIFS(user_list!P:P,user_list!G:G,"&lt;="&amp;A2514,user_list!H:H,"&gt;="&amp;A2514,user_list!J:J,days!G2514)+SUMIFS(user_list!P:P,user_list!G:G,"&lt;="&amp;A2514,user_list!H:H,"&gt;="&amp;A2514,user_list!J:J,days!G2514-1)</f>
        <v>0.73629629629629623</v>
      </c>
      <c r="E2514">
        <f>COUNTIF(user_list!H:H,A2514)</f>
        <v>0</v>
      </c>
      <c r="F2514">
        <f t="shared" si="78"/>
        <v>11</v>
      </c>
      <c r="G2514">
        <f t="shared" si="79"/>
        <v>2021</v>
      </c>
    </row>
    <row r="2515" spans="1:7" x14ac:dyDescent="0.3">
      <c r="A2515" s="65">
        <v>44518</v>
      </c>
      <c r="B2515">
        <f>SUMIFS(user_list!P:P,user_list!G:G,"&lt;="&amp;A2515,user_list!H:H,"&gt;="&amp;A2515)</f>
        <v>0.73629629629629623</v>
      </c>
      <c r="C2515">
        <f>SUMIFS(user_list!Q:Q,user_list!G:G,"&lt;="&amp;A2515,user_list!H:H,"&gt;="&amp;A2515)</f>
        <v>1.8666666666666667</v>
      </c>
      <c r="D2515">
        <f>SUMIFS(user_list!P:P,user_list!G:G,"&lt;="&amp;A2515,user_list!H:H,"&gt;="&amp;A2515,user_list!J:J,days!G2515)+SUMIFS(user_list!P:P,user_list!G:G,"&lt;="&amp;A2515,user_list!H:H,"&gt;="&amp;A2515,user_list!J:J,days!G2515-1)</f>
        <v>0.73629629629629623</v>
      </c>
      <c r="E2515">
        <f>COUNTIF(user_list!H:H,A2515)</f>
        <v>0</v>
      </c>
      <c r="F2515">
        <f t="shared" si="78"/>
        <v>11</v>
      </c>
      <c r="G2515">
        <f t="shared" si="79"/>
        <v>2021</v>
      </c>
    </row>
    <row r="2516" spans="1:7" x14ac:dyDescent="0.3">
      <c r="A2516" s="65">
        <v>44519</v>
      </c>
      <c r="B2516">
        <f>SUMIFS(user_list!P:P,user_list!G:G,"&lt;="&amp;A2516,user_list!H:H,"&gt;="&amp;A2516)</f>
        <v>0.73629629629629623</v>
      </c>
      <c r="C2516">
        <f>SUMIFS(user_list!Q:Q,user_list!G:G,"&lt;="&amp;A2516,user_list!H:H,"&gt;="&amp;A2516)</f>
        <v>1.8666666666666667</v>
      </c>
      <c r="D2516">
        <f>SUMIFS(user_list!P:P,user_list!G:G,"&lt;="&amp;A2516,user_list!H:H,"&gt;="&amp;A2516,user_list!J:J,days!G2516)+SUMIFS(user_list!P:P,user_list!G:G,"&lt;="&amp;A2516,user_list!H:H,"&gt;="&amp;A2516,user_list!J:J,days!G2516-1)</f>
        <v>0.73629629629629623</v>
      </c>
      <c r="E2516">
        <f>COUNTIF(user_list!H:H,A2516)</f>
        <v>0</v>
      </c>
      <c r="F2516">
        <f t="shared" si="78"/>
        <v>11</v>
      </c>
      <c r="G2516">
        <f t="shared" si="79"/>
        <v>2021</v>
      </c>
    </row>
    <row r="2517" spans="1:7" x14ac:dyDescent="0.3">
      <c r="A2517" s="65">
        <v>44520</v>
      </c>
      <c r="B2517">
        <f>SUMIFS(user_list!P:P,user_list!G:G,"&lt;="&amp;A2517,user_list!H:H,"&gt;="&amp;A2517)</f>
        <v>0.73629629629629623</v>
      </c>
      <c r="C2517">
        <f>SUMIFS(user_list!Q:Q,user_list!G:G,"&lt;="&amp;A2517,user_list!H:H,"&gt;="&amp;A2517)</f>
        <v>1.8666666666666667</v>
      </c>
      <c r="D2517">
        <f>SUMIFS(user_list!P:P,user_list!G:G,"&lt;="&amp;A2517,user_list!H:H,"&gt;="&amp;A2517,user_list!J:J,days!G2517)+SUMIFS(user_list!P:P,user_list!G:G,"&lt;="&amp;A2517,user_list!H:H,"&gt;="&amp;A2517,user_list!J:J,days!G2517-1)</f>
        <v>0.73629629629629623</v>
      </c>
      <c r="E2517">
        <f>COUNTIF(user_list!H:H,A2517)</f>
        <v>0</v>
      </c>
      <c r="F2517">
        <f t="shared" si="78"/>
        <v>11</v>
      </c>
      <c r="G2517">
        <f t="shared" si="79"/>
        <v>2021</v>
      </c>
    </row>
    <row r="2518" spans="1:7" x14ac:dyDescent="0.3">
      <c r="A2518" s="65">
        <v>44521</v>
      </c>
      <c r="B2518">
        <f>SUMIFS(user_list!P:P,user_list!G:G,"&lt;="&amp;A2518,user_list!H:H,"&gt;="&amp;A2518)</f>
        <v>1.6362962962962964</v>
      </c>
      <c r="C2518">
        <f>SUMIFS(user_list!Q:Q,user_list!G:G,"&lt;="&amp;A2518,user_list!H:H,"&gt;="&amp;A2518)</f>
        <v>2.8666666666666667</v>
      </c>
      <c r="D2518">
        <f>SUMIFS(user_list!P:P,user_list!G:G,"&lt;="&amp;A2518,user_list!H:H,"&gt;="&amp;A2518,user_list!J:J,days!G2518)+SUMIFS(user_list!P:P,user_list!G:G,"&lt;="&amp;A2518,user_list!H:H,"&gt;="&amp;A2518,user_list!J:J,days!G2518-1)</f>
        <v>0.73629629629629623</v>
      </c>
      <c r="E2518">
        <f>COUNTIF(user_list!H:H,A2518)</f>
        <v>2</v>
      </c>
      <c r="F2518">
        <f t="shared" si="78"/>
        <v>11</v>
      </c>
      <c r="G2518">
        <f t="shared" si="79"/>
        <v>2021</v>
      </c>
    </row>
    <row r="2519" spans="1:7" x14ac:dyDescent="0.3">
      <c r="A2519" s="65">
        <v>44522</v>
      </c>
      <c r="B2519">
        <f>SUMIFS(user_list!P:P,user_list!G:G,"&lt;="&amp;A2519,user_list!H:H,"&gt;="&amp;A2519)</f>
        <v>0.77124999999999999</v>
      </c>
      <c r="C2519">
        <f>SUMIFS(user_list!Q:Q,user_list!G:G,"&lt;="&amp;A2519,user_list!H:H,"&gt;="&amp;A2519)</f>
        <v>1.95</v>
      </c>
      <c r="D2519">
        <f>SUMIFS(user_list!P:P,user_list!G:G,"&lt;="&amp;A2519,user_list!H:H,"&gt;="&amp;A2519,user_list!J:J,days!G2519)+SUMIFS(user_list!P:P,user_list!G:G,"&lt;="&amp;A2519,user_list!H:H,"&gt;="&amp;A2519,user_list!J:J,days!G2519-1)</f>
        <v>0.77124999999999999</v>
      </c>
      <c r="E2519">
        <f>COUNTIF(user_list!H:H,A2519)</f>
        <v>0</v>
      </c>
      <c r="F2519">
        <f t="shared" si="78"/>
        <v>11</v>
      </c>
      <c r="G2519">
        <f t="shared" si="79"/>
        <v>2021</v>
      </c>
    </row>
    <row r="2520" spans="1:7" x14ac:dyDescent="0.3">
      <c r="A2520" s="65">
        <v>44523</v>
      </c>
      <c r="B2520">
        <f>SUMIFS(user_list!P:P,user_list!G:G,"&lt;="&amp;A2520,user_list!H:H,"&gt;="&amp;A2520)</f>
        <v>0.77124999999999999</v>
      </c>
      <c r="C2520">
        <f>SUMIFS(user_list!Q:Q,user_list!G:G,"&lt;="&amp;A2520,user_list!H:H,"&gt;="&amp;A2520)</f>
        <v>1.95</v>
      </c>
      <c r="D2520">
        <f>SUMIFS(user_list!P:P,user_list!G:G,"&lt;="&amp;A2520,user_list!H:H,"&gt;="&amp;A2520,user_list!J:J,days!G2520)+SUMIFS(user_list!P:P,user_list!G:G,"&lt;="&amp;A2520,user_list!H:H,"&gt;="&amp;A2520,user_list!J:J,days!G2520-1)</f>
        <v>0.77124999999999999</v>
      </c>
      <c r="E2520">
        <f>COUNTIF(user_list!H:H,A2520)</f>
        <v>0</v>
      </c>
      <c r="F2520">
        <f t="shared" si="78"/>
        <v>11</v>
      </c>
      <c r="G2520">
        <f t="shared" si="79"/>
        <v>2021</v>
      </c>
    </row>
    <row r="2521" spans="1:7" x14ac:dyDescent="0.3">
      <c r="A2521" s="65">
        <v>44524</v>
      </c>
      <c r="B2521">
        <f>SUMIFS(user_list!P:P,user_list!G:G,"&lt;="&amp;A2521,user_list!H:H,"&gt;="&amp;A2521)</f>
        <v>0.77124999999999999</v>
      </c>
      <c r="C2521">
        <f>SUMIFS(user_list!Q:Q,user_list!G:G,"&lt;="&amp;A2521,user_list!H:H,"&gt;="&amp;A2521)</f>
        <v>1.95</v>
      </c>
      <c r="D2521">
        <f>SUMIFS(user_list!P:P,user_list!G:G,"&lt;="&amp;A2521,user_list!H:H,"&gt;="&amp;A2521,user_list!J:J,days!G2521)+SUMIFS(user_list!P:P,user_list!G:G,"&lt;="&amp;A2521,user_list!H:H,"&gt;="&amp;A2521,user_list!J:J,days!G2521-1)</f>
        <v>0.77124999999999999</v>
      </c>
      <c r="E2521">
        <f>COUNTIF(user_list!H:H,A2521)</f>
        <v>1</v>
      </c>
      <c r="F2521">
        <f t="shared" si="78"/>
        <v>11</v>
      </c>
      <c r="G2521">
        <f t="shared" si="79"/>
        <v>2021</v>
      </c>
    </row>
    <row r="2522" spans="1:7" x14ac:dyDescent="0.3">
      <c r="A2522" s="65">
        <v>44525</v>
      </c>
      <c r="B2522">
        <f>SUMIFS(user_list!P:P,user_list!G:G,"&lt;="&amp;A2522,user_list!H:H,"&gt;="&amp;A2522)</f>
        <v>0.66381410256410267</v>
      </c>
      <c r="C2522">
        <f>SUMIFS(user_list!Q:Q,user_list!G:G,"&lt;="&amp;A2522,user_list!H:H,"&gt;="&amp;A2522)</f>
        <v>1.6730769230769231</v>
      </c>
      <c r="D2522">
        <f>SUMIFS(user_list!P:P,user_list!G:G,"&lt;="&amp;A2522,user_list!H:H,"&gt;="&amp;A2522,user_list!J:J,days!G2522)+SUMIFS(user_list!P:P,user_list!G:G,"&lt;="&amp;A2522,user_list!H:H,"&gt;="&amp;A2522,user_list!J:J,days!G2522-1)</f>
        <v>0.66381410256410267</v>
      </c>
      <c r="E2522">
        <f>COUNTIF(user_list!H:H,A2522)</f>
        <v>0</v>
      </c>
      <c r="F2522">
        <f t="shared" si="78"/>
        <v>11</v>
      </c>
      <c r="G2522">
        <f t="shared" si="79"/>
        <v>2021</v>
      </c>
    </row>
    <row r="2523" spans="1:7" x14ac:dyDescent="0.3">
      <c r="A2523" s="65">
        <v>44526</v>
      </c>
      <c r="B2523">
        <f>SUMIFS(user_list!P:P,user_list!G:G,"&lt;="&amp;A2523,user_list!H:H,"&gt;="&amp;A2523)</f>
        <v>0.66381410256410267</v>
      </c>
      <c r="C2523">
        <f>SUMIFS(user_list!Q:Q,user_list!G:G,"&lt;="&amp;A2523,user_list!H:H,"&gt;="&amp;A2523)</f>
        <v>1.6730769230769231</v>
      </c>
      <c r="D2523">
        <f>SUMIFS(user_list!P:P,user_list!G:G,"&lt;="&amp;A2523,user_list!H:H,"&gt;="&amp;A2523,user_list!J:J,days!G2523)+SUMIFS(user_list!P:P,user_list!G:G,"&lt;="&amp;A2523,user_list!H:H,"&gt;="&amp;A2523,user_list!J:J,days!G2523-1)</f>
        <v>0.66381410256410267</v>
      </c>
      <c r="E2523">
        <f>COUNTIF(user_list!H:H,A2523)</f>
        <v>0</v>
      </c>
      <c r="F2523">
        <f t="shared" si="78"/>
        <v>11</v>
      </c>
      <c r="G2523">
        <f t="shared" si="79"/>
        <v>2021</v>
      </c>
    </row>
    <row r="2524" spans="1:7" x14ac:dyDescent="0.3">
      <c r="A2524" s="65">
        <v>44527</v>
      </c>
      <c r="B2524">
        <f>SUMIFS(user_list!P:P,user_list!G:G,"&lt;="&amp;A2524,user_list!H:H,"&gt;="&amp;A2524)</f>
        <v>0.66381410256410267</v>
      </c>
      <c r="C2524">
        <f>SUMIFS(user_list!Q:Q,user_list!G:G,"&lt;="&amp;A2524,user_list!H:H,"&gt;="&amp;A2524)</f>
        <v>1.6730769230769231</v>
      </c>
      <c r="D2524">
        <f>SUMIFS(user_list!P:P,user_list!G:G,"&lt;="&amp;A2524,user_list!H:H,"&gt;="&amp;A2524,user_list!J:J,days!G2524)+SUMIFS(user_list!P:P,user_list!G:G,"&lt;="&amp;A2524,user_list!H:H,"&gt;="&amp;A2524,user_list!J:J,days!G2524-1)</f>
        <v>0.66381410256410267</v>
      </c>
      <c r="E2524">
        <f>COUNTIF(user_list!H:H,A2524)</f>
        <v>0</v>
      </c>
      <c r="F2524">
        <f t="shared" si="78"/>
        <v>11</v>
      </c>
      <c r="G2524">
        <f t="shared" si="79"/>
        <v>2021</v>
      </c>
    </row>
    <row r="2525" spans="1:7" x14ac:dyDescent="0.3">
      <c r="A2525" s="65">
        <v>44528</v>
      </c>
      <c r="B2525">
        <f>SUMIFS(user_list!P:P,user_list!G:G,"&lt;="&amp;A2525,user_list!H:H,"&gt;="&amp;A2525)</f>
        <v>0.66381410256410267</v>
      </c>
      <c r="C2525">
        <f>SUMIFS(user_list!Q:Q,user_list!G:G,"&lt;="&amp;A2525,user_list!H:H,"&gt;="&amp;A2525)</f>
        <v>1.6730769230769231</v>
      </c>
      <c r="D2525">
        <f>SUMIFS(user_list!P:P,user_list!G:G,"&lt;="&amp;A2525,user_list!H:H,"&gt;="&amp;A2525,user_list!J:J,days!G2525)+SUMIFS(user_list!P:P,user_list!G:G,"&lt;="&amp;A2525,user_list!H:H,"&gt;="&amp;A2525,user_list!J:J,days!G2525-1)</f>
        <v>0.66381410256410267</v>
      </c>
      <c r="E2525">
        <f>COUNTIF(user_list!H:H,A2525)</f>
        <v>0</v>
      </c>
      <c r="F2525">
        <f t="shared" si="78"/>
        <v>11</v>
      </c>
      <c r="G2525">
        <f t="shared" si="79"/>
        <v>2021</v>
      </c>
    </row>
    <row r="2526" spans="1:7" x14ac:dyDescent="0.3">
      <c r="A2526" s="65">
        <v>44529</v>
      </c>
      <c r="B2526">
        <f>SUMIFS(user_list!P:P,user_list!G:G,"&lt;="&amp;A2526,user_list!H:H,"&gt;="&amp;A2526)</f>
        <v>0.66381410256410267</v>
      </c>
      <c r="C2526">
        <f>SUMIFS(user_list!Q:Q,user_list!G:G,"&lt;="&amp;A2526,user_list!H:H,"&gt;="&amp;A2526)</f>
        <v>1.6730769230769231</v>
      </c>
      <c r="D2526">
        <f>SUMIFS(user_list!P:P,user_list!G:G,"&lt;="&amp;A2526,user_list!H:H,"&gt;="&amp;A2526,user_list!J:J,days!G2526)+SUMIFS(user_list!P:P,user_list!G:G,"&lt;="&amp;A2526,user_list!H:H,"&gt;="&amp;A2526,user_list!J:J,days!G2526-1)</f>
        <v>0.66381410256410267</v>
      </c>
      <c r="E2526">
        <f>COUNTIF(user_list!H:H,A2526)</f>
        <v>0</v>
      </c>
      <c r="F2526">
        <f t="shared" si="78"/>
        <v>11</v>
      </c>
      <c r="G2526">
        <f t="shared" si="79"/>
        <v>2021</v>
      </c>
    </row>
    <row r="2527" spans="1:7" x14ac:dyDescent="0.3">
      <c r="A2527" s="65">
        <v>44530</v>
      </c>
      <c r="B2527">
        <f>SUMIFS(user_list!P:P,user_list!G:G,"&lt;="&amp;A2527,user_list!H:H,"&gt;="&amp;A2527)</f>
        <v>0.66381410256410267</v>
      </c>
      <c r="C2527">
        <f>SUMIFS(user_list!Q:Q,user_list!G:G,"&lt;="&amp;A2527,user_list!H:H,"&gt;="&amp;A2527)</f>
        <v>1.6730769230769231</v>
      </c>
      <c r="D2527">
        <f>SUMIFS(user_list!P:P,user_list!G:G,"&lt;="&amp;A2527,user_list!H:H,"&gt;="&amp;A2527,user_list!J:J,days!G2527)+SUMIFS(user_list!P:P,user_list!G:G,"&lt;="&amp;A2527,user_list!H:H,"&gt;="&amp;A2527,user_list!J:J,days!G2527-1)</f>
        <v>0.66381410256410267</v>
      </c>
      <c r="E2527">
        <f>COUNTIF(user_list!H:H,A2527)</f>
        <v>0</v>
      </c>
      <c r="F2527">
        <f t="shared" si="78"/>
        <v>11</v>
      </c>
      <c r="G2527">
        <f t="shared" si="79"/>
        <v>2021</v>
      </c>
    </row>
    <row r="2528" spans="1:7" x14ac:dyDescent="0.3">
      <c r="A2528" s="65">
        <v>44531</v>
      </c>
      <c r="B2528">
        <f>SUMIFS(user_list!P:P,user_list!G:G,"&lt;="&amp;A2528,user_list!H:H,"&gt;="&amp;A2528)</f>
        <v>1.1528141025641028</v>
      </c>
      <c r="C2528">
        <f>SUMIFS(user_list!Q:Q,user_list!G:G,"&lt;="&amp;A2528,user_list!H:H,"&gt;="&amp;A2528)</f>
        <v>2.8730769230769231</v>
      </c>
      <c r="D2528">
        <f>SUMIFS(user_list!P:P,user_list!G:G,"&lt;="&amp;A2528,user_list!H:H,"&gt;="&amp;A2528,user_list!J:J,days!G2528)+SUMIFS(user_list!P:P,user_list!G:G,"&lt;="&amp;A2528,user_list!H:H,"&gt;="&amp;A2528,user_list!J:J,days!G2528-1)</f>
        <v>1.1528141025641028</v>
      </c>
      <c r="E2528">
        <f>COUNTIF(user_list!H:H,A2528)</f>
        <v>0</v>
      </c>
      <c r="F2528">
        <f t="shared" si="78"/>
        <v>12</v>
      </c>
      <c r="G2528">
        <f t="shared" si="79"/>
        <v>2021</v>
      </c>
    </row>
    <row r="2529" spans="1:7" x14ac:dyDescent="0.3">
      <c r="A2529" s="65">
        <v>44532</v>
      </c>
      <c r="B2529">
        <f>SUMIFS(user_list!P:P,user_list!G:G,"&lt;="&amp;A2529,user_list!H:H,"&gt;="&amp;A2529)</f>
        <v>1.1528141025641028</v>
      </c>
      <c r="C2529">
        <f>SUMIFS(user_list!Q:Q,user_list!G:G,"&lt;="&amp;A2529,user_list!H:H,"&gt;="&amp;A2529)</f>
        <v>2.8730769230769231</v>
      </c>
      <c r="D2529">
        <f>SUMIFS(user_list!P:P,user_list!G:G,"&lt;="&amp;A2529,user_list!H:H,"&gt;="&amp;A2529,user_list!J:J,days!G2529)+SUMIFS(user_list!P:P,user_list!G:G,"&lt;="&amp;A2529,user_list!H:H,"&gt;="&amp;A2529,user_list!J:J,days!G2529-1)</f>
        <v>1.1528141025641028</v>
      </c>
      <c r="E2529">
        <f>COUNTIF(user_list!H:H,A2529)</f>
        <v>0</v>
      </c>
      <c r="F2529">
        <f t="shared" si="78"/>
        <v>12</v>
      </c>
      <c r="G2529">
        <f t="shared" si="79"/>
        <v>2021</v>
      </c>
    </row>
    <row r="2530" spans="1:7" x14ac:dyDescent="0.3">
      <c r="A2530" s="65">
        <v>44533</v>
      </c>
      <c r="B2530">
        <f>SUMIFS(user_list!P:P,user_list!G:G,"&lt;="&amp;A2530,user_list!H:H,"&gt;="&amp;A2530)</f>
        <v>1.1528141025641028</v>
      </c>
      <c r="C2530">
        <f>SUMIFS(user_list!Q:Q,user_list!G:G,"&lt;="&amp;A2530,user_list!H:H,"&gt;="&amp;A2530)</f>
        <v>2.8730769230769231</v>
      </c>
      <c r="D2530">
        <f>SUMIFS(user_list!P:P,user_list!G:G,"&lt;="&amp;A2530,user_list!H:H,"&gt;="&amp;A2530,user_list!J:J,days!G2530)+SUMIFS(user_list!P:P,user_list!G:G,"&lt;="&amp;A2530,user_list!H:H,"&gt;="&amp;A2530,user_list!J:J,days!G2530-1)</f>
        <v>1.1528141025641028</v>
      </c>
      <c r="E2530">
        <f>COUNTIF(user_list!H:H,A2530)</f>
        <v>0</v>
      </c>
      <c r="F2530">
        <f t="shared" si="78"/>
        <v>12</v>
      </c>
      <c r="G2530">
        <f t="shared" si="79"/>
        <v>2021</v>
      </c>
    </row>
    <row r="2531" spans="1:7" x14ac:dyDescent="0.3">
      <c r="A2531" s="65">
        <v>44534</v>
      </c>
      <c r="B2531">
        <f>SUMIFS(user_list!P:P,user_list!G:G,"&lt;="&amp;A2531,user_list!H:H,"&gt;="&amp;A2531)</f>
        <v>1.1528141025641028</v>
      </c>
      <c r="C2531">
        <f>SUMIFS(user_list!Q:Q,user_list!G:G,"&lt;="&amp;A2531,user_list!H:H,"&gt;="&amp;A2531)</f>
        <v>2.8730769230769231</v>
      </c>
      <c r="D2531">
        <f>SUMIFS(user_list!P:P,user_list!G:G,"&lt;="&amp;A2531,user_list!H:H,"&gt;="&amp;A2531,user_list!J:J,days!G2531)+SUMIFS(user_list!P:P,user_list!G:G,"&lt;="&amp;A2531,user_list!H:H,"&gt;="&amp;A2531,user_list!J:J,days!G2531-1)</f>
        <v>1.1528141025641028</v>
      </c>
      <c r="E2531">
        <f>COUNTIF(user_list!H:H,A2531)</f>
        <v>0</v>
      </c>
      <c r="F2531">
        <f t="shared" si="78"/>
        <v>12</v>
      </c>
      <c r="G2531">
        <f t="shared" si="79"/>
        <v>2021</v>
      </c>
    </row>
    <row r="2532" spans="1:7" x14ac:dyDescent="0.3">
      <c r="A2532" s="65">
        <v>44535</v>
      </c>
      <c r="B2532">
        <f>SUMIFS(user_list!P:P,user_list!G:G,"&lt;="&amp;A2532,user_list!H:H,"&gt;="&amp;A2532)</f>
        <v>1.1528141025641028</v>
      </c>
      <c r="C2532">
        <f>SUMIFS(user_list!Q:Q,user_list!G:G,"&lt;="&amp;A2532,user_list!H:H,"&gt;="&amp;A2532)</f>
        <v>2.8730769230769231</v>
      </c>
      <c r="D2532">
        <f>SUMIFS(user_list!P:P,user_list!G:G,"&lt;="&amp;A2532,user_list!H:H,"&gt;="&amp;A2532,user_list!J:J,days!G2532)+SUMIFS(user_list!P:P,user_list!G:G,"&lt;="&amp;A2532,user_list!H:H,"&gt;="&amp;A2532,user_list!J:J,days!G2532-1)</f>
        <v>1.1528141025641028</v>
      </c>
      <c r="E2532">
        <f>COUNTIF(user_list!H:H,A2532)</f>
        <v>0</v>
      </c>
      <c r="F2532">
        <f t="shared" si="78"/>
        <v>12</v>
      </c>
      <c r="G2532">
        <f t="shared" si="79"/>
        <v>2021</v>
      </c>
    </row>
    <row r="2533" spans="1:7" x14ac:dyDescent="0.3">
      <c r="A2533" s="65">
        <v>44536</v>
      </c>
      <c r="B2533">
        <f>SUMIFS(user_list!P:P,user_list!G:G,"&lt;="&amp;A2533,user_list!H:H,"&gt;="&amp;A2533)</f>
        <v>1.1528141025641028</v>
      </c>
      <c r="C2533">
        <f>SUMIFS(user_list!Q:Q,user_list!G:G,"&lt;="&amp;A2533,user_list!H:H,"&gt;="&amp;A2533)</f>
        <v>2.8730769230769231</v>
      </c>
      <c r="D2533">
        <f>SUMIFS(user_list!P:P,user_list!G:G,"&lt;="&amp;A2533,user_list!H:H,"&gt;="&amp;A2533,user_list!J:J,days!G2533)+SUMIFS(user_list!P:P,user_list!G:G,"&lt;="&amp;A2533,user_list!H:H,"&gt;="&amp;A2533,user_list!J:J,days!G2533-1)</f>
        <v>1.1528141025641028</v>
      </c>
      <c r="E2533">
        <f>COUNTIF(user_list!H:H,A2533)</f>
        <v>0</v>
      </c>
      <c r="F2533">
        <f t="shared" si="78"/>
        <v>12</v>
      </c>
      <c r="G2533">
        <f t="shared" si="79"/>
        <v>2021</v>
      </c>
    </row>
    <row r="2534" spans="1:7" x14ac:dyDescent="0.3">
      <c r="A2534" s="65">
        <v>44537</v>
      </c>
      <c r="B2534">
        <f>SUMIFS(user_list!P:P,user_list!G:G,"&lt;="&amp;A2534,user_list!H:H,"&gt;="&amp;A2534)</f>
        <v>1.5500363247863249</v>
      </c>
      <c r="C2534">
        <f>SUMIFS(user_list!Q:Q,user_list!G:G,"&lt;="&amp;A2534,user_list!H:H,"&gt;="&amp;A2534)</f>
        <v>3.8730769230769231</v>
      </c>
      <c r="D2534">
        <f>SUMIFS(user_list!P:P,user_list!G:G,"&lt;="&amp;A2534,user_list!H:H,"&gt;="&amp;A2534,user_list!J:J,days!G2534)+SUMIFS(user_list!P:P,user_list!G:G,"&lt;="&amp;A2534,user_list!H:H,"&gt;="&amp;A2534,user_list!J:J,days!G2534-1)</f>
        <v>1.5500363247863249</v>
      </c>
      <c r="E2534">
        <f>COUNTIF(user_list!H:H,A2534)</f>
        <v>3</v>
      </c>
      <c r="F2534">
        <f t="shared" si="78"/>
        <v>12</v>
      </c>
      <c r="G2534">
        <f t="shared" si="79"/>
        <v>2021</v>
      </c>
    </row>
    <row r="2535" spans="1:7" x14ac:dyDescent="0.3">
      <c r="A2535" s="65">
        <v>44538</v>
      </c>
      <c r="B2535">
        <f>SUMIFS(user_list!P:P,user_list!G:G,"&lt;="&amp;A2535,user_list!H:H,"&gt;="&amp;A2535)</f>
        <v>1.3508181818181817</v>
      </c>
      <c r="C2535">
        <f>SUMIFS(user_list!Q:Q,user_list!G:G,"&lt;="&amp;A2535,user_list!H:H,"&gt;="&amp;A2535)</f>
        <v>3.3818181818181818</v>
      </c>
      <c r="D2535">
        <f>SUMIFS(user_list!P:P,user_list!G:G,"&lt;="&amp;A2535,user_list!H:H,"&gt;="&amp;A2535,user_list!J:J,days!G2535)+SUMIFS(user_list!P:P,user_list!G:G,"&lt;="&amp;A2535,user_list!H:H,"&gt;="&amp;A2535,user_list!J:J,days!G2535-1)</f>
        <v>1.3508181818181817</v>
      </c>
      <c r="E2535">
        <f>COUNTIF(user_list!H:H,A2535)</f>
        <v>0</v>
      </c>
      <c r="F2535">
        <f t="shared" si="78"/>
        <v>12</v>
      </c>
      <c r="G2535">
        <f t="shared" si="79"/>
        <v>2021</v>
      </c>
    </row>
    <row r="2536" spans="1:7" x14ac:dyDescent="0.3">
      <c r="A2536" s="65">
        <v>44539</v>
      </c>
      <c r="B2536">
        <f>SUMIFS(user_list!P:P,user_list!G:G,"&lt;="&amp;A2536,user_list!H:H,"&gt;="&amp;A2536)</f>
        <v>1.8605404040404041</v>
      </c>
      <c r="C2536">
        <f>SUMIFS(user_list!Q:Q,user_list!G:G,"&lt;="&amp;A2536,user_list!H:H,"&gt;="&amp;A2536)</f>
        <v>6.3818181818181818</v>
      </c>
      <c r="D2536">
        <f>SUMIFS(user_list!P:P,user_list!G:G,"&lt;="&amp;A2536,user_list!H:H,"&gt;="&amp;A2536,user_list!J:J,days!G2536)+SUMIFS(user_list!P:P,user_list!G:G,"&lt;="&amp;A2536,user_list!H:H,"&gt;="&amp;A2536,user_list!J:J,days!G2536-1)</f>
        <v>1.3508181818181817</v>
      </c>
      <c r="E2536">
        <f>COUNTIF(user_list!H:H,A2536)</f>
        <v>3</v>
      </c>
      <c r="F2536">
        <f t="shared" si="78"/>
        <v>12</v>
      </c>
      <c r="G2536">
        <f t="shared" si="79"/>
        <v>2021</v>
      </c>
    </row>
    <row r="2537" spans="1:7" x14ac:dyDescent="0.3">
      <c r="A2537" s="65">
        <v>44540</v>
      </c>
      <c r="B2537">
        <f>SUMIFS(user_list!P:P,user_list!G:G,"&lt;="&amp;A2537,user_list!H:H,"&gt;="&amp;A2537)</f>
        <v>2.3803737373737373</v>
      </c>
      <c r="C2537">
        <f>SUMIFS(user_list!Q:Q,user_list!G:G,"&lt;="&amp;A2537,user_list!H:H,"&gt;="&amp;A2537)</f>
        <v>6.7818181818181813</v>
      </c>
      <c r="D2537">
        <f>SUMIFS(user_list!P:P,user_list!G:G,"&lt;="&amp;A2537,user_list!H:H,"&gt;="&amp;A2537,user_list!J:J,days!G2537)+SUMIFS(user_list!P:P,user_list!G:G,"&lt;="&amp;A2537,user_list!H:H,"&gt;="&amp;A2537,user_list!J:J,days!G2537-1)</f>
        <v>2.3803737373737373</v>
      </c>
      <c r="E2537">
        <f>COUNTIF(user_list!H:H,A2537)</f>
        <v>2</v>
      </c>
      <c r="F2537">
        <f t="shared" si="78"/>
        <v>12</v>
      </c>
      <c r="G2537">
        <f t="shared" si="79"/>
        <v>2021</v>
      </c>
    </row>
    <row r="2538" spans="1:7" x14ac:dyDescent="0.3">
      <c r="A2538" s="65">
        <v>44541</v>
      </c>
      <c r="B2538">
        <f>SUMIFS(user_list!P:P,user_list!G:G,"&lt;="&amp;A2538,user_list!H:H,"&gt;="&amp;A2538)</f>
        <v>1.0058181818181817</v>
      </c>
      <c r="C2538">
        <f>SUMIFS(user_list!Q:Q,user_list!G:G,"&lt;="&amp;A2538,user_list!H:H,"&gt;="&amp;A2538)</f>
        <v>4.581818181818182</v>
      </c>
      <c r="D2538">
        <f>SUMIFS(user_list!P:P,user_list!G:G,"&lt;="&amp;A2538,user_list!H:H,"&gt;="&amp;A2538,user_list!J:J,days!G2538)+SUMIFS(user_list!P:P,user_list!G:G,"&lt;="&amp;A2538,user_list!H:H,"&gt;="&amp;A2538,user_list!J:J,days!G2538-1)</f>
        <v>1.0058181818181817</v>
      </c>
      <c r="E2538">
        <f>COUNTIF(user_list!H:H,A2538)</f>
        <v>0</v>
      </c>
      <c r="F2538">
        <f t="shared" si="78"/>
        <v>12</v>
      </c>
      <c r="G2538">
        <f t="shared" si="79"/>
        <v>2021</v>
      </c>
    </row>
    <row r="2539" spans="1:7" x14ac:dyDescent="0.3">
      <c r="A2539" s="65">
        <v>44542</v>
      </c>
      <c r="B2539">
        <f>SUMIFS(user_list!P:P,user_list!G:G,"&lt;="&amp;A2539,user_list!H:H,"&gt;="&amp;A2539)</f>
        <v>1.889151515151515</v>
      </c>
      <c r="C2539">
        <f>SUMIFS(user_list!Q:Q,user_list!G:G,"&lt;="&amp;A2539,user_list!H:H,"&gt;="&amp;A2539)</f>
        <v>6.7818181818181831</v>
      </c>
      <c r="D2539">
        <f>SUMIFS(user_list!P:P,user_list!G:G,"&lt;="&amp;A2539,user_list!H:H,"&gt;="&amp;A2539,user_list!J:J,days!G2539)+SUMIFS(user_list!P:P,user_list!G:G,"&lt;="&amp;A2539,user_list!H:H,"&gt;="&amp;A2539,user_list!J:J,days!G2539-1)</f>
        <v>1.8891515151515152</v>
      </c>
      <c r="E2539">
        <f>COUNTIF(user_list!H:H,A2539)</f>
        <v>1</v>
      </c>
      <c r="F2539">
        <f t="shared" si="78"/>
        <v>12</v>
      </c>
      <c r="G2539">
        <f t="shared" si="79"/>
        <v>2021</v>
      </c>
    </row>
    <row r="2540" spans="1:7" x14ac:dyDescent="0.3">
      <c r="A2540" s="65">
        <v>44543</v>
      </c>
      <c r="B2540">
        <f>SUMIFS(user_list!P:P,user_list!G:G,"&lt;="&amp;A2540,user_list!H:H,"&gt;="&amp;A2540)</f>
        <v>1.4858181818181817</v>
      </c>
      <c r="C2540">
        <f>SUMIFS(user_list!Q:Q,user_list!G:G,"&lt;="&amp;A2540,user_list!H:H,"&gt;="&amp;A2540)</f>
        <v>5.7818181818181813</v>
      </c>
      <c r="D2540">
        <f>SUMIFS(user_list!P:P,user_list!G:G,"&lt;="&amp;A2540,user_list!H:H,"&gt;="&amp;A2540,user_list!J:J,days!G2540)+SUMIFS(user_list!P:P,user_list!G:G,"&lt;="&amp;A2540,user_list!H:H,"&gt;="&amp;A2540,user_list!J:J,days!G2540-1)</f>
        <v>1.4858181818181819</v>
      </c>
      <c r="E2540">
        <f>COUNTIF(user_list!H:H,A2540)</f>
        <v>0</v>
      </c>
      <c r="F2540">
        <f t="shared" si="78"/>
        <v>12</v>
      </c>
      <c r="G2540">
        <f t="shared" si="79"/>
        <v>2021</v>
      </c>
    </row>
    <row r="2541" spans="1:7" x14ac:dyDescent="0.3">
      <c r="A2541" s="65">
        <v>44544</v>
      </c>
      <c r="B2541">
        <f>SUMIFS(user_list!P:P,user_list!G:G,"&lt;="&amp;A2541,user_list!H:H,"&gt;="&amp;A2541)</f>
        <v>1.4858181818181817</v>
      </c>
      <c r="C2541">
        <f>SUMIFS(user_list!Q:Q,user_list!G:G,"&lt;="&amp;A2541,user_list!H:H,"&gt;="&amp;A2541)</f>
        <v>5.7818181818181813</v>
      </c>
      <c r="D2541">
        <f>SUMIFS(user_list!P:P,user_list!G:G,"&lt;="&amp;A2541,user_list!H:H,"&gt;="&amp;A2541,user_list!J:J,days!G2541)+SUMIFS(user_list!P:P,user_list!G:G,"&lt;="&amp;A2541,user_list!H:H,"&gt;="&amp;A2541,user_list!J:J,days!G2541-1)</f>
        <v>1.4858181818181819</v>
      </c>
      <c r="E2541">
        <f>COUNTIF(user_list!H:H,A2541)</f>
        <v>1</v>
      </c>
      <c r="F2541">
        <f t="shared" si="78"/>
        <v>12</v>
      </c>
      <c r="G2541">
        <f t="shared" si="79"/>
        <v>2021</v>
      </c>
    </row>
    <row r="2542" spans="1:7" x14ac:dyDescent="0.3">
      <c r="A2542" s="65">
        <v>44545</v>
      </c>
      <c r="B2542">
        <f>SUMIFS(user_list!P:P,user_list!G:G,"&lt;="&amp;A2542,user_list!H:H,"&gt;="&amp;A2542)</f>
        <v>1.3418181818181818</v>
      </c>
      <c r="C2542">
        <f>SUMIFS(user_list!Q:Q,user_list!G:G,"&lt;="&amp;A2542,user_list!H:H,"&gt;="&amp;A2542)</f>
        <v>3.3818181818181818</v>
      </c>
      <c r="D2542">
        <f>SUMIFS(user_list!P:P,user_list!G:G,"&lt;="&amp;A2542,user_list!H:H,"&gt;="&amp;A2542,user_list!J:J,days!G2542)+SUMIFS(user_list!P:P,user_list!G:G,"&lt;="&amp;A2542,user_list!H:H,"&gt;="&amp;A2542,user_list!J:J,days!G2542-1)</f>
        <v>1.3418181818181818</v>
      </c>
      <c r="E2542">
        <f>COUNTIF(user_list!H:H,A2542)</f>
        <v>0</v>
      </c>
      <c r="F2542">
        <f t="shared" si="78"/>
        <v>12</v>
      </c>
      <c r="G2542">
        <f t="shared" si="79"/>
        <v>2021</v>
      </c>
    </row>
    <row r="2543" spans="1:7" x14ac:dyDescent="0.3">
      <c r="A2543" s="65">
        <v>44546</v>
      </c>
      <c r="B2543">
        <f>SUMIFS(user_list!P:P,user_list!G:G,"&lt;="&amp;A2543,user_list!H:H,"&gt;="&amp;A2543)</f>
        <v>1.3418181818181818</v>
      </c>
      <c r="C2543">
        <f>SUMIFS(user_list!Q:Q,user_list!G:G,"&lt;="&amp;A2543,user_list!H:H,"&gt;="&amp;A2543)</f>
        <v>3.3818181818181818</v>
      </c>
      <c r="D2543">
        <f>SUMIFS(user_list!P:P,user_list!G:G,"&lt;="&amp;A2543,user_list!H:H,"&gt;="&amp;A2543,user_list!J:J,days!G2543)+SUMIFS(user_list!P:P,user_list!G:G,"&lt;="&amp;A2543,user_list!H:H,"&gt;="&amp;A2543,user_list!J:J,days!G2543-1)</f>
        <v>1.3418181818181818</v>
      </c>
      <c r="E2543">
        <f>COUNTIF(user_list!H:H,A2543)</f>
        <v>0</v>
      </c>
      <c r="F2543">
        <f t="shared" si="78"/>
        <v>12</v>
      </c>
      <c r="G2543">
        <f t="shared" si="79"/>
        <v>2021</v>
      </c>
    </row>
    <row r="2544" spans="1:7" x14ac:dyDescent="0.3">
      <c r="A2544" s="65">
        <v>44547</v>
      </c>
      <c r="B2544">
        <f>SUMIFS(user_list!P:P,user_list!G:G,"&lt;="&amp;A2544,user_list!H:H,"&gt;="&amp;A2544)</f>
        <v>1.3418181818181818</v>
      </c>
      <c r="C2544">
        <f>SUMIFS(user_list!Q:Q,user_list!G:G,"&lt;="&amp;A2544,user_list!H:H,"&gt;="&amp;A2544)</f>
        <v>3.3818181818181818</v>
      </c>
      <c r="D2544">
        <f>SUMIFS(user_list!P:P,user_list!G:G,"&lt;="&amp;A2544,user_list!H:H,"&gt;="&amp;A2544,user_list!J:J,days!G2544)+SUMIFS(user_list!P:P,user_list!G:G,"&lt;="&amp;A2544,user_list!H:H,"&gt;="&amp;A2544,user_list!J:J,days!G2544-1)</f>
        <v>1.3418181818181818</v>
      </c>
      <c r="E2544">
        <f>COUNTIF(user_list!H:H,A2544)</f>
        <v>0</v>
      </c>
      <c r="F2544">
        <f t="shared" si="78"/>
        <v>12</v>
      </c>
      <c r="G2544">
        <f t="shared" si="79"/>
        <v>2021</v>
      </c>
    </row>
    <row r="2545" spans="1:7" x14ac:dyDescent="0.3">
      <c r="A2545" s="65">
        <v>44548</v>
      </c>
      <c r="B2545">
        <f>SUMIFS(user_list!P:P,user_list!G:G,"&lt;="&amp;A2545,user_list!H:H,"&gt;="&amp;A2545)</f>
        <v>3.2897348484848483</v>
      </c>
      <c r="C2545">
        <f>SUMIFS(user_list!Q:Q,user_list!G:G,"&lt;="&amp;A2545,user_list!H:H,"&gt;="&amp;A2545)</f>
        <v>8.4818181818181824</v>
      </c>
      <c r="D2545">
        <f>SUMIFS(user_list!P:P,user_list!G:G,"&lt;="&amp;A2545,user_list!H:H,"&gt;="&amp;A2545,user_list!J:J,days!G2545)+SUMIFS(user_list!P:P,user_list!G:G,"&lt;="&amp;A2545,user_list!H:H,"&gt;="&amp;A2545,user_list!J:J,days!G2545-1)</f>
        <v>1.7619570707070706</v>
      </c>
      <c r="E2545">
        <f>COUNTIF(user_list!H:H,A2545)</f>
        <v>5</v>
      </c>
      <c r="F2545">
        <f t="shared" si="78"/>
        <v>12</v>
      </c>
      <c r="G2545">
        <f t="shared" si="79"/>
        <v>2021</v>
      </c>
    </row>
    <row r="2546" spans="1:7" x14ac:dyDescent="0.3">
      <c r="A2546" s="65">
        <v>44549</v>
      </c>
      <c r="B2546">
        <f>SUMIFS(user_list!P:P,user_list!G:G,"&lt;="&amp;A2546,user_list!H:H,"&gt;="&amp;A2546)</f>
        <v>3.1668055555555559</v>
      </c>
      <c r="C2546">
        <f>SUMIFS(user_list!Q:Q,user_list!G:G,"&lt;="&amp;A2546,user_list!H:H,"&gt;="&amp;A2546)</f>
        <v>3.3</v>
      </c>
      <c r="D2546">
        <f>SUMIFS(user_list!P:P,user_list!G:G,"&lt;="&amp;A2546,user_list!H:H,"&gt;="&amp;A2546,user_list!J:J,days!G2546)+SUMIFS(user_list!P:P,user_list!G:G,"&lt;="&amp;A2546,user_list!H:H,"&gt;="&amp;A2546,user_list!J:J,days!G2546-1)</f>
        <v>0.90013888888888882</v>
      </c>
      <c r="E2546">
        <f>COUNTIF(user_list!H:H,A2546)</f>
        <v>1</v>
      </c>
      <c r="F2546">
        <f t="shared" si="78"/>
        <v>12</v>
      </c>
      <c r="G2546">
        <f t="shared" si="79"/>
        <v>2021</v>
      </c>
    </row>
    <row r="2547" spans="1:7" x14ac:dyDescent="0.3">
      <c r="A2547" s="65">
        <v>44550</v>
      </c>
      <c r="B2547">
        <f>SUMIFS(user_list!P:P,user_list!G:G,"&lt;="&amp;A2547,user_list!H:H,"&gt;="&amp;A2547)</f>
        <v>0.90013888888888882</v>
      </c>
      <c r="C2547">
        <f>SUMIFS(user_list!Q:Q,user_list!G:G,"&lt;="&amp;A2547,user_list!H:H,"&gt;="&amp;A2547)</f>
        <v>2.2999999999999998</v>
      </c>
      <c r="D2547">
        <f>SUMIFS(user_list!P:P,user_list!G:G,"&lt;="&amp;A2547,user_list!H:H,"&gt;="&amp;A2547,user_list!J:J,days!G2547)+SUMIFS(user_list!P:P,user_list!G:G,"&lt;="&amp;A2547,user_list!H:H,"&gt;="&amp;A2547,user_list!J:J,days!G2547-1)</f>
        <v>0.90013888888888882</v>
      </c>
      <c r="E2547">
        <f>COUNTIF(user_list!H:H,A2547)</f>
        <v>0</v>
      </c>
      <c r="F2547">
        <f t="shared" si="78"/>
        <v>12</v>
      </c>
      <c r="G2547">
        <f t="shared" si="79"/>
        <v>2021</v>
      </c>
    </row>
    <row r="2548" spans="1:7" x14ac:dyDescent="0.3">
      <c r="A2548" s="65">
        <v>44551</v>
      </c>
      <c r="B2548">
        <f>SUMIFS(user_list!P:P,user_list!G:G,"&lt;="&amp;A2548,user_list!H:H,"&gt;="&amp;A2548)</f>
        <v>0.90013888888888882</v>
      </c>
      <c r="C2548">
        <f>SUMIFS(user_list!Q:Q,user_list!G:G,"&lt;="&amp;A2548,user_list!H:H,"&gt;="&amp;A2548)</f>
        <v>2.2999999999999998</v>
      </c>
      <c r="D2548">
        <f>SUMIFS(user_list!P:P,user_list!G:G,"&lt;="&amp;A2548,user_list!H:H,"&gt;="&amp;A2548,user_list!J:J,days!G2548)+SUMIFS(user_list!P:P,user_list!G:G,"&lt;="&amp;A2548,user_list!H:H,"&gt;="&amp;A2548,user_list!J:J,days!G2548-1)</f>
        <v>0.90013888888888882</v>
      </c>
      <c r="E2548">
        <f>COUNTIF(user_list!H:H,A2548)</f>
        <v>1</v>
      </c>
      <c r="F2548">
        <f t="shared" si="78"/>
        <v>12</v>
      </c>
      <c r="G2548">
        <f t="shared" si="79"/>
        <v>2021</v>
      </c>
    </row>
    <row r="2549" spans="1:7" x14ac:dyDescent="0.3">
      <c r="A2549" s="65">
        <v>44552</v>
      </c>
      <c r="B2549">
        <f>SUMIFS(user_list!P:P,user_list!G:G,"&lt;="&amp;A2549,user_list!H:H,"&gt;="&amp;A2549)</f>
        <v>0.42013888888888878</v>
      </c>
      <c r="C2549">
        <f>SUMIFS(user_list!Q:Q,user_list!G:G,"&lt;="&amp;A2549,user_list!H:H,"&gt;="&amp;A2549)</f>
        <v>1.1000000000000001</v>
      </c>
      <c r="D2549">
        <f>SUMIFS(user_list!P:P,user_list!G:G,"&lt;="&amp;A2549,user_list!H:H,"&gt;="&amp;A2549,user_list!J:J,days!G2549)+SUMIFS(user_list!P:P,user_list!G:G,"&lt;="&amp;A2549,user_list!H:H,"&gt;="&amp;A2549,user_list!J:J,days!G2549-1)</f>
        <v>0.42013888888888878</v>
      </c>
      <c r="E2549">
        <f>COUNTIF(user_list!H:H,A2549)</f>
        <v>0</v>
      </c>
      <c r="F2549">
        <f t="shared" si="78"/>
        <v>12</v>
      </c>
      <c r="G2549">
        <f t="shared" si="79"/>
        <v>2021</v>
      </c>
    </row>
    <row r="2550" spans="1:7" x14ac:dyDescent="0.3">
      <c r="A2550" s="65">
        <v>44553</v>
      </c>
      <c r="B2550">
        <f>SUMIFS(user_list!P:P,user_list!G:G,"&lt;="&amp;A2550,user_list!H:H,"&gt;="&amp;A2550)</f>
        <v>0.42013888888888878</v>
      </c>
      <c r="C2550">
        <f>SUMIFS(user_list!Q:Q,user_list!G:G,"&lt;="&amp;A2550,user_list!H:H,"&gt;="&amp;A2550)</f>
        <v>1.1000000000000001</v>
      </c>
      <c r="D2550">
        <f>SUMIFS(user_list!P:P,user_list!G:G,"&lt;="&amp;A2550,user_list!H:H,"&gt;="&amp;A2550,user_list!J:J,days!G2550)+SUMIFS(user_list!P:P,user_list!G:G,"&lt;="&amp;A2550,user_list!H:H,"&gt;="&amp;A2550,user_list!J:J,days!G2550-1)</f>
        <v>0.42013888888888878</v>
      </c>
      <c r="E2550">
        <f>COUNTIF(user_list!H:H,A2550)</f>
        <v>0</v>
      </c>
      <c r="F2550">
        <f t="shared" si="78"/>
        <v>12</v>
      </c>
      <c r="G2550">
        <f t="shared" si="79"/>
        <v>2021</v>
      </c>
    </row>
    <row r="2551" spans="1:7" x14ac:dyDescent="0.3">
      <c r="A2551" s="65">
        <v>44554</v>
      </c>
      <c r="B2551">
        <f>SUMIFS(user_list!P:P,user_list!G:G,"&lt;="&amp;A2551,user_list!H:H,"&gt;="&amp;A2551)</f>
        <v>0.42013888888888878</v>
      </c>
      <c r="C2551">
        <f>SUMIFS(user_list!Q:Q,user_list!G:G,"&lt;="&amp;A2551,user_list!H:H,"&gt;="&amp;A2551)</f>
        <v>1.1000000000000001</v>
      </c>
      <c r="D2551">
        <f>SUMIFS(user_list!P:P,user_list!G:G,"&lt;="&amp;A2551,user_list!H:H,"&gt;="&amp;A2551,user_list!J:J,days!G2551)+SUMIFS(user_list!P:P,user_list!G:G,"&lt;="&amp;A2551,user_list!H:H,"&gt;="&amp;A2551,user_list!J:J,days!G2551-1)</f>
        <v>0.42013888888888878</v>
      </c>
      <c r="E2551">
        <f>COUNTIF(user_list!H:H,A2551)</f>
        <v>0</v>
      </c>
      <c r="F2551">
        <f t="shared" si="78"/>
        <v>12</v>
      </c>
      <c r="G2551">
        <f t="shared" si="79"/>
        <v>2021</v>
      </c>
    </row>
    <row r="2552" spans="1:7" x14ac:dyDescent="0.3">
      <c r="A2552" s="65">
        <v>44555</v>
      </c>
      <c r="B2552">
        <f>SUMIFS(user_list!P:P,user_list!G:G,"&lt;="&amp;A2552,user_list!H:H,"&gt;="&amp;A2552)</f>
        <v>0.42013888888888878</v>
      </c>
      <c r="C2552">
        <f>SUMIFS(user_list!Q:Q,user_list!G:G,"&lt;="&amp;A2552,user_list!H:H,"&gt;="&amp;A2552)</f>
        <v>1.1000000000000001</v>
      </c>
      <c r="D2552">
        <f>SUMIFS(user_list!P:P,user_list!G:G,"&lt;="&amp;A2552,user_list!H:H,"&gt;="&amp;A2552,user_list!J:J,days!G2552)+SUMIFS(user_list!P:P,user_list!G:G,"&lt;="&amp;A2552,user_list!H:H,"&gt;="&amp;A2552,user_list!J:J,days!G2552-1)</f>
        <v>0.42013888888888878</v>
      </c>
      <c r="E2552">
        <f>COUNTIF(user_list!H:H,A2552)</f>
        <v>0</v>
      </c>
      <c r="F2552">
        <f t="shared" si="78"/>
        <v>12</v>
      </c>
      <c r="G2552">
        <f t="shared" si="79"/>
        <v>2021</v>
      </c>
    </row>
    <row r="2553" spans="1:7" x14ac:dyDescent="0.3">
      <c r="A2553" s="65">
        <v>44556</v>
      </c>
      <c r="B2553">
        <f>SUMIFS(user_list!P:P,user_list!G:G,"&lt;="&amp;A2553,user_list!H:H,"&gt;="&amp;A2553)</f>
        <v>0.42013888888888878</v>
      </c>
      <c r="C2553">
        <f>SUMIFS(user_list!Q:Q,user_list!G:G,"&lt;="&amp;A2553,user_list!H:H,"&gt;="&amp;A2553)</f>
        <v>1.1000000000000001</v>
      </c>
      <c r="D2553">
        <f>SUMIFS(user_list!P:P,user_list!G:G,"&lt;="&amp;A2553,user_list!H:H,"&gt;="&amp;A2553,user_list!J:J,days!G2553)+SUMIFS(user_list!P:P,user_list!G:G,"&lt;="&amp;A2553,user_list!H:H,"&gt;="&amp;A2553,user_list!J:J,days!G2553-1)</f>
        <v>0.42013888888888878</v>
      </c>
      <c r="E2553">
        <f>COUNTIF(user_list!H:H,A2553)</f>
        <v>0</v>
      </c>
      <c r="F2553">
        <f t="shared" si="78"/>
        <v>12</v>
      </c>
      <c r="G2553">
        <f t="shared" si="79"/>
        <v>2021</v>
      </c>
    </row>
    <row r="2554" spans="1:7" x14ac:dyDescent="0.3">
      <c r="A2554" s="65">
        <v>44557</v>
      </c>
      <c r="B2554">
        <f>SUMIFS(user_list!P:P,user_list!G:G,"&lt;="&amp;A2554,user_list!H:H,"&gt;="&amp;A2554)</f>
        <v>0.42013888888888878</v>
      </c>
      <c r="C2554">
        <f>SUMIFS(user_list!Q:Q,user_list!G:G,"&lt;="&amp;A2554,user_list!H:H,"&gt;="&amp;A2554)</f>
        <v>1.1000000000000001</v>
      </c>
      <c r="D2554">
        <f>SUMIFS(user_list!P:P,user_list!G:G,"&lt;="&amp;A2554,user_list!H:H,"&gt;="&amp;A2554,user_list!J:J,days!G2554)+SUMIFS(user_list!P:P,user_list!G:G,"&lt;="&amp;A2554,user_list!H:H,"&gt;="&amp;A2554,user_list!J:J,days!G2554-1)</f>
        <v>0.42013888888888878</v>
      </c>
      <c r="E2554">
        <f>COUNTIF(user_list!H:H,A2554)</f>
        <v>1</v>
      </c>
      <c r="F2554">
        <f t="shared" si="78"/>
        <v>12</v>
      </c>
      <c r="G2554">
        <f t="shared" si="79"/>
        <v>2021</v>
      </c>
    </row>
    <row r="2555" spans="1:7" x14ac:dyDescent="0.3">
      <c r="A2555" s="65">
        <v>44558</v>
      </c>
      <c r="B2555">
        <f>SUMIFS(user_list!P:P,user_list!G:G,"&lt;="&amp;A2555,user_list!H:H,"&gt;="&amp;A2555)</f>
        <v>0.73253968253968249</v>
      </c>
      <c r="C2555">
        <f>SUMIFS(user_list!Q:Q,user_list!G:G,"&lt;="&amp;A2555,user_list!H:H,"&gt;="&amp;A2555)</f>
        <v>1.857142857142857</v>
      </c>
      <c r="D2555">
        <f>SUMIFS(user_list!P:P,user_list!G:G,"&lt;="&amp;A2555,user_list!H:H,"&gt;="&amp;A2555,user_list!J:J,days!G2555)+SUMIFS(user_list!P:P,user_list!G:G,"&lt;="&amp;A2555,user_list!H:H,"&gt;="&amp;A2555,user_list!J:J,days!G2555-1)</f>
        <v>0.73253968253968249</v>
      </c>
      <c r="E2555">
        <f>COUNTIF(user_list!H:H,A2555)</f>
        <v>0</v>
      </c>
      <c r="F2555">
        <f t="shared" si="78"/>
        <v>12</v>
      </c>
      <c r="G2555">
        <f t="shared" si="79"/>
        <v>2021</v>
      </c>
    </row>
    <row r="2556" spans="1:7" x14ac:dyDescent="0.3">
      <c r="A2556" s="65">
        <v>44559</v>
      </c>
      <c r="B2556">
        <f>SUMIFS(user_list!P:P,user_list!G:G,"&lt;="&amp;A2556,user_list!H:H,"&gt;="&amp;A2556)</f>
        <v>0.73253968253968249</v>
      </c>
      <c r="C2556">
        <f>SUMIFS(user_list!Q:Q,user_list!G:G,"&lt;="&amp;A2556,user_list!H:H,"&gt;="&amp;A2556)</f>
        <v>1.857142857142857</v>
      </c>
      <c r="D2556">
        <f>SUMIFS(user_list!P:P,user_list!G:G,"&lt;="&amp;A2556,user_list!H:H,"&gt;="&amp;A2556,user_list!J:J,days!G2556)+SUMIFS(user_list!P:P,user_list!G:G,"&lt;="&amp;A2556,user_list!H:H,"&gt;="&amp;A2556,user_list!J:J,days!G2556-1)</f>
        <v>0.73253968253968249</v>
      </c>
      <c r="E2556">
        <f>COUNTIF(user_list!H:H,A2556)</f>
        <v>0</v>
      </c>
      <c r="F2556">
        <f t="shared" si="78"/>
        <v>12</v>
      </c>
      <c r="G2556">
        <f t="shared" si="79"/>
        <v>2021</v>
      </c>
    </row>
    <row r="2557" spans="1:7" x14ac:dyDescent="0.3">
      <c r="A2557" s="65">
        <v>44560</v>
      </c>
      <c r="B2557">
        <f>SUMIFS(user_list!P:P,user_list!G:G,"&lt;="&amp;A2557,user_list!H:H,"&gt;="&amp;A2557)</f>
        <v>0.73253968253968249</v>
      </c>
      <c r="C2557">
        <f>SUMIFS(user_list!Q:Q,user_list!G:G,"&lt;="&amp;A2557,user_list!H:H,"&gt;="&amp;A2557)</f>
        <v>1.857142857142857</v>
      </c>
      <c r="D2557">
        <f>SUMIFS(user_list!P:P,user_list!G:G,"&lt;="&amp;A2557,user_list!H:H,"&gt;="&amp;A2557,user_list!J:J,days!G2557)+SUMIFS(user_list!P:P,user_list!G:G,"&lt;="&amp;A2557,user_list!H:H,"&gt;="&amp;A2557,user_list!J:J,days!G2557-1)</f>
        <v>0.73253968253968249</v>
      </c>
      <c r="E2557">
        <f>COUNTIF(user_list!H:H,A2557)</f>
        <v>0</v>
      </c>
      <c r="F2557">
        <f t="shared" si="78"/>
        <v>12</v>
      </c>
      <c r="G2557">
        <f t="shared" si="79"/>
        <v>2021</v>
      </c>
    </row>
    <row r="2558" spans="1:7" x14ac:dyDescent="0.3">
      <c r="A2558" s="65">
        <v>44561</v>
      </c>
      <c r="B2558">
        <f>SUMIFS(user_list!P:P,user_list!G:G,"&lt;="&amp;A2558,user_list!H:H,"&gt;="&amp;A2558)</f>
        <v>0.73253968253968249</v>
      </c>
      <c r="C2558">
        <f>SUMIFS(user_list!Q:Q,user_list!G:G,"&lt;="&amp;A2558,user_list!H:H,"&gt;="&amp;A2558)</f>
        <v>1.857142857142857</v>
      </c>
      <c r="D2558">
        <f>SUMIFS(user_list!P:P,user_list!G:G,"&lt;="&amp;A2558,user_list!H:H,"&gt;="&amp;A2558,user_list!J:J,days!G2558)+SUMIFS(user_list!P:P,user_list!G:G,"&lt;="&amp;A2558,user_list!H:H,"&gt;="&amp;A2558,user_list!J:J,days!G2558-1)</f>
        <v>0.73253968253968249</v>
      </c>
      <c r="E2558">
        <f>COUNTIF(user_list!H:H,A2558)</f>
        <v>0</v>
      </c>
      <c r="F2558">
        <f t="shared" si="78"/>
        <v>12</v>
      </c>
      <c r="G2558">
        <f t="shared" si="79"/>
        <v>2021</v>
      </c>
    </row>
    <row r="2559" spans="1:7" x14ac:dyDescent="0.3">
      <c r="A2559" s="65">
        <v>44562</v>
      </c>
      <c r="B2559">
        <f>SUMIFS(user_list!P:P,user_list!G:G,"&lt;="&amp;A2559,user_list!H:H,"&gt;="&amp;A2559)</f>
        <v>0.73253968253968249</v>
      </c>
      <c r="C2559">
        <f>SUMIFS(user_list!Q:Q,user_list!G:G,"&lt;="&amp;A2559,user_list!H:H,"&gt;="&amp;A2559)</f>
        <v>1.857142857142857</v>
      </c>
      <c r="D2559">
        <f>SUMIFS(user_list!P:P,user_list!G:G,"&lt;="&amp;A2559,user_list!H:H,"&gt;="&amp;A2559,user_list!J:J,days!G2559)+SUMIFS(user_list!P:P,user_list!G:G,"&lt;="&amp;A2559,user_list!H:H,"&gt;="&amp;A2559,user_list!J:J,days!G2559-1)</f>
        <v>0.73253968253968249</v>
      </c>
      <c r="E2559">
        <f>COUNTIF(user_list!H:H,A2559)</f>
        <v>0</v>
      </c>
      <c r="F2559">
        <f t="shared" si="78"/>
        <v>1</v>
      </c>
      <c r="G2559">
        <f t="shared" si="79"/>
        <v>2022</v>
      </c>
    </row>
    <row r="2560" spans="1:7" x14ac:dyDescent="0.3">
      <c r="A2560" s="65">
        <v>44563</v>
      </c>
      <c r="B2560">
        <f>SUMIFS(user_list!P:P,user_list!G:G,"&lt;="&amp;A2560,user_list!H:H,"&gt;="&amp;A2560)</f>
        <v>0.73253968253968249</v>
      </c>
      <c r="C2560">
        <f>SUMIFS(user_list!Q:Q,user_list!G:G,"&lt;="&amp;A2560,user_list!H:H,"&gt;="&amp;A2560)</f>
        <v>1.857142857142857</v>
      </c>
      <c r="D2560">
        <f>SUMIFS(user_list!P:P,user_list!G:G,"&lt;="&amp;A2560,user_list!H:H,"&gt;="&amp;A2560,user_list!J:J,days!G2560)+SUMIFS(user_list!P:P,user_list!G:G,"&lt;="&amp;A2560,user_list!H:H,"&gt;="&amp;A2560,user_list!J:J,days!G2560-1)</f>
        <v>0.73253968253968249</v>
      </c>
      <c r="E2560">
        <f>COUNTIF(user_list!H:H,A2560)</f>
        <v>0</v>
      </c>
      <c r="F2560">
        <f t="shared" si="78"/>
        <v>1</v>
      </c>
      <c r="G2560">
        <f t="shared" si="79"/>
        <v>2022</v>
      </c>
    </row>
    <row r="2561" spans="1:7" x14ac:dyDescent="0.3">
      <c r="A2561" s="65">
        <v>44564</v>
      </c>
      <c r="B2561">
        <f>SUMIFS(user_list!P:P,user_list!G:G,"&lt;="&amp;A2561,user_list!H:H,"&gt;="&amp;A2561)</f>
        <v>0.75920634920634911</v>
      </c>
      <c r="C2561">
        <f>SUMIFS(user_list!Q:Q,user_list!G:G,"&lt;="&amp;A2561,user_list!H:H,"&gt;="&amp;A2561)</f>
        <v>2.0571428571428569</v>
      </c>
      <c r="D2561">
        <f>SUMIFS(user_list!P:P,user_list!G:G,"&lt;="&amp;A2561,user_list!H:H,"&gt;="&amp;A2561,user_list!J:J,days!G2561)+SUMIFS(user_list!P:P,user_list!G:G,"&lt;="&amp;A2561,user_list!H:H,"&gt;="&amp;A2561,user_list!J:J,days!G2561-1)</f>
        <v>0.75920634920634911</v>
      </c>
      <c r="E2561">
        <f>COUNTIF(user_list!H:H,A2561)</f>
        <v>1</v>
      </c>
      <c r="F2561">
        <f t="shared" si="78"/>
        <v>1</v>
      </c>
      <c r="G2561">
        <f t="shared" si="79"/>
        <v>2022</v>
      </c>
    </row>
    <row r="2562" spans="1:7" x14ac:dyDescent="0.3">
      <c r="A2562" s="65">
        <v>44565</v>
      </c>
      <c r="B2562">
        <f>SUMIFS(user_list!P:P,user_list!G:G,"&lt;="&amp;A2562,user_list!H:H,"&gt;="&amp;A2562)</f>
        <v>0.86564682539682547</v>
      </c>
      <c r="C2562">
        <f>SUMIFS(user_list!Q:Q,user_list!G:G,"&lt;="&amp;A2562,user_list!H:H,"&gt;="&amp;A2562)</f>
        <v>2.3285714285714287</v>
      </c>
      <c r="D2562">
        <f>SUMIFS(user_list!P:P,user_list!G:G,"&lt;="&amp;A2562,user_list!H:H,"&gt;="&amp;A2562,user_list!J:J,days!G2562)+SUMIFS(user_list!P:P,user_list!G:G,"&lt;="&amp;A2562,user_list!H:H,"&gt;="&amp;A2562,user_list!J:J,days!G2562-1)</f>
        <v>0.86564682539682547</v>
      </c>
      <c r="E2562">
        <f>COUNTIF(user_list!H:H,A2562)</f>
        <v>0</v>
      </c>
      <c r="F2562">
        <f t="shared" ref="F2562:F2625" si="80">MONTH(A2562)</f>
        <v>1</v>
      </c>
      <c r="G2562">
        <f t="shared" ref="G2562:G2625" si="81">YEAR(A2562)</f>
        <v>2022</v>
      </c>
    </row>
    <row r="2563" spans="1:7" x14ac:dyDescent="0.3">
      <c r="A2563" s="65">
        <v>44566</v>
      </c>
      <c r="B2563">
        <f>SUMIFS(user_list!P:P,user_list!G:G,"&lt;="&amp;A2563,user_list!H:H,"&gt;="&amp;A2563)</f>
        <v>0.86564682539682547</v>
      </c>
      <c r="C2563">
        <f>SUMIFS(user_list!Q:Q,user_list!G:G,"&lt;="&amp;A2563,user_list!H:H,"&gt;="&amp;A2563)</f>
        <v>2.3285714285714287</v>
      </c>
      <c r="D2563">
        <f>SUMIFS(user_list!P:P,user_list!G:G,"&lt;="&amp;A2563,user_list!H:H,"&gt;="&amp;A2563,user_list!J:J,days!G2563)+SUMIFS(user_list!P:P,user_list!G:G,"&lt;="&amp;A2563,user_list!H:H,"&gt;="&amp;A2563,user_list!J:J,days!G2563-1)</f>
        <v>0.86564682539682547</v>
      </c>
      <c r="E2563">
        <f>COUNTIF(user_list!H:H,A2563)</f>
        <v>0</v>
      </c>
      <c r="F2563">
        <f t="shared" si="80"/>
        <v>1</v>
      </c>
      <c r="G2563">
        <f t="shared" si="81"/>
        <v>2022</v>
      </c>
    </row>
    <row r="2564" spans="1:7" x14ac:dyDescent="0.3">
      <c r="A2564" s="65">
        <v>44567</v>
      </c>
      <c r="B2564">
        <f>SUMIFS(user_list!P:P,user_list!G:G,"&lt;="&amp;A2564,user_list!H:H,"&gt;="&amp;A2564)</f>
        <v>5.6223134920634923</v>
      </c>
      <c r="C2564">
        <f>SUMIFS(user_list!Q:Q,user_list!G:G,"&lt;="&amp;A2564,user_list!H:H,"&gt;="&amp;A2564)</f>
        <v>14.328571428571429</v>
      </c>
      <c r="D2564">
        <f>SUMIFS(user_list!P:P,user_list!G:G,"&lt;="&amp;A2564,user_list!H:H,"&gt;="&amp;A2564,user_list!J:J,days!G2564)+SUMIFS(user_list!P:P,user_list!G:G,"&lt;="&amp;A2564,user_list!H:H,"&gt;="&amp;A2564,user_list!J:J,days!G2564-1)</f>
        <v>5.6223134920634923</v>
      </c>
      <c r="E2564">
        <f>COUNTIF(user_list!H:H,A2564)</f>
        <v>1</v>
      </c>
      <c r="F2564">
        <f t="shared" si="80"/>
        <v>1</v>
      </c>
      <c r="G2564">
        <f t="shared" si="81"/>
        <v>2022</v>
      </c>
    </row>
    <row r="2565" spans="1:7" x14ac:dyDescent="0.3">
      <c r="A2565" s="65">
        <v>44568</v>
      </c>
      <c r="B2565">
        <f>SUMIFS(user_list!P:P,user_list!G:G,"&lt;="&amp;A2565,user_list!H:H,"&gt;="&amp;A2565)</f>
        <v>0.86564682539682547</v>
      </c>
      <c r="C2565">
        <f>SUMIFS(user_list!Q:Q,user_list!G:G,"&lt;="&amp;A2565,user_list!H:H,"&gt;="&amp;A2565)</f>
        <v>2.3285714285714287</v>
      </c>
      <c r="D2565">
        <f>SUMIFS(user_list!P:P,user_list!G:G,"&lt;="&amp;A2565,user_list!H:H,"&gt;="&amp;A2565,user_list!J:J,days!G2565)+SUMIFS(user_list!P:P,user_list!G:G,"&lt;="&amp;A2565,user_list!H:H,"&gt;="&amp;A2565,user_list!J:J,days!G2565-1)</f>
        <v>0.86564682539682547</v>
      </c>
      <c r="E2565">
        <f>COUNTIF(user_list!H:H,A2565)</f>
        <v>0</v>
      </c>
      <c r="F2565">
        <f t="shared" si="80"/>
        <v>1</v>
      </c>
      <c r="G2565">
        <f t="shared" si="81"/>
        <v>2022</v>
      </c>
    </row>
    <row r="2566" spans="1:7" x14ac:dyDescent="0.3">
      <c r="A2566" s="65">
        <v>44569</v>
      </c>
      <c r="B2566">
        <f>SUMIFS(user_list!P:P,user_list!G:G,"&lt;="&amp;A2566,user_list!H:H,"&gt;="&amp;A2566)</f>
        <v>0.86564682539682547</v>
      </c>
      <c r="C2566">
        <f>SUMIFS(user_list!Q:Q,user_list!G:G,"&lt;="&amp;A2566,user_list!H:H,"&gt;="&amp;A2566)</f>
        <v>2.3285714285714287</v>
      </c>
      <c r="D2566">
        <f>SUMIFS(user_list!P:P,user_list!G:G,"&lt;="&amp;A2566,user_list!H:H,"&gt;="&amp;A2566,user_list!J:J,days!G2566)+SUMIFS(user_list!P:P,user_list!G:G,"&lt;="&amp;A2566,user_list!H:H,"&gt;="&amp;A2566,user_list!J:J,days!G2566-1)</f>
        <v>0.86564682539682547</v>
      </c>
      <c r="E2566">
        <f>COUNTIF(user_list!H:H,A2566)</f>
        <v>0</v>
      </c>
      <c r="F2566">
        <f t="shared" si="80"/>
        <v>1</v>
      </c>
      <c r="G2566">
        <f t="shared" si="81"/>
        <v>2022</v>
      </c>
    </row>
    <row r="2567" spans="1:7" x14ac:dyDescent="0.3">
      <c r="A2567" s="65">
        <v>44570</v>
      </c>
      <c r="B2567">
        <f>SUMIFS(user_list!P:P,user_list!G:G,"&lt;="&amp;A2567,user_list!H:H,"&gt;="&amp;A2567)</f>
        <v>0.86564682539682547</v>
      </c>
      <c r="C2567">
        <f>SUMIFS(user_list!Q:Q,user_list!G:G,"&lt;="&amp;A2567,user_list!H:H,"&gt;="&amp;A2567)</f>
        <v>2.3285714285714287</v>
      </c>
      <c r="D2567">
        <f>SUMIFS(user_list!P:P,user_list!G:G,"&lt;="&amp;A2567,user_list!H:H,"&gt;="&amp;A2567,user_list!J:J,days!G2567)+SUMIFS(user_list!P:P,user_list!G:G,"&lt;="&amp;A2567,user_list!H:H,"&gt;="&amp;A2567,user_list!J:J,days!G2567-1)</f>
        <v>0.86564682539682547</v>
      </c>
      <c r="E2567">
        <f>COUNTIF(user_list!H:H,A2567)</f>
        <v>0</v>
      </c>
      <c r="F2567">
        <f t="shared" si="80"/>
        <v>1</v>
      </c>
      <c r="G2567">
        <f t="shared" si="81"/>
        <v>2022</v>
      </c>
    </row>
    <row r="2568" spans="1:7" x14ac:dyDescent="0.3">
      <c r="A2568" s="65">
        <v>44571</v>
      </c>
      <c r="B2568">
        <f>SUMIFS(user_list!P:P,user_list!G:G,"&lt;="&amp;A2568,user_list!H:H,"&gt;="&amp;A2568)</f>
        <v>0.86564682539682547</v>
      </c>
      <c r="C2568">
        <f>SUMIFS(user_list!Q:Q,user_list!G:G,"&lt;="&amp;A2568,user_list!H:H,"&gt;="&amp;A2568)</f>
        <v>2.3285714285714287</v>
      </c>
      <c r="D2568">
        <f>SUMIFS(user_list!P:P,user_list!G:G,"&lt;="&amp;A2568,user_list!H:H,"&gt;="&amp;A2568,user_list!J:J,days!G2568)+SUMIFS(user_list!P:P,user_list!G:G,"&lt;="&amp;A2568,user_list!H:H,"&gt;="&amp;A2568,user_list!J:J,days!G2568-1)</f>
        <v>0.86564682539682547</v>
      </c>
      <c r="E2568">
        <f>COUNTIF(user_list!H:H,A2568)</f>
        <v>0</v>
      </c>
      <c r="F2568">
        <f t="shared" si="80"/>
        <v>1</v>
      </c>
      <c r="G2568">
        <f t="shared" si="81"/>
        <v>2022</v>
      </c>
    </row>
    <row r="2569" spans="1:7" x14ac:dyDescent="0.3">
      <c r="A2569" s="65">
        <v>44572</v>
      </c>
      <c r="B2569">
        <f>SUMIFS(user_list!P:P,user_list!G:G,"&lt;="&amp;A2569,user_list!H:H,"&gt;="&amp;A2569)</f>
        <v>0.86564682539682547</v>
      </c>
      <c r="C2569">
        <f>SUMIFS(user_list!Q:Q,user_list!G:G,"&lt;="&amp;A2569,user_list!H:H,"&gt;="&amp;A2569)</f>
        <v>2.3285714285714287</v>
      </c>
      <c r="D2569">
        <f>SUMIFS(user_list!P:P,user_list!G:G,"&lt;="&amp;A2569,user_list!H:H,"&gt;="&amp;A2569,user_list!J:J,days!G2569)+SUMIFS(user_list!P:P,user_list!G:G,"&lt;="&amp;A2569,user_list!H:H,"&gt;="&amp;A2569,user_list!J:J,days!G2569-1)</f>
        <v>0.86564682539682547</v>
      </c>
      <c r="E2569">
        <f>COUNTIF(user_list!H:H,A2569)</f>
        <v>0</v>
      </c>
      <c r="F2569">
        <f t="shared" si="80"/>
        <v>1</v>
      </c>
      <c r="G2569">
        <f t="shared" si="81"/>
        <v>2022</v>
      </c>
    </row>
    <row r="2570" spans="1:7" x14ac:dyDescent="0.3">
      <c r="A2570" s="65">
        <v>44573</v>
      </c>
      <c r="B2570">
        <f>SUMIFS(user_list!P:P,user_list!G:G,"&lt;="&amp;A2570,user_list!H:H,"&gt;="&amp;A2570)</f>
        <v>0.86564682539682547</v>
      </c>
      <c r="C2570">
        <f>SUMIFS(user_list!Q:Q,user_list!G:G,"&lt;="&amp;A2570,user_list!H:H,"&gt;="&amp;A2570)</f>
        <v>2.3285714285714287</v>
      </c>
      <c r="D2570">
        <f>SUMIFS(user_list!P:P,user_list!G:G,"&lt;="&amp;A2570,user_list!H:H,"&gt;="&amp;A2570,user_list!J:J,days!G2570)+SUMIFS(user_list!P:P,user_list!G:G,"&lt;="&amp;A2570,user_list!H:H,"&gt;="&amp;A2570,user_list!J:J,days!G2570-1)</f>
        <v>0.86564682539682547</v>
      </c>
      <c r="E2570">
        <f>COUNTIF(user_list!H:H,A2570)</f>
        <v>0</v>
      </c>
      <c r="F2570">
        <f t="shared" si="80"/>
        <v>1</v>
      </c>
      <c r="G2570">
        <f t="shared" si="81"/>
        <v>2022</v>
      </c>
    </row>
    <row r="2571" spans="1:7" x14ac:dyDescent="0.3">
      <c r="A2571" s="65">
        <v>44574</v>
      </c>
      <c r="B2571">
        <f>SUMIFS(user_list!P:P,user_list!G:G,"&lt;="&amp;A2571,user_list!H:H,"&gt;="&amp;A2571)</f>
        <v>0.86564682539682547</v>
      </c>
      <c r="C2571">
        <f>SUMIFS(user_list!Q:Q,user_list!G:G,"&lt;="&amp;A2571,user_list!H:H,"&gt;="&amp;A2571)</f>
        <v>2.3285714285714287</v>
      </c>
      <c r="D2571">
        <f>SUMIFS(user_list!P:P,user_list!G:G,"&lt;="&amp;A2571,user_list!H:H,"&gt;="&amp;A2571,user_list!J:J,days!G2571)+SUMIFS(user_list!P:P,user_list!G:G,"&lt;="&amp;A2571,user_list!H:H,"&gt;="&amp;A2571,user_list!J:J,days!G2571-1)</f>
        <v>0.86564682539682547</v>
      </c>
      <c r="E2571">
        <f>COUNTIF(user_list!H:H,A2571)</f>
        <v>1</v>
      </c>
      <c r="F2571">
        <f t="shared" si="80"/>
        <v>1</v>
      </c>
      <c r="G2571">
        <f t="shared" si="81"/>
        <v>2022</v>
      </c>
    </row>
    <row r="2572" spans="1:7" x14ac:dyDescent="0.3">
      <c r="A2572" s="65">
        <v>44575</v>
      </c>
      <c r="B2572">
        <f>SUMIFS(user_list!P:P,user_list!G:G,"&lt;="&amp;A2572,user_list!H:H,"&gt;="&amp;A2572)</f>
        <v>0.39164682539682549</v>
      </c>
      <c r="C2572">
        <f>SUMIFS(user_list!Q:Q,user_list!G:G,"&lt;="&amp;A2572,user_list!H:H,"&gt;="&amp;A2572)</f>
        <v>1.1285714285714286</v>
      </c>
      <c r="D2572">
        <f>SUMIFS(user_list!P:P,user_list!G:G,"&lt;="&amp;A2572,user_list!H:H,"&gt;="&amp;A2572,user_list!J:J,days!G2572)+SUMIFS(user_list!P:P,user_list!G:G,"&lt;="&amp;A2572,user_list!H:H,"&gt;="&amp;A2572,user_list!J:J,days!G2572-1)</f>
        <v>0.39164682539682549</v>
      </c>
      <c r="E2572">
        <f>COUNTIF(user_list!H:H,A2572)</f>
        <v>0</v>
      </c>
      <c r="F2572">
        <f t="shared" si="80"/>
        <v>1</v>
      </c>
      <c r="G2572">
        <f t="shared" si="81"/>
        <v>2022</v>
      </c>
    </row>
    <row r="2573" spans="1:7" x14ac:dyDescent="0.3">
      <c r="A2573" s="65">
        <v>44576</v>
      </c>
      <c r="B2573">
        <f>SUMIFS(user_list!P:P,user_list!G:G,"&lt;="&amp;A2573,user_list!H:H,"&gt;="&amp;A2573)</f>
        <v>1.3436468253968255</v>
      </c>
      <c r="C2573">
        <f>SUMIFS(user_list!Q:Q,user_list!G:G,"&lt;="&amp;A2573,user_list!H:H,"&gt;="&amp;A2573)</f>
        <v>3.5285714285714285</v>
      </c>
      <c r="D2573">
        <f>SUMIFS(user_list!P:P,user_list!G:G,"&lt;="&amp;A2573,user_list!H:H,"&gt;="&amp;A2573,user_list!J:J,days!G2573)+SUMIFS(user_list!P:P,user_list!G:G,"&lt;="&amp;A2573,user_list!H:H,"&gt;="&amp;A2573,user_list!J:J,days!G2573-1)</f>
        <v>1.3436468253968255</v>
      </c>
      <c r="E2573">
        <f>COUNTIF(user_list!H:H,A2573)</f>
        <v>0</v>
      </c>
      <c r="F2573">
        <f t="shared" si="80"/>
        <v>1</v>
      </c>
      <c r="G2573">
        <f t="shared" si="81"/>
        <v>2022</v>
      </c>
    </row>
    <row r="2574" spans="1:7" x14ac:dyDescent="0.3">
      <c r="A2574" s="65">
        <v>44577</v>
      </c>
      <c r="B2574">
        <f>SUMIFS(user_list!P:P,user_list!G:G,"&lt;="&amp;A2574,user_list!H:H,"&gt;="&amp;A2574)</f>
        <v>1.3436468253968255</v>
      </c>
      <c r="C2574">
        <f>SUMIFS(user_list!Q:Q,user_list!G:G,"&lt;="&amp;A2574,user_list!H:H,"&gt;="&amp;A2574)</f>
        <v>3.5285714285714285</v>
      </c>
      <c r="D2574">
        <f>SUMIFS(user_list!P:P,user_list!G:G,"&lt;="&amp;A2574,user_list!H:H,"&gt;="&amp;A2574,user_list!J:J,days!G2574)+SUMIFS(user_list!P:P,user_list!G:G,"&lt;="&amp;A2574,user_list!H:H,"&gt;="&amp;A2574,user_list!J:J,days!G2574-1)</f>
        <v>1.3436468253968255</v>
      </c>
      <c r="E2574">
        <f>COUNTIF(user_list!H:H,A2574)</f>
        <v>0</v>
      </c>
      <c r="F2574">
        <f t="shared" si="80"/>
        <v>1</v>
      </c>
      <c r="G2574">
        <f t="shared" si="81"/>
        <v>2022</v>
      </c>
    </row>
    <row r="2575" spans="1:7" x14ac:dyDescent="0.3">
      <c r="A2575" s="65">
        <v>44578</v>
      </c>
      <c r="B2575">
        <f>SUMIFS(user_list!P:P,user_list!G:G,"&lt;="&amp;A2575,user_list!H:H,"&gt;="&amp;A2575)</f>
        <v>1.3436468253968255</v>
      </c>
      <c r="C2575">
        <f>SUMIFS(user_list!Q:Q,user_list!G:G,"&lt;="&amp;A2575,user_list!H:H,"&gt;="&amp;A2575)</f>
        <v>3.5285714285714285</v>
      </c>
      <c r="D2575">
        <f>SUMIFS(user_list!P:P,user_list!G:G,"&lt;="&amp;A2575,user_list!H:H,"&gt;="&amp;A2575,user_list!J:J,days!G2575)+SUMIFS(user_list!P:P,user_list!G:G,"&lt;="&amp;A2575,user_list!H:H,"&gt;="&amp;A2575,user_list!J:J,days!G2575-1)</f>
        <v>1.3436468253968255</v>
      </c>
      <c r="E2575">
        <f>COUNTIF(user_list!H:H,A2575)</f>
        <v>1</v>
      </c>
      <c r="F2575">
        <f t="shared" si="80"/>
        <v>1</v>
      </c>
      <c r="G2575">
        <f t="shared" si="81"/>
        <v>2022</v>
      </c>
    </row>
    <row r="2576" spans="1:7" x14ac:dyDescent="0.3">
      <c r="A2576" s="65">
        <v>44579</v>
      </c>
      <c r="B2576">
        <f>SUMIFS(user_list!P:P,user_list!G:G,"&lt;="&amp;A2576,user_list!H:H,"&gt;="&amp;A2576)</f>
        <v>1.1430344827586205</v>
      </c>
      <c r="C2576">
        <f>SUMIFS(user_list!Q:Q,user_list!G:G,"&lt;="&amp;A2576,user_list!H:H,"&gt;="&amp;A2576)</f>
        <v>3.0137931034482759</v>
      </c>
      <c r="D2576">
        <f>SUMIFS(user_list!P:P,user_list!G:G,"&lt;="&amp;A2576,user_list!H:H,"&gt;="&amp;A2576,user_list!J:J,days!G2576)+SUMIFS(user_list!P:P,user_list!G:G,"&lt;="&amp;A2576,user_list!H:H,"&gt;="&amp;A2576,user_list!J:J,days!G2576-1)</f>
        <v>1.1430344827586205</v>
      </c>
      <c r="E2576">
        <f>COUNTIF(user_list!H:H,A2576)</f>
        <v>0</v>
      </c>
      <c r="F2576">
        <f t="shared" si="80"/>
        <v>1</v>
      </c>
      <c r="G2576">
        <f t="shared" si="81"/>
        <v>2022</v>
      </c>
    </row>
    <row r="2577" spans="1:7" x14ac:dyDescent="0.3">
      <c r="A2577" s="65">
        <v>44580</v>
      </c>
      <c r="B2577">
        <f>SUMIFS(user_list!P:P,user_list!G:G,"&lt;="&amp;A2577,user_list!H:H,"&gt;="&amp;A2577)</f>
        <v>1.7347011494252871</v>
      </c>
      <c r="C2577">
        <f>SUMIFS(user_list!Q:Q,user_list!G:G,"&lt;="&amp;A2577,user_list!H:H,"&gt;="&amp;A2577)</f>
        <v>4.5137931034482754</v>
      </c>
      <c r="D2577">
        <f>SUMIFS(user_list!P:P,user_list!G:G,"&lt;="&amp;A2577,user_list!H:H,"&gt;="&amp;A2577,user_list!J:J,days!G2577)+SUMIFS(user_list!P:P,user_list!G:G,"&lt;="&amp;A2577,user_list!H:H,"&gt;="&amp;A2577,user_list!J:J,days!G2577-1)</f>
        <v>1.7347011494252871</v>
      </c>
      <c r="E2577">
        <f>COUNTIF(user_list!H:H,A2577)</f>
        <v>1</v>
      </c>
      <c r="F2577">
        <f t="shared" si="80"/>
        <v>1</v>
      </c>
      <c r="G2577">
        <f t="shared" si="81"/>
        <v>2022</v>
      </c>
    </row>
    <row r="2578" spans="1:7" x14ac:dyDescent="0.3">
      <c r="A2578" s="65">
        <v>44581</v>
      </c>
      <c r="B2578">
        <f>SUMIFS(user_list!P:P,user_list!G:G,"&lt;="&amp;A2578,user_list!H:H,"&gt;="&amp;A2578)</f>
        <v>0.78270114942528735</v>
      </c>
      <c r="C2578">
        <f>SUMIFS(user_list!Q:Q,user_list!G:G,"&lt;="&amp;A2578,user_list!H:H,"&gt;="&amp;A2578)</f>
        <v>2.113793103448276</v>
      </c>
      <c r="D2578">
        <f>SUMIFS(user_list!P:P,user_list!G:G,"&lt;="&amp;A2578,user_list!H:H,"&gt;="&amp;A2578,user_list!J:J,days!G2578)+SUMIFS(user_list!P:P,user_list!G:G,"&lt;="&amp;A2578,user_list!H:H,"&gt;="&amp;A2578,user_list!J:J,days!G2578-1)</f>
        <v>0.78270114942528735</v>
      </c>
      <c r="E2578">
        <f>COUNTIF(user_list!H:H,A2578)</f>
        <v>0</v>
      </c>
      <c r="F2578">
        <f t="shared" si="80"/>
        <v>1</v>
      </c>
      <c r="G2578">
        <f t="shared" si="81"/>
        <v>2022</v>
      </c>
    </row>
    <row r="2579" spans="1:7" x14ac:dyDescent="0.3">
      <c r="A2579" s="65">
        <v>44582</v>
      </c>
      <c r="B2579">
        <f>SUMIFS(user_list!P:P,user_list!G:G,"&lt;="&amp;A2579,user_list!H:H,"&gt;="&amp;A2579)</f>
        <v>0.78270114942528735</v>
      </c>
      <c r="C2579">
        <f>SUMIFS(user_list!Q:Q,user_list!G:G,"&lt;="&amp;A2579,user_list!H:H,"&gt;="&amp;A2579)</f>
        <v>2.113793103448276</v>
      </c>
      <c r="D2579">
        <f>SUMIFS(user_list!P:P,user_list!G:G,"&lt;="&amp;A2579,user_list!H:H,"&gt;="&amp;A2579,user_list!J:J,days!G2579)+SUMIFS(user_list!P:P,user_list!G:G,"&lt;="&amp;A2579,user_list!H:H,"&gt;="&amp;A2579,user_list!J:J,days!G2579-1)</f>
        <v>0.78270114942528735</v>
      </c>
      <c r="E2579">
        <f>COUNTIF(user_list!H:H,A2579)</f>
        <v>0</v>
      </c>
      <c r="F2579">
        <f t="shared" si="80"/>
        <v>1</v>
      </c>
      <c r="G2579">
        <f t="shared" si="81"/>
        <v>2022</v>
      </c>
    </row>
    <row r="2580" spans="1:7" x14ac:dyDescent="0.3">
      <c r="A2580" s="65">
        <v>44583</v>
      </c>
      <c r="B2580">
        <f>SUMIFS(user_list!P:P,user_list!G:G,"&lt;="&amp;A2580,user_list!H:H,"&gt;="&amp;A2580)</f>
        <v>0.78270114942528735</v>
      </c>
      <c r="C2580">
        <f>SUMIFS(user_list!Q:Q,user_list!G:G,"&lt;="&amp;A2580,user_list!H:H,"&gt;="&amp;A2580)</f>
        <v>2.113793103448276</v>
      </c>
      <c r="D2580">
        <f>SUMIFS(user_list!P:P,user_list!G:G,"&lt;="&amp;A2580,user_list!H:H,"&gt;="&amp;A2580,user_list!J:J,days!G2580)+SUMIFS(user_list!P:P,user_list!G:G,"&lt;="&amp;A2580,user_list!H:H,"&gt;="&amp;A2580,user_list!J:J,days!G2580-1)</f>
        <v>0.78270114942528735</v>
      </c>
      <c r="E2580">
        <f>COUNTIF(user_list!H:H,A2580)</f>
        <v>0</v>
      </c>
      <c r="F2580">
        <f t="shared" si="80"/>
        <v>1</v>
      </c>
      <c r="G2580">
        <f t="shared" si="81"/>
        <v>2022</v>
      </c>
    </row>
    <row r="2581" spans="1:7" x14ac:dyDescent="0.3">
      <c r="A2581" s="65">
        <v>44584</v>
      </c>
      <c r="B2581">
        <f>SUMIFS(user_list!P:P,user_list!G:G,"&lt;="&amp;A2581,user_list!H:H,"&gt;="&amp;A2581)</f>
        <v>0.78270114942528735</v>
      </c>
      <c r="C2581">
        <f>SUMIFS(user_list!Q:Q,user_list!G:G,"&lt;="&amp;A2581,user_list!H:H,"&gt;="&amp;A2581)</f>
        <v>2.113793103448276</v>
      </c>
      <c r="D2581">
        <f>SUMIFS(user_list!P:P,user_list!G:G,"&lt;="&amp;A2581,user_list!H:H,"&gt;="&amp;A2581,user_list!J:J,days!G2581)+SUMIFS(user_list!P:P,user_list!G:G,"&lt;="&amp;A2581,user_list!H:H,"&gt;="&amp;A2581,user_list!J:J,days!G2581-1)</f>
        <v>0.78270114942528735</v>
      </c>
      <c r="E2581">
        <f>COUNTIF(user_list!H:H,A2581)</f>
        <v>0</v>
      </c>
      <c r="F2581">
        <f t="shared" si="80"/>
        <v>1</v>
      </c>
      <c r="G2581">
        <f t="shared" si="81"/>
        <v>2022</v>
      </c>
    </row>
    <row r="2582" spans="1:7" x14ac:dyDescent="0.3">
      <c r="A2582" s="65">
        <v>44585</v>
      </c>
      <c r="B2582">
        <f>SUMIFS(user_list!P:P,user_list!G:G,"&lt;="&amp;A2582,user_list!H:H,"&gt;="&amp;A2582)</f>
        <v>0.78270114942528735</v>
      </c>
      <c r="C2582">
        <f>SUMIFS(user_list!Q:Q,user_list!G:G,"&lt;="&amp;A2582,user_list!H:H,"&gt;="&amp;A2582)</f>
        <v>2.113793103448276</v>
      </c>
      <c r="D2582">
        <f>SUMIFS(user_list!P:P,user_list!G:G,"&lt;="&amp;A2582,user_list!H:H,"&gt;="&amp;A2582,user_list!J:J,days!G2582)+SUMIFS(user_list!P:P,user_list!G:G,"&lt;="&amp;A2582,user_list!H:H,"&gt;="&amp;A2582,user_list!J:J,days!G2582-1)</f>
        <v>0.78270114942528735</v>
      </c>
      <c r="E2582">
        <f>COUNTIF(user_list!H:H,A2582)</f>
        <v>0</v>
      </c>
      <c r="F2582">
        <f t="shared" si="80"/>
        <v>1</v>
      </c>
      <c r="G2582">
        <f t="shared" si="81"/>
        <v>2022</v>
      </c>
    </row>
    <row r="2583" spans="1:7" x14ac:dyDescent="0.3">
      <c r="A2583" s="65">
        <v>44586</v>
      </c>
      <c r="B2583">
        <f>SUMIFS(user_list!P:P,user_list!G:G,"&lt;="&amp;A2583,user_list!H:H,"&gt;="&amp;A2583)</f>
        <v>0.78270114942528735</v>
      </c>
      <c r="C2583">
        <f>SUMIFS(user_list!Q:Q,user_list!G:G,"&lt;="&amp;A2583,user_list!H:H,"&gt;="&amp;A2583)</f>
        <v>2.113793103448276</v>
      </c>
      <c r="D2583">
        <f>SUMIFS(user_list!P:P,user_list!G:G,"&lt;="&amp;A2583,user_list!H:H,"&gt;="&amp;A2583,user_list!J:J,days!G2583)+SUMIFS(user_list!P:P,user_list!G:G,"&lt;="&amp;A2583,user_list!H:H,"&gt;="&amp;A2583,user_list!J:J,days!G2583-1)</f>
        <v>0.78270114942528735</v>
      </c>
      <c r="E2583">
        <f>COUNTIF(user_list!H:H,A2583)</f>
        <v>0</v>
      </c>
      <c r="F2583">
        <f t="shared" si="80"/>
        <v>1</v>
      </c>
      <c r="G2583">
        <f t="shared" si="81"/>
        <v>2022</v>
      </c>
    </row>
    <row r="2584" spans="1:7" x14ac:dyDescent="0.3">
      <c r="A2584" s="65">
        <v>44587</v>
      </c>
      <c r="B2584">
        <f>SUMIFS(user_list!P:P,user_list!G:G,"&lt;="&amp;A2584,user_list!H:H,"&gt;="&amp;A2584)</f>
        <v>1.2203003557744938</v>
      </c>
      <c r="C2584">
        <f>SUMIFS(user_list!Q:Q,user_list!G:G,"&lt;="&amp;A2584,user_list!H:H,"&gt;="&amp;A2584)</f>
        <v>3.4352216748768472</v>
      </c>
      <c r="D2584">
        <f>SUMIFS(user_list!P:P,user_list!G:G,"&lt;="&amp;A2584,user_list!H:H,"&gt;="&amp;A2584,user_list!J:J,days!G2584)+SUMIFS(user_list!P:P,user_list!G:G,"&lt;="&amp;A2584,user_list!H:H,"&gt;="&amp;A2584,user_list!J:J,days!G2584-1)</f>
        <v>1.2203003557744938</v>
      </c>
      <c r="E2584">
        <f>COUNTIF(user_list!H:H,A2584)</f>
        <v>1</v>
      </c>
      <c r="F2584">
        <f t="shared" si="80"/>
        <v>1</v>
      </c>
      <c r="G2584">
        <f t="shared" si="81"/>
        <v>2022</v>
      </c>
    </row>
    <row r="2585" spans="1:7" x14ac:dyDescent="0.3">
      <c r="A2585" s="65">
        <v>44588</v>
      </c>
      <c r="B2585">
        <f>SUMIFS(user_list!P:P,user_list!G:G,"&lt;="&amp;A2585,user_list!H:H,"&gt;="&amp;A2585)</f>
        <v>0.62863368910782713</v>
      </c>
      <c r="C2585">
        <f>SUMIFS(user_list!Q:Q,user_list!G:G,"&lt;="&amp;A2585,user_list!H:H,"&gt;="&amp;A2585)</f>
        <v>1.9352216748768474</v>
      </c>
      <c r="D2585">
        <f>SUMIFS(user_list!P:P,user_list!G:G,"&lt;="&amp;A2585,user_list!H:H,"&gt;="&amp;A2585,user_list!J:J,days!G2585)+SUMIFS(user_list!P:P,user_list!G:G,"&lt;="&amp;A2585,user_list!H:H,"&gt;="&amp;A2585,user_list!J:J,days!G2585-1)</f>
        <v>0.62863368910782713</v>
      </c>
      <c r="E2585">
        <f>COUNTIF(user_list!H:H,A2585)</f>
        <v>0</v>
      </c>
      <c r="F2585">
        <f t="shared" si="80"/>
        <v>1</v>
      </c>
      <c r="G2585">
        <f t="shared" si="81"/>
        <v>2022</v>
      </c>
    </row>
    <row r="2586" spans="1:7" x14ac:dyDescent="0.3">
      <c r="A2586" s="65">
        <v>44589</v>
      </c>
      <c r="B2586">
        <f>SUMIFS(user_list!P:P,user_list!G:G,"&lt;="&amp;A2586,user_list!H:H,"&gt;="&amp;A2586)</f>
        <v>0.62863368910782713</v>
      </c>
      <c r="C2586">
        <f>SUMIFS(user_list!Q:Q,user_list!G:G,"&lt;="&amp;A2586,user_list!H:H,"&gt;="&amp;A2586)</f>
        <v>1.9352216748768474</v>
      </c>
      <c r="D2586">
        <f>SUMIFS(user_list!P:P,user_list!G:G,"&lt;="&amp;A2586,user_list!H:H,"&gt;="&amp;A2586,user_list!J:J,days!G2586)+SUMIFS(user_list!P:P,user_list!G:G,"&lt;="&amp;A2586,user_list!H:H,"&gt;="&amp;A2586,user_list!J:J,days!G2586-1)</f>
        <v>0.62863368910782713</v>
      </c>
      <c r="E2586">
        <f>COUNTIF(user_list!H:H,A2586)</f>
        <v>0</v>
      </c>
      <c r="F2586">
        <f t="shared" si="80"/>
        <v>1</v>
      </c>
      <c r="G2586">
        <f t="shared" si="81"/>
        <v>2022</v>
      </c>
    </row>
    <row r="2587" spans="1:7" x14ac:dyDescent="0.3">
      <c r="A2587" s="65">
        <v>44590</v>
      </c>
      <c r="B2587">
        <f>SUMIFS(user_list!P:P,user_list!G:G,"&lt;="&amp;A2587,user_list!H:H,"&gt;="&amp;A2587)</f>
        <v>0.62863368910782713</v>
      </c>
      <c r="C2587">
        <f>SUMIFS(user_list!Q:Q,user_list!G:G,"&lt;="&amp;A2587,user_list!H:H,"&gt;="&amp;A2587)</f>
        <v>1.9352216748768474</v>
      </c>
      <c r="D2587">
        <f>SUMIFS(user_list!P:P,user_list!G:G,"&lt;="&amp;A2587,user_list!H:H,"&gt;="&amp;A2587,user_list!J:J,days!G2587)+SUMIFS(user_list!P:P,user_list!G:G,"&lt;="&amp;A2587,user_list!H:H,"&gt;="&amp;A2587,user_list!J:J,days!G2587-1)</f>
        <v>0.62863368910782713</v>
      </c>
      <c r="E2587">
        <f>COUNTIF(user_list!H:H,A2587)</f>
        <v>0</v>
      </c>
      <c r="F2587">
        <f t="shared" si="80"/>
        <v>1</v>
      </c>
      <c r="G2587">
        <f t="shared" si="81"/>
        <v>2022</v>
      </c>
    </row>
    <row r="2588" spans="1:7" x14ac:dyDescent="0.3">
      <c r="A2588" s="65">
        <v>44591</v>
      </c>
      <c r="B2588">
        <f>SUMIFS(user_list!P:P,user_list!G:G,"&lt;="&amp;A2588,user_list!H:H,"&gt;="&amp;A2588)</f>
        <v>0.62863368910782713</v>
      </c>
      <c r="C2588">
        <f>SUMIFS(user_list!Q:Q,user_list!G:G,"&lt;="&amp;A2588,user_list!H:H,"&gt;="&amp;A2588)</f>
        <v>1.9352216748768474</v>
      </c>
      <c r="D2588">
        <f>SUMIFS(user_list!P:P,user_list!G:G,"&lt;="&amp;A2588,user_list!H:H,"&gt;="&amp;A2588,user_list!J:J,days!G2588)+SUMIFS(user_list!P:P,user_list!G:G,"&lt;="&amp;A2588,user_list!H:H,"&gt;="&amp;A2588,user_list!J:J,days!G2588-1)</f>
        <v>0.62863368910782713</v>
      </c>
      <c r="E2588">
        <f>COUNTIF(user_list!H:H,A2588)</f>
        <v>0</v>
      </c>
      <c r="F2588">
        <f t="shared" si="80"/>
        <v>1</v>
      </c>
      <c r="G2588">
        <f t="shared" si="81"/>
        <v>2022</v>
      </c>
    </row>
    <row r="2589" spans="1:7" x14ac:dyDescent="0.3">
      <c r="A2589" s="65">
        <v>44592</v>
      </c>
      <c r="B2589">
        <f>SUMIFS(user_list!P:P,user_list!G:G,"&lt;="&amp;A2589,user_list!H:H,"&gt;="&amp;A2589)</f>
        <v>0.62863368910782713</v>
      </c>
      <c r="C2589">
        <f>SUMIFS(user_list!Q:Q,user_list!G:G,"&lt;="&amp;A2589,user_list!H:H,"&gt;="&amp;A2589)</f>
        <v>1.9352216748768474</v>
      </c>
      <c r="D2589">
        <f>SUMIFS(user_list!P:P,user_list!G:G,"&lt;="&amp;A2589,user_list!H:H,"&gt;="&amp;A2589,user_list!J:J,days!G2589)+SUMIFS(user_list!P:P,user_list!G:G,"&lt;="&amp;A2589,user_list!H:H,"&gt;="&amp;A2589,user_list!J:J,days!G2589-1)</f>
        <v>0.62863368910782713</v>
      </c>
      <c r="E2589">
        <f>COUNTIF(user_list!H:H,A2589)</f>
        <v>0</v>
      </c>
      <c r="F2589">
        <f t="shared" si="80"/>
        <v>1</v>
      </c>
      <c r="G2589">
        <f t="shared" si="81"/>
        <v>2022</v>
      </c>
    </row>
    <row r="2590" spans="1:7" x14ac:dyDescent="0.3">
      <c r="A2590" s="65">
        <v>44593</v>
      </c>
      <c r="B2590">
        <f>SUMIFS(user_list!P:P,user_list!G:G,"&lt;="&amp;A2590,user_list!H:H,"&gt;="&amp;A2590)</f>
        <v>0.62863368910782713</v>
      </c>
      <c r="C2590">
        <f>SUMIFS(user_list!Q:Q,user_list!G:G,"&lt;="&amp;A2590,user_list!H:H,"&gt;="&amp;A2590)</f>
        <v>1.9352216748768474</v>
      </c>
      <c r="D2590">
        <f>SUMIFS(user_list!P:P,user_list!G:G,"&lt;="&amp;A2590,user_list!H:H,"&gt;="&amp;A2590,user_list!J:J,days!G2590)+SUMIFS(user_list!P:P,user_list!G:G,"&lt;="&amp;A2590,user_list!H:H,"&gt;="&amp;A2590,user_list!J:J,days!G2590-1)</f>
        <v>0.62863368910782713</v>
      </c>
      <c r="E2590">
        <f>COUNTIF(user_list!H:H,A2590)</f>
        <v>0</v>
      </c>
      <c r="F2590">
        <f t="shared" si="80"/>
        <v>2</v>
      </c>
      <c r="G2590">
        <f t="shared" si="81"/>
        <v>2022</v>
      </c>
    </row>
    <row r="2591" spans="1:7" x14ac:dyDescent="0.3">
      <c r="A2591" s="65">
        <v>44594</v>
      </c>
      <c r="B2591">
        <f>SUMIFS(user_list!P:P,user_list!G:G,"&lt;="&amp;A2591,user_list!H:H,"&gt;="&amp;A2591)</f>
        <v>0.62863368910782713</v>
      </c>
      <c r="C2591">
        <f>SUMIFS(user_list!Q:Q,user_list!G:G,"&lt;="&amp;A2591,user_list!H:H,"&gt;="&amp;A2591)</f>
        <v>1.9352216748768474</v>
      </c>
      <c r="D2591">
        <f>SUMIFS(user_list!P:P,user_list!G:G,"&lt;="&amp;A2591,user_list!H:H,"&gt;="&amp;A2591,user_list!J:J,days!G2591)+SUMIFS(user_list!P:P,user_list!G:G,"&lt;="&amp;A2591,user_list!H:H,"&gt;="&amp;A2591,user_list!J:J,days!G2591-1)</f>
        <v>0.62863368910782713</v>
      </c>
      <c r="E2591">
        <f>COUNTIF(user_list!H:H,A2591)</f>
        <v>0</v>
      </c>
      <c r="F2591">
        <f t="shared" si="80"/>
        <v>2</v>
      </c>
      <c r="G2591">
        <f t="shared" si="81"/>
        <v>2022</v>
      </c>
    </row>
    <row r="2592" spans="1:7" x14ac:dyDescent="0.3">
      <c r="A2592" s="65">
        <v>44595</v>
      </c>
      <c r="B2592">
        <f>SUMIFS(user_list!P:P,user_list!G:G,"&lt;="&amp;A2592,user_list!H:H,"&gt;="&amp;A2592)</f>
        <v>0.62863368910782713</v>
      </c>
      <c r="C2592">
        <f>SUMIFS(user_list!Q:Q,user_list!G:G,"&lt;="&amp;A2592,user_list!H:H,"&gt;="&amp;A2592)</f>
        <v>1.9352216748768474</v>
      </c>
      <c r="D2592">
        <f>SUMIFS(user_list!P:P,user_list!G:G,"&lt;="&amp;A2592,user_list!H:H,"&gt;="&amp;A2592,user_list!J:J,days!G2592)+SUMIFS(user_list!P:P,user_list!G:G,"&lt;="&amp;A2592,user_list!H:H,"&gt;="&amp;A2592,user_list!J:J,days!G2592-1)</f>
        <v>0.62863368910782713</v>
      </c>
      <c r="E2592">
        <f>COUNTIF(user_list!H:H,A2592)</f>
        <v>0</v>
      </c>
      <c r="F2592">
        <f t="shared" si="80"/>
        <v>2</v>
      </c>
      <c r="G2592">
        <f t="shared" si="81"/>
        <v>2022</v>
      </c>
    </row>
    <row r="2593" spans="1:7" x14ac:dyDescent="0.3">
      <c r="A2593" s="65">
        <v>44596</v>
      </c>
      <c r="B2593">
        <f>SUMIFS(user_list!P:P,user_list!G:G,"&lt;="&amp;A2593,user_list!H:H,"&gt;="&amp;A2593)</f>
        <v>0.62863368910782713</v>
      </c>
      <c r="C2593">
        <f>SUMIFS(user_list!Q:Q,user_list!G:G,"&lt;="&amp;A2593,user_list!H:H,"&gt;="&amp;A2593)</f>
        <v>1.9352216748768474</v>
      </c>
      <c r="D2593">
        <f>SUMIFS(user_list!P:P,user_list!G:G,"&lt;="&amp;A2593,user_list!H:H,"&gt;="&amp;A2593,user_list!J:J,days!G2593)+SUMIFS(user_list!P:P,user_list!G:G,"&lt;="&amp;A2593,user_list!H:H,"&gt;="&amp;A2593,user_list!J:J,days!G2593-1)</f>
        <v>0.62863368910782713</v>
      </c>
      <c r="E2593">
        <f>COUNTIF(user_list!H:H,A2593)</f>
        <v>0</v>
      </c>
      <c r="F2593">
        <f t="shared" si="80"/>
        <v>2</v>
      </c>
      <c r="G2593">
        <f t="shared" si="81"/>
        <v>2022</v>
      </c>
    </row>
    <row r="2594" spans="1:7" x14ac:dyDescent="0.3">
      <c r="A2594" s="65">
        <v>44597</v>
      </c>
      <c r="B2594">
        <f>SUMIFS(user_list!P:P,user_list!G:G,"&lt;="&amp;A2594,user_list!H:H,"&gt;="&amp;A2594)</f>
        <v>0.62863368910782713</v>
      </c>
      <c r="C2594">
        <f>SUMIFS(user_list!Q:Q,user_list!G:G,"&lt;="&amp;A2594,user_list!H:H,"&gt;="&amp;A2594)</f>
        <v>1.9352216748768474</v>
      </c>
      <c r="D2594">
        <f>SUMIFS(user_list!P:P,user_list!G:G,"&lt;="&amp;A2594,user_list!H:H,"&gt;="&amp;A2594,user_list!J:J,days!G2594)+SUMIFS(user_list!P:P,user_list!G:G,"&lt;="&amp;A2594,user_list!H:H,"&gt;="&amp;A2594,user_list!J:J,days!G2594-1)</f>
        <v>0.62863368910782713</v>
      </c>
      <c r="E2594">
        <f>COUNTIF(user_list!H:H,A2594)</f>
        <v>0</v>
      </c>
      <c r="F2594">
        <f t="shared" si="80"/>
        <v>2</v>
      </c>
      <c r="G2594">
        <f t="shared" si="81"/>
        <v>2022</v>
      </c>
    </row>
    <row r="2595" spans="1:7" x14ac:dyDescent="0.3">
      <c r="A2595" s="65">
        <v>44598</v>
      </c>
      <c r="B2595">
        <f>SUMIFS(user_list!P:P,user_list!G:G,"&lt;="&amp;A2595,user_list!H:H,"&gt;="&amp;A2595)</f>
        <v>0.62863368910782713</v>
      </c>
      <c r="C2595">
        <f>SUMIFS(user_list!Q:Q,user_list!G:G,"&lt;="&amp;A2595,user_list!H:H,"&gt;="&amp;A2595)</f>
        <v>1.9352216748768474</v>
      </c>
      <c r="D2595">
        <f>SUMIFS(user_list!P:P,user_list!G:G,"&lt;="&amp;A2595,user_list!H:H,"&gt;="&amp;A2595,user_list!J:J,days!G2595)+SUMIFS(user_list!P:P,user_list!G:G,"&lt;="&amp;A2595,user_list!H:H,"&gt;="&amp;A2595,user_list!J:J,days!G2595-1)</f>
        <v>0.62863368910782713</v>
      </c>
      <c r="E2595">
        <f>COUNTIF(user_list!H:H,A2595)</f>
        <v>0</v>
      </c>
      <c r="F2595">
        <f t="shared" si="80"/>
        <v>2</v>
      </c>
      <c r="G2595">
        <f t="shared" si="81"/>
        <v>2022</v>
      </c>
    </row>
    <row r="2596" spans="1:7" x14ac:dyDescent="0.3">
      <c r="A2596" s="65">
        <v>44599</v>
      </c>
      <c r="B2596">
        <f>SUMIFS(user_list!P:P,user_list!G:G,"&lt;="&amp;A2596,user_list!H:H,"&gt;="&amp;A2596)</f>
        <v>0.62863368910782713</v>
      </c>
      <c r="C2596">
        <f>SUMIFS(user_list!Q:Q,user_list!G:G,"&lt;="&amp;A2596,user_list!H:H,"&gt;="&amp;A2596)</f>
        <v>1.9352216748768474</v>
      </c>
      <c r="D2596">
        <f>SUMIFS(user_list!P:P,user_list!G:G,"&lt;="&amp;A2596,user_list!H:H,"&gt;="&amp;A2596,user_list!J:J,days!G2596)+SUMIFS(user_list!P:P,user_list!G:G,"&lt;="&amp;A2596,user_list!H:H,"&gt;="&amp;A2596,user_list!J:J,days!G2596-1)</f>
        <v>0.62863368910782713</v>
      </c>
      <c r="E2596">
        <f>COUNTIF(user_list!H:H,A2596)</f>
        <v>0</v>
      </c>
      <c r="F2596">
        <f t="shared" si="80"/>
        <v>2</v>
      </c>
      <c r="G2596">
        <f t="shared" si="81"/>
        <v>2022</v>
      </c>
    </row>
    <row r="2597" spans="1:7" x14ac:dyDescent="0.3">
      <c r="A2597" s="65">
        <v>44600</v>
      </c>
      <c r="B2597">
        <f>SUMIFS(user_list!P:P,user_list!G:G,"&lt;="&amp;A2597,user_list!H:H,"&gt;="&amp;A2597)</f>
        <v>0.62863368910782713</v>
      </c>
      <c r="C2597">
        <f>SUMIFS(user_list!Q:Q,user_list!G:G,"&lt;="&amp;A2597,user_list!H:H,"&gt;="&amp;A2597)</f>
        <v>1.9352216748768474</v>
      </c>
      <c r="D2597">
        <f>SUMIFS(user_list!P:P,user_list!G:G,"&lt;="&amp;A2597,user_list!H:H,"&gt;="&amp;A2597,user_list!J:J,days!G2597)+SUMIFS(user_list!P:P,user_list!G:G,"&lt;="&amp;A2597,user_list!H:H,"&gt;="&amp;A2597,user_list!J:J,days!G2597-1)</f>
        <v>0.62863368910782713</v>
      </c>
      <c r="E2597">
        <f>COUNTIF(user_list!H:H,A2597)</f>
        <v>0</v>
      </c>
      <c r="F2597">
        <f t="shared" si="80"/>
        <v>2</v>
      </c>
      <c r="G2597">
        <f t="shared" si="81"/>
        <v>2022</v>
      </c>
    </row>
    <row r="2598" spans="1:7" x14ac:dyDescent="0.3">
      <c r="A2598" s="65">
        <v>44601</v>
      </c>
      <c r="B2598">
        <f>SUMIFS(user_list!P:P,user_list!G:G,"&lt;="&amp;A2598,user_list!H:H,"&gt;="&amp;A2598)</f>
        <v>0.62863368910782713</v>
      </c>
      <c r="C2598">
        <f>SUMIFS(user_list!Q:Q,user_list!G:G,"&lt;="&amp;A2598,user_list!H:H,"&gt;="&amp;A2598)</f>
        <v>1.9352216748768474</v>
      </c>
      <c r="D2598">
        <f>SUMIFS(user_list!P:P,user_list!G:G,"&lt;="&amp;A2598,user_list!H:H,"&gt;="&amp;A2598,user_list!J:J,days!G2598)+SUMIFS(user_list!P:P,user_list!G:G,"&lt;="&amp;A2598,user_list!H:H,"&gt;="&amp;A2598,user_list!J:J,days!G2598-1)</f>
        <v>0.62863368910782713</v>
      </c>
      <c r="E2598">
        <f>COUNTIF(user_list!H:H,A2598)</f>
        <v>0</v>
      </c>
      <c r="F2598">
        <f t="shared" si="80"/>
        <v>2</v>
      </c>
      <c r="G2598">
        <f t="shared" si="81"/>
        <v>2022</v>
      </c>
    </row>
    <row r="2599" spans="1:7" x14ac:dyDescent="0.3">
      <c r="A2599" s="65">
        <v>44602</v>
      </c>
      <c r="B2599">
        <f>SUMIFS(user_list!P:P,user_list!G:G,"&lt;="&amp;A2599,user_list!H:H,"&gt;="&amp;A2599)</f>
        <v>0.62863368910782713</v>
      </c>
      <c r="C2599">
        <f>SUMIFS(user_list!Q:Q,user_list!G:G,"&lt;="&amp;A2599,user_list!H:H,"&gt;="&amp;A2599)</f>
        <v>1.9352216748768474</v>
      </c>
      <c r="D2599">
        <f>SUMIFS(user_list!P:P,user_list!G:G,"&lt;="&amp;A2599,user_list!H:H,"&gt;="&amp;A2599,user_list!J:J,days!G2599)+SUMIFS(user_list!P:P,user_list!G:G,"&lt;="&amp;A2599,user_list!H:H,"&gt;="&amp;A2599,user_list!J:J,days!G2599-1)</f>
        <v>0.62863368910782713</v>
      </c>
      <c r="E2599">
        <f>COUNTIF(user_list!H:H,A2599)</f>
        <v>1</v>
      </c>
      <c r="F2599">
        <f t="shared" si="80"/>
        <v>2</v>
      </c>
      <c r="G2599">
        <f t="shared" si="81"/>
        <v>2022</v>
      </c>
    </row>
    <row r="2600" spans="1:7" x14ac:dyDescent="0.3">
      <c r="A2600" s="65">
        <v>44603</v>
      </c>
      <c r="B2600">
        <f>SUMIFS(user_list!P:P,user_list!G:G,"&lt;="&amp;A2600,user_list!H:H,"&gt;="&amp;A2600)</f>
        <v>0.33071702244116041</v>
      </c>
      <c r="C2600">
        <f>SUMIFS(user_list!Q:Q,user_list!G:G,"&lt;="&amp;A2600,user_list!H:H,"&gt;="&amp;A2600)</f>
        <v>1.1852216748768474</v>
      </c>
      <c r="D2600">
        <f>SUMIFS(user_list!P:P,user_list!G:G,"&lt;="&amp;A2600,user_list!H:H,"&gt;="&amp;A2600,user_list!J:J,days!G2600)+SUMIFS(user_list!P:P,user_list!G:G,"&lt;="&amp;A2600,user_list!H:H,"&gt;="&amp;A2600,user_list!J:J,days!G2600-1)</f>
        <v>0.33071702244116041</v>
      </c>
      <c r="E2600">
        <f>COUNTIF(user_list!H:H,A2600)</f>
        <v>0</v>
      </c>
      <c r="F2600">
        <f t="shared" si="80"/>
        <v>2</v>
      </c>
      <c r="G2600">
        <f t="shared" si="81"/>
        <v>2022</v>
      </c>
    </row>
    <row r="2601" spans="1:7" x14ac:dyDescent="0.3">
      <c r="A2601" s="65">
        <v>44604</v>
      </c>
      <c r="B2601">
        <f>SUMIFS(user_list!P:P,user_list!G:G,"&lt;="&amp;A2601,user_list!H:H,"&gt;="&amp;A2601)</f>
        <v>0.33071702244116041</v>
      </c>
      <c r="C2601">
        <f>SUMIFS(user_list!Q:Q,user_list!G:G,"&lt;="&amp;A2601,user_list!H:H,"&gt;="&amp;A2601)</f>
        <v>1.1852216748768474</v>
      </c>
      <c r="D2601">
        <f>SUMIFS(user_list!P:P,user_list!G:G,"&lt;="&amp;A2601,user_list!H:H,"&gt;="&amp;A2601,user_list!J:J,days!G2601)+SUMIFS(user_list!P:P,user_list!G:G,"&lt;="&amp;A2601,user_list!H:H,"&gt;="&amp;A2601,user_list!J:J,days!G2601-1)</f>
        <v>0.33071702244116041</v>
      </c>
      <c r="E2601">
        <f>COUNTIF(user_list!H:H,A2601)</f>
        <v>0</v>
      </c>
      <c r="F2601">
        <f t="shared" si="80"/>
        <v>2</v>
      </c>
      <c r="G2601">
        <f t="shared" si="81"/>
        <v>2022</v>
      </c>
    </row>
    <row r="2602" spans="1:7" x14ac:dyDescent="0.3">
      <c r="A2602" s="65">
        <v>44605</v>
      </c>
      <c r="B2602">
        <f>SUMIFS(user_list!P:P,user_list!G:G,"&lt;="&amp;A2602,user_list!H:H,"&gt;="&amp;A2602)</f>
        <v>0.33071702244116041</v>
      </c>
      <c r="C2602">
        <f>SUMIFS(user_list!Q:Q,user_list!G:G,"&lt;="&amp;A2602,user_list!H:H,"&gt;="&amp;A2602)</f>
        <v>1.1852216748768474</v>
      </c>
      <c r="D2602">
        <f>SUMIFS(user_list!P:P,user_list!G:G,"&lt;="&amp;A2602,user_list!H:H,"&gt;="&amp;A2602,user_list!J:J,days!G2602)+SUMIFS(user_list!P:P,user_list!G:G,"&lt;="&amp;A2602,user_list!H:H,"&gt;="&amp;A2602,user_list!J:J,days!G2602-1)</f>
        <v>0.33071702244116041</v>
      </c>
      <c r="E2602">
        <f>COUNTIF(user_list!H:H,A2602)</f>
        <v>0</v>
      </c>
      <c r="F2602">
        <f t="shared" si="80"/>
        <v>2</v>
      </c>
      <c r="G2602">
        <f t="shared" si="81"/>
        <v>2022</v>
      </c>
    </row>
    <row r="2603" spans="1:7" x14ac:dyDescent="0.3">
      <c r="A2603" s="65">
        <v>44606</v>
      </c>
      <c r="B2603">
        <f>SUMIFS(user_list!P:P,user_list!G:G,"&lt;="&amp;A2603,user_list!H:H,"&gt;="&amp;A2603)</f>
        <v>0.33071702244116041</v>
      </c>
      <c r="C2603">
        <f>SUMIFS(user_list!Q:Q,user_list!G:G,"&lt;="&amp;A2603,user_list!H:H,"&gt;="&amp;A2603)</f>
        <v>1.1852216748768474</v>
      </c>
      <c r="D2603">
        <f>SUMIFS(user_list!P:P,user_list!G:G,"&lt;="&amp;A2603,user_list!H:H,"&gt;="&amp;A2603,user_list!J:J,days!G2603)+SUMIFS(user_list!P:P,user_list!G:G,"&lt;="&amp;A2603,user_list!H:H,"&gt;="&amp;A2603,user_list!J:J,days!G2603-1)</f>
        <v>0.33071702244116041</v>
      </c>
      <c r="E2603">
        <f>COUNTIF(user_list!H:H,A2603)</f>
        <v>0</v>
      </c>
      <c r="F2603">
        <f t="shared" si="80"/>
        <v>2</v>
      </c>
      <c r="G2603">
        <f t="shared" si="81"/>
        <v>2022</v>
      </c>
    </row>
    <row r="2604" spans="1:7" x14ac:dyDescent="0.3">
      <c r="A2604" s="65">
        <v>44607</v>
      </c>
      <c r="B2604">
        <f>SUMIFS(user_list!P:P,user_list!G:G,"&lt;="&amp;A2604,user_list!H:H,"&gt;="&amp;A2604)</f>
        <v>0.45293924466338265</v>
      </c>
      <c r="C2604">
        <f>SUMIFS(user_list!Q:Q,user_list!G:G,"&lt;="&amp;A2604,user_list!H:H,"&gt;="&amp;A2604)</f>
        <v>1.6852216748768474</v>
      </c>
      <c r="D2604">
        <f>SUMIFS(user_list!P:P,user_list!G:G,"&lt;="&amp;A2604,user_list!H:H,"&gt;="&amp;A2604,user_list!J:J,days!G2604)+SUMIFS(user_list!P:P,user_list!G:G,"&lt;="&amp;A2604,user_list!H:H,"&gt;="&amp;A2604,user_list!J:J,days!G2604-1)</f>
        <v>0.45293924466338265</v>
      </c>
      <c r="E2604">
        <f>COUNTIF(user_list!H:H,A2604)</f>
        <v>2</v>
      </c>
      <c r="F2604">
        <f t="shared" si="80"/>
        <v>2</v>
      </c>
      <c r="G2604">
        <f t="shared" si="81"/>
        <v>2022</v>
      </c>
    </row>
    <row r="2605" spans="1:7" x14ac:dyDescent="0.3">
      <c r="A2605" s="65">
        <v>44608</v>
      </c>
      <c r="B2605">
        <f>SUMIFS(user_list!P:P,user_list!G:G,"&lt;="&amp;A2605,user_list!H:H,"&gt;="&amp;A2605)</f>
        <v>0.61734848484848492</v>
      </c>
      <c r="C2605">
        <f>SUMIFS(user_list!Q:Q,user_list!G:G,"&lt;="&amp;A2605,user_list!H:H,"&gt;="&amp;A2605)</f>
        <v>1.8818181818181821</v>
      </c>
      <c r="D2605">
        <f>SUMIFS(user_list!P:P,user_list!G:G,"&lt;="&amp;A2605,user_list!H:H,"&gt;="&amp;A2605,user_list!J:J,days!G2605)+SUMIFS(user_list!P:P,user_list!G:G,"&lt;="&amp;A2605,user_list!H:H,"&gt;="&amp;A2605,user_list!J:J,days!G2605-1)</f>
        <v>0.61734848484848492</v>
      </c>
      <c r="E2605">
        <f>COUNTIF(user_list!H:H,A2605)</f>
        <v>0</v>
      </c>
      <c r="F2605">
        <f t="shared" si="80"/>
        <v>2</v>
      </c>
      <c r="G2605">
        <f t="shared" si="81"/>
        <v>2022</v>
      </c>
    </row>
    <row r="2606" spans="1:7" x14ac:dyDescent="0.3">
      <c r="A2606" s="65">
        <v>44609</v>
      </c>
      <c r="B2606">
        <f>SUMIFS(user_list!P:P,user_list!G:G,"&lt;="&amp;A2606,user_list!H:H,"&gt;="&amp;A2606)</f>
        <v>0.61734848484848492</v>
      </c>
      <c r="C2606">
        <f>SUMIFS(user_list!Q:Q,user_list!G:G,"&lt;="&amp;A2606,user_list!H:H,"&gt;="&amp;A2606)</f>
        <v>1.8818181818181821</v>
      </c>
      <c r="D2606">
        <f>SUMIFS(user_list!P:P,user_list!G:G,"&lt;="&amp;A2606,user_list!H:H,"&gt;="&amp;A2606,user_list!J:J,days!G2606)+SUMIFS(user_list!P:P,user_list!G:G,"&lt;="&amp;A2606,user_list!H:H,"&gt;="&amp;A2606,user_list!J:J,days!G2606-1)</f>
        <v>0.61734848484848492</v>
      </c>
      <c r="E2606">
        <f>COUNTIF(user_list!H:H,A2606)</f>
        <v>0</v>
      </c>
      <c r="F2606">
        <f t="shared" si="80"/>
        <v>2</v>
      </c>
      <c r="G2606">
        <f t="shared" si="81"/>
        <v>2022</v>
      </c>
    </row>
    <row r="2607" spans="1:7" x14ac:dyDescent="0.3">
      <c r="A2607" s="65">
        <v>44610</v>
      </c>
      <c r="B2607">
        <f>SUMIFS(user_list!P:P,user_list!G:G,"&lt;="&amp;A2607,user_list!H:H,"&gt;="&amp;A2607)</f>
        <v>0.61734848484848492</v>
      </c>
      <c r="C2607">
        <f>SUMIFS(user_list!Q:Q,user_list!G:G,"&lt;="&amp;A2607,user_list!H:H,"&gt;="&amp;A2607)</f>
        <v>1.8818181818181821</v>
      </c>
      <c r="D2607">
        <f>SUMIFS(user_list!P:P,user_list!G:G,"&lt;="&amp;A2607,user_list!H:H,"&gt;="&amp;A2607,user_list!J:J,days!G2607)+SUMIFS(user_list!P:P,user_list!G:G,"&lt;="&amp;A2607,user_list!H:H,"&gt;="&amp;A2607,user_list!J:J,days!G2607-1)</f>
        <v>0.61734848484848492</v>
      </c>
      <c r="E2607">
        <f>COUNTIF(user_list!H:H,A2607)</f>
        <v>0</v>
      </c>
      <c r="F2607">
        <f t="shared" si="80"/>
        <v>2</v>
      </c>
      <c r="G2607">
        <f t="shared" si="81"/>
        <v>2022</v>
      </c>
    </row>
    <row r="2608" spans="1:7" x14ac:dyDescent="0.3">
      <c r="A2608" s="65">
        <v>44611</v>
      </c>
      <c r="B2608">
        <f>SUMIFS(user_list!P:P,user_list!G:G,"&lt;="&amp;A2608,user_list!H:H,"&gt;="&amp;A2608)</f>
        <v>0.61734848484848492</v>
      </c>
      <c r="C2608">
        <f>SUMIFS(user_list!Q:Q,user_list!G:G,"&lt;="&amp;A2608,user_list!H:H,"&gt;="&amp;A2608)</f>
        <v>1.8818181818181821</v>
      </c>
      <c r="D2608">
        <f>SUMIFS(user_list!P:P,user_list!G:G,"&lt;="&amp;A2608,user_list!H:H,"&gt;="&amp;A2608,user_list!J:J,days!G2608)+SUMIFS(user_list!P:P,user_list!G:G,"&lt;="&amp;A2608,user_list!H:H,"&gt;="&amp;A2608,user_list!J:J,days!G2608-1)</f>
        <v>0.61734848484848492</v>
      </c>
      <c r="E2608">
        <f>COUNTIF(user_list!H:H,A2608)</f>
        <v>0</v>
      </c>
      <c r="F2608">
        <f t="shared" si="80"/>
        <v>2</v>
      </c>
      <c r="G2608">
        <f t="shared" si="81"/>
        <v>2022</v>
      </c>
    </row>
    <row r="2609" spans="1:7" x14ac:dyDescent="0.3">
      <c r="A2609" s="65">
        <v>44612</v>
      </c>
      <c r="B2609">
        <f>SUMIFS(user_list!P:P,user_list!G:G,"&lt;="&amp;A2609,user_list!H:H,"&gt;="&amp;A2609)</f>
        <v>0.61734848484848492</v>
      </c>
      <c r="C2609">
        <f>SUMIFS(user_list!Q:Q,user_list!G:G,"&lt;="&amp;A2609,user_list!H:H,"&gt;="&amp;A2609)</f>
        <v>1.8818181818181821</v>
      </c>
      <c r="D2609">
        <f>SUMIFS(user_list!P:P,user_list!G:G,"&lt;="&amp;A2609,user_list!H:H,"&gt;="&amp;A2609,user_list!J:J,days!G2609)+SUMIFS(user_list!P:P,user_list!G:G,"&lt;="&amp;A2609,user_list!H:H,"&gt;="&amp;A2609,user_list!J:J,days!G2609-1)</f>
        <v>0.61734848484848492</v>
      </c>
      <c r="E2609">
        <f>COUNTIF(user_list!H:H,A2609)</f>
        <v>0</v>
      </c>
      <c r="F2609">
        <f t="shared" si="80"/>
        <v>2</v>
      </c>
      <c r="G2609">
        <f t="shared" si="81"/>
        <v>2022</v>
      </c>
    </row>
    <row r="2610" spans="1:7" x14ac:dyDescent="0.3">
      <c r="A2610" s="65">
        <v>44613</v>
      </c>
      <c r="B2610">
        <f>SUMIFS(user_list!P:P,user_list!G:G,"&lt;="&amp;A2610,user_list!H:H,"&gt;="&amp;A2610)</f>
        <v>0.61734848484848492</v>
      </c>
      <c r="C2610">
        <f>SUMIFS(user_list!Q:Q,user_list!G:G,"&lt;="&amp;A2610,user_list!H:H,"&gt;="&amp;A2610)</f>
        <v>1.8818181818181821</v>
      </c>
      <c r="D2610">
        <f>SUMIFS(user_list!P:P,user_list!G:G,"&lt;="&amp;A2610,user_list!H:H,"&gt;="&amp;A2610,user_list!J:J,days!G2610)+SUMIFS(user_list!P:P,user_list!G:G,"&lt;="&amp;A2610,user_list!H:H,"&gt;="&amp;A2610,user_list!J:J,days!G2610-1)</f>
        <v>0.61734848484848492</v>
      </c>
      <c r="E2610">
        <f>COUNTIF(user_list!H:H,A2610)</f>
        <v>1</v>
      </c>
      <c r="F2610">
        <f t="shared" si="80"/>
        <v>2</v>
      </c>
      <c r="G2610">
        <f t="shared" si="81"/>
        <v>2022</v>
      </c>
    </row>
    <row r="2611" spans="1:7" x14ac:dyDescent="0.3">
      <c r="A2611" s="65">
        <v>44614</v>
      </c>
      <c r="B2611">
        <f>SUMIFS(user_list!P:P,user_list!G:G,"&lt;="&amp;A2611,user_list!H:H,"&gt;="&amp;A2611)</f>
        <v>0.5906818181818182</v>
      </c>
      <c r="C2611">
        <f>SUMIFS(user_list!Q:Q,user_list!G:G,"&lt;="&amp;A2611,user_list!H:H,"&gt;="&amp;A2611)</f>
        <v>1.6818181818181821</v>
      </c>
      <c r="D2611">
        <f>SUMIFS(user_list!P:P,user_list!G:G,"&lt;="&amp;A2611,user_list!H:H,"&gt;="&amp;A2611,user_list!J:J,days!G2611)+SUMIFS(user_list!P:P,user_list!G:G,"&lt;="&amp;A2611,user_list!H:H,"&gt;="&amp;A2611,user_list!J:J,days!G2611-1)</f>
        <v>0.5906818181818182</v>
      </c>
      <c r="E2611">
        <f>COUNTIF(user_list!H:H,A2611)</f>
        <v>0</v>
      </c>
      <c r="F2611">
        <f t="shared" si="80"/>
        <v>2</v>
      </c>
      <c r="G2611">
        <f t="shared" si="81"/>
        <v>2022</v>
      </c>
    </row>
    <row r="2612" spans="1:7" x14ac:dyDescent="0.3">
      <c r="A2612" s="65">
        <v>44615</v>
      </c>
      <c r="B2612">
        <f>SUMIFS(user_list!P:P,user_list!G:G,"&lt;="&amp;A2612,user_list!H:H,"&gt;="&amp;A2612)</f>
        <v>0.5906818181818182</v>
      </c>
      <c r="C2612">
        <f>SUMIFS(user_list!Q:Q,user_list!G:G,"&lt;="&amp;A2612,user_list!H:H,"&gt;="&amp;A2612)</f>
        <v>1.6818181818181821</v>
      </c>
      <c r="D2612">
        <f>SUMIFS(user_list!P:P,user_list!G:G,"&lt;="&amp;A2612,user_list!H:H,"&gt;="&amp;A2612,user_list!J:J,days!G2612)+SUMIFS(user_list!P:P,user_list!G:G,"&lt;="&amp;A2612,user_list!H:H,"&gt;="&amp;A2612,user_list!J:J,days!G2612-1)</f>
        <v>0.5906818181818182</v>
      </c>
      <c r="E2612">
        <f>COUNTIF(user_list!H:H,A2612)</f>
        <v>0</v>
      </c>
      <c r="F2612">
        <f t="shared" si="80"/>
        <v>2</v>
      </c>
      <c r="G2612">
        <f t="shared" si="81"/>
        <v>2022</v>
      </c>
    </row>
    <row r="2613" spans="1:7" x14ac:dyDescent="0.3">
      <c r="A2613" s="65">
        <v>44616</v>
      </c>
      <c r="B2613">
        <f>SUMIFS(user_list!P:P,user_list!G:G,"&lt;="&amp;A2613,user_list!H:H,"&gt;="&amp;A2613)</f>
        <v>0.5906818181818182</v>
      </c>
      <c r="C2613">
        <f>SUMIFS(user_list!Q:Q,user_list!G:G,"&lt;="&amp;A2613,user_list!H:H,"&gt;="&amp;A2613)</f>
        <v>1.6818181818181821</v>
      </c>
      <c r="D2613">
        <f>SUMIFS(user_list!P:P,user_list!G:G,"&lt;="&amp;A2613,user_list!H:H,"&gt;="&amp;A2613,user_list!J:J,days!G2613)+SUMIFS(user_list!P:P,user_list!G:G,"&lt;="&amp;A2613,user_list!H:H,"&gt;="&amp;A2613,user_list!J:J,days!G2613-1)</f>
        <v>0.5906818181818182</v>
      </c>
      <c r="E2613">
        <f>COUNTIF(user_list!H:H,A2613)</f>
        <v>0</v>
      </c>
      <c r="F2613">
        <f t="shared" si="80"/>
        <v>2</v>
      </c>
      <c r="G2613">
        <f t="shared" si="81"/>
        <v>2022</v>
      </c>
    </row>
    <row r="2614" spans="1:7" x14ac:dyDescent="0.3">
      <c r="A2614" s="65">
        <v>44617</v>
      </c>
      <c r="B2614">
        <f>SUMIFS(user_list!P:P,user_list!G:G,"&lt;="&amp;A2614,user_list!H:H,"&gt;="&amp;A2614)</f>
        <v>0.5906818181818182</v>
      </c>
      <c r="C2614">
        <f>SUMIFS(user_list!Q:Q,user_list!G:G,"&lt;="&amp;A2614,user_list!H:H,"&gt;="&amp;A2614)</f>
        <v>1.6818181818181821</v>
      </c>
      <c r="D2614">
        <f>SUMIFS(user_list!P:P,user_list!G:G,"&lt;="&amp;A2614,user_list!H:H,"&gt;="&amp;A2614,user_list!J:J,days!G2614)+SUMIFS(user_list!P:P,user_list!G:G,"&lt;="&amp;A2614,user_list!H:H,"&gt;="&amp;A2614,user_list!J:J,days!G2614-1)</f>
        <v>0.5906818181818182</v>
      </c>
      <c r="E2614">
        <f>COUNTIF(user_list!H:H,A2614)</f>
        <v>0</v>
      </c>
      <c r="F2614">
        <f t="shared" si="80"/>
        <v>2</v>
      </c>
      <c r="G2614">
        <f t="shared" si="81"/>
        <v>2022</v>
      </c>
    </row>
    <row r="2615" spans="1:7" x14ac:dyDescent="0.3">
      <c r="A2615" s="65">
        <v>44618</v>
      </c>
      <c r="B2615">
        <f>SUMIFS(user_list!P:P,user_list!G:G,"&lt;="&amp;A2615,user_list!H:H,"&gt;="&amp;A2615)</f>
        <v>0.92877705627705631</v>
      </c>
      <c r="C2615">
        <f>SUMIFS(user_list!Q:Q,user_list!G:G,"&lt;="&amp;A2615,user_list!H:H,"&gt;="&amp;A2615)</f>
        <v>2.5389610389610393</v>
      </c>
      <c r="D2615">
        <f>SUMIFS(user_list!P:P,user_list!G:G,"&lt;="&amp;A2615,user_list!H:H,"&gt;="&amp;A2615,user_list!J:J,days!G2615)+SUMIFS(user_list!P:P,user_list!G:G,"&lt;="&amp;A2615,user_list!H:H,"&gt;="&amp;A2615,user_list!J:J,days!G2615-1)</f>
        <v>0.92877705627705631</v>
      </c>
      <c r="E2615">
        <f>COUNTIF(user_list!H:H,A2615)</f>
        <v>1</v>
      </c>
      <c r="F2615">
        <f t="shared" si="80"/>
        <v>2</v>
      </c>
      <c r="G2615">
        <f t="shared" si="81"/>
        <v>2022</v>
      </c>
    </row>
    <row r="2616" spans="1:7" x14ac:dyDescent="0.3">
      <c r="A2616" s="65">
        <v>44619</v>
      </c>
      <c r="B2616">
        <f>SUMIFS(user_list!P:P,user_list!G:G,"&lt;="&amp;A2616,user_list!H:H,"&gt;="&amp;A2616)</f>
        <v>0.46031746031746035</v>
      </c>
      <c r="C2616">
        <f>SUMIFS(user_list!Q:Q,user_list!G:G,"&lt;="&amp;A2616,user_list!H:H,"&gt;="&amp;A2616)</f>
        <v>1.3571428571428572</v>
      </c>
      <c r="D2616">
        <f>SUMIFS(user_list!P:P,user_list!G:G,"&lt;="&amp;A2616,user_list!H:H,"&gt;="&amp;A2616,user_list!J:J,days!G2616)+SUMIFS(user_list!P:P,user_list!G:G,"&lt;="&amp;A2616,user_list!H:H,"&gt;="&amp;A2616,user_list!J:J,days!G2616-1)</f>
        <v>0.46031746031746035</v>
      </c>
      <c r="E2616">
        <f>COUNTIF(user_list!H:H,A2616)</f>
        <v>0</v>
      </c>
      <c r="F2616">
        <f t="shared" si="80"/>
        <v>2</v>
      </c>
      <c r="G2616">
        <f t="shared" si="81"/>
        <v>2022</v>
      </c>
    </row>
    <row r="2617" spans="1:7" x14ac:dyDescent="0.3">
      <c r="A2617" s="65">
        <v>44620</v>
      </c>
      <c r="B2617">
        <f>SUMIFS(user_list!P:P,user_list!G:G,"&lt;="&amp;A2617,user_list!H:H,"&gt;="&amp;A2617)</f>
        <v>0.46031746031746035</v>
      </c>
      <c r="C2617">
        <f>SUMIFS(user_list!Q:Q,user_list!G:G,"&lt;="&amp;A2617,user_list!H:H,"&gt;="&amp;A2617)</f>
        <v>1.3571428571428572</v>
      </c>
      <c r="D2617">
        <f>SUMIFS(user_list!P:P,user_list!G:G,"&lt;="&amp;A2617,user_list!H:H,"&gt;="&amp;A2617,user_list!J:J,days!G2617)+SUMIFS(user_list!P:P,user_list!G:G,"&lt;="&amp;A2617,user_list!H:H,"&gt;="&amp;A2617,user_list!J:J,days!G2617-1)</f>
        <v>0.46031746031746035</v>
      </c>
      <c r="E2617">
        <f>COUNTIF(user_list!H:H,A2617)</f>
        <v>0</v>
      </c>
      <c r="F2617">
        <f t="shared" si="80"/>
        <v>2</v>
      </c>
      <c r="G2617">
        <f t="shared" si="81"/>
        <v>2022</v>
      </c>
    </row>
    <row r="2618" spans="1:7" x14ac:dyDescent="0.3">
      <c r="A2618" s="65">
        <v>44621</v>
      </c>
      <c r="B2618">
        <f>SUMIFS(user_list!P:P,user_list!G:G,"&lt;="&amp;A2618,user_list!H:H,"&gt;="&amp;A2618)</f>
        <v>0.46031746031746035</v>
      </c>
      <c r="C2618">
        <f>SUMIFS(user_list!Q:Q,user_list!G:G,"&lt;="&amp;A2618,user_list!H:H,"&gt;="&amp;A2618)</f>
        <v>1.3571428571428572</v>
      </c>
      <c r="D2618">
        <f>SUMIFS(user_list!P:P,user_list!G:G,"&lt;="&amp;A2618,user_list!H:H,"&gt;="&amp;A2618,user_list!J:J,days!G2618)+SUMIFS(user_list!P:P,user_list!G:G,"&lt;="&amp;A2618,user_list!H:H,"&gt;="&amp;A2618,user_list!J:J,days!G2618-1)</f>
        <v>0.46031746031746035</v>
      </c>
      <c r="E2618">
        <f>COUNTIF(user_list!H:H,A2618)</f>
        <v>0</v>
      </c>
      <c r="F2618">
        <f t="shared" si="80"/>
        <v>3</v>
      </c>
      <c r="G2618">
        <f t="shared" si="81"/>
        <v>2022</v>
      </c>
    </row>
    <row r="2619" spans="1:7" x14ac:dyDescent="0.3">
      <c r="A2619" s="65">
        <v>44622</v>
      </c>
      <c r="B2619">
        <f>SUMIFS(user_list!P:P,user_list!G:G,"&lt;="&amp;A2619,user_list!H:H,"&gt;="&amp;A2619)</f>
        <v>0.60378592878592885</v>
      </c>
      <c r="C2619">
        <f>SUMIFS(user_list!Q:Q,user_list!G:G,"&lt;="&amp;A2619,user_list!H:H,"&gt;="&amp;A2619)</f>
        <v>1.7084942084942085</v>
      </c>
      <c r="D2619">
        <f>SUMIFS(user_list!P:P,user_list!G:G,"&lt;="&amp;A2619,user_list!H:H,"&gt;="&amp;A2619,user_list!J:J,days!G2619)+SUMIFS(user_list!P:P,user_list!G:G,"&lt;="&amp;A2619,user_list!H:H,"&gt;="&amp;A2619,user_list!J:J,days!G2619-1)</f>
        <v>0.60378592878592885</v>
      </c>
      <c r="E2619">
        <f>COUNTIF(user_list!H:H,A2619)</f>
        <v>0</v>
      </c>
      <c r="F2619">
        <f t="shared" si="80"/>
        <v>3</v>
      </c>
      <c r="G2619">
        <f t="shared" si="81"/>
        <v>2022</v>
      </c>
    </row>
    <row r="2620" spans="1:7" x14ac:dyDescent="0.3">
      <c r="A2620" s="65">
        <v>44623</v>
      </c>
      <c r="B2620">
        <f>SUMIFS(user_list!P:P,user_list!G:G,"&lt;="&amp;A2620,user_list!H:H,"&gt;="&amp;A2620)</f>
        <v>0.60378592878592885</v>
      </c>
      <c r="C2620">
        <f>SUMIFS(user_list!Q:Q,user_list!G:G,"&lt;="&amp;A2620,user_list!H:H,"&gt;="&amp;A2620)</f>
        <v>1.7084942084942085</v>
      </c>
      <c r="D2620">
        <f>SUMIFS(user_list!P:P,user_list!G:G,"&lt;="&amp;A2620,user_list!H:H,"&gt;="&amp;A2620,user_list!J:J,days!G2620)+SUMIFS(user_list!P:P,user_list!G:G,"&lt;="&amp;A2620,user_list!H:H,"&gt;="&amp;A2620,user_list!J:J,days!G2620-1)</f>
        <v>0.60378592878592885</v>
      </c>
      <c r="E2620">
        <f>COUNTIF(user_list!H:H,A2620)</f>
        <v>0</v>
      </c>
      <c r="F2620">
        <f t="shared" si="80"/>
        <v>3</v>
      </c>
      <c r="G2620">
        <f t="shared" si="81"/>
        <v>2022</v>
      </c>
    </row>
    <row r="2621" spans="1:7" x14ac:dyDescent="0.3">
      <c r="A2621" s="65">
        <v>44624</v>
      </c>
      <c r="B2621">
        <f>SUMIFS(user_list!P:P,user_list!G:G,"&lt;="&amp;A2621,user_list!H:H,"&gt;="&amp;A2621)</f>
        <v>0.60378592878592885</v>
      </c>
      <c r="C2621">
        <f>SUMIFS(user_list!Q:Q,user_list!G:G,"&lt;="&amp;A2621,user_list!H:H,"&gt;="&amp;A2621)</f>
        <v>1.7084942084942085</v>
      </c>
      <c r="D2621">
        <f>SUMIFS(user_list!P:P,user_list!G:G,"&lt;="&amp;A2621,user_list!H:H,"&gt;="&amp;A2621,user_list!J:J,days!G2621)+SUMIFS(user_list!P:P,user_list!G:G,"&lt;="&amp;A2621,user_list!H:H,"&gt;="&amp;A2621,user_list!J:J,days!G2621-1)</f>
        <v>0.60378592878592885</v>
      </c>
      <c r="E2621">
        <f>COUNTIF(user_list!H:H,A2621)</f>
        <v>0</v>
      </c>
      <c r="F2621">
        <f t="shared" si="80"/>
        <v>3</v>
      </c>
      <c r="G2621">
        <f t="shared" si="81"/>
        <v>2022</v>
      </c>
    </row>
    <row r="2622" spans="1:7" x14ac:dyDescent="0.3">
      <c r="A2622" s="65">
        <v>44625</v>
      </c>
      <c r="B2622">
        <f>SUMIFS(user_list!P:P,user_list!G:G,"&lt;="&amp;A2622,user_list!H:H,"&gt;="&amp;A2622)</f>
        <v>0.60378592878592885</v>
      </c>
      <c r="C2622">
        <f>SUMIFS(user_list!Q:Q,user_list!G:G,"&lt;="&amp;A2622,user_list!H:H,"&gt;="&amp;A2622)</f>
        <v>1.7084942084942085</v>
      </c>
      <c r="D2622">
        <f>SUMIFS(user_list!P:P,user_list!G:G,"&lt;="&amp;A2622,user_list!H:H,"&gt;="&amp;A2622,user_list!J:J,days!G2622)+SUMIFS(user_list!P:P,user_list!G:G,"&lt;="&amp;A2622,user_list!H:H,"&gt;="&amp;A2622,user_list!J:J,days!G2622-1)</f>
        <v>0.60378592878592885</v>
      </c>
      <c r="E2622">
        <f>COUNTIF(user_list!H:H,A2622)</f>
        <v>0</v>
      </c>
      <c r="F2622">
        <f t="shared" si="80"/>
        <v>3</v>
      </c>
      <c r="G2622">
        <f t="shared" si="81"/>
        <v>2022</v>
      </c>
    </row>
    <row r="2623" spans="1:7" x14ac:dyDescent="0.3">
      <c r="A2623" s="65">
        <v>44626</v>
      </c>
      <c r="B2623">
        <f>SUMIFS(user_list!P:P,user_list!G:G,"&lt;="&amp;A2623,user_list!H:H,"&gt;="&amp;A2623)</f>
        <v>0.60378592878592885</v>
      </c>
      <c r="C2623">
        <f>SUMIFS(user_list!Q:Q,user_list!G:G,"&lt;="&amp;A2623,user_list!H:H,"&gt;="&amp;A2623)</f>
        <v>1.7084942084942085</v>
      </c>
      <c r="D2623">
        <f>SUMIFS(user_list!P:P,user_list!G:G,"&lt;="&amp;A2623,user_list!H:H,"&gt;="&amp;A2623,user_list!J:J,days!G2623)+SUMIFS(user_list!P:P,user_list!G:G,"&lt;="&amp;A2623,user_list!H:H,"&gt;="&amp;A2623,user_list!J:J,days!G2623-1)</f>
        <v>0.60378592878592885</v>
      </c>
      <c r="E2623">
        <f>COUNTIF(user_list!H:H,A2623)</f>
        <v>0</v>
      </c>
      <c r="F2623">
        <f t="shared" si="80"/>
        <v>3</v>
      </c>
      <c r="G2623">
        <f t="shared" si="81"/>
        <v>2022</v>
      </c>
    </row>
    <row r="2624" spans="1:7" x14ac:dyDescent="0.3">
      <c r="A2624" s="65">
        <v>44627</v>
      </c>
      <c r="B2624">
        <f>SUMIFS(user_list!P:P,user_list!G:G,"&lt;="&amp;A2624,user_list!H:H,"&gt;="&amp;A2624)</f>
        <v>0.60378592878592885</v>
      </c>
      <c r="C2624">
        <f>SUMIFS(user_list!Q:Q,user_list!G:G,"&lt;="&amp;A2624,user_list!H:H,"&gt;="&amp;A2624)</f>
        <v>1.7084942084942085</v>
      </c>
      <c r="D2624">
        <f>SUMIFS(user_list!P:P,user_list!G:G,"&lt;="&amp;A2624,user_list!H:H,"&gt;="&amp;A2624,user_list!J:J,days!G2624)+SUMIFS(user_list!P:P,user_list!G:G,"&lt;="&amp;A2624,user_list!H:H,"&gt;="&amp;A2624,user_list!J:J,days!G2624-1)</f>
        <v>0.60378592878592885</v>
      </c>
      <c r="E2624">
        <f>COUNTIF(user_list!H:H,A2624)</f>
        <v>0</v>
      </c>
      <c r="F2624">
        <f t="shared" si="80"/>
        <v>3</v>
      </c>
      <c r="G2624">
        <f t="shared" si="81"/>
        <v>2022</v>
      </c>
    </row>
    <row r="2625" spans="1:7" x14ac:dyDescent="0.3">
      <c r="A2625" s="65">
        <v>44628</v>
      </c>
      <c r="B2625">
        <f>SUMIFS(user_list!P:P,user_list!G:G,"&lt;="&amp;A2625,user_list!H:H,"&gt;="&amp;A2625)</f>
        <v>0.60378592878592885</v>
      </c>
      <c r="C2625">
        <f>SUMIFS(user_list!Q:Q,user_list!G:G,"&lt;="&amp;A2625,user_list!H:H,"&gt;="&amp;A2625)</f>
        <v>1.7084942084942085</v>
      </c>
      <c r="D2625">
        <f>SUMIFS(user_list!P:P,user_list!G:G,"&lt;="&amp;A2625,user_list!H:H,"&gt;="&amp;A2625,user_list!J:J,days!G2625)+SUMIFS(user_list!P:P,user_list!G:G,"&lt;="&amp;A2625,user_list!H:H,"&gt;="&amp;A2625,user_list!J:J,days!G2625-1)</f>
        <v>0.60378592878592885</v>
      </c>
      <c r="E2625">
        <f>COUNTIF(user_list!H:H,A2625)</f>
        <v>0</v>
      </c>
      <c r="F2625">
        <f t="shared" si="80"/>
        <v>3</v>
      </c>
      <c r="G2625">
        <f t="shared" si="81"/>
        <v>2022</v>
      </c>
    </row>
    <row r="2626" spans="1:7" x14ac:dyDescent="0.3">
      <c r="A2626" s="65">
        <v>44629</v>
      </c>
      <c r="B2626">
        <f>SUMIFS(user_list!P:P,user_list!G:G,"&lt;="&amp;A2626,user_list!H:H,"&gt;="&amp;A2626)</f>
        <v>0.60378592878592885</v>
      </c>
      <c r="C2626">
        <f>SUMIFS(user_list!Q:Q,user_list!G:G,"&lt;="&amp;A2626,user_list!H:H,"&gt;="&amp;A2626)</f>
        <v>1.7084942084942085</v>
      </c>
      <c r="D2626">
        <f>SUMIFS(user_list!P:P,user_list!G:G,"&lt;="&amp;A2626,user_list!H:H,"&gt;="&amp;A2626,user_list!J:J,days!G2626)+SUMIFS(user_list!P:P,user_list!G:G,"&lt;="&amp;A2626,user_list!H:H,"&gt;="&amp;A2626,user_list!J:J,days!G2626-1)</f>
        <v>0.60378592878592885</v>
      </c>
      <c r="E2626">
        <f>COUNTIF(user_list!H:H,A2626)</f>
        <v>0</v>
      </c>
      <c r="F2626">
        <f t="shared" ref="F2626:F2689" si="82">MONTH(A2626)</f>
        <v>3</v>
      </c>
      <c r="G2626">
        <f t="shared" ref="G2626:G2689" si="83">YEAR(A2626)</f>
        <v>2022</v>
      </c>
    </row>
    <row r="2627" spans="1:7" x14ac:dyDescent="0.3">
      <c r="A2627" s="65">
        <v>44630</v>
      </c>
      <c r="B2627">
        <f>SUMIFS(user_list!P:P,user_list!G:G,"&lt;="&amp;A2627,user_list!H:H,"&gt;="&amp;A2627)</f>
        <v>0.60378592878592885</v>
      </c>
      <c r="C2627">
        <f>SUMIFS(user_list!Q:Q,user_list!G:G,"&lt;="&amp;A2627,user_list!H:H,"&gt;="&amp;A2627)</f>
        <v>1.7084942084942085</v>
      </c>
      <c r="D2627">
        <f>SUMIFS(user_list!P:P,user_list!G:G,"&lt;="&amp;A2627,user_list!H:H,"&gt;="&amp;A2627,user_list!J:J,days!G2627)+SUMIFS(user_list!P:P,user_list!G:G,"&lt;="&amp;A2627,user_list!H:H,"&gt;="&amp;A2627,user_list!J:J,days!G2627-1)</f>
        <v>0.60378592878592885</v>
      </c>
      <c r="E2627">
        <f>COUNTIF(user_list!H:H,A2627)</f>
        <v>1</v>
      </c>
      <c r="F2627">
        <f t="shared" si="82"/>
        <v>3</v>
      </c>
      <c r="G2627">
        <f t="shared" si="83"/>
        <v>2022</v>
      </c>
    </row>
    <row r="2628" spans="1:7" x14ac:dyDescent="0.3">
      <c r="A2628" s="65">
        <v>44631</v>
      </c>
      <c r="B2628">
        <f>SUMIFS(user_list!P:P,user_list!G:G,"&lt;="&amp;A2628,user_list!H:H,"&gt;="&amp;A2628)</f>
        <v>0.48156370656370662</v>
      </c>
      <c r="C2628">
        <f>SUMIFS(user_list!Q:Q,user_list!G:G,"&lt;="&amp;A2628,user_list!H:H,"&gt;="&amp;A2628)</f>
        <v>1.2084942084942085</v>
      </c>
      <c r="D2628">
        <f>SUMIFS(user_list!P:P,user_list!G:G,"&lt;="&amp;A2628,user_list!H:H,"&gt;="&amp;A2628,user_list!J:J,days!G2628)+SUMIFS(user_list!P:P,user_list!G:G,"&lt;="&amp;A2628,user_list!H:H,"&gt;="&amp;A2628,user_list!J:J,days!G2628-1)</f>
        <v>0.48156370656370662</v>
      </c>
      <c r="E2628">
        <f>COUNTIF(user_list!H:H,A2628)</f>
        <v>1</v>
      </c>
      <c r="F2628">
        <f t="shared" si="82"/>
        <v>3</v>
      </c>
      <c r="G2628">
        <f t="shared" si="83"/>
        <v>2022</v>
      </c>
    </row>
    <row r="2629" spans="1:7" x14ac:dyDescent="0.3">
      <c r="A2629" s="65">
        <v>44632</v>
      </c>
      <c r="B2629">
        <f>SUMIFS(user_list!P:P,user_list!G:G,"&lt;="&amp;A2629,user_list!H:H,"&gt;="&amp;A2629)</f>
        <v>0.1434684684684685</v>
      </c>
      <c r="C2629">
        <f>SUMIFS(user_list!Q:Q,user_list!G:G,"&lt;="&amp;A2629,user_list!H:H,"&gt;="&amp;A2629)</f>
        <v>0.35135135135135143</v>
      </c>
      <c r="D2629">
        <f>SUMIFS(user_list!P:P,user_list!G:G,"&lt;="&amp;A2629,user_list!H:H,"&gt;="&amp;A2629,user_list!J:J,days!G2629)+SUMIFS(user_list!P:P,user_list!G:G,"&lt;="&amp;A2629,user_list!H:H,"&gt;="&amp;A2629,user_list!J:J,days!G2629-1)</f>
        <v>0.1434684684684685</v>
      </c>
      <c r="E2629">
        <f>COUNTIF(user_list!H:H,A2629)</f>
        <v>0</v>
      </c>
      <c r="F2629">
        <f t="shared" si="82"/>
        <v>3</v>
      </c>
      <c r="G2629">
        <f t="shared" si="83"/>
        <v>2022</v>
      </c>
    </row>
    <row r="2630" spans="1:7" x14ac:dyDescent="0.3">
      <c r="A2630" s="65">
        <v>44633</v>
      </c>
      <c r="B2630">
        <f>SUMIFS(user_list!P:P,user_list!G:G,"&lt;="&amp;A2630,user_list!H:H,"&gt;="&amp;A2630)</f>
        <v>0.1434684684684685</v>
      </c>
      <c r="C2630">
        <f>SUMIFS(user_list!Q:Q,user_list!G:G,"&lt;="&amp;A2630,user_list!H:H,"&gt;="&amp;A2630)</f>
        <v>0.35135135135135143</v>
      </c>
      <c r="D2630">
        <f>SUMIFS(user_list!P:P,user_list!G:G,"&lt;="&amp;A2630,user_list!H:H,"&gt;="&amp;A2630,user_list!J:J,days!G2630)+SUMIFS(user_list!P:P,user_list!G:G,"&lt;="&amp;A2630,user_list!H:H,"&gt;="&amp;A2630,user_list!J:J,days!G2630-1)</f>
        <v>0.1434684684684685</v>
      </c>
      <c r="E2630">
        <f>COUNTIF(user_list!H:H,A2630)</f>
        <v>0</v>
      </c>
      <c r="F2630">
        <f t="shared" si="82"/>
        <v>3</v>
      </c>
      <c r="G2630">
        <f t="shared" si="83"/>
        <v>2022</v>
      </c>
    </row>
    <row r="2631" spans="1:7" x14ac:dyDescent="0.3">
      <c r="A2631" s="65">
        <v>44634</v>
      </c>
      <c r="B2631">
        <f>SUMIFS(user_list!P:P,user_list!G:G,"&lt;="&amp;A2631,user_list!H:H,"&gt;="&amp;A2631)</f>
        <v>0.66441049745397573</v>
      </c>
      <c r="C2631">
        <f>SUMIFS(user_list!Q:Q,user_list!G:G,"&lt;="&amp;A2631,user_list!H:H,"&gt;="&amp;A2631)</f>
        <v>1.623090481786134</v>
      </c>
      <c r="D2631">
        <f>SUMIFS(user_list!P:P,user_list!G:G,"&lt;="&amp;A2631,user_list!H:H,"&gt;="&amp;A2631,user_list!J:J,days!G2631)+SUMIFS(user_list!P:P,user_list!G:G,"&lt;="&amp;A2631,user_list!H:H,"&gt;="&amp;A2631,user_list!J:J,days!G2631-1)</f>
        <v>0.66441049745397573</v>
      </c>
      <c r="E2631">
        <f>COUNTIF(user_list!H:H,A2631)</f>
        <v>0</v>
      </c>
      <c r="F2631">
        <f t="shared" si="82"/>
        <v>3</v>
      </c>
      <c r="G2631">
        <f t="shared" si="83"/>
        <v>2022</v>
      </c>
    </row>
    <row r="2632" spans="1:7" x14ac:dyDescent="0.3">
      <c r="A2632" s="65">
        <v>44635</v>
      </c>
      <c r="B2632">
        <f>SUMIFS(user_list!P:P,user_list!G:G,"&lt;="&amp;A2632,user_list!H:H,"&gt;="&amp;A2632)</f>
        <v>0.66441049745397573</v>
      </c>
      <c r="C2632">
        <f>SUMIFS(user_list!Q:Q,user_list!G:G,"&lt;="&amp;A2632,user_list!H:H,"&gt;="&amp;A2632)</f>
        <v>1.623090481786134</v>
      </c>
      <c r="D2632">
        <f>SUMIFS(user_list!P:P,user_list!G:G,"&lt;="&amp;A2632,user_list!H:H,"&gt;="&amp;A2632,user_list!J:J,days!G2632)+SUMIFS(user_list!P:P,user_list!G:G,"&lt;="&amp;A2632,user_list!H:H,"&gt;="&amp;A2632,user_list!J:J,days!G2632-1)</f>
        <v>0.66441049745397573</v>
      </c>
      <c r="E2632">
        <f>COUNTIF(user_list!H:H,A2632)</f>
        <v>0</v>
      </c>
      <c r="F2632">
        <f t="shared" si="82"/>
        <v>3</v>
      </c>
      <c r="G2632">
        <f t="shared" si="83"/>
        <v>2022</v>
      </c>
    </row>
    <row r="2633" spans="1:7" x14ac:dyDescent="0.3">
      <c r="A2633" s="65">
        <v>44636</v>
      </c>
      <c r="B2633">
        <f>SUMIFS(user_list!P:P,user_list!G:G,"&lt;="&amp;A2633,user_list!H:H,"&gt;="&amp;A2633)</f>
        <v>0.66441049745397573</v>
      </c>
      <c r="C2633">
        <f>SUMIFS(user_list!Q:Q,user_list!G:G,"&lt;="&amp;A2633,user_list!H:H,"&gt;="&amp;A2633)</f>
        <v>1.623090481786134</v>
      </c>
      <c r="D2633">
        <f>SUMIFS(user_list!P:P,user_list!G:G,"&lt;="&amp;A2633,user_list!H:H,"&gt;="&amp;A2633,user_list!J:J,days!G2633)+SUMIFS(user_list!P:P,user_list!G:G,"&lt;="&amp;A2633,user_list!H:H,"&gt;="&amp;A2633,user_list!J:J,days!G2633-1)</f>
        <v>0.66441049745397573</v>
      </c>
      <c r="E2633">
        <f>COUNTIF(user_list!H:H,A2633)</f>
        <v>0</v>
      </c>
      <c r="F2633">
        <f t="shared" si="82"/>
        <v>3</v>
      </c>
      <c r="G2633">
        <f t="shared" si="83"/>
        <v>2022</v>
      </c>
    </row>
    <row r="2634" spans="1:7" x14ac:dyDescent="0.3">
      <c r="A2634" s="65">
        <v>44637</v>
      </c>
      <c r="B2634">
        <f>SUMIFS(user_list!P:P,user_list!G:G,"&lt;="&amp;A2634,user_list!H:H,"&gt;="&amp;A2634)</f>
        <v>0.66441049745397573</v>
      </c>
      <c r="C2634">
        <f>SUMIFS(user_list!Q:Q,user_list!G:G,"&lt;="&amp;A2634,user_list!H:H,"&gt;="&amp;A2634)</f>
        <v>1.623090481786134</v>
      </c>
      <c r="D2634">
        <f>SUMIFS(user_list!P:P,user_list!G:G,"&lt;="&amp;A2634,user_list!H:H,"&gt;="&amp;A2634,user_list!J:J,days!G2634)+SUMIFS(user_list!P:P,user_list!G:G,"&lt;="&amp;A2634,user_list!H:H,"&gt;="&amp;A2634,user_list!J:J,days!G2634-1)</f>
        <v>0.66441049745397573</v>
      </c>
      <c r="E2634">
        <f>COUNTIF(user_list!H:H,A2634)</f>
        <v>0</v>
      </c>
      <c r="F2634">
        <f t="shared" si="82"/>
        <v>3</v>
      </c>
      <c r="G2634">
        <f t="shared" si="83"/>
        <v>2022</v>
      </c>
    </row>
    <row r="2635" spans="1:7" x14ac:dyDescent="0.3">
      <c r="A2635" s="65">
        <v>44638</v>
      </c>
      <c r="B2635">
        <f>SUMIFS(user_list!P:P,user_list!G:G,"&lt;="&amp;A2635,user_list!H:H,"&gt;="&amp;A2635)</f>
        <v>0.66441049745397573</v>
      </c>
      <c r="C2635">
        <f>SUMIFS(user_list!Q:Q,user_list!G:G,"&lt;="&amp;A2635,user_list!H:H,"&gt;="&amp;A2635)</f>
        <v>1.623090481786134</v>
      </c>
      <c r="D2635">
        <f>SUMIFS(user_list!P:P,user_list!G:G,"&lt;="&amp;A2635,user_list!H:H,"&gt;="&amp;A2635,user_list!J:J,days!G2635)+SUMIFS(user_list!P:P,user_list!G:G,"&lt;="&amp;A2635,user_list!H:H,"&gt;="&amp;A2635,user_list!J:J,days!G2635-1)</f>
        <v>0.66441049745397573</v>
      </c>
      <c r="E2635">
        <f>COUNTIF(user_list!H:H,A2635)</f>
        <v>0</v>
      </c>
      <c r="F2635">
        <f t="shared" si="82"/>
        <v>3</v>
      </c>
      <c r="G2635">
        <f t="shared" si="83"/>
        <v>2022</v>
      </c>
    </row>
    <row r="2636" spans="1:7" x14ac:dyDescent="0.3">
      <c r="A2636" s="65">
        <v>44639</v>
      </c>
      <c r="B2636">
        <f>SUMIFS(user_list!P:P,user_list!G:G,"&lt;="&amp;A2636,user_list!H:H,"&gt;="&amp;A2636)</f>
        <v>0.66441049745397573</v>
      </c>
      <c r="C2636">
        <f>SUMIFS(user_list!Q:Q,user_list!G:G,"&lt;="&amp;A2636,user_list!H:H,"&gt;="&amp;A2636)</f>
        <v>1.623090481786134</v>
      </c>
      <c r="D2636">
        <f>SUMIFS(user_list!P:P,user_list!G:G,"&lt;="&amp;A2636,user_list!H:H,"&gt;="&amp;A2636,user_list!J:J,days!G2636)+SUMIFS(user_list!P:P,user_list!G:G,"&lt;="&amp;A2636,user_list!H:H,"&gt;="&amp;A2636,user_list!J:J,days!G2636-1)</f>
        <v>0.66441049745397573</v>
      </c>
      <c r="E2636">
        <f>COUNTIF(user_list!H:H,A2636)</f>
        <v>0</v>
      </c>
      <c r="F2636">
        <f t="shared" si="82"/>
        <v>3</v>
      </c>
      <c r="G2636">
        <f t="shared" si="83"/>
        <v>2022</v>
      </c>
    </row>
    <row r="2637" spans="1:7" x14ac:dyDescent="0.3">
      <c r="A2637" s="65">
        <v>44640</v>
      </c>
      <c r="B2637">
        <f>SUMIFS(user_list!P:P,user_list!G:G,"&lt;="&amp;A2637,user_list!H:H,"&gt;="&amp;A2637)</f>
        <v>0.66441049745397573</v>
      </c>
      <c r="C2637">
        <f>SUMIFS(user_list!Q:Q,user_list!G:G,"&lt;="&amp;A2637,user_list!H:H,"&gt;="&amp;A2637)</f>
        <v>1.623090481786134</v>
      </c>
      <c r="D2637">
        <f>SUMIFS(user_list!P:P,user_list!G:G,"&lt;="&amp;A2637,user_list!H:H,"&gt;="&amp;A2637,user_list!J:J,days!G2637)+SUMIFS(user_list!P:P,user_list!G:G,"&lt;="&amp;A2637,user_list!H:H,"&gt;="&amp;A2637,user_list!J:J,days!G2637-1)</f>
        <v>0.66441049745397573</v>
      </c>
      <c r="E2637">
        <f>COUNTIF(user_list!H:H,A2637)</f>
        <v>0</v>
      </c>
      <c r="F2637">
        <f t="shared" si="82"/>
        <v>3</v>
      </c>
      <c r="G2637">
        <f t="shared" si="83"/>
        <v>2022</v>
      </c>
    </row>
    <row r="2638" spans="1:7" x14ac:dyDescent="0.3">
      <c r="A2638" s="65">
        <v>44641</v>
      </c>
      <c r="B2638">
        <f>SUMIFS(user_list!P:P,user_list!G:G,"&lt;="&amp;A2638,user_list!H:H,"&gt;="&amp;A2638)</f>
        <v>0.66441049745397573</v>
      </c>
      <c r="C2638">
        <f>SUMIFS(user_list!Q:Q,user_list!G:G,"&lt;="&amp;A2638,user_list!H:H,"&gt;="&amp;A2638)</f>
        <v>1.623090481786134</v>
      </c>
      <c r="D2638">
        <f>SUMIFS(user_list!P:P,user_list!G:G,"&lt;="&amp;A2638,user_list!H:H,"&gt;="&amp;A2638,user_list!J:J,days!G2638)+SUMIFS(user_list!P:P,user_list!G:G,"&lt;="&amp;A2638,user_list!H:H,"&gt;="&amp;A2638,user_list!J:J,days!G2638-1)</f>
        <v>0.66441049745397573</v>
      </c>
      <c r="E2638">
        <f>COUNTIF(user_list!H:H,A2638)</f>
        <v>0</v>
      </c>
      <c r="F2638">
        <f t="shared" si="82"/>
        <v>3</v>
      </c>
      <c r="G2638">
        <f t="shared" si="83"/>
        <v>2022</v>
      </c>
    </row>
    <row r="2639" spans="1:7" x14ac:dyDescent="0.3">
      <c r="A2639" s="65">
        <v>44642</v>
      </c>
      <c r="B2639">
        <f>SUMIFS(user_list!P:P,user_list!G:G,"&lt;="&amp;A2639,user_list!H:H,"&gt;="&amp;A2639)</f>
        <v>1.2055869680422111</v>
      </c>
      <c r="C2639">
        <f>SUMIFS(user_list!Q:Q,user_list!G:G,"&lt;="&amp;A2639,user_list!H:H,"&gt;="&amp;A2639)</f>
        <v>3.0348551876684868</v>
      </c>
      <c r="D2639">
        <f>SUMIFS(user_list!P:P,user_list!G:G,"&lt;="&amp;A2639,user_list!H:H,"&gt;="&amp;A2639,user_list!J:J,days!G2639)+SUMIFS(user_list!P:P,user_list!G:G,"&lt;="&amp;A2639,user_list!H:H,"&gt;="&amp;A2639,user_list!J:J,days!G2639-1)</f>
        <v>0.66441049745397573</v>
      </c>
      <c r="E2639">
        <f>COUNTIF(user_list!H:H,A2639)</f>
        <v>0</v>
      </c>
      <c r="F2639">
        <f t="shared" si="82"/>
        <v>3</v>
      </c>
      <c r="G2639">
        <f t="shared" si="83"/>
        <v>2022</v>
      </c>
    </row>
    <row r="2640" spans="1:7" x14ac:dyDescent="0.3">
      <c r="A2640" s="65">
        <v>44643</v>
      </c>
      <c r="B2640">
        <f>SUMIFS(user_list!P:P,user_list!G:G,"&lt;="&amp;A2640,user_list!H:H,"&gt;="&amp;A2640)</f>
        <v>1.2055869680422111</v>
      </c>
      <c r="C2640">
        <f>SUMIFS(user_list!Q:Q,user_list!G:G,"&lt;="&amp;A2640,user_list!H:H,"&gt;="&amp;A2640)</f>
        <v>3.0348551876684868</v>
      </c>
      <c r="D2640">
        <f>SUMIFS(user_list!P:P,user_list!G:G,"&lt;="&amp;A2640,user_list!H:H,"&gt;="&amp;A2640,user_list!J:J,days!G2640)+SUMIFS(user_list!P:P,user_list!G:G,"&lt;="&amp;A2640,user_list!H:H,"&gt;="&amp;A2640,user_list!J:J,days!G2640-1)</f>
        <v>0.66441049745397573</v>
      </c>
      <c r="E2640">
        <f>COUNTIF(user_list!H:H,A2640)</f>
        <v>0</v>
      </c>
      <c r="F2640">
        <f t="shared" si="82"/>
        <v>3</v>
      </c>
      <c r="G2640">
        <f t="shared" si="83"/>
        <v>2022</v>
      </c>
    </row>
    <row r="2641" spans="1:7" x14ac:dyDescent="0.3">
      <c r="A2641" s="65">
        <v>44644</v>
      </c>
      <c r="B2641">
        <f>SUMIFS(user_list!P:P,user_list!G:G,"&lt;="&amp;A2641,user_list!H:H,"&gt;="&amp;A2641)</f>
        <v>1.2055869680422111</v>
      </c>
      <c r="C2641">
        <f>SUMIFS(user_list!Q:Q,user_list!G:G,"&lt;="&amp;A2641,user_list!H:H,"&gt;="&amp;A2641)</f>
        <v>3.0348551876684868</v>
      </c>
      <c r="D2641">
        <f>SUMIFS(user_list!P:P,user_list!G:G,"&lt;="&amp;A2641,user_list!H:H,"&gt;="&amp;A2641,user_list!J:J,days!G2641)+SUMIFS(user_list!P:P,user_list!G:G,"&lt;="&amp;A2641,user_list!H:H,"&gt;="&amp;A2641,user_list!J:J,days!G2641-1)</f>
        <v>0.66441049745397573</v>
      </c>
      <c r="E2641">
        <f>COUNTIF(user_list!H:H,A2641)</f>
        <v>0</v>
      </c>
      <c r="F2641">
        <f t="shared" si="82"/>
        <v>3</v>
      </c>
      <c r="G2641">
        <f t="shared" si="83"/>
        <v>2022</v>
      </c>
    </row>
    <row r="2642" spans="1:7" x14ac:dyDescent="0.3">
      <c r="A2642" s="65">
        <v>44645</v>
      </c>
      <c r="B2642">
        <f>SUMIFS(user_list!P:P,user_list!G:G,"&lt;="&amp;A2642,user_list!H:H,"&gt;="&amp;A2642)</f>
        <v>1.2055869680422111</v>
      </c>
      <c r="C2642">
        <f>SUMIFS(user_list!Q:Q,user_list!G:G,"&lt;="&amp;A2642,user_list!H:H,"&gt;="&amp;A2642)</f>
        <v>3.0348551876684868</v>
      </c>
      <c r="D2642">
        <f>SUMIFS(user_list!P:P,user_list!G:G,"&lt;="&amp;A2642,user_list!H:H,"&gt;="&amp;A2642,user_list!J:J,days!G2642)+SUMIFS(user_list!P:P,user_list!G:G,"&lt;="&amp;A2642,user_list!H:H,"&gt;="&amp;A2642,user_list!J:J,days!G2642-1)</f>
        <v>0.66441049745397573</v>
      </c>
      <c r="E2642">
        <f>COUNTIF(user_list!H:H,A2642)</f>
        <v>0</v>
      </c>
      <c r="F2642">
        <f t="shared" si="82"/>
        <v>3</v>
      </c>
      <c r="G2642">
        <f t="shared" si="83"/>
        <v>2022</v>
      </c>
    </row>
    <row r="2643" spans="1:7" x14ac:dyDescent="0.3">
      <c r="A2643" s="65">
        <v>44646</v>
      </c>
      <c r="B2643">
        <f>SUMIFS(user_list!P:P,user_list!G:G,"&lt;="&amp;A2643,user_list!H:H,"&gt;="&amp;A2643)</f>
        <v>1.2055869680422111</v>
      </c>
      <c r="C2643">
        <f>SUMIFS(user_list!Q:Q,user_list!G:G,"&lt;="&amp;A2643,user_list!H:H,"&gt;="&amp;A2643)</f>
        <v>3.0348551876684868</v>
      </c>
      <c r="D2643">
        <f>SUMIFS(user_list!P:P,user_list!G:G,"&lt;="&amp;A2643,user_list!H:H,"&gt;="&amp;A2643,user_list!J:J,days!G2643)+SUMIFS(user_list!P:P,user_list!G:G,"&lt;="&amp;A2643,user_list!H:H,"&gt;="&amp;A2643,user_list!J:J,days!G2643-1)</f>
        <v>0.66441049745397573</v>
      </c>
      <c r="E2643">
        <f>COUNTIF(user_list!H:H,A2643)</f>
        <v>0</v>
      </c>
      <c r="F2643">
        <f t="shared" si="82"/>
        <v>3</v>
      </c>
      <c r="G2643">
        <f t="shared" si="83"/>
        <v>2022</v>
      </c>
    </row>
    <row r="2644" spans="1:7" x14ac:dyDescent="0.3">
      <c r="A2644" s="65">
        <v>44647</v>
      </c>
      <c r="B2644">
        <f>SUMIFS(user_list!P:P,user_list!G:G,"&lt;="&amp;A2644,user_list!H:H,"&gt;="&amp;A2644)</f>
        <v>1.2055869680422111</v>
      </c>
      <c r="C2644">
        <f>SUMIFS(user_list!Q:Q,user_list!G:G,"&lt;="&amp;A2644,user_list!H:H,"&gt;="&amp;A2644)</f>
        <v>3.0348551876684868</v>
      </c>
      <c r="D2644">
        <f>SUMIFS(user_list!P:P,user_list!G:G,"&lt;="&amp;A2644,user_list!H:H,"&gt;="&amp;A2644,user_list!J:J,days!G2644)+SUMIFS(user_list!P:P,user_list!G:G,"&lt;="&amp;A2644,user_list!H:H,"&gt;="&amp;A2644,user_list!J:J,days!G2644-1)</f>
        <v>0.66441049745397573</v>
      </c>
      <c r="E2644">
        <f>COUNTIF(user_list!H:H,A2644)</f>
        <v>0</v>
      </c>
      <c r="F2644">
        <f t="shared" si="82"/>
        <v>3</v>
      </c>
      <c r="G2644">
        <f t="shared" si="83"/>
        <v>2022</v>
      </c>
    </row>
    <row r="2645" spans="1:7" x14ac:dyDescent="0.3">
      <c r="A2645" s="65">
        <v>44648</v>
      </c>
      <c r="B2645">
        <f>SUMIFS(user_list!P:P,user_list!G:G,"&lt;="&amp;A2645,user_list!H:H,"&gt;="&amp;A2645)</f>
        <v>1.2055869680422111</v>
      </c>
      <c r="C2645">
        <f>SUMIFS(user_list!Q:Q,user_list!G:G,"&lt;="&amp;A2645,user_list!H:H,"&gt;="&amp;A2645)</f>
        <v>3.0348551876684868</v>
      </c>
      <c r="D2645">
        <f>SUMIFS(user_list!P:P,user_list!G:G,"&lt;="&amp;A2645,user_list!H:H,"&gt;="&amp;A2645,user_list!J:J,days!G2645)+SUMIFS(user_list!P:P,user_list!G:G,"&lt;="&amp;A2645,user_list!H:H,"&gt;="&amp;A2645,user_list!J:J,days!G2645-1)</f>
        <v>0.66441049745397573</v>
      </c>
      <c r="E2645">
        <f>COUNTIF(user_list!H:H,A2645)</f>
        <v>0</v>
      </c>
      <c r="F2645">
        <f t="shared" si="82"/>
        <v>3</v>
      </c>
      <c r="G2645">
        <f t="shared" si="83"/>
        <v>2022</v>
      </c>
    </row>
    <row r="2646" spans="1:7" x14ac:dyDescent="0.3">
      <c r="A2646" s="65">
        <v>44649</v>
      </c>
      <c r="B2646">
        <f>SUMIFS(user_list!P:P,user_list!G:G,"&lt;="&amp;A2646,user_list!H:H,"&gt;="&amp;A2646)</f>
        <v>1.2055869680422111</v>
      </c>
      <c r="C2646">
        <f>SUMIFS(user_list!Q:Q,user_list!G:G,"&lt;="&amp;A2646,user_list!H:H,"&gt;="&amp;A2646)</f>
        <v>3.0348551876684868</v>
      </c>
      <c r="D2646">
        <f>SUMIFS(user_list!P:P,user_list!G:G,"&lt;="&amp;A2646,user_list!H:H,"&gt;="&amp;A2646,user_list!J:J,days!G2646)+SUMIFS(user_list!P:P,user_list!G:G,"&lt;="&amp;A2646,user_list!H:H,"&gt;="&amp;A2646,user_list!J:J,days!G2646-1)</f>
        <v>0.66441049745397573</v>
      </c>
      <c r="E2646">
        <f>COUNTIF(user_list!H:H,A2646)</f>
        <v>1</v>
      </c>
      <c r="F2646">
        <f t="shared" si="82"/>
        <v>3</v>
      </c>
      <c r="G2646">
        <f t="shared" si="83"/>
        <v>2022</v>
      </c>
    </row>
    <row r="2647" spans="1:7" x14ac:dyDescent="0.3">
      <c r="A2647" s="65">
        <v>44650</v>
      </c>
      <c r="B2647">
        <f>SUMIFS(user_list!P:P,user_list!G:G,"&lt;="&amp;A2647,user_list!H:H,"&gt;="&amp;A2647)</f>
        <v>0.97868220613744916</v>
      </c>
      <c r="C2647">
        <f>SUMIFS(user_list!Q:Q,user_list!G:G,"&lt;="&amp;A2647,user_list!H:H,"&gt;="&amp;A2647)</f>
        <v>2.4753313781446775</v>
      </c>
      <c r="D2647">
        <f>SUMIFS(user_list!P:P,user_list!G:G,"&lt;="&amp;A2647,user_list!H:H,"&gt;="&amp;A2647,user_list!J:J,days!G2647)+SUMIFS(user_list!P:P,user_list!G:G,"&lt;="&amp;A2647,user_list!H:H,"&gt;="&amp;A2647,user_list!J:J,days!G2647-1)</f>
        <v>0.43750573554921385</v>
      </c>
      <c r="E2647">
        <f>COUNTIF(user_list!H:H,A2647)</f>
        <v>0</v>
      </c>
      <c r="F2647">
        <f t="shared" si="82"/>
        <v>3</v>
      </c>
      <c r="G2647">
        <f t="shared" si="83"/>
        <v>2022</v>
      </c>
    </row>
    <row r="2648" spans="1:7" x14ac:dyDescent="0.3">
      <c r="A2648" s="65">
        <v>44651</v>
      </c>
      <c r="B2648">
        <f>SUMIFS(user_list!P:P,user_list!G:G,"&lt;="&amp;A2648,user_list!H:H,"&gt;="&amp;A2648)</f>
        <v>0.97868220613744916</v>
      </c>
      <c r="C2648">
        <f>SUMIFS(user_list!Q:Q,user_list!G:G,"&lt;="&amp;A2648,user_list!H:H,"&gt;="&amp;A2648)</f>
        <v>2.4753313781446775</v>
      </c>
      <c r="D2648">
        <f>SUMIFS(user_list!P:P,user_list!G:G,"&lt;="&amp;A2648,user_list!H:H,"&gt;="&amp;A2648,user_list!J:J,days!G2648)+SUMIFS(user_list!P:P,user_list!G:G,"&lt;="&amp;A2648,user_list!H:H,"&gt;="&amp;A2648,user_list!J:J,days!G2648-1)</f>
        <v>0.43750573554921385</v>
      </c>
      <c r="E2648">
        <f>COUNTIF(user_list!H:H,A2648)</f>
        <v>0</v>
      </c>
      <c r="F2648">
        <f t="shared" si="82"/>
        <v>3</v>
      </c>
      <c r="G2648">
        <f t="shared" si="83"/>
        <v>2022</v>
      </c>
    </row>
    <row r="2649" spans="1:7" x14ac:dyDescent="0.3">
      <c r="A2649" s="65">
        <v>44652</v>
      </c>
      <c r="B2649">
        <f>SUMIFS(user_list!P:P,user_list!G:G,"&lt;="&amp;A2649,user_list!H:H,"&gt;="&amp;A2649)</f>
        <v>0.97868220613744916</v>
      </c>
      <c r="C2649">
        <f>SUMIFS(user_list!Q:Q,user_list!G:G,"&lt;="&amp;A2649,user_list!H:H,"&gt;="&amp;A2649)</f>
        <v>2.4753313781446775</v>
      </c>
      <c r="D2649">
        <f>SUMIFS(user_list!P:P,user_list!G:G,"&lt;="&amp;A2649,user_list!H:H,"&gt;="&amp;A2649,user_list!J:J,days!G2649)+SUMIFS(user_list!P:P,user_list!G:G,"&lt;="&amp;A2649,user_list!H:H,"&gt;="&amp;A2649,user_list!J:J,days!G2649-1)</f>
        <v>0.43750573554921385</v>
      </c>
      <c r="E2649">
        <f>COUNTIF(user_list!H:H,A2649)</f>
        <v>0</v>
      </c>
      <c r="F2649">
        <f t="shared" si="82"/>
        <v>4</v>
      </c>
      <c r="G2649">
        <f t="shared" si="83"/>
        <v>2022</v>
      </c>
    </row>
    <row r="2650" spans="1:7" x14ac:dyDescent="0.3">
      <c r="A2650" s="65">
        <v>44653</v>
      </c>
      <c r="B2650">
        <f>SUMIFS(user_list!P:P,user_list!G:G,"&lt;="&amp;A2650,user_list!H:H,"&gt;="&amp;A2650)</f>
        <v>0.97868220613744916</v>
      </c>
      <c r="C2650">
        <f>SUMIFS(user_list!Q:Q,user_list!G:G,"&lt;="&amp;A2650,user_list!H:H,"&gt;="&amp;A2650)</f>
        <v>2.4753313781446775</v>
      </c>
      <c r="D2650">
        <f>SUMIFS(user_list!P:P,user_list!G:G,"&lt;="&amp;A2650,user_list!H:H,"&gt;="&amp;A2650,user_list!J:J,days!G2650)+SUMIFS(user_list!P:P,user_list!G:G,"&lt;="&amp;A2650,user_list!H:H,"&gt;="&amp;A2650,user_list!J:J,days!G2650-1)</f>
        <v>0.43750573554921385</v>
      </c>
      <c r="E2650">
        <f>COUNTIF(user_list!H:H,A2650)</f>
        <v>0</v>
      </c>
      <c r="F2650">
        <f t="shared" si="82"/>
        <v>4</v>
      </c>
      <c r="G2650">
        <f t="shared" si="83"/>
        <v>2022</v>
      </c>
    </row>
    <row r="2651" spans="1:7" x14ac:dyDescent="0.3">
      <c r="A2651" s="65">
        <v>44654</v>
      </c>
      <c r="B2651">
        <f>SUMIFS(user_list!P:P,user_list!G:G,"&lt;="&amp;A2651,user_list!H:H,"&gt;="&amp;A2651)</f>
        <v>1.1814599839152269</v>
      </c>
      <c r="C2651">
        <f>SUMIFS(user_list!Q:Q,user_list!G:G,"&lt;="&amp;A2651,user_list!H:H,"&gt;="&amp;A2651)</f>
        <v>2.9753313781446775</v>
      </c>
      <c r="D2651">
        <f>SUMIFS(user_list!P:P,user_list!G:G,"&lt;="&amp;A2651,user_list!H:H,"&gt;="&amp;A2651,user_list!J:J,days!G2651)+SUMIFS(user_list!P:P,user_list!G:G,"&lt;="&amp;A2651,user_list!H:H,"&gt;="&amp;A2651,user_list!J:J,days!G2651-1)</f>
        <v>0.64028351332699163</v>
      </c>
      <c r="E2651">
        <f>COUNTIF(user_list!H:H,A2651)</f>
        <v>0</v>
      </c>
      <c r="F2651">
        <f t="shared" si="82"/>
        <v>4</v>
      </c>
      <c r="G2651">
        <f t="shared" si="83"/>
        <v>2022</v>
      </c>
    </row>
    <row r="2652" spans="1:7" x14ac:dyDescent="0.3">
      <c r="A2652" s="65">
        <v>44655</v>
      </c>
      <c r="B2652">
        <f>SUMIFS(user_list!P:P,user_list!G:G,"&lt;="&amp;A2652,user_list!H:H,"&gt;="&amp;A2652)</f>
        <v>1.1814599839152269</v>
      </c>
      <c r="C2652">
        <f>SUMIFS(user_list!Q:Q,user_list!G:G,"&lt;="&amp;A2652,user_list!H:H,"&gt;="&amp;A2652)</f>
        <v>2.9753313781446775</v>
      </c>
      <c r="D2652">
        <f>SUMIFS(user_list!P:P,user_list!G:G,"&lt;="&amp;A2652,user_list!H:H,"&gt;="&amp;A2652,user_list!J:J,days!G2652)+SUMIFS(user_list!P:P,user_list!G:G,"&lt;="&amp;A2652,user_list!H:H,"&gt;="&amp;A2652,user_list!J:J,days!G2652-1)</f>
        <v>0.64028351332699163</v>
      </c>
      <c r="E2652">
        <f>COUNTIF(user_list!H:H,A2652)</f>
        <v>0</v>
      </c>
      <c r="F2652">
        <f t="shared" si="82"/>
        <v>4</v>
      </c>
      <c r="G2652">
        <f t="shared" si="83"/>
        <v>2022</v>
      </c>
    </row>
    <row r="2653" spans="1:7" x14ac:dyDescent="0.3">
      <c r="A2653" s="65">
        <v>44656</v>
      </c>
      <c r="B2653">
        <f>SUMIFS(user_list!P:P,user_list!G:G,"&lt;="&amp;A2653,user_list!H:H,"&gt;="&amp;A2653)</f>
        <v>1.1814599839152269</v>
      </c>
      <c r="C2653">
        <f>SUMIFS(user_list!Q:Q,user_list!G:G,"&lt;="&amp;A2653,user_list!H:H,"&gt;="&amp;A2653)</f>
        <v>2.9753313781446775</v>
      </c>
      <c r="D2653">
        <f>SUMIFS(user_list!P:P,user_list!G:G,"&lt;="&amp;A2653,user_list!H:H,"&gt;="&amp;A2653,user_list!J:J,days!G2653)+SUMIFS(user_list!P:P,user_list!G:G,"&lt;="&amp;A2653,user_list!H:H,"&gt;="&amp;A2653,user_list!J:J,days!G2653-1)</f>
        <v>0.64028351332699163</v>
      </c>
      <c r="E2653">
        <f>COUNTIF(user_list!H:H,A2653)</f>
        <v>1</v>
      </c>
      <c r="F2653">
        <f t="shared" si="82"/>
        <v>4</v>
      </c>
      <c r="G2653">
        <f t="shared" si="83"/>
        <v>2022</v>
      </c>
    </row>
    <row r="2654" spans="1:7" x14ac:dyDescent="0.3">
      <c r="A2654" s="65">
        <v>44657</v>
      </c>
      <c r="B2654">
        <f>SUMIFS(user_list!P:P,user_list!G:G,"&lt;="&amp;A2654,user_list!H:H,"&gt;="&amp;A2654)</f>
        <v>0.96885128826305311</v>
      </c>
      <c r="C2654">
        <f>SUMIFS(user_list!Q:Q,user_list!G:G,"&lt;="&amp;A2654,user_list!H:H,"&gt;="&amp;A2654)</f>
        <v>2.4535922477098948</v>
      </c>
      <c r="D2654">
        <f>SUMIFS(user_list!P:P,user_list!G:G,"&lt;="&amp;A2654,user_list!H:H,"&gt;="&amp;A2654,user_list!J:J,days!G2654)+SUMIFS(user_list!P:P,user_list!G:G,"&lt;="&amp;A2654,user_list!H:H,"&gt;="&amp;A2654,user_list!J:J,days!G2654-1)</f>
        <v>0.42767481767481774</v>
      </c>
      <c r="E2654">
        <f>COUNTIF(user_list!H:H,A2654)</f>
        <v>0</v>
      </c>
      <c r="F2654">
        <f t="shared" si="82"/>
        <v>4</v>
      </c>
      <c r="G2654">
        <f t="shared" si="83"/>
        <v>2022</v>
      </c>
    </row>
    <row r="2655" spans="1:7" x14ac:dyDescent="0.3">
      <c r="A2655" s="65">
        <v>44658</v>
      </c>
      <c r="B2655">
        <f>SUMIFS(user_list!P:P,user_list!G:G,"&lt;="&amp;A2655,user_list!H:H,"&gt;="&amp;A2655)</f>
        <v>0.96885128826305311</v>
      </c>
      <c r="C2655">
        <f>SUMIFS(user_list!Q:Q,user_list!G:G,"&lt;="&amp;A2655,user_list!H:H,"&gt;="&amp;A2655)</f>
        <v>2.4535922477098948</v>
      </c>
      <c r="D2655">
        <f>SUMIFS(user_list!P:P,user_list!G:G,"&lt;="&amp;A2655,user_list!H:H,"&gt;="&amp;A2655,user_list!J:J,days!G2655)+SUMIFS(user_list!P:P,user_list!G:G,"&lt;="&amp;A2655,user_list!H:H,"&gt;="&amp;A2655,user_list!J:J,days!G2655-1)</f>
        <v>0.42767481767481774</v>
      </c>
      <c r="E2655">
        <f>COUNTIF(user_list!H:H,A2655)</f>
        <v>2</v>
      </c>
      <c r="F2655">
        <f t="shared" si="82"/>
        <v>4</v>
      </c>
      <c r="G2655">
        <f t="shared" si="83"/>
        <v>2022</v>
      </c>
    </row>
    <row r="2656" spans="1:7" x14ac:dyDescent="0.3">
      <c r="A2656" s="65">
        <v>44659</v>
      </c>
      <c r="B2656">
        <f>SUMIFS(user_list!P:P,user_list!G:G,"&lt;="&amp;A2656,user_list!H:H,"&gt;="&amp;A2656)</f>
        <v>0.28420634920634924</v>
      </c>
      <c r="C2656">
        <f>SUMIFS(user_list!Q:Q,user_list!G:G,"&lt;="&amp;A2656,user_list!H:H,"&gt;="&amp;A2656)</f>
        <v>0.69047619047619047</v>
      </c>
      <c r="D2656">
        <f>SUMIFS(user_list!P:P,user_list!G:G,"&lt;="&amp;A2656,user_list!H:H,"&gt;="&amp;A2656,user_list!J:J,days!G2656)+SUMIFS(user_list!P:P,user_list!G:G,"&lt;="&amp;A2656,user_list!H:H,"&gt;="&amp;A2656,user_list!J:J,days!G2656-1)</f>
        <v>0.28420634920634924</v>
      </c>
      <c r="E2656">
        <f>COUNTIF(user_list!H:H,A2656)</f>
        <v>0</v>
      </c>
      <c r="F2656">
        <f t="shared" si="82"/>
        <v>4</v>
      </c>
      <c r="G2656">
        <f t="shared" si="83"/>
        <v>2022</v>
      </c>
    </row>
    <row r="2657" spans="1:7" x14ac:dyDescent="0.3">
      <c r="A2657" s="65">
        <v>44660</v>
      </c>
      <c r="B2657">
        <f>SUMIFS(user_list!P:P,user_list!G:G,"&lt;="&amp;A2657,user_list!H:H,"&gt;="&amp;A2657)</f>
        <v>0.28420634920634924</v>
      </c>
      <c r="C2657">
        <f>SUMIFS(user_list!Q:Q,user_list!G:G,"&lt;="&amp;A2657,user_list!H:H,"&gt;="&amp;A2657)</f>
        <v>0.69047619047619047</v>
      </c>
      <c r="D2657">
        <f>SUMIFS(user_list!P:P,user_list!G:G,"&lt;="&amp;A2657,user_list!H:H,"&gt;="&amp;A2657,user_list!J:J,days!G2657)+SUMIFS(user_list!P:P,user_list!G:G,"&lt;="&amp;A2657,user_list!H:H,"&gt;="&amp;A2657,user_list!J:J,days!G2657-1)</f>
        <v>0.28420634920634924</v>
      </c>
      <c r="E2657">
        <f>COUNTIF(user_list!H:H,A2657)</f>
        <v>0</v>
      </c>
      <c r="F2657">
        <f t="shared" si="82"/>
        <v>4</v>
      </c>
      <c r="G2657">
        <f t="shared" si="83"/>
        <v>2022</v>
      </c>
    </row>
    <row r="2658" spans="1:7" x14ac:dyDescent="0.3">
      <c r="A2658" s="65">
        <v>44661</v>
      </c>
      <c r="B2658">
        <f>SUMIFS(user_list!P:P,user_list!G:G,"&lt;="&amp;A2658,user_list!H:H,"&gt;="&amp;A2658)</f>
        <v>0.28420634920634924</v>
      </c>
      <c r="C2658">
        <f>SUMIFS(user_list!Q:Q,user_list!G:G,"&lt;="&amp;A2658,user_list!H:H,"&gt;="&amp;A2658)</f>
        <v>0.69047619047619047</v>
      </c>
      <c r="D2658">
        <f>SUMIFS(user_list!P:P,user_list!G:G,"&lt;="&amp;A2658,user_list!H:H,"&gt;="&amp;A2658,user_list!J:J,days!G2658)+SUMIFS(user_list!P:P,user_list!G:G,"&lt;="&amp;A2658,user_list!H:H,"&gt;="&amp;A2658,user_list!J:J,days!G2658-1)</f>
        <v>0.28420634920634924</v>
      </c>
      <c r="E2658">
        <f>COUNTIF(user_list!H:H,A2658)</f>
        <v>0</v>
      </c>
      <c r="F2658">
        <f t="shared" si="82"/>
        <v>4</v>
      </c>
      <c r="G2658">
        <f t="shared" si="83"/>
        <v>2022</v>
      </c>
    </row>
    <row r="2659" spans="1:7" x14ac:dyDescent="0.3">
      <c r="A2659" s="65">
        <v>44662</v>
      </c>
      <c r="B2659">
        <f>SUMIFS(user_list!P:P,user_list!G:G,"&lt;="&amp;A2659,user_list!H:H,"&gt;="&amp;A2659)</f>
        <v>0.54716931216931231</v>
      </c>
      <c r="C2659">
        <f>SUMIFS(user_list!Q:Q,user_list!G:G,"&lt;="&amp;A2659,user_list!H:H,"&gt;="&amp;A2659)</f>
        <v>1.3571428571428572</v>
      </c>
      <c r="D2659">
        <f>SUMIFS(user_list!P:P,user_list!G:G,"&lt;="&amp;A2659,user_list!H:H,"&gt;="&amp;A2659,user_list!J:J,days!G2659)+SUMIFS(user_list!P:P,user_list!G:G,"&lt;="&amp;A2659,user_list!H:H,"&gt;="&amp;A2659,user_list!J:J,days!G2659-1)</f>
        <v>0.54716931216931231</v>
      </c>
      <c r="E2659">
        <f>COUNTIF(user_list!H:H,A2659)</f>
        <v>0</v>
      </c>
      <c r="F2659">
        <f t="shared" si="82"/>
        <v>4</v>
      </c>
      <c r="G2659">
        <f t="shared" si="83"/>
        <v>2022</v>
      </c>
    </row>
    <row r="2660" spans="1:7" x14ac:dyDescent="0.3">
      <c r="A2660" s="65">
        <v>44663</v>
      </c>
      <c r="B2660">
        <f>SUMIFS(user_list!P:P,user_list!G:G,"&lt;="&amp;A2660,user_list!H:H,"&gt;="&amp;A2660)</f>
        <v>0.54716931216931231</v>
      </c>
      <c r="C2660">
        <f>SUMIFS(user_list!Q:Q,user_list!G:G,"&lt;="&amp;A2660,user_list!H:H,"&gt;="&amp;A2660)</f>
        <v>1.3571428571428572</v>
      </c>
      <c r="D2660">
        <f>SUMIFS(user_list!P:P,user_list!G:G,"&lt;="&amp;A2660,user_list!H:H,"&gt;="&amp;A2660,user_list!J:J,days!G2660)+SUMIFS(user_list!P:P,user_list!G:G,"&lt;="&amp;A2660,user_list!H:H,"&gt;="&amp;A2660,user_list!J:J,days!G2660-1)</f>
        <v>0.54716931216931231</v>
      </c>
      <c r="E2660">
        <f>COUNTIF(user_list!H:H,A2660)</f>
        <v>0</v>
      </c>
      <c r="F2660">
        <f t="shared" si="82"/>
        <v>4</v>
      </c>
      <c r="G2660">
        <f t="shared" si="83"/>
        <v>2022</v>
      </c>
    </row>
    <row r="2661" spans="1:7" x14ac:dyDescent="0.3">
      <c r="A2661" s="65">
        <v>44664</v>
      </c>
      <c r="B2661">
        <f>SUMIFS(user_list!P:P,user_list!G:G,"&lt;="&amp;A2661,user_list!H:H,"&gt;="&amp;A2661)</f>
        <v>0.54716931216931231</v>
      </c>
      <c r="C2661">
        <f>SUMIFS(user_list!Q:Q,user_list!G:G,"&lt;="&amp;A2661,user_list!H:H,"&gt;="&amp;A2661)</f>
        <v>1.3571428571428572</v>
      </c>
      <c r="D2661">
        <f>SUMIFS(user_list!P:P,user_list!G:G,"&lt;="&amp;A2661,user_list!H:H,"&gt;="&amp;A2661,user_list!J:J,days!G2661)+SUMIFS(user_list!P:P,user_list!G:G,"&lt;="&amp;A2661,user_list!H:H,"&gt;="&amp;A2661,user_list!J:J,days!G2661-1)</f>
        <v>0.54716931216931231</v>
      </c>
      <c r="E2661">
        <f>COUNTIF(user_list!H:H,A2661)</f>
        <v>0</v>
      </c>
      <c r="F2661">
        <f t="shared" si="82"/>
        <v>4</v>
      </c>
      <c r="G2661">
        <f t="shared" si="83"/>
        <v>2022</v>
      </c>
    </row>
    <row r="2662" spans="1:7" x14ac:dyDescent="0.3">
      <c r="A2662" s="65">
        <v>44665</v>
      </c>
      <c r="B2662">
        <f>SUMIFS(user_list!P:P,user_list!G:G,"&lt;="&amp;A2662,user_list!H:H,"&gt;="&amp;A2662)</f>
        <v>0.54716931216931231</v>
      </c>
      <c r="C2662">
        <f>SUMIFS(user_list!Q:Q,user_list!G:G,"&lt;="&amp;A2662,user_list!H:H,"&gt;="&amp;A2662)</f>
        <v>1.3571428571428572</v>
      </c>
      <c r="D2662">
        <f>SUMIFS(user_list!P:P,user_list!G:G,"&lt;="&amp;A2662,user_list!H:H,"&gt;="&amp;A2662,user_list!J:J,days!G2662)+SUMIFS(user_list!P:P,user_list!G:G,"&lt;="&amp;A2662,user_list!H:H,"&gt;="&amp;A2662,user_list!J:J,days!G2662-1)</f>
        <v>0.54716931216931231</v>
      </c>
      <c r="E2662">
        <f>COUNTIF(user_list!H:H,A2662)</f>
        <v>0</v>
      </c>
      <c r="F2662">
        <f t="shared" si="82"/>
        <v>4</v>
      </c>
      <c r="G2662">
        <f t="shared" si="83"/>
        <v>2022</v>
      </c>
    </row>
    <row r="2663" spans="1:7" x14ac:dyDescent="0.3">
      <c r="A2663" s="65">
        <v>44666</v>
      </c>
      <c r="B2663">
        <f>SUMIFS(user_list!P:P,user_list!G:G,"&lt;="&amp;A2663,user_list!H:H,"&gt;="&amp;A2663)</f>
        <v>0.54716931216931231</v>
      </c>
      <c r="C2663">
        <f>SUMIFS(user_list!Q:Q,user_list!G:G,"&lt;="&amp;A2663,user_list!H:H,"&gt;="&amp;A2663)</f>
        <v>1.3571428571428572</v>
      </c>
      <c r="D2663">
        <f>SUMIFS(user_list!P:P,user_list!G:G,"&lt;="&amp;A2663,user_list!H:H,"&gt;="&amp;A2663,user_list!J:J,days!G2663)+SUMIFS(user_list!P:P,user_list!G:G,"&lt;="&amp;A2663,user_list!H:H,"&gt;="&amp;A2663,user_list!J:J,days!G2663-1)</f>
        <v>0.54716931216931231</v>
      </c>
      <c r="E2663">
        <f>COUNTIF(user_list!H:H,A2663)</f>
        <v>0</v>
      </c>
      <c r="F2663">
        <f t="shared" si="82"/>
        <v>4</v>
      </c>
      <c r="G2663">
        <f t="shared" si="83"/>
        <v>2022</v>
      </c>
    </row>
    <row r="2664" spans="1:7" x14ac:dyDescent="0.3">
      <c r="A2664" s="65">
        <v>44667</v>
      </c>
      <c r="B2664">
        <f>SUMIFS(user_list!P:P,user_list!G:G,"&lt;="&amp;A2664,user_list!H:H,"&gt;="&amp;A2664)</f>
        <v>0.54716931216931231</v>
      </c>
      <c r="C2664">
        <f>SUMIFS(user_list!Q:Q,user_list!G:G,"&lt;="&amp;A2664,user_list!H:H,"&gt;="&amp;A2664)</f>
        <v>1.3571428571428572</v>
      </c>
      <c r="D2664">
        <f>SUMIFS(user_list!P:P,user_list!G:G,"&lt;="&amp;A2664,user_list!H:H,"&gt;="&amp;A2664,user_list!J:J,days!G2664)+SUMIFS(user_list!P:P,user_list!G:G,"&lt;="&amp;A2664,user_list!H:H,"&gt;="&amp;A2664,user_list!J:J,days!G2664-1)</f>
        <v>0.54716931216931231</v>
      </c>
      <c r="E2664">
        <f>COUNTIF(user_list!H:H,A2664)</f>
        <v>0</v>
      </c>
      <c r="F2664">
        <f t="shared" si="82"/>
        <v>4</v>
      </c>
      <c r="G2664">
        <f t="shared" si="83"/>
        <v>2022</v>
      </c>
    </row>
    <row r="2665" spans="1:7" x14ac:dyDescent="0.3">
      <c r="A2665" s="65">
        <v>44668</v>
      </c>
      <c r="B2665">
        <f>SUMIFS(user_list!P:P,user_list!G:G,"&lt;="&amp;A2665,user_list!H:H,"&gt;="&amp;A2665)</f>
        <v>0.54716931216931231</v>
      </c>
      <c r="C2665">
        <f>SUMIFS(user_list!Q:Q,user_list!G:G,"&lt;="&amp;A2665,user_list!H:H,"&gt;="&amp;A2665)</f>
        <v>1.3571428571428572</v>
      </c>
      <c r="D2665">
        <f>SUMIFS(user_list!P:P,user_list!G:G,"&lt;="&amp;A2665,user_list!H:H,"&gt;="&amp;A2665,user_list!J:J,days!G2665)+SUMIFS(user_list!P:P,user_list!G:G,"&lt;="&amp;A2665,user_list!H:H,"&gt;="&amp;A2665,user_list!J:J,days!G2665-1)</f>
        <v>0.54716931216931231</v>
      </c>
      <c r="E2665">
        <f>COUNTIF(user_list!H:H,A2665)</f>
        <v>0</v>
      </c>
      <c r="F2665">
        <f t="shared" si="82"/>
        <v>4</v>
      </c>
      <c r="G2665">
        <f t="shared" si="83"/>
        <v>2022</v>
      </c>
    </row>
    <row r="2666" spans="1:7" x14ac:dyDescent="0.3">
      <c r="A2666" s="65">
        <v>44669</v>
      </c>
      <c r="B2666">
        <f>SUMIFS(user_list!P:P,user_list!G:G,"&lt;="&amp;A2666,user_list!H:H,"&gt;="&amp;A2666)</f>
        <v>0.72983597883597884</v>
      </c>
      <c r="C2666">
        <f>SUMIFS(user_list!Q:Q,user_list!G:G,"&lt;="&amp;A2666,user_list!H:H,"&gt;="&amp;A2666)</f>
        <v>1.8371428571428572</v>
      </c>
      <c r="D2666">
        <f>SUMIFS(user_list!P:P,user_list!G:G,"&lt;="&amp;A2666,user_list!H:H,"&gt;="&amp;A2666,user_list!J:J,days!G2666)+SUMIFS(user_list!P:P,user_list!G:G,"&lt;="&amp;A2666,user_list!H:H,"&gt;="&amp;A2666,user_list!J:J,days!G2666-1)</f>
        <v>0.72983597883597884</v>
      </c>
      <c r="E2666">
        <f>COUNTIF(user_list!H:H,A2666)</f>
        <v>0</v>
      </c>
      <c r="F2666">
        <f t="shared" si="82"/>
        <v>4</v>
      </c>
      <c r="G2666">
        <f t="shared" si="83"/>
        <v>2022</v>
      </c>
    </row>
    <row r="2667" spans="1:7" x14ac:dyDescent="0.3">
      <c r="A2667" s="65">
        <v>44670</v>
      </c>
      <c r="B2667">
        <f>SUMIFS(user_list!P:P,user_list!G:G,"&lt;="&amp;A2667,user_list!H:H,"&gt;="&amp;A2667)</f>
        <v>0.72983597883597884</v>
      </c>
      <c r="C2667">
        <f>SUMIFS(user_list!Q:Q,user_list!G:G,"&lt;="&amp;A2667,user_list!H:H,"&gt;="&amp;A2667)</f>
        <v>1.8371428571428572</v>
      </c>
      <c r="D2667">
        <f>SUMIFS(user_list!P:P,user_list!G:G,"&lt;="&amp;A2667,user_list!H:H,"&gt;="&amp;A2667,user_list!J:J,days!G2667)+SUMIFS(user_list!P:P,user_list!G:G,"&lt;="&amp;A2667,user_list!H:H,"&gt;="&amp;A2667,user_list!J:J,days!G2667-1)</f>
        <v>0.72983597883597884</v>
      </c>
      <c r="E2667">
        <f>COUNTIF(user_list!H:H,A2667)</f>
        <v>1</v>
      </c>
      <c r="F2667">
        <f t="shared" si="82"/>
        <v>4</v>
      </c>
      <c r="G2667">
        <f t="shared" si="83"/>
        <v>2022</v>
      </c>
    </row>
    <row r="2668" spans="1:7" x14ac:dyDescent="0.3">
      <c r="A2668" s="65">
        <v>44671</v>
      </c>
      <c r="B2668">
        <f>SUMIFS(user_list!P:P,user_list!G:G,"&lt;="&amp;A2668,user_list!H:H,"&gt;="&amp;A2668)</f>
        <v>0.64840740740740743</v>
      </c>
      <c r="C2668">
        <f>SUMIFS(user_list!Q:Q,user_list!G:G,"&lt;="&amp;A2668,user_list!H:H,"&gt;="&amp;A2668)</f>
        <v>1.6466666666666665</v>
      </c>
      <c r="D2668">
        <f>SUMIFS(user_list!P:P,user_list!G:G,"&lt;="&amp;A2668,user_list!H:H,"&gt;="&amp;A2668,user_list!J:J,days!G2668)+SUMIFS(user_list!P:P,user_list!G:G,"&lt;="&amp;A2668,user_list!H:H,"&gt;="&amp;A2668,user_list!J:J,days!G2668-1)</f>
        <v>0.64840740740740743</v>
      </c>
      <c r="E2668">
        <f>COUNTIF(user_list!H:H,A2668)</f>
        <v>0</v>
      </c>
      <c r="F2668">
        <f t="shared" si="82"/>
        <v>4</v>
      </c>
      <c r="G2668">
        <f t="shared" si="83"/>
        <v>2022</v>
      </c>
    </row>
    <row r="2669" spans="1:7" x14ac:dyDescent="0.3">
      <c r="A2669" s="65">
        <v>44672</v>
      </c>
      <c r="B2669">
        <f>SUMIFS(user_list!P:P,user_list!G:G,"&lt;="&amp;A2669,user_list!H:H,"&gt;="&amp;A2669)</f>
        <v>0.64840740740740743</v>
      </c>
      <c r="C2669">
        <f>SUMIFS(user_list!Q:Q,user_list!G:G,"&lt;="&amp;A2669,user_list!H:H,"&gt;="&amp;A2669)</f>
        <v>1.6466666666666665</v>
      </c>
      <c r="D2669">
        <f>SUMIFS(user_list!P:P,user_list!G:G,"&lt;="&amp;A2669,user_list!H:H,"&gt;="&amp;A2669,user_list!J:J,days!G2669)+SUMIFS(user_list!P:P,user_list!G:G,"&lt;="&amp;A2669,user_list!H:H,"&gt;="&amp;A2669,user_list!J:J,days!G2669-1)</f>
        <v>0.64840740740740743</v>
      </c>
      <c r="E2669">
        <f>COUNTIF(user_list!H:H,A2669)</f>
        <v>0</v>
      </c>
      <c r="F2669">
        <f t="shared" si="82"/>
        <v>4</v>
      </c>
      <c r="G2669">
        <f t="shared" si="83"/>
        <v>2022</v>
      </c>
    </row>
    <row r="2670" spans="1:7" x14ac:dyDescent="0.3">
      <c r="A2670" s="65">
        <v>44673</v>
      </c>
      <c r="B2670">
        <f>SUMIFS(user_list!P:P,user_list!G:G,"&lt;="&amp;A2670,user_list!H:H,"&gt;="&amp;A2670)</f>
        <v>0.64840740740740743</v>
      </c>
      <c r="C2670">
        <f>SUMIFS(user_list!Q:Q,user_list!G:G,"&lt;="&amp;A2670,user_list!H:H,"&gt;="&amp;A2670)</f>
        <v>1.6466666666666665</v>
      </c>
      <c r="D2670">
        <f>SUMIFS(user_list!P:P,user_list!G:G,"&lt;="&amp;A2670,user_list!H:H,"&gt;="&amp;A2670,user_list!J:J,days!G2670)+SUMIFS(user_list!P:P,user_list!G:G,"&lt;="&amp;A2670,user_list!H:H,"&gt;="&amp;A2670,user_list!J:J,days!G2670-1)</f>
        <v>0.64840740740740743</v>
      </c>
      <c r="E2670">
        <f>COUNTIF(user_list!H:H,A2670)</f>
        <v>0</v>
      </c>
      <c r="F2670">
        <f t="shared" si="82"/>
        <v>4</v>
      </c>
      <c r="G2670">
        <f t="shared" si="83"/>
        <v>2022</v>
      </c>
    </row>
    <row r="2671" spans="1:7" x14ac:dyDescent="0.3">
      <c r="A2671" s="65">
        <v>44674</v>
      </c>
      <c r="B2671">
        <f>SUMIFS(user_list!P:P,user_list!G:G,"&lt;="&amp;A2671,user_list!H:H,"&gt;="&amp;A2671)</f>
        <v>0.64840740740740743</v>
      </c>
      <c r="C2671">
        <f>SUMIFS(user_list!Q:Q,user_list!G:G,"&lt;="&amp;A2671,user_list!H:H,"&gt;="&amp;A2671)</f>
        <v>1.6466666666666665</v>
      </c>
      <c r="D2671">
        <f>SUMIFS(user_list!P:P,user_list!G:G,"&lt;="&amp;A2671,user_list!H:H,"&gt;="&amp;A2671,user_list!J:J,days!G2671)+SUMIFS(user_list!P:P,user_list!G:G,"&lt;="&amp;A2671,user_list!H:H,"&gt;="&amp;A2671,user_list!J:J,days!G2671-1)</f>
        <v>0.64840740740740743</v>
      </c>
      <c r="E2671">
        <f>COUNTIF(user_list!H:H,A2671)</f>
        <v>0</v>
      </c>
      <c r="F2671">
        <f t="shared" si="82"/>
        <v>4</v>
      </c>
      <c r="G2671">
        <f t="shared" si="83"/>
        <v>2022</v>
      </c>
    </row>
    <row r="2672" spans="1:7" x14ac:dyDescent="0.3">
      <c r="A2672" s="65">
        <v>44675</v>
      </c>
      <c r="B2672">
        <f>SUMIFS(user_list!P:P,user_list!G:G,"&lt;="&amp;A2672,user_list!H:H,"&gt;="&amp;A2672)</f>
        <v>0.64840740740740743</v>
      </c>
      <c r="C2672">
        <f>SUMIFS(user_list!Q:Q,user_list!G:G,"&lt;="&amp;A2672,user_list!H:H,"&gt;="&amp;A2672)</f>
        <v>1.6466666666666665</v>
      </c>
      <c r="D2672">
        <f>SUMIFS(user_list!P:P,user_list!G:G,"&lt;="&amp;A2672,user_list!H:H,"&gt;="&amp;A2672,user_list!J:J,days!G2672)+SUMIFS(user_list!P:P,user_list!G:G,"&lt;="&amp;A2672,user_list!H:H,"&gt;="&amp;A2672,user_list!J:J,days!G2672-1)</f>
        <v>0.64840740740740743</v>
      </c>
      <c r="E2672">
        <f>COUNTIF(user_list!H:H,A2672)</f>
        <v>0</v>
      </c>
      <c r="F2672">
        <f t="shared" si="82"/>
        <v>4</v>
      </c>
      <c r="G2672">
        <f t="shared" si="83"/>
        <v>2022</v>
      </c>
    </row>
    <row r="2673" spans="1:7" x14ac:dyDescent="0.3">
      <c r="A2673" s="65">
        <v>44676</v>
      </c>
      <c r="B2673">
        <f>SUMIFS(user_list!P:P,user_list!G:G,"&lt;="&amp;A2673,user_list!H:H,"&gt;="&amp;A2673)</f>
        <v>0.64840740740740743</v>
      </c>
      <c r="C2673">
        <f>SUMIFS(user_list!Q:Q,user_list!G:G,"&lt;="&amp;A2673,user_list!H:H,"&gt;="&amp;A2673)</f>
        <v>1.6466666666666665</v>
      </c>
      <c r="D2673">
        <f>SUMIFS(user_list!P:P,user_list!G:G,"&lt;="&amp;A2673,user_list!H:H,"&gt;="&amp;A2673,user_list!J:J,days!G2673)+SUMIFS(user_list!P:P,user_list!G:G,"&lt;="&amp;A2673,user_list!H:H,"&gt;="&amp;A2673,user_list!J:J,days!G2673-1)</f>
        <v>0.64840740740740743</v>
      </c>
      <c r="E2673">
        <f>COUNTIF(user_list!H:H,A2673)</f>
        <v>0</v>
      </c>
      <c r="F2673">
        <f t="shared" si="82"/>
        <v>4</v>
      </c>
      <c r="G2673">
        <f t="shared" si="83"/>
        <v>2022</v>
      </c>
    </row>
    <row r="2674" spans="1:7" x14ac:dyDescent="0.3">
      <c r="A2674" s="65">
        <v>44677</v>
      </c>
      <c r="B2674">
        <f>SUMIFS(user_list!P:P,user_list!G:G,"&lt;="&amp;A2674,user_list!H:H,"&gt;="&amp;A2674)</f>
        <v>0.64840740740740743</v>
      </c>
      <c r="C2674">
        <f>SUMIFS(user_list!Q:Q,user_list!G:G,"&lt;="&amp;A2674,user_list!H:H,"&gt;="&amp;A2674)</f>
        <v>1.6466666666666665</v>
      </c>
      <c r="D2674">
        <f>SUMIFS(user_list!P:P,user_list!G:G,"&lt;="&amp;A2674,user_list!H:H,"&gt;="&amp;A2674,user_list!J:J,days!G2674)+SUMIFS(user_list!P:P,user_list!G:G,"&lt;="&amp;A2674,user_list!H:H,"&gt;="&amp;A2674,user_list!J:J,days!G2674-1)</f>
        <v>0.64840740740740743</v>
      </c>
      <c r="E2674">
        <f>COUNTIF(user_list!H:H,A2674)</f>
        <v>1</v>
      </c>
      <c r="F2674">
        <f t="shared" si="82"/>
        <v>4</v>
      </c>
      <c r="G2674">
        <f t="shared" si="83"/>
        <v>2022</v>
      </c>
    </row>
    <row r="2675" spans="1:7" x14ac:dyDescent="0.3">
      <c r="A2675" s="65">
        <v>44678</v>
      </c>
      <c r="B2675">
        <f>SUMIFS(user_list!P:P,user_list!G:G,"&lt;="&amp;A2675,user_list!H:H,"&gt;="&amp;A2675)</f>
        <v>0.4456296296296296</v>
      </c>
      <c r="C2675">
        <f>SUMIFS(user_list!Q:Q,user_list!G:G,"&lt;="&amp;A2675,user_list!H:H,"&gt;="&amp;A2675)</f>
        <v>1.1466666666666665</v>
      </c>
      <c r="D2675">
        <f>SUMIFS(user_list!P:P,user_list!G:G,"&lt;="&amp;A2675,user_list!H:H,"&gt;="&amp;A2675,user_list!J:J,days!G2675)+SUMIFS(user_list!P:P,user_list!G:G,"&lt;="&amp;A2675,user_list!H:H,"&gt;="&amp;A2675,user_list!J:J,days!G2675-1)</f>
        <v>0.4456296296296296</v>
      </c>
      <c r="E2675">
        <f>COUNTIF(user_list!H:H,A2675)</f>
        <v>0</v>
      </c>
      <c r="F2675">
        <f t="shared" si="82"/>
        <v>4</v>
      </c>
      <c r="G2675">
        <f t="shared" si="83"/>
        <v>2022</v>
      </c>
    </row>
    <row r="2676" spans="1:7" x14ac:dyDescent="0.3">
      <c r="A2676" s="65">
        <v>44679</v>
      </c>
      <c r="B2676">
        <f>SUMIFS(user_list!P:P,user_list!G:G,"&lt;="&amp;A2676,user_list!H:H,"&gt;="&amp;A2676)</f>
        <v>0.4456296296296296</v>
      </c>
      <c r="C2676">
        <f>SUMIFS(user_list!Q:Q,user_list!G:G,"&lt;="&amp;A2676,user_list!H:H,"&gt;="&amp;A2676)</f>
        <v>1.1466666666666665</v>
      </c>
      <c r="D2676">
        <f>SUMIFS(user_list!P:P,user_list!G:G,"&lt;="&amp;A2676,user_list!H:H,"&gt;="&amp;A2676,user_list!J:J,days!G2676)+SUMIFS(user_list!P:P,user_list!G:G,"&lt;="&amp;A2676,user_list!H:H,"&gt;="&amp;A2676,user_list!J:J,days!G2676-1)</f>
        <v>0.4456296296296296</v>
      </c>
      <c r="E2676">
        <f>COUNTIF(user_list!H:H,A2676)</f>
        <v>1</v>
      </c>
      <c r="F2676">
        <f t="shared" si="82"/>
        <v>4</v>
      </c>
      <c r="G2676">
        <f t="shared" si="83"/>
        <v>2022</v>
      </c>
    </row>
    <row r="2677" spans="1:7" x14ac:dyDescent="0.3">
      <c r="A2677" s="65">
        <v>44680</v>
      </c>
      <c r="B2677">
        <f>SUMIFS(user_list!P:P,user_list!G:G,"&lt;="&amp;A2677,user_list!H:H,"&gt;="&amp;A2677)</f>
        <v>0.18266666666666659</v>
      </c>
      <c r="C2677">
        <f>SUMIFS(user_list!Q:Q,user_list!G:G,"&lt;="&amp;A2677,user_list!H:H,"&gt;="&amp;A2677)</f>
        <v>0.48</v>
      </c>
      <c r="D2677">
        <f>SUMIFS(user_list!P:P,user_list!G:G,"&lt;="&amp;A2677,user_list!H:H,"&gt;="&amp;A2677,user_list!J:J,days!G2677)+SUMIFS(user_list!P:P,user_list!G:G,"&lt;="&amp;A2677,user_list!H:H,"&gt;="&amp;A2677,user_list!J:J,days!G2677-1)</f>
        <v>0.18266666666666659</v>
      </c>
      <c r="E2677">
        <f>COUNTIF(user_list!H:H,A2677)</f>
        <v>0</v>
      </c>
      <c r="F2677">
        <f t="shared" si="82"/>
        <v>4</v>
      </c>
      <c r="G2677">
        <f t="shared" si="83"/>
        <v>2022</v>
      </c>
    </row>
    <row r="2678" spans="1:7" x14ac:dyDescent="0.3">
      <c r="A2678" s="65">
        <v>44681</v>
      </c>
      <c r="B2678">
        <f>SUMIFS(user_list!P:P,user_list!G:G,"&lt;="&amp;A2678,user_list!H:H,"&gt;="&amp;A2678)</f>
        <v>0.18266666666666659</v>
      </c>
      <c r="C2678">
        <f>SUMIFS(user_list!Q:Q,user_list!G:G,"&lt;="&amp;A2678,user_list!H:H,"&gt;="&amp;A2678)</f>
        <v>0.48</v>
      </c>
      <c r="D2678">
        <f>SUMIFS(user_list!P:P,user_list!G:G,"&lt;="&amp;A2678,user_list!H:H,"&gt;="&amp;A2678,user_list!J:J,days!G2678)+SUMIFS(user_list!P:P,user_list!G:G,"&lt;="&amp;A2678,user_list!H:H,"&gt;="&amp;A2678,user_list!J:J,days!G2678-1)</f>
        <v>0.18266666666666659</v>
      </c>
      <c r="E2678">
        <f>COUNTIF(user_list!H:H,A2678)</f>
        <v>0</v>
      </c>
      <c r="F2678">
        <f t="shared" si="82"/>
        <v>4</v>
      </c>
      <c r="G2678">
        <f t="shared" si="83"/>
        <v>2022</v>
      </c>
    </row>
    <row r="2679" spans="1:7" x14ac:dyDescent="0.3">
      <c r="A2679" s="65">
        <v>44682</v>
      </c>
      <c r="B2679">
        <f>SUMIFS(user_list!P:P,user_list!G:G,"&lt;="&amp;A2679,user_list!H:H,"&gt;="&amp;A2679)</f>
        <v>0.97711111111111104</v>
      </c>
      <c r="C2679">
        <f>SUMIFS(user_list!Q:Q,user_list!G:G,"&lt;="&amp;A2679,user_list!H:H,"&gt;="&amp;A2679)</f>
        <v>2.48</v>
      </c>
      <c r="D2679">
        <f>SUMIFS(user_list!P:P,user_list!G:G,"&lt;="&amp;A2679,user_list!H:H,"&gt;="&amp;A2679,user_list!J:J,days!G2679)+SUMIFS(user_list!P:P,user_list!G:G,"&lt;="&amp;A2679,user_list!H:H,"&gt;="&amp;A2679,user_list!J:J,days!G2679-1)</f>
        <v>0.97711111111111104</v>
      </c>
      <c r="E2679">
        <f>COUNTIF(user_list!H:H,A2679)</f>
        <v>0</v>
      </c>
      <c r="F2679">
        <f t="shared" si="82"/>
        <v>5</v>
      </c>
      <c r="G2679">
        <f t="shared" si="83"/>
        <v>2022</v>
      </c>
    </row>
    <row r="2680" spans="1:7" x14ac:dyDescent="0.3">
      <c r="A2680" s="65">
        <v>44683</v>
      </c>
      <c r="B2680">
        <f>SUMIFS(user_list!P:P,user_list!G:G,"&lt;="&amp;A2680,user_list!H:H,"&gt;="&amp;A2680)</f>
        <v>0.97711111111111104</v>
      </c>
      <c r="C2680">
        <f>SUMIFS(user_list!Q:Q,user_list!G:G,"&lt;="&amp;A2680,user_list!H:H,"&gt;="&amp;A2680)</f>
        <v>2.48</v>
      </c>
      <c r="D2680">
        <f>SUMIFS(user_list!P:P,user_list!G:G,"&lt;="&amp;A2680,user_list!H:H,"&gt;="&amp;A2680,user_list!J:J,days!G2680)+SUMIFS(user_list!P:P,user_list!G:G,"&lt;="&amp;A2680,user_list!H:H,"&gt;="&amp;A2680,user_list!J:J,days!G2680-1)</f>
        <v>0.97711111111111104</v>
      </c>
      <c r="E2680">
        <f>COUNTIF(user_list!H:H,A2680)</f>
        <v>0</v>
      </c>
      <c r="F2680">
        <f t="shared" si="82"/>
        <v>5</v>
      </c>
      <c r="G2680">
        <f t="shared" si="83"/>
        <v>2022</v>
      </c>
    </row>
    <row r="2681" spans="1:7" x14ac:dyDescent="0.3">
      <c r="A2681" s="65">
        <v>44684</v>
      </c>
      <c r="B2681">
        <f>SUMIFS(user_list!P:P,user_list!G:G,"&lt;="&amp;A2681,user_list!H:H,"&gt;="&amp;A2681)</f>
        <v>0.97711111111111104</v>
      </c>
      <c r="C2681">
        <f>SUMIFS(user_list!Q:Q,user_list!G:G,"&lt;="&amp;A2681,user_list!H:H,"&gt;="&amp;A2681)</f>
        <v>2.48</v>
      </c>
      <c r="D2681">
        <f>SUMIFS(user_list!P:P,user_list!G:G,"&lt;="&amp;A2681,user_list!H:H,"&gt;="&amp;A2681,user_list!J:J,days!G2681)+SUMIFS(user_list!P:P,user_list!G:G,"&lt;="&amp;A2681,user_list!H:H,"&gt;="&amp;A2681,user_list!J:J,days!G2681-1)</f>
        <v>0.97711111111111104</v>
      </c>
      <c r="E2681">
        <f>COUNTIF(user_list!H:H,A2681)</f>
        <v>0</v>
      </c>
      <c r="F2681">
        <f t="shared" si="82"/>
        <v>5</v>
      </c>
      <c r="G2681">
        <f t="shared" si="83"/>
        <v>2022</v>
      </c>
    </row>
    <row r="2682" spans="1:7" x14ac:dyDescent="0.3">
      <c r="A2682" s="65">
        <v>44685</v>
      </c>
      <c r="B2682">
        <f>SUMIFS(user_list!P:P,user_list!G:G,"&lt;="&amp;A2682,user_list!H:H,"&gt;="&amp;A2682)</f>
        <v>0.97711111111111104</v>
      </c>
      <c r="C2682">
        <f>SUMIFS(user_list!Q:Q,user_list!G:G,"&lt;="&amp;A2682,user_list!H:H,"&gt;="&amp;A2682)</f>
        <v>2.48</v>
      </c>
      <c r="D2682">
        <f>SUMIFS(user_list!P:P,user_list!G:G,"&lt;="&amp;A2682,user_list!H:H,"&gt;="&amp;A2682,user_list!J:J,days!G2682)+SUMIFS(user_list!P:P,user_list!G:G,"&lt;="&amp;A2682,user_list!H:H,"&gt;="&amp;A2682,user_list!J:J,days!G2682-1)</f>
        <v>0.97711111111111104</v>
      </c>
      <c r="E2682">
        <f>COUNTIF(user_list!H:H,A2682)</f>
        <v>0</v>
      </c>
      <c r="F2682">
        <f t="shared" si="82"/>
        <v>5</v>
      </c>
      <c r="G2682">
        <f t="shared" si="83"/>
        <v>2022</v>
      </c>
    </row>
    <row r="2683" spans="1:7" x14ac:dyDescent="0.3">
      <c r="A2683" s="65">
        <v>44686</v>
      </c>
      <c r="B2683">
        <f>SUMIFS(user_list!P:P,user_list!G:G,"&lt;="&amp;A2683,user_list!H:H,"&gt;="&amp;A2683)</f>
        <v>0.97711111111111104</v>
      </c>
      <c r="C2683">
        <f>SUMIFS(user_list!Q:Q,user_list!G:G,"&lt;="&amp;A2683,user_list!H:H,"&gt;="&amp;A2683)</f>
        <v>2.48</v>
      </c>
      <c r="D2683">
        <f>SUMIFS(user_list!P:P,user_list!G:G,"&lt;="&amp;A2683,user_list!H:H,"&gt;="&amp;A2683,user_list!J:J,days!G2683)+SUMIFS(user_list!P:P,user_list!G:G,"&lt;="&amp;A2683,user_list!H:H,"&gt;="&amp;A2683,user_list!J:J,days!G2683-1)</f>
        <v>0.97711111111111104</v>
      </c>
      <c r="E2683">
        <f>COUNTIF(user_list!H:H,A2683)</f>
        <v>0</v>
      </c>
      <c r="F2683">
        <f t="shared" si="82"/>
        <v>5</v>
      </c>
      <c r="G2683">
        <f t="shared" si="83"/>
        <v>2022</v>
      </c>
    </row>
    <row r="2684" spans="1:7" x14ac:dyDescent="0.3">
      <c r="A2684" s="65">
        <v>44687</v>
      </c>
      <c r="B2684">
        <f>SUMIFS(user_list!P:P,user_list!G:G,"&lt;="&amp;A2684,user_list!H:H,"&gt;="&amp;A2684)</f>
        <v>2.5546805555555552</v>
      </c>
      <c r="C2684">
        <f>SUMIFS(user_list!Q:Q,user_list!G:G,"&lt;="&amp;A2684,user_list!H:H,"&gt;="&amp;A2684)</f>
        <v>6.48</v>
      </c>
      <c r="D2684">
        <f>SUMIFS(user_list!P:P,user_list!G:G,"&lt;="&amp;A2684,user_list!H:H,"&gt;="&amp;A2684,user_list!J:J,days!G2684)+SUMIFS(user_list!P:P,user_list!G:G,"&lt;="&amp;A2684,user_list!H:H,"&gt;="&amp;A2684,user_list!J:J,days!G2684-1)</f>
        <v>2.5546805555555552</v>
      </c>
      <c r="E2684">
        <f>COUNTIF(user_list!H:H,A2684)</f>
        <v>1</v>
      </c>
      <c r="F2684">
        <f t="shared" si="82"/>
        <v>5</v>
      </c>
      <c r="G2684">
        <f t="shared" si="83"/>
        <v>2022</v>
      </c>
    </row>
    <row r="2685" spans="1:7" x14ac:dyDescent="0.3">
      <c r="A2685" s="65">
        <v>44688</v>
      </c>
      <c r="B2685">
        <f>SUMIFS(user_list!P:P,user_list!G:G,"&lt;="&amp;A2685,user_list!H:H,"&gt;="&amp;A2685)</f>
        <v>2.9444027777777775</v>
      </c>
      <c r="C2685">
        <f>SUMIFS(user_list!Q:Q,user_list!G:G,"&lt;="&amp;A2685,user_list!H:H,"&gt;="&amp;A2685)</f>
        <v>5.48</v>
      </c>
      <c r="D2685">
        <f>SUMIFS(user_list!P:P,user_list!G:G,"&lt;="&amp;A2685,user_list!H:H,"&gt;="&amp;A2685,user_list!J:J,days!G2685)+SUMIFS(user_list!P:P,user_list!G:G,"&lt;="&amp;A2685,user_list!H:H,"&gt;="&amp;A2685,user_list!J:J,days!G2685-1)</f>
        <v>1.7602361111111107</v>
      </c>
      <c r="E2685">
        <f>COUNTIF(user_list!H:H,A2685)</f>
        <v>1</v>
      </c>
      <c r="F2685">
        <f t="shared" si="82"/>
        <v>5</v>
      </c>
      <c r="G2685">
        <f t="shared" si="83"/>
        <v>2022</v>
      </c>
    </row>
    <row r="2686" spans="1:7" x14ac:dyDescent="0.3">
      <c r="A2686" s="65">
        <v>44689</v>
      </c>
      <c r="B2686">
        <f>SUMIFS(user_list!P:P,user_list!G:G,"&lt;="&amp;A2686,user_list!H:H,"&gt;="&amp;A2686)</f>
        <v>1.7602361111111107</v>
      </c>
      <c r="C2686">
        <f>SUMIFS(user_list!Q:Q,user_list!G:G,"&lt;="&amp;A2686,user_list!H:H,"&gt;="&amp;A2686)</f>
        <v>4.4800000000000004</v>
      </c>
      <c r="D2686">
        <f>SUMIFS(user_list!P:P,user_list!G:G,"&lt;="&amp;A2686,user_list!H:H,"&gt;="&amp;A2686,user_list!J:J,days!G2686)+SUMIFS(user_list!P:P,user_list!G:G,"&lt;="&amp;A2686,user_list!H:H,"&gt;="&amp;A2686,user_list!J:J,days!G2686-1)</f>
        <v>1.7602361111111107</v>
      </c>
      <c r="E2686">
        <f>COUNTIF(user_list!H:H,A2686)</f>
        <v>0</v>
      </c>
      <c r="F2686">
        <f t="shared" si="82"/>
        <v>5</v>
      </c>
      <c r="G2686">
        <f t="shared" si="83"/>
        <v>2022</v>
      </c>
    </row>
    <row r="2687" spans="1:7" x14ac:dyDescent="0.3">
      <c r="A2687" s="65">
        <v>44690</v>
      </c>
      <c r="B2687">
        <f>SUMIFS(user_list!P:P,user_list!G:G,"&lt;="&amp;A2687,user_list!H:H,"&gt;="&amp;A2687)</f>
        <v>1.7602361111111107</v>
      </c>
      <c r="C2687">
        <f>SUMIFS(user_list!Q:Q,user_list!G:G,"&lt;="&amp;A2687,user_list!H:H,"&gt;="&amp;A2687)</f>
        <v>4.4800000000000004</v>
      </c>
      <c r="D2687">
        <f>SUMIFS(user_list!P:P,user_list!G:G,"&lt;="&amp;A2687,user_list!H:H,"&gt;="&amp;A2687,user_list!J:J,days!G2687)+SUMIFS(user_list!P:P,user_list!G:G,"&lt;="&amp;A2687,user_list!H:H,"&gt;="&amp;A2687,user_list!J:J,days!G2687-1)</f>
        <v>1.7602361111111107</v>
      </c>
      <c r="E2687">
        <f>COUNTIF(user_list!H:H,A2687)</f>
        <v>1</v>
      </c>
      <c r="F2687">
        <f t="shared" si="82"/>
        <v>5</v>
      </c>
      <c r="G2687">
        <f t="shared" si="83"/>
        <v>2022</v>
      </c>
    </row>
    <row r="2688" spans="1:7" x14ac:dyDescent="0.3">
      <c r="A2688" s="65">
        <v>44691</v>
      </c>
      <c r="B2688">
        <f>SUMIFS(user_list!P:P,user_list!G:G,"&lt;="&amp;A2688,user_list!H:H,"&gt;="&amp;A2688)</f>
        <v>0.47829166666666662</v>
      </c>
      <c r="C2688">
        <f>SUMIFS(user_list!Q:Q,user_list!G:G,"&lt;="&amp;A2688,user_list!H:H,"&gt;="&amp;A2688)</f>
        <v>1.23</v>
      </c>
      <c r="D2688">
        <f>SUMIFS(user_list!P:P,user_list!G:G,"&lt;="&amp;A2688,user_list!H:H,"&gt;="&amp;A2688,user_list!J:J,days!G2688)+SUMIFS(user_list!P:P,user_list!G:G,"&lt;="&amp;A2688,user_list!H:H,"&gt;="&amp;A2688,user_list!J:J,days!G2688-1)</f>
        <v>0.47829166666666662</v>
      </c>
      <c r="E2688">
        <f>COUNTIF(user_list!H:H,A2688)</f>
        <v>0</v>
      </c>
      <c r="F2688">
        <f t="shared" si="82"/>
        <v>5</v>
      </c>
      <c r="G2688">
        <f t="shared" si="83"/>
        <v>2022</v>
      </c>
    </row>
    <row r="2689" spans="1:7" x14ac:dyDescent="0.3">
      <c r="A2689" s="65">
        <v>44692</v>
      </c>
      <c r="B2689">
        <f>SUMIFS(user_list!P:P,user_list!G:G,"&lt;="&amp;A2689,user_list!H:H,"&gt;="&amp;A2689)</f>
        <v>0.47829166666666662</v>
      </c>
      <c r="C2689">
        <f>SUMIFS(user_list!Q:Q,user_list!G:G,"&lt;="&amp;A2689,user_list!H:H,"&gt;="&amp;A2689)</f>
        <v>1.23</v>
      </c>
      <c r="D2689">
        <f>SUMIFS(user_list!P:P,user_list!G:G,"&lt;="&amp;A2689,user_list!H:H,"&gt;="&amp;A2689,user_list!J:J,days!G2689)+SUMIFS(user_list!P:P,user_list!G:G,"&lt;="&amp;A2689,user_list!H:H,"&gt;="&amp;A2689,user_list!J:J,days!G2689-1)</f>
        <v>0.47829166666666662</v>
      </c>
      <c r="E2689">
        <f>COUNTIF(user_list!H:H,A2689)</f>
        <v>0</v>
      </c>
      <c r="F2689">
        <f t="shared" si="82"/>
        <v>5</v>
      </c>
      <c r="G2689">
        <f t="shared" si="83"/>
        <v>2022</v>
      </c>
    </row>
    <row r="2690" spans="1:7" x14ac:dyDescent="0.3">
      <c r="A2690" s="65">
        <v>44693</v>
      </c>
      <c r="B2690">
        <f>SUMIFS(user_list!P:P,user_list!G:G,"&lt;="&amp;A2690,user_list!H:H,"&gt;="&amp;A2690)</f>
        <v>1.2671805555555555</v>
      </c>
      <c r="C2690">
        <f>SUMIFS(user_list!Q:Q,user_list!G:G,"&lt;="&amp;A2690,user_list!H:H,"&gt;="&amp;A2690)</f>
        <v>3.23</v>
      </c>
      <c r="D2690">
        <f>SUMIFS(user_list!P:P,user_list!G:G,"&lt;="&amp;A2690,user_list!H:H,"&gt;="&amp;A2690,user_list!J:J,days!G2690)+SUMIFS(user_list!P:P,user_list!G:G,"&lt;="&amp;A2690,user_list!H:H,"&gt;="&amp;A2690,user_list!J:J,days!G2690-1)</f>
        <v>0.47829166666666662</v>
      </c>
      <c r="E2690">
        <f>COUNTIF(user_list!H:H,A2690)</f>
        <v>1</v>
      </c>
      <c r="F2690">
        <f t="shared" ref="F2690:F2753" si="84">MONTH(A2690)</f>
        <v>5</v>
      </c>
      <c r="G2690">
        <f t="shared" ref="G2690:G2753" si="85">YEAR(A2690)</f>
        <v>2022</v>
      </c>
    </row>
    <row r="2691" spans="1:7" x14ac:dyDescent="0.3">
      <c r="A2691" s="65">
        <v>44694</v>
      </c>
      <c r="B2691">
        <f>SUMIFS(user_list!P:P,user_list!G:G,"&lt;="&amp;A2691,user_list!H:H,"&gt;="&amp;A2691)</f>
        <v>1.084513888888889</v>
      </c>
      <c r="C2691">
        <f>SUMIFS(user_list!Q:Q,user_list!G:G,"&lt;="&amp;A2691,user_list!H:H,"&gt;="&amp;A2691)</f>
        <v>2.75</v>
      </c>
      <c r="D2691">
        <f>SUMIFS(user_list!P:P,user_list!G:G,"&lt;="&amp;A2691,user_list!H:H,"&gt;="&amp;A2691,user_list!J:J,days!G2691)+SUMIFS(user_list!P:P,user_list!G:G,"&lt;="&amp;A2691,user_list!H:H,"&gt;="&amp;A2691,user_list!J:J,days!G2691-1)</f>
        <v>0.29562500000000003</v>
      </c>
      <c r="E2691">
        <f>COUNTIF(user_list!H:H,A2691)</f>
        <v>0</v>
      </c>
      <c r="F2691">
        <f t="shared" si="84"/>
        <v>5</v>
      </c>
      <c r="G2691">
        <f t="shared" si="85"/>
        <v>2022</v>
      </c>
    </row>
    <row r="2692" spans="1:7" x14ac:dyDescent="0.3">
      <c r="A2692" s="65">
        <v>44695</v>
      </c>
      <c r="B2692">
        <f>SUMIFS(user_list!P:P,user_list!G:G,"&lt;="&amp;A2692,user_list!H:H,"&gt;="&amp;A2692)</f>
        <v>1.084513888888889</v>
      </c>
      <c r="C2692">
        <f>SUMIFS(user_list!Q:Q,user_list!G:G,"&lt;="&amp;A2692,user_list!H:H,"&gt;="&amp;A2692)</f>
        <v>2.75</v>
      </c>
      <c r="D2692">
        <f>SUMIFS(user_list!P:P,user_list!G:G,"&lt;="&amp;A2692,user_list!H:H,"&gt;="&amp;A2692,user_list!J:J,days!G2692)+SUMIFS(user_list!P:P,user_list!G:G,"&lt;="&amp;A2692,user_list!H:H,"&gt;="&amp;A2692,user_list!J:J,days!G2692-1)</f>
        <v>0.29562500000000003</v>
      </c>
      <c r="E2692">
        <f>COUNTIF(user_list!H:H,A2692)</f>
        <v>0</v>
      </c>
      <c r="F2692">
        <f t="shared" si="84"/>
        <v>5</v>
      </c>
      <c r="G2692">
        <f t="shared" si="85"/>
        <v>2022</v>
      </c>
    </row>
    <row r="2693" spans="1:7" x14ac:dyDescent="0.3">
      <c r="A2693" s="65">
        <v>44696</v>
      </c>
      <c r="B2693">
        <f>SUMIFS(user_list!P:P,user_list!G:G,"&lt;="&amp;A2693,user_list!H:H,"&gt;="&amp;A2693)</f>
        <v>1.084513888888889</v>
      </c>
      <c r="C2693">
        <f>SUMIFS(user_list!Q:Q,user_list!G:G,"&lt;="&amp;A2693,user_list!H:H,"&gt;="&amp;A2693)</f>
        <v>2.75</v>
      </c>
      <c r="D2693">
        <f>SUMIFS(user_list!P:P,user_list!G:G,"&lt;="&amp;A2693,user_list!H:H,"&gt;="&amp;A2693,user_list!J:J,days!G2693)+SUMIFS(user_list!P:P,user_list!G:G,"&lt;="&amp;A2693,user_list!H:H,"&gt;="&amp;A2693,user_list!J:J,days!G2693-1)</f>
        <v>0.29562500000000003</v>
      </c>
      <c r="E2693">
        <f>COUNTIF(user_list!H:H,A2693)</f>
        <v>0</v>
      </c>
      <c r="F2693">
        <f t="shared" si="84"/>
        <v>5</v>
      </c>
      <c r="G2693">
        <f t="shared" si="85"/>
        <v>2022</v>
      </c>
    </row>
    <row r="2694" spans="1:7" x14ac:dyDescent="0.3">
      <c r="A2694" s="65">
        <v>44697</v>
      </c>
      <c r="B2694">
        <f>SUMIFS(user_list!P:P,user_list!G:G,"&lt;="&amp;A2694,user_list!H:H,"&gt;="&amp;A2694)</f>
        <v>1.084513888888889</v>
      </c>
      <c r="C2694">
        <f>SUMIFS(user_list!Q:Q,user_list!G:G,"&lt;="&amp;A2694,user_list!H:H,"&gt;="&amp;A2694)</f>
        <v>2.75</v>
      </c>
      <c r="D2694">
        <f>SUMIFS(user_list!P:P,user_list!G:G,"&lt;="&amp;A2694,user_list!H:H,"&gt;="&amp;A2694,user_list!J:J,days!G2694)+SUMIFS(user_list!P:P,user_list!G:G,"&lt;="&amp;A2694,user_list!H:H,"&gt;="&amp;A2694,user_list!J:J,days!G2694-1)</f>
        <v>0.29562500000000003</v>
      </c>
      <c r="E2694">
        <f>COUNTIF(user_list!H:H,A2694)</f>
        <v>0</v>
      </c>
      <c r="F2694">
        <f t="shared" si="84"/>
        <v>5</v>
      </c>
      <c r="G2694">
        <f t="shared" si="85"/>
        <v>2022</v>
      </c>
    </row>
    <row r="2695" spans="1:7" x14ac:dyDescent="0.3">
      <c r="A2695" s="65">
        <v>44698</v>
      </c>
      <c r="B2695">
        <f>SUMIFS(user_list!P:P,user_list!G:G,"&lt;="&amp;A2695,user_list!H:H,"&gt;="&amp;A2695)</f>
        <v>1.6104398148148149</v>
      </c>
      <c r="C2695">
        <f>SUMIFS(user_list!Q:Q,user_list!G:G,"&lt;="&amp;A2695,user_list!H:H,"&gt;="&amp;A2695)</f>
        <v>4.083333333333333</v>
      </c>
      <c r="D2695">
        <f>SUMIFS(user_list!P:P,user_list!G:G,"&lt;="&amp;A2695,user_list!H:H,"&gt;="&amp;A2695,user_list!J:J,days!G2695)+SUMIFS(user_list!P:P,user_list!G:G,"&lt;="&amp;A2695,user_list!H:H,"&gt;="&amp;A2695,user_list!J:J,days!G2695-1)</f>
        <v>0.82155092592592593</v>
      </c>
      <c r="E2695">
        <f>COUNTIF(user_list!H:H,A2695)</f>
        <v>1</v>
      </c>
      <c r="F2695">
        <f t="shared" si="84"/>
        <v>5</v>
      </c>
      <c r="G2695">
        <f t="shared" si="85"/>
        <v>2022</v>
      </c>
    </row>
    <row r="2696" spans="1:7" x14ac:dyDescent="0.3">
      <c r="A2696" s="65">
        <v>44699</v>
      </c>
      <c r="B2696">
        <f>SUMIFS(user_list!P:P,user_list!G:G,"&lt;="&amp;A2696,user_list!H:H,"&gt;="&amp;A2696)</f>
        <v>2.3993287037037039</v>
      </c>
      <c r="C2696">
        <f>SUMIFS(user_list!Q:Q,user_list!G:G,"&lt;="&amp;A2696,user_list!H:H,"&gt;="&amp;A2696)</f>
        <v>6.083333333333333</v>
      </c>
      <c r="D2696">
        <f>SUMIFS(user_list!P:P,user_list!G:G,"&lt;="&amp;A2696,user_list!H:H,"&gt;="&amp;A2696,user_list!J:J,days!G2696)+SUMIFS(user_list!P:P,user_list!G:G,"&lt;="&amp;A2696,user_list!H:H,"&gt;="&amp;A2696,user_list!J:J,days!G2696-1)</f>
        <v>2.3993287037037039</v>
      </c>
      <c r="E2696">
        <f>COUNTIF(user_list!H:H,A2696)</f>
        <v>0</v>
      </c>
      <c r="F2696">
        <f t="shared" si="84"/>
        <v>5</v>
      </c>
      <c r="G2696">
        <f t="shared" si="85"/>
        <v>2022</v>
      </c>
    </row>
    <row r="2697" spans="1:7" x14ac:dyDescent="0.3">
      <c r="A2697" s="65">
        <v>44700</v>
      </c>
      <c r="B2697">
        <f>SUMIFS(user_list!P:P,user_list!G:G,"&lt;="&amp;A2697,user_list!H:H,"&gt;="&amp;A2697)</f>
        <v>2.3993287037037039</v>
      </c>
      <c r="C2697">
        <f>SUMIFS(user_list!Q:Q,user_list!G:G,"&lt;="&amp;A2697,user_list!H:H,"&gt;="&amp;A2697)</f>
        <v>6.083333333333333</v>
      </c>
      <c r="D2697">
        <f>SUMIFS(user_list!P:P,user_list!G:G,"&lt;="&amp;A2697,user_list!H:H,"&gt;="&amp;A2697,user_list!J:J,days!G2697)+SUMIFS(user_list!P:P,user_list!G:G,"&lt;="&amp;A2697,user_list!H:H,"&gt;="&amp;A2697,user_list!J:J,days!G2697-1)</f>
        <v>2.3993287037037039</v>
      </c>
      <c r="E2697">
        <f>COUNTIF(user_list!H:H,A2697)</f>
        <v>0</v>
      </c>
      <c r="F2697">
        <f t="shared" si="84"/>
        <v>5</v>
      </c>
      <c r="G2697">
        <f t="shared" si="85"/>
        <v>2022</v>
      </c>
    </row>
    <row r="2698" spans="1:7" x14ac:dyDescent="0.3">
      <c r="A2698" s="65">
        <v>44701</v>
      </c>
      <c r="B2698">
        <f>SUMIFS(user_list!P:P,user_list!G:G,"&lt;="&amp;A2698,user_list!H:H,"&gt;="&amp;A2698)</f>
        <v>2.3993287037037039</v>
      </c>
      <c r="C2698">
        <f>SUMIFS(user_list!Q:Q,user_list!G:G,"&lt;="&amp;A2698,user_list!H:H,"&gt;="&amp;A2698)</f>
        <v>6.083333333333333</v>
      </c>
      <c r="D2698">
        <f>SUMIFS(user_list!P:P,user_list!G:G,"&lt;="&amp;A2698,user_list!H:H,"&gt;="&amp;A2698,user_list!J:J,days!G2698)+SUMIFS(user_list!P:P,user_list!G:G,"&lt;="&amp;A2698,user_list!H:H,"&gt;="&amp;A2698,user_list!J:J,days!G2698-1)</f>
        <v>2.3993287037037039</v>
      </c>
      <c r="E2698">
        <f>COUNTIF(user_list!H:H,A2698)</f>
        <v>1</v>
      </c>
      <c r="F2698">
        <f t="shared" si="84"/>
        <v>5</v>
      </c>
      <c r="G2698">
        <f t="shared" si="85"/>
        <v>2022</v>
      </c>
    </row>
    <row r="2699" spans="1:7" x14ac:dyDescent="0.3">
      <c r="A2699" s="65">
        <v>44702</v>
      </c>
      <c r="B2699">
        <f>SUMIFS(user_list!P:P,user_list!G:G,"&lt;="&amp;A2699,user_list!H:H,"&gt;="&amp;A2699)</f>
        <v>0.82155092592592593</v>
      </c>
      <c r="C2699">
        <f>SUMIFS(user_list!Q:Q,user_list!G:G,"&lt;="&amp;A2699,user_list!H:H,"&gt;="&amp;A2699)</f>
        <v>2.083333333333333</v>
      </c>
      <c r="D2699">
        <f>SUMIFS(user_list!P:P,user_list!G:G,"&lt;="&amp;A2699,user_list!H:H,"&gt;="&amp;A2699,user_list!J:J,days!G2699)+SUMIFS(user_list!P:P,user_list!G:G,"&lt;="&amp;A2699,user_list!H:H,"&gt;="&amp;A2699,user_list!J:J,days!G2699-1)</f>
        <v>0.82155092592592593</v>
      </c>
      <c r="E2699">
        <f>COUNTIF(user_list!H:H,A2699)</f>
        <v>1</v>
      </c>
      <c r="F2699">
        <f t="shared" si="84"/>
        <v>5</v>
      </c>
      <c r="G2699">
        <f t="shared" si="85"/>
        <v>2022</v>
      </c>
    </row>
    <row r="2700" spans="1:7" x14ac:dyDescent="0.3">
      <c r="A2700" s="65">
        <v>44703</v>
      </c>
      <c r="B2700">
        <f>SUMIFS(user_list!P:P,user_list!G:G,"&lt;="&amp;A2700,user_list!H:H,"&gt;="&amp;A2700)</f>
        <v>2.909259259259259</v>
      </c>
      <c r="C2700">
        <f>SUMIFS(user_list!Q:Q,user_list!G:G,"&lt;="&amp;A2700,user_list!H:H,"&gt;="&amp;A2700)</f>
        <v>7.333333333333333</v>
      </c>
      <c r="D2700">
        <f>SUMIFS(user_list!P:P,user_list!G:G,"&lt;="&amp;A2700,user_list!H:H,"&gt;="&amp;A2700,user_list!J:J,days!G2700)+SUMIFS(user_list!P:P,user_list!G:G,"&lt;="&amp;A2700,user_list!H:H,"&gt;="&amp;A2700,user_list!J:J,days!G2700-1)</f>
        <v>2.909259259259259</v>
      </c>
      <c r="E2700">
        <f>COUNTIF(user_list!H:H,A2700)</f>
        <v>0</v>
      </c>
      <c r="F2700">
        <f t="shared" si="84"/>
        <v>5</v>
      </c>
      <c r="G2700">
        <f t="shared" si="85"/>
        <v>2022</v>
      </c>
    </row>
    <row r="2701" spans="1:7" x14ac:dyDescent="0.3">
      <c r="A2701" s="65">
        <v>44704</v>
      </c>
      <c r="B2701">
        <f>SUMIFS(user_list!P:P,user_list!G:G,"&lt;="&amp;A2701,user_list!H:H,"&gt;="&amp;A2701)</f>
        <v>3.8625925925925921</v>
      </c>
      <c r="C2701">
        <f>SUMIFS(user_list!Q:Q,user_list!G:G,"&lt;="&amp;A2701,user_list!H:H,"&gt;="&amp;A2701)</f>
        <v>9.7333333333333325</v>
      </c>
      <c r="D2701">
        <f>SUMIFS(user_list!P:P,user_list!G:G,"&lt;="&amp;A2701,user_list!H:H,"&gt;="&amp;A2701,user_list!J:J,days!G2701)+SUMIFS(user_list!P:P,user_list!G:G,"&lt;="&amp;A2701,user_list!H:H,"&gt;="&amp;A2701,user_list!J:J,days!G2701-1)</f>
        <v>3.8625925925925921</v>
      </c>
      <c r="E2701">
        <f>COUNTIF(user_list!H:H,A2701)</f>
        <v>1</v>
      </c>
      <c r="F2701">
        <f t="shared" si="84"/>
        <v>5</v>
      </c>
      <c r="G2701">
        <f t="shared" si="85"/>
        <v>2022</v>
      </c>
    </row>
    <row r="2702" spans="1:7" x14ac:dyDescent="0.3">
      <c r="A2702" s="65">
        <v>44705</v>
      </c>
      <c r="B2702">
        <f>SUMIFS(user_list!P:P,user_list!G:G,"&lt;="&amp;A2702,user_list!H:H,"&gt;="&amp;A2702)</f>
        <v>1.4792592592592593</v>
      </c>
      <c r="C2702">
        <f>SUMIFS(user_list!Q:Q,user_list!G:G,"&lt;="&amp;A2702,user_list!H:H,"&gt;="&amp;A2702)</f>
        <v>3.7333333333333329</v>
      </c>
      <c r="D2702">
        <f>SUMIFS(user_list!P:P,user_list!G:G,"&lt;="&amp;A2702,user_list!H:H,"&gt;="&amp;A2702,user_list!J:J,days!G2702)+SUMIFS(user_list!P:P,user_list!G:G,"&lt;="&amp;A2702,user_list!H:H,"&gt;="&amp;A2702,user_list!J:J,days!G2702-1)</f>
        <v>1.4792592592592593</v>
      </c>
      <c r="E2702">
        <f>COUNTIF(user_list!H:H,A2702)</f>
        <v>0</v>
      </c>
      <c r="F2702">
        <f t="shared" si="84"/>
        <v>5</v>
      </c>
      <c r="G2702">
        <f t="shared" si="85"/>
        <v>2022</v>
      </c>
    </row>
    <row r="2703" spans="1:7" x14ac:dyDescent="0.3">
      <c r="A2703" s="65">
        <v>44706</v>
      </c>
      <c r="B2703">
        <f>SUMIFS(user_list!P:P,user_list!G:G,"&lt;="&amp;A2703,user_list!H:H,"&gt;="&amp;A2703)</f>
        <v>1.5958487654320987</v>
      </c>
      <c r="C2703">
        <f>SUMIFS(user_list!Q:Q,user_list!G:G,"&lt;="&amp;A2703,user_list!H:H,"&gt;="&amp;A2703)</f>
        <v>4.0111111111111111</v>
      </c>
      <c r="D2703">
        <f>SUMIFS(user_list!P:P,user_list!G:G,"&lt;="&amp;A2703,user_list!H:H,"&gt;="&amp;A2703,user_list!J:J,days!G2703)+SUMIFS(user_list!P:P,user_list!G:G,"&lt;="&amp;A2703,user_list!H:H,"&gt;="&amp;A2703,user_list!J:J,days!G2703-1)</f>
        <v>1.5958487654320987</v>
      </c>
      <c r="E2703">
        <f>COUNTIF(user_list!H:H,A2703)</f>
        <v>1</v>
      </c>
      <c r="F2703">
        <f t="shared" si="84"/>
        <v>5</v>
      </c>
      <c r="G2703">
        <f t="shared" si="85"/>
        <v>2022</v>
      </c>
    </row>
    <row r="2704" spans="1:7" x14ac:dyDescent="0.3">
      <c r="A2704" s="65">
        <v>44707</v>
      </c>
      <c r="B2704">
        <f>SUMIFS(user_list!P:P,user_list!G:G,"&lt;="&amp;A2704,user_list!H:H,"&gt;="&amp;A2704)</f>
        <v>2.6299228395061727</v>
      </c>
      <c r="C2704">
        <f>SUMIFS(user_list!Q:Q,user_list!G:G,"&lt;="&amp;A2704,user_list!H:H,"&gt;="&amp;A2704)</f>
        <v>6.6777777777777771</v>
      </c>
      <c r="D2704">
        <f>SUMIFS(user_list!P:P,user_list!G:G,"&lt;="&amp;A2704,user_list!H:H,"&gt;="&amp;A2704,user_list!J:J,days!G2704)+SUMIFS(user_list!P:P,user_list!G:G,"&lt;="&amp;A2704,user_list!H:H,"&gt;="&amp;A2704,user_list!J:J,days!G2704-1)</f>
        <v>2.6299228395061727</v>
      </c>
      <c r="E2704">
        <f>COUNTIF(user_list!H:H,A2704)</f>
        <v>0</v>
      </c>
      <c r="F2704">
        <f t="shared" si="84"/>
        <v>5</v>
      </c>
      <c r="G2704">
        <f t="shared" si="85"/>
        <v>2022</v>
      </c>
    </row>
    <row r="2705" spans="1:7" x14ac:dyDescent="0.3">
      <c r="A2705" s="65">
        <v>44708</v>
      </c>
      <c r="B2705">
        <f>SUMIFS(user_list!P:P,user_list!G:G,"&lt;="&amp;A2705,user_list!H:H,"&gt;="&amp;A2705)</f>
        <v>2.6299228395061727</v>
      </c>
      <c r="C2705">
        <f>SUMIFS(user_list!Q:Q,user_list!G:G,"&lt;="&amp;A2705,user_list!H:H,"&gt;="&amp;A2705)</f>
        <v>6.6777777777777771</v>
      </c>
      <c r="D2705">
        <f>SUMIFS(user_list!P:P,user_list!G:G,"&lt;="&amp;A2705,user_list!H:H,"&gt;="&amp;A2705,user_list!J:J,days!G2705)+SUMIFS(user_list!P:P,user_list!G:G,"&lt;="&amp;A2705,user_list!H:H,"&gt;="&amp;A2705,user_list!J:J,days!G2705-1)</f>
        <v>2.6299228395061727</v>
      </c>
      <c r="E2705">
        <f>COUNTIF(user_list!H:H,A2705)</f>
        <v>1</v>
      </c>
      <c r="F2705">
        <f t="shared" si="84"/>
        <v>5</v>
      </c>
      <c r="G2705">
        <f t="shared" si="85"/>
        <v>2022</v>
      </c>
    </row>
    <row r="2706" spans="1:7" x14ac:dyDescent="0.3">
      <c r="A2706" s="65">
        <v>44709</v>
      </c>
      <c r="B2706">
        <f>SUMIFS(user_list!P:P,user_list!G:G,"&lt;="&amp;A2706,user_list!H:H,"&gt;="&amp;A2706)</f>
        <v>1.9702932098765431</v>
      </c>
      <c r="C2706">
        <f>SUMIFS(user_list!Q:Q,user_list!G:G,"&lt;="&amp;A2706,user_list!H:H,"&gt;="&amp;A2706)</f>
        <v>5</v>
      </c>
      <c r="D2706">
        <f>SUMIFS(user_list!P:P,user_list!G:G,"&lt;="&amp;A2706,user_list!H:H,"&gt;="&amp;A2706,user_list!J:J,days!G2706)+SUMIFS(user_list!P:P,user_list!G:G,"&lt;="&amp;A2706,user_list!H:H,"&gt;="&amp;A2706,user_list!J:J,days!G2706-1)</f>
        <v>1.9702932098765431</v>
      </c>
      <c r="E2706">
        <f>COUNTIF(user_list!H:H,A2706)</f>
        <v>1</v>
      </c>
      <c r="F2706">
        <f t="shared" si="84"/>
        <v>5</v>
      </c>
      <c r="G2706">
        <f t="shared" si="85"/>
        <v>2022</v>
      </c>
    </row>
    <row r="2707" spans="1:7" x14ac:dyDescent="0.3">
      <c r="A2707" s="65">
        <v>44710</v>
      </c>
      <c r="B2707">
        <f>SUMIFS(user_list!P:P,user_list!G:G,"&lt;="&amp;A2707,user_list!H:H,"&gt;="&amp;A2707)</f>
        <v>1.0602932098765432</v>
      </c>
      <c r="C2707">
        <f>SUMIFS(user_list!Q:Q,user_list!G:G,"&lt;="&amp;A2707,user_list!H:H,"&gt;="&amp;A2707)</f>
        <v>2.625</v>
      </c>
      <c r="D2707">
        <f>SUMIFS(user_list!P:P,user_list!G:G,"&lt;="&amp;A2707,user_list!H:H,"&gt;="&amp;A2707,user_list!J:J,days!G2707)+SUMIFS(user_list!P:P,user_list!G:G,"&lt;="&amp;A2707,user_list!H:H,"&gt;="&amp;A2707,user_list!J:J,days!G2707-1)</f>
        <v>1.0602932098765432</v>
      </c>
      <c r="E2707">
        <f>COUNTIF(user_list!H:H,A2707)</f>
        <v>0</v>
      </c>
      <c r="F2707">
        <f t="shared" si="84"/>
        <v>5</v>
      </c>
      <c r="G2707">
        <f t="shared" si="85"/>
        <v>2022</v>
      </c>
    </row>
    <row r="2708" spans="1:7" x14ac:dyDescent="0.3">
      <c r="A2708" s="65">
        <v>44711</v>
      </c>
      <c r="B2708">
        <f>SUMIFS(user_list!P:P,user_list!G:G,"&lt;="&amp;A2708,user_list!H:H,"&gt;="&amp;A2708)</f>
        <v>1.0602932098765432</v>
      </c>
      <c r="C2708">
        <f>SUMIFS(user_list!Q:Q,user_list!G:G,"&lt;="&amp;A2708,user_list!H:H,"&gt;="&amp;A2708)</f>
        <v>2.625</v>
      </c>
      <c r="D2708">
        <f>SUMIFS(user_list!P:P,user_list!G:G,"&lt;="&amp;A2708,user_list!H:H,"&gt;="&amp;A2708,user_list!J:J,days!G2708)+SUMIFS(user_list!P:P,user_list!G:G,"&lt;="&amp;A2708,user_list!H:H,"&gt;="&amp;A2708,user_list!J:J,days!G2708-1)</f>
        <v>1.0602932098765432</v>
      </c>
      <c r="E2708">
        <f>COUNTIF(user_list!H:H,A2708)</f>
        <v>0</v>
      </c>
      <c r="F2708">
        <f t="shared" si="84"/>
        <v>5</v>
      </c>
      <c r="G2708">
        <f t="shared" si="85"/>
        <v>2022</v>
      </c>
    </row>
    <row r="2709" spans="1:7" x14ac:dyDescent="0.3">
      <c r="A2709" s="65">
        <v>44712</v>
      </c>
      <c r="B2709">
        <f>SUMIFS(user_list!P:P,user_list!G:G,"&lt;="&amp;A2709,user_list!H:H,"&gt;="&amp;A2709)</f>
        <v>1.0602932098765432</v>
      </c>
      <c r="C2709">
        <f>SUMIFS(user_list!Q:Q,user_list!G:G,"&lt;="&amp;A2709,user_list!H:H,"&gt;="&amp;A2709)</f>
        <v>2.625</v>
      </c>
      <c r="D2709">
        <f>SUMIFS(user_list!P:P,user_list!G:G,"&lt;="&amp;A2709,user_list!H:H,"&gt;="&amp;A2709,user_list!J:J,days!G2709)+SUMIFS(user_list!P:P,user_list!G:G,"&lt;="&amp;A2709,user_list!H:H,"&gt;="&amp;A2709,user_list!J:J,days!G2709-1)</f>
        <v>1.0602932098765432</v>
      </c>
      <c r="E2709">
        <f>COUNTIF(user_list!H:H,A2709)</f>
        <v>0</v>
      </c>
      <c r="F2709">
        <f t="shared" si="84"/>
        <v>5</v>
      </c>
      <c r="G2709">
        <f t="shared" si="85"/>
        <v>2022</v>
      </c>
    </row>
    <row r="2710" spans="1:7" x14ac:dyDescent="0.3">
      <c r="A2710" s="65">
        <v>44713</v>
      </c>
      <c r="B2710">
        <f>SUMIFS(user_list!P:P,user_list!G:G,"&lt;="&amp;A2710,user_list!H:H,"&gt;="&amp;A2710)</f>
        <v>1.0602932098765432</v>
      </c>
      <c r="C2710">
        <f>SUMIFS(user_list!Q:Q,user_list!G:G,"&lt;="&amp;A2710,user_list!H:H,"&gt;="&amp;A2710)</f>
        <v>2.625</v>
      </c>
      <c r="D2710">
        <f>SUMIFS(user_list!P:P,user_list!G:G,"&lt;="&amp;A2710,user_list!H:H,"&gt;="&amp;A2710,user_list!J:J,days!G2710)+SUMIFS(user_list!P:P,user_list!G:G,"&lt;="&amp;A2710,user_list!H:H,"&gt;="&amp;A2710,user_list!J:J,days!G2710-1)</f>
        <v>1.0602932098765432</v>
      </c>
      <c r="E2710">
        <f>COUNTIF(user_list!H:H,A2710)</f>
        <v>0</v>
      </c>
      <c r="F2710">
        <f t="shared" si="84"/>
        <v>6</v>
      </c>
      <c r="G2710">
        <f t="shared" si="85"/>
        <v>2022</v>
      </c>
    </row>
    <row r="2711" spans="1:7" x14ac:dyDescent="0.3">
      <c r="A2711" s="65">
        <v>44714</v>
      </c>
      <c r="B2711">
        <f>SUMIFS(user_list!P:P,user_list!G:G,"&lt;="&amp;A2711,user_list!H:H,"&gt;="&amp;A2711)</f>
        <v>1.0602932098765432</v>
      </c>
      <c r="C2711">
        <f>SUMIFS(user_list!Q:Q,user_list!G:G,"&lt;="&amp;A2711,user_list!H:H,"&gt;="&amp;A2711)</f>
        <v>2.625</v>
      </c>
      <c r="D2711">
        <f>SUMIFS(user_list!P:P,user_list!G:G,"&lt;="&amp;A2711,user_list!H:H,"&gt;="&amp;A2711,user_list!J:J,days!G2711)+SUMIFS(user_list!P:P,user_list!G:G,"&lt;="&amp;A2711,user_list!H:H,"&gt;="&amp;A2711,user_list!J:J,days!G2711-1)</f>
        <v>1.0602932098765432</v>
      </c>
      <c r="E2711">
        <f>COUNTIF(user_list!H:H,A2711)</f>
        <v>0</v>
      </c>
      <c r="F2711">
        <f t="shared" si="84"/>
        <v>6</v>
      </c>
      <c r="G2711">
        <f t="shared" si="85"/>
        <v>2022</v>
      </c>
    </row>
    <row r="2712" spans="1:7" x14ac:dyDescent="0.3">
      <c r="A2712" s="65">
        <v>44715</v>
      </c>
      <c r="B2712">
        <f>SUMIFS(user_list!P:P,user_list!G:G,"&lt;="&amp;A2712,user_list!H:H,"&gt;="&amp;A2712)</f>
        <v>1.0602932098765432</v>
      </c>
      <c r="C2712">
        <f>SUMIFS(user_list!Q:Q,user_list!G:G,"&lt;="&amp;A2712,user_list!H:H,"&gt;="&amp;A2712)</f>
        <v>2.625</v>
      </c>
      <c r="D2712">
        <f>SUMIFS(user_list!P:P,user_list!G:G,"&lt;="&amp;A2712,user_list!H:H,"&gt;="&amp;A2712,user_list!J:J,days!G2712)+SUMIFS(user_list!P:P,user_list!G:G,"&lt;="&amp;A2712,user_list!H:H,"&gt;="&amp;A2712,user_list!J:J,days!G2712-1)</f>
        <v>1.0602932098765432</v>
      </c>
      <c r="E2712">
        <f>COUNTIF(user_list!H:H,A2712)</f>
        <v>0</v>
      </c>
      <c r="F2712">
        <f t="shared" si="84"/>
        <v>6</v>
      </c>
      <c r="G2712">
        <f t="shared" si="85"/>
        <v>2022</v>
      </c>
    </row>
    <row r="2713" spans="1:7" x14ac:dyDescent="0.3">
      <c r="A2713" s="65">
        <v>44716</v>
      </c>
      <c r="B2713">
        <f>SUMIFS(user_list!P:P,user_list!G:G,"&lt;="&amp;A2713,user_list!H:H,"&gt;="&amp;A2713)</f>
        <v>1.0602932098765432</v>
      </c>
      <c r="C2713">
        <f>SUMIFS(user_list!Q:Q,user_list!G:G,"&lt;="&amp;A2713,user_list!H:H,"&gt;="&amp;A2713)</f>
        <v>2.625</v>
      </c>
      <c r="D2713">
        <f>SUMIFS(user_list!P:P,user_list!G:G,"&lt;="&amp;A2713,user_list!H:H,"&gt;="&amp;A2713,user_list!J:J,days!G2713)+SUMIFS(user_list!P:P,user_list!G:G,"&lt;="&amp;A2713,user_list!H:H,"&gt;="&amp;A2713,user_list!J:J,days!G2713-1)</f>
        <v>1.0602932098765432</v>
      </c>
      <c r="E2713">
        <f>COUNTIF(user_list!H:H,A2713)</f>
        <v>0</v>
      </c>
      <c r="F2713">
        <f t="shared" si="84"/>
        <v>6</v>
      </c>
      <c r="G2713">
        <f t="shared" si="85"/>
        <v>2022</v>
      </c>
    </row>
    <row r="2714" spans="1:7" x14ac:dyDescent="0.3">
      <c r="A2714" s="65">
        <v>44717</v>
      </c>
      <c r="B2714">
        <f>SUMIFS(user_list!P:P,user_list!G:G,"&lt;="&amp;A2714,user_list!H:H,"&gt;="&amp;A2714)</f>
        <v>1.0602932098765432</v>
      </c>
      <c r="C2714">
        <f>SUMIFS(user_list!Q:Q,user_list!G:G,"&lt;="&amp;A2714,user_list!H:H,"&gt;="&amp;A2714)</f>
        <v>2.625</v>
      </c>
      <c r="D2714">
        <f>SUMIFS(user_list!P:P,user_list!G:G,"&lt;="&amp;A2714,user_list!H:H,"&gt;="&amp;A2714,user_list!J:J,days!G2714)+SUMIFS(user_list!P:P,user_list!G:G,"&lt;="&amp;A2714,user_list!H:H,"&gt;="&amp;A2714,user_list!J:J,days!G2714-1)</f>
        <v>1.0602932098765432</v>
      </c>
      <c r="E2714">
        <f>COUNTIF(user_list!H:H,A2714)</f>
        <v>1</v>
      </c>
      <c r="F2714">
        <f t="shared" si="84"/>
        <v>6</v>
      </c>
      <c r="G2714">
        <f t="shared" si="85"/>
        <v>2022</v>
      </c>
    </row>
    <row r="2715" spans="1:7" x14ac:dyDescent="0.3">
      <c r="A2715" s="65">
        <v>44718</v>
      </c>
      <c r="B2715">
        <f>SUMIFS(user_list!P:P,user_list!G:G,"&lt;="&amp;A2715,user_list!H:H,"&gt;="&amp;A2715)</f>
        <v>1.5005753968253968</v>
      </c>
      <c r="C2715">
        <f>SUMIFS(user_list!Q:Q,user_list!G:G,"&lt;="&amp;A2715,user_list!H:H,"&gt;="&amp;A2715)</f>
        <v>5.424338624338624</v>
      </c>
      <c r="D2715">
        <f>SUMIFS(user_list!P:P,user_list!G:G,"&lt;="&amp;A2715,user_list!H:H,"&gt;="&amp;A2715,user_list!J:J,days!G2715)+SUMIFS(user_list!P:P,user_list!G:G,"&lt;="&amp;A2715,user_list!H:H,"&gt;="&amp;A2715,user_list!J:J,days!G2715-1)</f>
        <v>1.5005753968253968</v>
      </c>
      <c r="E2715">
        <f>COUNTIF(user_list!H:H,A2715)</f>
        <v>1</v>
      </c>
      <c r="F2715">
        <f t="shared" si="84"/>
        <v>6</v>
      </c>
      <c r="G2715">
        <f t="shared" si="85"/>
        <v>2022</v>
      </c>
    </row>
    <row r="2716" spans="1:7" x14ac:dyDescent="0.3">
      <c r="A2716" s="65">
        <v>44719</v>
      </c>
      <c r="B2716">
        <f>SUMIFS(user_list!P:P,user_list!G:G,"&lt;="&amp;A2716,user_list!H:H,"&gt;="&amp;A2716)</f>
        <v>1.4366865079365079</v>
      </c>
      <c r="C2716">
        <f>SUMIFS(user_list!Q:Q,user_list!G:G,"&lt;="&amp;A2716,user_list!H:H,"&gt;="&amp;A2716)</f>
        <v>4.424338624338624</v>
      </c>
      <c r="D2716">
        <f>SUMIFS(user_list!P:P,user_list!G:G,"&lt;="&amp;A2716,user_list!H:H,"&gt;="&amp;A2716,user_list!J:J,days!G2716)+SUMIFS(user_list!P:P,user_list!G:G,"&lt;="&amp;A2716,user_list!H:H,"&gt;="&amp;A2716,user_list!J:J,days!G2716-1)</f>
        <v>1.4366865079365079</v>
      </c>
      <c r="E2716">
        <f>COUNTIF(user_list!H:H,A2716)</f>
        <v>0</v>
      </c>
      <c r="F2716">
        <f t="shared" si="84"/>
        <v>6</v>
      </c>
      <c r="G2716">
        <f t="shared" si="85"/>
        <v>2022</v>
      </c>
    </row>
    <row r="2717" spans="1:7" x14ac:dyDescent="0.3">
      <c r="A2717" s="65">
        <v>44720</v>
      </c>
      <c r="B2717">
        <f>SUMIFS(user_list!P:P,user_list!G:G,"&lt;="&amp;A2717,user_list!H:H,"&gt;="&amp;A2717)</f>
        <v>1.4366865079365079</v>
      </c>
      <c r="C2717">
        <f>SUMIFS(user_list!Q:Q,user_list!G:G,"&lt;="&amp;A2717,user_list!H:H,"&gt;="&amp;A2717)</f>
        <v>4.424338624338624</v>
      </c>
      <c r="D2717">
        <f>SUMIFS(user_list!P:P,user_list!G:G,"&lt;="&amp;A2717,user_list!H:H,"&gt;="&amp;A2717,user_list!J:J,days!G2717)+SUMIFS(user_list!P:P,user_list!G:G,"&lt;="&amp;A2717,user_list!H:H,"&gt;="&amp;A2717,user_list!J:J,days!G2717-1)</f>
        <v>1.4366865079365079</v>
      </c>
      <c r="E2717">
        <f>COUNTIF(user_list!H:H,A2717)</f>
        <v>0</v>
      </c>
      <c r="F2717">
        <f t="shared" si="84"/>
        <v>6</v>
      </c>
      <c r="G2717">
        <f t="shared" si="85"/>
        <v>2022</v>
      </c>
    </row>
    <row r="2718" spans="1:7" x14ac:dyDescent="0.3">
      <c r="A2718" s="65">
        <v>44721</v>
      </c>
      <c r="B2718">
        <f>SUMIFS(user_list!P:P,user_list!G:G,"&lt;="&amp;A2718,user_list!H:H,"&gt;="&amp;A2718)</f>
        <v>1.4366865079365079</v>
      </c>
      <c r="C2718">
        <f>SUMIFS(user_list!Q:Q,user_list!G:G,"&lt;="&amp;A2718,user_list!H:H,"&gt;="&amp;A2718)</f>
        <v>4.424338624338624</v>
      </c>
      <c r="D2718">
        <f>SUMIFS(user_list!P:P,user_list!G:G,"&lt;="&amp;A2718,user_list!H:H,"&gt;="&amp;A2718,user_list!J:J,days!G2718)+SUMIFS(user_list!P:P,user_list!G:G,"&lt;="&amp;A2718,user_list!H:H,"&gt;="&amp;A2718,user_list!J:J,days!G2718-1)</f>
        <v>1.4366865079365079</v>
      </c>
      <c r="E2718">
        <f>COUNTIF(user_list!H:H,A2718)</f>
        <v>0</v>
      </c>
      <c r="F2718">
        <f t="shared" si="84"/>
        <v>6</v>
      </c>
      <c r="G2718">
        <f t="shared" si="85"/>
        <v>2022</v>
      </c>
    </row>
    <row r="2719" spans="1:7" x14ac:dyDescent="0.3">
      <c r="A2719" s="65">
        <v>44722</v>
      </c>
      <c r="B2719">
        <f>SUMIFS(user_list!P:P,user_list!G:G,"&lt;="&amp;A2719,user_list!H:H,"&gt;="&amp;A2719)</f>
        <v>1.4366865079365079</v>
      </c>
      <c r="C2719">
        <f>SUMIFS(user_list!Q:Q,user_list!G:G,"&lt;="&amp;A2719,user_list!H:H,"&gt;="&amp;A2719)</f>
        <v>4.424338624338624</v>
      </c>
      <c r="D2719">
        <f>SUMIFS(user_list!P:P,user_list!G:G,"&lt;="&amp;A2719,user_list!H:H,"&gt;="&amp;A2719,user_list!J:J,days!G2719)+SUMIFS(user_list!P:P,user_list!G:G,"&lt;="&amp;A2719,user_list!H:H,"&gt;="&amp;A2719,user_list!J:J,days!G2719-1)</f>
        <v>1.4366865079365079</v>
      </c>
      <c r="E2719">
        <f>COUNTIF(user_list!H:H,A2719)</f>
        <v>0</v>
      </c>
      <c r="F2719">
        <f t="shared" si="84"/>
        <v>6</v>
      </c>
      <c r="G2719">
        <f t="shared" si="85"/>
        <v>2022</v>
      </c>
    </row>
    <row r="2720" spans="1:7" x14ac:dyDescent="0.3">
      <c r="A2720" s="65">
        <v>44723</v>
      </c>
      <c r="B2720">
        <f>SUMIFS(user_list!P:P,user_list!G:G,"&lt;="&amp;A2720,user_list!H:H,"&gt;="&amp;A2720)</f>
        <v>1.4366865079365079</v>
      </c>
      <c r="C2720">
        <f>SUMIFS(user_list!Q:Q,user_list!G:G,"&lt;="&amp;A2720,user_list!H:H,"&gt;="&amp;A2720)</f>
        <v>4.424338624338624</v>
      </c>
      <c r="D2720">
        <f>SUMIFS(user_list!P:P,user_list!G:G,"&lt;="&amp;A2720,user_list!H:H,"&gt;="&amp;A2720,user_list!J:J,days!G2720)+SUMIFS(user_list!P:P,user_list!G:G,"&lt;="&amp;A2720,user_list!H:H,"&gt;="&amp;A2720,user_list!J:J,days!G2720-1)</f>
        <v>1.4366865079365079</v>
      </c>
      <c r="E2720">
        <f>COUNTIF(user_list!H:H,A2720)</f>
        <v>0</v>
      </c>
      <c r="F2720">
        <f t="shared" si="84"/>
        <v>6</v>
      </c>
      <c r="G2720">
        <f t="shared" si="85"/>
        <v>2022</v>
      </c>
    </row>
    <row r="2721" spans="1:7" x14ac:dyDescent="0.3">
      <c r="A2721" s="65">
        <v>44724</v>
      </c>
      <c r="B2721">
        <f>SUMIFS(user_list!P:P,user_list!G:G,"&lt;="&amp;A2721,user_list!H:H,"&gt;="&amp;A2721)</f>
        <v>2.0096031746031744</v>
      </c>
      <c r="C2721">
        <f>SUMIFS(user_list!Q:Q,user_list!G:G,"&lt;="&amp;A2721,user_list!H:H,"&gt;="&amp;A2721)</f>
        <v>5.924338624338624</v>
      </c>
      <c r="D2721">
        <f>SUMIFS(user_list!P:P,user_list!G:G,"&lt;="&amp;A2721,user_list!H:H,"&gt;="&amp;A2721,user_list!J:J,days!G2721)+SUMIFS(user_list!P:P,user_list!G:G,"&lt;="&amp;A2721,user_list!H:H,"&gt;="&amp;A2721,user_list!J:J,days!G2721-1)</f>
        <v>2.0096031746031744</v>
      </c>
      <c r="E2721">
        <f>COUNTIF(user_list!H:H,A2721)</f>
        <v>1</v>
      </c>
      <c r="F2721">
        <f t="shared" si="84"/>
        <v>6</v>
      </c>
      <c r="G2721">
        <f t="shared" si="85"/>
        <v>2022</v>
      </c>
    </row>
    <row r="2722" spans="1:7" x14ac:dyDescent="0.3">
      <c r="A2722" s="75">
        <v>44725</v>
      </c>
      <c r="B2722">
        <f>SUMIFS(user_list!P:P,user_list!G:G,"&lt;="&amp;A2722,user_list!H:H,"&gt;="&amp;A2722)</f>
        <v>1.2512698412698411</v>
      </c>
      <c r="C2722">
        <f>SUMIFS(user_list!Q:Q,user_list!G:G,"&lt;="&amp;A2722,user_list!H:H,"&gt;="&amp;A2722)</f>
        <v>4.0671957671957673</v>
      </c>
      <c r="D2722">
        <f>SUMIFS(user_list!P:P,user_list!G:G,"&lt;="&amp;A2722,user_list!H:H,"&gt;="&amp;A2722,user_list!J:J,days!G2722)+SUMIFS(user_list!P:P,user_list!G:G,"&lt;="&amp;A2722,user_list!H:H,"&gt;="&amp;A2722,user_list!J:J,days!G2722-1)</f>
        <v>1.2512698412698411</v>
      </c>
      <c r="E2722">
        <f>COUNTIF(user_list!H:H,A2722)</f>
        <v>0</v>
      </c>
      <c r="F2722">
        <f t="shared" si="84"/>
        <v>6</v>
      </c>
      <c r="G2722">
        <f t="shared" si="85"/>
        <v>2022</v>
      </c>
    </row>
    <row r="2723" spans="1:7" x14ac:dyDescent="0.3">
      <c r="A2723" s="75">
        <v>44726</v>
      </c>
      <c r="B2723">
        <f>SUMIFS(user_list!P:P,user_list!G:G,"&lt;="&amp;A2723,user_list!H:H,"&gt;="&amp;A2723)</f>
        <v>1.2512698412698411</v>
      </c>
      <c r="C2723">
        <f>SUMIFS(user_list!Q:Q,user_list!G:G,"&lt;="&amp;A2723,user_list!H:H,"&gt;="&amp;A2723)</f>
        <v>4.0671957671957673</v>
      </c>
      <c r="D2723">
        <f>SUMIFS(user_list!P:P,user_list!G:G,"&lt;="&amp;A2723,user_list!H:H,"&gt;="&amp;A2723,user_list!J:J,days!G2723)+SUMIFS(user_list!P:P,user_list!G:G,"&lt;="&amp;A2723,user_list!H:H,"&gt;="&amp;A2723,user_list!J:J,days!G2723-1)</f>
        <v>1.2512698412698411</v>
      </c>
      <c r="E2723">
        <f>COUNTIF(user_list!H:H,A2723)</f>
        <v>1</v>
      </c>
      <c r="F2723">
        <f t="shared" si="84"/>
        <v>6</v>
      </c>
      <c r="G2723">
        <f t="shared" si="85"/>
        <v>2022</v>
      </c>
    </row>
    <row r="2724" spans="1:7" x14ac:dyDescent="0.3">
      <c r="A2724" s="75">
        <v>44727</v>
      </c>
      <c r="B2724">
        <f>SUMIFS(user_list!P:P,user_list!G:G,"&lt;="&amp;A2724,user_list!H:H,"&gt;="&amp;A2724)</f>
        <v>0.95756613756613751</v>
      </c>
      <c r="C2724">
        <f>SUMIFS(user_list!Q:Q,user_list!G:G,"&lt;="&amp;A2724,user_list!H:H,"&gt;="&amp;A2724)</f>
        <v>3.3449735449735445</v>
      </c>
      <c r="D2724">
        <f>SUMIFS(user_list!P:P,user_list!G:G,"&lt;="&amp;A2724,user_list!H:H,"&gt;="&amp;A2724,user_list!J:J,days!G2724)+SUMIFS(user_list!P:P,user_list!G:G,"&lt;="&amp;A2724,user_list!H:H,"&gt;="&amp;A2724,user_list!J:J,days!G2724-1)</f>
        <v>0.95756613756613751</v>
      </c>
      <c r="E2724">
        <f>COUNTIF(user_list!H:H,A2724)</f>
        <v>0</v>
      </c>
      <c r="F2724">
        <f t="shared" si="84"/>
        <v>6</v>
      </c>
      <c r="G2724">
        <f t="shared" si="85"/>
        <v>2022</v>
      </c>
    </row>
    <row r="2725" spans="1:7" x14ac:dyDescent="0.3">
      <c r="A2725" s="75">
        <v>44728</v>
      </c>
      <c r="B2725">
        <f>SUMIFS(user_list!P:P,user_list!G:G,"&lt;="&amp;A2725,user_list!H:H,"&gt;="&amp;A2725)</f>
        <v>2.6908994708994709</v>
      </c>
      <c r="C2725">
        <f>SUMIFS(user_list!Q:Q,user_list!G:G,"&lt;="&amp;A2725,user_list!H:H,"&gt;="&amp;A2725)</f>
        <v>7.678306878306878</v>
      </c>
      <c r="D2725">
        <f>SUMIFS(user_list!P:P,user_list!G:G,"&lt;="&amp;A2725,user_list!H:H,"&gt;="&amp;A2725,user_list!J:J,days!G2725)+SUMIFS(user_list!P:P,user_list!G:G,"&lt;="&amp;A2725,user_list!H:H,"&gt;="&amp;A2725,user_list!J:J,days!G2725-1)</f>
        <v>2.6908994708994705</v>
      </c>
      <c r="E2725">
        <f>COUNTIF(user_list!H:H,A2725)</f>
        <v>0</v>
      </c>
      <c r="F2725">
        <f t="shared" si="84"/>
        <v>6</v>
      </c>
      <c r="G2725">
        <f t="shared" si="85"/>
        <v>2022</v>
      </c>
    </row>
    <row r="2726" spans="1:7" x14ac:dyDescent="0.3">
      <c r="A2726" s="75">
        <v>44729</v>
      </c>
      <c r="B2726">
        <f>SUMIFS(user_list!P:P,user_list!G:G,"&lt;="&amp;A2726,user_list!H:H,"&gt;="&amp;A2726)</f>
        <v>2.6908994708994709</v>
      </c>
      <c r="C2726">
        <f>SUMIFS(user_list!Q:Q,user_list!G:G,"&lt;="&amp;A2726,user_list!H:H,"&gt;="&amp;A2726)</f>
        <v>7.678306878306878</v>
      </c>
      <c r="D2726">
        <f>SUMIFS(user_list!P:P,user_list!G:G,"&lt;="&amp;A2726,user_list!H:H,"&gt;="&amp;A2726,user_list!J:J,days!G2726)+SUMIFS(user_list!P:P,user_list!G:G,"&lt;="&amp;A2726,user_list!H:H,"&gt;="&amp;A2726,user_list!J:J,days!G2726-1)</f>
        <v>2.6908994708994705</v>
      </c>
      <c r="E2726">
        <f>COUNTIF(user_list!H:H,A2726)</f>
        <v>0</v>
      </c>
      <c r="F2726">
        <f t="shared" si="84"/>
        <v>6</v>
      </c>
      <c r="G2726">
        <f t="shared" si="85"/>
        <v>2022</v>
      </c>
    </row>
    <row r="2727" spans="1:7" x14ac:dyDescent="0.3">
      <c r="A2727" s="75">
        <v>44730</v>
      </c>
      <c r="B2727">
        <f>SUMIFS(user_list!P:P,user_list!G:G,"&lt;="&amp;A2727,user_list!H:H,"&gt;="&amp;A2727)</f>
        <v>2.6908994708994709</v>
      </c>
      <c r="C2727">
        <f>SUMIFS(user_list!Q:Q,user_list!G:G,"&lt;="&amp;A2727,user_list!H:H,"&gt;="&amp;A2727)</f>
        <v>7.678306878306878</v>
      </c>
      <c r="D2727">
        <f>SUMIFS(user_list!P:P,user_list!G:G,"&lt;="&amp;A2727,user_list!H:H,"&gt;="&amp;A2727,user_list!J:J,days!G2727)+SUMIFS(user_list!P:P,user_list!G:G,"&lt;="&amp;A2727,user_list!H:H,"&gt;="&amp;A2727,user_list!J:J,days!G2727-1)</f>
        <v>2.6908994708994705</v>
      </c>
      <c r="E2727">
        <f>COUNTIF(user_list!H:H,A2727)</f>
        <v>1</v>
      </c>
      <c r="F2727">
        <f t="shared" si="84"/>
        <v>6</v>
      </c>
      <c r="G2727">
        <f t="shared" si="85"/>
        <v>2022</v>
      </c>
    </row>
    <row r="2728" spans="1:7" x14ac:dyDescent="0.3">
      <c r="A2728" s="75">
        <v>44731</v>
      </c>
      <c r="B2728">
        <f>SUMIFS(user_list!P:P,user_list!G:G,"&lt;="&amp;A2728,user_list!H:H,"&gt;="&amp;A2728)</f>
        <v>2.4762544091710756</v>
      </c>
      <c r="C2728">
        <f>SUMIFS(user_list!Q:Q,user_list!G:G,"&lt;="&amp;A2728,user_list!H:H,"&gt;="&amp;A2728)</f>
        <v>12.456084656084656</v>
      </c>
      <c r="D2728">
        <f>SUMIFS(user_list!P:P,user_list!G:G,"&lt;="&amp;A2728,user_list!H:H,"&gt;="&amp;A2728,user_list!J:J,days!G2728)+SUMIFS(user_list!P:P,user_list!G:G,"&lt;="&amp;A2728,user_list!H:H,"&gt;="&amp;A2728,user_list!J:J,days!G2728-1)</f>
        <v>2.4095877425044092</v>
      </c>
      <c r="E2728">
        <f>COUNTIF(user_list!H:H,A2728)</f>
        <v>7</v>
      </c>
      <c r="F2728">
        <f t="shared" si="84"/>
        <v>6</v>
      </c>
      <c r="G2728">
        <f t="shared" si="85"/>
        <v>2022</v>
      </c>
    </row>
    <row r="2729" spans="1:7" x14ac:dyDescent="0.3">
      <c r="A2729" s="75">
        <v>44732</v>
      </c>
      <c r="B2729">
        <f>SUMIFS(user_list!P:P,user_list!G:G,"&lt;="&amp;A2729,user_list!H:H,"&gt;="&amp;A2729)</f>
        <v>1.4538932980599646</v>
      </c>
      <c r="C2729">
        <f>SUMIFS(user_list!Q:Q,user_list!G:G,"&lt;="&amp;A2729,user_list!H:H,"&gt;="&amp;A2729)</f>
        <v>4.9560846560846556</v>
      </c>
      <c r="D2729">
        <f>SUMIFS(user_list!P:P,user_list!G:G,"&lt;="&amp;A2729,user_list!H:H,"&gt;="&amp;A2729,user_list!J:J,days!G2729)+SUMIFS(user_list!P:P,user_list!G:G,"&lt;="&amp;A2729,user_list!H:H,"&gt;="&amp;A2729,user_list!J:J,days!G2729-1)</f>
        <v>1.4538932980599646</v>
      </c>
      <c r="E2729">
        <f>COUNTIF(user_list!H:H,A2729)</f>
        <v>1</v>
      </c>
      <c r="F2729">
        <f t="shared" si="84"/>
        <v>6</v>
      </c>
      <c r="G2729">
        <f t="shared" si="85"/>
        <v>2022</v>
      </c>
    </row>
    <row r="2730" spans="1:7" x14ac:dyDescent="0.3">
      <c r="A2730" s="75">
        <v>44733</v>
      </c>
      <c r="B2730">
        <f>SUMIFS(user_list!P:P,user_list!G:G,"&lt;="&amp;A2730,user_list!H:H,"&gt;="&amp;A2730)</f>
        <v>1.9930599647266314</v>
      </c>
      <c r="C2730">
        <f>SUMIFS(user_list!Q:Q,user_list!G:G,"&lt;="&amp;A2730,user_list!H:H,"&gt;="&amp;A2730)</f>
        <v>5.6560846560846558</v>
      </c>
      <c r="D2730">
        <f>SUMIFS(user_list!P:P,user_list!G:G,"&lt;="&amp;A2730,user_list!H:H,"&gt;="&amp;A2730,user_list!J:J,days!G2730)+SUMIFS(user_list!P:P,user_list!G:G,"&lt;="&amp;A2730,user_list!H:H,"&gt;="&amp;A2730,user_list!J:J,days!G2730-1)</f>
        <v>1.9930599647266316</v>
      </c>
      <c r="E2730">
        <f>COUNTIF(user_list!H:H,A2730)</f>
        <v>0</v>
      </c>
      <c r="F2730">
        <f t="shared" si="84"/>
        <v>6</v>
      </c>
      <c r="G2730">
        <f t="shared" si="85"/>
        <v>2022</v>
      </c>
    </row>
    <row r="2731" spans="1:7" x14ac:dyDescent="0.3">
      <c r="A2731" s="75">
        <v>44734</v>
      </c>
      <c r="B2731">
        <f>SUMIFS(user_list!P:P,user_list!G:G,"&lt;="&amp;A2731,user_list!H:H,"&gt;="&amp;A2731)</f>
        <v>1.9930599647266314</v>
      </c>
      <c r="C2731">
        <f>SUMIFS(user_list!Q:Q,user_list!G:G,"&lt;="&amp;A2731,user_list!H:H,"&gt;="&amp;A2731)</f>
        <v>5.6560846560846558</v>
      </c>
      <c r="D2731">
        <f>SUMIFS(user_list!P:P,user_list!G:G,"&lt;="&amp;A2731,user_list!H:H,"&gt;="&amp;A2731,user_list!J:J,days!G2731)+SUMIFS(user_list!P:P,user_list!G:G,"&lt;="&amp;A2731,user_list!H:H,"&gt;="&amp;A2731,user_list!J:J,days!G2731-1)</f>
        <v>1.9930599647266316</v>
      </c>
      <c r="E2731">
        <f>COUNTIF(user_list!H:H,A2731)</f>
        <v>0</v>
      </c>
      <c r="F2731">
        <f t="shared" si="84"/>
        <v>6</v>
      </c>
      <c r="G2731">
        <f t="shared" si="85"/>
        <v>2022</v>
      </c>
    </row>
    <row r="2732" spans="1:7" x14ac:dyDescent="0.3">
      <c r="A2732" s="75">
        <v>44735</v>
      </c>
      <c r="B2732">
        <f>SUMIFS(user_list!P:P,user_list!G:G,"&lt;="&amp;A2732,user_list!H:H,"&gt;="&amp;A2732)</f>
        <v>1.9930599647266314</v>
      </c>
      <c r="C2732">
        <f>SUMIFS(user_list!Q:Q,user_list!G:G,"&lt;="&amp;A2732,user_list!H:H,"&gt;="&amp;A2732)</f>
        <v>5.6560846560846558</v>
      </c>
      <c r="D2732">
        <f>SUMIFS(user_list!P:P,user_list!G:G,"&lt;="&amp;A2732,user_list!H:H,"&gt;="&amp;A2732,user_list!J:J,days!G2732)+SUMIFS(user_list!P:P,user_list!G:G,"&lt;="&amp;A2732,user_list!H:H,"&gt;="&amp;A2732,user_list!J:J,days!G2732-1)</f>
        <v>1.9930599647266316</v>
      </c>
      <c r="E2732">
        <f>COUNTIF(user_list!H:H,A2732)</f>
        <v>0</v>
      </c>
      <c r="F2732">
        <f t="shared" si="84"/>
        <v>6</v>
      </c>
      <c r="G2732">
        <f t="shared" si="85"/>
        <v>2022</v>
      </c>
    </row>
    <row r="2733" spans="1:7" x14ac:dyDescent="0.3">
      <c r="A2733" s="75">
        <v>44736</v>
      </c>
      <c r="B2733">
        <f>SUMIFS(user_list!P:P,user_list!G:G,"&lt;="&amp;A2733,user_list!H:H,"&gt;="&amp;A2733)</f>
        <v>1.9930599647266314</v>
      </c>
      <c r="C2733">
        <f>SUMIFS(user_list!Q:Q,user_list!G:G,"&lt;="&amp;A2733,user_list!H:H,"&gt;="&amp;A2733)</f>
        <v>5.6560846560846558</v>
      </c>
      <c r="D2733">
        <f>SUMIFS(user_list!P:P,user_list!G:G,"&lt;="&amp;A2733,user_list!H:H,"&gt;="&amp;A2733,user_list!J:J,days!G2733)+SUMIFS(user_list!P:P,user_list!G:G,"&lt;="&amp;A2733,user_list!H:H,"&gt;="&amp;A2733,user_list!J:J,days!G2733-1)</f>
        <v>1.9930599647266316</v>
      </c>
      <c r="E2733">
        <f>COUNTIF(user_list!H:H,A2733)</f>
        <v>1</v>
      </c>
      <c r="F2733">
        <f t="shared" si="84"/>
        <v>6</v>
      </c>
      <c r="G2733">
        <f t="shared" si="85"/>
        <v>2022</v>
      </c>
    </row>
    <row r="2734" spans="1:7" x14ac:dyDescent="0.3">
      <c r="A2734" s="75">
        <v>44737</v>
      </c>
      <c r="B2734">
        <f>SUMIFS(user_list!P:P,user_list!G:G,"&lt;="&amp;A2734,user_list!H:H,"&gt;="&amp;A2734)</f>
        <v>1.1863932980599647</v>
      </c>
      <c r="C2734">
        <f>SUMIFS(user_list!Q:Q,user_list!G:G,"&lt;="&amp;A2734,user_list!H:H,"&gt;="&amp;A2734)</f>
        <v>3.6560846560846558</v>
      </c>
      <c r="D2734">
        <f>SUMIFS(user_list!P:P,user_list!G:G,"&lt;="&amp;A2734,user_list!H:H,"&gt;="&amp;A2734,user_list!J:J,days!G2734)+SUMIFS(user_list!P:P,user_list!G:G,"&lt;="&amp;A2734,user_list!H:H,"&gt;="&amp;A2734,user_list!J:J,days!G2734-1)</f>
        <v>1.1863932980599647</v>
      </c>
      <c r="E2734">
        <f>COUNTIF(user_list!H:H,A2734)</f>
        <v>0</v>
      </c>
      <c r="F2734">
        <f t="shared" si="84"/>
        <v>6</v>
      </c>
      <c r="G2734">
        <f t="shared" si="85"/>
        <v>2022</v>
      </c>
    </row>
    <row r="2735" spans="1:7" x14ac:dyDescent="0.3">
      <c r="A2735" s="75">
        <v>44738</v>
      </c>
      <c r="B2735">
        <f>SUMIFS(user_list!P:P,user_list!G:G,"&lt;="&amp;A2735,user_list!H:H,"&gt;="&amp;A2735)</f>
        <v>1.1863932980599647</v>
      </c>
      <c r="C2735">
        <f>SUMIFS(user_list!Q:Q,user_list!G:G,"&lt;="&amp;A2735,user_list!H:H,"&gt;="&amp;A2735)</f>
        <v>3.6560846560846558</v>
      </c>
      <c r="D2735">
        <f>SUMIFS(user_list!P:P,user_list!G:G,"&lt;="&amp;A2735,user_list!H:H,"&gt;="&amp;A2735,user_list!J:J,days!G2735)+SUMIFS(user_list!P:P,user_list!G:G,"&lt;="&amp;A2735,user_list!H:H,"&gt;="&amp;A2735,user_list!J:J,days!G2735-1)</f>
        <v>1.1863932980599647</v>
      </c>
      <c r="E2735">
        <f>COUNTIF(user_list!H:H,A2735)</f>
        <v>0</v>
      </c>
      <c r="F2735">
        <f t="shared" si="84"/>
        <v>6</v>
      </c>
      <c r="G2735">
        <f t="shared" si="85"/>
        <v>2022</v>
      </c>
    </row>
    <row r="2736" spans="1:7" x14ac:dyDescent="0.3">
      <c r="A2736" s="75">
        <v>44739</v>
      </c>
      <c r="B2736">
        <f>SUMIFS(user_list!P:P,user_list!G:G,"&lt;="&amp;A2736,user_list!H:H,"&gt;="&amp;A2736)</f>
        <v>1.1863932980599647</v>
      </c>
      <c r="C2736">
        <f>SUMIFS(user_list!Q:Q,user_list!G:G,"&lt;="&amp;A2736,user_list!H:H,"&gt;="&amp;A2736)</f>
        <v>3.6560846560846558</v>
      </c>
      <c r="D2736">
        <f>SUMIFS(user_list!P:P,user_list!G:G,"&lt;="&amp;A2736,user_list!H:H,"&gt;="&amp;A2736,user_list!J:J,days!G2736)+SUMIFS(user_list!P:P,user_list!G:G,"&lt;="&amp;A2736,user_list!H:H,"&gt;="&amp;A2736,user_list!J:J,days!G2736-1)</f>
        <v>1.1863932980599647</v>
      </c>
      <c r="E2736">
        <f>COUNTIF(user_list!H:H,A2736)</f>
        <v>0</v>
      </c>
      <c r="F2736">
        <f t="shared" si="84"/>
        <v>6</v>
      </c>
      <c r="G2736">
        <f t="shared" si="85"/>
        <v>2022</v>
      </c>
    </row>
    <row r="2737" spans="1:7" x14ac:dyDescent="0.3">
      <c r="A2737" s="75">
        <v>44740</v>
      </c>
      <c r="B2737">
        <f>SUMIFS(user_list!P:P,user_list!G:G,"&lt;="&amp;A2737,user_list!H:H,"&gt;="&amp;A2737)</f>
        <v>1.1863932980599647</v>
      </c>
      <c r="C2737">
        <f>SUMIFS(user_list!Q:Q,user_list!G:G,"&lt;="&amp;A2737,user_list!H:H,"&gt;="&amp;A2737)</f>
        <v>3.6560846560846558</v>
      </c>
      <c r="D2737">
        <f>SUMIFS(user_list!P:P,user_list!G:G,"&lt;="&amp;A2737,user_list!H:H,"&gt;="&amp;A2737,user_list!J:J,days!G2737)+SUMIFS(user_list!P:P,user_list!G:G,"&lt;="&amp;A2737,user_list!H:H,"&gt;="&amp;A2737,user_list!J:J,days!G2737-1)</f>
        <v>1.1863932980599647</v>
      </c>
      <c r="E2737">
        <f>COUNTIF(user_list!H:H,A2737)</f>
        <v>1</v>
      </c>
      <c r="F2737">
        <f t="shared" si="84"/>
        <v>6</v>
      </c>
      <c r="G2737">
        <f t="shared" si="85"/>
        <v>2022</v>
      </c>
    </row>
    <row r="2738" spans="1:7" x14ac:dyDescent="0.3">
      <c r="A2738" s="75">
        <v>44741</v>
      </c>
      <c r="B2738">
        <f>SUMIFS(user_list!P:P,user_list!G:G,"&lt;="&amp;A2738,user_list!H:H,"&gt;="&amp;A2738)</f>
        <v>1.4296827717441751</v>
      </c>
      <c r="C2738">
        <f>SUMIFS(user_list!Q:Q,user_list!G:G,"&lt;="&amp;A2738,user_list!H:H,"&gt;="&amp;A2738)</f>
        <v>4.2876636034530771</v>
      </c>
      <c r="D2738">
        <f>SUMIFS(user_list!P:P,user_list!G:G,"&lt;="&amp;A2738,user_list!H:H,"&gt;="&amp;A2738,user_list!J:J,days!G2738)+SUMIFS(user_list!P:P,user_list!G:G,"&lt;="&amp;A2738,user_list!H:H,"&gt;="&amp;A2738,user_list!J:J,days!G2738-1)</f>
        <v>1.4296827717441751</v>
      </c>
      <c r="E2738">
        <f>COUNTIF(user_list!H:H,A2738)</f>
        <v>1</v>
      </c>
      <c r="F2738">
        <f t="shared" si="84"/>
        <v>6</v>
      </c>
      <c r="G2738">
        <f t="shared" si="85"/>
        <v>2022</v>
      </c>
    </row>
    <row r="2739" spans="1:7" x14ac:dyDescent="0.3">
      <c r="A2739" s="75">
        <v>44742</v>
      </c>
      <c r="B2739">
        <f>SUMIFS(user_list!P:P,user_list!G:G,"&lt;="&amp;A2739,user_list!H:H,"&gt;="&amp;A2739)</f>
        <v>1.3130932655713357</v>
      </c>
      <c r="C2739">
        <f>SUMIFS(user_list!Q:Q,user_list!G:G,"&lt;="&amp;A2739,user_list!H:H,"&gt;="&amp;A2739)</f>
        <v>4.0098858256752994</v>
      </c>
      <c r="D2739">
        <f>SUMIFS(user_list!P:P,user_list!G:G,"&lt;="&amp;A2739,user_list!H:H,"&gt;="&amp;A2739,user_list!J:J,days!G2739)+SUMIFS(user_list!P:P,user_list!G:G,"&lt;="&amp;A2739,user_list!H:H,"&gt;="&amp;A2739,user_list!J:J,days!G2739-1)</f>
        <v>1.3130932655713357</v>
      </c>
      <c r="E2739">
        <f>COUNTIF(user_list!H:H,A2739)</f>
        <v>0</v>
      </c>
      <c r="F2739">
        <f t="shared" si="84"/>
        <v>6</v>
      </c>
      <c r="G2739">
        <f t="shared" si="85"/>
        <v>2022</v>
      </c>
    </row>
    <row r="2740" spans="1:7" x14ac:dyDescent="0.3">
      <c r="A2740" s="75">
        <v>44743</v>
      </c>
      <c r="B2740">
        <f>SUMIFS(user_list!P:P,user_list!G:G,"&lt;="&amp;A2740,user_list!H:H,"&gt;="&amp;A2740)</f>
        <v>1.3130932655713357</v>
      </c>
      <c r="C2740">
        <f>SUMIFS(user_list!Q:Q,user_list!G:G,"&lt;="&amp;A2740,user_list!H:H,"&gt;="&amp;A2740)</f>
        <v>4.0098858256752994</v>
      </c>
      <c r="D2740">
        <f>SUMIFS(user_list!P:P,user_list!G:G,"&lt;="&amp;A2740,user_list!H:H,"&gt;="&amp;A2740,user_list!J:J,days!G2740)+SUMIFS(user_list!P:P,user_list!G:G,"&lt;="&amp;A2740,user_list!H:H,"&gt;="&amp;A2740,user_list!J:J,days!G2740-1)</f>
        <v>1.3130932655713357</v>
      </c>
      <c r="E2740">
        <f>COUNTIF(user_list!H:H,A2740)</f>
        <v>0</v>
      </c>
      <c r="F2740">
        <f t="shared" si="84"/>
        <v>7</v>
      </c>
      <c r="G2740">
        <f t="shared" si="85"/>
        <v>2022</v>
      </c>
    </row>
    <row r="2741" spans="1:7" x14ac:dyDescent="0.3">
      <c r="A2741" s="75">
        <v>44744</v>
      </c>
      <c r="B2741">
        <f>SUMIFS(user_list!P:P,user_list!G:G,"&lt;="&amp;A2741,user_list!H:H,"&gt;="&amp;A2741)</f>
        <v>1.9047599322380024</v>
      </c>
      <c r="C2741">
        <f>SUMIFS(user_list!Q:Q,user_list!G:G,"&lt;="&amp;A2741,user_list!H:H,"&gt;="&amp;A2741)</f>
        <v>5.5098858256753003</v>
      </c>
      <c r="D2741">
        <f>SUMIFS(user_list!P:P,user_list!G:G,"&lt;="&amp;A2741,user_list!H:H,"&gt;="&amp;A2741,user_list!J:J,days!G2741)+SUMIFS(user_list!P:P,user_list!G:G,"&lt;="&amp;A2741,user_list!H:H,"&gt;="&amp;A2741,user_list!J:J,days!G2741-1)</f>
        <v>1.9047599322380024</v>
      </c>
      <c r="E2741">
        <f>COUNTIF(user_list!H:H,A2741)</f>
        <v>1</v>
      </c>
      <c r="F2741">
        <f t="shared" si="84"/>
        <v>7</v>
      </c>
      <c r="G2741">
        <f t="shared" si="85"/>
        <v>2022</v>
      </c>
    </row>
    <row r="2742" spans="1:7" x14ac:dyDescent="0.3">
      <c r="A2742" s="75">
        <v>44745</v>
      </c>
      <c r="B2742">
        <f>SUMIFS(user_list!P:P,user_list!G:G,"&lt;="&amp;A2742,user_list!H:H,"&gt;="&amp;A2742)</f>
        <v>1.7129698087812124</v>
      </c>
      <c r="C2742">
        <f>SUMIFS(user_list!Q:Q,user_list!G:G,"&lt;="&amp;A2742,user_list!H:H,"&gt;="&amp;A2742)</f>
        <v>5.0284043441938184</v>
      </c>
      <c r="D2742">
        <f>SUMIFS(user_list!P:P,user_list!G:G,"&lt;="&amp;A2742,user_list!H:H,"&gt;="&amp;A2742,user_list!J:J,days!G2742)+SUMIFS(user_list!P:P,user_list!G:G,"&lt;="&amp;A2742,user_list!H:H,"&gt;="&amp;A2742,user_list!J:J,days!G2742-1)</f>
        <v>1.7129698087812124</v>
      </c>
      <c r="E2742">
        <f>COUNTIF(user_list!H:H,A2742)</f>
        <v>0</v>
      </c>
      <c r="F2742">
        <f t="shared" si="84"/>
        <v>7</v>
      </c>
      <c r="G2742">
        <f t="shared" si="85"/>
        <v>2022</v>
      </c>
    </row>
    <row r="2743" spans="1:7" x14ac:dyDescent="0.3">
      <c r="A2743" s="75">
        <v>44746</v>
      </c>
      <c r="B2743">
        <f>SUMIFS(user_list!P:P,user_list!G:G,"&lt;="&amp;A2743,user_list!H:H,"&gt;="&amp;A2743)</f>
        <v>1.7129698087812124</v>
      </c>
      <c r="C2743">
        <f>SUMIFS(user_list!Q:Q,user_list!G:G,"&lt;="&amp;A2743,user_list!H:H,"&gt;="&amp;A2743)</f>
        <v>5.0284043441938184</v>
      </c>
      <c r="D2743">
        <f>SUMIFS(user_list!P:P,user_list!G:G,"&lt;="&amp;A2743,user_list!H:H,"&gt;="&amp;A2743,user_list!J:J,days!G2743)+SUMIFS(user_list!P:P,user_list!G:G,"&lt;="&amp;A2743,user_list!H:H,"&gt;="&amp;A2743,user_list!J:J,days!G2743-1)</f>
        <v>1.7129698087812124</v>
      </c>
      <c r="E2743">
        <f>COUNTIF(user_list!H:H,A2743)</f>
        <v>0</v>
      </c>
      <c r="F2743">
        <f t="shared" si="84"/>
        <v>7</v>
      </c>
      <c r="G2743">
        <f t="shared" si="85"/>
        <v>2022</v>
      </c>
    </row>
    <row r="2744" spans="1:7" x14ac:dyDescent="0.3">
      <c r="A2744" s="75">
        <v>44747</v>
      </c>
      <c r="B2744">
        <f>SUMIFS(user_list!P:P,user_list!G:G,"&lt;="&amp;A2744,user_list!H:H,"&gt;="&amp;A2744)</f>
        <v>1.7129698087812124</v>
      </c>
      <c r="C2744">
        <f>SUMIFS(user_list!Q:Q,user_list!G:G,"&lt;="&amp;A2744,user_list!H:H,"&gt;="&amp;A2744)</f>
        <v>5.0284043441938184</v>
      </c>
      <c r="D2744">
        <f>SUMIFS(user_list!P:P,user_list!G:G,"&lt;="&amp;A2744,user_list!H:H,"&gt;="&amp;A2744,user_list!J:J,days!G2744)+SUMIFS(user_list!P:P,user_list!G:G,"&lt;="&amp;A2744,user_list!H:H,"&gt;="&amp;A2744,user_list!J:J,days!G2744-1)</f>
        <v>1.7129698087812124</v>
      </c>
      <c r="E2744">
        <f>COUNTIF(user_list!H:H,A2744)</f>
        <v>0</v>
      </c>
      <c r="F2744">
        <f t="shared" si="84"/>
        <v>7</v>
      </c>
      <c r="G2744">
        <f t="shared" si="85"/>
        <v>2022</v>
      </c>
    </row>
    <row r="2745" spans="1:7" x14ac:dyDescent="0.3">
      <c r="A2745" s="75">
        <v>44748</v>
      </c>
      <c r="B2745">
        <f>SUMIFS(user_list!P:P,user_list!G:G,"&lt;="&amp;A2745,user_list!H:H,"&gt;="&amp;A2745)</f>
        <v>2.3567198087812122</v>
      </c>
      <c r="C2745">
        <f>SUMIFS(user_list!Q:Q,user_list!G:G,"&lt;="&amp;A2745,user_list!H:H,"&gt;="&amp;A2745)</f>
        <v>6.5284043441938184</v>
      </c>
      <c r="D2745">
        <f>SUMIFS(user_list!P:P,user_list!G:G,"&lt;="&amp;A2745,user_list!H:H,"&gt;="&amp;A2745,user_list!J:J,days!G2745)+SUMIFS(user_list!P:P,user_list!G:G,"&lt;="&amp;A2745,user_list!H:H,"&gt;="&amp;A2745,user_list!J:J,days!G2745-1)</f>
        <v>2.3567198087812122</v>
      </c>
      <c r="E2745">
        <f>COUNTIF(user_list!H:H,A2745)</f>
        <v>2</v>
      </c>
      <c r="F2745">
        <f t="shared" si="84"/>
        <v>7</v>
      </c>
      <c r="G2745">
        <f t="shared" si="85"/>
        <v>2022</v>
      </c>
    </row>
    <row r="2746" spans="1:7" x14ac:dyDescent="0.3">
      <c r="A2746" s="75">
        <v>44749</v>
      </c>
      <c r="B2746">
        <f>SUMIFS(user_list!P:P,user_list!G:G,"&lt;="&amp;A2746,user_list!H:H,"&gt;="&amp;A2746)</f>
        <v>1.523309314954052</v>
      </c>
      <c r="C2746">
        <f>SUMIFS(user_list!Q:Q,user_list!G:G,"&lt;="&amp;A2746,user_list!H:H,"&gt;="&amp;A2746)</f>
        <v>4.4172932330827068</v>
      </c>
      <c r="D2746">
        <f>SUMIFS(user_list!P:P,user_list!G:G,"&lt;="&amp;A2746,user_list!H:H,"&gt;="&amp;A2746,user_list!J:J,days!G2746)+SUMIFS(user_list!P:P,user_list!G:G,"&lt;="&amp;A2746,user_list!H:H,"&gt;="&amp;A2746,user_list!J:J,days!G2746-1)</f>
        <v>1.523309314954052</v>
      </c>
      <c r="E2746">
        <f>COUNTIF(user_list!H:H,A2746)</f>
        <v>0</v>
      </c>
      <c r="F2746">
        <f t="shared" si="84"/>
        <v>7</v>
      </c>
      <c r="G2746">
        <f t="shared" si="85"/>
        <v>2022</v>
      </c>
    </row>
    <row r="2747" spans="1:7" x14ac:dyDescent="0.3">
      <c r="A2747" s="75">
        <v>44750</v>
      </c>
      <c r="B2747">
        <f>SUMIFS(user_list!P:P,user_list!G:G,"&lt;="&amp;A2747,user_list!H:H,"&gt;="&amp;A2747)</f>
        <v>1.523309314954052</v>
      </c>
      <c r="C2747">
        <f>SUMIFS(user_list!Q:Q,user_list!G:G,"&lt;="&amp;A2747,user_list!H:H,"&gt;="&amp;A2747)</f>
        <v>4.4172932330827068</v>
      </c>
      <c r="D2747">
        <f>SUMIFS(user_list!P:P,user_list!G:G,"&lt;="&amp;A2747,user_list!H:H,"&gt;="&amp;A2747,user_list!J:J,days!G2747)+SUMIFS(user_list!P:P,user_list!G:G,"&lt;="&amp;A2747,user_list!H:H,"&gt;="&amp;A2747,user_list!J:J,days!G2747-1)</f>
        <v>1.523309314954052</v>
      </c>
      <c r="E2747">
        <f>COUNTIF(user_list!H:H,A2747)</f>
        <v>0</v>
      </c>
      <c r="F2747">
        <f t="shared" si="84"/>
        <v>7</v>
      </c>
      <c r="G2747">
        <f t="shared" si="85"/>
        <v>2022</v>
      </c>
    </row>
    <row r="2748" spans="1:7" x14ac:dyDescent="0.3">
      <c r="A2748" s="75">
        <v>44751</v>
      </c>
      <c r="B2748">
        <f>SUMIFS(user_list!P:P,user_list!G:G,"&lt;="&amp;A2748,user_list!H:H,"&gt;="&amp;A2748)</f>
        <v>1.523309314954052</v>
      </c>
      <c r="C2748">
        <f>SUMIFS(user_list!Q:Q,user_list!G:G,"&lt;="&amp;A2748,user_list!H:H,"&gt;="&amp;A2748)</f>
        <v>4.4172932330827068</v>
      </c>
      <c r="D2748">
        <f>SUMIFS(user_list!P:P,user_list!G:G,"&lt;="&amp;A2748,user_list!H:H,"&gt;="&amp;A2748,user_list!J:J,days!G2748)+SUMIFS(user_list!P:P,user_list!G:G,"&lt;="&amp;A2748,user_list!H:H,"&gt;="&amp;A2748,user_list!J:J,days!G2748-1)</f>
        <v>1.523309314954052</v>
      </c>
      <c r="E2748">
        <f>COUNTIF(user_list!H:H,A2748)</f>
        <v>1</v>
      </c>
      <c r="F2748">
        <f t="shared" si="84"/>
        <v>7</v>
      </c>
      <c r="G2748">
        <f t="shared" si="85"/>
        <v>2022</v>
      </c>
    </row>
    <row r="2749" spans="1:7" x14ac:dyDescent="0.3">
      <c r="A2749" s="75">
        <v>44752</v>
      </c>
      <c r="B2749">
        <f>SUMIFS(user_list!P:P,user_list!G:G,"&lt;="&amp;A2749,user_list!H:H,"&gt;="&amp;A2749)</f>
        <v>1.3814839181286551</v>
      </c>
      <c r="C2749">
        <f>SUMIFS(user_list!Q:Q,user_list!G:G,"&lt;="&amp;A2749,user_list!H:H,"&gt;="&amp;A2749)</f>
        <v>4.0601503759398501</v>
      </c>
      <c r="D2749">
        <f>SUMIFS(user_list!P:P,user_list!G:G,"&lt;="&amp;A2749,user_list!H:H,"&gt;="&amp;A2749,user_list!J:J,days!G2749)+SUMIFS(user_list!P:P,user_list!G:G,"&lt;="&amp;A2749,user_list!H:H,"&gt;="&amp;A2749,user_list!J:J,days!G2749-1)</f>
        <v>1.3814839181286551</v>
      </c>
      <c r="E2749">
        <f>COUNTIF(user_list!H:H,A2749)</f>
        <v>0</v>
      </c>
      <c r="F2749">
        <f t="shared" si="84"/>
        <v>7</v>
      </c>
      <c r="G2749">
        <f t="shared" si="85"/>
        <v>2022</v>
      </c>
    </row>
    <row r="2750" spans="1:7" x14ac:dyDescent="0.3">
      <c r="A2750" s="75">
        <v>44753</v>
      </c>
      <c r="B2750">
        <f>SUMIFS(user_list!P:P,user_list!G:G,"&lt;="&amp;A2750,user_list!H:H,"&gt;="&amp;A2750)</f>
        <v>1.6628564671482629</v>
      </c>
      <c r="C2750">
        <f>SUMIFS(user_list!Q:Q,user_list!G:G,"&lt;="&amp;A2750,user_list!H:H,"&gt;="&amp;A2750)</f>
        <v>4.7660327288810267</v>
      </c>
      <c r="D2750">
        <f>SUMIFS(user_list!P:P,user_list!G:G,"&lt;="&amp;A2750,user_list!H:H,"&gt;="&amp;A2750,user_list!J:J,days!G2750)+SUMIFS(user_list!P:P,user_list!G:G,"&lt;="&amp;A2750,user_list!H:H,"&gt;="&amp;A2750,user_list!J:J,days!G2750-1)</f>
        <v>1.6628564671482629</v>
      </c>
      <c r="E2750">
        <f>COUNTIF(user_list!H:H,A2750)</f>
        <v>0</v>
      </c>
      <c r="F2750">
        <f t="shared" si="84"/>
        <v>7</v>
      </c>
      <c r="G2750">
        <f t="shared" si="85"/>
        <v>2022</v>
      </c>
    </row>
    <row r="2751" spans="1:7" x14ac:dyDescent="0.3">
      <c r="A2751" s="75">
        <v>44754</v>
      </c>
      <c r="B2751">
        <f>SUMIFS(user_list!P:P,user_list!G:G,"&lt;="&amp;A2751,user_list!H:H,"&gt;="&amp;A2751)</f>
        <v>1.6628564671482629</v>
      </c>
      <c r="C2751">
        <f>SUMIFS(user_list!Q:Q,user_list!G:G,"&lt;="&amp;A2751,user_list!H:H,"&gt;="&amp;A2751)</f>
        <v>4.7660327288810267</v>
      </c>
      <c r="D2751">
        <f>SUMIFS(user_list!P:P,user_list!G:G,"&lt;="&amp;A2751,user_list!H:H,"&gt;="&amp;A2751,user_list!J:J,days!G2751)+SUMIFS(user_list!P:P,user_list!G:G,"&lt;="&amp;A2751,user_list!H:H,"&gt;="&amp;A2751,user_list!J:J,days!G2751-1)</f>
        <v>1.6628564671482629</v>
      </c>
      <c r="E2751">
        <f>COUNTIF(user_list!H:H,A2751)</f>
        <v>1</v>
      </c>
      <c r="F2751">
        <f t="shared" si="84"/>
        <v>7</v>
      </c>
      <c r="G2751">
        <f t="shared" si="85"/>
        <v>2022</v>
      </c>
    </row>
    <row r="2752" spans="1:7" x14ac:dyDescent="0.3">
      <c r="A2752" s="75">
        <v>44755</v>
      </c>
      <c r="B2752">
        <f>SUMIFS(user_list!P:P,user_list!G:G,"&lt;="&amp;A2752,user_list!H:H,"&gt;="&amp;A2752)</f>
        <v>1.6336898004815961</v>
      </c>
      <c r="C2752">
        <f>SUMIFS(user_list!Q:Q,user_list!G:G,"&lt;="&amp;A2752,user_list!H:H,"&gt;="&amp;A2752)</f>
        <v>4.2660327288810258</v>
      </c>
      <c r="D2752">
        <f>SUMIFS(user_list!P:P,user_list!G:G,"&lt;="&amp;A2752,user_list!H:H,"&gt;="&amp;A2752,user_list!J:J,days!G2752)+SUMIFS(user_list!P:P,user_list!G:G,"&lt;="&amp;A2752,user_list!H:H,"&gt;="&amp;A2752,user_list!J:J,days!G2752-1)</f>
        <v>1.6336898004815961</v>
      </c>
      <c r="E2752">
        <f>COUNTIF(user_list!H:H,A2752)</f>
        <v>1</v>
      </c>
      <c r="F2752">
        <f t="shared" si="84"/>
        <v>7</v>
      </c>
      <c r="G2752">
        <f t="shared" si="85"/>
        <v>2022</v>
      </c>
    </row>
    <row r="2753" spans="1:7" x14ac:dyDescent="0.3">
      <c r="A2753" s="75">
        <v>44756</v>
      </c>
      <c r="B2753">
        <f>SUMIFS(user_list!P:P,user_list!G:G,"&lt;="&amp;A2753,user_list!H:H,"&gt;="&amp;A2753)</f>
        <v>0.98993980048159624</v>
      </c>
      <c r="C2753">
        <f>SUMIFS(user_list!Q:Q,user_list!G:G,"&lt;="&amp;A2753,user_list!H:H,"&gt;="&amp;A2753)</f>
        <v>2.7660327288810262</v>
      </c>
      <c r="D2753">
        <f>SUMIFS(user_list!P:P,user_list!G:G,"&lt;="&amp;A2753,user_list!H:H,"&gt;="&amp;A2753,user_list!J:J,days!G2753)+SUMIFS(user_list!P:P,user_list!G:G,"&lt;="&amp;A2753,user_list!H:H,"&gt;="&amp;A2753,user_list!J:J,days!G2753-1)</f>
        <v>0.98993980048159624</v>
      </c>
      <c r="E2753">
        <f>COUNTIF(user_list!H:H,A2753)</f>
        <v>0</v>
      </c>
      <c r="F2753">
        <f t="shared" si="84"/>
        <v>7</v>
      </c>
      <c r="G2753">
        <f t="shared" si="85"/>
        <v>2022</v>
      </c>
    </row>
    <row r="2754" spans="1:7" x14ac:dyDescent="0.3">
      <c r="A2754" s="75">
        <v>44757</v>
      </c>
      <c r="B2754">
        <f>SUMIFS(user_list!P:P,user_list!G:G,"&lt;="&amp;A2754,user_list!H:H,"&gt;="&amp;A2754)</f>
        <v>0.98993980048159624</v>
      </c>
      <c r="C2754">
        <f>SUMIFS(user_list!Q:Q,user_list!G:G,"&lt;="&amp;A2754,user_list!H:H,"&gt;="&amp;A2754)</f>
        <v>2.7660327288810262</v>
      </c>
      <c r="D2754">
        <f>SUMIFS(user_list!P:P,user_list!G:G,"&lt;="&amp;A2754,user_list!H:H,"&gt;="&amp;A2754,user_list!J:J,days!G2754)+SUMIFS(user_list!P:P,user_list!G:G,"&lt;="&amp;A2754,user_list!H:H,"&gt;="&amp;A2754,user_list!J:J,days!G2754-1)</f>
        <v>0.98993980048159624</v>
      </c>
      <c r="E2754">
        <f>COUNTIF(user_list!H:H,A2754)</f>
        <v>0</v>
      </c>
      <c r="F2754">
        <f t="shared" ref="F2754:F2817" si="86">MONTH(A2754)</f>
        <v>7</v>
      </c>
      <c r="G2754">
        <f t="shared" ref="G2754:G2817" si="87">YEAR(A2754)</f>
        <v>2022</v>
      </c>
    </row>
    <row r="2755" spans="1:7" x14ac:dyDescent="0.3">
      <c r="A2755" s="75">
        <v>44758</v>
      </c>
      <c r="B2755">
        <f>SUMIFS(user_list!P:P,user_list!G:G,"&lt;="&amp;A2755,user_list!H:H,"&gt;="&amp;A2755)</f>
        <v>1.5861898004815962</v>
      </c>
      <c r="C2755">
        <f>SUMIFS(user_list!Q:Q,user_list!G:G,"&lt;="&amp;A2755,user_list!H:H,"&gt;="&amp;A2755)</f>
        <v>4.2660327288810258</v>
      </c>
      <c r="D2755">
        <f>SUMIFS(user_list!P:P,user_list!G:G,"&lt;="&amp;A2755,user_list!H:H,"&gt;="&amp;A2755,user_list!J:J,days!G2755)+SUMIFS(user_list!P:P,user_list!G:G,"&lt;="&amp;A2755,user_list!H:H,"&gt;="&amp;A2755,user_list!J:J,days!G2755-1)</f>
        <v>1.5861898004815962</v>
      </c>
      <c r="E2755">
        <f>COUNTIF(user_list!H:H,A2755)</f>
        <v>0</v>
      </c>
      <c r="F2755">
        <f t="shared" si="86"/>
        <v>7</v>
      </c>
      <c r="G2755">
        <f t="shared" si="87"/>
        <v>2022</v>
      </c>
    </row>
    <row r="2756" spans="1:7" x14ac:dyDescent="0.3">
      <c r="A2756" s="75">
        <v>44759</v>
      </c>
      <c r="B2756">
        <f>SUMIFS(user_list!P:P,user_list!G:G,"&lt;="&amp;A2756,user_list!H:H,"&gt;="&amp;A2756)</f>
        <v>1.5861898004815962</v>
      </c>
      <c r="C2756">
        <f>SUMIFS(user_list!Q:Q,user_list!G:G,"&lt;="&amp;A2756,user_list!H:H,"&gt;="&amp;A2756)</f>
        <v>4.2660327288810258</v>
      </c>
      <c r="D2756">
        <f>SUMIFS(user_list!P:P,user_list!G:G,"&lt;="&amp;A2756,user_list!H:H,"&gt;="&amp;A2756,user_list!J:J,days!G2756)+SUMIFS(user_list!P:P,user_list!G:G,"&lt;="&amp;A2756,user_list!H:H,"&gt;="&amp;A2756,user_list!J:J,days!G2756-1)</f>
        <v>1.5861898004815962</v>
      </c>
      <c r="E2756">
        <f>COUNTIF(user_list!H:H,A2756)</f>
        <v>2</v>
      </c>
      <c r="F2756">
        <f t="shared" si="86"/>
        <v>7</v>
      </c>
      <c r="G2756">
        <f t="shared" si="87"/>
        <v>2022</v>
      </c>
    </row>
    <row r="2757" spans="1:7" x14ac:dyDescent="0.3">
      <c r="A2757" s="75">
        <v>44760</v>
      </c>
      <c r="B2757">
        <f>SUMIFS(user_list!P:P,user_list!G:G,"&lt;="&amp;A2757,user_list!H:H,"&gt;="&amp;A2757)</f>
        <v>1.3274638188608776</v>
      </c>
      <c r="C2757">
        <f>SUMIFS(user_list!Q:Q,user_list!G:G,"&lt;="&amp;A2757,user_list!H:H,"&gt;="&amp;A2757)</f>
        <v>3.3487394957983194</v>
      </c>
      <c r="D2757">
        <f>SUMIFS(user_list!P:P,user_list!G:G,"&lt;="&amp;A2757,user_list!H:H,"&gt;="&amp;A2757,user_list!J:J,days!G2757)+SUMIFS(user_list!P:P,user_list!G:G,"&lt;="&amp;A2757,user_list!H:H,"&gt;="&amp;A2757,user_list!J:J,days!G2757-1)</f>
        <v>1.3274638188608776</v>
      </c>
      <c r="E2757">
        <f>COUNTIF(user_list!H:H,A2757)</f>
        <v>0</v>
      </c>
      <c r="F2757">
        <f t="shared" si="86"/>
        <v>7</v>
      </c>
      <c r="G2757">
        <f t="shared" si="87"/>
        <v>2022</v>
      </c>
    </row>
    <row r="2758" spans="1:7" x14ac:dyDescent="0.3">
      <c r="A2758" s="75">
        <v>44761</v>
      </c>
      <c r="B2758">
        <f>SUMIFS(user_list!P:P,user_list!G:G,"&lt;="&amp;A2758,user_list!H:H,"&gt;="&amp;A2758)</f>
        <v>1.3274638188608776</v>
      </c>
      <c r="C2758">
        <f>SUMIFS(user_list!Q:Q,user_list!G:G,"&lt;="&amp;A2758,user_list!H:H,"&gt;="&amp;A2758)</f>
        <v>3.3487394957983194</v>
      </c>
      <c r="D2758">
        <f>SUMIFS(user_list!P:P,user_list!G:G,"&lt;="&amp;A2758,user_list!H:H,"&gt;="&amp;A2758,user_list!J:J,days!G2758)+SUMIFS(user_list!P:P,user_list!G:G,"&lt;="&amp;A2758,user_list!H:H,"&gt;="&amp;A2758,user_list!J:J,days!G2758-1)</f>
        <v>1.3274638188608776</v>
      </c>
      <c r="E2758">
        <f>COUNTIF(user_list!H:H,A2758)</f>
        <v>0</v>
      </c>
      <c r="F2758">
        <f t="shared" si="86"/>
        <v>7</v>
      </c>
      <c r="G2758">
        <f t="shared" si="87"/>
        <v>2022</v>
      </c>
    </row>
    <row r="2759" spans="1:7" x14ac:dyDescent="0.3">
      <c r="A2759" s="75">
        <v>44762</v>
      </c>
      <c r="B2759">
        <f>SUMIFS(user_list!P:P,user_list!G:G,"&lt;="&amp;A2759,user_list!H:H,"&gt;="&amp;A2759)</f>
        <v>1.3274638188608776</v>
      </c>
      <c r="C2759">
        <f>SUMIFS(user_list!Q:Q,user_list!G:G,"&lt;="&amp;A2759,user_list!H:H,"&gt;="&amp;A2759)</f>
        <v>3.3487394957983194</v>
      </c>
      <c r="D2759">
        <f>SUMIFS(user_list!P:P,user_list!G:G,"&lt;="&amp;A2759,user_list!H:H,"&gt;="&amp;A2759,user_list!J:J,days!G2759)+SUMIFS(user_list!P:P,user_list!G:G,"&lt;="&amp;A2759,user_list!H:H,"&gt;="&amp;A2759,user_list!J:J,days!G2759-1)</f>
        <v>1.3274638188608776</v>
      </c>
      <c r="E2759">
        <f>COUNTIF(user_list!H:H,A2759)</f>
        <v>0</v>
      </c>
      <c r="F2759">
        <f t="shared" si="86"/>
        <v>7</v>
      </c>
      <c r="G2759">
        <f t="shared" si="87"/>
        <v>2022</v>
      </c>
    </row>
    <row r="2760" spans="1:7" x14ac:dyDescent="0.3">
      <c r="A2760" s="75">
        <v>44763</v>
      </c>
      <c r="B2760">
        <f>SUMIFS(user_list!P:P,user_list!G:G,"&lt;="&amp;A2760,user_list!H:H,"&gt;="&amp;A2760)</f>
        <v>1.3274638188608776</v>
      </c>
      <c r="C2760">
        <f>SUMIFS(user_list!Q:Q,user_list!G:G,"&lt;="&amp;A2760,user_list!H:H,"&gt;="&amp;A2760)</f>
        <v>3.3487394957983194</v>
      </c>
      <c r="D2760">
        <f>SUMIFS(user_list!P:P,user_list!G:G,"&lt;="&amp;A2760,user_list!H:H,"&gt;="&amp;A2760,user_list!J:J,days!G2760)+SUMIFS(user_list!P:P,user_list!G:G,"&lt;="&amp;A2760,user_list!H:H,"&gt;="&amp;A2760,user_list!J:J,days!G2760-1)</f>
        <v>1.3274638188608776</v>
      </c>
      <c r="E2760">
        <f>COUNTIF(user_list!H:H,A2760)</f>
        <v>0</v>
      </c>
      <c r="F2760">
        <f t="shared" si="86"/>
        <v>7</v>
      </c>
      <c r="G2760">
        <f t="shared" si="87"/>
        <v>2022</v>
      </c>
    </row>
    <row r="2761" spans="1:7" x14ac:dyDescent="0.3">
      <c r="A2761" s="75">
        <v>44764</v>
      </c>
      <c r="B2761">
        <f>SUMIFS(user_list!P:P,user_list!G:G,"&lt;="&amp;A2761,user_list!H:H,"&gt;="&amp;A2761)</f>
        <v>1.3274638188608776</v>
      </c>
      <c r="C2761">
        <f>SUMIFS(user_list!Q:Q,user_list!G:G,"&lt;="&amp;A2761,user_list!H:H,"&gt;="&amp;A2761)</f>
        <v>3.3487394957983194</v>
      </c>
      <c r="D2761">
        <f>SUMIFS(user_list!P:P,user_list!G:G,"&lt;="&amp;A2761,user_list!H:H,"&gt;="&amp;A2761,user_list!J:J,days!G2761)+SUMIFS(user_list!P:P,user_list!G:G,"&lt;="&amp;A2761,user_list!H:H,"&gt;="&amp;A2761,user_list!J:J,days!G2761-1)</f>
        <v>1.3274638188608776</v>
      </c>
      <c r="E2761">
        <f>COUNTIF(user_list!H:H,A2761)</f>
        <v>0</v>
      </c>
      <c r="F2761">
        <f t="shared" si="86"/>
        <v>7</v>
      </c>
      <c r="G2761">
        <f t="shared" si="87"/>
        <v>2022</v>
      </c>
    </row>
    <row r="2762" spans="1:7" x14ac:dyDescent="0.3">
      <c r="A2762" s="75">
        <v>44765</v>
      </c>
      <c r="B2762">
        <f>SUMIFS(user_list!P:P,user_list!G:G,"&lt;="&amp;A2762,user_list!H:H,"&gt;="&amp;A2762)</f>
        <v>1.3274638188608776</v>
      </c>
      <c r="C2762">
        <f>SUMIFS(user_list!Q:Q,user_list!G:G,"&lt;="&amp;A2762,user_list!H:H,"&gt;="&amp;A2762)</f>
        <v>3.3487394957983194</v>
      </c>
      <c r="D2762">
        <f>SUMIFS(user_list!P:P,user_list!G:G,"&lt;="&amp;A2762,user_list!H:H,"&gt;="&amp;A2762,user_list!J:J,days!G2762)+SUMIFS(user_list!P:P,user_list!G:G,"&lt;="&amp;A2762,user_list!H:H,"&gt;="&amp;A2762,user_list!J:J,days!G2762-1)</f>
        <v>1.3274638188608776</v>
      </c>
      <c r="E2762">
        <f>COUNTIF(user_list!H:H,A2762)</f>
        <v>1</v>
      </c>
      <c r="F2762">
        <f t="shared" si="86"/>
        <v>7</v>
      </c>
      <c r="G2762">
        <f t="shared" si="87"/>
        <v>2022</v>
      </c>
    </row>
    <row r="2763" spans="1:7" x14ac:dyDescent="0.3">
      <c r="A2763" s="75">
        <v>44766</v>
      </c>
      <c r="B2763">
        <f>SUMIFS(user_list!P:P,user_list!G:G,"&lt;="&amp;A2763,user_list!H:H,"&gt;="&amp;A2763)</f>
        <v>2.7334107885578476</v>
      </c>
      <c r="C2763">
        <f>SUMIFS(user_list!Q:Q,user_list!G:G,"&lt;="&amp;A2763,user_list!H:H,"&gt;="&amp;A2763)</f>
        <v>3.9396485867074107</v>
      </c>
      <c r="D2763">
        <f>SUMIFS(user_list!P:P,user_list!G:G,"&lt;="&amp;A2763,user_list!H:H,"&gt;="&amp;A2763,user_list!J:J,days!G2763)+SUMIFS(user_list!P:P,user_list!G:G,"&lt;="&amp;A2763,user_list!H:H,"&gt;="&amp;A2763,user_list!J:J,days!G2763-1)</f>
        <v>2.7334107885578476</v>
      </c>
      <c r="E2763">
        <f>COUNTIF(user_list!H:H,A2763)</f>
        <v>1</v>
      </c>
      <c r="F2763">
        <f t="shared" si="86"/>
        <v>7</v>
      </c>
      <c r="G2763">
        <f t="shared" si="87"/>
        <v>2022</v>
      </c>
    </row>
    <row r="2764" spans="1:7" x14ac:dyDescent="0.3">
      <c r="A2764" s="75">
        <v>44767</v>
      </c>
      <c r="B2764">
        <f>SUMIFS(user_list!P:P,user_list!G:G,"&lt;="&amp;A2764,user_list!H:H,"&gt;="&amp;A2764)</f>
        <v>1.1642441218911805</v>
      </c>
      <c r="C2764">
        <f>SUMIFS(user_list!Q:Q,user_list!G:G,"&lt;="&amp;A2764,user_list!H:H,"&gt;="&amp;A2764)</f>
        <v>2.9396485867074107</v>
      </c>
      <c r="D2764">
        <f>SUMIFS(user_list!P:P,user_list!G:G,"&lt;="&amp;A2764,user_list!H:H,"&gt;="&amp;A2764,user_list!J:J,days!G2764)+SUMIFS(user_list!P:P,user_list!G:G,"&lt;="&amp;A2764,user_list!H:H,"&gt;="&amp;A2764,user_list!J:J,days!G2764-1)</f>
        <v>1.1642441218911805</v>
      </c>
      <c r="E2764">
        <f>COUNTIF(user_list!H:H,A2764)</f>
        <v>0</v>
      </c>
      <c r="F2764">
        <f t="shared" si="86"/>
        <v>7</v>
      </c>
      <c r="G2764">
        <f t="shared" si="87"/>
        <v>2022</v>
      </c>
    </row>
    <row r="2765" spans="1:7" x14ac:dyDescent="0.3">
      <c r="A2765" s="75">
        <v>44768</v>
      </c>
      <c r="B2765">
        <f>SUMIFS(user_list!P:P,user_list!G:G,"&lt;="&amp;A2765,user_list!H:H,"&gt;="&amp;A2765)</f>
        <v>1.1642441218911805</v>
      </c>
      <c r="C2765">
        <f>SUMIFS(user_list!Q:Q,user_list!G:G,"&lt;="&amp;A2765,user_list!H:H,"&gt;="&amp;A2765)</f>
        <v>2.9396485867074107</v>
      </c>
      <c r="D2765">
        <f>SUMIFS(user_list!P:P,user_list!G:G,"&lt;="&amp;A2765,user_list!H:H,"&gt;="&amp;A2765,user_list!J:J,days!G2765)+SUMIFS(user_list!P:P,user_list!G:G,"&lt;="&amp;A2765,user_list!H:H,"&gt;="&amp;A2765,user_list!J:J,days!G2765-1)</f>
        <v>1.1642441218911805</v>
      </c>
      <c r="E2765">
        <f>COUNTIF(user_list!H:H,A2765)</f>
        <v>0</v>
      </c>
      <c r="F2765">
        <f t="shared" si="86"/>
        <v>7</v>
      </c>
      <c r="G2765">
        <f t="shared" si="87"/>
        <v>2022</v>
      </c>
    </row>
    <row r="2766" spans="1:7" x14ac:dyDescent="0.3">
      <c r="A2766" s="75">
        <v>44769</v>
      </c>
      <c r="B2766">
        <f>SUMIFS(user_list!P:P,user_list!G:G,"&lt;="&amp;A2766,user_list!H:H,"&gt;="&amp;A2766)</f>
        <v>1.1642441218911805</v>
      </c>
      <c r="C2766">
        <f>SUMIFS(user_list!Q:Q,user_list!G:G,"&lt;="&amp;A2766,user_list!H:H,"&gt;="&amp;A2766)</f>
        <v>2.9396485867074107</v>
      </c>
      <c r="D2766">
        <f>SUMIFS(user_list!P:P,user_list!G:G,"&lt;="&amp;A2766,user_list!H:H,"&gt;="&amp;A2766,user_list!J:J,days!G2766)+SUMIFS(user_list!P:P,user_list!G:G,"&lt;="&amp;A2766,user_list!H:H,"&gt;="&amp;A2766,user_list!J:J,days!G2766-1)</f>
        <v>1.1642441218911805</v>
      </c>
      <c r="E2766">
        <f>COUNTIF(user_list!H:H,A2766)</f>
        <v>1</v>
      </c>
      <c r="F2766">
        <f t="shared" si="86"/>
        <v>7</v>
      </c>
      <c r="G2766">
        <f t="shared" si="87"/>
        <v>2022</v>
      </c>
    </row>
    <row r="2767" spans="1:7" x14ac:dyDescent="0.3">
      <c r="A2767" s="75">
        <v>44770</v>
      </c>
      <c r="B2767">
        <f>SUMIFS(user_list!P:P,user_list!G:G,"&lt;="&amp;A2767,user_list!H:H,"&gt;="&amp;A2767)</f>
        <v>1.1529446722867775</v>
      </c>
      <c r="C2767">
        <f>SUMIFS(user_list!Q:Q,user_list!G:G,"&lt;="&amp;A2767,user_list!H:H,"&gt;="&amp;A2767)</f>
        <v>2.9179767600820234</v>
      </c>
      <c r="D2767">
        <f>SUMIFS(user_list!P:P,user_list!G:G,"&lt;="&amp;A2767,user_list!H:H,"&gt;="&amp;A2767,user_list!J:J,days!G2767)+SUMIFS(user_list!P:P,user_list!G:G,"&lt;="&amp;A2767,user_list!H:H,"&gt;="&amp;A2767,user_list!J:J,days!G2767-1)</f>
        <v>1.1529446722867775</v>
      </c>
      <c r="E2767">
        <f>COUNTIF(user_list!H:H,A2767)</f>
        <v>0</v>
      </c>
      <c r="F2767">
        <f t="shared" si="86"/>
        <v>7</v>
      </c>
      <c r="G2767">
        <f t="shared" si="87"/>
        <v>2022</v>
      </c>
    </row>
    <row r="2768" spans="1:7" x14ac:dyDescent="0.3">
      <c r="A2768" s="75">
        <v>44771</v>
      </c>
      <c r="B2768">
        <f>SUMIFS(user_list!P:P,user_list!G:G,"&lt;="&amp;A2768,user_list!H:H,"&gt;="&amp;A2768)</f>
        <v>1.1529446722867775</v>
      </c>
      <c r="C2768">
        <f>SUMIFS(user_list!Q:Q,user_list!G:G,"&lt;="&amp;A2768,user_list!H:H,"&gt;="&amp;A2768)</f>
        <v>2.9179767600820234</v>
      </c>
      <c r="D2768">
        <f>SUMIFS(user_list!P:P,user_list!G:G,"&lt;="&amp;A2768,user_list!H:H,"&gt;="&amp;A2768,user_list!J:J,days!G2768)+SUMIFS(user_list!P:P,user_list!G:G,"&lt;="&amp;A2768,user_list!H:H,"&gt;="&amp;A2768,user_list!J:J,days!G2768-1)</f>
        <v>1.1529446722867775</v>
      </c>
      <c r="E2768">
        <f>COUNTIF(user_list!H:H,A2768)</f>
        <v>0</v>
      </c>
      <c r="F2768">
        <f t="shared" si="86"/>
        <v>7</v>
      </c>
      <c r="G2768">
        <f t="shared" si="87"/>
        <v>2022</v>
      </c>
    </row>
    <row r="2769" spans="1:7" x14ac:dyDescent="0.3">
      <c r="A2769" s="75">
        <v>44772</v>
      </c>
      <c r="B2769">
        <f>SUMIFS(user_list!P:P,user_list!G:G,"&lt;="&amp;A2769,user_list!H:H,"&gt;="&amp;A2769)</f>
        <v>1.1529446722867775</v>
      </c>
      <c r="C2769">
        <f>SUMIFS(user_list!Q:Q,user_list!G:G,"&lt;="&amp;A2769,user_list!H:H,"&gt;="&amp;A2769)</f>
        <v>2.9179767600820234</v>
      </c>
      <c r="D2769">
        <f>SUMIFS(user_list!P:P,user_list!G:G,"&lt;="&amp;A2769,user_list!H:H,"&gt;="&amp;A2769,user_list!J:J,days!G2769)+SUMIFS(user_list!P:P,user_list!G:G,"&lt;="&amp;A2769,user_list!H:H,"&gt;="&amp;A2769,user_list!J:J,days!G2769-1)</f>
        <v>1.1529446722867775</v>
      </c>
      <c r="E2769">
        <f>COUNTIF(user_list!H:H,A2769)</f>
        <v>1</v>
      </c>
      <c r="F2769">
        <f t="shared" si="86"/>
        <v>7</v>
      </c>
      <c r="G2769">
        <f t="shared" si="87"/>
        <v>2022</v>
      </c>
    </row>
    <row r="2770" spans="1:7" x14ac:dyDescent="0.3">
      <c r="A2770" s="75">
        <v>44773</v>
      </c>
      <c r="B2770">
        <f>SUMIFS(user_list!P:P,user_list!G:G,"&lt;="&amp;A2770,user_list!H:H,"&gt;="&amp;A2770)</f>
        <v>0.70310340244550762</v>
      </c>
      <c r="C2770">
        <f>SUMIFS(user_list!Q:Q,user_list!G:G,"&lt;="&amp;A2770,user_list!H:H,"&gt;="&amp;A2770)</f>
        <v>1.7751196172248807</v>
      </c>
      <c r="D2770">
        <f>SUMIFS(user_list!P:P,user_list!G:G,"&lt;="&amp;A2770,user_list!H:H,"&gt;="&amp;A2770,user_list!J:J,days!G2770)+SUMIFS(user_list!P:P,user_list!G:G,"&lt;="&amp;A2770,user_list!H:H,"&gt;="&amp;A2770,user_list!J:J,days!G2770-1)</f>
        <v>0.70310340244550762</v>
      </c>
      <c r="E2770">
        <f>COUNTIF(user_list!H:H,A2770)</f>
        <v>0</v>
      </c>
      <c r="F2770">
        <f t="shared" si="86"/>
        <v>7</v>
      </c>
      <c r="G2770">
        <f t="shared" si="87"/>
        <v>2022</v>
      </c>
    </row>
    <row r="2771" spans="1:7" x14ac:dyDescent="0.3">
      <c r="A2771" s="75">
        <v>44774</v>
      </c>
      <c r="B2771">
        <f>SUMIFS(user_list!P:P,user_list!G:G,"&lt;="&amp;A2771,user_list!H:H,"&gt;="&amp;A2771)</f>
        <v>0.70310340244550762</v>
      </c>
      <c r="C2771">
        <f>SUMIFS(user_list!Q:Q,user_list!G:G,"&lt;="&amp;A2771,user_list!H:H,"&gt;="&amp;A2771)</f>
        <v>1.7751196172248807</v>
      </c>
      <c r="D2771">
        <f>SUMIFS(user_list!P:P,user_list!G:G,"&lt;="&amp;A2771,user_list!H:H,"&gt;="&amp;A2771,user_list!J:J,days!G2771)+SUMIFS(user_list!P:P,user_list!G:G,"&lt;="&amp;A2771,user_list!H:H,"&gt;="&amp;A2771,user_list!J:J,days!G2771-1)</f>
        <v>0.70310340244550762</v>
      </c>
      <c r="E2771">
        <f>COUNTIF(user_list!H:H,A2771)</f>
        <v>0</v>
      </c>
      <c r="F2771">
        <f t="shared" si="86"/>
        <v>8</v>
      </c>
      <c r="G2771">
        <f t="shared" si="87"/>
        <v>2022</v>
      </c>
    </row>
    <row r="2772" spans="1:7" x14ac:dyDescent="0.3">
      <c r="A2772" s="75">
        <v>44775</v>
      </c>
      <c r="B2772">
        <f>SUMIFS(user_list!P:P,user_list!G:G,"&lt;="&amp;A2772,user_list!H:H,"&gt;="&amp;A2772)</f>
        <v>0.70310340244550762</v>
      </c>
      <c r="C2772">
        <f>SUMIFS(user_list!Q:Q,user_list!G:G,"&lt;="&amp;A2772,user_list!H:H,"&gt;="&amp;A2772)</f>
        <v>1.7751196172248807</v>
      </c>
      <c r="D2772">
        <f>SUMIFS(user_list!P:P,user_list!G:G,"&lt;="&amp;A2772,user_list!H:H,"&gt;="&amp;A2772,user_list!J:J,days!G2772)+SUMIFS(user_list!P:P,user_list!G:G,"&lt;="&amp;A2772,user_list!H:H,"&gt;="&amp;A2772,user_list!J:J,days!G2772-1)</f>
        <v>0.70310340244550762</v>
      </c>
      <c r="E2772">
        <f>COUNTIF(user_list!H:H,A2772)</f>
        <v>0</v>
      </c>
      <c r="F2772">
        <f t="shared" si="86"/>
        <v>8</v>
      </c>
      <c r="G2772">
        <f t="shared" si="87"/>
        <v>2022</v>
      </c>
    </row>
    <row r="2773" spans="1:7" x14ac:dyDescent="0.3">
      <c r="A2773" s="75">
        <v>44776</v>
      </c>
      <c r="B2773">
        <f>SUMIFS(user_list!P:P,user_list!G:G,"&lt;="&amp;A2773,user_list!H:H,"&gt;="&amp;A2773)</f>
        <v>1.6217145135566187</v>
      </c>
      <c r="C2773">
        <f>SUMIFS(user_list!Q:Q,user_list!G:G,"&lt;="&amp;A2773,user_list!H:H,"&gt;="&amp;A2773)</f>
        <v>16.108452950558213</v>
      </c>
      <c r="D2773">
        <f>SUMIFS(user_list!P:P,user_list!G:G,"&lt;="&amp;A2773,user_list!H:H,"&gt;="&amp;A2773,user_list!J:J,days!G2773)+SUMIFS(user_list!P:P,user_list!G:G,"&lt;="&amp;A2773,user_list!H:H,"&gt;="&amp;A2773,user_list!J:J,days!G2773-1)</f>
        <v>1.6217145135566187</v>
      </c>
      <c r="E2773">
        <f>COUNTIF(user_list!H:H,A2773)</f>
        <v>2</v>
      </c>
      <c r="F2773">
        <f t="shared" si="86"/>
        <v>8</v>
      </c>
      <c r="G2773">
        <f t="shared" si="87"/>
        <v>2022</v>
      </c>
    </row>
    <row r="2774" spans="1:7" x14ac:dyDescent="0.3">
      <c r="A2774" s="75">
        <v>44777</v>
      </c>
      <c r="B2774">
        <f>SUMIFS(user_list!P:P,user_list!G:G,"&lt;="&amp;A2774,user_list!H:H,"&gt;="&amp;A2774)</f>
        <v>0.88868421052631574</v>
      </c>
      <c r="C2774">
        <f>SUMIFS(user_list!Q:Q,user_list!G:G,"&lt;="&amp;A2774,user_list!H:H,"&gt;="&amp;A2774)</f>
        <v>3.0175438596491224</v>
      </c>
      <c r="D2774">
        <f>SUMIFS(user_list!P:P,user_list!G:G,"&lt;="&amp;A2774,user_list!H:H,"&gt;="&amp;A2774,user_list!J:J,days!G2774)+SUMIFS(user_list!P:P,user_list!G:G,"&lt;="&amp;A2774,user_list!H:H,"&gt;="&amp;A2774,user_list!J:J,days!G2774-1)</f>
        <v>0.88868421052631574</v>
      </c>
      <c r="E2774">
        <f>COUNTIF(user_list!H:H,A2774)</f>
        <v>0</v>
      </c>
      <c r="F2774">
        <f t="shared" si="86"/>
        <v>8</v>
      </c>
      <c r="G2774">
        <f t="shared" si="87"/>
        <v>2022</v>
      </c>
    </row>
    <row r="2775" spans="1:7" x14ac:dyDescent="0.3">
      <c r="A2775" s="75">
        <v>44778</v>
      </c>
      <c r="B2775">
        <f>SUMIFS(user_list!P:P,user_list!G:G,"&lt;="&amp;A2775,user_list!H:H,"&gt;="&amp;A2775)</f>
        <v>6.218684210526316</v>
      </c>
      <c r="C2775">
        <f>SUMIFS(user_list!Q:Q,user_list!G:G,"&lt;="&amp;A2775,user_list!H:H,"&gt;="&amp;A2775)</f>
        <v>16.217543859649123</v>
      </c>
      <c r="D2775">
        <f>SUMIFS(user_list!P:P,user_list!G:G,"&lt;="&amp;A2775,user_list!H:H,"&gt;="&amp;A2775,user_list!J:J,days!G2775)+SUMIFS(user_list!P:P,user_list!G:G,"&lt;="&amp;A2775,user_list!H:H,"&gt;="&amp;A2775,user_list!J:J,days!G2775-1)</f>
        <v>6.218684210526316</v>
      </c>
      <c r="E2775">
        <f>COUNTIF(user_list!H:H,A2775)</f>
        <v>1</v>
      </c>
      <c r="F2775">
        <f t="shared" si="86"/>
        <v>8</v>
      </c>
      <c r="G2775">
        <f t="shared" si="87"/>
        <v>2022</v>
      </c>
    </row>
    <row r="2776" spans="1:7" x14ac:dyDescent="0.3">
      <c r="A2776" s="75">
        <v>44779</v>
      </c>
      <c r="B2776">
        <f>SUMIFS(user_list!P:P,user_list!G:G,"&lt;="&amp;A2776,user_list!H:H,"&gt;="&amp;A2776)</f>
        <v>2.3453508771929825</v>
      </c>
      <c r="C2776">
        <f>SUMIFS(user_list!Q:Q,user_list!G:G,"&lt;="&amp;A2776,user_list!H:H,"&gt;="&amp;A2776)</f>
        <v>6.6175438596491221</v>
      </c>
      <c r="D2776">
        <f>SUMIFS(user_list!P:P,user_list!G:G,"&lt;="&amp;A2776,user_list!H:H,"&gt;="&amp;A2776,user_list!J:J,days!G2776)+SUMIFS(user_list!P:P,user_list!G:G,"&lt;="&amp;A2776,user_list!H:H,"&gt;="&amp;A2776,user_list!J:J,days!G2776-1)</f>
        <v>2.3453508771929825</v>
      </c>
      <c r="E2776">
        <f>COUNTIF(user_list!H:H,A2776)</f>
        <v>0</v>
      </c>
      <c r="F2776">
        <f t="shared" si="86"/>
        <v>8</v>
      </c>
      <c r="G2776">
        <f t="shared" si="87"/>
        <v>2022</v>
      </c>
    </row>
    <row r="2777" spans="1:7" x14ac:dyDescent="0.3">
      <c r="A2777" s="75">
        <v>44780</v>
      </c>
      <c r="B2777">
        <f>SUMIFS(user_list!P:P,user_list!G:G,"&lt;="&amp;A2777,user_list!H:H,"&gt;="&amp;A2777)</f>
        <v>2.3453508771929825</v>
      </c>
      <c r="C2777">
        <f>SUMIFS(user_list!Q:Q,user_list!G:G,"&lt;="&amp;A2777,user_list!H:H,"&gt;="&amp;A2777)</f>
        <v>6.6175438596491221</v>
      </c>
      <c r="D2777">
        <f>SUMIFS(user_list!P:P,user_list!G:G,"&lt;="&amp;A2777,user_list!H:H,"&gt;="&amp;A2777,user_list!J:J,days!G2777)+SUMIFS(user_list!P:P,user_list!G:G,"&lt;="&amp;A2777,user_list!H:H,"&gt;="&amp;A2777,user_list!J:J,days!G2777-1)</f>
        <v>2.3453508771929825</v>
      </c>
      <c r="E2777">
        <f>COUNTIF(user_list!H:H,A2777)</f>
        <v>0</v>
      </c>
      <c r="F2777">
        <f t="shared" si="86"/>
        <v>8</v>
      </c>
      <c r="G2777">
        <f t="shared" si="87"/>
        <v>2022</v>
      </c>
    </row>
    <row r="2778" spans="1:7" x14ac:dyDescent="0.3">
      <c r="A2778" s="75">
        <v>44781</v>
      </c>
      <c r="B2778">
        <f>SUMIFS(user_list!P:P,user_list!G:G,"&lt;="&amp;A2778,user_list!H:H,"&gt;="&amp;A2778)</f>
        <v>2.3453508771929825</v>
      </c>
      <c r="C2778">
        <f>SUMIFS(user_list!Q:Q,user_list!G:G,"&lt;="&amp;A2778,user_list!H:H,"&gt;="&amp;A2778)</f>
        <v>6.6175438596491221</v>
      </c>
      <c r="D2778">
        <f>SUMIFS(user_list!P:P,user_list!G:G,"&lt;="&amp;A2778,user_list!H:H,"&gt;="&amp;A2778,user_list!J:J,days!G2778)+SUMIFS(user_list!P:P,user_list!G:G,"&lt;="&amp;A2778,user_list!H:H,"&gt;="&amp;A2778,user_list!J:J,days!G2778-1)</f>
        <v>2.3453508771929825</v>
      </c>
      <c r="E2778">
        <f>COUNTIF(user_list!H:H,A2778)</f>
        <v>0</v>
      </c>
      <c r="F2778">
        <f t="shared" si="86"/>
        <v>8</v>
      </c>
      <c r="G2778">
        <f t="shared" si="87"/>
        <v>2022</v>
      </c>
    </row>
    <row r="2779" spans="1:7" x14ac:dyDescent="0.3">
      <c r="A2779" s="75">
        <v>44782</v>
      </c>
      <c r="B2779">
        <f>SUMIFS(user_list!P:P,user_list!G:G,"&lt;="&amp;A2779,user_list!H:H,"&gt;="&amp;A2779)</f>
        <v>2.3453508771929825</v>
      </c>
      <c r="C2779">
        <f>SUMIFS(user_list!Q:Q,user_list!G:G,"&lt;="&amp;A2779,user_list!H:H,"&gt;="&amp;A2779)</f>
        <v>6.6175438596491221</v>
      </c>
      <c r="D2779">
        <f>SUMIFS(user_list!P:P,user_list!G:G,"&lt;="&amp;A2779,user_list!H:H,"&gt;="&amp;A2779,user_list!J:J,days!G2779)+SUMIFS(user_list!P:P,user_list!G:G,"&lt;="&amp;A2779,user_list!H:H,"&gt;="&amp;A2779,user_list!J:J,days!G2779-1)</f>
        <v>2.3453508771929825</v>
      </c>
      <c r="E2779">
        <f>COUNTIF(user_list!H:H,A2779)</f>
        <v>0</v>
      </c>
      <c r="F2779">
        <f t="shared" si="86"/>
        <v>8</v>
      </c>
      <c r="G2779">
        <f t="shared" si="87"/>
        <v>2022</v>
      </c>
    </row>
    <row r="2780" spans="1:7" x14ac:dyDescent="0.3">
      <c r="A2780" s="75">
        <v>44783</v>
      </c>
      <c r="B2780">
        <f>SUMIFS(user_list!P:P,user_list!G:G,"&lt;="&amp;A2780,user_list!H:H,"&gt;="&amp;A2780)</f>
        <v>2.3453508771929825</v>
      </c>
      <c r="C2780">
        <f>SUMIFS(user_list!Q:Q,user_list!G:G,"&lt;="&amp;A2780,user_list!H:H,"&gt;="&amp;A2780)</f>
        <v>6.6175438596491221</v>
      </c>
      <c r="D2780">
        <f>SUMIFS(user_list!P:P,user_list!G:G,"&lt;="&amp;A2780,user_list!H:H,"&gt;="&amp;A2780,user_list!J:J,days!G2780)+SUMIFS(user_list!P:P,user_list!G:G,"&lt;="&amp;A2780,user_list!H:H,"&gt;="&amp;A2780,user_list!J:J,days!G2780-1)</f>
        <v>2.3453508771929825</v>
      </c>
      <c r="E2780">
        <f>COUNTIF(user_list!H:H,A2780)</f>
        <v>1</v>
      </c>
      <c r="F2780">
        <f t="shared" si="86"/>
        <v>8</v>
      </c>
      <c r="G2780">
        <f t="shared" si="87"/>
        <v>2022</v>
      </c>
    </row>
    <row r="2781" spans="1:7" x14ac:dyDescent="0.3">
      <c r="A2781" s="75">
        <v>44784</v>
      </c>
      <c r="B2781">
        <f>SUMIFS(user_list!P:P,user_list!G:G,"&lt;="&amp;A2781,user_list!H:H,"&gt;="&amp;A2781)</f>
        <v>2.3353508771929823</v>
      </c>
      <c r="C2781">
        <f>SUMIFS(user_list!Q:Q,user_list!G:G,"&lt;="&amp;A2781,user_list!H:H,"&gt;="&amp;A2781)</f>
        <v>6.617543859649123</v>
      </c>
      <c r="D2781">
        <f>SUMIFS(user_list!P:P,user_list!G:G,"&lt;="&amp;A2781,user_list!H:H,"&gt;="&amp;A2781,user_list!J:J,days!G2781)+SUMIFS(user_list!P:P,user_list!G:G,"&lt;="&amp;A2781,user_list!H:H,"&gt;="&amp;A2781,user_list!J:J,days!G2781-1)</f>
        <v>2.3353508771929823</v>
      </c>
      <c r="E2781">
        <f>COUNTIF(user_list!H:H,A2781)</f>
        <v>1</v>
      </c>
      <c r="F2781">
        <f t="shared" si="86"/>
        <v>8</v>
      </c>
      <c r="G2781">
        <f t="shared" si="87"/>
        <v>2022</v>
      </c>
    </row>
    <row r="2782" spans="1:7" x14ac:dyDescent="0.3">
      <c r="A2782" s="75">
        <v>44785</v>
      </c>
      <c r="B2782">
        <f>SUMIFS(user_list!P:P,user_list!G:G,"&lt;="&amp;A2782,user_list!H:H,"&gt;="&amp;A2782)</f>
        <v>1.8053508771929825</v>
      </c>
      <c r="C2782">
        <f>SUMIFS(user_list!Q:Q,user_list!G:G,"&lt;="&amp;A2782,user_list!H:H,"&gt;="&amp;A2782)</f>
        <v>5.284210526315789</v>
      </c>
      <c r="D2782">
        <f>SUMIFS(user_list!P:P,user_list!G:G,"&lt;="&amp;A2782,user_list!H:H,"&gt;="&amp;A2782,user_list!J:J,days!G2782)+SUMIFS(user_list!P:P,user_list!G:G,"&lt;="&amp;A2782,user_list!H:H,"&gt;="&amp;A2782,user_list!J:J,days!G2782-1)</f>
        <v>1.8053508771929825</v>
      </c>
      <c r="E2782">
        <f>COUNTIF(user_list!H:H,A2782)</f>
        <v>0</v>
      </c>
      <c r="F2782">
        <f t="shared" si="86"/>
        <v>8</v>
      </c>
      <c r="G2782">
        <f t="shared" si="87"/>
        <v>2022</v>
      </c>
    </row>
    <row r="2783" spans="1:7" x14ac:dyDescent="0.3">
      <c r="A2783" s="75">
        <v>44786</v>
      </c>
      <c r="B2783">
        <f>SUMIFS(user_list!P:P,user_list!G:G,"&lt;="&amp;A2783,user_list!H:H,"&gt;="&amp;A2783)</f>
        <v>3.4109064327485386</v>
      </c>
      <c r="C2783">
        <f>SUMIFS(user_list!Q:Q,user_list!G:G,"&lt;="&amp;A2783,user_list!H:H,"&gt;="&amp;A2783)</f>
        <v>6.284210526315789</v>
      </c>
      <c r="D2783">
        <f>SUMIFS(user_list!P:P,user_list!G:G,"&lt;="&amp;A2783,user_list!H:H,"&gt;="&amp;A2783,user_list!J:J,days!G2783)+SUMIFS(user_list!P:P,user_list!G:G,"&lt;="&amp;A2783,user_list!H:H,"&gt;="&amp;A2783,user_list!J:J,days!G2783-1)</f>
        <v>3.4109064327485386</v>
      </c>
      <c r="E2783">
        <f>COUNTIF(user_list!H:H,A2783)</f>
        <v>1</v>
      </c>
      <c r="F2783">
        <f t="shared" si="86"/>
        <v>8</v>
      </c>
      <c r="G2783">
        <f t="shared" si="87"/>
        <v>2022</v>
      </c>
    </row>
    <row r="2784" spans="1:7" x14ac:dyDescent="0.3">
      <c r="A2784" s="75">
        <v>44787</v>
      </c>
      <c r="B2784">
        <f>SUMIFS(user_list!P:P,user_list!G:G,"&lt;="&amp;A2784,user_list!H:H,"&gt;="&amp;A2784)</f>
        <v>4.0424342105263156</v>
      </c>
      <c r="C2784">
        <f>SUMIFS(user_list!Q:Q,user_list!G:G,"&lt;="&amp;A2784,user_list!H:H,"&gt;="&amp;A2784)</f>
        <v>13.434210526315789</v>
      </c>
      <c r="D2784">
        <f>SUMIFS(user_list!P:P,user_list!G:G,"&lt;="&amp;A2784,user_list!H:H,"&gt;="&amp;A2784,user_list!J:J,days!G2784)+SUMIFS(user_list!P:P,user_list!G:G,"&lt;="&amp;A2784,user_list!H:H,"&gt;="&amp;A2784,user_list!J:J,days!G2784-1)</f>
        <v>4.0424342105263156</v>
      </c>
      <c r="E2784">
        <f>COUNTIF(user_list!H:H,A2784)</f>
        <v>7</v>
      </c>
      <c r="F2784">
        <f t="shared" si="86"/>
        <v>8</v>
      </c>
      <c r="G2784">
        <f t="shared" si="87"/>
        <v>2022</v>
      </c>
    </row>
    <row r="2785" spans="1:7" x14ac:dyDescent="0.3">
      <c r="A2785" s="75">
        <v>44788</v>
      </c>
      <c r="B2785">
        <f>SUMIFS(user_list!P:P,user_list!G:G,"&lt;="&amp;A2785,user_list!H:H,"&gt;="&amp;A2785)</f>
        <v>3.2213230994152049</v>
      </c>
      <c r="C2785">
        <f>SUMIFS(user_list!Q:Q,user_list!G:G,"&lt;="&amp;A2785,user_list!H:H,"&gt;="&amp;A2785)</f>
        <v>8.2342105263157901</v>
      </c>
      <c r="D2785">
        <f>SUMIFS(user_list!P:P,user_list!G:G,"&lt;="&amp;A2785,user_list!H:H,"&gt;="&amp;A2785,user_list!J:J,days!G2785)+SUMIFS(user_list!P:P,user_list!G:G,"&lt;="&amp;A2785,user_list!H:H,"&gt;="&amp;A2785,user_list!J:J,days!G2785-1)</f>
        <v>2.4213230994152046</v>
      </c>
      <c r="E2785">
        <f>COUNTIF(user_list!H:H,A2785)</f>
        <v>2</v>
      </c>
      <c r="F2785">
        <f t="shared" si="86"/>
        <v>8</v>
      </c>
      <c r="G2785">
        <f t="shared" si="87"/>
        <v>2022</v>
      </c>
    </row>
    <row r="2786" spans="1:7" x14ac:dyDescent="0.3">
      <c r="A2786" s="75">
        <v>44789</v>
      </c>
      <c r="B2786">
        <f>SUMIFS(user_list!P:P,user_list!G:G,"&lt;="&amp;A2786,user_list!H:H,"&gt;="&amp;A2786)</f>
        <v>2.0045833333333336</v>
      </c>
      <c r="C2786">
        <f>SUMIFS(user_list!Q:Q,user_list!G:G,"&lt;="&amp;A2786,user_list!H:H,"&gt;="&amp;A2786)</f>
        <v>5.15</v>
      </c>
      <c r="D2786">
        <f>SUMIFS(user_list!P:P,user_list!G:G,"&lt;="&amp;A2786,user_list!H:H,"&gt;="&amp;A2786,user_list!J:J,days!G2786)+SUMIFS(user_list!P:P,user_list!G:G,"&lt;="&amp;A2786,user_list!H:H,"&gt;="&amp;A2786,user_list!J:J,days!G2786-1)</f>
        <v>1.2045833333333333</v>
      </c>
      <c r="E2786">
        <f>COUNTIF(user_list!H:H,A2786)</f>
        <v>0</v>
      </c>
      <c r="F2786">
        <f t="shared" si="86"/>
        <v>8</v>
      </c>
      <c r="G2786">
        <f t="shared" si="87"/>
        <v>2022</v>
      </c>
    </row>
    <row r="2787" spans="1:7" x14ac:dyDescent="0.3">
      <c r="A2787" s="75">
        <v>44790</v>
      </c>
      <c r="B2787">
        <f>SUMIFS(user_list!P:P,user_list!G:G,"&lt;="&amp;A2787,user_list!H:H,"&gt;="&amp;A2787)</f>
        <v>2.0045833333333336</v>
      </c>
      <c r="C2787">
        <f>SUMIFS(user_list!Q:Q,user_list!G:G,"&lt;="&amp;A2787,user_list!H:H,"&gt;="&amp;A2787)</f>
        <v>5.15</v>
      </c>
      <c r="D2787">
        <f>SUMIFS(user_list!P:P,user_list!G:G,"&lt;="&amp;A2787,user_list!H:H,"&gt;="&amp;A2787,user_list!J:J,days!G2787)+SUMIFS(user_list!P:P,user_list!G:G,"&lt;="&amp;A2787,user_list!H:H,"&gt;="&amp;A2787,user_list!J:J,days!G2787-1)</f>
        <v>1.2045833333333333</v>
      </c>
      <c r="E2787">
        <f>COUNTIF(user_list!H:H,A2787)</f>
        <v>0</v>
      </c>
      <c r="F2787">
        <f t="shared" si="86"/>
        <v>8</v>
      </c>
      <c r="G2787">
        <f t="shared" si="87"/>
        <v>2022</v>
      </c>
    </row>
    <row r="2788" spans="1:7" x14ac:dyDescent="0.3">
      <c r="A2788" s="75">
        <v>44791</v>
      </c>
      <c r="B2788">
        <f>SUMIFS(user_list!P:P,user_list!G:G,"&lt;="&amp;A2788,user_list!H:H,"&gt;="&amp;A2788)</f>
        <v>2.5962500000000004</v>
      </c>
      <c r="C2788">
        <f>SUMIFS(user_list!Q:Q,user_list!G:G,"&lt;="&amp;A2788,user_list!H:H,"&gt;="&amp;A2788)</f>
        <v>6.65</v>
      </c>
      <c r="D2788">
        <f>SUMIFS(user_list!P:P,user_list!G:G,"&lt;="&amp;A2788,user_list!H:H,"&gt;="&amp;A2788,user_list!J:J,days!G2788)+SUMIFS(user_list!P:P,user_list!G:G,"&lt;="&amp;A2788,user_list!H:H,"&gt;="&amp;A2788,user_list!J:J,days!G2788-1)</f>
        <v>1.7962500000000001</v>
      </c>
      <c r="E2788">
        <f>COUNTIF(user_list!H:H,A2788)</f>
        <v>1</v>
      </c>
      <c r="F2788">
        <f t="shared" si="86"/>
        <v>8</v>
      </c>
      <c r="G2788">
        <f t="shared" si="87"/>
        <v>2022</v>
      </c>
    </row>
    <row r="2789" spans="1:7" x14ac:dyDescent="0.3">
      <c r="A2789" s="75">
        <v>44792</v>
      </c>
      <c r="B2789">
        <f>SUMIFS(user_list!P:P,user_list!G:G,"&lt;="&amp;A2789,user_list!H:H,"&gt;="&amp;A2789)</f>
        <v>1.6795833333333334</v>
      </c>
      <c r="C2789">
        <f>SUMIFS(user_list!Q:Q,user_list!G:G,"&lt;="&amp;A2789,user_list!H:H,"&gt;="&amp;A2789)</f>
        <v>4.25</v>
      </c>
      <c r="D2789">
        <f>SUMIFS(user_list!P:P,user_list!G:G,"&lt;="&amp;A2789,user_list!H:H,"&gt;="&amp;A2789,user_list!J:J,days!G2789)+SUMIFS(user_list!P:P,user_list!G:G,"&lt;="&amp;A2789,user_list!H:H,"&gt;="&amp;A2789,user_list!J:J,days!G2789-1)</f>
        <v>0.87958333333333338</v>
      </c>
      <c r="E2789">
        <f>COUNTIF(user_list!H:H,A2789)</f>
        <v>0</v>
      </c>
      <c r="F2789">
        <f t="shared" si="86"/>
        <v>8</v>
      </c>
      <c r="G2789">
        <f t="shared" si="87"/>
        <v>2022</v>
      </c>
    </row>
    <row r="2790" spans="1:7" x14ac:dyDescent="0.3">
      <c r="A2790" s="75">
        <v>44793</v>
      </c>
      <c r="B2790">
        <f>SUMIFS(user_list!P:P,user_list!G:G,"&lt;="&amp;A2790,user_list!H:H,"&gt;="&amp;A2790)</f>
        <v>2.0659722222222228</v>
      </c>
      <c r="C2790">
        <f>SUMIFS(user_list!Q:Q,user_list!G:G,"&lt;="&amp;A2790,user_list!H:H,"&gt;="&amp;A2790)</f>
        <v>5.25</v>
      </c>
      <c r="D2790">
        <f>SUMIFS(user_list!P:P,user_list!G:G,"&lt;="&amp;A2790,user_list!H:H,"&gt;="&amp;A2790,user_list!J:J,days!G2790)+SUMIFS(user_list!P:P,user_list!G:G,"&lt;="&amp;A2790,user_list!H:H,"&gt;="&amp;A2790,user_list!J:J,days!G2790-1)</f>
        <v>0.87958333333333338</v>
      </c>
      <c r="E2790">
        <f>COUNTIF(user_list!H:H,A2790)</f>
        <v>2</v>
      </c>
      <c r="F2790">
        <f t="shared" si="86"/>
        <v>8</v>
      </c>
      <c r="G2790">
        <f t="shared" si="87"/>
        <v>2022</v>
      </c>
    </row>
    <row r="2791" spans="1:7" x14ac:dyDescent="0.3">
      <c r="A2791" s="75">
        <v>44794</v>
      </c>
      <c r="B2791">
        <f>SUMIFS(user_list!P:P,user_list!G:G,"&lt;="&amp;A2791,user_list!H:H,"&gt;="&amp;A2791)</f>
        <v>1.0965509259259258</v>
      </c>
      <c r="C2791">
        <f>SUMIFS(user_list!Q:Q,user_list!G:G,"&lt;="&amp;A2791,user_list!H:H,"&gt;="&amp;A2791)</f>
        <v>2.7916666666666665</v>
      </c>
      <c r="D2791">
        <f>SUMIFS(user_list!P:P,user_list!G:G,"&lt;="&amp;A2791,user_list!H:H,"&gt;="&amp;A2791,user_list!J:J,days!G2791)+SUMIFS(user_list!P:P,user_list!G:G,"&lt;="&amp;A2791,user_list!H:H,"&gt;="&amp;A2791,user_list!J:J,days!G2791-1)</f>
        <v>0.87958333333333338</v>
      </c>
      <c r="E2791">
        <f>COUNTIF(user_list!H:H,A2791)</f>
        <v>0</v>
      </c>
      <c r="F2791">
        <f t="shared" si="86"/>
        <v>8</v>
      </c>
      <c r="G2791">
        <f t="shared" si="87"/>
        <v>2022</v>
      </c>
    </row>
    <row r="2792" spans="1:7" x14ac:dyDescent="0.3">
      <c r="A2792" s="75">
        <v>44795</v>
      </c>
      <c r="B2792">
        <f>SUMIFS(user_list!P:P,user_list!G:G,"&lt;="&amp;A2792,user_list!H:H,"&gt;="&amp;A2792)</f>
        <v>1.0965509259259258</v>
      </c>
      <c r="C2792">
        <f>SUMIFS(user_list!Q:Q,user_list!G:G,"&lt;="&amp;A2792,user_list!H:H,"&gt;="&amp;A2792)</f>
        <v>2.7916666666666665</v>
      </c>
      <c r="D2792">
        <f>SUMIFS(user_list!P:P,user_list!G:G,"&lt;="&amp;A2792,user_list!H:H,"&gt;="&amp;A2792,user_list!J:J,days!G2792)+SUMIFS(user_list!P:P,user_list!G:G,"&lt;="&amp;A2792,user_list!H:H,"&gt;="&amp;A2792,user_list!J:J,days!G2792-1)</f>
        <v>0.87958333333333338</v>
      </c>
      <c r="E2792">
        <f>COUNTIF(user_list!H:H,A2792)</f>
        <v>0</v>
      </c>
      <c r="F2792">
        <f t="shared" si="86"/>
        <v>8</v>
      </c>
      <c r="G2792">
        <f t="shared" si="87"/>
        <v>2022</v>
      </c>
    </row>
    <row r="2793" spans="1:7" x14ac:dyDescent="0.3">
      <c r="A2793" s="75">
        <v>44796</v>
      </c>
      <c r="B2793">
        <f>SUMIFS(user_list!P:P,user_list!G:G,"&lt;="&amp;A2793,user_list!H:H,"&gt;="&amp;A2793)</f>
        <v>1.0965509259259258</v>
      </c>
      <c r="C2793">
        <f>SUMIFS(user_list!Q:Q,user_list!G:G,"&lt;="&amp;A2793,user_list!H:H,"&gt;="&amp;A2793)</f>
        <v>2.7916666666666665</v>
      </c>
      <c r="D2793">
        <f>SUMIFS(user_list!P:P,user_list!G:G,"&lt;="&amp;A2793,user_list!H:H,"&gt;="&amp;A2793,user_list!J:J,days!G2793)+SUMIFS(user_list!P:P,user_list!G:G,"&lt;="&amp;A2793,user_list!H:H,"&gt;="&amp;A2793,user_list!J:J,days!G2793-1)</f>
        <v>0.87958333333333338</v>
      </c>
      <c r="E2793">
        <f>COUNTIF(user_list!H:H,A2793)</f>
        <v>0</v>
      </c>
      <c r="F2793">
        <f t="shared" si="86"/>
        <v>8</v>
      </c>
      <c r="G2793">
        <f t="shared" si="87"/>
        <v>2022</v>
      </c>
    </row>
    <row r="2794" spans="1:7" x14ac:dyDescent="0.3">
      <c r="A2794" s="75">
        <v>44797</v>
      </c>
      <c r="B2794">
        <f>SUMIFS(user_list!P:P,user_list!G:G,"&lt;="&amp;A2794,user_list!H:H,"&gt;="&amp;A2794)</f>
        <v>1.0965509259259258</v>
      </c>
      <c r="C2794">
        <f>SUMIFS(user_list!Q:Q,user_list!G:G,"&lt;="&amp;A2794,user_list!H:H,"&gt;="&amp;A2794)</f>
        <v>2.7916666666666665</v>
      </c>
      <c r="D2794">
        <f>SUMIFS(user_list!P:P,user_list!G:G,"&lt;="&amp;A2794,user_list!H:H,"&gt;="&amp;A2794,user_list!J:J,days!G2794)+SUMIFS(user_list!P:P,user_list!G:G,"&lt;="&amp;A2794,user_list!H:H,"&gt;="&amp;A2794,user_list!J:J,days!G2794-1)</f>
        <v>0.87958333333333338</v>
      </c>
      <c r="E2794">
        <f>COUNTIF(user_list!H:H,A2794)</f>
        <v>0</v>
      </c>
      <c r="F2794">
        <f t="shared" si="86"/>
        <v>8</v>
      </c>
      <c r="G2794">
        <f t="shared" si="87"/>
        <v>2022</v>
      </c>
    </row>
    <row r="2795" spans="1:7" x14ac:dyDescent="0.3">
      <c r="A2795" s="75">
        <v>44798</v>
      </c>
      <c r="B2795">
        <f>SUMIFS(user_list!P:P,user_list!G:G,"&lt;="&amp;A2795,user_list!H:H,"&gt;="&amp;A2795)</f>
        <v>1.8755191798941802</v>
      </c>
      <c r="C2795">
        <f>SUMIFS(user_list!Q:Q,user_list!G:G,"&lt;="&amp;A2795,user_list!H:H,"&gt;="&amp;A2795)</f>
        <v>4.6488095238095237</v>
      </c>
      <c r="D2795">
        <f>SUMIFS(user_list!P:P,user_list!G:G,"&lt;="&amp;A2795,user_list!H:H,"&gt;="&amp;A2795,user_list!J:J,days!G2795)+SUMIFS(user_list!P:P,user_list!G:G,"&lt;="&amp;A2795,user_list!H:H,"&gt;="&amp;A2795,user_list!J:J,days!G2795-1)</f>
        <v>1.6585515873015875</v>
      </c>
      <c r="E2795">
        <f>COUNTIF(user_list!H:H,A2795)</f>
        <v>1</v>
      </c>
      <c r="F2795">
        <f t="shared" si="86"/>
        <v>8</v>
      </c>
      <c r="G2795">
        <f t="shared" si="87"/>
        <v>2022</v>
      </c>
    </row>
    <row r="2796" spans="1:7" x14ac:dyDescent="0.3">
      <c r="A2796" s="75">
        <v>44799</v>
      </c>
      <c r="B2796">
        <f>SUMIFS(user_list!P:P,user_list!G:G,"&lt;="&amp;A2796,user_list!H:H,"&gt;="&amp;A2796)</f>
        <v>1.2838525132275134</v>
      </c>
      <c r="C2796">
        <f>SUMIFS(user_list!Q:Q,user_list!G:G,"&lt;="&amp;A2796,user_list!H:H,"&gt;="&amp;A2796)</f>
        <v>3.1488095238095237</v>
      </c>
      <c r="D2796">
        <f>SUMIFS(user_list!P:P,user_list!G:G,"&lt;="&amp;A2796,user_list!H:H,"&gt;="&amp;A2796,user_list!J:J,days!G2796)+SUMIFS(user_list!P:P,user_list!G:G,"&lt;="&amp;A2796,user_list!H:H,"&gt;="&amp;A2796,user_list!J:J,days!G2796-1)</f>
        <v>1.0668849206349207</v>
      </c>
      <c r="E2796">
        <f>COUNTIF(user_list!H:H,A2796)</f>
        <v>0</v>
      </c>
      <c r="F2796">
        <f t="shared" si="86"/>
        <v>8</v>
      </c>
      <c r="G2796">
        <f t="shared" si="87"/>
        <v>2022</v>
      </c>
    </row>
    <row r="2797" spans="1:7" x14ac:dyDescent="0.3">
      <c r="A2797" s="75">
        <v>44800</v>
      </c>
      <c r="B2797">
        <f>SUMIFS(user_list!P:P,user_list!G:G,"&lt;="&amp;A2797,user_list!H:H,"&gt;="&amp;A2797)</f>
        <v>1.2838525132275134</v>
      </c>
      <c r="C2797">
        <f>SUMIFS(user_list!Q:Q,user_list!G:G,"&lt;="&amp;A2797,user_list!H:H,"&gt;="&amp;A2797)</f>
        <v>3.1488095238095237</v>
      </c>
      <c r="D2797">
        <f>SUMIFS(user_list!P:P,user_list!G:G,"&lt;="&amp;A2797,user_list!H:H,"&gt;="&amp;A2797,user_list!J:J,days!G2797)+SUMIFS(user_list!P:P,user_list!G:G,"&lt;="&amp;A2797,user_list!H:H,"&gt;="&amp;A2797,user_list!J:J,days!G2797-1)</f>
        <v>1.0668849206349207</v>
      </c>
      <c r="E2797">
        <f>COUNTIF(user_list!H:H,A2797)</f>
        <v>0</v>
      </c>
      <c r="F2797">
        <f t="shared" si="86"/>
        <v>8</v>
      </c>
      <c r="G2797">
        <f t="shared" si="87"/>
        <v>2022</v>
      </c>
    </row>
    <row r="2798" spans="1:7" x14ac:dyDescent="0.3">
      <c r="A2798" s="75">
        <v>44801</v>
      </c>
      <c r="B2798">
        <f>SUMIFS(user_list!P:P,user_list!G:G,"&lt;="&amp;A2798,user_list!H:H,"&gt;="&amp;A2798)</f>
        <v>1.2838525132275134</v>
      </c>
      <c r="C2798">
        <f>SUMIFS(user_list!Q:Q,user_list!G:G,"&lt;="&amp;A2798,user_list!H:H,"&gt;="&amp;A2798)</f>
        <v>3.1488095238095237</v>
      </c>
      <c r="D2798">
        <f>SUMIFS(user_list!P:P,user_list!G:G,"&lt;="&amp;A2798,user_list!H:H,"&gt;="&amp;A2798,user_list!J:J,days!G2798)+SUMIFS(user_list!P:P,user_list!G:G,"&lt;="&amp;A2798,user_list!H:H,"&gt;="&amp;A2798,user_list!J:J,days!G2798-1)</f>
        <v>1.0668849206349207</v>
      </c>
      <c r="E2798">
        <f>COUNTIF(user_list!H:H,A2798)</f>
        <v>0</v>
      </c>
      <c r="F2798">
        <f t="shared" si="86"/>
        <v>8</v>
      </c>
      <c r="G2798">
        <f t="shared" si="87"/>
        <v>2022</v>
      </c>
    </row>
    <row r="2799" spans="1:7" x14ac:dyDescent="0.3">
      <c r="A2799" s="75">
        <v>44802</v>
      </c>
      <c r="B2799">
        <f>SUMIFS(user_list!P:P,user_list!G:G,"&lt;="&amp;A2799,user_list!H:H,"&gt;="&amp;A2799)</f>
        <v>3.4171858465608462</v>
      </c>
      <c r="C2799">
        <f>SUMIFS(user_list!Q:Q,user_list!G:G,"&lt;="&amp;A2799,user_list!H:H,"&gt;="&amp;A2799)</f>
        <v>19.148809523809526</v>
      </c>
      <c r="D2799">
        <f>SUMIFS(user_list!P:P,user_list!G:G,"&lt;="&amp;A2799,user_list!H:H,"&gt;="&amp;A2799,user_list!J:J,days!G2799)+SUMIFS(user_list!P:P,user_list!G:G,"&lt;="&amp;A2799,user_list!H:H,"&gt;="&amp;A2799,user_list!J:J,days!G2799-1)</f>
        <v>1.0668849206349207</v>
      </c>
      <c r="E2799">
        <f>COUNTIF(user_list!H:H,A2799)</f>
        <v>2</v>
      </c>
      <c r="F2799">
        <f t="shared" si="86"/>
        <v>8</v>
      </c>
      <c r="G2799">
        <f t="shared" si="87"/>
        <v>2022</v>
      </c>
    </row>
    <row r="2800" spans="1:7" x14ac:dyDescent="0.3">
      <c r="A2800" s="75">
        <v>44803</v>
      </c>
      <c r="B2800">
        <f>SUMIFS(user_list!P:P,user_list!G:G,"&lt;="&amp;A2800,user_list!H:H,"&gt;="&amp;A2800)</f>
        <v>0.99593584656084655</v>
      </c>
      <c r="C2800">
        <f>SUMIFS(user_list!Q:Q,user_list!G:G,"&lt;="&amp;A2800,user_list!H:H,"&gt;="&amp;A2800)</f>
        <v>2.3988095238095237</v>
      </c>
      <c r="D2800">
        <f>SUMIFS(user_list!P:P,user_list!G:G,"&lt;="&amp;A2800,user_list!H:H,"&gt;="&amp;A2800,user_list!J:J,days!G2800)+SUMIFS(user_list!P:P,user_list!G:G,"&lt;="&amp;A2800,user_list!H:H,"&gt;="&amp;A2800,user_list!J:J,days!G2800-1)</f>
        <v>0.77896825396825398</v>
      </c>
      <c r="E2800">
        <f>COUNTIF(user_list!H:H,A2800)</f>
        <v>0</v>
      </c>
      <c r="F2800">
        <f t="shared" si="86"/>
        <v>8</v>
      </c>
      <c r="G2800">
        <f t="shared" si="87"/>
        <v>2022</v>
      </c>
    </row>
    <row r="2801" spans="1:7" x14ac:dyDescent="0.3">
      <c r="A2801" s="75">
        <v>44804</v>
      </c>
      <c r="B2801">
        <f>SUMIFS(user_list!P:P,user_list!G:G,"&lt;="&amp;A2801,user_list!H:H,"&gt;="&amp;A2801)</f>
        <v>1.2211739417989418</v>
      </c>
      <c r="C2801">
        <f>SUMIFS(user_list!Q:Q,user_list!G:G,"&lt;="&amp;A2801,user_list!H:H,"&gt;="&amp;A2801)</f>
        <v>2.9702380952380949</v>
      </c>
      <c r="D2801">
        <f>SUMIFS(user_list!P:P,user_list!G:G,"&lt;="&amp;A2801,user_list!H:H,"&gt;="&amp;A2801,user_list!J:J,days!G2801)+SUMIFS(user_list!P:P,user_list!G:G,"&lt;="&amp;A2801,user_list!H:H,"&gt;="&amp;A2801,user_list!J:J,days!G2801-1)</f>
        <v>1.0042063492063493</v>
      </c>
      <c r="E2801">
        <f>COUNTIF(user_list!H:H,A2801)</f>
        <v>1</v>
      </c>
      <c r="F2801">
        <f t="shared" si="86"/>
        <v>8</v>
      </c>
      <c r="G2801">
        <f t="shared" si="87"/>
        <v>2022</v>
      </c>
    </row>
    <row r="2802" spans="1:7" x14ac:dyDescent="0.3">
      <c r="A2802" s="75">
        <v>44805</v>
      </c>
      <c r="B2802">
        <f>SUMIFS(user_list!P:P,user_list!G:G,"&lt;="&amp;A2802,user_list!H:H,"&gt;="&amp;A2802)</f>
        <v>0.44220568783068792</v>
      </c>
      <c r="C2802">
        <f>SUMIFS(user_list!Q:Q,user_list!G:G,"&lt;="&amp;A2802,user_list!H:H,"&gt;="&amp;A2802)</f>
        <v>1.1130952380952381</v>
      </c>
      <c r="D2802">
        <f>SUMIFS(user_list!P:P,user_list!G:G,"&lt;="&amp;A2802,user_list!H:H,"&gt;="&amp;A2802,user_list!J:J,days!G2802)+SUMIFS(user_list!P:P,user_list!G:G,"&lt;="&amp;A2802,user_list!H:H,"&gt;="&amp;A2802,user_list!J:J,days!G2802-1)</f>
        <v>0.22523809523809529</v>
      </c>
      <c r="E2802">
        <f>COUNTIF(user_list!H:H,A2802)</f>
        <v>0</v>
      </c>
      <c r="F2802">
        <f t="shared" si="86"/>
        <v>9</v>
      </c>
      <c r="G2802">
        <f t="shared" si="87"/>
        <v>2022</v>
      </c>
    </row>
    <row r="2803" spans="1:7" x14ac:dyDescent="0.3">
      <c r="A2803" s="75">
        <v>44806</v>
      </c>
      <c r="B2803">
        <f>SUMIFS(user_list!P:P,user_list!G:G,"&lt;="&amp;A2803,user_list!H:H,"&gt;="&amp;A2803)</f>
        <v>0.44220568783068792</v>
      </c>
      <c r="C2803">
        <f>SUMIFS(user_list!Q:Q,user_list!G:G,"&lt;="&amp;A2803,user_list!H:H,"&gt;="&amp;A2803)</f>
        <v>1.1130952380952381</v>
      </c>
      <c r="D2803">
        <f>SUMIFS(user_list!P:P,user_list!G:G,"&lt;="&amp;A2803,user_list!H:H,"&gt;="&amp;A2803,user_list!J:J,days!G2803)+SUMIFS(user_list!P:P,user_list!G:G,"&lt;="&amp;A2803,user_list!H:H,"&gt;="&amp;A2803,user_list!J:J,days!G2803-1)</f>
        <v>0.22523809523809529</v>
      </c>
      <c r="E2803">
        <f>COUNTIF(user_list!H:H,A2803)</f>
        <v>0</v>
      </c>
      <c r="F2803">
        <f t="shared" si="86"/>
        <v>9</v>
      </c>
      <c r="G2803">
        <f t="shared" si="87"/>
        <v>2022</v>
      </c>
    </row>
    <row r="2804" spans="1:7" x14ac:dyDescent="0.3">
      <c r="A2804" s="75">
        <v>44807</v>
      </c>
      <c r="B2804">
        <f>SUMIFS(user_list!P:P,user_list!G:G,"&lt;="&amp;A2804,user_list!H:H,"&gt;="&amp;A2804)</f>
        <v>0.44220568783068792</v>
      </c>
      <c r="C2804">
        <f>SUMIFS(user_list!Q:Q,user_list!G:G,"&lt;="&amp;A2804,user_list!H:H,"&gt;="&amp;A2804)</f>
        <v>1.1130952380952381</v>
      </c>
      <c r="D2804">
        <f>SUMIFS(user_list!P:P,user_list!G:G,"&lt;="&amp;A2804,user_list!H:H,"&gt;="&amp;A2804,user_list!J:J,days!G2804)+SUMIFS(user_list!P:P,user_list!G:G,"&lt;="&amp;A2804,user_list!H:H,"&gt;="&amp;A2804,user_list!J:J,days!G2804-1)</f>
        <v>0.22523809523809529</v>
      </c>
      <c r="E2804">
        <f>COUNTIF(user_list!H:H,A2804)</f>
        <v>0</v>
      </c>
      <c r="F2804">
        <f t="shared" si="86"/>
        <v>9</v>
      </c>
      <c r="G2804">
        <f t="shared" si="87"/>
        <v>2022</v>
      </c>
    </row>
    <row r="2805" spans="1:7" x14ac:dyDescent="0.3">
      <c r="A2805" s="75">
        <v>44808</v>
      </c>
      <c r="B2805">
        <f>SUMIFS(user_list!P:P,user_list!G:G,"&lt;="&amp;A2805,user_list!H:H,"&gt;="&amp;A2805)</f>
        <v>0.44220568783068792</v>
      </c>
      <c r="C2805">
        <f>SUMIFS(user_list!Q:Q,user_list!G:G,"&lt;="&amp;A2805,user_list!H:H,"&gt;="&amp;A2805)</f>
        <v>1.1130952380952381</v>
      </c>
      <c r="D2805">
        <f>SUMIFS(user_list!P:P,user_list!G:G,"&lt;="&amp;A2805,user_list!H:H,"&gt;="&amp;A2805,user_list!J:J,days!G2805)+SUMIFS(user_list!P:P,user_list!G:G,"&lt;="&amp;A2805,user_list!H:H,"&gt;="&amp;A2805,user_list!J:J,days!G2805-1)</f>
        <v>0.22523809523809529</v>
      </c>
      <c r="E2805">
        <f>COUNTIF(user_list!H:H,A2805)</f>
        <v>0</v>
      </c>
      <c r="F2805">
        <f t="shared" si="86"/>
        <v>9</v>
      </c>
      <c r="G2805">
        <f t="shared" si="87"/>
        <v>2022</v>
      </c>
    </row>
    <row r="2806" spans="1:7" x14ac:dyDescent="0.3">
      <c r="A2806" s="75">
        <v>44809</v>
      </c>
      <c r="B2806">
        <f>SUMIFS(user_list!P:P,user_list!G:G,"&lt;="&amp;A2806,user_list!H:H,"&gt;="&amp;A2806)</f>
        <v>0.44220568783068792</v>
      </c>
      <c r="C2806">
        <f>SUMIFS(user_list!Q:Q,user_list!G:G,"&lt;="&amp;A2806,user_list!H:H,"&gt;="&amp;A2806)</f>
        <v>1.1130952380952381</v>
      </c>
      <c r="D2806">
        <f>SUMIFS(user_list!P:P,user_list!G:G,"&lt;="&amp;A2806,user_list!H:H,"&gt;="&amp;A2806,user_list!J:J,days!G2806)+SUMIFS(user_list!P:P,user_list!G:G,"&lt;="&amp;A2806,user_list!H:H,"&gt;="&amp;A2806,user_list!J:J,days!G2806-1)</f>
        <v>0.22523809523809529</v>
      </c>
      <c r="E2806">
        <f>COUNTIF(user_list!H:H,A2806)</f>
        <v>0</v>
      </c>
      <c r="F2806">
        <f t="shared" si="86"/>
        <v>9</v>
      </c>
      <c r="G2806">
        <f t="shared" si="87"/>
        <v>2022</v>
      </c>
    </row>
    <row r="2807" spans="1:7" x14ac:dyDescent="0.3">
      <c r="A2807" s="75">
        <v>44810</v>
      </c>
      <c r="B2807">
        <f>SUMIFS(user_list!P:P,user_list!G:G,"&lt;="&amp;A2807,user_list!H:H,"&gt;="&amp;A2807)</f>
        <v>0.44220568783068792</v>
      </c>
      <c r="C2807">
        <f>SUMIFS(user_list!Q:Q,user_list!G:G,"&lt;="&amp;A2807,user_list!H:H,"&gt;="&amp;A2807)</f>
        <v>1.1130952380952381</v>
      </c>
      <c r="D2807">
        <f>SUMIFS(user_list!P:P,user_list!G:G,"&lt;="&amp;A2807,user_list!H:H,"&gt;="&amp;A2807,user_list!J:J,days!G2807)+SUMIFS(user_list!P:P,user_list!G:G,"&lt;="&amp;A2807,user_list!H:H,"&gt;="&amp;A2807,user_list!J:J,days!G2807-1)</f>
        <v>0.22523809523809529</v>
      </c>
      <c r="E2807">
        <f>COUNTIF(user_list!H:H,A2807)</f>
        <v>0</v>
      </c>
      <c r="F2807">
        <f t="shared" si="86"/>
        <v>9</v>
      </c>
      <c r="G2807">
        <f t="shared" si="87"/>
        <v>2022</v>
      </c>
    </row>
    <row r="2808" spans="1:7" x14ac:dyDescent="0.3">
      <c r="A2808" s="75">
        <v>44811</v>
      </c>
      <c r="B2808">
        <f>SUMIFS(user_list!P:P,user_list!G:G,"&lt;="&amp;A2808,user_list!H:H,"&gt;="&amp;A2808)</f>
        <v>0.44220568783068792</v>
      </c>
      <c r="C2808">
        <f>SUMIFS(user_list!Q:Q,user_list!G:G,"&lt;="&amp;A2808,user_list!H:H,"&gt;="&amp;A2808)</f>
        <v>1.1130952380952381</v>
      </c>
      <c r="D2808">
        <f>SUMIFS(user_list!P:P,user_list!G:G,"&lt;="&amp;A2808,user_list!H:H,"&gt;="&amp;A2808,user_list!J:J,days!G2808)+SUMIFS(user_list!P:P,user_list!G:G,"&lt;="&amp;A2808,user_list!H:H,"&gt;="&amp;A2808,user_list!J:J,days!G2808-1)</f>
        <v>0.22523809523809529</v>
      </c>
      <c r="E2808">
        <f>COUNTIF(user_list!H:H,A2808)</f>
        <v>0</v>
      </c>
      <c r="F2808">
        <f t="shared" si="86"/>
        <v>9</v>
      </c>
      <c r="G2808">
        <f t="shared" si="87"/>
        <v>2022</v>
      </c>
    </row>
    <row r="2809" spans="1:7" x14ac:dyDescent="0.3">
      <c r="A2809" s="75">
        <v>44812</v>
      </c>
      <c r="B2809">
        <f>SUMIFS(user_list!P:P,user_list!G:G,"&lt;="&amp;A2809,user_list!H:H,"&gt;="&amp;A2809)</f>
        <v>0.44220568783068792</v>
      </c>
      <c r="C2809">
        <f>SUMIFS(user_list!Q:Q,user_list!G:G,"&lt;="&amp;A2809,user_list!H:H,"&gt;="&amp;A2809)</f>
        <v>1.1130952380952381</v>
      </c>
      <c r="D2809">
        <f>SUMIFS(user_list!P:P,user_list!G:G,"&lt;="&amp;A2809,user_list!H:H,"&gt;="&amp;A2809,user_list!J:J,days!G2809)+SUMIFS(user_list!P:P,user_list!G:G,"&lt;="&amp;A2809,user_list!H:H,"&gt;="&amp;A2809,user_list!J:J,days!G2809-1)</f>
        <v>0.22523809523809529</v>
      </c>
      <c r="E2809">
        <f>COUNTIF(user_list!H:H,A2809)</f>
        <v>0</v>
      </c>
      <c r="F2809">
        <f t="shared" si="86"/>
        <v>9</v>
      </c>
      <c r="G2809">
        <f t="shared" si="87"/>
        <v>2022</v>
      </c>
    </row>
    <row r="2810" spans="1:7" x14ac:dyDescent="0.3">
      <c r="A2810" s="75">
        <v>44813</v>
      </c>
      <c r="B2810">
        <f>SUMIFS(user_list!P:P,user_list!G:G,"&lt;="&amp;A2810,user_list!H:H,"&gt;="&amp;A2810)</f>
        <v>0.44220568783068792</v>
      </c>
      <c r="C2810">
        <f>SUMIFS(user_list!Q:Q,user_list!G:G,"&lt;="&amp;A2810,user_list!H:H,"&gt;="&amp;A2810)</f>
        <v>1.1130952380952381</v>
      </c>
      <c r="D2810">
        <f>SUMIFS(user_list!P:P,user_list!G:G,"&lt;="&amp;A2810,user_list!H:H,"&gt;="&amp;A2810,user_list!J:J,days!G2810)+SUMIFS(user_list!P:P,user_list!G:G,"&lt;="&amp;A2810,user_list!H:H,"&gt;="&amp;A2810,user_list!J:J,days!G2810-1)</f>
        <v>0.22523809523809529</v>
      </c>
      <c r="E2810">
        <f>COUNTIF(user_list!H:H,A2810)</f>
        <v>0</v>
      </c>
      <c r="F2810">
        <f t="shared" si="86"/>
        <v>9</v>
      </c>
      <c r="G2810">
        <f t="shared" si="87"/>
        <v>2022</v>
      </c>
    </row>
    <row r="2811" spans="1:7" x14ac:dyDescent="0.3">
      <c r="A2811" s="75">
        <v>44814</v>
      </c>
      <c r="B2811">
        <f>SUMIFS(user_list!P:P,user_list!G:G,"&lt;="&amp;A2811,user_list!H:H,"&gt;="&amp;A2811)</f>
        <v>0.44220568783068792</v>
      </c>
      <c r="C2811">
        <f>SUMIFS(user_list!Q:Q,user_list!G:G,"&lt;="&amp;A2811,user_list!H:H,"&gt;="&amp;A2811)</f>
        <v>1.1130952380952381</v>
      </c>
      <c r="D2811">
        <f>SUMIFS(user_list!P:P,user_list!G:G,"&lt;="&amp;A2811,user_list!H:H,"&gt;="&amp;A2811,user_list!J:J,days!G2811)+SUMIFS(user_list!P:P,user_list!G:G,"&lt;="&amp;A2811,user_list!H:H,"&gt;="&amp;A2811,user_list!J:J,days!G2811-1)</f>
        <v>0.22523809523809529</v>
      </c>
      <c r="E2811">
        <f>COUNTIF(user_list!H:H,A2811)</f>
        <v>0</v>
      </c>
      <c r="F2811">
        <f t="shared" si="86"/>
        <v>9</v>
      </c>
      <c r="G2811">
        <f t="shared" si="87"/>
        <v>2022</v>
      </c>
    </row>
    <row r="2812" spans="1:7" x14ac:dyDescent="0.3">
      <c r="A2812" s="75">
        <v>44815</v>
      </c>
      <c r="B2812">
        <f>SUMIFS(user_list!P:P,user_list!G:G,"&lt;="&amp;A2812,user_list!H:H,"&gt;="&amp;A2812)</f>
        <v>0.44220568783068792</v>
      </c>
      <c r="C2812">
        <f>SUMIFS(user_list!Q:Q,user_list!G:G,"&lt;="&amp;A2812,user_list!H:H,"&gt;="&amp;A2812)</f>
        <v>1.1130952380952381</v>
      </c>
      <c r="D2812">
        <f>SUMIFS(user_list!P:P,user_list!G:G,"&lt;="&amp;A2812,user_list!H:H,"&gt;="&amp;A2812,user_list!J:J,days!G2812)+SUMIFS(user_list!P:P,user_list!G:G,"&lt;="&amp;A2812,user_list!H:H,"&gt;="&amp;A2812,user_list!J:J,days!G2812-1)</f>
        <v>0.22523809523809529</v>
      </c>
      <c r="E2812">
        <f>COUNTIF(user_list!H:H,A2812)</f>
        <v>0</v>
      </c>
      <c r="F2812">
        <f t="shared" si="86"/>
        <v>9</v>
      </c>
      <c r="G2812">
        <f t="shared" si="87"/>
        <v>2022</v>
      </c>
    </row>
    <row r="2813" spans="1:7" x14ac:dyDescent="0.3">
      <c r="A2813" s="75">
        <v>44816</v>
      </c>
      <c r="B2813">
        <f>SUMIFS(user_list!P:P,user_list!G:G,"&lt;="&amp;A2813,user_list!H:H,"&gt;="&amp;A2813)</f>
        <v>0.44220568783068792</v>
      </c>
      <c r="C2813">
        <f>SUMIFS(user_list!Q:Q,user_list!G:G,"&lt;="&amp;A2813,user_list!H:H,"&gt;="&amp;A2813)</f>
        <v>1.1130952380952381</v>
      </c>
      <c r="D2813">
        <f>SUMIFS(user_list!P:P,user_list!G:G,"&lt;="&amp;A2813,user_list!H:H,"&gt;="&amp;A2813,user_list!J:J,days!G2813)+SUMIFS(user_list!P:P,user_list!G:G,"&lt;="&amp;A2813,user_list!H:H,"&gt;="&amp;A2813,user_list!J:J,days!G2813-1)</f>
        <v>0.22523809523809529</v>
      </c>
      <c r="E2813">
        <f>COUNTIF(user_list!H:H,A2813)</f>
        <v>0</v>
      </c>
      <c r="F2813">
        <f t="shared" si="86"/>
        <v>9</v>
      </c>
      <c r="G2813">
        <f t="shared" si="87"/>
        <v>2022</v>
      </c>
    </row>
    <row r="2814" spans="1:7" x14ac:dyDescent="0.3">
      <c r="A2814" s="75">
        <v>44817</v>
      </c>
      <c r="B2814">
        <f>SUMIFS(user_list!P:P,user_list!G:G,"&lt;="&amp;A2814,user_list!H:H,"&gt;="&amp;A2814)</f>
        <v>0.44220568783068792</v>
      </c>
      <c r="C2814">
        <f>SUMIFS(user_list!Q:Q,user_list!G:G,"&lt;="&amp;A2814,user_list!H:H,"&gt;="&amp;A2814)</f>
        <v>1.1130952380952381</v>
      </c>
      <c r="D2814">
        <f>SUMIFS(user_list!P:P,user_list!G:G,"&lt;="&amp;A2814,user_list!H:H,"&gt;="&amp;A2814,user_list!J:J,days!G2814)+SUMIFS(user_list!P:P,user_list!G:G,"&lt;="&amp;A2814,user_list!H:H,"&gt;="&amp;A2814,user_list!J:J,days!G2814-1)</f>
        <v>0.22523809523809529</v>
      </c>
      <c r="E2814">
        <f>COUNTIF(user_list!H:H,A2814)</f>
        <v>1</v>
      </c>
      <c r="F2814">
        <f t="shared" si="86"/>
        <v>9</v>
      </c>
      <c r="G2814">
        <f t="shared" si="87"/>
        <v>2022</v>
      </c>
    </row>
    <row r="2815" spans="1:7" x14ac:dyDescent="0.3">
      <c r="A2815" s="75">
        <v>44818</v>
      </c>
      <c r="B2815">
        <f>SUMIFS(user_list!P:P,user_list!G:G,"&lt;="&amp;A2815,user_list!H:H,"&gt;="&amp;A2815)</f>
        <v>0.22523809523809529</v>
      </c>
      <c r="C2815">
        <f>SUMIFS(user_list!Q:Q,user_list!G:G,"&lt;="&amp;A2815,user_list!H:H,"&gt;="&amp;A2815)</f>
        <v>0.5714285714285714</v>
      </c>
      <c r="D2815">
        <f>SUMIFS(user_list!P:P,user_list!G:G,"&lt;="&amp;A2815,user_list!H:H,"&gt;="&amp;A2815,user_list!J:J,days!G2815)+SUMIFS(user_list!P:P,user_list!G:G,"&lt;="&amp;A2815,user_list!H:H,"&gt;="&amp;A2815,user_list!J:J,days!G2815-1)</f>
        <v>0.22523809523809529</v>
      </c>
      <c r="E2815">
        <f>COUNTIF(user_list!H:H,A2815)</f>
        <v>0</v>
      </c>
      <c r="F2815">
        <f t="shared" si="86"/>
        <v>9</v>
      </c>
      <c r="G2815">
        <f t="shared" si="87"/>
        <v>2022</v>
      </c>
    </row>
    <row r="2816" spans="1:7" x14ac:dyDescent="0.3">
      <c r="A2816" s="75">
        <v>44819</v>
      </c>
      <c r="B2816">
        <f>SUMIFS(user_list!P:P,user_list!G:G,"&lt;="&amp;A2816,user_list!H:H,"&gt;="&amp;A2816)</f>
        <v>0.22523809523809529</v>
      </c>
      <c r="C2816">
        <f>SUMIFS(user_list!Q:Q,user_list!G:G,"&lt;="&amp;A2816,user_list!H:H,"&gt;="&amp;A2816)</f>
        <v>0.5714285714285714</v>
      </c>
      <c r="D2816">
        <f>SUMIFS(user_list!P:P,user_list!G:G,"&lt;="&amp;A2816,user_list!H:H,"&gt;="&amp;A2816,user_list!J:J,days!G2816)+SUMIFS(user_list!P:P,user_list!G:G,"&lt;="&amp;A2816,user_list!H:H,"&gt;="&amp;A2816,user_list!J:J,days!G2816-1)</f>
        <v>0.22523809523809529</v>
      </c>
      <c r="E2816">
        <f>COUNTIF(user_list!H:H,A2816)</f>
        <v>0</v>
      </c>
      <c r="F2816">
        <f t="shared" si="86"/>
        <v>9</v>
      </c>
      <c r="G2816">
        <f t="shared" si="87"/>
        <v>2022</v>
      </c>
    </row>
    <row r="2817" spans="1:7" x14ac:dyDescent="0.3">
      <c r="A2817" s="75">
        <v>44820</v>
      </c>
      <c r="B2817">
        <f>SUMIFS(user_list!P:P,user_list!G:G,"&lt;="&amp;A2817,user_list!H:H,"&gt;="&amp;A2817)</f>
        <v>0.22523809523809529</v>
      </c>
      <c r="C2817">
        <f>SUMIFS(user_list!Q:Q,user_list!G:G,"&lt;="&amp;A2817,user_list!H:H,"&gt;="&amp;A2817)</f>
        <v>0.5714285714285714</v>
      </c>
      <c r="D2817">
        <f>SUMIFS(user_list!P:P,user_list!G:G,"&lt;="&amp;A2817,user_list!H:H,"&gt;="&amp;A2817,user_list!J:J,days!G2817)+SUMIFS(user_list!P:P,user_list!G:G,"&lt;="&amp;A2817,user_list!H:H,"&gt;="&amp;A2817,user_list!J:J,days!G2817-1)</f>
        <v>0.22523809523809529</v>
      </c>
      <c r="E2817">
        <f>COUNTIF(user_list!H:H,A2817)</f>
        <v>0</v>
      </c>
      <c r="F2817">
        <f t="shared" si="86"/>
        <v>9</v>
      </c>
      <c r="G2817">
        <f t="shared" si="87"/>
        <v>2022</v>
      </c>
    </row>
    <row r="2818" spans="1:7" x14ac:dyDescent="0.3">
      <c r="A2818" s="75">
        <v>44821</v>
      </c>
      <c r="B2818">
        <f>SUMIFS(user_list!P:P,user_list!G:G,"&lt;="&amp;A2818,user_list!H:H,"&gt;="&amp;A2818)</f>
        <v>0.22523809523809529</v>
      </c>
      <c r="C2818">
        <f>SUMIFS(user_list!Q:Q,user_list!G:G,"&lt;="&amp;A2818,user_list!H:H,"&gt;="&amp;A2818)</f>
        <v>0.5714285714285714</v>
      </c>
      <c r="D2818">
        <f>SUMIFS(user_list!P:P,user_list!G:G,"&lt;="&amp;A2818,user_list!H:H,"&gt;="&amp;A2818,user_list!J:J,days!G2818)+SUMIFS(user_list!P:P,user_list!G:G,"&lt;="&amp;A2818,user_list!H:H,"&gt;="&amp;A2818,user_list!J:J,days!G2818-1)</f>
        <v>0.22523809523809529</v>
      </c>
      <c r="E2818">
        <f>COUNTIF(user_list!H:H,A2818)</f>
        <v>0</v>
      </c>
      <c r="F2818">
        <f t="shared" ref="F2818:F2833" si="88">MONTH(A2818)</f>
        <v>9</v>
      </c>
      <c r="G2818">
        <f t="shared" ref="G2818:G2833" si="89">YEAR(A2818)</f>
        <v>2022</v>
      </c>
    </row>
    <row r="2819" spans="1:7" x14ac:dyDescent="0.3">
      <c r="A2819" s="75">
        <v>44822</v>
      </c>
      <c r="B2819">
        <f>SUMIFS(user_list!P:P,user_list!G:G,"&lt;="&amp;A2819,user_list!H:H,"&gt;="&amp;A2819)</f>
        <v>0.22523809523809529</v>
      </c>
      <c r="C2819">
        <f>SUMIFS(user_list!Q:Q,user_list!G:G,"&lt;="&amp;A2819,user_list!H:H,"&gt;="&amp;A2819)</f>
        <v>0.5714285714285714</v>
      </c>
      <c r="D2819">
        <f>SUMIFS(user_list!P:P,user_list!G:G,"&lt;="&amp;A2819,user_list!H:H,"&gt;="&amp;A2819,user_list!J:J,days!G2819)+SUMIFS(user_list!P:P,user_list!G:G,"&lt;="&amp;A2819,user_list!H:H,"&gt;="&amp;A2819,user_list!J:J,days!G2819-1)</f>
        <v>0.22523809523809529</v>
      </c>
      <c r="E2819">
        <f>COUNTIF(user_list!H:H,A2819)</f>
        <v>0</v>
      </c>
      <c r="F2819">
        <f t="shared" si="88"/>
        <v>9</v>
      </c>
      <c r="G2819">
        <f t="shared" si="89"/>
        <v>2022</v>
      </c>
    </row>
    <row r="2820" spans="1:7" x14ac:dyDescent="0.3">
      <c r="A2820" s="75">
        <v>44823</v>
      </c>
      <c r="B2820">
        <f>SUMIFS(user_list!P:P,user_list!G:G,"&lt;="&amp;A2820,user_list!H:H,"&gt;="&amp;A2820)</f>
        <v>0.22523809523809529</v>
      </c>
      <c r="C2820">
        <f>SUMIFS(user_list!Q:Q,user_list!G:G,"&lt;="&amp;A2820,user_list!H:H,"&gt;="&amp;A2820)</f>
        <v>0.5714285714285714</v>
      </c>
      <c r="D2820">
        <f>SUMIFS(user_list!P:P,user_list!G:G,"&lt;="&amp;A2820,user_list!H:H,"&gt;="&amp;A2820,user_list!J:J,days!G2820)+SUMIFS(user_list!P:P,user_list!G:G,"&lt;="&amp;A2820,user_list!H:H,"&gt;="&amp;A2820,user_list!J:J,days!G2820-1)</f>
        <v>0.22523809523809529</v>
      </c>
      <c r="E2820">
        <f>COUNTIF(user_list!H:H,A2820)</f>
        <v>0</v>
      </c>
      <c r="F2820">
        <f t="shared" si="88"/>
        <v>9</v>
      </c>
      <c r="G2820">
        <f t="shared" si="89"/>
        <v>2022</v>
      </c>
    </row>
    <row r="2821" spans="1:7" x14ac:dyDescent="0.3">
      <c r="A2821" s="75">
        <v>44824</v>
      </c>
      <c r="B2821">
        <f>SUMIFS(user_list!P:P,user_list!G:G,"&lt;="&amp;A2821,user_list!H:H,"&gt;="&amp;A2821)</f>
        <v>0.22523809523809529</v>
      </c>
      <c r="C2821">
        <f>SUMIFS(user_list!Q:Q,user_list!G:G,"&lt;="&amp;A2821,user_list!H:H,"&gt;="&amp;A2821)</f>
        <v>0.5714285714285714</v>
      </c>
      <c r="D2821">
        <f>SUMIFS(user_list!P:P,user_list!G:G,"&lt;="&amp;A2821,user_list!H:H,"&gt;="&amp;A2821,user_list!J:J,days!G2821)+SUMIFS(user_list!P:P,user_list!G:G,"&lt;="&amp;A2821,user_list!H:H,"&gt;="&amp;A2821,user_list!J:J,days!G2821-1)</f>
        <v>0.22523809523809529</v>
      </c>
      <c r="E2821">
        <f>COUNTIF(user_list!H:H,A2821)</f>
        <v>1</v>
      </c>
      <c r="F2821">
        <f t="shared" si="88"/>
        <v>9</v>
      </c>
      <c r="G2821">
        <f t="shared" si="89"/>
        <v>2022</v>
      </c>
    </row>
    <row r="2822" spans="1:7" x14ac:dyDescent="0.3">
      <c r="A2822" s="75">
        <v>44825</v>
      </c>
      <c r="B2822">
        <f>SUMIFS(user_list!P:P,user_list!G:G,"&lt;="&amp;A2822,user_list!H:H,"&gt;="&amp;A2822)</f>
        <v>0.67619047619047623</v>
      </c>
      <c r="C2822">
        <f>SUMIFS(user_list!Q:Q,user_list!G:G,"&lt;="&amp;A2822,user_list!H:H,"&gt;="&amp;A2822)</f>
        <v>1.714285714285714</v>
      </c>
      <c r="D2822">
        <f>SUMIFS(user_list!P:P,user_list!G:G,"&lt;="&amp;A2822,user_list!H:H,"&gt;="&amp;A2822,user_list!J:J,days!G2822)+SUMIFS(user_list!P:P,user_list!G:G,"&lt;="&amp;A2822,user_list!H:H,"&gt;="&amp;A2822,user_list!J:J,days!G2822-1)</f>
        <v>0</v>
      </c>
      <c r="E2822">
        <f>COUNTIF(user_list!H:H,A2822)</f>
        <v>0</v>
      </c>
      <c r="F2822">
        <f t="shared" si="88"/>
        <v>9</v>
      </c>
      <c r="G2822">
        <f t="shared" si="89"/>
        <v>2022</v>
      </c>
    </row>
    <row r="2823" spans="1:7" x14ac:dyDescent="0.3">
      <c r="A2823" s="75">
        <v>44826</v>
      </c>
      <c r="B2823">
        <f>SUMIFS(user_list!P:P,user_list!G:G,"&lt;="&amp;A2823,user_list!H:H,"&gt;="&amp;A2823)</f>
        <v>0.67619047619047623</v>
      </c>
      <c r="C2823">
        <f>SUMIFS(user_list!Q:Q,user_list!G:G,"&lt;="&amp;A2823,user_list!H:H,"&gt;="&amp;A2823)</f>
        <v>1.714285714285714</v>
      </c>
      <c r="D2823">
        <f>SUMIFS(user_list!P:P,user_list!G:G,"&lt;="&amp;A2823,user_list!H:H,"&gt;="&amp;A2823,user_list!J:J,days!G2823)+SUMIFS(user_list!P:P,user_list!G:G,"&lt;="&amp;A2823,user_list!H:H,"&gt;="&amp;A2823,user_list!J:J,days!G2823-1)</f>
        <v>0</v>
      </c>
      <c r="E2823">
        <f>COUNTIF(user_list!H:H,A2823)</f>
        <v>0</v>
      </c>
      <c r="F2823">
        <f t="shared" si="88"/>
        <v>9</v>
      </c>
      <c r="G2823">
        <f t="shared" si="89"/>
        <v>2022</v>
      </c>
    </row>
    <row r="2824" spans="1:7" x14ac:dyDescent="0.3">
      <c r="A2824" s="75">
        <v>44827</v>
      </c>
      <c r="B2824">
        <f>SUMIFS(user_list!P:P,user_list!G:G,"&lt;="&amp;A2824,user_list!H:H,"&gt;="&amp;A2824)</f>
        <v>0.67619047619047623</v>
      </c>
      <c r="C2824">
        <f>SUMIFS(user_list!Q:Q,user_list!G:G,"&lt;="&amp;A2824,user_list!H:H,"&gt;="&amp;A2824)</f>
        <v>1.714285714285714</v>
      </c>
      <c r="D2824">
        <f>SUMIFS(user_list!P:P,user_list!G:G,"&lt;="&amp;A2824,user_list!H:H,"&gt;="&amp;A2824,user_list!J:J,days!G2824)+SUMIFS(user_list!P:P,user_list!G:G,"&lt;="&amp;A2824,user_list!H:H,"&gt;="&amp;A2824,user_list!J:J,days!G2824-1)</f>
        <v>0</v>
      </c>
      <c r="E2824">
        <f>COUNTIF(user_list!H:H,A2824)</f>
        <v>0</v>
      </c>
      <c r="F2824">
        <f t="shared" si="88"/>
        <v>9</v>
      </c>
      <c r="G2824">
        <f t="shared" si="89"/>
        <v>2022</v>
      </c>
    </row>
    <row r="2825" spans="1:7" x14ac:dyDescent="0.3">
      <c r="A2825" s="75">
        <v>44828</v>
      </c>
      <c r="B2825">
        <f>SUMIFS(user_list!P:P,user_list!G:G,"&lt;="&amp;A2825,user_list!H:H,"&gt;="&amp;A2825)</f>
        <v>0.67619047619047623</v>
      </c>
      <c r="C2825">
        <f>SUMIFS(user_list!Q:Q,user_list!G:G,"&lt;="&amp;A2825,user_list!H:H,"&gt;="&amp;A2825)</f>
        <v>1.714285714285714</v>
      </c>
      <c r="D2825">
        <f>SUMIFS(user_list!P:P,user_list!G:G,"&lt;="&amp;A2825,user_list!H:H,"&gt;="&amp;A2825,user_list!J:J,days!G2825)+SUMIFS(user_list!P:P,user_list!G:G,"&lt;="&amp;A2825,user_list!H:H,"&gt;="&amp;A2825,user_list!J:J,days!G2825-1)</f>
        <v>0</v>
      </c>
      <c r="E2825">
        <f>COUNTIF(user_list!H:H,A2825)</f>
        <v>0</v>
      </c>
      <c r="F2825">
        <f t="shared" si="88"/>
        <v>9</v>
      </c>
      <c r="G2825">
        <f t="shared" si="89"/>
        <v>2022</v>
      </c>
    </row>
    <row r="2826" spans="1:7" x14ac:dyDescent="0.3">
      <c r="A2826" s="75">
        <v>44829</v>
      </c>
      <c r="B2826">
        <f>SUMIFS(user_list!P:P,user_list!G:G,"&lt;="&amp;A2826,user_list!H:H,"&gt;="&amp;A2826)</f>
        <v>0.67619047619047623</v>
      </c>
      <c r="C2826">
        <f>SUMIFS(user_list!Q:Q,user_list!G:G,"&lt;="&amp;A2826,user_list!H:H,"&gt;="&amp;A2826)</f>
        <v>1.714285714285714</v>
      </c>
      <c r="D2826">
        <f>SUMIFS(user_list!P:P,user_list!G:G,"&lt;="&amp;A2826,user_list!H:H,"&gt;="&amp;A2826,user_list!J:J,days!G2826)+SUMIFS(user_list!P:P,user_list!G:G,"&lt;="&amp;A2826,user_list!H:H,"&gt;="&amp;A2826,user_list!J:J,days!G2826-1)</f>
        <v>0</v>
      </c>
      <c r="E2826">
        <f>COUNTIF(user_list!H:H,A2826)</f>
        <v>0</v>
      </c>
      <c r="F2826">
        <f t="shared" si="88"/>
        <v>9</v>
      </c>
      <c r="G2826">
        <f t="shared" si="89"/>
        <v>2022</v>
      </c>
    </row>
    <row r="2827" spans="1:7" x14ac:dyDescent="0.3">
      <c r="A2827" s="75">
        <v>44830</v>
      </c>
      <c r="B2827">
        <f>SUMIFS(user_list!P:P,user_list!G:G,"&lt;="&amp;A2827,user_list!H:H,"&gt;="&amp;A2827)</f>
        <v>0.67619047619047623</v>
      </c>
      <c r="C2827">
        <f>SUMIFS(user_list!Q:Q,user_list!G:G,"&lt;="&amp;A2827,user_list!H:H,"&gt;="&amp;A2827)</f>
        <v>1.714285714285714</v>
      </c>
      <c r="D2827">
        <f>SUMIFS(user_list!P:P,user_list!G:G,"&lt;="&amp;A2827,user_list!H:H,"&gt;="&amp;A2827,user_list!J:J,days!G2827)+SUMIFS(user_list!P:P,user_list!G:G,"&lt;="&amp;A2827,user_list!H:H,"&gt;="&amp;A2827,user_list!J:J,days!G2827-1)</f>
        <v>0</v>
      </c>
      <c r="E2827">
        <f>COUNTIF(user_list!H:H,A2827)</f>
        <v>0</v>
      </c>
      <c r="F2827">
        <f t="shared" si="88"/>
        <v>9</v>
      </c>
      <c r="G2827">
        <f t="shared" si="89"/>
        <v>2022</v>
      </c>
    </row>
    <row r="2828" spans="1:7" x14ac:dyDescent="0.3">
      <c r="A2828" s="75">
        <v>44831</v>
      </c>
      <c r="B2828">
        <f>SUMIFS(user_list!P:P,user_list!G:G,"&lt;="&amp;A2828,user_list!H:H,"&gt;="&amp;A2828)</f>
        <v>0.67619047619047623</v>
      </c>
      <c r="C2828">
        <f>SUMIFS(user_list!Q:Q,user_list!G:G,"&lt;="&amp;A2828,user_list!H:H,"&gt;="&amp;A2828)</f>
        <v>1.714285714285714</v>
      </c>
      <c r="D2828">
        <f>SUMIFS(user_list!P:P,user_list!G:G,"&lt;="&amp;A2828,user_list!H:H,"&gt;="&amp;A2828,user_list!J:J,days!G2828)+SUMIFS(user_list!P:P,user_list!G:G,"&lt;="&amp;A2828,user_list!H:H,"&gt;="&amp;A2828,user_list!J:J,days!G2828-1)</f>
        <v>0</v>
      </c>
      <c r="E2828">
        <f>COUNTIF(user_list!H:H,A2828)</f>
        <v>1</v>
      </c>
      <c r="F2828">
        <f t="shared" si="88"/>
        <v>9</v>
      </c>
      <c r="G2828">
        <f t="shared" si="89"/>
        <v>2022</v>
      </c>
    </row>
    <row r="2829" spans="1:7" x14ac:dyDescent="0.3">
      <c r="A2829" s="75">
        <v>44832</v>
      </c>
      <c r="B2829">
        <f>SUMIFS(user_list!P:P,user_list!G:G,"&lt;="&amp;A2829,user_list!H:H,"&gt;="&amp;A2829)</f>
        <v>0</v>
      </c>
      <c r="C2829">
        <f>SUMIFS(user_list!Q:Q,user_list!G:G,"&lt;="&amp;A2829,user_list!H:H,"&gt;="&amp;A2829)</f>
        <v>0</v>
      </c>
      <c r="D2829">
        <f>SUMIFS(user_list!P:P,user_list!G:G,"&lt;="&amp;A2829,user_list!H:H,"&gt;="&amp;A2829,user_list!J:J,days!G2829)+SUMIFS(user_list!P:P,user_list!G:G,"&lt;="&amp;A2829,user_list!H:H,"&gt;="&amp;A2829,user_list!J:J,days!G2829-1)</f>
        <v>0</v>
      </c>
      <c r="E2829">
        <f>COUNTIF(user_list!H:H,A2829)</f>
        <v>0</v>
      </c>
      <c r="F2829">
        <f t="shared" si="88"/>
        <v>9</v>
      </c>
      <c r="G2829">
        <f t="shared" si="89"/>
        <v>2022</v>
      </c>
    </row>
    <row r="2830" spans="1:7" x14ac:dyDescent="0.3">
      <c r="A2830" s="75">
        <v>44833</v>
      </c>
      <c r="B2830">
        <f>SUMIFS(user_list!P:P,user_list!G:G,"&lt;="&amp;A2830,user_list!H:H,"&gt;="&amp;A2830)</f>
        <v>0</v>
      </c>
      <c r="C2830">
        <f>SUMIFS(user_list!Q:Q,user_list!G:G,"&lt;="&amp;A2830,user_list!H:H,"&gt;="&amp;A2830)</f>
        <v>0</v>
      </c>
      <c r="D2830">
        <f>SUMIFS(user_list!P:P,user_list!G:G,"&lt;="&amp;A2830,user_list!H:H,"&gt;="&amp;A2830,user_list!J:J,days!G2830)+SUMIFS(user_list!P:P,user_list!G:G,"&lt;="&amp;A2830,user_list!H:H,"&gt;="&amp;A2830,user_list!J:J,days!G2830-1)</f>
        <v>0</v>
      </c>
      <c r="E2830">
        <f>COUNTIF(user_list!H:H,A2830)</f>
        <v>0</v>
      </c>
      <c r="F2830">
        <f t="shared" si="88"/>
        <v>9</v>
      </c>
      <c r="G2830">
        <f t="shared" si="89"/>
        <v>2022</v>
      </c>
    </row>
    <row r="2831" spans="1:7" x14ac:dyDescent="0.3">
      <c r="A2831" s="75">
        <v>44834</v>
      </c>
      <c r="B2831">
        <f>SUMIFS(user_list!P:P,user_list!G:G,"&lt;="&amp;A2831,user_list!H:H,"&gt;="&amp;A2831)</f>
        <v>0</v>
      </c>
      <c r="C2831">
        <f>SUMIFS(user_list!Q:Q,user_list!G:G,"&lt;="&amp;A2831,user_list!H:H,"&gt;="&amp;A2831)</f>
        <v>0</v>
      </c>
      <c r="D2831">
        <f>SUMIFS(user_list!P:P,user_list!G:G,"&lt;="&amp;A2831,user_list!H:H,"&gt;="&amp;A2831,user_list!J:J,days!G2831)+SUMIFS(user_list!P:P,user_list!G:G,"&lt;="&amp;A2831,user_list!H:H,"&gt;="&amp;A2831,user_list!J:J,days!G2831-1)</f>
        <v>0</v>
      </c>
      <c r="E2831">
        <f>COUNTIF(user_list!H:H,A2831)</f>
        <v>0</v>
      </c>
      <c r="F2831">
        <f t="shared" si="88"/>
        <v>9</v>
      </c>
      <c r="G2831">
        <f t="shared" si="89"/>
        <v>2022</v>
      </c>
    </row>
    <row r="2832" spans="1:7" x14ac:dyDescent="0.3">
      <c r="A2832" s="75">
        <v>44835</v>
      </c>
      <c r="B2832">
        <f>SUMIFS(user_list!P:P,user_list!G:G,"&lt;="&amp;A2832,user_list!H:H,"&gt;="&amp;A2832)</f>
        <v>0</v>
      </c>
      <c r="C2832">
        <f>SUMIFS(user_list!Q:Q,user_list!G:G,"&lt;="&amp;A2832,user_list!H:H,"&gt;="&amp;A2832)</f>
        <v>0</v>
      </c>
      <c r="D2832">
        <f>SUMIFS(user_list!P:P,user_list!G:G,"&lt;="&amp;A2832,user_list!H:H,"&gt;="&amp;A2832,user_list!J:J,days!G2832)+SUMIFS(user_list!P:P,user_list!G:G,"&lt;="&amp;A2832,user_list!H:H,"&gt;="&amp;A2832,user_list!J:J,days!G2832-1)</f>
        <v>0</v>
      </c>
      <c r="E2832">
        <f>COUNTIF(user_list!H:H,A2832)</f>
        <v>0</v>
      </c>
      <c r="F2832">
        <f t="shared" si="88"/>
        <v>10</v>
      </c>
      <c r="G2832">
        <f t="shared" si="89"/>
        <v>2022</v>
      </c>
    </row>
    <row r="2833" spans="1:7" x14ac:dyDescent="0.3">
      <c r="A2833" s="75">
        <v>44836</v>
      </c>
      <c r="B2833">
        <f>SUMIFS(user_list!P:P,user_list!G:G,"&lt;="&amp;A2833,user_list!H:H,"&gt;="&amp;A2833)</f>
        <v>0</v>
      </c>
      <c r="C2833">
        <f>SUMIFS(user_list!Q:Q,user_list!G:G,"&lt;="&amp;A2833,user_list!H:H,"&gt;="&amp;A2833)</f>
        <v>0</v>
      </c>
      <c r="D2833">
        <f>SUMIFS(user_list!P:P,user_list!G:G,"&lt;="&amp;A2833,user_list!H:H,"&gt;="&amp;A2833,user_list!J:J,days!G2833)+SUMIFS(user_list!P:P,user_list!G:G,"&lt;="&amp;A2833,user_list!H:H,"&gt;="&amp;A2833,user_list!J:J,days!G2833-1)</f>
        <v>0</v>
      </c>
      <c r="E2833">
        <f>COUNTIF(user_list!H:H,A2833)</f>
        <v>0</v>
      </c>
      <c r="F2833">
        <f t="shared" si="88"/>
        <v>10</v>
      </c>
      <c r="G2833">
        <f t="shared" si="89"/>
        <v>2022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35"/>
  <sheetViews>
    <sheetView topLeftCell="R1" workbookViewId="0">
      <pane ySplit="2" topLeftCell="A3" activePane="bottomLeft" state="frozen"/>
      <selection pane="bottomLeft" activeCell="X28" sqref="X28:X29"/>
    </sheetView>
  </sheetViews>
  <sheetFormatPr defaultRowHeight="14.4" x14ac:dyDescent="0.3"/>
  <cols>
    <col min="1" max="3" width="8.88671875" style="69" customWidth="1"/>
    <col min="4" max="5" width="11.44140625" style="69" bestFit="1" customWidth="1"/>
    <col min="6" max="6" width="11.44140625" style="69" customWidth="1"/>
    <col min="7" max="7" width="14.44140625" style="69" bestFit="1" customWidth="1"/>
    <col min="8" max="8" width="10.5546875" style="69" bestFit="1" customWidth="1"/>
    <col min="9" max="11" width="8.88671875" style="69" customWidth="1"/>
    <col min="12" max="12" width="8.77734375" style="69" bestFit="1" customWidth="1"/>
    <col min="13" max="14" width="8.88671875" style="69" customWidth="1"/>
    <col min="15" max="15" width="16.5546875" style="69" bestFit="1" customWidth="1"/>
    <col min="16" max="16" width="14" style="56" bestFit="1" customWidth="1"/>
    <col min="17" max="17" width="11.88671875" style="76" bestFit="1" customWidth="1"/>
    <col min="18" max="24" width="8.88671875" style="69" customWidth="1"/>
    <col min="25" max="25" width="33" style="69" bestFit="1" customWidth="1"/>
    <col min="26" max="26" width="43.33203125" style="69" bestFit="1" customWidth="1"/>
    <col min="27" max="28" width="8.88671875" style="69" customWidth="1"/>
    <col min="29" max="29" width="6.21875" style="69" bestFit="1" customWidth="1"/>
    <col min="30" max="30" width="8.88671875" style="69" customWidth="1"/>
    <col min="31" max="31" width="5.44140625" style="69" bestFit="1" customWidth="1"/>
    <col min="32" max="36" width="8.88671875" style="69" customWidth="1"/>
    <col min="37" max="16384" width="8.88671875" style="69"/>
  </cols>
  <sheetData>
    <row r="1" spans="2:31" ht="15" customHeight="1" thickBot="1" x14ac:dyDescent="0.35">
      <c r="W1" t="s">
        <v>938</v>
      </c>
      <c r="X1">
        <v>0.15</v>
      </c>
      <c r="Y1" t="s">
        <v>939</v>
      </c>
    </row>
    <row r="2" spans="2:31" ht="15" customHeight="1" thickBot="1" x14ac:dyDescent="0.35">
      <c r="B2" s="14" t="s">
        <v>940</v>
      </c>
      <c r="C2" s="15" t="s">
        <v>941</v>
      </c>
      <c r="D2" s="15" t="s">
        <v>11</v>
      </c>
      <c r="E2" s="15" t="s">
        <v>942</v>
      </c>
      <c r="F2" s="15" t="s">
        <v>943</v>
      </c>
      <c r="G2" s="16" t="s">
        <v>944</v>
      </c>
      <c r="H2" s="70" t="s">
        <v>945</v>
      </c>
      <c r="I2" t="s">
        <v>946</v>
      </c>
      <c r="K2" s="14" t="s">
        <v>940</v>
      </c>
      <c r="L2" s="15" t="s">
        <v>947</v>
      </c>
      <c r="M2" s="15" t="s">
        <v>934</v>
      </c>
      <c r="N2" s="15" t="s">
        <v>948</v>
      </c>
      <c r="O2" s="15" t="s">
        <v>949</v>
      </c>
      <c r="P2" s="16" t="s">
        <v>950</v>
      </c>
      <c r="Q2" s="77" t="s">
        <v>951</v>
      </c>
      <c r="W2" t="s">
        <v>952</v>
      </c>
      <c r="X2">
        <f>X1/7</f>
        <v>2.1428571428571429E-2</v>
      </c>
      <c r="Y2" t="s">
        <v>953</v>
      </c>
    </row>
    <row r="3" spans="2:31" ht="15" customHeight="1" thickBot="1" x14ac:dyDescent="0.35">
      <c r="B3" s="11">
        <f>days!$G$2</f>
        <v>2015</v>
      </c>
      <c r="C3" s="5">
        <v>1</v>
      </c>
      <c r="D3" s="78">
        <f>SUMIFS(days!C:C,days!G:G,B3,days!F:F,C3)</f>
        <v>29.612903225806445</v>
      </c>
      <c r="E3" s="78">
        <f>SUMIFS(days!B:B,days!G:G,B3,days!F:F,C3)/60</f>
        <v>0.20290322580645151</v>
      </c>
      <c r="F3" s="78">
        <f>SUMIFS(days!E:E,days!F:F,'previsão -amort exp'!C3,days!G:G,'previsão -amort exp'!B3)</f>
        <v>0</v>
      </c>
      <c r="G3" s="9">
        <f>IF(E3&gt;0,SUMIFS(days!D:D,days!G:G,B3,days!F:F,C3)/60/E3,0)</f>
        <v>0</v>
      </c>
      <c r="H3" s="79">
        <f t="shared" ref="H3:H34" si="0">E3/DAY(EOMONTH(DATE(B3,C3,1),0))</f>
        <v>6.5452653485952098E-3</v>
      </c>
      <c r="I3" t="e">
        <f>IF(COUNTIFS(user_list!#REF!,'previsão -amort exp'!B3,user_list!#REF!,'previsão -amort exp'!C3)&gt;0,AVERAGEIFS(user_list!I:I,user_list!#REF!,'previsão -amort exp'!B3,user_list!#REF!,'previsão -amort exp'!C3),0)</f>
        <v>#REF!</v>
      </c>
      <c r="K3" s="12">
        <f>B3</f>
        <v>2015</v>
      </c>
      <c r="L3" t="s">
        <v>730</v>
      </c>
      <c r="M3">
        <f t="shared" ref="M3:M34" si="1">SUMIFS(D:D,C:C,IF(L3="WINTER","&lt;=3",IF(L3="SPRING","&lt;=6",IF(L3="SUMMER","&lt;=9","&lt;=12"))),C:C,IF(L3="WINTER","&gt;=1",IF(L3="SPRING","&gt;=4",IF(L3="SUMMER","&gt;=7","&gt;=10"))),B:B,K3)</f>
        <v>126.67741935483875</v>
      </c>
      <c r="N3">
        <f t="shared" ref="N3:N34" si="2">SUMIFS(E:E,C:C,IF(L3="WINTER","&lt;=3",IF(L3="SPRING","&lt;=6",IF(L3="SUMMER","&lt;=9","&lt;=12"))),C:C,IF(L3="WINTER","&gt;=1",IF(L3="SPRING","&gt;=4",IF(L3="SUMMER","&gt;=7","&gt;=10"))),B:B,K3)</f>
        <v>0.86797491039426478</v>
      </c>
      <c r="O3">
        <f t="shared" ref="O3:O34" si="3">SUMIFS(F:F,C:C,IF(L3="WINTER","&lt;=3",IF(L3="SPRING","&lt;=6",IF(L3="SUMMER","&lt;=9","&lt;=12"))),C:C,IF(L3="WINTER","&gt;=1",IF(L3="SPRING","&gt;=4",IF(L3="SUMMER","&gt;=7","&gt;=10"))),B:B,K3)</f>
        <v>0</v>
      </c>
      <c r="P3" s="56">
        <f>IF(N3&gt;0,SUMIFS(days!D:D,days!F:F,IF(L3="WINTER","&lt;=3",IF(L3="SPRING","&lt;=6",IF(L3="SUMMER","&lt;=9","&lt;=12"))),days!F:F,IF(L3="WINTER","&gt;=1",IF(L3="SPRING","&gt;=4",IF(L3="SUMMER","&gt;=7","&gt;=10"))),days!G:G,K3)/60/N3,0)</f>
        <v>0</v>
      </c>
      <c r="Q3" s="80">
        <f t="shared" ref="Q3:Q34" si="4">SUMIFS(E:E,C:C,IF(L3="WINTER","&lt;=3",IF(L3="SPRING","&lt;=6",IF(L3="SUMMER","&lt;=9","&lt;=12"))),C:C,IF(L3="WINTER","&gt;=1",IF(L3="SPRING","&gt;=4",IF(L3="SUMMER","&gt;=7","&gt;=10"))),B:B,K3)/90</f>
        <v>9.6441656710473857E-3</v>
      </c>
    </row>
    <row r="4" spans="2:31" ht="15" customHeight="1" thickBot="1" x14ac:dyDescent="0.35">
      <c r="B4" s="12">
        <f>days!$G$2</f>
        <v>2015</v>
      </c>
      <c r="C4">
        <v>2</v>
      </c>
      <c r="D4" s="78">
        <f>SUMIFS(days!C:C,days!G:G,B4,days!F:F,C4)</f>
        <v>46.064516129032278</v>
      </c>
      <c r="E4" s="78">
        <f>SUMIFS(days!B:B,days!G:G,B4,days!F:F,C4)/60</f>
        <v>0.31562724014336901</v>
      </c>
      <c r="F4" s="78">
        <f>SUMIFS(days!E:E,days!F:F,'previsão -amort exp'!C4,days!G:G,'previsão -amort exp'!B4)</f>
        <v>0</v>
      </c>
      <c r="G4" s="9">
        <f>IF(E4&gt;0,SUMIFS(days!D:D,days!G:G,B4,days!F:F,C4)/60/E4,0)</f>
        <v>0</v>
      </c>
      <c r="H4" s="79">
        <f t="shared" si="0"/>
        <v>1.1272401433691751E-2</v>
      </c>
      <c r="I4" t="e">
        <f>IF(COUNTIFS(user_list!#REF!,'previsão -amort exp'!B4,user_list!#REF!,'previsão -amort exp'!C4)&gt;0,AVERAGEIFS(user_list!I:I,user_list!#REF!,'previsão -amort exp'!B4,user_list!#REF!,'previsão -amort exp'!C4),0)</f>
        <v>#REF!</v>
      </c>
      <c r="K4" s="12">
        <f>K3</f>
        <v>2015</v>
      </c>
      <c r="L4" t="s">
        <v>883</v>
      </c>
      <c r="M4">
        <f t="shared" si="1"/>
        <v>250.32258064516134</v>
      </c>
      <c r="N4">
        <f t="shared" si="2"/>
        <v>1.6446547192353642</v>
      </c>
      <c r="O4">
        <f t="shared" si="3"/>
        <v>2</v>
      </c>
      <c r="P4" s="56">
        <f>IF(N4&gt;0,SUMIFS(days!D:D,days!F:F,IF(L4="WINTER","&lt;=3",IF(L4="SPRING","&lt;=6",IF(L4="SUMMER","&lt;=9","&lt;=12"))),days!F:F,IF(L4="WINTER","&gt;=1",IF(L4="SPRING","&gt;=4",IF(L4="SUMMER","&gt;=7","&gt;=10"))),days!G:G,K4)/60/N4,0)</f>
        <v>0</v>
      </c>
      <c r="Q4" s="80">
        <f t="shared" si="4"/>
        <v>1.8273941324837381E-2</v>
      </c>
      <c r="V4" s="30" t="s">
        <v>940</v>
      </c>
      <c r="W4" s="31" t="s">
        <v>954</v>
      </c>
      <c r="X4" s="31" t="s">
        <v>955</v>
      </c>
      <c r="Y4" s="31" t="s">
        <v>956</v>
      </c>
      <c r="Z4" s="31" t="s">
        <v>957</v>
      </c>
      <c r="AA4" s="31" t="s">
        <v>958</v>
      </c>
      <c r="AB4" s="31" t="s">
        <v>959</v>
      </c>
      <c r="AC4" s="31" t="s">
        <v>960</v>
      </c>
      <c r="AD4" s="31" t="s">
        <v>961</v>
      </c>
      <c r="AE4" s="32" t="s">
        <v>962</v>
      </c>
    </row>
    <row r="5" spans="2:31" ht="15" customHeight="1" thickBot="1" x14ac:dyDescent="0.35">
      <c r="B5" s="12">
        <f>days!$G$2</f>
        <v>2015</v>
      </c>
      <c r="C5">
        <v>3</v>
      </c>
      <c r="D5" s="78">
        <f>SUMIFS(days!C:C,days!G:G,B5,days!F:F,C5)</f>
        <v>51.000000000000028</v>
      </c>
      <c r="E5" s="78">
        <f>SUMIFS(days!B:B,days!G:G,B5,days!F:F,C5)/60</f>
        <v>0.34944444444444422</v>
      </c>
      <c r="F5" s="78">
        <f>SUMIFS(days!E:E,days!F:F,'previsão -amort exp'!C5,days!G:G,'previsão -amort exp'!B5)</f>
        <v>0</v>
      </c>
      <c r="G5" s="9">
        <f>IF(E5&gt;0,SUMIFS(days!D:D,days!G:G,B5,days!F:F,C5)/60/E5,0)</f>
        <v>0</v>
      </c>
      <c r="H5" s="79">
        <f t="shared" si="0"/>
        <v>1.1272401433691749E-2</v>
      </c>
      <c r="I5" t="e">
        <f>IF(COUNTIFS(user_list!#REF!,'previsão -amort exp'!B5,user_list!#REF!,'previsão -amort exp'!C5)&gt;0,AVERAGEIFS(user_list!I:I,user_list!#REF!,'previsão -amort exp'!B5,user_list!#REF!,'previsão -amort exp'!C5),0)</f>
        <v>#REF!</v>
      </c>
      <c r="K5" s="12">
        <f>K4</f>
        <v>2015</v>
      </c>
      <c r="L5" t="s">
        <v>805</v>
      </c>
      <c r="M5">
        <f t="shared" si="1"/>
        <v>56.774004683840801</v>
      </c>
      <c r="N5">
        <f t="shared" si="2"/>
        <v>0.37948244643941348</v>
      </c>
      <c r="O5">
        <f t="shared" si="3"/>
        <v>0</v>
      </c>
      <c r="P5" s="56">
        <f>IF(N5&gt;0,SUMIFS(days!D:D,days!F:F,IF(L5="WINTER","&lt;=3",IF(L5="SPRING","&lt;=6",IF(L5="SUMMER","&lt;=9","&lt;=12"))),days!F:F,IF(L5="WINTER","&gt;=1",IF(L5="SPRING","&gt;=4",IF(L5="SUMMER","&gt;=7","&gt;=10"))),days!G:G,K5)/60/N5,0)</f>
        <v>0</v>
      </c>
      <c r="Q5" s="80">
        <f t="shared" si="4"/>
        <v>4.2164716271045942E-3</v>
      </c>
      <c r="V5" s="39">
        <f t="shared" ref="V5:V32" si="5">K3</f>
        <v>2015</v>
      </c>
      <c r="W5" s="40">
        <v>1</v>
      </c>
      <c r="X5" s="40">
        <f t="shared" ref="X5:X28" si="6">N3</f>
        <v>0.86797491039426478</v>
      </c>
      <c r="Y5" s="81"/>
      <c r="Z5" s="78"/>
      <c r="AA5" s="78"/>
      <c r="AB5" s="78"/>
      <c r="AC5" s="43">
        <f>+S8</f>
        <v>-0.1459896508932127</v>
      </c>
      <c r="AD5" s="44"/>
      <c r="AE5" s="45"/>
    </row>
    <row r="6" spans="2:31" ht="15" customHeight="1" thickBot="1" x14ac:dyDescent="0.35">
      <c r="B6" s="12">
        <f>days!$G$2</f>
        <v>2015</v>
      </c>
      <c r="C6">
        <v>4</v>
      </c>
      <c r="D6" s="78">
        <f>SUMIFS(days!C:C,days!G:G,B6,days!F:F,C6)</f>
        <v>106.32258064516137</v>
      </c>
      <c r="E6" s="78">
        <f>SUMIFS(days!B:B,days!G:G,B6,days!F:F,C6)/60</f>
        <v>0.70332138590203119</v>
      </c>
      <c r="F6" s="78">
        <f>SUMIFS(days!E:E,days!F:F,'previsão -amort exp'!C6,days!G:G,'previsão -amort exp'!B6)</f>
        <v>1</v>
      </c>
      <c r="G6" s="9">
        <f>IF(E6&gt;0,SUMIFS(days!D:D,days!G:G,B6,days!F:F,C6)/60/E6,0)</f>
        <v>0</v>
      </c>
      <c r="H6" s="79">
        <f t="shared" si="0"/>
        <v>2.3444046196734371E-2</v>
      </c>
      <c r="I6" t="e">
        <f>IF(COUNTIFS(user_list!#REF!,'previsão -amort exp'!B6,user_list!#REF!,'previsão -amort exp'!C6)&gt;0,AVERAGEIFS(user_list!I:I,user_list!#REF!,'previsão -amort exp'!B6,user_list!#REF!,'previsão -amort exp'!C6),0)</f>
        <v>#REF!</v>
      </c>
      <c r="K6" s="13">
        <f>K5</f>
        <v>2015</v>
      </c>
      <c r="L6" s="6" t="s">
        <v>963</v>
      </c>
      <c r="M6" s="6">
        <f t="shared" si="1"/>
        <v>174.10694769711179</v>
      </c>
      <c r="N6" s="6">
        <f t="shared" si="2"/>
        <v>1.1637461690808679</v>
      </c>
      <c r="O6">
        <f t="shared" si="3"/>
        <v>0</v>
      </c>
      <c r="P6" s="10">
        <f>IF(N6&gt;0,SUMIFS(days!D:D,days!F:F,IF(L6="WINTER","&lt;=3",IF(L6="SPRING","&lt;=6",IF(L6="SUMMER","&lt;=9","&lt;=12"))),days!F:F,IF(L6="WINTER","&gt;=1",IF(L6="SPRING","&gt;=4",IF(L6="SUMMER","&gt;=7","&gt;=10"))),days!G:G,K6)/60/N6,0)</f>
        <v>0</v>
      </c>
      <c r="Q6" s="82">
        <f t="shared" si="4"/>
        <v>1.2930512989787422E-2</v>
      </c>
      <c r="V6" s="37">
        <f t="shared" si="5"/>
        <v>2015</v>
      </c>
      <c r="W6" s="41">
        <v>2</v>
      </c>
      <c r="X6" s="41">
        <f t="shared" si="6"/>
        <v>1.6446547192353642</v>
      </c>
      <c r="Y6" s="83"/>
      <c r="Z6" s="76"/>
      <c r="AA6" s="76"/>
      <c r="AB6" s="76"/>
      <c r="AC6" s="46">
        <f>+S9</f>
        <v>0.63069015794788674</v>
      </c>
      <c r="AD6" s="38"/>
      <c r="AE6" s="33"/>
    </row>
    <row r="7" spans="2:31" ht="15" customHeight="1" thickBot="1" x14ac:dyDescent="0.35">
      <c r="B7" s="12">
        <f>days!$G$2</f>
        <v>2015</v>
      </c>
      <c r="C7">
        <v>5</v>
      </c>
      <c r="D7" s="78">
        <f>SUMIFS(days!C:C,days!G:G,B7,days!F:F,C7)</f>
        <v>82.666666666666671</v>
      </c>
      <c r="E7" s="78">
        <f>SUMIFS(days!B:B,days!G:G,B7,days!F:F,C7)/60</f>
        <v>0.54039506172839491</v>
      </c>
      <c r="F7" s="78">
        <f>SUMIFS(days!E:E,days!F:F,'previsão -amort exp'!C7,days!G:G,'previsão -amort exp'!B7)</f>
        <v>0</v>
      </c>
      <c r="G7" s="9">
        <f>IF(E7&gt;0,SUMIFS(days!D:D,days!G:G,B7,days!F:F,C7)/60/E7,0)</f>
        <v>0</v>
      </c>
      <c r="H7" s="79">
        <f t="shared" si="0"/>
        <v>1.7432098765432093E-2</v>
      </c>
      <c r="I7" t="e">
        <f>IF(COUNTIFS(user_list!#REF!,'previsão -amort exp'!B7,user_list!#REF!,'previsão -amort exp'!C7)&gt;0,AVERAGEIFS(user_list!I:I,user_list!#REF!,'previsão -amort exp'!B7,user_list!#REF!,'previsão -amort exp'!C7),0)</f>
        <v>#REF!</v>
      </c>
      <c r="K7" s="11">
        <f t="shared" ref="K7:K51" si="7">K3+1</f>
        <v>2016</v>
      </c>
      <c r="L7" s="5" t="str">
        <f t="shared" ref="L7:L51" si="8">L3</f>
        <v>WINTER</v>
      </c>
      <c r="M7" s="5">
        <f t="shared" si="1"/>
        <v>172.2144808743171</v>
      </c>
      <c r="N7" s="5">
        <f t="shared" si="2"/>
        <v>1.1510967541995543</v>
      </c>
      <c r="O7">
        <f t="shared" si="3"/>
        <v>0</v>
      </c>
      <c r="P7" s="9">
        <f>IF(N7&gt;0,SUMIFS(days!D:D,days!F:F,IF(L7="WINTER","&lt;=3",IF(L7="SPRING","&lt;=6",IF(L7="SUMMER","&lt;=9","&lt;=12"))),days!F:F,IF(L7="WINTER","&gt;=1",IF(L7="SPRING","&gt;=4",IF(L7="SUMMER","&gt;=7","&gt;=10"))),days!G:G,K7)/60/N7,0)</f>
        <v>0</v>
      </c>
      <c r="Q7" s="84">
        <f t="shared" si="4"/>
        <v>1.2789963935550604E-2</v>
      </c>
      <c r="S7">
        <f>AVERAGE(N3:N6)</f>
        <v>1.0139645612874775</v>
      </c>
      <c r="V7" s="37">
        <f t="shared" si="5"/>
        <v>2015</v>
      </c>
      <c r="W7" s="41">
        <v>3</v>
      </c>
      <c r="X7" s="41">
        <f t="shared" si="6"/>
        <v>0.37948244643941348</v>
      </c>
      <c r="Y7" s="83"/>
      <c r="Z7" s="76"/>
      <c r="AA7" s="76"/>
      <c r="AB7" s="76"/>
      <c r="AC7" s="46">
        <f>+S10</f>
        <v>-0.63448211484806394</v>
      </c>
      <c r="AD7" s="38"/>
      <c r="AE7" s="33"/>
    </row>
    <row r="8" spans="2:31" ht="15" customHeight="1" thickBot="1" x14ac:dyDescent="0.35">
      <c r="B8" s="12">
        <f>days!$G$2</f>
        <v>2015</v>
      </c>
      <c r="C8">
        <v>6</v>
      </c>
      <c r="D8" s="78">
        <f>SUMIFS(days!C:C,days!G:G,B8,days!F:F,C8)</f>
        <v>61.333333333333314</v>
      </c>
      <c r="E8" s="78">
        <f>SUMIFS(days!B:B,days!G:G,B8,days!F:F,C8)/60</f>
        <v>0.40093827160493822</v>
      </c>
      <c r="F8" s="78">
        <f>SUMIFS(days!E:E,days!F:F,'previsão -amort exp'!C8,days!G:G,'previsão -amort exp'!B8)</f>
        <v>1</v>
      </c>
      <c r="G8" s="9">
        <f>IF(E8&gt;0,SUMIFS(days!D:D,days!G:G,B8,days!F:F,C8)/60/E8,0)</f>
        <v>0</v>
      </c>
      <c r="H8" s="79">
        <f t="shared" si="0"/>
        <v>1.336460905349794E-2</v>
      </c>
      <c r="I8" t="e">
        <f>IF(COUNTIFS(user_list!#REF!,'previsão -amort exp'!B8,user_list!#REF!,'previsão -amort exp'!C8)&gt;0,AVERAGEIFS(user_list!I:I,user_list!#REF!,'previsão -amort exp'!B8,user_list!#REF!,'previsão -amort exp'!C8),0)</f>
        <v>#REF!</v>
      </c>
      <c r="K8" s="12">
        <f t="shared" si="7"/>
        <v>2016</v>
      </c>
      <c r="L8" t="str">
        <f t="shared" si="8"/>
        <v>SPRING</v>
      </c>
      <c r="M8">
        <f t="shared" si="1"/>
        <v>210.90456674473069</v>
      </c>
      <c r="N8">
        <f t="shared" si="2"/>
        <v>1.4310866673172007</v>
      </c>
      <c r="O8">
        <f t="shared" si="3"/>
        <v>8</v>
      </c>
      <c r="P8" s="56">
        <f>IF(N8&gt;0,SUMIFS(days!D:D,days!F:F,IF(L8="WINTER","&lt;=3",IF(L8="SPRING","&lt;=6",IF(L8="SUMMER","&lt;=9","&lt;=12"))),days!F:F,IF(L8="WINTER","&gt;=1",IF(L8="SPRING","&gt;=4",IF(L8="SUMMER","&gt;=7","&gt;=10"))),days!G:G,K8)/60/N8,0)</f>
        <v>5.667798671003399E-2</v>
      </c>
      <c r="Q8" s="80">
        <f t="shared" si="4"/>
        <v>1.590096297019112E-2</v>
      </c>
      <c r="S8">
        <f>N3-$S$7</f>
        <v>-0.1459896508932127</v>
      </c>
      <c r="V8" s="42">
        <f t="shared" si="5"/>
        <v>2015</v>
      </c>
      <c r="W8" s="34">
        <v>4</v>
      </c>
      <c r="X8" s="34">
        <f t="shared" si="6"/>
        <v>1.1637461690808679</v>
      </c>
      <c r="Y8" s="85"/>
      <c r="Z8" s="86">
        <f>S7</f>
        <v>1.0139645612874775</v>
      </c>
      <c r="AA8" s="87"/>
      <c r="AB8" s="87"/>
      <c r="AC8" s="47">
        <f>+S11</f>
        <v>0.14978160779339045</v>
      </c>
      <c r="AD8" s="35"/>
      <c r="AE8" s="48">
        <f>+$B$4*AD8+(1-$B$4)*AE7</f>
        <v>0</v>
      </c>
    </row>
    <row r="9" spans="2:31" ht="15" customHeight="1" thickBot="1" x14ac:dyDescent="0.35">
      <c r="B9" s="12">
        <f>days!$G$2</f>
        <v>2015</v>
      </c>
      <c r="C9">
        <v>7</v>
      </c>
      <c r="D9" s="78">
        <f>SUMIFS(days!C:C,days!G:G,B9,days!F:F,C9)</f>
        <v>0</v>
      </c>
      <c r="E9" s="78">
        <f>SUMIFS(days!B:B,days!G:G,B9,days!F:F,C9)/60</f>
        <v>0</v>
      </c>
      <c r="F9" s="78">
        <f>SUMIFS(days!E:E,days!F:F,'previsão -amort exp'!C9,days!G:G,'previsão -amort exp'!B9)</f>
        <v>0</v>
      </c>
      <c r="G9" s="9">
        <f>IF(E9&gt;0,SUMIFS(days!D:D,days!G:G,B9,days!F:F,C9)/60/E9,0)</f>
        <v>0</v>
      </c>
      <c r="H9" s="79">
        <f t="shared" si="0"/>
        <v>0</v>
      </c>
      <c r="I9" t="e">
        <f>IF(COUNTIFS(user_list!#REF!,'previsão -amort exp'!B9,user_list!#REF!,'previsão -amort exp'!C9)&gt;0,AVERAGEIFS(user_list!I:I,user_list!#REF!,'previsão -amort exp'!B9,user_list!#REF!,'previsão -amort exp'!C9),0)</f>
        <v>#REF!</v>
      </c>
      <c r="K9" s="12">
        <f t="shared" si="7"/>
        <v>2016</v>
      </c>
      <c r="L9" t="str">
        <f t="shared" si="8"/>
        <v>SUMMER</v>
      </c>
      <c r="M9">
        <f t="shared" si="1"/>
        <v>80.875</v>
      </c>
      <c r="N9">
        <f t="shared" si="2"/>
        <v>0.53814814814814815</v>
      </c>
      <c r="O9">
        <f t="shared" si="3"/>
        <v>6</v>
      </c>
      <c r="P9" s="56">
        <f>IF(N9&gt;0,SUMIFS(days!D:D,days!F:F,IF(L9="WINTER","&lt;=3",IF(L9="SPRING","&lt;=6",IF(L9="SUMMER","&lt;=9","&lt;=12"))),days!F:F,IF(L9="WINTER","&gt;=1",IF(L9="SPRING","&gt;=4",IF(L9="SUMMER","&gt;=7","&gt;=10"))),days!G:G,K9)/60/N9,0)</f>
        <v>0.16104611149346182</v>
      </c>
      <c r="Q9" s="80">
        <f t="shared" si="4"/>
        <v>5.979423868312757E-3</v>
      </c>
      <c r="S9">
        <f>N4-$S$7</f>
        <v>0.63069015794788674</v>
      </c>
      <c r="V9" s="39">
        <f t="shared" si="5"/>
        <v>2016</v>
      </c>
      <c r="W9" s="40">
        <f t="shared" ref="W9:W32" si="9">W5</f>
        <v>1</v>
      </c>
      <c r="X9" s="40">
        <f t="shared" si="6"/>
        <v>1.1510967541995543</v>
      </c>
      <c r="Y9" s="81">
        <f t="shared" ref="Y9:Y28" si="10">+X9-AC5</f>
        <v>1.2970864050927671</v>
      </c>
      <c r="Z9" s="78">
        <f t="shared" ref="Z9:Z28" si="11">+$X$1*Y9+(1-$X$1)*Z8</f>
        <v>1.0564328378582708</v>
      </c>
      <c r="AA9" s="78">
        <f t="shared" ref="AA9:AA29" si="12">+Z8</f>
        <v>1.0139645612874775</v>
      </c>
      <c r="AB9" s="88">
        <f t="shared" ref="AB9:AB28" si="13">+AA9+AC5</f>
        <v>0.86797491039426478</v>
      </c>
      <c r="AC9" s="44">
        <f t="shared" ref="AC9:AC28" si="14">+$X$2*(X9-Z9)+(1-$X$2)*AC5</f>
        <v>-0.14083278873818778</v>
      </c>
      <c r="AD9" s="44">
        <f t="shared" ref="AD9:AD28" si="15">+ABS(X9-AB9)</f>
        <v>0.28312184380528949</v>
      </c>
      <c r="AE9" s="45">
        <f t="shared" ref="AE9:AE28" si="16">+$X$1*AD9+(1-$X$1)*AE8</f>
        <v>4.2468276570793419E-2</v>
      </c>
    </row>
    <row r="10" spans="2:31" ht="15" customHeight="1" thickBot="1" x14ac:dyDescent="0.35">
      <c r="B10" s="12">
        <f>days!$G$2</f>
        <v>2015</v>
      </c>
      <c r="C10">
        <v>8</v>
      </c>
      <c r="D10" s="78">
        <f>SUMIFS(days!C:C,days!G:G,B10,days!F:F,C10)</f>
        <v>0</v>
      </c>
      <c r="E10" s="78">
        <f>SUMIFS(days!B:B,days!G:G,B10,days!F:F,C10)/60</f>
        <v>0</v>
      </c>
      <c r="F10" s="78">
        <f>SUMIFS(days!E:E,days!F:F,'previsão -amort exp'!C10,days!G:G,'previsão -amort exp'!B10)</f>
        <v>0</v>
      </c>
      <c r="G10" s="9">
        <f>IF(E10&gt;0,SUMIFS(days!D:D,days!G:G,B10,days!F:F,C10)/60/E10,0)</f>
        <v>0</v>
      </c>
      <c r="H10" s="79">
        <f t="shared" si="0"/>
        <v>0</v>
      </c>
      <c r="I10" t="e">
        <f>IF(COUNTIFS(user_list!#REF!,'previsão -amort exp'!B10,user_list!#REF!,'previsão -amort exp'!C10)&gt;0,AVERAGEIFS(user_list!I:I,user_list!#REF!,'previsão -amort exp'!B10,user_list!#REF!,'previsão -amort exp'!C10),0)</f>
        <v>#REF!</v>
      </c>
      <c r="K10" s="13">
        <f t="shared" si="7"/>
        <v>2016</v>
      </c>
      <c r="L10" s="6" t="str">
        <f t="shared" si="8"/>
        <v>FALL</v>
      </c>
      <c r="M10" s="6">
        <f t="shared" si="1"/>
        <v>96.936320754716988</v>
      </c>
      <c r="N10" s="6">
        <f t="shared" si="2"/>
        <v>0.62851677148846963</v>
      </c>
      <c r="O10">
        <f t="shared" si="3"/>
        <v>4</v>
      </c>
      <c r="P10" s="10">
        <f>IF(N10&gt;0,SUMIFS(days!D:D,days!F:F,IF(L10="WINTER","&lt;=3",IF(L10="SPRING","&lt;=6",IF(L10="SUMMER","&lt;=9","&lt;=12"))),days!F:F,IF(L10="WINTER","&gt;=1",IF(L10="SPRING","&gt;=4",IF(L10="SUMMER","&gt;=7","&gt;=10"))),days!G:G,K10)/60/N10,0)</f>
        <v>0</v>
      </c>
      <c r="Q10" s="82">
        <f t="shared" si="4"/>
        <v>6.9835196832052178E-3</v>
      </c>
      <c r="S10">
        <f>N5-$S$7</f>
        <v>-0.63448211484806394</v>
      </c>
      <c r="V10" s="37">
        <f t="shared" si="5"/>
        <v>2016</v>
      </c>
      <c r="W10" s="41">
        <f t="shared" si="9"/>
        <v>2</v>
      </c>
      <c r="X10" s="41">
        <f t="shared" si="6"/>
        <v>1.4310866673172007</v>
      </c>
      <c r="Y10" s="83">
        <f t="shared" si="10"/>
        <v>0.80039650936931395</v>
      </c>
      <c r="Z10" s="76">
        <f t="shared" si="11"/>
        <v>1.0180273885849274</v>
      </c>
      <c r="AA10" s="76">
        <f t="shared" si="12"/>
        <v>1.0564328378582708</v>
      </c>
      <c r="AB10" s="76">
        <f t="shared" si="13"/>
        <v>1.6871229958061575</v>
      </c>
      <c r="AC10" s="38">
        <f t="shared" si="14"/>
        <v>0.62602663910755219</v>
      </c>
      <c r="AD10" s="38">
        <f t="shared" si="15"/>
        <v>0.25603632848895685</v>
      </c>
      <c r="AE10" s="33">
        <f t="shared" si="16"/>
        <v>7.4503484358517932E-2</v>
      </c>
    </row>
    <row r="11" spans="2:31" ht="15" customHeight="1" thickBot="1" x14ac:dyDescent="0.35">
      <c r="B11" s="12">
        <f>days!$G$2</f>
        <v>2015</v>
      </c>
      <c r="C11">
        <v>9</v>
      </c>
      <c r="D11" s="78">
        <f>SUMIFS(days!C:C,days!G:G,B11,days!F:F,C11)</f>
        <v>56.774004683840801</v>
      </c>
      <c r="E11" s="78">
        <f>SUMIFS(days!B:B,days!G:G,B11,days!F:F,C11)/60</f>
        <v>0.37948244643941348</v>
      </c>
      <c r="F11" s="78">
        <f>SUMIFS(days!E:E,days!F:F,'previsão -amort exp'!C11,days!G:G,'previsão -amort exp'!B11)</f>
        <v>0</v>
      </c>
      <c r="G11" s="9">
        <f>IF(E11&gt;0,SUMIFS(days!D:D,days!G:G,B11,days!F:F,C11)/60/E11,0)</f>
        <v>0</v>
      </c>
      <c r="H11" s="79">
        <f t="shared" si="0"/>
        <v>1.2649414881313782E-2</v>
      </c>
      <c r="I11" t="e">
        <f>IF(COUNTIFS(user_list!#REF!,'previsão -amort exp'!B11,user_list!#REF!,'previsão -amort exp'!C11)&gt;0,AVERAGEIFS(user_list!I:I,user_list!#REF!,'previsão -amort exp'!B11,user_list!#REF!,'previsão -amort exp'!C11),0)</f>
        <v>#REF!</v>
      </c>
      <c r="K11" s="11">
        <f t="shared" si="7"/>
        <v>2017</v>
      </c>
      <c r="L11" s="5" t="str">
        <f t="shared" si="8"/>
        <v>WINTER</v>
      </c>
      <c r="M11" s="5">
        <f t="shared" si="1"/>
        <v>255.60534591194974</v>
      </c>
      <c r="N11" s="5">
        <f t="shared" si="2"/>
        <v>1.6574785988819005</v>
      </c>
      <c r="O11">
        <f t="shared" si="3"/>
        <v>2</v>
      </c>
      <c r="P11" s="9">
        <f>IF(N11&gt;0,SUMIFS(days!D:D,days!F:F,IF(L11="WINTER","&lt;=3",IF(L11="SPRING","&lt;=6",IF(L11="SUMMER","&lt;=9","&lt;=12"))),days!F:F,IF(L11="WINTER","&gt;=1",IF(L11="SPRING","&gt;=4",IF(L11="SUMMER","&gt;=7","&gt;=10"))),days!G:G,K11)/60/N11,0)</f>
        <v>0</v>
      </c>
      <c r="Q11" s="84">
        <f t="shared" si="4"/>
        <v>1.8416428876465562E-2</v>
      </c>
      <c r="S11">
        <f>N6-$S$7</f>
        <v>0.14978160779339045</v>
      </c>
      <c r="V11" s="37">
        <f t="shared" si="5"/>
        <v>2016</v>
      </c>
      <c r="W11" s="41">
        <f t="shared" si="9"/>
        <v>3</v>
      </c>
      <c r="X11" s="41">
        <f t="shared" si="6"/>
        <v>0.53814814814814815</v>
      </c>
      <c r="Y11" s="83">
        <f t="shared" si="10"/>
        <v>1.1726302629962122</v>
      </c>
      <c r="Z11" s="76">
        <f t="shared" si="11"/>
        <v>1.04121781974662</v>
      </c>
      <c r="AA11" s="76">
        <f t="shared" si="12"/>
        <v>1.0180273885849274</v>
      </c>
      <c r="AB11" s="76">
        <f t="shared" si="13"/>
        <v>0.38354527373686342</v>
      </c>
      <c r="AC11" s="38">
        <f t="shared" si="14"/>
        <v>-0.6316661339212869</v>
      </c>
      <c r="AD11" s="38">
        <f t="shared" si="15"/>
        <v>0.15460287441128473</v>
      </c>
      <c r="AE11" s="33">
        <f t="shared" si="16"/>
        <v>8.6518392866432953E-2</v>
      </c>
    </row>
    <row r="12" spans="2:31" ht="15" customHeight="1" thickBot="1" x14ac:dyDescent="0.35">
      <c r="B12" s="12">
        <f>days!$G$2</f>
        <v>2015</v>
      </c>
      <c r="C12">
        <v>10</v>
      </c>
      <c r="D12" s="78">
        <f>SUMIFS(days!C:C,days!G:G,B12,days!F:F,C12)</f>
        <v>58.666471506635496</v>
      </c>
      <c r="E12" s="78">
        <f>SUMIFS(days!B:B,days!G:G,B12,days!F:F,C12)/60</f>
        <v>0.39213186132072725</v>
      </c>
      <c r="F12" s="78">
        <f>SUMIFS(days!E:E,days!F:F,'previsão -amort exp'!C12,days!G:G,'previsão -amort exp'!B12)</f>
        <v>0</v>
      </c>
      <c r="G12" s="9">
        <f>IF(E12&gt;0,SUMIFS(days!D:D,days!G:G,B12,days!F:F,C12)/60/E12,0)</f>
        <v>0</v>
      </c>
      <c r="H12" s="79">
        <f t="shared" si="0"/>
        <v>1.2649414881313782E-2</v>
      </c>
      <c r="I12" t="e">
        <f>IF(COUNTIFS(user_list!#REF!,'previsão -amort exp'!B12,user_list!#REF!,'previsão -amort exp'!C12)&gt;0,AVERAGEIFS(user_list!I:I,user_list!#REF!,'previsão -amort exp'!B12,user_list!#REF!,'previsão -amort exp'!C12),0)</f>
        <v>#REF!</v>
      </c>
      <c r="K12" s="12">
        <f t="shared" si="7"/>
        <v>2017</v>
      </c>
      <c r="L12" t="str">
        <f t="shared" si="8"/>
        <v>SPRING</v>
      </c>
      <c r="M12">
        <f t="shared" si="1"/>
        <v>32.435404339250482</v>
      </c>
      <c r="N12">
        <f t="shared" si="2"/>
        <v>0.21079292680254219</v>
      </c>
      <c r="O12">
        <f t="shared" si="3"/>
        <v>1</v>
      </c>
      <c r="P12" s="56">
        <f>IF(N12&gt;0,SUMIFS(days!D:D,days!F:F,IF(L12="WINTER","&lt;=3",IF(L12="SPRING","&lt;=6",IF(L12="SUMMER","&lt;=9","&lt;=12"))),days!F:F,IF(L12="WINTER","&gt;=1",IF(L12="SPRING","&gt;=4",IF(L12="SUMMER","&gt;=7","&gt;=10"))),days!G:G,K12)/60/N12,0)</f>
        <v>0</v>
      </c>
      <c r="Q12" s="80">
        <f t="shared" si="4"/>
        <v>2.3421436311393579E-3</v>
      </c>
      <c r="V12" s="42">
        <f t="shared" si="5"/>
        <v>2016</v>
      </c>
      <c r="W12" s="34">
        <f t="shared" si="9"/>
        <v>4</v>
      </c>
      <c r="X12" s="34">
        <f t="shared" si="6"/>
        <v>0.62851677148846963</v>
      </c>
      <c r="Y12" s="85">
        <f t="shared" si="10"/>
        <v>0.47873516369507918</v>
      </c>
      <c r="Z12" s="87">
        <f t="shared" si="11"/>
        <v>0.95684542133888884</v>
      </c>
      <c r="AA12" s="87">
        <f t="shared" si="12"/>
        <v>1.04121781974662</v>
      </c>
      <c r="AB12" s="89">
        <f t="shared" si="13"/>
        <v>1.1909994275400104</v>
      </c>
      <c r="AC12" s="35">
        <f t="shared" si="14"/>
        <v>0.1395363879867374</v>
      </c>
      <c r="AD12" s="35">
        <f t="shared" si="15"/>
        <v>0.5624826560515408</v>
      </c>
      <c r="AE12" s="36">
        <f t="shared" si="16"/>
        <v>0.15791303234419912</v>
      </c>
    </row>
    <row r="13" spans="2:31" ht="15" customHeight="1" thickBot="1" x14ac:dyDescent="0.35">
      <c r="B13" s="12">
        <f>days!$G$2</f>
        <v>2015</v>
      </c>
      <c r="C13">
        <v>11</v>
      </c>
      <c r="D13" s="78">
        <f>SUMIFS(days!C:C,days!G:G,B13,days!F:F,C13)</f>
        <v>56.774004683840801</v>
      </c>
      <c r="E13" s="78">
        <f>SUMIFS(days!B:B,days!G:G,B13,days!F:F,C13)/60</f>
        <v>0.37948244643941348</v>
      </c>
      <c r="F13" s="78">
        <f>SUMIFS(days!E:E,days!F:F,'previsão -amort exp'!C13,days!G:G,'previsão -amort exp'!B13)</f>
        <v>0</v>
      </c>
      <c r="G13" s="9">
        <f>IF(E13&gt;0,SUMIFS(days!D:D,days!G:G,B13,days!F:F,C13)/60/E13,0)</f>
        <v>0</v>
      </c>
      <c r="H13" s="79">
        <f t="shared" si="0"/>
        <v>1.2649414881313782E-2</v>
      </c>
      <c r="I13" t="e">
        <f>IF(COUNTIFS(user_list!#REF!,'previsão -amort exp'!B13,user_list!#REF!,'previsão -amort exp'!C13)&gt;0,AVERAGEIFS(user_list!I:I,user_list!#REF!,'previsão -amort exp'!B13,user_list!#REF!,'previsão -amort exp'!C13),0)</f>
        <v>#REF!</v>
      </c>
      <c r="K13" s="12">
        <f t="shared" si="7"/>
        <v>2017</v>
      </c>
      <c r="L13" t="str">
        <f t="shared" si="8"/>
        <v>SUMMER</v>
      </c>
      <c r="M13">
        <f t="shared" si="1"/>
        <v>89.142185358066257</v>
      </c>
      <c r="N13">
        <f t="shared" si="2"/>
        <v>0.61267503838409532</v>
      </c>
      <c r="O13">
        <f t="shared" si="3"/>
        <v>5</v>
      </c>
      <c r="P13" s="56">
        <f>IF(N13&gt;0,SUMIFS(days!D:D,days!F:F,IF(L13="WINTER","&lt;=3",IF(L13="SPRING","&lt;=6",IF(L13="SUMMER","&lt;=9","&lt;=12"))),days!F:F,IF(L13="WINTER","&gt;=1",IF(L13="SPRING","&gt;=4",IF(L13="SUMMER","&gt;=7","&gt;=10"))),days!G:G,K13)/60/N13,0)</f>
        <v>0</v>
      </c>
      <c r="Q13" s="80">
        <f t="shared" si="4"/>
        <v>6.8075004264899477E-3</v>
      </c>
      <c r="V13" s="39">
        <f t="shared" si="5"/>
        <v>2017</v>
      </c>
      <c r="W13" s="40">
        <f t="shared" si="9"/>
        <v>1</v>
      </c>
      <c r="X13" s="40">
        <f t="shared" si="6"/>
        <v>1.6574785988819005</v>
      </c>
      <c r="Y13" s="81">
        <f t="shared" si="10"/>
        <v>1.7983113876200882</v>
      </c>
      <c r="Z13" s="78">
        <f t="shared" si="11"/>
        <v>1.0830653162810686</v>
      </c>
      <c r="AA13" s="78">
        <f t="shared" si="12"/>
        <v>0.95684542133888884</v>
      </c>
      <c r="AB13" s="90">
        <f t="shared" si="13"/>
        <v>0.81601263260070112</v>
      </c>
      <c r="AC13" s="44">
        <f t="shared" si="14"/>
        <v>-0.12550608720949449</v>
      </c>
      <c r="AD13" s="44">
        <f t="shared" si="15"/>
        <v>0.84146596628119941</v>
      </c>
      <c r="AE13" s="45">
        <f t="shared" si="16"/>
        <v>0.26044597243474921</v>
      </c>
    </row>
    <row r="14" spans="2:31" ht="15" customHeight="1" thickBot="1" x14ac:dyDescent="0.35">
      <c r="B14" s="13">
        <f>days!$G$2</f>
        <v>2015</v>
      </c>
      <c r="C14" s="6">
        <v>12</v>
      </c>
      <c r="D14" s="78">
        <f>SUMIFS(days!C:C,days!G:G,B14,days!F:F,C14)</f>
        <v>58.666471506635496</v>
      </c>
      <c r="E14" s="78">
        <f>SUMIFS(days!B:B,days!G:G,B14,days!F:F,C14)/60</f>
        <v>0.39213186132072725</v>
      </c>
      <c r="F14" s="78">
        <f>SUMIFS(days!E:E,days!F:F,'previsão -amort exp'!C14,days!G:G,'previsão -amort exp'!B14)</f>
        <v>0</v>
      </c>
      <c r="G14" s="9">
        <f>IF(E14&gt;0,SUMIFS(days!D:D,days!G:G,B14,days!F:F,C14)/60/E14,0)</f>
        <v>0</v>
      </c>
      <c r="H14" s="79">
        <f t="shared" si="0"/>
        <v>1.2649414881313782E-2</v>
      </c>
      <c r="I14" t="e">
        <f>IF(COUNTIFS(user_list!#REF!,'previsão -amort exp'!B14,user_list!#REF!,'previsão -amort exp'!C14)&gt;0,AVERAGEIFS(user_list!I:I,user_list!#REF!,'previsão -amort exp'!B14,user_list!#REF!,'previsão -amort exp'!C14),0)</f>
        <v>#REF!</v>
      </c>
      <c r="K14" s="13">
        <f t="shared" si="7"/>
        <v>2017</v>
      </c>
      <c r="L14" s="6" t="str">
        <f t="shared" si="8"/>
        <v>FALL</v>
      </c>
      <c r="M14" s="6">
        <f t="shared" si="1"/>
        <v>321.00574363601669</v>
      </c>
      <c r="N14" s="6">
        <f t="shared" si="2"/>
        <v>2.0472820348133625</v>
      </c>
      <c r="O14">
        <f t="shared" si="3"/>
        <v>14</v>
      </c>
      <c r="P14" s="10">
        <f>IF(N14&gt;0,SUMIFS(days!D:D,days!F:F,IF(L14="WINTER","&lt;=3",IF(L14="SPRING","&lt;=6",IF(L14="SUMMER","&lt;=9","&lt;=12"))),days!F:F,IF(L14="WINTER","&gt;=1",IF(L14="SPRING","&gt;=4",IF(L14="SUMMER","&gt;=7","&gt;=10"))),days!G:G,K14)/60/N14,0)</f>
        <v>3.2111228264030509E-3</v>
      </c>
      <c r="Q14" s="82">
        <f t="shared" si="4"/>
        <v>2.2747578164592917E-2</v>
      </c>
      <c r="V14" s="37">
        <f t="shared" si="5"/>
        <v>2017</v>
      </c>
      <c r="W14" s="41">
        <f t="shared" si="9"/>
        <v>2</v>
      </c>
      <c r="X14" s="41">
        <f t="shared" si="6"/>
        <v>0.21079292680254219</v>
      </c>
      <c r="Y14" s="83">
        <f t="shared" si="10"/>
        <v>-0.41523371230500999</v>
      </c>
      <c r="Z14" s="76">
        <f t="shared" si="11"/>
        <v>0.85832046199315681</v>
      </c>
      <c r="AA14" s="76">
        <f t="shared" si="12"/>
        <v>1.0830653162810686</v>
      </c>
      <c r="AB14" s="91">
        <f t="shared" si="13"/>
        <v>1.7090919553886208</v>
      </c>
      <c r="AC14" s="38">
        <f t="shared" si="14"/>
        <v>0.59873619251544863</v>
      </c>
      <c r="AD14" s="38">
        <f t="shared" si="15"/>
        <v>1.4982990285860787</v>
      </c>
      <c r="AE14" s="33">
        <f t="shared" si="16"/>
        <v>0.44612393085744861</v>
      </c>
    </row>
    <row r="15" spans="2:31" ht="15" customHeight="1" thickBot="1" x14ac:dyDescent="0.35">
      <c r="B15" s="11">
        <f t="shared" ref="B15:B46" si="17">B3+1</f>
        <v>2016</v>
      </c>
      <c r="C15" s="7">
        <f t="shared" ref="C15:C46" si="18">C3</f>
        <v>1</v>
      </c>
      <c r="D15" s="78">
        <f>SUMIFS(days!C:C,days!G:G,B15,days!F:F,C15)</f>
        <v>58.666471506635496</v>
      </c>
      <c r="E15" s="78">
        <f>SUMIFS(days!B:B,days!G:G,B15,days!F:F,C15)/60</f>
        <v>0.39213186132072725</v>
      </c>
      <c r="F15" s="78">
        <f>SUMIFS(days!E:E,days!F:F,'previsão -amort exp'!C15,days!G:G,'previsão -amort exp'!B15)</f>
        <v>0</v>
      </c>
      <c r="G15" s="9">
        <f>IF(E15&gt;0,SUMIFS(days!D:D,days!G:G,B15,days!F:F,C15)/60/E15,0)</f>
        <v>0</v>
      </c>
      <c r="H15" s="79">
        <f t="shared" si="0"/>
        <v>1.2649414881313782E-2</v>
      </c>
      <c r="I15" t="e">
        <f>IF(COUNTIFS(user_list!#REF!,'previsão -amort exp'!B15,user_list!#REF!,'previsão -amort exp'!C15)&gt;0,AVERAGEIFS(user_list!I:I,user_list!#REF!,'previsão -amort exp'!B15,user_list!#REF!,'previsão -amort exp'!C15),0)</f>
        <v>#REF!</v>
      </c>
      <c r="K15" s="11">
        <f t="shared" si="7"/>
        <v>2018</v>
      </c>
      <c r="L15" s="5" t="str">
        <f t="shared" si="8"/>
        <v>WINTER</v>
      </c>
      <c r="M15" s="5">
        <f t="shared" si="1"/>
        <v>102.97894736842105</v>
      </c>
      <c r="N15" s="5">
        <f t="shared" si="2"/>
        <v>0.77279483430799245</v>
      </c>
      <c r="O15">
        <f t="shared" si="3"/>
        <v>8</v>
      </c>
      <c r="P15" s="9">
        <f>IF(N15&gt;0,SUMIFS(days!D:D,days!F:F,IF(L15="WINTER","&lt;=3",IF(L15="SPRING","&lt;=6",IF(L15="SUMMER","&lt;=9","&lt;=12"))),days!F:F,IF(L15="WINTER","&gt;=1",IF(L15="SPRING","&gt;=4",IF(L15="SUMMER","&gt;=7","&gt;=10"))),days!G:G,K15)/60/N15,0)</f>
        <v>0</v>
      </c>
      <c r="Q15" s="84">
        <f t="shared" si="4"/>
        <v>8.5866092700888057E-3</v>
      </c>
      <c r="V15" s="37">
        <f t="shared" si="5"/>
        <v>2017</v>
      </c>
      <c r="W15" s="41">
        <f t="shared" si="9"/>
        <v>3</v>
      </c>
      <c r="X15" s="41">
        <f t="shared" si="6"/>
        <v>0.61267503838409532</v>
      </c>
      <c r="Y15" s="83">
        <f t="shared" si="10"/>
        <v>1.2443411723053823</v>
      </c>
      <c r="Z15" s="76">
        <f t="shared" si="11"/>
        <v>0.91622356853999065</v>
      </c>
      <c r="AA15" s="76">
        <f t="shared" si="12"/>
        <v>0.85832046199315681</v>
      </c>
      <c r="AB15" s="91">
        <f t="shared" si="13"/>
        <v>0.22665432807186991</v>
      </c>
      <c r="AC15" s="38">
        <f t="shared" si="14"/>
        <v>-0.6246350424120285</v>
      </c>
      <c r="AD15" s="38">
        <f t="shared" si="15"/>
        <v>0.3860207103122254</v>
      </c>
      <c r="AE15" s="33">
        <f t="shared" si="16"/>
        <v>0.43710844777566515</v>
      </c>
    </row>
    <row r="16" spans="2:31" ht="15" customHeight="1" thickBot="1" x14ac:dyDescent="0.35">
      <c r="B16" s="12">
        <f t="shared" si="17"/>
        <v>2016</v>
      </c>
      <c r="C16" s="55">
        <f t="shared" si="18"/>
        <v>2</v>
      </c>
      <c r="D16" s="78">
        <f>SUMIFS(days!C:C,days!G:G,B16,days!F:F,C16)</f>
        <v>54.881537861046105</v>
      </c>
      <c r="E16" s="78">
        <f>SUMIFS(days!B:B,days!G:G,B16,days!F:F,C16)/60</f>
        <v>0.36683303155809971</v>
      </c>
      <c r="F16" s="78">
        <f>SUMIFS(days!E:E,days!F:F,'previsão -amort exp'!C16,days!G:G,'previsão -amort exp'!B16)</f>
        <v>0</v>
      </c>
      <c r="G16" s="9">
        <f>IF(E16&gt;0,SUMIFS(days!D:D,days!G:G,B16,days!F:F,C16)/60/E16,0)</f>
        <v>0</v>
      </c>
      <c r="H16" s="79">
        <f t="shared" si="0"/>
        <v>1.2649414881313784E-2</v>
      </c>
      <c r="I16" t="e">
        <f>IF(COUNTIFS(user_list!#REF!,'previsão -amort exp'!B16,user_list!#REF!,'previsão -amort exp'!C16)&gt;0,AVERAGEIFS(user_list!I:I,user_list!#REF!,'previsão -amort exp'!B16,user_list!#REF!,'previsão -amort exp'!C16),0)</f>
        <v>#REF!</v>
      </c>
      <c r="K16" s="12">
        <f t="shared" si="7"/>
        <v>2018</v>
      </c>
      <c r="L16" t="str">
        <f t="shared" si="8"/>
        <v>SPRING</v>
      </c>
      <c r="M16">
        <f t="shared" si="1"/>
        <v>32.873684210526321</v>
      </c>
      <c r="N16">
        <f t="shared" si="2"/>
        <v>0.21804678362573104</v>
      </c>
      <c r="O16">
        <f t="shared" si="3"/>
        <v>3</v>
      </c>
      <c r="P16" s="56">
        <f>IF(N16&gt;0,SUMIFS(days!D:D,days!F:F,IF(L16="WINTER","&lt;=3",IF(L16="SPRING","&lt;=6",IF(L16="SUMMER","&lt;=9","&lt;=12"))),days!F:F,IF(L16="WINTER","&gt;=1",IF(L16="SPRING","&gt;=4",IF(L16="SUMMER","&gt;=7","&gt;=10"))),days!G:G,K16)/60/N16,0)</f>
        <v>0</v>
      </c>
      <c r="Q16" s="80">
        <f t="shared" si="4"/>
        <v>2.4227420402859003E-3</v>
      </c>
      <c r="V16" s="42">
        <f t="shared" si="5"/>
        <v>2017</v>
      </c>
      <c r="W16" s="34">
        <f t="shared" si="9"/>
        <v>4</v>
      </c>
      <c r="X16" s="34">
        <f t="shared" si="6"/>
        <v>2.0472820348133625</v>
      </c>
      <c r="Y16" s="85">
        <f t="shared" si="10"/>
        <v>1.907745646826625</v>
      </c>
      <c r="Z16" s="87">
        <f t="shared" si="11"/>
        <v>1.0649518802829858</v>
      </c>
      <c r="AA16" s="87">
        <f t="shared" si="12"/>
        <v>0.91622356853999065</v>
      </c>
      <c r="AB16" s="89">
        <f t="shared" si="13"/>
        <v>1.0557599565267282</v>
      </c>
      <c r="AC16" s="35">
        <f t="shared" si="14"/>
        <v>0.1575962544126725</v>
      </c>
      <c r="AD16" s="35">
        <f t="shared" si="15"/>
        <v>0.9915220782866343</v>
      </c>
      <c r="AE16" s="36">
        <f t="shared" si="16"/>
        <v>0.52027049235231049</v>
      </c>
    </row>
    <row r="17" spans="2:31" ht="15" customHeight="1" thickBot="1" x14ac:dyDescent="0.35">
      <c r="B17" s="12">
        <f t="shared" si="17"/>
        <v>2016</v>
      </c>
      <c r="C17" s="55">
        <f t="shared" si="18"/>
        <v>3</v>
      </c>
      <c r="D17" s="78">
        <f>SUMIFS(days!C:C,days!G:G,B17,days!F:F,C17)</f>
        <v>58.666471506635496</v>
      </c>
      <c r="E17" s="78">
        <f>SUMIFS(days!B:B,days!G:G,B17,days!F:F,C17)/60</f>
        <v>0.39213186132072725</v>
      </c>
      <c r="F17" s="78">
        <f>SUMIFS(days!E:E,days!F:F,'previsão -amort exp'!C17,days!G:G,'previsão -amort exp'!B17)</f>
        <v>0</v>
      </c>
      <c r="G17" s="9">
        <f>IF(E17&gt;0,SUMIFS(days!D:D,days!G:G,B17,days!F:F,C17)/60/E17,0)</f>
        <v>0</v>
      </c>
      <c r="H17" s="79">
        <f t="shared" si="0"/>
        <v>1.2649414881313782E-2</v>
      </c>
      <c r="I17" t="e">
        <f>IF(COUNTIFS(user_list!#REF!,'previsão -amort exp'!B17,user_list!#REF!,'previsão -amort exp'!C17)&gt;0,AVERAGEIFS(user_list!I:I,user_list!#REF!,'previsão -amort exp'!B17,user_list!#REF!,'previsão -amort exp'!C17),0)</f>
        <v>#REF!</v>
      </c>
      <c r="K17" s="12">
        <f t="shared" si="7"/>
        <v>2018</v>
      </c>
      <c r="L17" t="str">
        <f t="shared" si="8"/>
        <v>SUMMER</v>
      </c>
      <c r="M17">
        <f t="shared" si="1"/>
        <v>15.905263157894735</v>
      </c>
      <c r="N17">
        <f t="shared" si="2"/>
        <v>0.10242397660818707</v>
      </c>
      <c r="O17">
        <f t="shared" si="3"/>
        <v>1</v>
      </c>
      <c r="P17" s="56">
        <f>IF(N17&gt;0,SUMIFS(days!D:D,days!F:F,IF(L17="WINTER","&lt;=3",IF(L17="SPRING","&lt;=6",IF(L17="SUMMER","&lt;=9","&lt;=12"))),days!F:F,IF(L17="WINTER","&gt;=1",IF(L17="SPRING","&gt;=4",IF(L17="SUMMER","&gt;=7","&gt;=10"))),days!G:G,K17)/60/N17,0)</f>
        <v>0</v>
      </c>
      <c r="Q17" s="80">
        <f t="shared" si="4"/>
        <v>1.1380441845354119E-3</v>
      </c>
      <c r="V17" s="39">
        <f t="shared" si="5"/>
        <v>2018</v>
      </c>
      <c r="W17" s="40">
        <f t="shared" si="9"/>
        <v>1</v>
      </c>
      <c r="X17" s="40">
        <f t="shared" si="6"/>
        <v>0.77279483430799245</v>
      </c>
      <c r="Y17" s="81">
        <f t="shared" si="10"/>
        <v>0.89830092151748697</v>
      </c>
      <c r="Z17" s="78">
        <f t="shared" si="11"/>
        <v>1.0399542364681611</v>
      </c>
      <c r="AA17" s="78">
        <f t="shared" si="12"/>
        <v>1.0649518802829858</v>
      </c>
      <c r="AB17" s="90">
        <f t="shared" si="13"/>
        <v>0.9394457930734913</v>
      </c>
      <c r="AC17" s="44">
        <f t="shared" si="14"/>
        <v>-0.12854151538700895</v>
      </c>
      <c r="AD17" s="44">
        <f t="shared" si="15"/>
        <v>0.16665095876549885</v>
      </c>
      <c r="AE17" s="45">
        <f t="shared" si="16"/>
        <v>0.46722756231428875</v>
      </c>
    </row>
    <row r="18" spans="2:31" ht="15" customHeight="1" thickBot="1" x14ac:dyDescent="0.35">
      <c r="B18" s="12">
        <f t="shared" si="17"/>
        <v>2016</v>
      </c>
      <c r="C18" s="55">
        <f t="shared" si="18"/>
        <v>4</v>
      </c>
      <c r="D18" s="78">
        <f>SUMIFS(days!C:C,days!G:G,B18,days!F:F,C18)</f>
        <v>70.444890759790169</v>
      </c>
      <c r="E18" s="78">
        <f>SUMIFS(days!B:B,days!G:G,B18,days!F:F,C18)/60</f>
        <v>0.47062168694574275</v>
      </c>
      <c r="F18" s="78">
        <f>SUMIFS(days!E:E,days!F:F,'previsão -amort exp'!C18,days!G:G,'previsão -amort exp'!B18)</f>
        <v>0</v>
      </c>
      <c r="G18" s="9">
        <f>IF(E18&gt;0,SUMIFS(days!D:D,days!G:G,B18,days!F:F,C18)/60/E18,0)</f>
        <v>0</v>
      </c>
      <c r="H18" s="79">
        <f t="shared" si="0"/>
        <v>1.568738956485809E-2</v>
      </c>
      <c r="I18" t="e">
        <f>IF(COUNTIFS(user_list!#REF!,'previsão -amort exp'!B18,user_list!#REF!,'previsão -amort exp'!C18)&gt;0,AVERAGEIFS(user_list!I:I,user_list!#REF!,'previsão -amort exp'!B18,user_list!#REF!,'previsão -amort exp'!C18),0)</f>
        <v>#REF!</v>
      </c>
      <c r="K18" s="13">
        <f t="shared" si="7"/>
        <v>2018</v>
      </c>
      <c r="L18" s="6" t="str">
        <f t="shared" si="8"/>
        <v>FALL</v>
      </c>
      <c r="M18" s="6">
        <f t="shared" si="1"/>
        <v>114.90526315789471</v>
      </c>
      <c r="N18" s="6">
        <f t="shared" si="2"/>
        <v>0.76177582846003888</v>
      </c>
      <c r="O18">
        <f t="shared" si="3"/>
        <v>4</v>
      </c>
      <c r="P18" s="10">
        <f>IF(N18&gt;0,SUMIFS(days!D:D,days!F:F,IF(L18="WINTER","&lt;=3",IF(L18="SPRING","&lt;=6",IF(L18="SUMMER","&lt;=9","&lt;=12"))),days!F:F,IF(L18="WINTER","&gt;=1",IF(L18="SPRING","&gt;=4",IF(L18="SUMMER","&gt;=7","&gt;=10"))),days!G:G,K18)/60/N18,0)</f>
        <v>0</v>
      </c>
      <c r="Q18" s="82">
        <f t="shared" si="4"/>
        <v>8.4641758717782095E-3</v>
      </c>
      <c r="V18" s="37">
        <f t="shared" si="5"/>
        <v>2018</v>
      </c>
      <c r="W18" s="41">
        <f t="shared" si="9"/>
        <v>2</v>
      </c>
      <c r="X18" s="41">
        <f t="shared" si="6"/>
        <v>0.21804678362573104</v>
      </c>
      <c r="Y18" s="83">
        <f t="shared" si="10"/>
        <v>-0.38068940888971758</v>
      </c>
      <c r="Z18" s="76">
        <f t="shared" si="11"/>
        <v>0.82685768966447926</v>
      </c>
      <c r="AA18" s="76">
        <f t="shared" si="12"/>
        <v>1.0399542364681611</v>
      </c>
      <c r="AB18" s="91">
        <f t="shared" si="13"/>
        <v>1.6386904289836097</v>
      </c>
      <c r="AC18" s="38">
        <f t="shared" si="14"/>
        <v>0.57286018326071586</v>
      </c>
      <c r="AD18" s="38">
        <f t="shared" si="15"/>
        <v>1.4206436453578788</v>
      </c>
      <c r="AE18" s="33">
        <f t="shared" si="16"/>
        <v>0.61023997477082725</v>
      </c>
    </row>
    <row r="19" spans="2:31" ht="15" customHeight="1" thickBot="1" x14ac:dyDescent="0.35">
      <c r="B19" s="12">
        <f t="shared" si="17"/>
        <v>2016</v>
      </c>
      <c r="C19" s="55">
        <f t="shared" si="18"/>
        <v>5</v>
      </c>
      <c r="D19" s="78">
        <f>SUMIFS(days!C:C,days!G:G,B19,days!F:F,C19)</f>
        <v>69.320435478611458</v>
      </c>
      <c r="E19" s="78">
        <f>SUMIFS(days!B:B,days!G:G,B19,days!F:F,C19)/60</f>
        <v>0.46370800662555955</v>
      </c>
      <c r="F19" s="78">
        <f>SUMIFS(days!E:E,days!F:F,'previsão -amort exp'!C19,days!G:G,'previsão -amort exp'!B19)</f>
        <v>4</v>
      </c>
      <c r="G19" s="9">
        <f>IF(E19&gt;0,SUMIFS(days!D:D,days!G:G,B19,days!F:F,C19)/60/E19,0)</f>
        <v>0.17491850464554884</v>
      </c>
      <c r="H19" s="79">
        <f t="shared" si="0"/>
        <v>1.4958322794372888E-2</v>
      </c>
      <c r="I19" t="e">
        <f>IF(COUNTIFS(user_list!#REF!,'previsão -amort exp'!B19,user_list!#REF!,'previsão -amort exp'!C19)&gt;0,AVERAGEIFS(user_list!I:I,user_list!#REF!,'previsão -amort exp'!B19,user_list!#REF!,'previsão -amort exp'!C19),0)</f>
        <v>#REF!</v>
      </c>
      <c r="K19" s="11">
        <f t="shared" si="7"/>
        <v>2019</v>
      </c>
      <c r="L19" s="5" t="str">
        <f t="shared" si="8"/>
        <v>WINTER</v>
      </c>
      <c r="M19" s="5">
        <f t="shared" si="1"/>
        <v>247.13446115288221</v>
      </c>
      <c r="N19" s="5">
        <f t="shared" si="2"/>
        <v>1.6638809204724774</v>
      </c>
      <c r="O19">
        <f t="shared" si="3"/>
        <v>18</v>
      </c>
      <c r="P19" s="9">
        <f>IF(N19&gt;0,SUMIFS(days!D:D,days!F:F,IF(L19="WINTER","&lt;=3",IF(L19="SPRING","&lt;=6",IF(L19="SUMMER","&lt;=9","&lt;=12"))),days!F:F,IF(L19="WINTER","&gt;=1",IF(L19="SPRING","&gt;=4",IF(L19="SUMMER","&gt;=7","&gt;=10"))),days!G:G,K19)/60/N19,0)</f>
        <v>0</v>
      </c>
      <c r="Q19" s="84">
        <f t="shared" si="4"/>
        <v>1.8487565783027526E-2</v>
      </c>
      <c r="V19" s="37">
        <f t="shared" si="5"/>
        <v>2018</v>
      </c>
      <c r="W19" s="41">
        <f t="shared" si="9"/>
        <v>3</v>
      </c>
      <c r="X19" s="41">
        <f t="shared" si="6"/>
        <v>0.10242397660818707</v>
      </c>
      <c r="Y19" s="83">
        <f t="shared" si="10"/>
        <v>0.72705901902021552</v>
      </c>
      <c r="Z19" s="76">
        <f t="shared" si="11"/>
        <v>0.8118878890678396</v>
      </c>
      <c r="AA19" s="76">
        <f t="shared" si="12"/>
        <v>0.82685768966447926</v>
      </c>
      <c r="AB19" s="91">
        <f t="shared" si="13"/>
        <v>0.20222264725245076</v>
      </c>
      <c r="AC19" s="38">
        <f t="shared" si="14"/>
        <v>-0.62645280391304892</v>
      </c>
      <c r="AD19" s="38">
        <f t="shared" si="15"/>
        <v>9.979867064426369E-2</v>
      </c>
      <c r="AE19" s="33">
        <f t="shared" si="16"/>
        <v>0.53367377915184266</v>
      </c>
    </row>
    <row r="20" spans="2:31" ht="15" customHeight="1" thickBot="1" x14ac:dyDescent="0.35">
      <c r="B20" s="12">
        <f t="shared" si="17"/>
        <v>2016</v>
      </c>
      <c r="C20" s="55">
        <f t="shared" si="18"/>
        <v>6</v>
      </c>
      <c r="D20" s="78">
        <f>SUMIFS(days!C:C,days!G:G,B20,days!F:F,C20)</f>
        <v>71.13924050632906</v>
      </c>
      <c r="E20" s="78">
        <f>SUMIFS(days!B:B,days!G:G,B20,days!F:F,C20)/60</f>
        <v>0.49675697374589828</v>
      </c>
      <c r="F20" s="78">
        <f>SUMIFS(days!E:E,days!F:F,'previsão -amort exp'!C20,days!G:G,'previsão -amort exp'!B20)</f>
        <v>4</v>
      </c>
      <c r="G20" s="9">
        <f>IF(E20&gt;0,SUMIFS(days!D:D,days!G:G,B20,days!F:F,C20)/60/E20,0)</f>
        <v>0</v>
      </c>
      <c r="H20" s="79">
        <f t="shared" si="0"/>
        <v>1.6558565791529943E-2</v>
      </c>
      <c r="I20" t="e">
        <f>IF(COUNTIFS(user_list!#REF!,'previsão -amort exp'!B20,user_list!#REF!,'previsão -amort exp'!C20)&gt;0,AVERAGEIFS(user_list!I:I,user_list!#REF!,'previsão -amort exp'!B20,user_list!#REF!,'previsão -amort exp'!C20),0)</f>
        <v>#REF!</v>
      </c>
      <c r="K20" s="12">
        <f t="shared" si="7"/>
        <v>2019</v>
      </c>
      <c r="L20" t="str">
        <f t="shared" si="8"/>
        <v>SPRING</v>
      </c>
      <c r="M20">
        <f t="shared" si="1"/>
        <v>498.0930574400723</v>
      </c>
      <c r="N20">
        <f t="shared" si="2"/>
        <v>3.2895174197405233</v>
      </c>
      <c r="O20">
        <f t="shared" si="3"/>
        <v>23</v>
      </c>
      <c r="P20" s="56">
        <f>IF(N20&gt;0,SUMIFS(days!D:D,days!F:F,IF(L20="WINTER","&lt;=3",IF(L20="SPRING","&lt;=6",IF(L20="SUMMER","&lt;=9","&lt;=12"))),days!F:F,IF(L20="WINTER","&gt;=1",IF(L20="SPRING","&gt;=4",IF(L20="SUMMER","&gt;=7","&gt;=10"))),days!G:G,K20)/60/N20,0)</f>
        <v>0.31836703522281473</v>
      </c>
      <c r="Q20" s="80">
        <f t="shared" si="4"/>
        <v>3.6550193552672479E-2</v>
      </c>
      <c r="V20" s="42">
        <f t="shared" si="5"/>
        <v>2018</v>
      </c>
      <c r="W20" s="34">
        <f t="shared" si="9"/>
        <v>4</v>
      </c>
      <c r="X20" s="34">
        <f t="shared" si="6"/>
        <v>0.76177582846003888</v>
      </c>
      <c r="Y20" s="85">
        <f t="shared" si="10"/>
        <v>0.60417957404736633</v>
      </c>
      <c r="Z20" s="87">
        <f t="shared" si="11"/>
        <v>0.78073164181476862</v>
      </c>
      <c r="AA20" s="87">
        <f t="shared" si="12"/>
        <v>0.8118878890678396</v>
      </c>
      <c r="AB20" s="89">
        <f t="shared" si="13"/>
        <v>0.96948414348051215</v>
      </c>
      <c r="AC20" s="35">
        <f t="shared" si="14"/>
        <v>0.15381299581765673</v>
      </c>
      <c r="AD20" s="35">
        <f t="shared" si="15"/>
        <v>0.20770831502047327</v>
      </c>
      <c r="AE20" s="36">
        <f t="shared" si="16"/>
        <v>0.48477895953213723</v>
      </c>
    </row>
    <row r="21" spans="2:31" ht="15" customHeight="1" thickBot="1" x14ac:dyDescent="0.35">
      <c r="B21" s="12">
        <f t="shared" si="17"/>
        <v>2016</v>
      </c>
      <c r="C21" s="55">
        <f t="shared" si="18"/>
        <v>7</v>
      </c>
      <c r="D21" s="78">
        <f>SUMIFS(days!C:C,days!G:G,B21,days!F:F,C21)</f>
        <v>66</v>
      </c>
      <c r="E21" s="78">
        <f>SUMIFS(days!B:B,days!G:G,B21,days!F:F,C21)/60</f>
        <v>0.43990740740740741</v>
      </c>
      <c r="F21" s="78">
        <f>SUMIFS(days!E:E,days!F:F,'previsão -amort exp'!C21,days!G:G,'previsão -amort exp'!B21)</f>
        <v>5</v>
      </c>
      <c r="G21" s="9">
        <f>IF(E21&gt;0,SUMIFS(days!D:D,days!G:G,B21,days!F:F,C21)/60/E21,0)</f>
        <v>0.1970111555462008</v>
      </c>
      <c r="H21" s="79">
        <f t="shared" si="0"/>
        <v>1.4190561529271208E-2</v>
      </c>
      <c r="I21" t="e">
        <f>IF(COUNTIFS(user_list!#REF!,'previsão -amort exp'!B21,user_list!#REF!,'previsão -amort exp'!C21)&gt;0,AVERAGEIFS(user_list!I:I,user_list!#REF!,'previsão -amort exp'!B21,user_list!#REF!,'previsão -amort exp'!C21),0)</f>
        <v>#REF!</v>
      </c>
      <c r="K21" s="12">
        <f t="shared" si="7"/>
        <v>2019</v>
      </c>
      <c r="L21" t="str">
        <f t="shared" si="8"/>
        <v>SUMMER</v>
      </c>
      <c r="M21">
        <f t="shared" si="1"/>
        <v>530.55411433186202</v>
      </c>
      <c r="N21">
        <f t="shared" si="2"/>
        <v>3.2798862667490067</v>
      </c>
      <c r="O21">
        <f t="shared" si="3"/>
        <v>21</v>
      </c>
      <c r="P21" s="56">
        <f>IF(N21&gt;0,SUMIFS(days!D:D,days!F:F,IF(L21="WINTER","&lt;=3",IF(L21="SPRING","&lt;=6",IF(L21="SUMMER","&lt;=9","&lt;=12"))),days!F:F,IF(L21="WINTER","&gt;=1",IF(L21="SPRING","&gt;=4",IF(L21="SUMMER","&gt;=7","&gt;=10"))),days!G:G,K21)/60/N21,0)</f>
        <v>0.41494085426059679</v>
      </c>
      <c r="Q21" s="80">
        <f t="shared" si="4"/>
        <v>3.6443180741655631E-2</v>
      </c>
      <c r="V21" s="39">
        <f t="shared" si="5"/>
        <v>2019</v>
      </c>
      <c r="W21" s="40">
        <f t="shared" si="9"/>
        <v>1</v>
      </c>
      <c r="X21" s="40">
        <f t="shared" si="6"/>
        <v>1.6638809204724774</v>
      </c>
      <c r="Y21" s="81">
        <f t="shared" si="10"/>
        <v>1.7924224358594862</v>
      </c>
      <c r="Z21" s="78">
        <f t="shared" si="11"/>
        <v>0.93248526092147621</v>
      </c>
      <c r="AA21" s="78">
        <f t="shared" si="12"/>
        <v>0.78073164181476862</v>
      </c>
      <c r="AB21" s="90">
        <f t="shared" si="13"/>
        <v>0.65219012642775964</v>
      </c>
      <c r="AC21" s="44">
        <f t="shared" si="14"/>
        <v>-0.11011429020976587</v>
      </c>
      <c r="AD21" s="44">
        <f t="shared" si="15"/>
        <v>1.0116907940447177</v>
      </c>
      <c r="AE21" s="45">
        <f t="shared" si="16"/>
        <v>0.56381573470902424</v>
      </c>
    </row>
    <row r="22" spans="2:31" ht="15" customHeight="1" thickBot="1" x14ac:dyDescent="0.35">
      <c r="B22" s="12">
        <f t="shared" si="17"/>
        <v>2016</v>
      </c>
      <c r="C22" s="55">
        <f t="shared" si="18"/>
        <v>8</v>
      </c>
      <c r="D22" s="78">
        <f>SUMIFS(days!C:C,days!G:G,B22,days!F:F,C22)</f>
        <v>9.9999999999999964</v>
      </c>
      <c r="E22" s="78">
        <f>SUMIFS(days!B:B,days!G:G,B22,days!F:F,C22)/60</f>
        <v>6.5740740740740752E-2</v>
      </c>
      <c r="F22" s="78">
        <f>SUMIFS(days!E:E,days!F:F,'previsão -amort exp'!C22,days!G:G,'previsão -amort exp'!B22)</f>
        <v>1</v>
      </c>
      <c r="G22" s="9">
        <f>IF(E22&gt;0,SUMIFS(days!D:D,days!G:G,B22,days!F:F,C22)/60/E22,0)</f>
        <v>0</v>
      </c>
      <c r="H22" s="79">
        <f t="shared" si="0"/>
        <v>2.1206690561529273E-3</v>
      </c>
      <c r="I22" t="e">
        <f>IF(COUNTIFS(user_list!#REF!,'previsão -amort exp'!B22,user_list!#REF!,'previsão -amort exp'!C22)&gt;0,AVERAGEIFS(user_list!I:I,user_list!#REF!,'previsão -amort exp'!B22,user_list!#REF!,'previsão -amort exp'!C22),0)</f>
        <v>#REF!</v>
      </c>
      <c r="K22" s="13">
        <f t="shared" si="7"/>
        <v>2019</v>
      </c>
      <c r="L22" s="6" t="str">
        <f t="shared" si="8"/>
        <v>FALL</v>
      </c>
      <c r="M22" s="6">
        <f t="shared" si="1"/>
        <v>377.13053385577103</v>
      </c>
      <c r="N22" s="6">
        <f t="shared" si="2"/>
        <v>2.4576120111615842</v>
      </c>
      <c r="O22">
        <f t="shared" si="3"/>
        <v>20</v>
      </c>
      <c r="P22" s="10">
        <f>IF(N22&gt;0,SUMIFS(days!D:D,days!F:F,IF(L22="WINTER","&lt;=3",IF(L22="SPRING","&lt;=6",IF(L22="SUMMER","&lt;=9","&lt;=12"))),days!F:F,IF(L22="WINTER","&gt;=1",IF(L22="SPRING","&gt;=4",IF(L22="SUMMER","&gt;=7","&gt;=10"))),days!G:G,K22)/60/N22,0)</f>
        <v>0.45222241216612036</v>
      </c>
      <c r="Q22" s="82">
        <f t="shared" si="4"/>
        <v>2.7306800124017601E-2</v>
      </c>
      <c r="V22" s="37">
        <f t="shared" si="5"/>
        <v>2019</v>
      </c>
      <c r="W22" s="41">
        <f t="shared" si="9"/>
        <v>2</v>
      </c>
      <c r="X22" s="41">
        <f t="shared" si="6"/>
        <v>3.2895174197405233</v>
      </c>
      <c r="Y22" s="83">
        <f t="shared" si="10"/>
        <v>2.7166572364798074</v>
      </c>
      <c r="Z22" s="76">
        <f t="shared" si="11"/>
        <v>1.2001110572552258</v>
      </c>
      <c r="AA22" s="76">
        <f t="shared" si="12"/>
        <v>0.93248526092147621</v>
      </c>
      <c r="AB22" s="91">
        <f t="shared" si="13"/>
        <v>1.5053454441821921</v>
      </c>
      <c r="AC22" s="38">
        <f t="shared" si="14"/>
        <v>0.60535760138695693</v>
      </c>
      <c r="AD22" s="38">
        <f t="shared" si="15"/>
        <v>1.7841719755583312</v>
      </c>
      <c r="AE22" s="33">
        <f t="shared" si="16"/>
        <v>0.74686917083642024</v>
      </c>
    </row>
    <row r="23" spans="2:31" ht="15" customHeight="1" thickBot="1" x14ac:dyDescent="0.35">
      <c r="B23" s="12">
        <f t="shared" si="17"/>
        <v>2016</v>
      </c>
      <c r="C23" s="55">
        <f t="shared" si="18"/>
        <v>9</v>
      </c>
      <c r="D23" s="78">
        <f>SUMIFS(days!C:C,days!G:G,B23,days!F:F,C23)</f>
        <v>4.875</v>
      </c>
      <c r="E23" s="78">
        <f>SUMIFS(days!B:B,days!G:G,B23,days!F:F,C23)/60</f>
        <v>3.2500000000000001E-2</v>
      </c>
      <c r="F23" s="78">
        <f>SUMIFS(days!E:E,days!F:F,'previsão -amort exp'!C23,days!G:G,'previsão -amort exp'!B23)</f>
        <v>0</v>
      </c>
      <c r="G23" s="9">
        <f>IF(E23&gt;0,SUMIFS(days!D:D,days!G:G,B23,days!F:F,C23)/60/E23,0)</f>
        <v>0</v>
      </c>
      <c r="H23" s="79">
        <f t="shared" si="0"/>
        <v>1.0833333333333333E-3</v>
      </c>
      <c r="I23" t="e">
        <f>IF(COUNTIFS(user_list!#REF!,'previsão -amort exp'!B23,user_list!#REF!,'previsão -amort exp'!C23)&gt;0,AVERAGEIFS(user_list!I:I,user_list!#REF!,'previsão -amort exp'!B23,user_list!#REF!,'previsão -amort exp'!C23),0)</f>
        <v>#REF!</v>
      </c>
      <c r="K23" s="11">
        <f t="shared" si="7"/>
        <v>2020</v>
      </c>
      <c r="L23" s="5" t="str">
        <f t="shared" si="8"/>
        <v>WINTER</v>
      </c>
      <c r="M23" s="5">
        <f t="shared" si="1"/>
        <v>327.22467532467539</v>
      </c>
      <c r="N23" s="5">
        <f t="shared" si="2"/>
        <v>1.8879661255411251</v>
      </c>
      <c r="O23">
        <f t="shared" si="3"/>
        <v>21</v>
      </c>
      <c r="P23" s="9">
        <f>IF(N23&gt;0,SUMIFS(days!D:D,days!F:F,IF(L23="WINTER","&lt;=3",IF(L23="SPRING","&lt;=6",IF(L23="SUMMER","&lt;=9","&lt;=12"))),days!F:F,IF(L23="WINTER","&gt;=1",IF(L23="SPRING","&gt;=4",IF(L23="SUMMER","&gt;=7","&gt;=10"))),days!G:G,K23)/60/N23,0)</f>
        <v>0.60330303772094207</v>
      </c>
      <c r="Q23" s="84">
        <f t="shared" si="4"/>
        <v>2.0977401394901389E-2</v>
      </c>
      <c r="V23" s="37">
        <f t="shared" si="5"/>
        <v>2019</v>
      </c>
      <c r="W23" s="41">
        <f t="shared" si="9"/>
        <v>3</v>
      </c>
      <c r="X23" s="41">
        <f t="shared" si="6"/>
        <v>3.2798862667490067</v>
      </c>
      <c r="Y23" s="83">
        <f t="shared" si="10"/>
        <v>3.9063390706620558</v>
      </c>
      <c r="Z23" s="76">
        <f t="shared" si="11"/>
        <v>1.6060452592662502</v>
      </c>
      <c r="AA23" s="76">
        <f t="shared" si="12"/>
        <v>1.2001110572552258</v>
      </c>
      <c r="AB23" s="91">
        <f t="shared" si="13"/>
        <v>0.5736582533421769</v>
      </c>
      <c r="AC23" s="38">
        <f t="shared" si="14"/>
        <v>-0.57716079366885309</v>
      </c>
      <c r="AD23" s="38">
        <f t="shared" si="15"/>
        <v>2.7062280134068297</v>
      </c>
      <c r="AE23" s="33">
        <f t="shared" si="16"/>
        <v>1.0407729972219817</v>
      </c>
    </row>
    <row r="24" spans="2:31" ht="15" customHeight="1" thickBot="1" x14ac:dyDescent="0.35">
      <c r="B24" s="12">
        <f t="shared" si="17"/>
        <v>2016</v>
      </c>
      <c r="C24" s="55">
        <f t="shared" si="18"/>
        <v>10</v>
      </c>
      <c r="D24" s="78">
        <f>SUMIFS(days!C:C,days!G:G,B24,days!F:F,C24)</f>
        <v>42.965000000000003</v>
      </c>
      <c r="E24" s="78">
        <f>SUMIFS(days!B:B,days!G:G,B24,days!F:F,C24)/60</f>
        <v>0.28036666666666671</v>
      </c>
      <c r="F24" s="78">
        <f>SUMIFS(days!E:E,days!F:F,'previsão -amort exp'!C24,days!G:G,'previsão -amort exp'!B24)</f>
        <v>1</v>
      </c>
      <c r="G24" s="9">
        <f>IF(E24&gt;0,SUMIFS(days!D:D,days!G:G,B24,days!F:F,C24)/60/E24,0)</f>
        <v>0</v>
      </c>
      <c r="H24" s="79">
        <f t="shared" si="0"/>
        <v>9.0440860215053771E-3</v>
      </c>
      <c r="I24" t="e">
        <f>IF(COUNTIFS(user_list!#REF!,'previsão -amort exp'!B24,user_list!#REF!,'previsão -amort exp'!C24)&gt;0,AVERAGEIFS(user_list!I:I,user_list!#REF!,'previsão -amort exp'!B24,user_list!#REF!,'previsão -amort exp'!C24),0)</f>
        <v>#REF!</v>
      </c>
      <c r="K24" s="12">
        <f t="shared" si="7"/>
        <v>2020</v>
      </c>
      <c r="L24" t="str">
        <f t="shared" si="8"/>
        <v>SPRING</v>
      </c>
      <c r="M24">
        <f t="shared" si="1"/>
        <v>355.19999999999993</v>
      </c>
      <c r="N24">
        <f t="shared" si="2"/>
        <v>2.3366791666666673</v>
      </c>
      <c r="O24">
        <f t="shared" si="3"/>
        <v>34</v>
      </c>
      <c r="P24" s="56">
        <f>IF(N24&gt;0,SUMIFS(days!D:D,days!F:F,IF(L24="WINTER","&lt;=3",IF(L24="SPRING","&lt;=6",IF(L24="SUMMER","&lt;=9","&lt;=12"))),days!F:F,IF(L24="WINTER","&gt;=1",IF(L24="SPRING","&gt;=4",IF(L24="SUMMER","&gt;=7","&gt;=10"))),days!G:G,K24)/60/N24,0)</f>
        <v>0.65042784879697291</v>
      </c>
      <c r="Q24" s="80">
        <f t="shared" si="4"/>
        <v>2.5963101851851859E-2</v>
      </c>
      <c r="V24" s="42">
        <f t="shared" si="5"/>
        <v>2019</v>
      </c>
      <c r="W24" s="34">
        <f t="shared" si="9"/>
        <v>4</v>
      </c>
      <c r="X24" s="34">
        <f t="shared" si="6"/>
        <v>2.4576120111615842</v>
      </c>
      <c r="Y24" s="85">
        <f t="shared" si="10"/>
        <v>2.3037990153439276</v>
      </c>
      <c r="Z24" s="87">
        <f t="shared" si="11"/>
        <v>1.7107083226779016</v>
      </c>
      <c r="AA24" s="87">
        <f t="shared" si="12"/>
        <v>1.6060452592662502</v>
      </c>
      <c r="AB24" s="89">
        <f t="shared" si="13"/>
        <v>1.7598582550839068</v>
      </c>
      <c r="AC24" s="35">
        <f t="shared" si="14"/>
        <v>0.16652208208907157</v>
      </c>
      <c r="AD24" s="35">
        <f t="shared" si="15"/>
        <v>0.69775375607767742</v>
      </c>
      <c r="AE24" s="36">
        <f t="shared" si="16"/>
        <v>0.98932011105033602</v>
      </c>
    </row>
    <row r="25" spans="2:31" ht="15" customHeight="1" thickBot="1" x14ac:dyDescent="0.35">
      <c r="B25" s="12">
        <f t="shared" si="17"/>
        <v>2016</v>
      </c>
      <c r="C25" s="55">
        <f t="shared" si="18"/>
        <v>11</v>
      </c>
      <c r="D25" s="78">
        <f>SUMIFS(days!C:C,days!G:G,B25,days!F:F,C25)</f>
        <v>20.160000000000004</v>
      </c>
      <c r="E25" s="78">
        <f>SUMIFS(days!B:B,days!G:G,B25,days!F:F,C25)/60</f>
        <v>0.13213333333333338</v>
      </c>
      <c r="F25" s="78">
        <f>SUMIFS(days!E:E,days!F:F,'previsão -amort exp'!C25,days!G:G,'previsão -amort exp'!B25)</f>
        <v>3</v>
      </c>
      <c r="G25" s="9">
        <f>IF(E25&gt;0,SUMIFS(days!D:D,days!G:G,B25,days!F:F,C25)/60/E25,0)</f>
        <v>0</v>
      </c>
      <c r="H25" s="79">
        <f t="shared" si="0"/>
        <v>4.4044444444444461E-3</v>
      </c>
      <c r="I25" t="e">
        <f>IF(COUNTIFS(user_list!#REF!,'previsão -amort exp'!B25,user_list!#REF!,'previsão -amort exp'!C25)&gt;0,AVERAGEIFS(user_list!I:I,user_list!#REF!,'previsão -amort exp'!B25,user_list!#REF!,'previsão -amort exp'!C25),0)</f>
        <v>#REF!</v>
      </c>
      <c r="K25" s="12">
        <f t="shared" si="7"/>
        <v>2020</v>
      </c>
      <c r="L25" t="str">
        <f t="shared" si="8"/>
        <v>SUMMER</v>
      </c>
      <c r="M25">
        <f t="shared" si="1"/>
        <v>344.7087160262418</v>
      </c>
      <c r="N25">
        <f t="shared" si="2"/>
        <v>1.8677243352771704</v>
      </c>
      <c r="O25">
        <f t="shared" si="3"/>
        <v>44</v>
      </c>
      <c r="P25" s="56">
        <f>IF(N25&gt;0,SUMIFS(days!D:D,days!F:F,IF(L25="WINTER","&lt;=3",IF(L25="SPRING","&lt;=6",IF(L25="SUMMER","&lt;=9","&lt;=12"))),days!F:F,IF(L25="WINTER","&gt;=1",IF(L25="SPRING","&gt;=4",IF(L25="SUMMER","&gt;=7","&gt;=10"))),days!G:G,K25)/60/N25,0)</f>
        <v>0.78030192216380301</v>
      </c>
      <c r="Q25" s="80">
        <f t="shared" si="4"/>
        <v>2.0752492614190782E-2</v>
      </c>
      <c r="V25" s="39">
        <f t="shared" si="5"/>
        <v>2020</v>
      </c>
      <c r="W25" s="40">
        <f t="shared" si="9"/>
        <v>1</v>
      </c>
      <c r="X25" s="40">
        <f t="shared" si="6"/>
        <v>1.8879661255411251</v>
      </c>
      <c r="Y25" s="81">
        <f t="shared" si="10"/>
        <v>1.9980804157508909</v>
      </c>
      <c r="Z25" s="78">
        <f t="shared" si="11"/>
        <v>1.75381413663885</v>
      </c>
      <c r="AA25" s="78">
        <f t="shared" si="12"/>
        <v>1.7107083226779016</v>
      </c>
      <c r="AB25" s="90">
        <f t="shared" si="13"/>
        <v>1.6005940324681358</v>
      </c>
      <c r="AC25" s="44">
        <f t="shared" si="14"/>
        <v>-0.10488001280022215</v>
      </c>
      <c r="AD25" s="44">
        <f t="shared" si="15"/>
        <v>0.28737209307298928</v>
      </c>
      <c r="AE25" s="45">
        <f t="shared" si="16"/>
        <v>0.88402790835373402</v>
      </c>
    </row>
    <row r="26" spans="2:31" ht="15" customHeight="1" thickBot="1" x14ac:dyDescent="0.35">
      <c r="B26" s="13">
        <f t="shared" si="17"/>
        <v>2016</v>
      </c>
      <c r="C26" s="8">
        <f t="shared" si="18"/>
        <v>12</v>
      </c>
      <c r="D26" s="78">
        <f>SUMIFS(days!C:C,days!G:G,B26,days!F:F,C26)</f>
        <v>33.811320754716981</v>
      </c>
      <c r="E26" s="78">
        <f>SUMIFS(days!B:B,days!G:G,B26,days!F:F,C26)/60</f>
        <v>0.21601677148846959</v>
      </c>
      <c r="F26" s="78">
        <f>SUMIFS(days!E:E,days!F:F,'previsão -amort exp'!C26,days!G:G,'previsão -amort exp'!B26)</f>
        <v>0</v>
      </c>
      <c r="G26" s="9">
        <f>IF(E26&gt;0,SUMIFS(days!D:D,days!G:G,B26,days!F:F,C26)/60/E26,0)</f>
        <v>0</v>
      </c>
      <c r="H26" s="79">
        <f t="shared" si="0"/>
        <v>6.9682829512409551E-3</v>
      </c>
      <c r="I26" t="e">
        <f>IF(COUNTIFS(user_list!#REF!,'previsão -amort exp'!B26,user_list!#REF!,'previsão -amort exp'!C26)&gt;0,AVERAGEIFS(user_list!I:I,user_list!#REF!,'previsão -amort exp'!B26,user_list!#REF!,'previsão -amort exp'!C26),0)</f>
        <v>#REF!</v>
      </c>
      <c r="K26" s="13">
        <f t="shared" si="7"/>
        <v>2020</v>
      </c>
      <c r="L26" s="6" t="str">
        <f t="shared" si="8"/>
        <v>FALL</v>
      </c>
      <c r="M26" s="6">
        <f t="shared" si="1"/>
        <v>340.50619080605622</v>
      </c>
      <c r="N26" s="6">
        <f t="shared" si="2"/>
        <v>2.1810803288590161</v>
      </c>
      <c r="O26">
        <f t="shared" si="3"/>
        <v>47</v>
      </c>
      <c r="P26" s="10">
        <f>IF(N26&gt;0,SUMIFS(days!D:D,days!F:F,IF(L26="WINTER","&lt;=3",IF(L26="SPRING","&lt;=6",IF(L26="SUMMER","&lt;=9","&lt;=12"))),days!F:F,IF(L26="WINTER","&gt;=1",IF(L26="SPRING","&gt;=4",IF(L26="SUMMER","&gt;=7","&gt;=10"))),days!G:G,K26)/60/N26,0)</f>
        <v>0.58417485054244145</v>
      </c>
      <c r="Q26" s="82">
        <f t="shared" si="4"/>
        <v>2.4234225876211289E-2</v>
      </c>
      <c r="V26" s="37">
        <f t="shared" si="5"/>
        <v>2020</v>
      </c>
      <c r="W26" s="41">
        <f t="shared" si="9"/>
        <v>2</v>
      </c>
      <c r="X26" s="41">
        <f t="shared" si="6"/>
        <v>2.3366791666666673</v>
      </c>
      <c r="Y26" s="83">
        <f t="shared" si="10"/>
        <v>1.7313215652797105</v>
      </c>
      <c r="Z26" s="76">
        <f t="shared" si="11"/>
        <v>1.750440250934979</v>
      </c>
      <c r="AA26" s="76">
        <f t="shared" si="12"/>
        <v>1.75381413663885</v>
      </c>
      <c r="AB26" s="91">
        <f t="shared" si="13"/>
        <v>2.359171738025807</v>
      </c>
      <c r="AC26" s="38">
        <f t="shared" si="14"/>
        <v>0.60494791526577252</v>
      </c>
      <c r="AD26" s="38">
        <f t="shared" si="15"/>
        <v>2.2492571359139735E-2</v>
      </c>
      <c r="AE26" s="33">
        <f t="shared" si="16"/>
        <v>0.75479760780454486</v>
      </c>
    </row>
    <row r="27" spans="2:31" ht="15" customHeight="1" thickBot="1" x14ac:dyDescent="0.35">
      <c r="B27" s="11">
        <f t="shared" si="17"/>
        <v>2017</v>
      </c>
      <c r="C27" s="7">
        <f t="shared" si="18"/>
        <v>1</v>
      </c>
      <c r="D27" s="78">
        <f>SUMIFS(days!C:C,days!G:G,B27,days!F:F,C27)</f>
        <v>121.12201257861643</v>
      </c>
      <c r="E27" s="78">
        <f>SUMIFS(days!B:B,days!G:G,B27,days!F:F,C27)/60</f>
        <v>0.78393878406708617</v>
      </c>
      <c r="F27" s="78">
        <f>SUMIFS(days!E:E,days!F:F,'previsão -amort exp'!C27,days!G:G,'previsão -amort exp'!B27)</f>
        <v>1</v>
      </c>
      <c r="G27" s="9">
        <f>IF(E27&gt;0,SUMIFS(days!D:D,days!G:G,B27,days!F:F,C27)/60/E27,0)</f>
        <v>0</v>
      </c>
      <c r="H27" s="79">
        <f t="shared" si="0"/>
        <v>2.5288347873131813E-2</v>
      </c>
      <c r="I27" t="e">
        <f>IF(COUNTIFS(user_list!#REF!,'previsão -amort exp'!B27,user_list!#REF!,'previsão -amort exp'!C27)&gt;0,AVERAGEIFS(user_list!I:I,user_list!#REF!,'previsão -amort exp'!B27,user_list!#REF!,'previsão -amort exp'!C27),0)</f>
        <v>#REF!</v>
      </c>
      <c r="K27" s="11">
        <f t="shared" si="7"/>
        <v>2021</v>
      </c>
      <c r="L27" s="5" t="str">
        <f t="shared" si="8"/>
        <v>WINTER</v>
      </c>
      <c r="M27" s="5">
        <f t="shared" si="1"/>
        <v>137.10186335403725</v>
      </c>
      <c r="N27" s="5">
        <f t="shared" si="2"/>
        <v>0.77993780193236739</v>
      </c>
      <c r="O27">
        <f t="shared" si="3"/>
        <v>17</v>
      </c>
      <c r="P27" s="9">
        <f>IF(N27&gt;0,SUMIFS(days!D:D,days!F:F,IF(L27="WINTER","&lt;=3",IF(L27="SPRING","&lt;=6",IF(L27="SUMMER","&lt;=9","&lt;=12"))),days!F:F,IF(L27="WINTER","&gt;=1",IF(L27="SPRING","&gt;=4",IF(L27="SUMMER","&gt;=7","&gt;=10"))),days!G:G,K27)/60/N27,0)</f>
        <v>0.72771370635609312</v>
      </c>
      <c r="Q27" s="84">
        <f t="shared" si="4"/>
        <v>8.6659755770263046E-3</v>
      </c>
      <c r="V27" s="37">
        <f t="shared" si="5"/>
        <v>2020</v>
      </c>
      <c r="W27" s="41">
        <f t="shared" si="9"/>
        <v>3</v>
      </c>
      <c r="X27" s="41">
        <f t="shared" si="6"/>
        <v>1.8677243352771704</v>
      </c>
      <c r="Y27" s="83">
        <f t="shared" si="10"/>
        <v>2.4448851289460234</v>
      </c>
      <c r="Z27" s="76">
        <f t="shared" si="11"/>
        <v>1.8546069826366356</v>
      </c>
      <c r="AA27" s="76">
        <f t="shared" si="12"/>
        <v>1.750440250934979</v>
      </c>
      <c r="AB27" s="91">
        <f t="shared" si="13"/>
        <v>1.1732794572661258</v>
      </c>
      <c r="AC27" s="38">
        <f t="shared" si="14"/>
        <v>-0.56451197624793759</v>
      </c>
      <c r="AD27" s="38">
        <f t="shared" si="15"/>
        <v>0.6944448780110446</v>
      </c>
      <c r="AE27" s="33">
        <f t="shared" si="16"/>
        <v>0.74574469833551982</v>
      </c>
    </row>
    <row r="28" spans="2:31" ht="15" customHeight="1" thickBot="1" x14ac:dyDescent="0.35">
      <c r="B28" s="12">
        <f t="shared" si="17"/>
        <v>2017</v>
      </c>
      <c r="C28" s="55">
        <f t="shared" si="18"/>
        <v>2</v>
      </c>
      <c r="D28" s="78">
        <f>SUMIFS(days!C:C,days!G:G,B28,days!F:F,C28)</f>
        <v>82.133333333333326</v>
      </c>
      <c r="E28" s="78">
        <f>SUMIFS(days!B:B,days!G:G,B28,days!F:F,C28)/60</f>
        <v>0.53386666666666627</v>
      </c>
      <c r="F28" s="78">
        <f>SUMIFS(days!E:E,days!F:F,'previsão -amort exp'!C28,days!G:G,'previsão -amort exp'!B28)</f>
        <v>0</v>
      </c>
      <c r="G28" s="9">
        <f>IF(E28&gt;0,SUMIFS(days!D:D,days!G:G,B28,days!F:F,C28)/60/E28,0)</f>
        <v>0</v>
      </c>
      <c r="H28" s="79">
        <f t="shared" si="0"/>
        <v>1.9066666666666652E-2</v>
      </c>
      <c r="I28" t="e">
        <f>IF(COUNTIFS(user_list!#REF!,'previsão -amort exp'!B28,user_list!#REF!,'previsão -amort exp'!C28)&gt;0,AVERAGEIFS(user_list!I:I,user_list!#REF!,'previsão -amort exp'!B28,user_list!#REF!,'previsão -amort exp'!C28),0)</f>
        <v>#REF!</v>
      </c>
      <c r="K28" s="12">
        <f t="shared" si="7"/>
        <v>2021</v>
      </c>
      <c r="L28" t="str">
        <f t="shared" si="8"/>
        <v>SPRING</v>
      </c>
      <c r="M28">
        <f t="shared" si="1"/>
        <v>325.08359874172368</v>
      </c>
      <c r="N28">
        <f t="shared" si="2"/>
        <v>1.794413944815584</v>
      </c>
      <c r="O28">
        <f t="shared" si="3"/>
        <v>37</v>
      </c>
      <c r="P28" s="56">
        <f>IF(N28&gt;0,SUMIFS(days!D:D,days!F:F,IF(L28="WINTER","&lt;=3",IF(L28="SPRING","&lt;=6",IF(L28="SUMMER","&lt;=9","&lt;=12"))),days!F:F,IF(L28="WINTER","&gt;=1",IF(L28="SPRING","&gt;=4",IF(L28="SUMMER","&gt;=7","&gt;=10"))),days!G:G,K28)/60/N28,0)</f>
        <v>0.79475859732096443</v>
      </c>
      <c r="Q28" s="80">
        <f t="shared" si="4"/>
        <v>1.9937932720173156E-2</v>
      </c>
      <c r="V28" s="42">
        <f t="shared" si="5"/>
        <v>2020</v>
      </c>
      <c r="W28" s="34">
        <f t="shared" si="9"/>
        <v>4</v>
      </c>
      <c r="X28" s="34">
        <f t="shared" si="6"/>
        <v>2.1810803288590161</v>
      </c>
      <c r="Y28" s="85">
        <f t="shared" si="10"/>
        <v>2.0145582467699445</v>
      </c>
      <c r="Z28" s="87">
        <f t="shared" si="11"/>
        <v>1.8785996722566318</v>
      </c>
      <c r="AA28" s="87">
        <f t="shared" si="12"/>
        <v>1.8546069826366356</v>
      </c>
      <c r="AB28" s="89">
        <f t="shared" si="13"/>
        <v>2.0211290647257072</v>
      </c>
      <c r="AC28" s="35">
        <f t="shared" si="14"/>
        <v>0.16943548011435683</v>
      </c>
      <c r="AD28" s="35">
        <f t="shared" si="15"/>
        <v>0.15995126413330896</v>
      </c>
      <c r="AE28" s="36">
        <f t="shared" si="16"/>
        <v>0.65787568320518819</v>
      </c>
    </row>
    <row r="29" spans="2:31" ht="15" customHeight="1" thickBot="1" x14ac:dyDescent="0.35">
      <c r="B29" s="12">
        <f t="shared" si="17"/>
        <v>2017</v>
      </c>
      <c r="C29" s="55">
        <f t="shared" si="18"/>
        <v>3</v>
      </c>
      <c r="D29" s="78">
        <f>SUMIFS(days!C:C,days!G:G,B29,days!F:F,C29)</f>
        <v>52.349999999999994</v>
      </c>
      <c r="E29" s="78">
        <f>SUMIFS(days!B:B,days!G:G,B29,days!F:F,C29)/60</f>
        <v>0.33967314814814809</v>
      </c>
      <c r="F29" s="78">
        <f>SUMIFS(days!E:E,days!F:F,'previsão -amort exp'!C29,days!G:G,'previsão -amort exp'!B29)</f>
        <v>1</v>
      </c>
      <c r="G29" s="9">
        <f>IF(E29&gt;0,SUMIFS(days!D:D,days!G:G,B29,days!F:F,C29)/60/E29,0)</f>
        <v>0</v>
      </c>
      <c r="H29" s="79">
        <f t="shared" si="0"/>
        <v>1.0957198327359616E-2</v>
      </c>
      <c r="I29" t="e">
        <f>IF(COUNTIFS(user_list!#REF!,'previsão -amort exp'!B29,user_list!#REF!,'previsão -amort exp'!C29)&gt;0,AVERAGEIFS(user_list!I:I,user_list!#REF!,'previsão -amort exp'!B29,user_list!#REF!,'previsão -amort exp'!C29),0)</f>
        <v>#REF!</v>
      </c>
      <c r="K29" s="12">
        <f t="shared" si="7"/>
        <v>2021</v>
      </c>
      <c r="L29" t="str">
        <f t="shared" si="8"/>
        <v>SUMMER</v>
      </c>
      <c r="M29">
        <f t="shared" si="1"/>
        <v>220.14315266662527</v>
      </c>
      <c r="N29">
        <f t="shared" si="2"/>
        <v>1.1806925001531468</v>
      </c>
      <c r="O29">
        <f t="shared" si="3"/>
        <v>21</v>
      </c>
      <c r="P29" s="56">
        <f>IF(N29&gt;0,SUMIFS(days!D:D,days!F:F,IF(L29="WINTER","&lt;=3",IF(L29="SPRING","&lt;=6",IF(L29="SUMMER","&lt;=9","&lt;=12"))),days!F:F,IF(L29="WINTER","&gt;=1",IF(L29="SPRING","&gt;=4",IF(L29="SUMMER","&gt;=7","&gt;=10"))),days!G:G,K29)/60/N29,0)</f>
        <v>0.83017494770964173</v>
      </c>
      <c r="Q29" s="80">
        <f t="shared" si="4"/>
        <v>1.3118805557257186E-2</v>
      </c>
      <c r="V29" s="39">
        <f t="shared" si="5"/>
        <v>2021</v>
      </c>
      <c r="W29" s="40">
        <f t="shared" si="9"/>
        <v>1</v>
      </c>
      <c r="X29" s="40"/>
      <c r="Y29" s="81"/>
      <c r="Z29" s="78"/>
      <c r="AA29" s="78">
        <f t="shared" si="12"/>
        <v>1.8785996722566318</v>
      </c>
      <c r="AB29" s="78">
        <f>+$AA$29+AC25</f>
        <v>1.7737196594564097</v>
      </c>
      <c r="AC29" s="5"/>
      <c r="AD29" s="5"/>
      <c r="AE29" s="20"/>
    </row>
    <row r="30" spans="2:31" ht="15" customHeight="1" thickBot="1" x14ac:dyDescent="0.35">
      <c r="B30" s="12">
        <f t="shared" si="17"/>
        <v>2017</v>
      </c>
      <c r="C30" s="55">
        <f t="shared" si="18"/>
        <v>4</v>
      </c>
      <c r="D30" s="78">
        <f>SUMIFS(days!C:C,days!G:G,B30,days!F:F,C30)</f>
        <v>7.5833333333333313</v>
      </c>
      <c r="E30" s="78">
        <f>SUMIFS(days!B:B,days!G:G,B30,days!F:F,C30)/60</f>
        <v>4.8449074074074075E-2</v>
      </c>
      <c r="F30" s="78">
        <f>SUMIFS(days!E:E,days!F:F,'previsão -amort exp'!C30,days!G:G,'previsão -amort exp'!B30)</f>
        <v>1</v>
      </c>
      <c r="G30" s="9">
        <f>IF(E30&gt;0,SUMIFS(days!D:D,days!G:G,B30,days!F:F,C30)/60/E30,0)</f>
        <v>0</v>
      </c>
      <c r="H30" s="79">
        <f t="shared" si="0"/>
        <v>1.6149691358024693E-3</v>
      </c>
      <c r="I30" t="e">
        <f>IF(COUNTIFS(user_list!#REF!,'previsão -amort exp'!B30,user_list!#REF!,'previsão -amort exp'!C30)&gt;0,AVERAGEIFS(user_list!I:I,user_list!#REF!,'previsão -amort exp'!B30,user_list!#REF!,'previsão -amort exp'!C30),0)</f>
        <v>#REF!</v>
      </c>
      <c r="K30" s="13">
        <f t="shared" si="7"/>
        <v>2021</v>
      </c>
      <c r="L30" s="6" t="str">
        <f t="shared" si="8"/>
        <v>FALL</v>
      </c>
      <c r="M30" s="6">
        <f t="shared" si="1"/>
        <v>210.885049833887</v>
      </c>
      <c r="N30" s="6">
        <f t="shared" si="2"/>
        <v>1.3732879937246214</v>
      </c>
      <c r="O30">
        <f t="shared" si="3"/>
        <v>32</v>
      </c>
      <c r="P30" s="10">
        <f>IF(N30&gt;0,SUMIFS(days!D:D,days!F:F,IF(L30="WINTER","&lt;=3",IF(L30="SPRING","&lt;=6",IF(L30="SUMMER","&lt;=9","&lt;=12"))),days!F:F,IF(L30="WINTER","&gt;=1",IF(L30="SPRING","&gt;=4",IF(L30="SUMMER","&gt;=7","&gt;=10"))),days!G:G,K30)/60/N30,0)</f>
        <v>0.93684055237687902</v>
      </c>
      <c r="Q30" s="82">
        <f t="shared" si="4"/>
        <v>1.5258755485829128E-2</v>
      </c>
      <c r="V30" s="37">
        <f t="shared" si="5"/>
        <v>2021</v>
      </c>
      <c r="W30" s="41">
        <f t="shared" si="9"/>
        <v>2</v>
      </c>
      <c r="X30" s="41"/>
      <c r="Y30" s="83"/>
      <c r="Z30" s="76"/>
      <c r="AB30" s="76">
        <f>+$AA$29+AC26</f>
        <v>2.4835475875224042</v>
      </c>
      <c r="AE30" s="22"/>
    </row>
    <row r="31" spans="2:31" ht="15" customHeight="1" thickBot="1" x14ac:dyDescent="0.35">
      <c r="B31" s="12">
        <f t="shared" si="17"/>
        <v>2017</v>
      </c>
      <c r="C31" s="55">
        <f t="shared" si="18"/>
        <v>5</v>
      </c>
      <c r="D31" s="78">
        <f>SUMIFS(days!C:C,days!G:G,B31,days!F:F,C31)</f>
        <v>11.538461538461535</v>
      </c>
      <c r="E31" s="78">
        <f>SUMIFS(days!B:B,days!G:G,B31,days!F:F,C31)/60</f>
        <v>7.5373931623931634E-2</v>
      </c>
      <c r="F31" s="78">
        <f>SUMIFS(days!E:E,days!F:F,'previsão -amort exp'!C31,days!G:G,'previsão -amort exp'!B31)</f>
        <v>0</v>
      </c>
      <c r="G31" s="9">
        <f>IF(E31&gt;0,SUMIFS(days!D:D,days!G:G,B31,days!F:F,C31)/60/E31,0)</f>
        <v>0</v>
      </c>
      <c r="H31" s="79">
        <f t="shared" si="0"/>
        <v>2.4314171491590848E-3</v>
      </c>
      <c r="I31" t="e">
        <f>IF(COUNTIFS(user_list!#REF!,'previsão -amort exp'!B31,user_list!#REF!,'previsão -amort exp'!C31)&gt;0,AVERAGEIFS(user_list!I:I,user_list!#REF!,'previsão -amort exp'!B31,user_list!#REF!,'previsão -amort exp'!C31),0)</f>
        <v>#REF!</v>
      </c>
      <c r="K31" s="11">
        <f t="shared" si="7"/>
        <v>2022</v>
      </c>
      <c r="L31" s="5" t="str">
        <f t="shared" si="8"/>
        <v>WINTER</v>
      </c>
      <c r="M31" s="5">
        <f t="shared" si="1"/>
        <v>196.00187289957108</v>
      </c>
      <c r="N31" s="5">
        <f t="shared" si="2"/>
        <v>1.192600487498825</v>
      </c>
      <c r="O31">
        <f t="shared" si="3"/>
        <v>14</v>
      </c>
      <c r="P31" s="9">
        <f>IF(N31&gt;0,SUMIFS(days!D:D,days!F:F,IF(L31="WINTER","&lt;=3",IF(L31="SPRING","&lt;=6",IF(L31="SUMMER","&lt;=9","&lt;=12"))),days!F:F,IF(L31="WINTER","&gt;=1",IF(L31="SPRING","&gt;=4",IF(L31="SUMMER","&gt;=7","&gt;=10"))),days!G:G,K31)/60/N31,0)</f>
        <v>0.92437024856451788</v>
      </c>
      <c r="Q31" s="84">
        <f t="shared" si="4"/>
        <v>1.3251116527764721E-2</v>
      </c>
      <c r="V31" s="37">
        <f t="shared" si="5"/>
        <v>2021</v>
      </c>
      <c r="W31" s="41">
        <f t="shared" si="9"/>
        <v>3</v>
      </c>
      <c r="X31" s="41"/>
      <c r="Y31" s="83"/>
      <c r="Z31" s="76"/>
      <c r="AB31" s="76">
        <f>+$AA$29+AC27</f>
        <v>1.3140876960086942</v>
      </c>
      <c r="AE31" s="22"/>
    </row>
    <row r="32" spans="2:31" ht="15" customHeight="1" thickBot="1" x14ac:dyDescent="0.35">
      <c r="B32" s="12">
        <f t="shared" si="17"/>
        <v>2017</v>
      </c>
      <c r="C32" s="55">
        <f t="shared" si="18"/>
        <v>6</v>
      </c>
      <c r="D32" s="78">
        <f>SUMIFS(days!C:C,days!G:G,B32,days!F:F,C32)</f>
        <v>13.313609467455615</v>
      </c>
      <c r="E32" s="78">
        <f>SUMIFS(days!B:B,days!G:G,B32,days!F:F,C32)/60</f>
        <v>8.6969921104536496E-2</v>
      </c>
      <c r="F32" s="78">
        <f>SUMIFS(days!E:E,days!F:F,'previsão -amort exp'!C32,days!G:G,'previsão -amort exp'!B32)</f>
        <v>0</v>
      </c>
      <c r="G32" s="9">
        <f>IF(E32&gt;0,SUMIFS(days!D:D,days!G:G,B32,days!F:F,C32)/60/E32,0)</f>
        <v>0</v>
      </c>
      <c r="H32" s="79">
        <f t="shared" si="0"/>
        <v>2.8989973701512165E-3</v>
      </c>
      <c r="I32" t="e">
        <f>IF(COUNTIFS(user_list!#REF!,'previsão -amort exp'!B32,user_list!#REF!,'previsão -amort exp'!C32)&gt;0,AVERAGEIFS(user_list!I:I,user_list!#REF!,'previsão -amort exp'!B32,user_list!#REF!,'previsão -amort exp'!C32),0)</f>
        <v>#REF!</v>
      </c>
      <c r="K32" s="12">
        <f t="shared" si="7"/>
        <v>2022</v>
      </c>
      <c r="L32" t="str">
        <f t="shared" si="8"/>
        <v>SPRING</v>
      </c>
      <c r="M32">
        <f t="shared" si="1"/>
        <v>318.34594107982184</v>
      </c>
      <c r="N32">
        <f t="shared" si="2"/>
        <v>1.9441811927821238</v>
      </c>
      <c r="O32">
        <f t="shared" si="3"/>
        <v>33</v>
      </c>
      <c r="P32" s="56">
        <f>IF(N32&gt;0,SUMIFS(days!D:D,days!F:F,IF(L32="WINTER","&lt;=3",IF(L32="SPRING","&lt;=6",IF(L32="SUMMER","&lt;=9","&lt;=12"))),days!F:F,IF(L32="WINTER","&gt;=1",IF(L32="SPRING","&gt;=4",IF(L32="SUMMER","&gt;=7","&gt;=10"))),days!G:G,K32)/60/N32,0)</f>
        <v>0.91622521264080359</v>
      </c>
      <c r="Q32" s="80">
        <f t="shared" si="4"/>
        <v>2.1602013253134707E-2</v>
      </c>
      <c r="V32" s="42">
        <f t="shared" si="5"/>
        <v>2021</v>
      </c>
      <c r="W32" s="34">
        <f t="shared" si="9"/>
        <v>4</v>
      </c>
      <c r="X32" s="6"/>
      <c r="Y32" s="6"/>
      <c r="Z32" s="6"/>
      <c r="AA32" s="6"/>
      <c r="AB32" s="87">
        <f>+$AA$29+AC28</f>
        <v>2.0480351523709888</v>
      </c>
      <c r="AC32" s="6"/>
      <c r="AD32" s="6"/>
      <c r="AE32" s="24"/>
    </row>
    <row r="33" spans="2:17" ht="15" customHeight="1" thickBot="1" x14ac:dyDescent="0.35">
      <c r="B33" s="12">
        <f t="shared" si="17"/>
        <v>2017</v>
      </c>
      <c r="C33" s="55">
        <f t="shared" si="18"/>
        <v>7</v>
      </c>
      <c r="D33" s="78">
        <f>SUMIFS(days!C:C,days!G:G,B33,days!F:F,C33)</f>
        <v>13.757396449704135</v>
      </c>
      <c r="E33" s="78">
        <f>SUMIFS(days!B:B,days!G:G,B33,days!F:F,C33)/60</f>
        <v>8.9868918474687712E-2</v>
      </c>
      <c r="F33" s="78">
        <f>SUMIFS(days!E:E,days!F:F,'previsão -amort exp'!C33,days!G:G,'previsão -amort exp'!B33)</f>
        <v>0</v>
      </c>
      <c r="G33" s="9">
        <f>IF(E33&gt;0,SUMIFS(days!D:D,days!G:G,B33,days!F:F,C33)/60/E33,0)</f>
        <v>0</v>
      </c>
      <c r="H33" s="79">
        <f t="shared" si="0"/>
        <v>2.8989973701512165E-3</v>
      </c>
      <c r="I33" t="e">
        <f>IF(COUNTIFS(user_list!#REF!,'previsão -amort exp'!B33,user_list!#REF!,'previsão -amort exp'!C33)&gt;0,AVERAGEIFS(user_list!I:I,user_list!#REF!,'previsão -amort exp'!B33,user_list!#REF!,'previsão -amort exp'!C33),0)</f>
        <v>#REF!</v>
      </c>
      <c r="K33" s="12">
        <f t="shared" si="7"/>
        <v>2022</v>
      </c>
      <c r="L33" t="str">
        <f t="shared" si="8"/>
        <v>SUMMER</v>
      </c>
      <c r="M33">
        <f t="shared" si="1"/>
        <v>338.22361459203563</v>
      </c>
      <c r="N33">
        <f t="shared" si="2"/>
        <v>1.9994008594015908</v>
      </c>
      <c r="O33">
        <f t="shared" si="3"/>
        <v>37</v>
      </c>
      <c r="P33" s="56">
        <f>IF(N33&gt;0,SUMIFS(days!D:D,days!F:F,IF(L33="WINTER","&lt;=3",IF(L33="SPRING","&lt;=6",IF(L33="SUMMER","&lt;=9","&lt;=12"))),days!F:F,IF(L33="WINTER","&gt;=1",IF(L33="SPRING","&gt;=4",IF(L33="SUMMER","&gt;=7","&gt;=10"))),days!G:G,K33)/60/N33,0)</f>
        <v>0.85612125005168049</v>
      </c>
      <c r="Q33" s="80">
        <f t="shared" si="4"/>
        <v>2.2215565104462119E-2</v>
      </c>
    </row>
    <row r="34" spans="2:17" ht="15" customHeight="1" thickBot="1" x14ac:dyDescent="0.35">
      <c r="B34" s="12">
        <f t="shared" si="17"/>
        <v>2017</v>
      </c>
      <c r="C34" s="55">
        <f t="shared" si="18"/>
        <v>8</v>
      </c>
      <c r="D34" s="78">
        <f>SUMIFS(days!C:C,days!G:G,B34,days!F:F,C34)</f>
        <v>36.31295200525971</v>
      </c>
      <c r="E34" s="78">
        <f>SUMIFS(days!B:B,days!G:G,B34,days!F:F,C34)/60</f>
        <v>0.24263332176686875</v>
      </c>
      <c r="F34" s="78">
        <f>SUMIFS(days!E:E,days!F:F,'previsão -amort exp'!C34,days!G:G,'previsão -amort exp'!B34)</f>
        <v>3</v>
      </c>
      <c r="G34" s="9">
        <f>IF(E34&gt;0,SUMIFS(days!D:D,days!G:G,B34,days!F:F,C34)/60/E34,0)</f>
        <v>0</v>
      </c>
      <c r="H34" s="79">
        <f t="shared" si="0"/>
        <v>7.8268813473183468E-3</v>
      </c>
      <c r="I34" t="e">
        <f>IF(COUNTIFS(user_list!#REF!,'previsão -amort exp'!B34,user_list!#REF!,'previsão -amort exp'!C34)&gt;0,AVERAGEIFS(user_list!I:I,user_list!#REF!,'previsão -amort exp'!B34,user_list!#REF!,'previsão -amort exp'!C34),0)</f>
        <v>#REF!</v>
      </c>
      <c r="K34" s="13">
        <f t="shared" si="7"/>
        <v>2022</v>
      </c>
      <c r="L34" s="6" t="str">
        <f t="shared" si="8"/>
        <v>FALL</v>
      </c>
      <c r="M34" s="6">
        <f t="shared" si="1"/>
        <v>0</v>
      </c>
      <c r="N34" s="6">
        <f t="shared" si="2"/>
        <v>0</v>
      </c>
      <c r="O34">
        <f t="shared" si="3"/>
        <v>0</v>
      </c>
      <c r="P34" s="10">
        <f>IF(N34&gt;0,SUMIFS(days!D:D,days!F:F,IF(L34="WINTER","&lt;=3",IF(L34="SPRING","&lt;=6",IF(L34="SUMMER","&lt;=9","&lt;=12"))),days!F:F,IF(L34="WINTER","&gt;=1",IF(L34="SPRING","&gt;=4",IF(L34="SUMMER","&gt;=7","&gt;=10"))),days!G:G,K34)/60/N34,0)</f>
        <v>0</v>
      </c>
      <c r="Q34" s="82">
        <f t="shared" si="4"/>
        <v>0</v>
      </c>
    </row>
    <row r="35" spans="2:17" ht="15" customHeight="1" thickBot="1" x14ac:dyDescent="0.35">
      <c r="B35" s="12">
        <f t="shared" si="17"/>
        <v>2017</v>
      </c>
      <c r="C35" s="55">
        <f t="shared" si="18"/>
        <v>9</v>
      </c>
      <c r="D35" s="78">
        <f>SUMIFS(days!C:C,days!G:G,B35,days!F:F,C35)</f>
        <v>39.071836903102401</v>
      </c>
      <c r="E35" s="78">
        <f>SUMIFS(days!B:B,days!G:G,B35,days!F:F,C35)/60</f>
        <v>0.28017279814253893</v>
      </c>
      <c r="F35" s="78">
        <f>SUMIFS(days!E:E,days!F:F,'previsão -amort exp'!C35,days!G:G,'previsão -amort exp'!B35)</f>
        <v>2</v>
      </c>
      <c r="G35" s="9">
        <f>IF(E35&gt;0,SUMIFS(days!D:D,days!G:G,B35,days!F:F,C35)/60/E35,0)</f>
        <v>0</v>
      </c>
      <c r="H35" s="79">
        <f t="shared" ref="H35:H66" si="19">E35/DAY(EOMONTH(DATE(B35,C35,1),0))</f>
        <v>9.3390932714179642E-3</v>
      </c>
      <c r="I35" t="e">
        <f>IF(COUNTIFS(user_list!#REF!,'previsão -amort exp'!B35,user_list!#REF!,'previsão -amort exp'!C35)&gt;0,AVERAGEIFS(user_list!I:I,user_list!#REF!,'previsão -amort exp'!B35,user_list!#REF!,'previsão -amort exp'!C35),0)</f>
        <v>#REF!</v>
      </c>
      <c r="K35" s="11">
        <f t="shared" si="7"/>
        <v>2023</v>
      </c>
      <c r="L35" s="5" t="str">
        <f t="shared" si="8"/>
        <v>WINTER</v>
      </c>
      <c r="M35" s="5">
        <f t="shared" ref="M35:M66" si="20">SUMIFS(D:D,C:C,IF(L35="WINTER","&lt;=3",IF(L35="SPRING","&lt;=6",IF(L35="SUMMER","&lt;=9","&lt;=12"))),C:C,IF(L35="WINTER","&gt;=1",IF(L35="SPRING","&gt;=4",IF(L35="SUMMER","&gt;=7","&gt;=10"))),B:B,K35)</f>
        <v>0</v>
      </c>
      <c r="N35" s="5">
        <f t="shared" ref="N35:N51" si="21">SUMIFS(E:E,C:C,IF(L35="WINTER","&lt;=3",IF(L35="SPRING","&lt;=6",IF(L35="SUMMER","&lt;=9","&lt;=12"))),C:C,IF(L35="WINTER","&gt;=1",IF(L35="SPRING","&gt;=4",IF(L35="SUMMER","&gt;=7","&gt;=10"))),B:B,K35)</f>
        <v>0</v>
      </c>
      <c r="O35">
        <f t="shared" ref="O35:O51" si="22">SUMIFS(F:F,C:C,IF(L35="WINTER","&lt;=3",IF(L35="SPRING","&lt;=6",IF(L35="SUMMER","&lt;=9","&lt;=12"))),C:C,IF(L35="WINTER","&gt;=1",IF(L35="SPRING","&gt;=4",IF(L35="SUMMER","&gt;=7","&gt;=10"))),B:B,K35)</f>
        <v>0</v>
      </c>
      <c r="P35" s="9">
        <f>IF(N35&gt;0,SUMIFS(days!D:D,days!F:F,IF(L35="WINTER","&lt;=3",IF(L35="SPRING","&lt;=6",IF(L35="SUMMER","&lt;=9","&lt;=12"))),days!F:F,IF(L35="WINTER","&gt;=1",IF(L35="SPRING","&gt;=4",IF(L35="SUMMER","&gt;=7","&gt;=10"))),days!G:G,K35)/60/N35,0)</f>
        <v>0</v>
      </c>
      <c r="Q35" s="84">
        <f t="shared" ref="Q35:Q51" si="23">SUMIFS(E:E,C:C,IF(L35="WINTER","&lt;=3",IF(L35="SPRING","&lt;=6",IF(L35="SUMMER","&lt;=9","&lt;=12"))),C:C,IF(L35="WINTER","&gt;=1",IF(L35="SPRING","&gt;=4",IF(L35="SUMMER","&gt;=7","&gt;=10"))),B:B,K35)/90</f>
        <v>0</v>
      </c>
    </row>
    <row r="36" spans="2:17" ht="15" customHeight="1" thickBot="1" x14ac:dyDescent="0.35">
      <c r="B36" s="12">
        <f t="shared" si="17"/>
        <v>2017</v>
      </c>
      <c r="C36" s="55">
        <f t="shared" si="18"/>
        <v>10</v>
      </c>
      <c r="D36" s="78">
        <f>SUMIFS(days!C:C,days!G:G,B36,days!F:F,C36)</f>
        <v>237.29488505015809</v>
      </c>
      <c r="E36" s="78">
        <f>SUMIFS(days!B:B,days!G:G,B36,days!F:F,C36)/60</f>
        <v>1.494089273870602</v>
      </c>
      <c r="F36" s="78">
        <f>SUMIFS(days!E:E,days!F:F,'previsão -amort exp'!C36,days!G:G,'previsão -amort exp'!B36)</f>
        <v>8</v>
      </c>
      <c r="G36" s="9">
        <f>IF(E36&gt;0,SUMIFS(days!D:D,days!G:G,B36,days!F:F,C36)/60/E36,0)</f>
        <v>4.4000543936997911E-3</v>
      </c>
      <c r="H36" s="79">
        <f t="shared" si="19"/>
        <v>4.8196428189374259E-2</v>
      </c>
      <c r="I36" t="e">
        <f>IF(COUNTIFS(user_list!#REF!,'previsão -amort exp'!B36,user_list!#REF!,'previsão -amort exp'!C36)&gt;0,AVERAGEIFS(user_list!I:I,user_list!#REF!,'previsão -amort exp'!B36,user_list!#REF!,'previsão -amort exp'!C36),0)</f>
        <v>#REF!</v>
      </c>
      <c r="K36" s="12">
        <f t="shared" si="7"/>
        <v>2023</v>
      </c>
      <c r="L36" t="str">
        <f t="shared" si="8"/>
        <v>SPRING</v>
      </c>
      <c r="M36">
        <f t="shared" si="20"/>
        <v>0</v>
      </c>
      <c r="N36">
        <f t="shared" si="21"/>
        <v>0</v>
      </c>
      <c r="O36">
        <f t="shared" si="22"/>
        <v>0</v>
      </c>
      <c r="P36" s="56">
        <f>IF(N36&gt;0,SUMIFS(days!D:D,days!F:F,IF(L36="WINTER","&lt;=3",IF(L36="SPRING","&lt;=6",IF(L36="SUMMER","&lt;=9","&lt;=12"))),days!F:F,IF(L36="WINTER","&gt;=1",IF(L36="SPRING","&gt;=4",IF(L36="SUMMER","&gt;=7","&gt;=10"))),days!G:G,K36)/60/N36,0)</f>
        <v>0</v>
      </c>
      <c r="Q36" s="80">
        <f t="shared" si="23"/>
        <v>0</v>
      </c>
    </row>
    <row r="37" spans="2:17" ht="15" customHeight="1" thickBot="1" x14ac:dyDescent="0.35">
      <c r="B37" s="12">
        <f t="shared" si="17"/>
        <v>2017</v>
      </c>
      <c r="C37" s="55">
        <f t="shared" si="18"/>
        <v>11</v>
      </c>
      <c r="D37" s="78">
        <f>SUMIFS(days!C:C,days!G:G,B37,days!F:F,C37)</f>
        <v>66.37752525252526</v>
      </c>
      <c r="E37" s="78">
        <f>SUMIFS(days!B:B,days!G:G,B37,days!F:F,C37)/60</f>
        <v>0.43763720538720513</v>
      </c>
      <c r="F37" s="78">
        <f>SUMIFS(days!E:E,days!F:F,'previsão -amort exp'!C37,days!G:G,'previsão -amort exp'!B37)</f>
        <v>5</v>
      </c>
      <c r="G37" s="9">
        <f>IF(E37&gt;0,SUMIFS(days!D:D,days!G:G,B37,days!F:F,C37)/60/E37,0)</f>
        <v>0</v>
      </c>
      <c r="H37" s="79">
        <f t="shared" si="19"/>
        <v>1.4587906846240171E-2</v>
      </c>
      <c r="I37" t="e">
        <f>IF(COUNTIFS(user_list!#REF!,'previsão -amort exp'!B37,user_list!#REF!,'previsão -amort exp'!C37)&gt;0,AVERAGEIFS(user_list!I:I,user_list!#REF!,'previsão -amort exp'!B37,user_list!#REF!,'previsão -amort exp'!C37),0)</f>
        <v>#REF!</v>
      </c>
      <c r="K37" s="12">
        <f t="shared" si="7"/>
        <v>2023</v>
      </c>
      <c r="L37" t="str">
        <f t="shared" si="8"/>
        <v>SUMMER</v>
      </c>
      <c r="M37">
        <f t="shared" si="20"/>
        <v>0</v>
      </c>
      <c r="N37">
        <f t="shared" si="21"/>
        <v>0</v>
      </c>
      <c r="O37">
        <f t="shared" si="22"/>
        <v>0</v>
      </c>
      <c r="P37" s="56">
        <f>IF(N37&gt;0,SUMIFS(days!D:D,days!F:F,IF(L37="WINTER","&lt;=3",IF(L37="SPRING","&lt;=6",IF(L37="SUMMER","&lt;=9","&lt;=12"))),days!F:F,IF(L37="WINTER","&gt;=1",IF(L37="SPRING","&gt;=4",IF(L37="SUMMER","&gt;=7","&gt;=10"))),days!G:G,K37)/60/N37,0)</f>
        <v>0</v>
      </c>
      <c r="Q37" s="80">
        <f t="shared" si="23"/>
        <v>0</v>
      </c>
    </row>
    <row r="38" spans="2:17" ht="15" customHeight="1" thickBot="1" x14ac:dyDescent="0.35">
      <c r="B38" s="13">
        <f t="shared" si="17"/>
        <v>2017</v>
      </c>
      <c r="C38" s="8">
        <f t="shared" si="18"/>
        <v>12</v>
      </c>
      <c r="D38" s="78">
        <f>SUMIFS(days!C:C,days!G:G,B38,days!F:F,C38)</f>
        <v>17.333333333333329</v>
      </c>
      <c r="E38" s="78">
        <f>SUMIFS(days!B:B,days!G:G,B38,days!F:F,C38)/60</f>
        <v>0.11555555555555555</v>
      </c>
      <c r="F38" s="78">
        <f>SUMIFS(days!E:E,days!F:F,'previsão -amort exp'!C38,days!G:G,'previsão -amort exp'!B38)</f>
        <v>1</v>
      </c>
      <c r="G38" s="9">
        <f>IF(E38&gt;0,SUMIFS(days!D:D,days!G:G,B38,days!F:F,C38)/60/E38,0)</f>
        <v>0</v>
      </c>
      <c r="H38" s="79">
        <f t="shared" si="19"/>
        <v>3.7275985663082437E-3</v>
      </c>
      <c r="I38" t="e">
        <f>IF(COUNTIFS(user_list!#REF!,'previsão -amort exp'!B38,user_list!#REF!,'previsão -amort exp'!C38)&gt;0,AVERAGEIFS(user_list!I:I,user_list!#REF!,'previsão -amort exp'!B38,user_list!#REF!,'previsão -amort exp'!C38),0)</f>
        <v>#REF!</v>
      </c>
      <c r="K38" s="13">
        <f t="shared" si="7"/>
        <v>2023</v>
      </c>
      <c r="L38" s="6" t="str">
        <f t="shared" si="8"/>
        <v>FALL</v>
      </c>
      <c r="M38" s="6">
        <f t="shared" si="20"/>
        <v>0</v>
      </c>
      <c r="N38" s="6">
        <f t="shared" si="21"/>
        <v>0</v>
      </c>
      <c r="O38">
        <f t="shared" si="22"/>
        <v>0</v>
      </c>
      <c r="P38" s="10">
        <f>IF(N38&gt;0,SUMIFS(days!D:D,days!F:F,IF(L38="WINTER","&lt;=3",IF(L38="SPRING","&lt;=6",IF(L38="SUMMER","&lt;=9","&lt;=12"))),days!F:F,IF(L38="WINTER","&gt;=1",IF(L38="SPRING","&gt;=4",IF(L38="SUMMER","&gt;=7","&gt;=10"))),days!G:G,K38)/60/N38,0)</f>
        <v>0</v>
      </c>
      <c r="Q38" s="82">
        <f t="shared" si="23"/>
        <v>0</v>
      </c>
    </row>
    <row r="39" spans="2:17" ht="15" customHeight="1" thickBot="1" x14ac:dyDescent="0.35">
      <c r="B39" s="11">
        <f t="shared" si="17"/>
        <v>2018</v>
      </c>
      <c r="C39" s="7">
        <f t="shared" si="18"/>
        <v>1</v>
      </c>
      <c r="D39" s="78">
        <f>SUMIFS(days!C:C,days!G:G,B39,days!F:F,C39)</f>
        <v>58.161290322580669</v>
      </c>
      <c r="E39" s="78">
        <f>SUMIFS(days!B:B,days!G:G,B39,days!F:F,C39)/60</f>
        <v>0.46553972520908021</v>
      </c>
      <c r="F39" s="78">
        <f>SUMIFS(days!E:E,days!F:F,'previsão -amort exp'!C39,days!G:G,'previsão -amort exp'!B39)</f>
        <v>3</v>
      </c>
      <c r="G39" s="9">
        <f>IF(E39&gt;0,SUMIFS(days!D:D,days!G:G,B39,days!F:F,C39)/60/E39,0)</f>
        <v>0</v>
      </c>
      <c r="H39" s="79">
        <f t="shared" si="19"/>
        <v>1.5017410490615491E-2</v>
      </c>
      <c r="I39" t="e">
        <f>IF(COUNTIFS(user_list!#REF!,'previsão -amort exp'!B39,user_list!#REF!,'previsão -amort exp'!C39)&gt;0,AVERAGEIFS(user_list!I:I,user_list!#REF!,'previsão -amort exp'!B39,user_list!#REF!,'previsão -amort exp'!C39),0)</f>
        <v>#REF!</v>
      </c>
      <c r="K39" s="11">
        <f t="shared" si="7"/>
        <v>2024</v>
      </c>
      <c r="L39" s="5" t="str">
        <f t="shared" si="8"/>
        <v>WINTER</v>
      </c>
      <c r="M39" s="5">
        <f t="shared" si="20"/>
        <v>0</v>
      </c>
      <c r="N39" s="5">
        <f t="shared" si="21"/>
        <v>0</v>
      </c>
      <c r="O39">
        <f t="shared" si="22"/>
        <v>0</v>
      </c>
      <c r="P39" s="9">
        <f>IF(N39&gt;0,SUMIFS(days!D:D,days!F:F,IF(L39="WINTER","&lt;=3",IF(L39="SPRING","&lt;=6",IF(L39="SUMMER","&lt;=9","&lt;=12"))),days!F:F,IF(L39="WINTER","&gt;=1",IF(L39="SPRING","&gt;=4",IF(L39="SUMMER","&gt;=7","&gt;=10"))),days!G:G,K39)/60/N39,0)</f>
        <v>0</v>
      </c>
      <c r="Q39" s="84">
        <f t="shared" si="23"/>
        <v>0</v>
      </c>
    </row>
    <row r="40" spans="2:17" ht="15" customHeight="1" thickBot="1" x14ac:dyDescent="0.35">
      <c r="B40" s="12">
        <f t="shared" si="17"/>
        <v>2018</v>
      </c>
      <c r="C40" s="55">
        <f t="shared" si="18"/>
        <v>2</v>
      </c>
      <c r="D40" s="78">
        <f>SUMIFS(days!C:C,days!G:G,B40,days!F:F,C40)</f>
        <v>24.303825956489103</v>
      </c>
      <c r="E40" s="78">
        <f>SUMIFS(days!B:B,days!G:G,B40,days!F:F,C40)/60</f>
        <v>0.16674300519574331</v>
      </c>
      <c r="F40" s="78">
        <f>SUMIFS(days!E:E,days!F:F,'previsão -amort exp'!C40,days!G:G,'previsão -amort exp'!B40)</f>
        <v>2</v>
      </c>
      <c r="G40" s="9">
        <f>IF(E40&gt;0,SUMIFS(days!D:D,days!G:G,B40,days!F:F,C40)/60/E40,0)</f>
        <v>0</v>
      </c>
      <c r="H40" s="79">
        <f t="shared" si="19"/>
        <v>5.9551073284194039E-3</v>
      </c>
      <c r="I40" t="e">
        <f>IF(COUNTIFS(user_list!#REF!,'previsão -amort exp'!B40,user_list!#REF!,'previsão -amort exp'!C40)&gt;0,AVERAGEIFS(user_list!I:I,user_list!#REF!,'previsão -amort exp'!B40,user_list!#REF!,'previsão -amort exp'!C40),0)</f>
        <v>#REF!</v>
      </c>
      <c r="K40" s="12">
        <f t="shared" si="7"/>
        <v>2024</v>
      </c>
      <c r="L40" t="str">
        <f t="shared" si="8"/>
        <v>SPRING</v>
      </c>
      <c r="M40">
        <f t="shared" si="20"/>
        <v>0</v>
      </c>
      <c r="N40">
        <f t="shared" si="21"/>
        <v>0</v>
      </c>
      <c r="O40">
        <f t="shared" si="22"/>
        <v>0</v>
      </c>
      <c r="P40" s="56">
        <f>IF(N40&gt;0,SUMIFS(days!D:D,days!F:F,IF(L40="WINTER","&lt;=3",IF(L40="SPRING","&lt;=6",IF(L40="SUMMER","&lt;=9","&lt;=12"))),days!F:F,IF(L40="WINTER","&gt;=1",IF(L40="SPRING","&gt;=4",IF(L40="SUMMER","&gt;=7","&gt;=10"))),days!G:G,K40)/60/N40,0)</f>
        <v>0</v>
      </c>
      <c r="Q40" s="80">
        <f t="shared" si="23"/>
        <v>0</v>
      </c>
    </row>
    <row r="41" spans="2:17" ht="15" customHeight="1" thickBot="1" x14ac:dyDescent="0.35">
      <c r="B41" s="12">
        <f t="shared" si="17"/>
        <v>2018</v>
      </c>
      <c r="C41" s="55">
        <f t="shared" si="18"/>
        <v>3</v>
      </c>
      <c r="D41" s="78">
        <f>SUMIFS(days!C:C,days!G:G,B41,days!F:F,C41)</f>
        <v>20.513831089351275</v>
      </c>
      <c r="E41" s="78">
        <f>SUMIFS(days!B:B,days!G:G,B41,days!F:F,C41)/60</f>
        <v>0.14051210390316893</v>
      </c>
      <c r="F41" s="78">
        <f>SUMIFS(days!E:E,days!F:F,'previsão -amort exp'!C41,days!G:G,'previsão -amort exp'!B41)</f>
        <v>3</v>
      </c>
      <c r="G41" s="9">
        <f>IF(E41&gt;0,SUMIFS(days!D:D,days!G:G,B41,days!F:F,C41)/60/E41,0)</f>
        <v>0</v>
      </c>
      <c r="H41" s="79">
        <f t="shared" si="19"/>
        <v>4.5326485130054491E-3</v>
      </c>
      <c r="I41" t="e">
        <f>IF(COUNTIFS(user_list!#REF!,'previsão -amort exp'!B41,user_list!#REF!,'previsão -amort exp'!C41)&gt;0,AVERAGEIFS(user_list!I:I,user_list!#REF!,'previsão -amort exp'!B41,user_list!#REF!,'previsão -amort exp'!C41),0)</f>
        <v>#REF!</v>
      </c>
      <c r="K41" s="12">
        <f t="shared" si="7"/>
        <v>2024</v>
      </c>
      <c r="L41" t="str">
        <f t="shared" si="8"/>
        <v>SUMMER</v>
      </c>
      <c r="M41">
        <f t="shared" si="20"/>
        <v>0</v>
      </c>
      <c r="N41">
        <f t="shared" si="21"/>
        <v>0</v>
      </c>
      <c r="O41">
        <f t="shared" si="22"/>
        <v>0</v>
      </c>
      <c r="P41" s="56">
        <f>IF(N41&gt;0,SUMIFS(days!D:D,days!F:F,IF(L41="WINTER","&lt;=3",IF(L41="SPRING","&lt;=6",IF(L41="SUMMER","&lt;=9","&lt;=12"))),days!F:F,IF(L41="WINTER","&gt;=1",IF(L41="SPRING","&gt;=4",IF(L41="SUMMER","&gt;=7","&gt;=10"))),days!G:G,K41)/60/N41,0)</f>
        <v>0</v>
      </c>
      <c r="Q41" s="80">
        <f t="shared" si="23"/>
        <v>0</v>
      </c>
    </row>
    <row r="42" spans="2:17" ht="15" customHeight="1" thickBot="1" x14ac:dyDescent="0.35">
      <c r="B42" s="12">
        <f t="shared" si="17"/>
        <v>2018</v>
      </c>
      <c r="C42" s="55">
        <f t="shared" si="18"/>
        <v>4</v>
      </c>
      <c r="D42" s="78">
        <f>SUMIFS(days!C:C,days!G:G,B42,days!F:F,C42)</f>
        <v>17.947368421052623</v>
      </c>
      <c r="E42" s="78">
        <f>SUMIFS(days!B:B,days!G:G,B42,days!F:F,C42)/60</f>
        <v>0.11853801169590643</v>
      </c>
      <c r="F42" s="78">
        <f>SUMIFS(days!E:E,days!F:F,'previsão -amort exp'!C42,days!G:G,'previsão -amort exp'!B42)</f>
        <v>2</v>
      </c>
      <c r="G42" s="9">
        <f>IF(E42&gt;0,SUMIFS(days!D:D,days!G:G,B42,days!F:F,C42)/60/E42,0)</f>
        <v>0</v>
      </c>
      <c r="H42" s="79">
        <f t="shared" si="19"/>
        <v>3.9512670565302142E-3</v>
      </c>
      <c r="I42" t="e">
        <f>IF(COUNTIFS(user_list!#REF!,'previsão -amort exp'!B42,user_list!#REF!,'previsão -amort exp'!C42)&gt;0,AVERAGEIFS(user_list!I:I,user_list!#REF!,'previsão -amort exp'!B42,user_list!#REF!,'previsão -amort exp'!C42),0)</f>
        <v>#REF!</v>
      </c>
      <c r="K42" s="13">
        <f t="shared" si="7"/>
        <v>2024</v>
      </c>
      <c r="L42" s="6" t="str">
        <f t="shared" si="8"/>
        <v>FALL</v>
      </c>
      <c r="M42" s="6">
        <f t="shared" si="20"/>
        <v>0</v>
      </c>
      <c r="N42" s="6">
        <f t="shared" si="21"/>
        <v>0</v>
      </c>
      <c r="O42">
        <f t="shared" si="22"/>
        <v>0</v>
      </c>
      <c r="P42" s="10">
        <f>IF(N42&gt;0,SUMIFS(days!D:D,days!F:F,IF(L42="WINTER","&lt;=3",IF(L42="SPRING","&lt;=6",IF(L42="SUMMER","&lt;=9","&lt;=12"))),days!F:F,IF(L42="WINTER","&gt;=1",IF(L42="SPRING","&gt;=4",IF(L42="SUMMER","&gt;=7","&gt;=10"))),days!G:G,K42)/60/N42,0)</f>
        <v>0</v>
      </c>
      <c r="Q42" s="82">
        <f t="shared" si="23"/>
        <v>0</v>
      </c>
    </row>
    <row r="43" spans="2:17" ht="15" customHeight="1" thickBot="1" x14ac:dyDescent="0.35">
      <c r="B43" s="12">
        <f t="shared" si="17"/>
        <v>2018</v>
      </c>
      <c r="C43" s="55">
        <f t="shared" si="18"/>
        <v>5</v>
      </c>
      <c r="D43" s="78">
        <f>SUMIFS(days!C:C,days!G:G,B43,days!F:F,C43)</f>
        <v>5.706220095693781</v>
      </c>
      <c r="E43" s="78">
        <f>SUMIFS(days!B:B,days!G:G,B43,days!F:F,C43)/60</f>
        <v>3.8041467304625202E-2</v>
      </c>
      <c r="F43" s="78">
        <f>SUMIFS(days!E:E,days!F:F,'previsão -amort exp'!C43,days!G:G,'previsão -amort exp'!B43)</f>
        <v>0</v>
      </c>
      <c r="G43" s="9">
        <f>IF(E43&gt;0,SUMIFS(days!D:D,days!G:G,B43,days!F:F,C43)/60/E43,0)</f>
        <v>0</v>
      </c>
      <c r="H43" s="79">
        <f t="shared" si="19"/>
        <v>1.2271441066008129E-3</v>
      </c>
      <c r="I43" t="e">
        <f>IF(COUNTIFS(user_list!#REF!,'previsão -amort exp'!B43,user_list!#REF!,'previsão -amort exp'!C43)&gt;0,AVERAGEIFS(user_list!I:I,user_list!#REF!,'previsão -amort exp'!B43,user_list!#REF!,'previsão -amort exp'!C43),0)</f>
        <v>#REF!</v>
      </c>
      <c r="K43" s="11">
        <f t="shared" si="7"/>
        <v>2025</v>
      </c>
      <c r="L43" s="5" t="str">
        <f t="shared" si="8"/>
        <v>WINTER</v>
      </c>
      <c r="M43" s="5">
        <f t="shared" si="20"/>
        <v>0</v>
      </c>
      <c r="N43" s="5">
        <f t="shared" si="21"/>
        <v>0</v>
      </c>
      <c r="O43">
        <f t="shared" si="22"/>
        <v>0</v>
      </c>
      <c r="P43" s="9">
        <f>IF(N43&gt;0,SUMIFS(days!D:D,days!F:F,IF(L43="WINTER","&lt;=3",IF(L43="SPRING","&lt;=6",IF(L43="SUMMER","&lt;=9","&lt;=12"))),days!F:F,IF(L43="WINTER","&gt;=1",IF(L43="SPRING","&gt;=4",IF(L43="SUMMER","&gt;=7","&gt;=10"))),days!G:G,K43)/60/N43,0)</f>
        <v>0</v>
      </c>
      <c r="Q43" s="84">
        <f t="shared" si="23"/>
        <v>0</v>
      </c>
    </row>
    <row r="44" spans="2:17" ht="15" customHeight="1" thickBot="1" x14ac:dyDescent="0.35">
      <c r="B44" s="12">
        <f t="shared" si="17"/>
        <v>2018</v>
      </c>
      <c r="C44" s="55">
        <f t="shared" si="18"/>
        <v>6</v>
      </c>
      <c r="D44" s="78">
        <f>SUMIFS(days!C:C,days!G:G,B44,days!F:F,C44)</f>
        <v>9.2200956937799194</v>
      </c>
      <c r="E44" s="78">
        <f>SUMIFS(days!B:B,days!G:G,B44,days!F:F,C44)/60</f>
        <v>6.1467304625199413E-2</v>
      </c>
      <c r="F44" s="78">
        <f>SUMIFS(days!E:E,days!F:F,'previsão -amort exp'!C44,days!G:G,'previsão -amort exp'!B44)</f>
        <v>1</v>
      </c>
      <c r="G44" s="9">
        <f>IF(E44&gt;0,SUMIFS(days!D:D,days!G:G,B44,days!F:F,C44)/60/E44,0)</f>
        <v>0</v>
      </c>
      <c r="H44" s="79">
        <f t="shared" si="19"/>
        <v>2.0489101541733136E-3</v>
      </c>
      <c r="I44" t="e">
        <f>IF(COUNTIFS(user_list!#REF!,'previsão -amort exp'!B44,user_list!#REF!,'previsão -amort exp'!C44)&gt;0,AVERAGEIFS(user_list!I:I,user_list!#REF!,'previsão -amort exp'!B44,user_list!#REF!,'previsão -amort exp'!C44),0)</f>
        <v>#REF!</v>
      </c>
      <c r="K44" s="12">
        <f t="shared" si="7"/>
        <v>2025</v>
      </c>
      <c r="L44" t="str">
        <f t="shared" si="8"/>
        <v>SPRING</v>
      </c>
      <c r="M44">
        <f t="shared" si="20"/>
        <v>0</v>
      </c>
      <c r="N44">
        <f t="shared" si="21"/>
        <v>0</v>
      </c>
      <c r="O44">
        <f t="shared" si="22"/>
        <v>0</v>
      </c>
      <c r="P44" s="56">
        <f>IF(N44&gt;0,SUMIFS(days!D:D,days!F:F,IF(L44="WINTER","&lt;=3",IF(L44="SPRING","&lt;=6",IF(L44="SUMMER","&lt;=9","&lt;=12"))),days!F:F,IF(L44="WINTER","&gt;=1",IF(L44="SPRING","&gt;=4",IF(L44="SUMMER","&gt;=7","&gt;=10"))),days!G:G,K44)/60/N44,0)</f>
        <v>0</v>
      </c>
      <c r="Q44" s="80">
        <f t="shared" si="23"/>
        <v>0</v>
      </c>
    </row>
    <row r="45" spans="2:17" ht="15" customHeight="1" thickBot="1" x14ac:dyDescent="0.35">
      <c r="B45" s="12">
        <f t="shared" si="17"/>
        <v>2018</v>
      </c>
      <c r="C45" s="55">
        <f t="shared" si="18"/>
        <v>7</v>
      </c>
      <c r="D45" s="78">
        <f>SUMIFS(days!C:C,days!G:G,B45,days!F:F,C45)</f>
        <v>0.97894736842105234</v>
      </c>
      <c r="E45" s="78">
        <f>SUMIFS(days!B:B,days!G:G,B45,days!F:F,C45)/60</f>
        <v>6.5263157894736856E-3</v>
      </c>
      <c r="F45" s="78">
        <f>SUMIFS(days!E:E,days!F:F,'previsão -amort exp'!C45,days!G:G,'previsão -amort exp'!B45)</f>
        <v>0</v>
      </c>
      <c r="G45" s="9">
        <f>IF(E45&gt;0,SUMIFS(days!D:D,days!G:G,B45,days!F:F,C45)/60/E45,0)</f>
        <v>0</v>
      </c>
      <c r="H45" s="79">
        <f t="shared" si="19"/>
        <v>2.1052631578947372E-4</v>
      </c>
      <c r="I45" t="e">
        <f>IF(COUNTIFS(user_list!#REF!,'previsão -amort exp'!B45,user_list!#REF!,'previsão -amort exp'!C45)&gt;0,AVERAGEIFS(user_list!I:I,user_list!#REF!,'previsão -amort exp'!B45,user_list!#REF!,'previsão -amort exp'!C45),0)</f>
        <v>#REF!</v>
      </c>
      <c r="K45" s="12">
        <f t="shared" si="7"/>
        <v>2025</v>
      </c>
      <c r="L45" t="str">
        <f t="shared" si="8"/>
        <v>SUMMER</v>
      </c>
      <c r="M45">
        <f t="shared" si="20"/>
        <v>0</v>
      </c>
      <c r="N45">
        <f t="shared" si="21"/>
        <v>0</v>
      </c>
      <c r="O45">
        <f t="shared" si="22"/>
        <v>0</v>
      </c>
      <c r="P45" s="56">
        <f>IF(N45&gt;0,SUMIFS(days!D:D,days!F:F,IF(L45="WINTER","&lt;=3",IF(L45="SPRING","&lt;=6",IF(L45="SUMMER","&lt;=9","&lt;=12"))),days!F:F,IF(L45="WINTER","&gt;=1",IF(L45="SPRING","&gt;=4",IF(L45="SUMMER","&gt;=7","&gt;=10"))),days!G:G,K45)/60/N45,0)</f>
        <v>0</v>
      </c>
      <c r="Q45" s="80">
        <f t="shared" si="23"/>
        <v>0</v>
      </c>
    </row>
    <row r="46" spans="2:17" ht="15" customHeight="1" thickBot="1" x14ac:dyDescent="0.35">
      <c r="B46" s="12">
        <f t="shared" si="17"/>
        <v>2018</v>
      </c>
      <c r="C46" s="55">
        <f t="shared" si="18"/>
        <v>8</v>
      </c>
      <c r="D46" s="78">
        <f>SUMIFS(days!C:C,days!G:G,B46,days!F:F,C46)</f>
        <v>0.97894736842105234</v>
      </c>
      <c r="E46" s="78">
        <f>SUMIFS(days!B:B,days!G:G,B46,days!F:F,C46)/60</f>
        <v>6.5263157894736856E-3</v>
      </c>
      <c r="F46" s="78">
        <f>SUMIFS(days!E:E,days!F:F,'previsão -amort exp'!C46,days!G:G,'previsão -amort exp'!B46)</f>
        <v>0</v>
      </c>
      <c r="G46" s="9">
        <f>IF(E46&gt;0,SUMIFS(days!D:D,days!G:G,B46,days!F:F,C46)/60/E46,0)</f>
        <v>0</v>
      </c>
      <c r="H46" s="79">
        <f t="shared" si="19"/>
        <v>2.1052631578947372E-4</v>
      </c>
      <c r="I46" t="e">
        <f>IF(COUNTIFS(user_list!#REF!,'previsão -amort exp'!B46,user_list!#REF!,'previsão -amort exp'!C46)&gt;0,AVERAGEIFS(user_list!I:I,user_list!#REF!,'previsão -amort exp'!B46,user_list!#REF!,'previsão -amort exp'!C46),0)</f>
        <v>#REF!</v>
      </c>
      <c r="K46" s="13">
        <f t="shared" si="7"/>
        <v>2025</v>
      </c>
      <c r="L46" s="6" t="str">
        <f t="shared" si="8"/>
        <v>FALL</v>
      </c>
      <c r="M46" s="6">
        <f t="shared" si="20"/>
        <v>0</v>
      </c>
      <c r="N46" s="6">
        <f t="shared" si="21"/>
        <v>0</v>
      </c>
      <c r="O46">
        <f t="shared" si="22"/>
        <v>0</v>
      </c>
      <c r="P46" s="10">
        <f>IF(N46&gt;0,SUMIFS(days!D:D,days!F:F,IF(L46="WINTER","&lt;=3",IF(L46="SPRING","&lt;=6",IF(L46="SUMMER","&lt;=9","&lt;=12"))),days!F:F,IF(L46="WINTER","&gt;=1",IF(L46="SPRING","&gt;=4",IF(L46="SUMMER","&gt;=7","&gt;=10"))),days!G:G,K46)/60/N46,0)</f>
        <v>0</v>
      </c>
      <c r="Q46" s="82">
        <f t="shared" si="23"/>
        <v>0</v>
      </c>
    </row>
    <row r="47" spans="2:17" ht="15" customHeight="1" thickBot="1" x14ac:dyDescent="0.35">
      <c r="B47" s="12">
        <f t="shared" ref="B47:B78" si="24">B35+1</f>
        <v>2018</v>
      </c>
      <c r="C47" s="55">
        <f t="shared" ref="C47:C78" si="25">C35</f>
        <v>9</v>
      </c>
      <c r="D47" s="78">
        <f>SUMIFS(days!C:C,days!G:G,B47,days!F:F,C47)</f>
        <v>13.94736842105263</v>
      </c>
      <c r="E47" s="78">
        <f>SUMIFS(days!B:B,days!G:G,B47,days!F:F,C47)/60</f>
        <v>8.9371345029239699E-2</v>
      </c>
      <c r="F47" s="78">
        <f>SUMIFS(days!E:E,days!F:F,'previsão -amort exp'!C47,days!G:G,'previsão -amort exp'!B47)</f>
        <v>1</v>
      </c>
      <c r="G47" s="9">
        <f>IF(E47&gt;0,SUMIFS(days!D:D,days!G:G,B47,days!F:F,C47)/60/E47,0)</f>
        <v>0</v>
      </c>
      <c r="H47" s="79">
        <f t="shared" si="19"/>
        <v>2.97904483430799E-3</v>
      </c>
      <c r="I47" t="e">
        <f>IF(COUNTIFS(user_list!#REF!,'previsão -amort exp'!B47,user_list!#REF!,'previsão -amort exp'!C47)&gt;0,AVERAGEIFS(user_list!I:I,user_list!#REF!,'previsão -amort exp'!B47,user_list!#REF!,'previsão -amort exp'!C47),0)</f>
        <v>#REF!</v>
      </c>
      <c r="K47" s="11">
        <f t="shared" si="7"/>
        <v>2026</v>
      </c>
      <c r="L47" s="5" t="str">
        <f t="shared" si="8"/>
        <v>WINTER</v>
      </c>
      <c r="M47" s="5">
        <f t="shared" si="20"/>
        <v>0</v>
      </c>
      <c r="N47" s="5">
        <f t="shared" si="21"/>
        <v>0</v>
      </c>
      <c r="O47">
        <f t="shared" si="22"/>
        <v>0</v>
      </c>
      <c r="P47" s="9">
        <f>IF(N47&gt;0,SUMIFS(days!D:D,days!F:F,IF(L47="WINTER","&lt;=3",IF(L47="SPRING","&lt;=6",IF(L47="SUMMER","&lt;=9","&lt;=12"))),days!F:F,IF(L47="WINTER","&gt;=1",IF(L47="SPRING","&gt;=4",IF(L47="SUMMER","&gt;=7","&gt;=10"))),days!G:G,K47)/60/N47,0)</f>
        <v>0</v>
      </c>
      <c r="Q47" s="84">
        <f t="shared" si="23"/>
        <v>0</v>
      </c>
    </row>
    <row r="48" spans="2:17" ht="15" customHeight="1" thickBot="1" x14ac:dyDescent="0.35">
      <c r="B48" s="12">
        <f t="shared" si="24"/>
        <v>2018</v>
      </c>
      <c r="C48" s="55">
        <f t="shared" si="25"/>
        <v>10</v>
      </c>
      <c r="D48" s="78">
        <f>SUMIFS(days!C:C,days!G:G,B48,days!F:F,C48)</f>
        <v>48.978947368421025</v>
      </c>
      <c r="E48" s="78">
        <f>SUMIFS(days!B:B,days!G:G,B48,days!F:F,C48)/60</f>
        <v>0.33541520467836261</v>
      </c>
      <c r="F48" s="78">
        <f>SUMIFS(days!E:E,days!F:F,'previsão -amort exp'!C48,days!G:G,'previsão -amort exp'!B48)</f>
        <v>2</v>
      </c>
      <c r="G48" s="9">
        <f>IF(E48&gt;0,SUMIFS(days!D:D,days!G:G,B48,days!F:F,C48)/60/E48,0)</f>
        <v>0</v>
      </c>
      <c r="H48" s="79">
        <f t="shared" si="19"/>
        <v>1.0819845312205246E-2</v>
      </c>
      <c r="I48" t="e">
        <f>IF(COUNTIFS(user_list!#REF!,'previsão -amort exp'!B48,user_list!#REF!,'previsão -amort exp'!C48)&gt;0,AVERAGEIFS(user_list!I:I,user_list!#REF!,'previsão -amort exp'!B48,user_list!#REF!,'previsão -amort exp'!C48),0)</f>
        <v>#REF!</v>
      </c>
      <c r="K48" s="12">
        <f t="shared" si="7"/>
        <v>2026</v>
      </c>
      <c r="L48" t="str">
        <f t="shared" si="8"/>
        <v>SPRING</v>
      </c>
      <c r="M48">
        <f t="shared" si="20"/>
        <v>0</v>
      </c>
      <c r="N48">
        <f t="shared" si="21"/>
        <v>0</v>
      </c>
      <c r="O48">
        <f t="shared" si="22"/>
        <v>0</v>
      </c>
      <c r="P48" s="56">
        <f>IF(N48&gt;0,SUMIFS(days!D:D,days!F:F,IF(L48="WINTER","&lt;=3",IF(L48="SPRING","&lt;=6",IF(L48="SUMMER","&lt;=9","&lt;=12"))),days!F:F,IF(L48="WINTER","&gt;=1",IF(L48="SPRING","&gt;=4",IF(L48="SUMMER","&gt;=7","&gt;=10"))),days!G:G,K48)/60/N48,0)</f>
        <v>0</v>
      </c>
      <c r="Q48" s="80">
        <f t="shared" si="23"/>
        <v>0</v>
      </c>
    </row>
    <row r="49" spans="2:17" ht="15" customHeight="1" thickBot="1" x14ac:dyDescent="0.35">
      <c r="B49" s="12">
        <f t="shared" si="24"/>
        <v>2018</v>
      </c>
      <c r="C49" s="55">
        <f t="shared" si="25"/>
        <v>11</v>
      </c>
      <c r="D49" s="78">
        <f>SUMIFS(days!C:C,days!G:G,B49,days!F:F,C49)</f>
        <v>39.353165522501911</v>
      </c>
      <c r="E49" s="78">
        <f>SUMIFS(days!B:B,days!G:G,B49,days!F:F,C49)/60</f>
        <v>0.25524225216826291</v>
      </c>
      <c r="F49" s="78">
        <f>SUMIFS(days!E:E,days!F:F,'previsão -amort exp'!C49,days!G:G,'previsão -amort exp'!B49)</f>
        <v>0</v>
      </c>
      <c r="G49" s="9">
        <f>IF(E49&gt;0,SUMIFS(days!D:D,days!G:G,B49,days!F:F,C49)/60/E49,0)</f>
        <v>0</v>
      </c>
      <c r="H49" s="79">
        <f t="shared" si="19"/>
        <v>8.5080750722754308E-3</v>
      </c>
      <c r="I49" t="e">
        <f>IF(COUNTIFS(user_list!#REF!,'previsão -amort exp'!B49,user_list!#REF!,'previsão -amort exp'!C49)&gt;0,AVERAGEIFS(user_list!I:I,user_list!#REF!,'previsão -amort exp'!B49,user_list!#REF!,'previsão -amort exp'!C49),0)</f>
        <v>#REF!</v>
      </c>
      <c r="K49" s="12">
        <f t="shared" si="7"/>
        <v>2026</v>
      </c>
      <c r="L49" t="str">
        <f t="shared" si="8"/>
        <v>SUMMER</v>
      </c>
      <c r="M49">
        <f t="shared" si="20"/>
        <v>0</v>
      </c>
      <c r="N49">
        <f t="shared" si="21"/>
        <v>0</v>
      </c>
      <c r="O49">
        <f t="shared" si="22"/>
        <v>0</v>
      </c>
      <c r="P49" s="56">
        <f>IF(N49&gt;0,SUMIFS(days!D:D,days!F:F,IF(L49="WINTER","&lt;=3",IF(L49="SPRING","&lt;=6",IF(L49="SUMMER","&lt;=9","&lt;=12"))),days!F:F,IF(L49="WINTER","&gt;=1",IF(L49="SPRING","&gt;=4",IF(L49="SUMMER","&gt;=7","&gt;=10"))),days!G:G,K49)/60/N49,0)</f>
        <v>0</v>
      </c>
      <c r="Q49" s="80">
        <f t="shared" si="23"/>
        <v>0</v>
      </c>
    </row>
    <row r="50" spans="2:17" ht="15" customHeight="1" thickBot="1" x14ac:dyDescent="0.35">
      <c r="B50" s="13">
        <f t="shared" si="24"/>
        <v>2018</v>
      </c>
      <c r="C50" s="8">
        <f t="shared" si="25"/>
        <v>12</v>
      </c>
      <c r="D50" s="78">
        <f>SUMIFS(days!C:C,days!G:G,B50,days!F:F,C50)</f>
        <v>26.573150266971783</v>
      </c>
      <c r="E50" s="78">
        <f>SUMIFS(days!B:B,days!G:G,B50,days!F:F,C50)/60</f>
        <v>0.17111837161341342</v>
      </c>
      <c r="F50" s="78">
        <f>SUMIFS(days!E:E,days!F:F,'previsão -amort exp'!C50,days!G:G,'previsão -amort exp'!B50)</f>
        <v>2</v>
      </c>
      <c r="G50" s="9">
        <f>IF(E50&gt;0,SUMIFS(days!D:D,days!G:G,B50,days!F:F,C50)/60/E50,0)</f>
        <v>0</v>
      </c>
      <c r="H50" s="79">
        <f t="shared" si="19"/>
        <v>5.5199474714004333E-3</v>
      </c>
      <c r="I50" t="e">
        <f>IF(COUNTIFS(user_list!#REF!,'previsão -amort exp'!B50,user_list!#REF!,'previsão -amort exp'!C50)&gt;0,AVERAGEIFS(user_list!I:I,user_list!#REF!,'previsão -amort exp'!B50,user_list!#REF!,'previsão -amort exp'!C50),0)</f>
        <v>#REF!</v>
      </c>
      <c r="K50" s="13">
        <f t="shared" si="7"/>
        <v>2026</v>
      </c>
      <c r="L50" s="6" t="str">
        <f t="shared" si="8"/>
        <v>FALL</v>
      </c>
      <c r="M50" s="6">
        <f t="shared" si="20"/>
        <v>0</v>
      </c>
      <c r="N50" s="6">
        <f t="shared" si="21"/>
        <v>0</v>
      </c>
      <c r="O50">
        <f t="shared" si="22"/>
        <v>0</v>
      </c>
      <c r="P50" s="10">
        <f>IF(N50&gt;0,SUMIFS(days!D:D,days!F:F,IF(L50="WINTER","&lt;=3",IF(L50="SPRING","&lt;=6",IF(L50="SUMMER","&lt;=9","&lt;=12"))),days!F:F,IF(L50="WINTER","&gt;=1",IF(L50="SPRING","&gt;=4",IF(L50="SUMMER","&gt;=7","&gt;=10"))),days!G:G,K50)/60/N50,0)</f>
        <v>0</v>
      </c>
      <c r="Q50" s="82">
        <f t="shared" si="23"/>
        <v>0</v>
      </c>
    </row>
    <row r="51" spans="2:17" ht="15" customHeight="1" thickBot="1" x14ac:dyDescent="0.35">
      <c r="B51" s="11">
        <f t="shared" si="24"/>
        <v>2019</v>
      </c>
      <c r="C51" s="7">
        <f t="shared" si="25"/>
        <v>1</v>
      </c>
      <c r="D51" s="78">
        <f>SUMIFS(days!C:C,days!G:G,B51,days!F:F,C51)</f>
        <v>50.412280701754376</v>
      </c>
      <c r="E51" s="78">
        <f>SUMIFS(days!B:B,days!G:G,B51,days!F:F,C51)/60</f>
        <v>0.3273256985055229</v>
      </c>
      <c r="F51" s="78">
        <f>SUMIFS(days!E:E,days!F:F,'previsão -amort exp'!C51,days!G:G,'previsão -amort exp'!B51)</f>
        <v>2</v>
      </c>
      <c r="G51" s="9">
        <f>IF(E51&gt;0,SUMIFS(days!D:D,days!G:G,B51,days!F:F,C51)/60/E51,0)</f>
        <v>0</v>
      </c>
      <c r="H51" s="79">
        <f t="shared" si="19"/>
        <v>1.0558893500178157E-2</v>
      </c>
      <c r="I51" t="e">
        <f>IF(COUNTIFS(user_list!#REF!,'previsão -amort exp'!B51,user_list!#REF!,'previsão -amort exp'!C51)&gt;0,AVERAGEIFS(user_list!I:I,user_list!#REF!,'previsão -amort exp'!B51,user_list!#REF!,'previsão -amort exp'!C51),0)</f>
        <v>#REF!</v>
      </c>
      <c r="K51" s="11">
        <f t="shared" si="7"/>
        <v>2027</v>
      </c>
      <c r="L51" s="5" t="str">
        <f t="shared" si="8"/>
        <v>WINTER</v>
      </c>
      <c r="M51" s="5">
        <f t="shared" si="20"/>
        <v>0</v>
      </c>
      <c r="N51" s="5">
        <f t="shared" si="21"/>
        <v>0</v>
      </c>
      <c r="O51">
        <f t="shared" si="22"/>
        <v>0</v>
      </c>
      <c r="P51" s="9">
        <f>IF(N51&gt;0,SUMIFS(days!D:D,days!F:F,IF(L51="WINTER","&lt;=3",IF(L51="SPRING","&lt;=6",IF(L51="SUMMER","&lt;=9","&lt;=12"))),days!F:F,IF(L51="WINTER","&gt;=1",IF(L51="SPRING","&gt;=4",IF(L51="SUMMER","&gt;=7","&gt;=10"))),days!G:G,K51)/60/N51,0)</f>
        <v>0</v>
      </c>
      <c r="Q51" s="84">
        <f t="shared" si="23"/>
        <v>0</v>
      </c>
    </row>
    <row r="52" spans="2:17" ht="15" customHeight="1" thickBot="1" x14ac:dyDescent="0.35">
      <c r="B52" s="12">
        <f t="shared" si="24"/>
        <v>2019</v>
      </c>
      <c r="C52" s="55">
        <f t="shared" si="25"/>
        <v>2</v>
      </c>
      <c r="D52" s="78">
        <f>SUMIFS(days!C:C,days!G:G,B52,days!F:F,C52)</f>
        <v>87.801857585139388</v>
      </c>
      <c r="E52" s="78">
        <f>SUMIFS(days!B:B,days!G:G,B52,days!F:F,C52)/60</f>
        <v>0.61170882544050753</v>
      </c>
      <c r="F52" s="78">
        <f>SUMIFS(days!E:E,days!F:F,'previsão -amort exp'!C52,days!G:G,'previsão -amort exp'!B52)</f>
        <v>6</v>
      </c>
      <c r="G52" s="9">
        <f>IF(E52&gt;0,SUMIFS(days!D:D,days!G:G,B52,days!F:F,C52)/60/E52,0)</f>
        <v>0</v>
      </c>
      <c r="H52" s="79">
        <f t="shared" si="19"/>
        <v>2.1846743765732413E-2</v>
      </c>
      <c r="I52" t="e">
        <f>IF(COUNTIFS(user_list!#REF!,'previsão -amort exp'!B52,user_list!#REF!,'previsão -amort exp'!C52)&gt;0,AVERAGEIFS(user_list!I:I,user_list!#REF!,'previsão -amort exp'!B52,user_list!#REF!,'previsão -amort exp'!C52),0)</f>
        <v>#REF!</v>
      </c>
    </row>
    <row r="53" spans="2:17" ht="15" customHeight="1" thickBot="1" x14ac:dyDescent="0.35">
      <c r="B53" s="12">
        <f t="shared" si="24"/>
        <v>2019</v>
      </c>
      <c r="C53" s="55">
        <f t="shared" si="25"/>
        <v>3</v>
      </c>
      <c r="D53" s="78">
        <f>SUMIFS(days!C:C,days!G:G,B53,days!F:F,C53)</f>
        <v>108.92032286598845</v>
      </c>
      <c r="E53" s="78">
        <f>SUMIFS(days!B:B,days!G:G,B53,days!F:F,C53)/60</f>
        <v>0.72484639652644689</v>
      </c>
      <c r="F53" s="78">
        <f>SUMIFS(days!E:E,days!F:F,'previsão -amort exp'!C53,days!G:G,'previsão -amort exp'!B53)</f>
        <v>10</v>
      </c>
      <c r="G53" s="9">
        <f>IF(E53&gt;0,SUMIFS(days!D:D,days!G:G,B53,days!F:F,C53)/60/E53,0)</f>
        <v>0</v>
      </c>
      <c r="H53" s="79">
        <f t="shared" si="19"/>
        <v>2.3382141823433771E-2</v>
      </c>
      <c r="I53" t="e">
        <f>IF(COUNTIFS(user_list!#REF!,'previsão -amort exp'!B53,user_list!#REF!,'previsão -amort exp'!C53)&gt;0,AVERAGEIFS(user_list!I:I,user_list!#REF!,'previsão -amort exp'!B53,user_list!#REF!,'previsão -amort exp'!C53),0)</f>
        <v>#REF!</v>
      </c>
    </row>
    <row r="54" spans="2:17" ht="15" customHeight="1" thickBot="1" x14ac:dyDescent="0.35">
      <c r="B54" s="12">
        <f t="shared" si="24"/>
        <v>2019</v>
      </c>
      <c r="C54" s="55">
        <f t="shared" si="25"/>
        <v>4</v>
      </c>
      <c r="D54" s="78">
        <f>SUMIFS(days!C:C,days!G:G,B54,days!F:F,C54)</f>
        <v>157.43643611290665</v>
      </c>
      <c r="E54" s="78">
        <f>SUMIFS(days!B:B,days!G:G,B54,days!F:F,C54)/60</f>
        <v>1.0504595927402296</v>
      </c>
      <c r="F54" s="78">
        <f>SUMIFS(days!E:E,days!F:F,'previsão -amort exp'!C54,days!G:G,'previsão -amort exp'!B54)</f>
        <v>7</v>
      </c>
      <c r="G54" s="9">
        <f>IF(E54&gt;0,SUMIFS(days!D:D,days!G:G,B54,days!F:F,C54)/60/E54,0)</f>
        <v>0.54894804629609562</v>
      </c>
      <c r="H54" s="79">
        <f t="shared" si="19"/>
        <v>3.5015319758007653E-2</v>
      </c>
      <c r="I54" t="e">
        <f>IF(COUNTIFS(user_list!#REF!,'previsão -amort exp'!B54,user_list!#REF!,'previsão -amort exp'!C54)&gt;0,AVERAGEIFS(user_list!I:I,user_list!#REF!,'previsão -amort exp'!B54,user_list!#REF!,'previsão -amort exp'!C54),0)</f>
        <v>#REF!</v>
      </c>
    </row>
    <row r="55" spans="2:17" ht="15" customHeight="1" thickBot="1" x14ac:dyDescent="0.35">
      <c r="B55" s="12">
        <f t="shared" si="24"/>
        <v>2019</v>
      </c>
      <c r="C55" s="55">
        <f t="shared" si="25"/>
        <v>5</v>
      </c>
      <c r="D55" s="78">
        <f>SUMIFS(days!C:C,days!G:G,B55,days!F:F,C55)</f>
        <v>202.57070674423611</v>
      </c>
      <c r="E55" s="78">
        <f>SUMIFS(days!B:B,days!G:G,B55,days!F:F,C55)/60</f>
        <v>1.3284639632562427</v>
      </c>
      <c r="F55" s="78">
        <f>SUMIFS(days!E:E,days!F:F,'previsão -amort exp'!C55,days!G:G,'previsão -amort exp'!B55)</f>
        <v>10</v>
      </c>
      <c r="G55" s="9">
        <f>IF(E55&gt;0,SUMIFS(days!D:D,days!G:G,B55,days!F:F,C55)/60/E55,0)</f>
        <v>0.24829597789295443</v>
      </c>
      <c r="H55" s="79">
        <f t="shared" si="19"/>
        <v>4.2853676234072345E-2</v>
      </c>
      <c r="I55" t="e">
        <f>IF(COUNTIFS(user_list!#REF!,'previsão -amort exp'!B55,user_list!#REF!,'previsão -amort exp'!C55)&gt;0,AVERAGEIFS(user_list!I:I,user_list!#REF!,'previsão -amort exp'!B55,user_list!#REF!,'previsão -amort exp'!C55),0)</f>
        <v>#REF!</v>
      </c>
    </row>
    <row r="56" spans="2:17" ht="15" customHeight="1" thickBot="1" x14ac:dyDescent="0.35">
      <c r="B56" s="12">
        <f t="shared" si="24"/>
        <v>2019</v>
      </c>
      <c r="C56" s="55">
        <f t="shared" si="25"/>
        <v>6</v>
      </c>
      <c r="D56" s="78">
        <f>SUMIFS(days!C:C,days!G:G,B56,days!F:F,C56)</f>
        <v>138.08591458292955</v>
      </c>
      <c r="E56" s="78">
        <f>SUMIFS(days!B:B,days!G:G,B56,days!F:F,C56)/60</f>
        <v>0.91059386374405094</v>
      </c>
      <c r="F56" s="78">
        <f>SUMIFS(days!E:E,days!F:F,'previsão -amort exp'!C56,days!G:G,'previsão -amort exp'!B56)</f>
        <v>6</v>
      </c>
      <c r="G56" s="9">
        <f>IF(E56&gt;0,SUMIFS(days!D:D,days!G:G,B56,days!F:F,C56)/60/E56,0)</f>
        <v>0.15459571367830283</v>
      </c>
      <c r="H56" s="79">
        <f t="shared" si="19"/>
        <v>3.0353128791468363E-2</v>
      </c>
      <c r="I56" t="e">
        <f>IF(COUNTIFS(user_list!#REF!,'previsão -amort exp'!B56,user_list!#REF!,'previsão -amort exp'!C56)&gt;0,AVERAGEIFS(user_list!I:I,user_list!#REF!,'previsão -amort exp'!B56,user_list!#REF!,'previsão -amort exp'!C56),0)</f>
        <v>#REF!</v>
      </c>
    </row>
    <row r="57" spans="2:17" ht="15" customHeight="1" thickBot="1" x14ac:dyDescent="0.35">
      <c r="B57" s="12">
        <f t="shared" si="24"/>
        <v>2019</v>
      </c>
      <c r="C57" s="55">
        <f t="shared" si="25"/>
        <v>7</v>
      </c>
      <c r="D57" s="78">
        <f>SUMIFS(days!C:C,days!G:G,B57,days!F:F,C57)</f>
        <v>248.92561542934675</v>
      </c>
      <c r="E57" s="78">
        <f>SUMIFS(days!B:B,days!G:G,B57,days!F:F,C57)/60</f>
        <v>1.5731634318038235</v>
      </c>
      <c r="F57" s="78">
        <f>SUMIFS(days!E:E,days!F:F,'previsão -amort exp'!C57,days!G:G,'previsão -amort exp'!B57)</f>
        <v>11</v>
      </c>
      <c r="G57" s="9">
        <f>IF(E57&gt;0,SUMIFS(days!D:D,days!G:G,B57,days!F:F,C57)/60/E57,0)</f>
        <v>0.43623940578800741</v>
      </c>
      <c r="H57" s="79">
        <f t="shared" si="19"/>
        <v>5.0747207477542695E-2</v>
      </c>
      <c r="I57" t="e">
        <f>IF(COUNTIFS(user_list!#REF!,'previsão -amort exp'!B57,user_list!#REF!,'previsão -amort exp'!C57)&gt;0,AVERAGEIFS(user_list!I:I,user_list!#REF!,'previsão -amort exp'!B57,user_list!#REF!,'previsão -amort exp'!C57),0)</f>
        <v>#REF!</v>
      </c>
    </row>
    <row r="58" spans="2:17" ht="15" customHeight="1" thickBot="1" x14ac:dyDescent="0.35">
      <c r="B58" s="12">
        <f t="shared" si="24"/>
        <v>2019</v>
      </c>
      <c r="C58" s="55">
        <f t="shared" si="25"/>
        <v>8</v>
      </c>
      <c r="D58" s="78">
        <f>SUMIFS(days!C:C,days!G:G,B58,days!F:F,C58)</f>
        <v>126.26994284989361</v>
      </c>
      <c r="E58" s="78">
        <f>SUMIFS(days!B:B,days!G:G,B58,days!F:F,C58)/60</f>
        <v>0.80793982377228835</v>
      </c>
      <c r="F58" s="78">
        <f>SUMIFS(days!E:E,days!F:F,'previsão -amort exp'!C58,days!G:G,'previsão -amort exp'!B58)</f>
        <v>4</v>
      </c>
      <c r="G58" s="9">
        <f>IF(E58&gt;0,SUMIFS(days!D:D,days!G:G,B58,days!F:F,C58)/60/E58,0)</f>
        <v>0.26074611679899279</v>
      </c>
      <c r="H58" s="79">
        <f t="shared" si="19"/>
        <v>2.6062574960396399E-2</v>
      </c>
      <c r="I58" t="e">
        <f>IF(COUNTIFS(user_list!#REF!,'previsão -amort exp'!B58,user_list!#REF!,'previsão -amort exp'!C58)&gt;0,AVERAGEIFS(user_list!I:I,user_list!#REF!,'previsão -amort exp'!B58,user_list!#REF!,'previsão -amort exp'!C58),0)</f>
        <v>#REF!</v>
      </c>
    </row>
    <row r="59" spans="2:17" ht="15" customHeight="1" thickBot="1" x14ac:dyDescent="0.35">
      <c r="B59" s="12">
        <f t="shared" si="24"/>
        <v>2019</v>
      </c>
      <c r="C59" s="55">
        <f t="shared" si="25"/>
        <v>9</v>
      </c>
      <c r="D59" s="78">
        <f>SUMIFS(days!C:C,days!G:G,B59,days!F:F,C59)</f>
        <v>155.35855605262168</v>
      </c>
      <c r="E59" s="78">
        <f>SUMIFS(days!B:B,days!G:G,B59,days!F:F,C59)/60</f>
        <v>0.89878301117289505</v>
      </c>
      <c r="F59" s="78">
        <f>SUMIFS(days!E:E,days!F:F,'previsão -amort exp'!C59,days!G:G,'previsão -amort exp'!B59)</f>
        <v>6</v>
      </c>
      <c r="G59" s="9">
        <f>IF(E59&gt;0,SUMIFS(days!D:D,days!G:G,B59,days!F:F,C59)/60/E59,0)</f>
        <v>0.51627117032785397</v>
      </c>
      <c r="H59" s="79">
        <f t="shared" si="19"/>
        <v>2.9959433705763167E-2</v>
      </c>
      <c r="I59" t="e">
        <f>IF(COUNTIFS(user_list!#REF!,'previsão -amort exp'!B59,user_list!#REF!,'previsão -amort exp'!C59)&gt;0,AVERAGEIFS(user_list!I:I,user_list!#REF!,'previsão -amort exp'!B59,user_list!#REF!,'previsão -amort exp'!C59),0)</f>
        <v>#REF!</v>
      </c>
    </row>
    <row r="60" spans="2:17" ht="15" customHeight="1" thickBot="1" x14ac:dyDescent="0.35">
      <c r="B60" s="12">
        <f t="shared" si="24"/>
        <v>2019</v>
      </c>
      <c r="C60" s="55">
        <f t="shared" si="25"/>
        <v>10</v>
      </c>
      <c r="D60" s="78">
        <f>SUMIFS(days!C:C,days!G:G,B60,days!F:F,C60)</f>
        <v>153.12173579109066</v>
      </c>
      <c r="E60" s="78">
        <f>SUMIFS(days!B:B,days!G:G,B60,days!F:F,C60)/60</f>
        <v>0.95700748816551662</v>
      </c>
      <c r="F60" s="78">
        <f>SUMIFS(days!E:E,days!F:F,'previsão -amort exp'!C60,days!G:G,'previsão -amort exp'!B60)</f>
        <v>10</v>
      </c>
      <c r="G60" s="9">
        <f>IF(E60&gt;0,SUMIFS(days!D:D,days!G:G,B60,days!F:F,C60)/60/E60,0)</f>
        <v>0.54258028269709624</v>
      </c>
      <c r="H60" s="79">
        <f t="shared" si="19"/>
        <v>3.0871209295661825E-2</v>
      </c>
      <c r="I60" t="e">
        <f>IF(COUNTIFS(user_list!#REF!,'previsão -amort exp'!B60,user_list!#REF!,'previsão -amort exp'!C60)&gt;0,AVERAGEIFS(user_list!I:I,user_list!#REF!,'previsão -amort exp'!B60,user_list!#REF!,'previsão -amort exp'!C60),0)</f>
        <v>#REF!</v>
      </c>
    </row>
    <row r="61" spans="2:17" ht="15" customHeight="1" thickBot="1" x14ac:dyDescent="0.35">
      <c r="B61" s="12">
        <f t="shared" si="24"/>
        <v>2019</v>
      </c>
      <c r="C61" s="55">
        <f t="shared" si="25"/>
        <v>11</v>
      </c>
      <c r="D61" s="78">
        <f>SUMIFS(days!C:C,days!G:G,B61,days!F:F,C61)</f>
        <v>102.10672268907561</v>
      </c>
      <c r="E61" s="78">
        <f>SUMIFS(days!B:B,days!G:G,B61,days!F:F,C61)/60</f>
        <v>0.70117003190164973</v>
      </c>
      <c r="F61" s="78">
        <f>SUMIFS(days!E:E,days!F:F,'previsão -amort exp'!C61,days!G:G,'previsão -amort exp'!B61)</f>
        <v>4</v>
      </c>
      <c r="G61" s="9">
        <f>IF(E61&gt;0,SUMIFS(days!D:D,days!G:G,B61,days!F:F,C61)/60/E61,0)</f>
        <v>0.35226833544227359</v>
      </c>
      <c r="H61" s="79">
        <f t="shared" si="19"/>
        <v>2.3372334396721657E-2</v>
      </c>
      <c r="I61" t="e">
        <f>IF(COUNTIFS(user_list!#REF!,'previsão -amort exp'!B61,user_list!#REF!,'previsão -amort exp'!C61)&gt;0,AVERAGEIFS(user_list!I:I,user_list!#REF!,'previsão -amort exp'!B61,user_list!#REF!,'previsão -amort exp'!C61),0)</f>
        <v>#REF!</v>
      </c>
    </row>
    <row r="62" spans="2:17" ht="15" customHeight="1" thickBot="1" x14ac:dyDescent="0.35">
      <c r="B62" s="13">
        <f t="shared" si="24"/>
        <v>2019</v>
      </c>
      <c r="C62" s="8">
        <f t="shared" si="25"/>
        <v>12</v>
      </c>
      <c r="D62" s="78">
        <f>SUMIFS(days!C:C,days!G:G,B62,days!F:F,C62)</f>
        <v>121.90207537560477</v>
      </c>
      <c r="E62" s="78">
        <f>SUMIFS(days!B:B,days!G:G,B62,days!F:F,C62)/60</f>
        <v>0.79943449109441778</v>
      </c>
      <c r="F62" s="78">
        <f>SUMIFS(days!E:E,days!F:F,'previsão -amort exp'!C62,days!G:G,'previsão -amort exp'!B62)</f>
        <v>6</v>
      </c>
      <c r="G62" s="9">
        <f>IF(E62&gt;0,SUMIFS(days!D:D,days!G:G,B62,days!F:F,C62)/60/E62,0)</f>
        <v>0.43172247661137775</v>
      </c>
      <c r="H62" s="79">
        <f t="shared" si="19"/>
        <v>2.5788209390142508E-2</v>
      </c>
      <c r="I62" t="e">
        <f>IF(COUNTIFS(user_list!#REF!,'previsão -amort exp'!B62,user_list!#REF!,'previsão -amort exp'!C62)&gt;0,AVERAGEIFS(user_list!I:I,user_list!#REF!,'previsão -amort exp'!B62,user_list!#REF!,'previsão -amort exp'!C62),0)</f>
        <v>#REF!</v>
      </c>
    </row>
    <row r="63" spans="2:17" ht="15" customHeight="1" thickBot="1" x14ac:dyDescent="0.35">
      <c r="B63" s="11">
        <f t="shared" si="24"/>
        <v>2020</v>
      </c>
      <c r="C63" s="7">
        <f t="shared" si="25"/>
        <v>1</v>
      </c>
      <c r="D63" s="78">
        <f>SUMIFS(days!C:C,days!G:G,B63,days!F:F,C63)</f>
        <v>179.28460563826422</v>
      </c>
      <c r="E63" s="78">
        <f>SUMIFS(days!B:B,days!G:G,B63,days!F:F,C63)/60</f>
        <v>1.0810624105456417</v>
      </c>
      <c r="F63" s="78">
        <f>SUMIFS(days!E:E,days!F:F,'previsão -amort exp'!C63,days!G:G,'previsão -amort exp'!B63)</f>
        <v>10</v>
      </c>
      <c r="G63" s="9">
        <f>IF(E63&gt;0,SUMIFS(days!D:D,days!G:G,B63,days!F:F,C63)/60/E63,0)</f>
        <v>0.56629431286996723</v>
      </c>
      <c r="H63" s="79">
        <f t="shared" si="19"/>
        <v>3.4872980985343277E-2</v>
      </c>
      <c r="I63" t="e">
        <f>IF(COUNTIFS(user_list!#REF!,'previsão -amort exp'!B63,user_list!#REF!,'previsão -amort exp'!C63)&gt;0,AVERAGEIFS(user_list!I:I,user_list!#REF!,'previsão -amort exp'!B63,user_list!#REF!,'previsão -amort exp'!C63),0)</f>
        <v>#REF!</v>
      </c>
    </row>
    <row r="64" spans="2:17" ht="15" customHeight="1" thickBot="1" x14ac:dyDescent="0.35">
      <c r="B64" s="12">
        <f t="shared" si="24"/>
        <v>2020</v>
      </c>
      <c r="C64" s="55">
        <f t="shared" si="25"/>
        <v>2</v>
      </c>
      <c r="D64" s="78">
        <f>SUMIFS(days!C:C,days!G:G,B64,days!F:F,C64)</f>
        <v>56.040939251628537</v>
      </c>
      <c r="E64" s="78">
        <f>SUMIFS(days!B:B,days!G:G,B64,days!F:F,C64)/60</f>
        <v>0.22339516024508074</v>
      </c>
      <c r="F64" s="78">
        <f>SUMIFS(days!E:E,days!F:F,'previsão -amort exp'!C64,days!G:G,'previsão -amort exp'!B64)</f>
        <v>2</v>
      </c>
      <c r="G64" s="9">
        <f>IF(E64&gt;0,SUMIFS(days!D:D,days!G:G,B64,days!F:F,C64)/60/E64,0)</f>
        <v>0.52608678458817104</v>
      </c>
      <c r="H64" s="79">
        <f t="shared" si="19"/>
        <v>7.7032813877614048E-3</v>
      </c>
      <c r="I64" t="e">
        <f>IF(COUNTIFS(user_list!#REF!,'previsão -amort exp'!B64,user_list!#REF!,'previsão -amort exp'!C64)&gt;0,AVERAGEIFS(user_list!I:I,user_list!#REF!,'previsão -amort exp'!B64,user_list!#REF!,'previsão -amort exp'!C64),0)</f>
        <v>#REF!</v>
      </c>
    </row>
    <row r="65" spans="2:9" ht="15" customHeight="1" thickBot="1" x14ac:dyDescent="0.35">
      <c r="B65" s="12">
        <f t="shared" si="24"/>
        <v>2020</v>
      </c>
      <c r="C65" s="55">
        <f t="shared" si="25"/>
        <v>3</v>
      </c>
      <c r="D65" s="78">
        <f>SUMIFS(days!C:C,days!G:G,B65,days!F:F,C65)</f>
        <v>91.89913043478262</v>
      </c>
      <c r="E65" s="78">
        <f>SUMIFS(days!B:B,days!G:G,B65,days!F:F,C65)/60</f>
        <v>0.58350855475040264</v>
      </c>
      <c r="F65" s="78">
        <f>SUMIFS(days!E:E,days!F:F,'previsão -amort exp'!C65,days!G:G,'previsão -amort exp'!B65)</f>
        <v>9</v>
      </c>
      <c r="G65" s="9">
        <f>IF(E65&gt;0,SUMIFS(days!D:D,days!G:G,B65,days!F:F,C65)/60/E65,0)</f>
        <v>0.70143095388359022</v>
      </c>
      <c r="H65" s="79">
        <f t="shared" si="19"/>
        <v>1.8822856604851699E-2</v>
      </c>
      <c r="I65" t="e">
        <f>IF(COUNTIFS(user_list!#REF!,'previsão -amort exp'!B65,user_list!#REF!,'previsão -amort exp'!C65)&gt;0,AVERAGEIFS(user_list!I:I,user_list!#REF!,'previsão -amort exp'!B65,user_list!#REF!,'previsão -amort exp'!C65),0)</f>
        <v>#REF!</v>
      </c>
    </row>
    <row r="66" spans="2:9" ht="15" customHeight="1" thickBot="1" x14ac:dyDescent="0.35">
      <c r="B66" s="12">
        <f t="shared" si="24"/>
        <v>2020</v>
      </c>
      <c r="C66" s="55">
        <f t="shared" si="25"/>
        <v>4</v>
      </c>
      <c r="D66" s="78">
        <f>SUMIFS(days!C:C,days!G:G,B66,days!F:F,C66)</f>
        <v>90.538461538461547</v>
      </c>
      <c r="E66" s="78">
        <f>SUMIFS(days!B:B,days!G:G,B66,days!F:F,C66)/60</f>
        <v>0.58028265669515677</v>
      </c>
      <c r="F66" s="78">
        <f>SUMIFS(days!E:E,days!F:F,'previsão -amort exp'!C66,days!G:G,'previsão -amort exp'!B66)</f>
        <v>9</v>
      </c>
      <c r="G66" s="9">
        <f>IF(E66&gt;0,SUMIFS(days!D:D,days!G:G,B66,days!F:F,C66)/60/E66,0)</f>
        <v>0.60723041385482568</v>
      </c>
      <c r="H66" s="79">
        <f t="shared" si="19"/>
        <v>1.9342755223171894E-2</v>
      </c>
      <c r="I66" t="e">
        <f>IF(COUNTIFS(user_list!#REF!,'previsão -amort exp'!B66,user_list!#REF!,'previsão -amort exp'!C66)&gt;0,AVERAGEIFS(user_list!I:I,user_list!#REF!,'previsão -amort exp'!B66,user_list!#REF!,'previsão -amort exp'!C66),0)</f>
        <v>#REF!</v>
      </c>
    </row>
    <row r="67" spans="2:9" ht="15" customHeight="1" thickBot="1" x14ac:dyDescent="0.35">
      <c r="B67" s="12">
        <f t="shared" si="24"/>
        <v>2020</v>
      </c>
      <c r="C67" s="55">
        <f t="shared" si="25"/>
        <v>5</v>
      </c>
      <c r="D67" s="78">
        <f>SUMIFS(days!C:C,days!G:G,B67,days!F:F,C67)</f>
        <v>168.09010989010983</v>
      </c>
      <c r="E67" s="78">
        <f>SUMIFS(days!B:B,days!G:G,B67,days!F:F,C67)/60</f>
        <v>1.1186167480667484</v>
      </c>
      <c r="F67" s="78">
        <f>SUMIFS(days!E:E,days!F:F,'previsão -amort exp'!C67,days!G:G,'previsão -amort exp'!B67)</f>
        <v>17</v>
      </c>
      <c r="G67" s="9">
        <f>IF(E67&gt;0,SUMIFS(days!D:D,days!G:G,B67,days!F:F,C67)/60/E67,0)</f>
        <v>0.63391523708519348</v>
      </c>
      <c r="H67" s="79">
        <f t="shared" ref="H67:H98" si="26">E67/DAY(EOMONTH(DATE(B67,C67,1),0))</f>
        <v>3.6084411227959627E-2</v>
      </c>
      <c r="I67" t="e">
        <f>IF(COUNTIFS(user_list!#REF!,'previsão -amort exp'!B67,user_list!#REF!,'previsão -amort exp'!C67)&gt;0,AVERAGEIFS(user_list!I:I,user_list!#REF!,'previsão -amort exp'!B67,user_list!#REF!,'previsão -amort exp'!C67),0)</f>
        <v>#REF!</v>
      </c>
    </row>
    <row r="68" spans="2:9" ht="15" customHeight="1" thickBot="1" x14ac:dyDescent="0.35">
      <c r="B68" s="12">
        <f t="shared" si="24"/>
        <v>2020</v>
      </c>
      <c r="C68" s="55">
        <f t="shared" si="25"/>
        <v>6</v>
      </c>
      <c r="D68" s="78">
        <f>SUMIFS(days!C:C,days!G:G,B68,days!F:F,C68)</f>
        <v>96.571428571428584</v>
      </c>
      <c r="E68" s="78">
        <f>SUMIFS(days!B:B,days!G:G,B68,days!F:F,C68)/60</f>
        <v>0.63777976190476182</v>
      </c>
      <c r="F68" s="78">
        <f>SUMIFS(days!E:E,days!F:F,'previsão -amort exp'!C68,days!G:G,'previsão -amort exp'!B68)</f>
        <v>8</v>
      </c>
      <c r="G68" s="9">
        <f>IF(E68&gt;0,SUMIFS(days!D:D,days!G:G,B68,days!F:F,C68)/60/E68,0)</f>
        <v>0.71869280313753814</v>
      </c>
      <c r="H68" s="79">
        <f t="shared" si="26"/>
        <v>2.1259325396825395E-2</v>
      </c>
      <c r="I68" t="e">
        <f>IF(COUNTIFS(user_list!#REF!,'previsão -amort exp'!B68,user_list!#REF!,'previsão -amort exp'!C68)&gt;0,AVERAGEIFS(user_list!I:I,user_list!#REF!,'previsão -amort exp'!B68,user_list!#REF!,'previsão -amort exp'!C68),0)</f>
        <v>#REF!</v>
      </c>
    </row>
    <row r="69" spans="2:9" ht="15" customHeight="1" thickBot="1" x14ac:dyDescent="0.35">
      <c r="B69" s="12">
        <f t="shared" si="24"/>
        <v>2020</v>
      </c>
      <c r="C69" s="55">
        <f t="shared" si="25"/>
        <v>7</v>
      </c>
      <c r="D69" s="78">
        <f>SUMIFS(days!C:C,days!G:G,B69,days!F:F,C69)</f>
        <v>150.20882849109654</v>
      </c>
      <c r="E69" s="78">
        <f>SUMIFS(days!B:B,days!G:G,B69,days!F:F,C69)/60</f>
        <v>0.73012294378492837</v>
      </c>
      <c r="F69" s="78">
        <f>SUMIFS(days!E:E,days!F:F,'previsão -amort exp'!C69,days!G:G,'previsão -amort exp'!B69)</f>
        <v>20</v>
      </c>
      <c r="G69" s="9">
        <f>IF(E69&gt;0,SUMIFS(days!D:D,days!G:G,B69,days!F:F,C69)/60/E69,0)</f>
        <v>0.73082123551103018</v>
      </c>
      <c r="H69" s="79">
        <f t="shared" si="26"/>
        <v>2.3552353025320268E-2</v>
      </c>
      <c r="I69" t="e">
        <f>IF(COUNTIFS(user_list!#REF!,'previsão -amort exp'!B69,user_list!#REF!,'previsão -amort exp'!C69)&gt;0,AVERAGEIFS(user_list!I:I,user_list!#REF!,'previsão -amort exp'!B69,user_list!#REF!,'previsão -amort exp'!C69),0)</f>
        <v>#REF!</v>
      </c>
    </row>
    <row r="70" spans="2:9" ht="15" customHeight="1" thickBot="1" x14ac:dyDescent="0.35">
      <c r="B70" s="12">
        <f t="shared" si="24"/>
        <v>2020</v>
      </c>
      <c r="C70" s="55">
        <f t="shared" si="25"/>
        <v>8</v>
      </c>
      <c r="D70" s="78">
        <f>SUMIFS(days!C:C,days!G:G,B70,days!F:F,C70)</f>
        <v>73.578786443425599</v>
      </c>
      <c r="E70" s="78">
        <f>SUMIFS(days!B:B,days!G:G,B70,days!F:F,C70)/60</f>
        <v>0.38386842774123692</v>
      </c>
      <c r="F70" s="78">
        <f>SUMIFS(days!E:E,days!F:F,'previsão -amort exp'!C70,days!G:G,'previsão -amort exp'!B70)</f>
        <v>9</v>
      </c>
      <c r="G70" s="9">
        <f>IF(E70&gt;0,SUMIFS(days!D:D,days!G:G,B70,days!F:F,C70)/60/E70,0)</f>
        <v>0.7169336569696001</v>
      </c>
      <c r="H70" s="79">
        <f t="shared" si="26"/>
        <v>1.2382852507781835E-2</v>
      </c>
      <c r="I70" t="e">
        <f>IF(COUNTIFS(user_list!#REF!,'previsão -amort exp'!B70,user_list!#REF!,'previsão -amort exp'!C70)&gt;0,AVERAGEIFS(user_list!I:I,user_list!#REF!,'previsão -amort exp'!B70,user_list!#REF!,'previsão -amort exp'!C70),0)</f>
        <v>#REF!</v>
      </c>
    </row>
    <row r="71" spans="2:9" ht="15" customHeight="1" thickBot="1" x14ac:dyDescent="0.35">
      <c r="B71" s="12">
        <f t="shared" si="24"/>
        <v>2020</v>
      </c>
      <c r="C71" s="55">
        <f t="shared" si="25"/>
        <v>9</v>
      </c>
      <c r="D71" s="78">
        <f>SUMIFS(days!C:C,days!G:G,B71,days!F:F,C71)</f>
        <v>120.92110109171966</v>
      </c>
      <c r="E71" s="78">
        <f>SUMIFS(days!B:B,days!G:G,B71,days!F:F,C71)/60</f>
        <v>0.75373296375100496</v>
      </c>
      <c r="F71" s="78">
        <f>SUMIFS(days!E:E,days!F:F,'previsão -amort exp'!C71,days!G:G,'previsão -amort exp'!B71)</f>
        <v>15</v>
      </c>
      <c r="G71" s="9">
        <f>IF(E71&gt;0,SUMIFS(days!D:D,days!G:G,B71,days!F:F,C71)/60/E71,0)</f>
        <v>0.86050547413182121</v>
      </c>
      <c r="H71" s="79">
        <f t="shared" si="26"/>
        <v>2.51244321250335E-2</v>
      </c>
      <c r="I71" t="e">
        <f>IF(COUNTIFS(user_list!#REF!,'previsão -amort exp'!B71,user_list!#REF!,'previsão -amort exp'!C71)&gt;0,AVERAGEIFS(user_list!I:I,user_list!#REF!,'previsão -amort exp'!B71,user_list!#REF!,'previsão -amort exp'!C71),0)</f>
        <v>#REF!</v>
      </c>
    </row>
    <row r="72" spans="2:9" ht="15" customHeight="1" thickBot="1" x14ac:dyDescent="0.35">
      <c r="B72" s="12">
        <f t="shared" si="24"/>
        <v>2020</v>
      </c>
      <c r="C72" s="55">
        <f t="shared" si="25"/>
        <v>10</v>
      </c>
      <c r="D72" s="78">
        <f>SUMIFS(days!C:C,days!G:G,B72,days!F:F,C72)</f>
        <v>160.18871987119411</v>
      </c>
      <c r="E72" s="78">
        <f>SUMIFS(days!B:B,days!G:G,B72,days!F:F,C72)/60</f>
        <v>1.0073566238871221</v>
      </c>
      <c r="F72" s="78">
        <f>SUMIFS(days!E:E,days!F:F,'previsão -amort exp'!C72,days!G:G,'previsão -amort exp'!B72)</f>
        <v>27</v>
      </c>
      <c r="G72" s="9">
        <f>IF(E72&gt;0,SUMIFS(days!D:D,days!G:G,B72,days!F:F,C72)/60/E72,0)</f>
        <v>0.64927210110862732</v>
      </c>
      <c r="H72" s="79">
        <f t="shared" si="26"/>
        <v>3.2495374964100716E-2</v>
      </c>
      <c r="I72" t="e">
        <f>IF(COUNTIFS(user_list!#REF!,'previsão -amort exp'!B72,user_list!#REF!,'previsão -amort exp'!C72)&gt;0,AVERAGEIFS(user_list!I:I,user_list!#REF!,'previsão -amort exp'!B72,user_list!#REF!,'previsão -amort exp'!C72),0)</f>
        <v>#REF!</v>
      </c>
    </row>
    <row r="73" spans="2:9" ht="15" customHeight="1" thickBot="1" x14ac:dyDescent="0.35">
      <c r="B73" s="12">
        <f t="shared" si="24"/>
        <v>2020</v>
      </c>
      <c r="C73" s="55">
        <f t="shared" si="25"/>
        <v>11</v>
      </c>
      <c r="D73" s="78">
        <f>SUMIFS(days!C:C,days!G:G,B73,days!F:F,C73)</f>
        <v>126.20899028507712</v>
      </c>
      <c r="E73" s="78">
        <f>SUMIFS(days!B:B,days!G:G,B73,days!F:F,C73)/60</f>
        <v>0.84678967664112625</v>
      </c>
      <c r="F73" s="78">
        <f>SUMIFS(days!E:E,days!F:F,'previsão -amort exp'!C73,days!G:G,'previsão -amort exp'!B73)</f>
        <v>13</v>
      </c>
      <c r="G73" s="9">
        <f>IF(E73&gt;0,SUMIFS(days!D:D,days!G:G,B73,days!F:F,C73)/60/E73,0)</f>
        <v>0.38924987174723336</v>
      </c>
      <c r="H73" s="79">
        <f t="shared" si="26"/>
        <v>2.8226322554704208E-2</v>
      </c>
      <c r="I73" t="e">
        <f>IF(COUNTIFS(user_list!#REF!,'previsão -amort exp'!B73,user_list!#REF!,'previsão -amort exp'!C73)&gt;0,AVERAGEIFS(user_list!I:I,user_list!#REF!,'previsão -amort exp'!B73,user_list!#REF!,'previsão -amort exp'!C73),0)</f>
        <v>#REF!</v>
      </c>
    </row>
    <row r="74" spans="2:9" ht="15" customHeight="1" thickBot="1" x14ac:dyDescent="0.35">
      <c r="B74" s="13">
        <f t="shared" si="24"/>
        <v>2020</v>
      </c>
      <c r="C74" s="8">
        <f t="shared" si="25"/>
        <v>12</v>
      </c>
      <c r="D74" s="78">
        <f>SUMIFS(days!C:C,days!G:G,B74,days!F:F,C74)</f>
        <v>54.108480649785001</v>
      </c>
      <c r="E74" s="78">
        <f>SUMIFS(days!B:B,days!G:G,B74,days!F:F,C74)/60</f>
        <v>0.32693402833076757</v>
      </c>
      <c r="F74" s="78">
        <f>SUMIFS(days!E:E,days!F:F,'previsão -amort exp'!C74,days!G:G,'previsão -amort exp'!B74)</f>
        <v>7</v>
      </c>
      <c r="G74" s="9">
        <f>IF(E74&gt;0,SUMIFS(days!D:D,days!G:G,B74,days!F:F,C74)/60/E74,0)</f>
        <v>0.8884696151973307</v>
      </c>
      <c r="H74" s="79">
        <f t="shared" si="26"/>
        <v>1.0546258978411858E-2</v>
      </c>
      <c r="I74" t="e">
        <f>IF(COUNTIFS(user_list!#REF!,'previsão -amort exp'!B74,user_list!#REF!,'previsão -amort exp'!C74)&gt;0,AVERAGEIFS(user_list!I:I,user_list!#REF!,'previsão -amort exp'!B74,user_list!#REF!,'previsão -amort exp'!C74),0)</f>
        <v>#REF!</v>
      </c>
    </row>
    <row r="75" spans="2:9" ht="15" customHeight="1" thickBot="1" x14ac:dyDescent="0.35">
      <c r="B75" s="11">
        <f t="shared" si="24"/>
        <v>2021</v>
      </c>
      <c r="C75" s="7">
        <f t="shared" si="25"/>
        <v>1</v>
      </c>
      <c r="D75" s="78">
        <f>SUMIFS(days!C:C,days!G:G,B75,days!F:F,C75)</f>
        <v>74.355366170735209</v>
      </c>
      <c r="E75" s="78">
        <f>SUMIFS(days!B:B,days!G:G,B75,days!F:F,C75)/60</f>
        <v>0.39156190516314399</v>
      </c>
      <c r="F75" s="78">
        <f>SUMIFS(days!E:E,days!F:F,'previsão -amort exp'!C75,days!G:G,'previsão -amort exp'!B75)</f>
        <v>10</v>
      </c>
      <c r="G75" s="9">
        <f>IF(E75&gt;0,SUMIFS(days!D:D,days!G:G,B75,days!F:F,C75)/60/E75,0)</f>
        <v>0.65560293213279019</v>
      </c>
      <c r="H75" s="79">
        <f t="shared" si="26"/>
        <v>1.2631029198811096E-2</v>
      </c>
      <c r="I75" t="e">
        <f>IF(COUNTIFS(user_list!#REF!,'previsão -amort exp'!B75,user_list!#REF!,'previsão -amort exp'!C75)&gt;0,AVERAGEIFS(user_list!I:I,user_list!#REF!,'previsão -amort exp'!B75,user_list!#REF!,'previsão -amort exp'!C75),0)</f>
        <v>#REF!</v>
      </c>
    </row>
    <row r="76" spans="2:9" ht="15" customHeight="1" thickBot="1" x14ac:dyDescent="0.35">
      <c r="B76" s="12">
        <f t="shared" si="24"/>
        <v>2021</v>
      </c>
      <c r="C76" s="55">
        <f t="shared" si="25"/>
        <v>2</v>
      </c>
      <c r="D76" s="78">
        <f>SUMIFS(days!C:C,days!G:G,B76,days!F:F,C76)</f>
        <v>39.125379170879654</v>
      </c>
      <c r="E76" s="78">
        <f>SUMIFS(days!B:B,days!G:G,B76,days!F:F,C76)/60</f>
        <v>0.2584035595251471</v>
      </c>
      <c r="F76" s="78">
        <f>SUMIFS(days!E:E,days!F:F,'previsão -amort exp'!C76,days!G:G,'previsão -amort exp'!B76)</f>
        <v>5</v>
      </c>
      <c r="G76" s="9">
        <f>IF(E76&gt;0,SUMIFS(days!D:D,days!G:G,B76,days!F:F,C76)/60/E76,0)</f>
        <v>0.73149032153321547</v>
      </c>
      <c r="H76" s="79">
        <f t="shared" si="26"/>
        <v>9.2286985544695384E-3</v>
      </c>
      <c r="I76" t="e">
        <f>IF(COUNTIFS(user_list!#REF!,'previsão -amort exp'!B76,user_list!#REF!,'previsão -amort exp'!C76)&gt;0,AVERAGEIFS(user_list!I:I,user_list!#REF!,'previsão -amort exp'!B76,user_list!#REF!,'previsão -amort exp'!C76),0)</f>
        <v>#REF!</v>
      </c>
    </row>
    <row r="77" spans="2:9" ht="15" customHeight="1" thickBot="1" x14ac:dyDescent="0.35">
      <c r="B77" s="12">
        <f t="shared" si="24"/>
        <v>2021</v>
      </c>
      <c r="C77" s="55">
        <f t="shared" si="25"/>
        <v>3</v>
      </c>
      <c r="D77" s="78">
        <f>SUMIFS(days!C:C,days!G:G,B77,days!F:F,C77)</f>
        <v>23.621118012422375</v>
      </c>
      <c r="E77" s="78">
        <f>SUMIFS(days!B:B,days!G:G,B77,days!F:F,C77)/60</f>
        <v>0.12997233724407631</v>
      </c>
      <c r="F77" s="78">
        <f>SUMIFS(days!E:E,days!F:F,'previsão -amort exp'!C77,days!G:G,'previsão -amort exp'!B77)</f>
        <v>2</v>
      </c>
      <c r="G77" s="9">
        <f>IF(E77&gt;0,SUMIFS(days!D:D,days!G:G,B77,days!F:F,C77)/60/E77,0)</f>
        <v>0.93745019268048679</v>
      </c>
      <c r="H77" s="79">
        <f t="shared" si="26"/>
        <v>4.1926560401314939E-3</v>
      </c>
      <c r="I77" t="e">
        <f>IF(COUNTIFS(user_list!#REF!,'previsão -amort exp'!B77,user_list!#REF!,'previsão -amort exp'!C77)&gt;0,AVERAGEIFS(user_list!I:I,user_list!#REF!,'previsão -amort exp'!B77,user_list!#REF!,'previsão -amort exp'!C77),0)</f>
        <v>#REF!</v>
      </c>
    </row>
    <row r="78" spans="2:9" ht="15" customHeight="1" thickBot="1" x14ac:dyDescent="0.35">
      <c r="B78" s="12">
        <f t="shared" si="24"/>
        <v>2021</v>
      </c>
      <c r="C78" s="55">
        <f t="shared" si="25"/>
        <v>4</v>
      </c>
      <c r="D78" s="78">
        <f>SUMIFS(days!C:C,days!G:G,B78,days!F:F,C78)</f>
        <v>59.683229813664582</v>
      </c>
      <c r="E78" s="78">
        <f>SUMIFS(days!B:B,days!G:G,B78,days!F:F,C78)/60</f>
        <v>0.3758593857832988</v>
      </c>
      <c r="F78" s="78">
        <f>SUMIFS(days!E:E,days!F:F,'previsão -amort exp'!C78,days!G:G,'previsão -amort exp'!B78)</f>
        <v>9</v>
      </c>
      <c r="G78" s="9">
        <f>IF(E78&gt;0,SUMIFS(days!D:D,days!G:G,B78,days!F:F,C78)/60/E78,0)</f>
        <v>0.96829947105345426</v>
      </c>
      <c r="H78" s="79">
        <f t="shared" si="26"/>
        <v>1.2528646192776627E-2</v>
      </c>
      <c r="I78" t="e">
        <f>IF(COUNTIFS(user_list!#REF!,'previsão -amort exp'!B78,user_list!#REF!,'previsão -amort exp'!C78)&gt;0,AVERAGEIFS(user_list!I:I,user_list!#REF!,'previsão -amort exp'!B78,user_list!#REF!,'previsão -amort exp'!C78),0)</f>
        <v>#REF!</v>
      </c>
    </row>
    <row r="79" spans="2:9" ht="15" customHeight="1" thickBot="1" x14ac:dyDescent="0.35">
      <c r="B79" s="12">
        <f t="shared" ref="B79:B110" si="27">B67+1</f>
        <v>2021</v>
      </c>
      <c r="C79" s="55">
        <f t="shared" ref="C79:C110" si="28">C67</f>
        <v>5</v>
      </c>
      <c r="D79" s="78">
        <f>SUMIFS(days!C:C,days!G:G,B79,days!F:F,C79)</f>
        <v>114.00000000000006</v>
      </c>
      <c r="E79" s="78">
        <f>SUMIFS(days!B:B,days!G:G,B79,days!F:F,C79)/60</f>
        <v>0.56961574074074073</v>
      </c>
      <c r="F79" s="78">
        <f>SUMIFS(days!E:E,days!F:F,'previsão -amort exp'!C79,days!G:G,'previsão -amort exp'!B79)</f>
        <v>13</v>
      </c>
      <c r="G79" s="9">
        <f>IF(E79&gt;0,SUMIFS(days!D:D,days!G:G,B79,days!F:F,C79)/60/E79,0)</f>
        <v>0.97659240716207329</v>
      </c>
      <c r="H79" s="79">
        <f t="shared" si="26"/>
        <v>1.8374701314217444E-2</v>
      </c>
      <c r="I79" t="e">
        <f>IF(COUNTIFS(user_list!#REF!,'previsão -amort exp'!B79,user_list!#REF!,'previsão -amort exp'!C79)&gt;0,AVERAGEIFS(user_list!I:I,user_list!#REF!,'previsão -amort exp'!B79,user_list!#REF!,'previsão -amort exp'!C79),0)</f>
        <v>#REF!</v>
      </c>
    </row>
    <row r="80" spans="2:9" ht="15" customHeight="1" thickBot="1" x14ac:dyDescent="0.35">
      <c r="B80" s="12">
        <f t="shared" si="27"/>
        <v>2021</v>
      </c>
      <c r="C80" s="55">
        <f t="shared" si="28"/>
        <v>6</v>
      </c>
      <c r="D80" s="78">
        <f>SUMIFS(days!C:C,days!G:G,B80,days!F:F,C80)</f>
        <v>151.40036892805901</v>
      </c>
      <c r="E80" s="78">
        <f>SUMIFS(days!B:B,days!G:G,B80,days!F:F,C80)/60</f>
        <v>0.84893881829154449</v>
      </c>
      <c r="F80" s="78">
        <f>SUMIFS(days!E:E,days!F:F,'previsão -amort exp'!C80,days!G:G,'previsão -amort exp'!B80)</f>
        <v>15</v>
      </c>
      <c r="G80" s="9">
        <f>IF(E80&gt;0,SUMIFS(days!D:D,days!G:G,B80,days!F:F,C80)/60/E80,0)</f>
        <v>0.59591933722746027</v>
      </c>
      <c r="H80" s="79">
        <f t="shared" si="26"/>
        <v>2.8297960609718151E-2</v>
      </c>
      <c r="I80" t="e">
        <f>IF(COUNTIFS(user_list!#REF!,'previsão -amort exp'!B80,user_list!#REF!,'previsão -amort exp'!C80)&gt;0,AVERAGEIFS(user_list!I:I,user_list!#REF!,'previsão -amort exp'!B80,user_list!#REF!,'previsão -amort exp'!C80),0)</f>
        <v>#REF!</v>
      </c>
    </row>
    <row r="81" spans="2:9" ht="15" customHeight="1" thickBot="1" x14ac:dyDescent="0.35">
      <c r="B81" s="12">
        <f t="shared" si="27"/>
        <v>2021</v>
      </c>
      <c r="C81" s="55">
        <f t="shared" si="28"/>
        <v>7</v>
      </c>
      <c r="D81" s="78">
        <f>SUMIFS(days!C:C,days!G:G,B81,days!F:F,C81)</f>
        <v>85.788945822231327</v>
      </c>
      <c r="E81" s="78">
        <f>SUMIFS(days!B:B,days!G:G,B81,days!F:F,C81)/60</f>
        <v>0.43321513705753339</v>
      </c>
      <c r="F81" s="78">
        <f>SUMIFS(days!E:E,days!F:F,'previsão -amort exp'!C81,days!G:G,'previsão -amort exp'!B81)</f>
        <v>9</v>
      </c>
      <c r="G81" s="9">
        <f>IF(E81&gt;0,SUMIFS(days!D:D,days!G:G,B81,days!F:F,C81)/60/E81,0)</f>
        <v>0.94048150325350732</v>
      </c>
      <c r="H81" s="79">
        <f t="shared" si="26"/>
        <v>1.3974681840565594E-2</v>
      </c>
      <c r="I81" t="e">
        <f>IF(COUNTIFS(user_list!#REF!,'previsão -amort exp'!B81,user_list!#REF!,'previsão -amort exp'!C81)&gt;0,AVERAGEIFS(user_list!I:I,user_list!#REF!,'previsão -amort exp'!B81,user_list!#REF!,'previsão -amort exp'!C81),0)</f>
        <v>#REF!</v>
      </c>
    </row>
    <row r="82" spans="2:9" ht="15" customHeight="1" thickBot="1" x14ac:dyDescent="0.35">
      <c r="B82" s="12">
        <f t="shared" si="27"/>
        <v>2021</v>
      </c>
      <c r="C82" s="55">
        <f t="shared" si="28"/>
        <v>8</v>
      </c>
      <c r="D82" s="78">
        <f>SUMIFS(days!C:C,days!G:G,B82,days!F:F,C82)</f>
        <v>88.78626128657595</v>
      </c>
      <c r="E82" s="78">
        <f>SUMIFS(days!B:B,days!G:G,B82,days!F:F,C82)/60</f>
        <v>0.48455656479087833</v>
      </c>
      <c r="F82" s="78">
        <f>SUMIFS(days!E:E,days!F:F,'previsão -amort exp'!C82,days!G:G,'previsão -amort exp'!B82)</f>
        <v>6</v>
      </c>
      <c r="G82" s="9">
        <f>IF(E82&gt;0,SUMIFS(days!D:D,days!G:G,B82,days!F:F,C82)/60/E82,0)</f>
        <v>0.72261524883365269</v>
      </c>
      <c r="H82" s="79">
        <f t="shared" si="26"/>
        <v>1.5630856928738012E-2</v>
      </c>
      <c r="I82" t="e">
        <f>IF(COUNTIFS(user_list!#REF!,'previsão -amort exp'!B82,user_list!#REF!,'previsão -amort exp'!C82)&gt;0,AVERAGEIFS(user_list!I:I,user_list!#REF!,'previsão -amort exp'!B82,user_list!#REF!,'previsão -amort exp'!C82),0)</f>
        <v>#REF!</v>
      </c>
    </row>
    <row r="83" spans="2:9" ht="15" customHeight="1" thickBot="1" x14ac:dyDescent="0.35">
      <c r="B83" s="12">
        <f t="shared" si="27"/>
        <v>2021</v>
      </c>
      <c r="C83" s="55">
        <f t="shared" si="28"/>
        <v>9</v>
      </c>
      <c r="D83" s="78">
        <f>SUMIFS(days!C:C,days!G:G,B83,days!F:F,C83)</f>
        <v>45.567945557818014</v>
      </c>
      <c r="E83" s="78">
        <f>SUMIFS(days!B:B,days!G:G,B83,days!F:F,C83)/60</f>
        <v>0.26292079830473508</v>
      </c>
      <c r="F83" s="78">
        <f>SUMIFS(days!E:E,days!F:F,'previsão -amort exp'!C83,days!G:G,'previsão -amort exp'!B83)</f>
        <v>6</v>
      </c>
      <c r="G83" s="9">
        <f>IF(E83&gt;0,SUMIFS(days!D:D,days!G:G,B83,days!F:F,C83)/60/E83,0)</f>
        <v>0.84665249017468769</v>
      </c>
      <c r="H83" s="79">
        <f t="shared" si="26"/>
        <v>8.7640266101578369E-3</v>
      </c>
      <c r="I83" t="e">
        <f>IF(COUNTIFS(user_list!#REF!,'previsão -amort exp'!B83,user_list!#REF!,'previsão -amort exp'!C83)&gt;0,AVERAGEIFS(user_list!I:I,user_list!#REF!,'previsão -amort exp'!B83,user_list!#REF!,'previsão -amort exp'!C83),0)</f>
        <v>#REF!</v>
      </c>
    </row>
    <row r="84" spans="2:9" ht="15" customHeight="1" thickBot="1" x14ac:dyDescent="0.35">
      <c r="B84" s="12">
        <f t="shared" si="27"/>
        <v>2021</v>
      </c>
      <c r="C84" s="55">
        <f t="shared" si="28"/>
        <v>10</v>
      </c>
      <c r="D84" s="78">
        <f>SUMIFS(days!C:C,days!G:G,B84,days!F:F,C84)</f>
        <v>51.305049833887047</v>
      </c>
      <c r="E84" s="78">
        <f>SUMIFS(days!B:B,days!G:G,B84,days!F:F,C84)/60</f>
        <v>0.3452902424018704</v>
      </c>
      <c r="F84" s="78">
        <f>SUMIFS(days!E:E,days!F:F,'previsão -amort exp'!C84,days!G:G,'previsão -amort exp'!B84)</f>
        <v>6</v>
      </c>
      <c r="G84" s="9">
        <f>IF(E84&gt;0,SUMIFS(days!D:D,days!G:G,B84,days!F:F,C84)/60/E84,0)</f>
        <v>1</v>
      </c>
      <c r="H84" s="79">
        <f t="shared" si="26"/>
        <v>1.1138394916189367E-2</v>
      </c>
      <c r="I84" t="e">
        <f>IF(COUNTIFS(user_list!#REF!,'previsão -amort exp'!B84,user_list!#REF!,'previsão -amort exp'!C84)&gt;0,AVERAGEIFS(user_list!I:I,user_list!#REF!,'previsão -amort exp'!B84,user_list!#REF!,'previsão -amort exp'!C84),0)</f>
        <v>#REF!</v>
      </c>
    </row>
    <row r="85" spans="2:9" ht="15" customHeight="1" thickBot="1" x14ac:dyDescent="0.35">
      <c r="B85" s="12">
        <f t="shared" si="27"/>
        <v>2021</v>
      </c>
      <c r="C85" s="55">
        <f t="shared" si="28"/>
        <v>11</v>
      </c>
      <c r="D85" s="78">
        <f>SUMIFS(days!C:C,days!G:G,B85,days!F:F,C85)</f>
        <v>58.439890109890094</v>
      </c>
      <c r="E85" s="78">
        <f>SUMIFS(days!B:B,days!G:G,B85,days!F:F,C85)/60</f>
        <v>0.40035568274318278</v>
      </c>
      <c r="F85" s="78">
        <f>SUMIFS(days!E:E,days!F:F,'previsão -amort exp'!C85,days!G:G,'previsão -amort exp'!B85)</f>
        <v>8</v>
      </c>
      <c r="G85" s="9">
        <f>IF(E85&gt;0,SUMIFS(days!D:D,days!G:G,B85,days!F:F,C85)/60/E85,0)</f>
        <v>0.96253331563268418</v>
      </c>
      <c r="H85" s="79">
        <f t="shared" si="26"/>
        <v>1.3345189424772759E-2</v>
      </c>
      <c r="I85" t="e">
        <f>IF(COUNTIFS(user_list!#REF!,'previsão -amort exp'!B85,user_list!#REF!,'previsão -amort exp'!C85)&gt;0,AVERAGEIFS(user_list!I:I,user_list!#REF!,'previsão -amort exp'!B85,user_list!#REF!,'previsão -amort exp'!C85),0)</f>
        <v>#REF!</v>
      </c>
    </row>
    <row r="86" spans="2:9" ht="15" customHeight="1" thickBot="1" x14ac:dyDescent="0.35">
      <c r="B86" s="13">
        <f t="shared" si="27"/>
        <v>2021</v>
      </c>
      <c r="C86" s="8">
        <f t="shared" si="28"/>
        <v>12</v>
      </c>
      <c r="D86" s="78">
        <f>SUMIFS(days!C:C,days!G:G,B86,days!F:F,C86)</f>
        <v>101.14010989010985</v>
      </c>
      <c r="E86" s="78">
        <f>SUMIFS(days!B:B,days!G:G,B86,days!F:F,C86)/60</f>
        <v>0.62764206857956828</v>
      </c>
      <c r="F86" s="78">
        <f>SUMIFS(days!E:E,days!F:F,'previsão -amort exp'!C86,days!G:G,'previsão -amort exp'!B86)</f>
        <v>18</v>
      </c>
      <c r="G86" s="9">
        <f>IF(E86&gt;0,SUMIFS(days!D:D,days!G:G,B86,days!F:F,C86)/60/E86,0)</f>
        <v>0.8857053809769978</v>
      </c>
      <c r="H86" s="79">
        <f t="shared" si="26"/>
        <v>2.0246518341276398E-2</v>
      </c>
      <c r="I86" t="e">
        <f>IF(COUNTIFS(user_list!#REF!,'previsão -amort exp'!B86,user_list!#REF!,'previsão -amort exp'!C86)&gt;0,AVERAGEIFS(user_list!I:I,user_list!#REF!,'previsão -amort exp'!B86,user_list!#REF!,'previsão -amort exp'!C86),0)</f>
        <v>#REF!</v>
      </c>
    </row>
    <row r="87" spans="2:9" ht="15" customHeight="1" thickBot="1" x14ac:dyDescent="0.35">
      <c r="B87" s="11">
        <f t="shared" si="27"/>
        <v>2022</v>
      </c>
      <c r="C87" s="7">
        <f t="shared" si="28"/>
        <v>1</v>
      </c>
      <c r="D87" s="78">
        <f>SUMIFS(days!C:C,days!G:G,B87,days!F:F,C87)</f>
        <v>86.093103448275826</v>
      </c>
      <c r="E87" s="78">
        <f>SUMIFS(days!B:B,days!G:G,B87,days!F:F,C87)/60</f>
        <v>0.53329032110928642</v>
      </c>
      <c r="F87" s="78">
        <f>SUMIFS(days!E:E,days!F:F,'previsão -amort exp'!C87,days!G:G,'previsão -amort exp'!B87)</f>
        <v>6</v>
      </c>
      <c r="G87" s="9">
        <f>IF(E87&gt;0,SUMIFS(days!D:D,days!G:G,B87,days!F:F,C87)/60/E87,0)</f>
        <v>1</v>
      </c>
      <c r="H87" s="79">
        <f t="shared" si="26"/>
        <v>1.7202913584170528E-2</v>
      </c>
      <c r="I87" t="e">
        <f>IF(COUNTIFS(user_list!#REF!,'previsão -amort exp'!B87,user_list!#REF!,'previsão -amort exp'!C87)&gt;0,AVERAGEIFS(user_list!I:I,user_list!#REF!,'previsão -amort exp'!B87,user_list!#REF!,'previsão -amort exp'!C87),0)</f>
        <v>#REF!</v>
      </c>
    </row>
    <row r="88" spans="2:9" ht="15" customHeight="1" thickBot="1" x14ac:dyDescent="0.35">
      <c r="B88" s="12">
        <f t="shared" si="27"/>
        <v>2022</v>
      </c>
      <c r="C88" s="55">
        <f t="shared" si="28"/>
        <v>2</v>
      </c>
      <c r="D88" s="78">
        <f>SUMIFS(days!C:C,days!G:G,B88,days!F:F,C88)</f>
        <v>49.04975369458127</v>
      </c>
      <c r="E88" s="78">
        <f>SUMIFS(days!B:B,days!G:G,B88,days!F:F,C88)/60</f>
        <v>0.26630623973727413</v>
      </c>
      <c r="F88" s="78">
        <f>SUMIFS(days!E:E,days!F:F,'previsão -amort exp'!C88,days!G:G,'previsão -amort exp'!B88)</f>
        <v>5</v>
      </c>
      <c r="G88" s="9">
        <f>IF(E88&gt;0,SUMIFS(days!D:D,days!G:G,B88,days!F:F,C88)/60/E88,0)</f>
        <v>1</v>
      </c>
      <c r="H88" s="79">
        <f t="shared" si="26"/>
        <v>9.5109371334740761E-3</v>
      </c>
      <c r="I88" t="e">
        <f>IF(COUNTIFS(user_list!#REF!,'previsão -amort exp'!B88,user_list!#REF!,'previsão -amort exp'!C88)&gt;0,AVERAGEIFS(user_list!I:I,user_list!#REF!,'previsão -amort exp'!B88,user_list!#REF!,'previsão -amort exp'!C88),0)</f>
        <v>#REF!</v>
      </c>
    </row>
    <row r="89" spans="2:9" ht="15" customHeight="1" thickBot="1" x14ac:dyDescent="0.35">
      <c r="B89" s="12">
        <f t="shared" si="27"/>
        <v>2022</v>
      </c>
      <c r="C89" s="55">
        <f t="shared" si="28"/>
        <v>3</v>
      </c>
      <c r="D89" s="78">
        <f>SUMIFS(days!C:C,days!G:G,B89,days!F:F,C89)</f>
        <v>60.859015756713958</v>
      </c>
      <c r="E89" s="78">
        <f>SUMIFS(days!B:B,days!G:G,B89,days!F:F,C89)/60</f>
        <v>0.39300392665226436</v>
      </c>
      <c r="F89" s="78">
        <f>SUMIFS(days!E:E,days!F:F,'previsão -amort exp'!C89,days!G:G,'previsão -amort exp'!B89)</f>
        <v>3</v>
      </c>
      <c r="G89" s="9">
        <f>IF(E89&gt;0,SUMIFS(days!D:D,days!G:G,B89,days!F:F,C89)/60/E89,0)</f>
        <v>0.7704957321935878</v>
      </c>
      <c r="H89" s="79">
        <f t="shared" si="26"/>
        <v>1.2677546021040785E-2</v>
      </c>
      <c r="I89" t="e">
        <f>IF(COUNTIFS(user_list!#REF!,'previsão -amort exp'!B89,user_list!#REF!,'previsão -amort exp'!C89)&gt;0,AVERAGEIFS(user_list!I:I,user_list!#REF!,'previsão -amort exp'!B89,user_list!#REF!,'previsão -amort exp'!C89),0)</f>
        <v>#REF!</v>
      </c>
    </row>
    <row r="90" spans="2:9" ht="15" customHeight="1" thickBot="1" x14ac:dyDescent="0.35">
      <c r="B90" s="12">
        <f t="shared" si="27"/>
        <v>2022</v>
      </c>
      <c r="C90" s="55">
        <f t="shared" si="28"/>
        <v>4</v>
      </c>
      <c r="D90" s="78">
        <f>SUMIFS(days!C:C,days!G:G,B90,days!F:F,C90)</f>
        <v>48.809555671857474</v>
      </c>
      <c r="E90" s="78">
        <f>SUMIFS(days!B:B,days!G:G,B90,days!F:F,C90)/60</f>
        <v>0.32295612625778874</v>
      </c>
      <c r="F90" s="78">
        <f>SUMIFS(days!E:E,days!F:F,'previsão -amort exp'!C90,days!G:G,'previsão -amort exp'!B90)</f>
        <v>6</v>
      </c>
      <c r="G90" s="9">
        <f>IF(E90&gt;0,SUMIFS(days!D:D,days!G:G,B90,days!F:F,C90)/60/E90,0)</f>
        <v>0.80450206771565091</v>
      </c>
      <c r="H90" s="79">
        <f t="shared" si="26"/>
        <v>1.0765204208592958E-2</v>
      </c>
      <c r="I90" t="e">
        <f>IF(COUNTIFS(user_list!#REF!,'previsão -amort exp'!B90,user_list!#REF!,'previsão -amort exp'!C90)&gt;0,AVERAGEIFS(user_list!I:I,user_list!#REF!,'previsão -amort exp'!B90,user_list!#REF!,'previsão -amort exp'!C90),0)</f>
        <v>#REF!</v>
      </c>
    </row>
    <row r="91" spans="2:9" ht="15" customHeight="1" thickBot="1" x14ac:dyDescent="0.35">
      <c r="B91" s="12">
        <f t="shared" si="27"/>
        <v>2022</v>
      </c>
      <c r="C91" s="55">
        <f t="shared" si="28"/>
        <v>5</v>
      </c>
      <c r="D91" s="78">
        <f>SUMIFS(days!C:C,days!G:G,B91,days!F:F,C91)</f>
        <v>125.46833333333332</v>
      </c>
      <c r="E91" s="78">
        <f>SUMIFS(days!B:B,days!G:G,B91,days!F:F,C91)/60</f>
        <v>0.83924809670781864</v>
      </c>
      <c r="F91" s="78">
        <f>SUMIFS(days!E:E,days!F:F,'previsão -amort exp'!C91,days!G:G,'previsão -amort exp'!B91)</f>
        <v>11</v>
      </c>
      <c r="G91" s="9">
        <f>IF(E91&gt;0,SUMIFS(days!D:D,days!G:G,B91,days!F:F,C91)/60/E91,0)</f>
        <v>0.8824840945283241</v>
      </c>
      <c r="H91" s="79">
        <f t="shared" si="26"/>
        <v>2.707251924863931E-2</v>
      </c>
      <c r="I91" t="e">
        <f>IF(COUNTIFS(user_list!#REF!,'previsão -amort exp'!B91,user_list!#REF!,'previsão -amort exp'!C91)&gt;0,AVERAGEIFS(user_list!I:I,user_list!#REF!,'previsão -amort exp'!B91,user_list!#REF!,'previsão -amort exp'!C91),0)</f>
        <v>#REF!</v>
      </c>
    </row>
    <row r="92" spans="2:9" ht="15" customHeight="1" thickBot="1" x14ac:dyDescent="0.35">
      <c r="B92" s="12">
        <f t="shared" si="27"/>
        <v>2022</v>
      </c>
      <c r="C92" s="55">
        <f t="shared" si="28"/>
        <v>6</v>
      </c>
      <c r="D92" s="78">
        <f>SUMIFS(days!C:C,days!G:G,B92,days!F:F,C92)</f>
        <v>144.06805207463103</v>
      </c>
      <c r="E92" s="78">
        <f>SUMIFS(days!B:B,days!G:G,B92,days!F:F,C92)/60</f>
        <v>0.78197696981651643</v>
      </c>
      <c r="F92" s="78">
        <f>SUMIFS(days!E:E,days!F:F,'previsão -amort exp'!C92,days!G:G,'previsão -amort exp'!B92)</f>
        <v>16</v>
      </c>
      <c r="G92" s="9">
        <f>IF(E92&gt;0,SUMIFS(days!D:D,days!G:G,B92,days!F:F,C92)/60/E92,0)</f>
        <v>0.99857909995562677</v>
      </c>
      <c r="H92" s="79">
        <f t="shared" si="26"/>
        <v>2.6065898993883882E-2</v>
      </c>
      <c r="I92" t="e">
        <f>IF(COUNTIFS(user_list!#REF!,'previsão -amort exp'!B92,user_list!#REF!,'previsão -amort exp'!C92)&gt;0,AVERAGEIFS(user_list!I:I,user_list!#REF!,'previsão -amort exp'!B92,user_list!#REF!,'previsão -amort exp'!C92),0)</f>
        <v>#REF!</v>
      </c>
    </row>
    <row r="93" spans="2:9" ht="15" customHeight="1" thickBot="1" x14ac:dyDescent="0.35">
      <c r="B93" s="12">
        <f t="shared" si="27"/>
        <v>2022</v>
      </c>
      <c r="C93" s="55">
        <f t="shared" si="28"/>
        <v>7</v>
      </c>
      <c r="D93" s="78">
        <f>SUMIFS(days!C:C,days!G:G,B93,days!F:F,C93)</f>
        <v>119.6877294245715</v>
      </c>
      <c r="E93" s="78">
        <f>SUMIFS(days!B:B,days!G:G,B93,days!F:F,C93)/60</f>
        <v>0.75215699532219993</v>
      </c>
      <c r="F93" s="78">
        <f>SUMIFS(days!E:E,days!F:F,'previsão -amort exp'!C93,days!G:G,'previsão -amort exp'!B93)</f>
        <v>12</v>
      </c>
      <c r="G93" s="9">
        <f>IF(E93&gt;0,SUMIFS(days!D:D,days!G:G,B93,days!F:F,C93)/60/E93,0)</f>
        <v>1</v>
      </c>
      <c r="H93" s="79">
        <f t="shared" si="26"/>
        <v>2.4263128881361288E-2</v>
      </c>
      <c r="I93" t="e">
        <f>IF(COUNTIFS(user_list!#REF!,'previsão -amort exp'!B93,user_list!#REF!,'previsão -amort exp'!C93)&gt;0,AVERAGEIFS(user_list!I:I,user_list!#REF!,'previsão -amort exp'!B93,user_list!#REF!,'previsão -amort exp'!C93),0)</f>
        <v>#REF!</v>
      </c>
    </row>
    <row r="94" spans="2:9" ht="15" customHeight="1" thickBot="1" x14ac:dyDescent="0.35">
      <c r="B94" s="12">
        <f t="shared" si="27"/>
        <v>2022</v>
      </c>
      <c r="C94" s="55">
        <f t="shared" si="28"/>
        <v>8</v>
      </c>
      <c r="D94" s="78">
        <f>SUMIFS(days!C:C,days!G:G,B94,days!F:F,C94)</f>
        <v>188.06564707222597</v>
      </c>
      <c r="E94" s="78">
        <f>SUMIFS(days!B:B,days!G:G,B94,days!F:F,C94)/60</f>
        <v>1.0462659650494084</v>
      </c>
      <c r="F94" s="78">
        <f>SUMIFS(days!E:E,days!F:F,'previsão -amort exp'!C94,days!G:G,'previsão -amort exp'!B94)</f>
        <v>22</v>
      </c>
      <c r="G94" s="9">
        <f>IF(E94&gt;0,SUMIFS(days!D:D,days!G:G,B94,days!F:F,C94)/60/E94,0)</f>
        <v>0.84538084220484055</v>
      </c>
      <c r="H94" s="79">
        <f t="shared" si="26"/>
        <v>3.3750515001593817E-2</v>
      </c>
      <c r="I94" t="e">
        <f>IF(COUNTIFS(user_list!#REF!,'previsão -amort exp'!B94,user_list!#REF!,'previsão -amort exp'!C94)&gt;0,AVERAGEIFS(user_list!I:I,user_list!#REF!,'previsão -amort exp'!B94,user_list!#REF!,'previsão -amort exp'!C94),0)</f>
        <v>#REF!</v>
      </c>
    </row>
    <row r="95" spans="2:9" ht="15" customHeight="1" thickBot="1" x14ac:dyDescent="0.35">
      <c r="B95" s="12">
        <f t="shared" si="27"/>
        <v>2022</v>
      </c>
      <c r="C95" s="55">
        <f t="shared" si="28"/>
        <v>9</v>
      </c>
      <c r="D95" s="78">
        <f>SUMIFS(days!C:C,days!G:G,B95,days!F:F,C95)</f>
        <v>30.470238095238106</v>
      </c>
      <c r="E95" s="78">
        <f>SUMIFS(days!B:B,days!G:G,B95,days!F:F,C95)/60</f>
        <v>0.20097789902998237</v>
      </c>
      <c r="F95" s="78">
        <f>SUMIFS(days!E:E,days!F:F,'previsão -amort exp'!C95,days!G:G,'previsão -amort exp'!B95)</f>
        <v>3</v>
      </c>
      <c r="G95" s="9">
        <f>IF(E95&gt;0,SUMIFS(days!D:D,days!G:G,B95,days!F:F,C95)/60/E95,0)</f>
        <v>0.37357025544467748</v>
      </c>
      <c r="H95" s="79">
        <f t="shared" si="26"/>
        <v>6.6992633009994125E-3</v>
      </c>
      <c r="I95" t="e">
        <f>IF(COUNTIFS(user_list!#REF!,'previsão -amort exp'!B95,user_list!#REF!,'previsão -amort exp'!C95)&gt;0,AVERAGEIFS(user_list!I:I,user_list!#REF!,'previsão -amort exp'!B95,user_list!#REF!,'previsão -amort exp'!C95),0)</f>
        <v>#REF!</v>
      </c>
    </row>
    <row r="96" spans="2:9" ht="15" customHeight="1" thickBot="1" x14ac:dyDescent="0.35">
      <c r="B96" s="12">
        <f t="shared" si="27"/>
        <v>2022</v>
      </c>
      <c r="C96" s="55">
        <f t="shared" si="28"/>
        <v>10</v>
      </c>
      <c r="D96" s="78">
        <f>SUMIFS(days!C:C,days!G:G,B96,days!F:F,C96)</f>
        <v>0</v>
      </c>
      <c r="E96" s="78">
        <f>SUMIFS(days!B:B,days!G:G,B96,days!F:F,C96)/60</f>
        <v>0</v>
      </c>
      <c r="F96" s="78">
        <f>SUMIFS(days!E:E,days!F:F,'previsão -amort exp'!C96,days!G:G,'previsão -amort exp'!B96)</f>
        <v>0</v>
      </c>
      <c r="G96" s="9">
        <f>IF(E96&gt;0,SUMIFS(days!D:D,days!G:G,B96,days!F:F,C96)/60/E96,0)</f>
        <v>0</v>
      </c>
      <c r="H96" s="79">
        <f t="shared" si="26"/>
        <v>0</v>
      </c>
      <c r="I96" t="e">
        <f>IF(COUNTIFS(user_list!#REF!,'previsão -amort exp'!B96,user_list!#REF!,'previsão -amort exp'!C96)&gt;0,AVERAGEIFS(user_list!I:I,user_list!#REF!,'previsão -amort exp'!B96,user_list!#REF!,'previsão -amort exp'!C96),0)</f>
        <v>#REF!</v>
      </c>
    </row>
    <row r="97" spans="2:9" ht="15" customHeight="1" thickBot="1" x14ac:dyDescent="0.35">
      <c r="B97" s="12">
        <f t="shared" si="27"/>
        <v>2022</v>
      </c>
      <c r="C97" s="55">
        <f t="shared" si="28"/>
        <v>11</v>
      </c>
      <c r="D97" s="78">
        <f>SUMIFS(days!C:C,days!G:G,B97,days!F:F,C97)</f>
        <v>0</v>
      </c>
      <c r="E97" s="78">
        <f>SUMIFS(days!B:B,days!G:G,B97,days!F:F,C97)/60</f>
        <v>0</v>
      </c>
      <c r="F97" s="78">
        <f>SUMIFS(days!E:E,days!F:F,'previsão -amort exp'!C97,days!G:G,'previsão -amort exp'!B97)</f>
        <v>0</v>
      </c>
      <c r="G97" s="9">
        <f>IF(E97&gt;0,SUMIFS(days!D:D,days!G:G,B97,days!F:F,C97)/60/E97,0)</f>
        <v>0</v>
      </c>
      <c r="H97" s="79">
        <f t="shared" si="26"/>
        <v>0</v>
      </c>
      <c r="I97" t="e">
        <f>IF(COUNTIFS(user_list!#REF!,'previsão -amort exp'!B97,user_list!#REF!,'previsão -amort exp'!C97)&gt;0,AVERAGEIFS(user_list!I:I,user_list!#REF!,'previsão -amort exp'!B97,user_list!#REF!,'previsão -amort exp'!C97),0)</f>
        <v>#REF!</v>
      </c>
    </row>
    <row r="98" spans="2:9" ht="15" customHeight="1" thickBot="1" x14ac:dyDescent="0.35">
      <c r="B98" s="13">
        <f t="shared" si="27"/>
        <v>2022</v>
      </c>
      <c r="C98" s="8">
        <f t="shared" si="28"/>
        <v>12</v>
      </c>
      <c r="D98" s="78">
        <f>SUMIFS(days!C:C,days!G:G,B98,days!F:F,C98)</f>
        <v>0</v>
      </c>
      <c r="E98" s="78">
        <f>SUMIFS(days!B:B,days!G:G,B98,days!F:F,C98)/60</f>
        <v>0</v>
      </c>
      <c r="F98" s="78">
        <f>SUMIFS(days!E:E,days!F:F,'previsão -amort exp'!C98,days!G:G,'previsão -amort exp'!B98)</f>
        <v>0</v>
      </c>
      <c r="G98" s="9">
        <f>IF(E98&gt;0,SUMIFS(days!D:D,days!G:G,B98,days!F:F,C98)/60/E98,0)</f>
        <v>0</v>
      </c>
      <c r="H98" s="79">
        <f t="shared" si="26"/>
        <v>0</v>
      </c>
      <c r="I98" t="e">
        <f>IF(COUNTIFS(user_list!#REF!,'previsão -amort exp'!B98,user_list!#REF!,'previsão -amort exp'!C98)&gt;0,AVERAGEIFS(user_list!I:I,user_list!#REF!,'previsão -amort exp'!B98,user_list!#REF!,'previsão -amort exp'!C98),0)</f>
        <v>#REF!</v>
      </c>
    </row>
    <row r="99" spans="2:9" ht="15" customHeight="1" thickBot="1" x14ac:dyDescent="0.35">
      <c r="B99" s="11">
        <f t="shared" si="27"/>
        <v>2023</v>
      </c>
      <c r="C99" s="7">
        <f t="shared" si="28"/>
        <v>1</v>
      </c>
      <c r="D99" s="78">
        <f>SUMIFS(days!C:C,days!G:G,B99,days!F:F,C99)</f>
        <v>0</v>
      </c>
      <c r="E99" s="78">
        <f>SUMIFS(days!B:B,days!G:G,B99,days!F:F,C99)/60</f>
        <v>0</v>
      </c>
      <c r="F99" s="78">
        <f>SUMIFS(days!E:E,days!F:F,'previsão -amort exp'!C99,days!G:G,'previsão -amort exp'!B99)</f>
        <v>0</v>
      </c>
      <c r="G99" s="9">
        <f>IF(E99&gt;0,SUMIFS(days!D:D,days!G:G,B99,days!F:F,C99)/60/E99,0)</f>
        <v>0</v>
      </c>
      <c r="H99" s="79">
        <f t="shared" ref="H99:H116" si="29">E99/DAY(EOMONTH(DATE(B99,C99,1),0))</f>
        <v>0</v>
      </c>
      <c r="I99" t="e">
        <f>IF(COUNTIFS(user_list!#REF!,'previsão -amort exp'!B99,user_list!#REF!,'previsão -amort exp'!C99)&gt;0,AVERAGEIFS(user_list!I:I,user_list!#REF!,'previsão -amort exp'!B99,user_list!#REF!,'previsão -amort exp'!C99),0)</f>
        <v>#REF!</v>
      </c>
    </row>
    <row r="100" spans="2:9" ht="15" customHeight="1" thickBot="1" x14ac:dyDescent="0.35">
      <c r="B100" s="12">
        <f t="shared" si="27"/>
        <v>2023</v>
      </c>
      <c r="C100" s="55">
        <f t="shared" si="28"/>
        <v>2</v>
      </c>
      <c r="D100" s="78">
        <f>SUMIFS(days!C:C,days!G:G,B100,days!F:F,C100)</f>
        <v>0</v>
      </c>
      <c r="E100" s="78">
        <f>SUMIFS(days!B:B,days!G:G,B100,days!F:F,C100)/60</f>
        <v>0</v>
      </c>
      <c r="F100" s="78">
        <f>SUMIFS(days!E:E,days!F:F,'previsão -amort exp'!C100,days!G:G,'previsão -amort exp'!B100)</f>
        <v>0</v>
      </c>
      <c r="G100" s="9">
        <f>IF(E100&gt;0,SUMIFS(days!D:D,days!G:G,B100,days!F:F,C100)/60/E100,0)</f>
        <v>0</v>
      </c>
      <c r="H100" s="79">
        <f t="shared" si="29"/>
        <v>0</v>
      </c>
      <c r="I100" t="e">
        <f>IF(COUNTIFS(user_list!#REF!,'previsão -amort exp'!B100,user_list!#REF!,'previsão -amort exp'!C100)&gt;0,AVERAGEIFS(user_list!I:I,user_list!#REF!,'previsão -amort exp'!B100,user_list!#REF!,'previsão -amort exp'!C100),0)</f>
        <v>#REF!</v>
      </c>
    </row>
    <row r="101" spans="2:9" ht="15" customHeight="1" thickBot="1" x14ac:dyDescent="0.35">
      <c r="B101" s="12">
        <f t="shared" si="27"/>
        <v>2023</v>
      </c>
      <c r="C101" s="55">
        <f t="shared" si="28"/>
        <v>3</v>
      </c>
      <c r="D101" s="78">
        <f>SUMIFS(days!C:C,days!G:G,B101,days!F:F,C101)</f>
        <v>0</v>
      </c>
      <c r="E101" s="78">
        <f>SUMIFS(days!B:B,days!G:G,B101,days!F:F,C101)/60</f>
        <v>0</v>
      </c>
      <c r="F101" s="78">
        <f>SUMIFS(days!E:E,days!F:F,'previsão -amort exp'!C101,days!G:G,'previsão -amort exp'!B101)</f>
        <v>0</v>
      </c>
      <c r="G101" s="9">
        <f>IF(E101&gt;0,SUMIFS(days!D:D,days!G:G,B101,days!F:F,C101)/60/E101,0)</f>
        <v>0</v>
      </c>
      <c r="H101" s="79">
        <f t="shared" si="29"/>
        <v>0</v>
      </c>
      <c r="I101" t="e">
        <f>IF(COUNTIFS(user_list!#REF!,'previsão -amort exp'!B101,user_list!#REF!,'previsão -amort exp'!C101)&gt;0,AVERAGEIFS(user_list!I:I,user_list!#REF!,'previsão -amort exp'!B101,user_list!#REF!,'previsão -amort exp'!C101),0)</f>
        <v>#REF!</v>
      </c>
    </row>
    <row r="102" spans="2:9" ht="15" customHeight="1" thickBot="1" x14ac:dyDescent="0.35">
      <c r="B102" s="12">
        <f t="shared" si="27"/>
        <v>2023</v>
      </c>
      <c r="C102" s="55">
        <f t="shared" si="28"/>
        <v>4</v>
      </c>
      <c r="D102" s="78">
        <f>SUMIFS(days!C:C,days!G:G,B102,days!F:F,C102)</f>
        <v>0</v>
      </c>
      <c r="E102" s="78">
        <f>SUMIFS(days!B:B,days!G:G,B102,days!F:F,C102)/60</f>
        <v>0</v>
      </c>
      <c r="F102" s="78">
        <f>SUMIFS(days!E:E,days!F:F,'previsão -amort exp'!C102,days!G:G,'previsão -amort exp'!B102)</f>
        <v>0</v>
      </c>
      <c r="G102" s="9">
        <f>IF(E102&gt;0,SUMIFS(days!D:D,days!G:G,B102,days!F:F,C102)/60/E102,0)</f>
        <v>0</v>
      </c>
      <c r="H102" s="79">
        <f t="shared" si="29"/>
        <v>0</v>
      </c>
      <c r="I102" t="e">
        <f>IF(COUNTIFS(user_list!#REF!,'previsão -amort exp'!B102,user_list!#REF!,'previsão -amort exp'!C102)&gt;0,AVERAGEIFS(user_list!I:I,user_list!#REF!,'previsão -amort exp'!B102,user_list!#REF!,'previsão -amort exp'!C102),0)</f>
        <v>#REF!</v>
      </c>
    </row>
    <row r="103" spans="2:9" ht="15" customHeight="1" thickBot="1" x14ac:dyDescent="0.35">
      <c r="B103" s="12">
        <f t="shared" si="27"/>
        <v>2023</v>
      </c>
      <c r="C103" s="55">
        <f t="shared" si="28"/>
        <v>5</v>
      </c>
      <c r="D103" s="78">
        <f>SUMIFS(days!C:C,days!G:G,B103,days!F:F,C103)</f>
        <v>0</v>
      </c>
      <c r="E103" s="78">
        <f>SUMIFS(days!B:B,days!G:G,B103,days!F:F,C103)/60</f>
        <v>0</v>
      </c>
      <c r="F103" s="78">
        <f>SUMIFS(days!E:E,days!F:F,'previsão -amort exp'!C103,days!G:G,'previsão -amort exp'!B103)</f>
        <v>0</v>
      </c>
      <c r="G103" s="9">
        <f>IF(E103&gt;0,SUMIFS(days!D:D,days!G:G,B103,days!F:F,C103)/60/E103,0)</f>
        <v>0</v>
      </c>
      <c r="H103" s="79">
        <f t="shared" si="29"/>
        <v>0</v>
      </c>
      <c r="I103" t="e">
        <f>IF(COUNTIFS(user_list!#REF!,'previsão -amort exp'!B103,user_list!#REF!,'previsão -amort exp'!C103)&gt;0,AVERAGEIFS(user_list!I:I,user_list!#REF!,'previsão -amort exp'!B103,user_list!#REF!,'previsão -amort exp'!C103),0)</f>
        <v>#REF!</v>
      </c>
    </row>
    <row r="104" spans="2:9" ht="15" customHeight="1" thickBot="1" x14ac:dyDescent="0.35">
      <c r="B104" s="12">
        <f t="shared" si="27"/>
        <v>2023</v>
      </c>
      <c r="C104" s="55">
        <f t="shared" si="28"/>
        <v>6</v>
      </c>
      <c r="D104" s="78">
        <f>SUMIFS(days!C:C,days!G:G,B104,days!F:F,C104)</f>
        <v>0</v>
      </c>
      <c r="E104" s="78">
        <f>SUMIFS(days!B:B,days!G:G,B104,days!F:F,C104)/60</f>
        <v>0</v>
      </c>
      <c r="F104" s="78">
        <f>SUMIFS(days!E:E,days!F:F,'previsão -amort exp'!C104,days!G:G,'previsão -amort exp'!B104)</f>
        <v>0</v>
      </c>
      <c r="G104" s="9">
        <f>IF(E104&gt;0,SUMIFS(days!D:D,days!G:G,B104,days!F:F,C104)/60/E104,0)</f>
        <v>0</v>
      </c>
      <c r="H104" s="79">
        <f t="shared" si="29"/>
        <v>0</v>
      </c>
      <c r="I104" t="e">
        <f>IF(COUNTIFS(user_list!#REF!,'previsão -amort exp'!B104,user_list!#REF!,'previsão -amort exp'!C104)&gt;0,AVERAGEIFS(user_list!I:I,user_list!#REF!,'previsão -amort exp'!B104,user_list!#REF!,'previsão -amort exp'!C104),0)</f>
        <v>#REF!</v>
      </c>
    </row>
    <row r="105" spans="2:9" ht="15" customHeight="1" thickBot="1" x14ac:dyDescent="0.35">
      <c r="B105" s="12">
        <f t="shared" si="27"/>
        <v>2023</v>
      </c>
      <c r="C105" s="55">
        <f t="shared" si="28"/>
        <v>7</v>
      </c>
      <c r="D105" s="78">
        <f>SUMIFS(days!C:C,days!G:G,B105,days!F:F,C105)</f>
        <v>0</v>
      </c>
      <c r="E105" s="78">
        <f>SUMIFS(days!B:B,days!G:G,B105,days!F:F,C105)/60</f>
        <v>0</v>
      </c>
      <c r="F105" s="78">
        <f>SUMIFS(days!E:E,days!F:F,'previsão -amort exp'!C105,days!G:G,'previsão -amort exp'!B105)</f>
        <v>0</v>
      </c>
      <c r="G105" s="9">
        <f>IF(E105&gt;0,SUMIFS(days!D:D,days!G:G,B105,days!F:F,C105)/60/E105,0)</f>
        <v>0</v>
      </c>
      <c r="H105" s="79">
        <f t="shared" si="29"/>
        <v>0</v>
      </c>
      <c r="I105" t="e">
        <f>IF(COUNTIFS(user_list!#REF!,'previsão -amort exp'!B105,user_list!#REF!,'previsão -amort exp'!C105)&gt;0,AVERAGEIFS(user_list!I:I,user_list!#REF!,'previsão -amort exp'!B105,user_list!#REF!,'previsão -amort exp'!C105),0)</f>
        <v>#REF!</v>
      </c>
    </row>
    <row r="106" spans="2:9" ht="15" customHeight="1" thickBot="1" x14ac:dyDescent="0.35">
      <c r="B106" s="12">
        <f t="shared" si="27"/>
        <v>2023</v>
      </c>
      <c r="C106" s="55">
        <f t="shared" si="28"/>
        <v>8</v>
      </c>
      <c r="D106" s="78">
        <f>SUMIFS(days!C:C,days!G:G,B106,days!F:F,C106)</f>
        <v>0</v>
      </c>
      <c r="E106" s="78">
        <f>SUMIFS(days!B:B,days!G:G,B106,days!F:F,C106)/60</f>
        <v>0</v>
      </c>
      <c r="F106" s="78">
        <f>SUMIFS(days!E:E,days!F:F,'previsão -amort exp'!C106,days!G:G,'previsão -amort exp'!B106)</f>
        <v>0</v>
      </c>
      <c r="G106" s="9">
        <f>IF(E106&gt;0,SUMIFS(days!D:D,days!G:G,B106,days!F:F,C106)/60/E106,0)</f>
        <v>0</v>
      </c>
      <c r="H106" s="79">
        <f t="shared" si="29"/>
        <v>0</v>
      </c>
      <c r="I106" t="e">
        <f>IF(COUNTIFS(user_list!#REF!,'previsão -amort exp'!B106,user_list!#REF!,'previsão -amort exp'!C106)&gt;0,AVERAGEIFS(user_list!I:I,user_list!#REF!,'previsão -amort exp'!B106,user_list!#REF!,'previsão -amort exp'!C106),0)</f>
        <v>#REF!</v>
      </c>
    </row>
    <row r="107" spans="2:9" ht="15" customHeight="1" thickBot="1" x14ac:dyDescent="0.35">
      <c r="B107" s="12">
        <f t="shared" si="27"/>
        <v>2023</v>
      </c>
      <c r="C107" s="55">
        <f t="shared" si="28"/>
        <v>9</v>
      </c>
      <c r="D107" s="78">
        <f>SUMIFS(days!C:C,days!G:G,B107,days!F:F,C107)</f>
        <v>0</v>
      </c>
      <c r="E107" s="78">
        <f>SUMIFS(days!B:B,days!G:G,B107,days!F:F,C107)/60</f>
        <v>0</v>
      </c>
      <c r="F107" s="78">
        <f>SUMIFS(days!E:E,days!F:F,'previsão -amort exp'!C107,days!G:G,'previsão -amort exp'!B107)</f>
        <v>0</v>
      </c>
      <c r="G107" s="9">
        <f>IF(E107&gt;0,SUMIFS(days!D:D,days!G:G,B107,days!F:F,C107)/60/E107,0)</f>
        <v>0</v>
      </c>
      <c r="H107" s="79">
        <f t="shared" si="29"/>
        <v>0</v>
      </c>
      <c r="I107" t="e">
        <f>IF(COUNTIFS(user_list!#REF!,'previsão -amort exp'!B107,user_list!#REF!,'previsão -amort exp'!C107)&gt;0,AVERAGEIFS(user_list!I:I,user_list!#REF!,'previsão -amort exp'!B107,user_list!#REF!,'previsão -amort exp'!C107),0)</f>
        <v>#REF!</v>
      </c>
    </row>
    <row r="108" spans="2:9" ht="15" customHeight="1" thickBot="1" x14ac:dyDescent="0.35">
      <c r="B108" s="12">
        <f t="shared" si="27"/>
        <v>2023</v>
      </c>
      <c r="C108" s="55">
        <f t="shared" si="28"/>
        <v>10</v>
      </c>
      <c r="D108" s="78">
        <f>SUMIFS(days!C:C,days!G:G,B108,days!F:F,C108)</f>
        <v>0</v>
      </c>
      <c r="E108" s="78">
        <f>SUMIFS(days!B:B,days!G:G,B108,days!F:F,C108)/60</f>
        <v>0</v>
      </c>
      <c r="F108" s="78">
        <f>SUMIFS(days!E:E,days!F:F,'previsão -amort exp'!C108,days!G:G,'previsão -amort exp'!B108)</f>
        <v>0</v>
      </c>
      <c r="G108" s="9">
        <f>IF(E108&gt;0,SUMIFS(days!D:D,days!G:G,B108,days!F:F,C108)/60/E108,0)</f>
        <v>0</v>
      </c>
      <c r="H108" s="79">
        <f t="shared" si="29"/>
        <v>0</v>
      </c>
      <c r="I108" t="e">
        <f>IF(COUNTIFS(user_list!#REF!,'previsão -amort exp'!B108,user_list!#REF!,'previsão -amort exp'!C108)&gt;0,AVERAGEIFS(user_list!I:I,user_list!#REF!,'previsão -amort exp'!B108,user_list!#REF!,'previsão -amort exp'!C108),0)</f>
        <v>#REF!</v>
      </c>
    </row>
    <row r="109" spans="2:9" ht="15" customHeight="1" thickBot="1" x14ac:dyDescent="0.35">
      <c r="B109" s="12">
        <f t="shared" si="27"/>
        <v>2023</v>
      </c>
      <c r="C109" s="55">
        <f t="shared" si="28"/>
        <v>11</v>
      </c>
      <c r="D109" s="78">
        <f>SUMIFS(days!C:C,days!G:G,B109,days!F:F,C109)</f>
        <v>0</v>
      </c>
      <c r="E109" s="78">
        <f>SUMIFS(days!B:B,days!G:G,B109,days!F:F,C109)/60</f>
        <v>0</v>
      </c>
      <c r="F109" s="78">
        <f>SUMIFS(days!E:E,days!F:F,'previsão -amort exp'!C109,days!G:G,'previsão -amort exp'!B109)</f>
        <v>0</v>
      </c>
      <c r="G109" s="9">
        <f>IF(E109&gt;0,SUMIFS(days!D:D,days!G:G,B109,days!F:F,C109)/60/E109,0)</f>
        <v>0</v>
      </c>
      <c r="H109" s="79">
        <f t="shared" si="29"/>
        <v>0</v>
      </c>
      <c r="I109" t="e">
        <f>IF(COUNTIFS(user_list!#REF!,'previsão -amort exp'!B109,user_list!#REF!,'previsão -amort exp'!C109)&gt;0,AVERAGEIFS(user_list!I:I,user_list!#REF!,'previsão -amort exp'!B109,user_list!#REF!,'previsão -amort exp'!C109),0)</f>
        <v>#REF!</v>
      </c>
    </row>
    <row r="110" spans="2:9" ht="15" customHeight="1" thickBot="1" x14ac:dyDescent="0.35">
      <c r="B110" s="13">
        <f t="shared" si="27"/>
        <v>2023</v>
      </c>
      <c r="C110" s="8">
        <f t="shared" si="28"/>
        <v>12</v>
      </c>
      <c r="D110" s="78">
        <f>SUMIFS(days!C:C,days!G:G,B110,days!F:F,C110)</f>
        <v>0</v>
      </c>
      <c r="E110" s="78">
        <f>SUMIFS(days!B:B,days!G:G,B110,days!F:F,C110)/60</f>
        <v>0</v>
      </c>
      <c r="F110" s="78">
        <f>SUMIFS(days!E:E,days!F:F,'previsão -amort exp'!C110,days!G:G,'previsão -amort exp'!B110)</f>
        <v>0</v>
      </c>
      <c r="G110" s="9">
        <f>IF(E110&gt;0,SUMIFS(days!D:D,days!G:G,B110,days!F:F,C110)/60/E110,0)</f>
        <v>0</v>
      </c>
      <c r="H110" s="79">
        <f t="shared" si="29"/>
        <v>0</v>
      </c>
      <c r="I110" t="e">
        <f>IF(COUNTIFS(user_list!#REF!,'previsão -amort exp'!B110,user_list!#REF!,'previsão -amort exp'!C110)&gt;0,AVERAGEIFS(user_list!I:I,user_list!#REF!,'previsão -amort exp'!B110,user_list!#REF!,'previsão -amort exp'!C110),0)</f>
        <v>#REF!</v>
      </c>
    </row>
    <row r="111" spans="2:9" ht="15" customHeight="1" thickBot="1" x14ac:dyDescent="0.35">
      <c r="B111" s="11">
        <f t="shared" ref="B111:B142" si="30">B99+1</f>
        <v>2024</v>
      </c>
      <c r="C111" s="7">
        <f t="shared" ref="C111:C142" si="31">C99</f>
        <v>1</v>
      </c>
      <c r="D111" s="78">
        <f>SUMIFS(days!C:C,days!G:G,days!L110,days!F:F,days!M110)</f>
        <v>0</v>
      </c>
      <c r="E111" s="78">
        <f>SUMIFS(days!B:B,days!G:G,B111,days!F:F,C111)/60</f>
        <v>0</v>
      </c>
      <c r="F111" s="78">
        <f>SUMIFS(days!E:E,days!F:F,'previsão -amort exp'!C111,days!G:G,'previsão -amort exp'!B111)</f>
        <v>0</v>
      </c>
      <c r="G111" s="9">
        <f>IF(E111&gt;0,SUMIFS(days!D:D,days!G:G,B111,days!F:F,C111)/60/E111,0)</f>
        <v>0</v>
      </c>
      <c r="H111" s="79">
        <f t="shared" si="29"/>
        <v>0</v>
      </c>
      <c r="I111" t="e">
        <f>IF(COUNTIFS(user_list!#REF!,'previsão -amort exp'!B111,user_list!#REF!,'previsão -amort exp'!C111)&gt;0,AVERAGEIFS(user_list!I:I,user_list!#REF!,'previsão -amort exp'!B111,user_list!#REF!,'previsão -amort exp'!C111),0)</f>
        <v>#REF!</v>
      </c>
    </row>
    <row r="112" spans="2:9" ht="15" customHeight="1" thickBot="1" x14ac:dyDescent="0.35">
      <c r="B112" s="12">
        <f t="shared" si="30"/>
        <v>2024</v>
      </c>
      <c r="C112" s="55">
        <f t="shared" si="31"/>
        <v>2</v>
      </c>
      <c r="D112" s="76">
        <f>SUMIFS(days!C:C,days!G:G,days!L111,days!F:F,days!M111)</f>
        <v>0</v>
      </c>
      <c r="E112" s="78">
        <f>SUMIFS(days!B:B,days!G:G,B112,days!F:F,C112)/60</f>
        <v>0</v>
      </c>
      <c r="F112" s="78">
        <f>SUMIFS(days!E:E,days!F:F,'previsão -amort exp'!C112,days!G:G,'previsão -amort exp'!B112)</f>
        <v>0</v>
      </c>
      <c r="G112" s="9">
        <f>IF(E112&gt;0,SUMIFS(days!D:D,days!G:G,B112,days!F:F,C112)/60/E112,0)</f>
        <v>0</v>
      </c>
      <c r="H112" s="79">
        <f t="shared" si="29"/>
        <v>0</v>
      </c>
      <c r="I112" t="e">
        <f>IF(COUNTIFS(user_list!#REF!,'previsão -amort exp'!B112,user_list!#REF!,'previsão -amort exp'!C112)&gt;0,AVERAGEIFS(user_list!I:I,user_list!#REF!,'previsão -amort exp'!B112,user_list!#REF!,'previsão -amort exp'!C112),0)</f>
        <v>#REF!</v>
      </c>
    </row>
    <row r="113" spans="2:9" ht="15" customHeight="1" thickBot="1" x14ac:dyDescent="0.35">
      <c r="B113" s="12">
        <f t="shared" si="30"/>
        <v>2024</v>
      </c>
      <c r="C113" s="55">
        <f t="shared" si="31"/>
        <v>3</v>
      </c>
      <c r="D113" s="76">
        <f>SUMIFS(days!C:C,days!G:G,days!L112,days!F:F,days!M112)</f>
        <v>0</v>
      </c>
      <c r="E113" s="78">
        <f>SUMIFS(days!B:B,days!G:G,B113,days!F:F,C113)/60</f>
        <v>0</v>
      </c>
      <c r="F113" s="78">
        <f>SUMIFS(days!E:E,days!F:F,'previsão -amort exp'!C113,days!G:G,'previsão -amort exp'!B113)</f>
        <v>0</v>
      </c>
      <c r="G113" s="9">
        <f>IF(E113&gt;0,SUMIFS(days!D:D,days!G:G,B113,days!F:F,C113)/60/E113,0)</f>
        <v>0</v>
      </c>
      <c r="H113" s="79">
        <f t="shared" si="29"/>
        <v>0</v>
      </c>
      <c r="I113" t="e">
        <f>IF(COUNTIFS(user_list!#REF!,'previsão -amort exp'!B113,user_list!#REF!,'previsão -amort exp'!C113)&gt;0,AVERAGEIFS(user_list!I:I,user_list!#REF!,'previsão -amort exp'!B113,user_list!#REF!,'previsão -amort exp'!C113),0)</f>
        <v>#REF!</v>
      </c>
    </row>
    <row r="114" spans="2:9" ht="15" customHeight="1" thickBot="1" x14ac:dyDescent="0.35">
      <c r="B114" s="12">
        <f t="shared" si="30"/>
        <v>2024</v>
      </c>
      <c r="C114" s="55">
        <f t="shared" si="31"/>
        <v>4</v>
      </c>
      <c r="D114" s="76">
        <f>SUMIFS(days!C:C,days!G:G,days!L113,days!F:F,days!M113)</f>
        <v>0</v>
      </c>
      <c r="E114" s="78">
        <f>SUMIFS(days!B:B,days!G:G,B114,days!F:F,C114)/60</f>
        <v>0</v>
      </c>
      <c r="F114" s="78">
        <f>SUMIFS(days!E:E,days!F:F,'previsão -amort exp'!C114,days!G:G,'previsão -amort exp'!B114)</f>
        <v>0</v>
      </c>
      <c r="G114" s="9">
        <f>IF(E114&gt;0,SUMIFS(days!D:D,days!G:G,B114,days!F:F,C114)/60/E114,0)</f>
        <v>0</v>
      </c>
      <c r="H114" s="79">
        <f t="shared" si="29"/>
        <v>0</v>
      </c>
      <c r="I114" t="e">
        <f>IF(COUNTIFS(user_list!#REF!,'previsão -amort exp'!B114,user_list!#REF!,'previsão -amort exp'!C114)&gt;0,AVERAGEIFS(user_list!I:I,user_list!#REF!,'previsão -amort exp'!B114,user_list!#REF!,'previsão -amort exp'!C114),0)</f>
        <v>#REF!</v>
      </c>
    </row>
    <row r="115" spans="2:9" ht="15" customHeight="1" thickBot="1" x14ac:dyDescent="0.35">
      <c r="B115" s="12">
        <f t="shared" si="30"/>
        <v>2024</v>
      </c>
      <c r="C115" s="55">
        <f t="shared" si="31"/>
        <v>5</v>
      </c>
      <c r="D115" s="76">
        <f>SUMIFS(days!C:C,days!G:G,days!L114,days!F:F,days!M114)</f>
        <v>0</v>
      </c>
      <c r="E115" s="78">
        <f>SUMIFS(days!B:B,days!G:G,B115,days!F:F,C115)/60</f>
        <v>0</v>
      </c>
      <c r="F115" s="78">
        <f>SUMIFS(days!E:E,days!F:F,'previsão -amort exp'!C115,days!G:G,'previsão -amort exp'!B115)</f>
        <v>0</v>
      </c>
      <c r="G115" s="9">
        <f>IF(E115&gt;0,SUMIFS(days!D:D,days!G:G,B115,days!F:F,C115)/60/E115,0)</f>
        <v>0</v>
      </c>
      <c r="H115" s="79">
        <f t="shared" si="29"/>
        <v>0</v>
      </c>
      <c r="I115" t="e">
        <f>IF(COUNTIFS(user_list!#REF!,'previsão -amort exp'!B115,user_list!#REF!,'previsão -amort exp'!C115)&gt;0,AVERAGEIFS(user_list!I:I,user_list!#REF!,'previsão -amort exp'!B115,user_list!#REF!,'previsão -amort exp'!C115),0)</f>
        <v>#REF!</v>
      </c>
    </row>
    <row r="116" spans="2:9" x14ac:dyDescent="0.3">
      <c r="B116" s="12">
        <f t="shared" si="30"/>
        <v>2024</v>
      </c>
      <c r="C116" s="55">
        <f t="shared" si="31"/>
        <v>6</v>
      </c>
      <c r="D116" s="76">
        <f>SUMIFS(days!C:C,days!G:G,days!L115,days!F:F,days!M115)</f>
        <v>0</v>
      </c>
      <c r="E116" s="78">
        <f>SUMIFS(days!B:B,days!G:G,B116,days!F:F,C116)/60</f>
        <v>0</v>
      </c>
      <c r="F116" s="78">
        <f>SUMIFS(days!E:E,days!F:F,'previsão -amort exp'!C116,days!G:G,'previsão -amort exp'!B116)</f>
        <v>0</v>
      </c>
      <c r="G116" s="9">
        <f>IF(E116&gt;0,SUMIFS(days!D:D,days!G:G,B116,days!F:F,C116)/60/E116,0)</f>
        <v>0</v>
      </c>
      <c r="H116" s="79">
        <f t="shared" si="29"/>
        <v>0</v>
      </c>
      <c r="I116" t="e">
        <f>IF(COUNTIFS(user_list!#REF!,'previsão -amort exp'!B116,user_list!#REF!,'previsão -amort exp'!C116)&gt;0,AVERAGEIFS(user_list!I:I,user_list!#REF!,'previsão -amort exp'!B116,user_list!#REF!,'previsão -amort exp'!C116),0)</f>
        <v>#REF!</v>
      </c>
    </row>
    <row r="117" spans="2:9" x14ac:dyDescent="0.3">
      <c r="B117" s="55"/>
      <c r="C117" s="55"/>
      <c r="G117" s="56"/>
    </row>
    <row r="118" spans="2:9" x14ac:dyDescent="0.3">
      <c r="B118" s="55"/>
      <c r="C118" s="55"/>
      <c r="G118" s="56"/>
    </row>
    <row r="119" spans="2:9" x14ac:dyDescent="0.3">
      <c r="B119" s="55"/>
      <c r="C119" s="55"/>
      <c r="G119" s="56"/>
    </row>
    <row r="120" spans="2:9" x14ac:dyDescent="0.3">
      <c r="B120" s="55"/>
      <c r="C120" s="55"/>
      <c r="G120" s="56"/>
    </row>
    <row r="121" spans="2:9" x14ac:dyDescent="0.3">
      <c r="B121" s="55"/>
      <c r="C121" s="55"/>
      <c r="G121" s="56"/>
    </row>
    <row r="122" spans="2:9" x14ac:dyDescent="0.3">
      <c r="B122" s="55"/>
      <c r="C122" s="55"/>
      <c r="G122" s="56"/>
    </row>
    <row r="123" spans="2:9" x14ac:dyDescent="0.3">
      <c r="B123" s="55"/>
      <c r="C123" s="55"/>
      <c r="G123" s="56"/>
    </row>
    <row r="124" spans="2:9" x14ac:dyDescent="0.3">
      <c r="B124" s="55"/>
      <c r="C124" s="55"/>
      <c r="G124" s="56"/>
    </row>
    <row r="125" spans="2:9" x14ac:dyDescent="0.3">
      <c r="B125" s="55"/>
      <c r="C125" s="55"/>
      <c r="G125" s="56"/>
    </row>
    <row r="126" spans="2:9" x14ac:dyDescent="0.3">
      <c r="B126" s="55"/>
      <c r="C126" s="55"/>
      <c r="G126" s="56"/>
    </row>
    <row r="127" spans="2:9" x14ac:dyDescent="0.3">
      <c r="B127" s="55"/>
      <c r="C127" s="55"/>
      <c r="G127" s="56"/>
    </row>
    <row r="128" spans="2:9" x14ac:dyDescent="0.3">
      <c r="B128" s="55"/>
      <c r="C128" s="55"/>
      <c r="G128" s="56"/>
    </row>
    <row r="129" spans="2:7" x14ac:dyDescent="0.3">
      <c r="B129" s="55"/>
      <c r="C129" s="55"/>
      <c r="G129" s="56"/>
    </row>
    <row r="130" spans="2:7" x14ac:dyDescent="0.3">
      <c r="B130" s="55"/>
      <c r="C130" s="55"/>
      <c r="G130" s="56"/>
    </row>
    <row r="131" spans="2:7" x14ac:dyDescent="0.3">
      <c r="B131" s="55"/>
      <c r="C131" s="55"/>
      <c r="G131" s="56"/>
    </row>
    <row r="132" spans="2:7" x14ac:dyDescent="0.3">
      <c r="B132" s="55"/>
      <c r="C132" s="55"/>
      <c r="G132" s="56"/>
    </row>
    <row r="133" spans="2:7" x14ac:dyDescent="0.3">
      <c r="B133" s="55"/>
      <c r="C133" s="55"/>
      <c r="G133" s="56"/>
    </row>
    <row r="134" spans="2:7" x14ac:dyDescent="0.3">
      <c r="B134" s="55"/>
      <c r="C134" s="55"/>
      <c r="G134" s="56"/>
    </row>
    <row r="135" spans="2:7" x14ac:dyDescent="0.3">
      <c r="B135" s="55"/>
      <c r="G135" s="56"/>
    </row>
  </sheetData>
  <conditionalFormatting sqref="D3:D1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dataBar" priority="8">
      <dataBar>
        <cfvo type="min"/>
        <cfvo type="max"/>
        <color rgb="FF638EC6"/>
      </dataBar>
    </cfRule>
  </conditionalFormatting>
  <conditionalFormatting sqref="I2 H1:H1048576">
    <cfRule type="iconSet" priority="7">
      <iconSet>
        <cfvo type="percent" val="0"/>
        <cfvo type="percent" val="33"/>
        <cfvo type="percent" val="67"/>
      </iconSet>
    </cfRule>
  </conditionalFormatting>
  <conditionalFormatting sqref="M1:M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dataBar" priority="4">
      <dataBar>
        <cfvo type="min"/>
        <cfvo type="max"/>
        <color rgb="FF638EC6"/>
      </dataBar>
    </cfRule>
  </conditionalFormatting>
  <conditionalFormatting sqref="Q1:Q1048576">
    <cfRule type="iconSet" priority="3">
      <iconSet>
        <cfvo type="percent" val="0"/>
        <cfvo type="percent" val="33"/>
        <cfvo type="percent" val="67"/>
      </iconSet>
    </cfRule>
  </conditionalFormatting>
  <conditionalFormatting sqref="F1:F104857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:O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135"/>
  <sheetViews>
    <sheetView tabSelected="1" topLeftCell="E1" workbookViewId="0">
      <pane ySplit="2" topLeftCell="A3" activePane="bottomLeft" state="frozen"/>
      <selection pane="bottomLeft" activeCell="K10" sqref="K10"/>
    </sheetView>
  </sheetViews>
  <sheetFormatPr defaultRowHeight="14.4" x14ac:dyDescent="0.3"/>
  <cols>
    <col min="1" max="4" width="8.88671875" style="69" customWidth="1"/>
    <col min="5" max="6" width="11.44140625" style="69" bestFit="1" customWidth="1"/>
    <col min="7" max="7" width="18.109375" style="69" customWidth="1"/>
    <col min="8" max="8" width="25.21875" style="69" bestFit="1" customWidth="1"/>
    <col min="9" max="9" width="11.33203125" style="69" customWidth="1"/>
    <col min="10" max="15" width="8.88671875" style="69" customWidth="1"/>
    <col min="16" max="16" width="16.5546875" style="69" bestFit="1" customWidth="1"/>
    <col min="17" max="17" width="22.77734375" style="56" customWidth="1"/>
    <col min="18" max="18" width="12.6640625" style="76" customWidth="1"/>
    <col min="19" max="19" width="17.21875" style="69" bestFit="1" customWidth="1"/>
    <col min="20" max="20" width="12" style="69" bestFit="1" customWidth="1"/>
    <col min="21" max="21" width="17.21875" style="69" bestFit="1" customWidth="1"/>
    <col min="22" max="22" width="17.44140625" style="69" bestFit="1" customWidth="1"/>
    <col min="23" max="23" width="11" style="69" bestFit="1" customWidth="1"/>
    <col min="24" max="34" width="12" style="69" bestFit="1" customWidth="1"/>
    <col min="35" max="36" width="8.88671875" style="69" customWidth="1"/>
    <col min="37" max="16384" width="8.88671875" style="69"/>
  </cols>
  <sheetData>
    <row r="1" spans="2:21" ht="15" customHeight="1" thickBot="1" x14ac:dyDescent="0.35"/>
    <row r="2" spans="2:21" ht="15" customHeight="1" thickBot="1" x14ac:dyDescent="0.35">
      <c r="B2" s="15" t="s">
        <v>9</v>
      </c>
      <c r="C2" s="15" t="s">
        <v>964</v>
      </c>
      <c r="D2" s="15" t="s">
        <v>965</v>
      </c>
      <c r="E2" s="15" t="s">
        <v>11</v>
      </c>
      <c r="F2" s="15" t="s">
        <v>966</v>
      </c>
      <c r="G2" s="15" t="s">
        <v>967</v>
      </c>
      <c r="H2" s="16" t="s">
        <v>968</v>
      </c>
      <c r="I2" s="70" t="s">
        <v>15</v>
      </c>
      <c r="J2" t="s">
        <v>969</v>
      </c>
      <c r="L2" s="6" t="s">
        <v>9</v>
      </c>
      <c r="M2" s="6" t="s">
        <v>947</v>
      </c>
      <c r="N2" s="6" t="s">
        <v>934</v>
      </c>
      <c r="O2" s="6" t="s">
        <v>970</v>
      </c>
      <c r="P2" s="6" t="s">
        <v>967</v>
      </c>
      <c r="Q2" s="10" t="s">
        <v>971</v>
      </c>
      <c r="R2" s="87" t="s">
        <v>15</v>
      </c>
    </row>
    <row r="3" spans="2:21" ht="15" customHeight="1" thickBot="1" x14ac:dyDescent="0.35">
      <c r="B3" s="7">
        <v>2015</v>
      </c>
      <c r="C3" s="7" t="s">
        <v>972</v>
      </c>
      <c r="D3" s="5">
        <v>1</v>
      </c>
      <c r="E3" s="78">
        <f>SUMIFS(days!C:C,days!G:G,B3,days!F:F,D3)</f>
        <v>29.612903225806445</v>
      </c>
      <c r="F3" s="78">
        <f>SUMIFS(days!B:B,days!G:G,B3,days!F:F,D3)</f>
        <v>12.174193548387091</v>
      </c>
      <c r="G3" s="78">
        <f>SUMIFS(days!E:E,days!F:F,progression!D3,days!G:G,progression!B3)</f>
        <v>0</v>
      </c>
      <c r="H3" s="9">
        <f>IF(F3&gt;0,SUMIFS(days!D:D,days!G:G,B3,days!F:F,D3)/F3,0)</f>
        <v>0</v>
      </c>
      <c r="I3" s="79">
        <f t="shared" ref="I3:I34" si="0">F3/DAY(EOMONTH(DATE(B3,D3,1),0))</f>
        <v>0.39271592091571261</v>
      </c>
      <c r="J3" t="e">
        <f>IF(COUNTIFS(user_list!#REF!,progression!B3,user_list!#REF!,progression!D3)&gt;0,AVERAGEIFS(user_list!I:I,user_list!#REF!,progression!B3,user_list!#REF!,progression!D3),0)</f>
        <v>#REF!</v>
      </c>
      <c r="L3" s="55">
        <f>B3</f>
        <v>2015</v>
      </c>
      <c r="M3" t="s">
        <v>730</v>
      </c>
      <c r="N3">
        <f>SUMIFS(tb_progression_month[ep],tb_progression_month[month2],IF(M3="WINTER","&lt;=3",IF(M3="SPRING","&lt;=6",IF(M3="SUMMER","&lt;=9","&lt;=12"))),tb_progression_month[month2],IF(M3="WINTER","&gt;=1",IF(M3="SPRING","&gt;=4",IF(M3="SUMMER","&gt;=7","&gt;=10"))),tb_progression_month[year],L3)</f>
        <v>126.67741935483875</v>
      </c>
      <c r="O3">
        <f>SUMIFS(tb_progression_month[hours spent],tb_progression_month[month2],IF(M3="WINTER","&lt;=3",IF(M3="SPRING","&lt;=6",IF(M3="SUMMER","&lt;=9","&lt;=12"))),tb_progression_month[month2],IF(M3="WINTER","&gt;=1",IF(M3="SPRING","&gt;=4",IF(M3="SUMMER","&gt;=7","&gt;=10"))),tb_progression_month[year],L3)</f>
        <v>52.078494623655885</v>
      </c>
      <c r="P3">
        <f>SUMIFS(tb_progression_month[finished shows],tb_progression_month[month2],IF(M3="WINTER","&lt;=3",IF(M3="SPRING","&lt;=6",IF(M3="SUMMER","&lt;=9","&lt;=12"))),tb_progression_month[month2],IF(M3="WINTER","&gt;=1",IF(M3="SPRING","&gt;=4",IF(M3="SUMMER","&gt;=7","&gt;=10"))),tb_progression_month[year],L3)</f>
        <v>0</v>
      </c>
      <c r="Q3" s="56">
        <f>IF(O3&gt;0,SUMIFS(days!D:D,days!F:F,IF(M3="WINTER","&lt;=3",IF(M3="SPRING","&lt;=6",IF(M3="SUMMER","&lt;=9","&lt;=12"))),days!F:F,IF(M3="WINTER","&gt;=1",IF(M3="SPRING","&gt;=4",IF(M3="SUMMER","&gt;=7","&gt;=10"))),days!G:G,L3)/O3,0)</f>
        <v>0</v>
      </c>
      <c r="R3" s="92">
        <f>SUMIFS(tb_progression_month[hours spent],tb_progression_month[month2],IF(M3="WINTER","&lt;=3",IF(M3="SPRING","&lt;=6",IF(M3="SUMMER","&lt;=9","&lt;=12"))),tb_progression_month[month2],IF(M3="WINTER","&gt;=1",IF(M3="SPRING","&gt;=4",IF(M3="SUMMER","&gt;=7","&gt;=10"))),tb_progression_month[year],L3)/90</f>
        <v>0.57864994026284322</v>
      </c>
      <c r="U3">
        <f>tb_progression_season[hours]</f>
        <v>52.078494623655885</v>
      </c>
    </row>
    <row r="4" spans="2:21" ht="15" customHeight="1" thickBot="1" x14ac:dyDescent="0.35">
      <c r="B4" s="55">
        <f t="shared" ref="B4:B14" si="1">B3</f>
        <v>2015</v>
      </c>
      <c r="C4" s="55" t="s">
        <v>973</v>
      </c>
      <c r="D4">
        <v>2</v>
      </c>
      <c r="E4" s="78">
        <f>SUMIFS(days!C:C,days!G:G,B4,days!F:F,D4)</f>
        <v>46.064516129032278</v>
      </c>
      <c r="F4" s="78">
        <f>SUMIFS(days!B:B,days!G:G,B4,days!F:F,D4)</f>
        <v>18.93763440860214</v>
      </c>
      <c r="G4" s="78">
        <f>SUMIFS(days!E:E,days!F:F,progression!D4,days!G:G,progression!B4)</f>
        <v>0</v>
      </c>
      <c r="H4" s="9">
        <f>IF(F4&gt;0,SUMIFS(days!D:D,days!G:G,B4,days!F:F,D4)/F4,0)</f>
        <v>0</v>
      </c>
      <c r="I4" s="79">
        <f t="shared" si="0"/>
        <v>0.67634408602150498</v>
      </c>
      <c r="J4" t="e">
        <f>IF(COUNTIFS(user_list!#REF!,progression!B4,user_list!#REF!,progression!D4)&gt;0,AVERAGEIFS(user_list!I:I,user_list!#REF!,progression!B4,user_list!#REF!,progression!D4),0)</f>
        <v>#REF!</v>
      </c>
      <c r="L4" s="55">
        <f>L3</f>
        <v>2015</v>
      </c>
      <c r="M4" t="s">
        <v>883</v>
      </c>
      <c r="N4">
        <f>SUMIFS(tb_progression_month[ep],tb_progression_month[month2],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L4)</f>
        <v>250.32258064516134</v>
      </c>
      <c r="O4">
        <f>SUMIFS(tb_progression_month[hours spent],tb_progression_month[month2],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L4)</f>
        <v>98.679283154121862</v>
      </c>
      <c r="P4">
        <f>SUMIFS(tb_progression_month[finished shows],tb_progression_month[month2],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L4)</f>
        <v>2</v>
      </c>
      <c r="Q4" s="56">
        <f>IF(O4&gt;0,SUMIFS(days!D:D,days!F:F,IF(M4="WINTER","&lt;=3",IF(M4="SPRING","&lt;=6",IF(M4="SUMMER","&lt;=9","&lt;=12"))),days!F:F,IF(M4="WINTER","&gt;=1",IF(M4="SPRING","&gt;=4",IF(M4="SUMMER","&gt;=7","&gt;=10"))),days!G:G,L4)/O4,0)</f>
        <v>0</v>
      </c>
      <c r="R4" s="92">
        <f>SUMIFS(tb_progression_month[hours spent],tb_progression_month[month2],
        IF(M4="WINTER","&lt;=3",IF(M4="SPRING","&lt;=6",IF(M4="SUMMER","&lt;=9","&lt;=12"))),tb_progression_month[month2],
        IF(M4="WINTER","&gt;=1",IF(M4="SPRING","&gt;=4",IF(M4="SUMMER","&gt;=7","&gt;=10"))),tb_progression_month[year],L4)
        /90</f>
        <v>1.0964364794902428</v>
      </c>
    </row>
    <row r="5" spans="2:21" ht="15" customHeight="1" thickBot="1" x14ac:dyDescent="0.35">
      <c r="B5" s="55">
        <f t="shared" si="1"/>
        <v>2015</v>
      </c>
      <c r="C5" s="55" t="s">
        <v>974</v>
      </c>
      <c r="D5">
        <v>3</v>
      </c>
      <c r="E5" s="78">
        <f>SUMIFS(days!C:C,days!G:G,B5,days!F:F,D5)</f>
        <v>51.000000000000028</v>
      </c>
      <c r="F5" s="78">
        <f>SUMIFS(days!B:B,days!G:G,B5,days!F:F,D5)</f>
        <v>20.966666666666654</v>
      </c>
      <c r="G5" s="78">
        <f>SUMIFS(days!E:E,days!F:F,progression!D5,days!G:G,progression!B5)</f>
        <v>0</v>
      </c>
      <c r="H5" s="9">
        <f>IF(F5&gt;0,SUMIFS(days!D:D,days!G:G,B5,days!F:F,D5)/F5,0)</f>
        <v>0</v>
      </c>
      <c r="I5" s="79">
        <f t="shared" si="0"/>
        <v>0.67634408602150498</v>
      </c>
      <c r="J5" t="e">
        <f>IF(COUNTIFS(user_list!#REF!,progression!B5,user_list!#REF!,progression!D5)&gt;0,AVERAGEIFS(user_list!I:I,user_list!#REF!,progression!B5,user_list!#REF!,progression!D5),0)</f>
        <v>#REF!</v>
      </c>
      <c r="L5" s="55">
        <f>L4</f>
        <v>2015</v>
      </c>
      <c r="M5" t="s">
        <v>805</v>
      </c>
      <c r="N5">
        <f>SUMIFS(tb_progression_month[ep],tb_progression_month[month2],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L5)</f>
        <v>56.774004683840801</v>
      </c>
      <c r="O5">
        <f>SUMIFS(tb_progression_month[hours spent],tb_progression_month[month2],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L5)</f>
        <v>22.768946786364808</v>
      </c>
      <c r="P5">
        <f>SUMIFS(tb_progression_month[finished shows],tb_progression_month[month2],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L5)</f>
        <v>0</v>
      </c>
      <c r="Q5" s="56">
        <f>IF(O5&gt;0,SUMIFS(days!D:D,days!F:F,IF(M5="WINTER","&lt;=3",IF(M5="SPRING","&lt;=6",IF(M5="SUMMER","&lt;=9","&lt;=12"))),days!F:F,IF(M5="WINTER","&gt;=1",IF(M5="SPRING","&gt;=4",IF(M5="SUMMER","&gt;=7","&gt;=10"))),days!G:G,L5)/O5,0)</f>
        <v>0</v>
      </c>
      <c r="R5" s="92">
        <f>SUMIFS(tb_progression_month[hours spent],tb_progression_month[month2],
        IF(M5="WINTER","&lt;=3",IF(M5="SPRING","&lt;=6",IF(M5="SUMMER","&lt;=9","&lt;=12"))),tb_progression_month[month2],
        IF(M5="WINTER","&gt;=1",IF(M5="SPRING","&gt;=4",IF(M5="SUMMER","&gt;=7","&gt;=10"))),tb_progression_month[year],L5)
        /90</f>
        <v>0.25298829762627562</v>
      </c>
    </row>
    <row r="6" spans="2:21" ht="15" customHeight="1" thickBot="1" x14ac:dyDescent="0.35">
      <c r="B6" s="55">
        <f t="shared" si="1"/>
        <v>2015</v>
      </c>
      <c r="C6" s="55" t="s">
        <v>975</v>
      </c>
      <c r="D6">
        <v>4</v>
      </c>
      <c r="E6" s="78">
        <f>SUMIFS(days!C:C,days!G:G,B6,days!F:F,D6)</f>
        <v>106.32258064516137</v>
      </c>
      <c r="F6" s="78">
        <f>SUMIFS(days!B:B,days!G:G,B6,days!F:F,D6)</f>
        <v>42.199283154121872</v>
      </c>
      <c r="G6" s="78">
        <f>SUMIFS(days!E:E,days!F:F,progression!D6,days!G:G,progression!B6)</f>
        <v>1</v>
      </c>
      <c r="H6" s="9">
        <f>IF(F6&gt;0,SUMIFS(days!D:D,days!G:G,B6,days!F:F,D6)/F6,0)</f>
        <v>0</v>
      </c>
      <c r="I6" s="79">
        <f t="shared" si="0"/>
        <v>1.4066427718040624</v>
      </c>
      <c r="J6" t="e">
        <f>IF(COUNTIFS(user_list!#REF!,progression!B6,user_list!#REF!,progression!D6)&gt;0,AVERAGEIFS(user_list!I:I,user_list!#REF!,progression!B6,user_list!#REF!,progression!D6),0)</f>
        <v>#REF!</v>
      </c>
      <c r="L6" s="8">
        <f>L5</f>
        <v>2015</v>
      </c>
      <c r="M6" s="6" t="s">
        <v>963</v>
      </c>
      <c r="N6">
        <f>SUMIFS(tb_progression_month[ep],tb_progression_month[month2],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L6)</f>
        <v>174.10694769711179</v>
      </c>
      <c r="O6">
        <f>SUMIFS(tb_progression_month[hours spent],tb_progression_month[month2],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L6)</f>
        <v>69.824770144852067</v>
      </c>
      <c r="P6">
        <f>SUMIFS(tb_progression_month[finished shows],tb_progression_month[month2],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L6)</f>
        <v>0</v>
      </c>
      <c r="Q6" s="56">
        <f>IF(O6&gt;0,SUMIFS(days!D:D,days!F:F,IF(M6="WINTER","&lt;=3",IF(M6="SPRING","&lt;=6",IF(M6="SUMMER","&lt;=9","&lt;=12"))),days!F:F,IF(M6="WINTER","&gt;=1",IF(M6="SPRING","&gt;=4",IF(M6="SUMMER","&gt;=7","&gt;=10"))),days!G:G,L6)/O6,0)</f>
        <v>0</v>
      </c>
      <c r="R6" s="93">
        <f>SUMIFS(tb_progression_month[hours spent],tb_progression_month[month2],
        IF(M6="WINTER","&lt;=3",IF(M6="SPRING","&lt;=6",IF(M6="SUMMER","&lt;=9","&lt;=12"))),tb_progression_month[month2],
        IF(M6="WINTER","&gt;=1",IF(M6="SPRING","&gt;=4",IF(M6="SUMMER","&gt;=7","&gt;=10"))),tb_progression_month[year],L6)
        /90</f>
        <v>0.77583077938724521</v>
      </c>
    </row>
    <row r="7" spans="2:21" ht="15" customHeight="1" thickBot="1" x14ac:dyDescent="0.35">
      <c r="B7" s="55">
        <f t="shared" si="1"/>
        <v>2015</v>
      </c>
      <c r="C7" s="55" t="s">
        <v>976</v>
      </c>
      <c r="D7">
        <v>5</v>
      </c>
      <c r="E7" s="78">
        <f>SUMIFS(days!C:C,days!G:G,B7,days!F:F,D7)</f>
        <v>82.666666666666671</v>
      </c>
      <c r="F7" s="78">
        <f>SUMIFS(days!B:B,days!G:G,B7,days!F:F,D7)</f>
        <v>32.423703703703694</v>
      </c>
      <c r="G7" s="78">
        <f>SUMIFS(days!E:E,days!F:F,progression!D7,days!G:G,progression!B7)</f>
        <v>0</v>
      </c>
      <c r="H7" s="9">
        <f>IF(F7&gt;0,SUMIFS(days!D:D,days!G:G,B7,days!F:F,D7)/F7,0)</f>
        <v>0</v>
      </c>
      <c r="I7" s="79">
        <f t="shared" si="0"/>
        <v>1.0459259259259257</v>
      </c>
      <c r="J7" t="e">
        <f>IF(COUNTIFS(user_list!#REF!,progression!B7,user_list!#REF!,progression!D7)&gt;0,AVERAGEIFS(user_list!I:I,user_list!#REF!,progression!B7,user_list!#REF!,progression!D7),0)</f>
        <v>#REF!</v>
      </c>
      <c r="L7" s="7">
        <f t="shared" ref="L7:L34" si="2">L3+1</f>
        <v>2016</v>
      </c>
      <c r="M7" s="5" t="s">
        <v>730</v>
      </c>
      <c r="N7">
        <f>SUMIFS(tb_progression_month[ep],tb_progression_month[month2],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172.2144808743171</v>
      </c>
      <c r="O7">
        <f>SUMIFS(tb_progression_month[hours spent],tb_progression_month[month2],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69.065805251973245</v>
      </c>
      <c r="P7">
        <f>SUMIFS(tb_progression_month[finished shows],tb_progression_month[month2],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0</v>
      </c>
      <c r="Q7" s="56">
        <f>IF(O7&gt;0,SUMIFS(days!D:D,days!F:F,IF(M7="WINTER","&lt;=3",IF(M7="SPRING","&lt;=6",IF(M7="SUMMER","&lt;=9","&lt;=12"))),days!F:F,IF(M7="WINTER","&gt;=1",IF(M7="SPRING","&gt;=4",IF(M7="SUMMER","&gt;=7","&gt;=10"))),days!G:G,L7)/O7,0)</f>
        <v>0</v>
      </c>
      <c r="R7" s="94">
        <f>SUMIFS(tb_progression_month[hours spent],tb_progression_month[month2],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IF(M7="WINTER","&gt;=1",IF(M7="SPRING","&gt;=4",IF(M7="SUMMER","&gt;=7","&gt;=10"))),tb_progression_month[year],L7)
                        /90</f>
        <v>0.76739783613303603</v>
      </c>
    </row>
    <row r="8" spans="2:21" ht="15" customHeight="1" thickBot="1" x14ac:dyDescent="0.35">
      <c r="B8" s="55">
        <f t="shared" si="1"/>
        <v>2015</v>
      </c>
      <c r="C8" s="55" t="s">
        <v>977</v>
      </c>
      <c r="D8">
        <v>6</v>
      </c>
      <c r="E8" s="78">
        <f>SUMIFS(days!C:C,days!G:G,B8,days!F:F,D8)</f>
        <v>61.333333333333314</v>
      </c>
      <c r="F8" s="78">
        <f>SUMIFS(days!B:B,days!G:G,B8,days!F:F,D8)</f>
        <v>24.056296296296292</v>
      </c>
      <c r="G8" s="78">
        <f>SUMIFS(days!E:E,days!F:F,progression!D8,days!G:G,progression!B8)</f>
        <v>1</v>
      </c>
      <c r="H8" s="9">
        <f>IF(F8&gt;0,SUMIFS(days!D:D,days!G:G,B8,days!F:F,D8)/F8,0)</f>
        <v>0</v>
      </c>
      <c r="I8" s="79">
        <f t="shared" si="0"/>
        <v>0.80187654320987645</v>
      </c>
      <c r="J8" t="e">
        <f>IF(COUNTIFS(user_list!#REF!,progression!B8,user_list!#REF!,progression!D8)&gt;0,AVERAGEIFS(user_list!I:I,user_list!#REF!,progression!B8,user_list!#REF!,progression!D8),0)</f>
        <v>#REF!</v>
      </c>
      <c r="L8" s="55">
        <f t="shared" si="2"/>
        <v>2016</v>
      </c>
      <c r="M8" t="s">
        <v>883</v>
      </c>
      <c r="N8">
        <f>SUMIFS(tb_progression_month[ep],tb_progression_month[month2],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L8)</f>
        <v>210.90456674473069</v>
      </c>
      <c r="O8">
        <f>SUMIFS(tb_progression_month[hours spent],tb_progression_month[month2],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L8)</f>
        <v>85.865200039032032</v>
      </c>
      <c r="P8">
        <f>SUMIFS(tb_progression_month[finished shows],tb_progression_month[month2],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L8)</f>
        <v>8</v>
      </c>
      <c r="Q8" s="56">
        <f>IF(O8&gt;0,SUMIFS(days!D:D,days!F:F,IF(M8="WINTER","&lt;=3",IF(M8="SPRING","&lt;=6",IF(M8="SUMMER","&lt;=9","&lt;=12"))),days!F:F,IF(M8="WINTER","&gt;=1",IF(M8="SPRING","&gt;=4",IF(M8="SUMMER","&gt;=7","&gt;=10"))),days!G:G,L8)/O8,0)</f>
        <v>5.6677986710033997E-2</v>
      </c>
      <c r="R8" s="92">
        <f>SUMIFS(tb_progression_month[hours spent],tb_progression_month[month2],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IF(M8="WINTER","&gt;=1",IF(M8="SPRING","&gt;=4",IF(M8="SUMMER","&gt;=7","&gt;=10"))),tb_progression_month[year],L8)
                        /90</f>
        <v>0.95405777821146698</v>
      </c>
    </row>
    <row r="9" spans="2:21" ht="15" customHeight="1" thickBot="1" x14ac:dyDescent="0.35">
      <c r="B9" s="55">
        <f t="shared" si="1"/>
        <v>2015</v>
      </c>
      <c r="C9" s="55" t="s">
        <v>978</v>
      </c>
      <c r="D9">
        <v>7</v>
      </c>
      <c r="E9" s="78">
        <f>SUMIFS(days!C:C,days!G:G,B9,days!F:F,D9)</f>
        <v>0</v>
      </c>
      <c r="F9" s="78">
        <f>SUMIFS(days!B:B,days!G:G,B9,days!F:F,D9)</f>
        <v>0</v>
      </c>
      <c r="G9" s="78">
        <f>SUMIFS(days!E:E,days!F:F,progression!D9,days!G:G,progression!B9)</f>
        <v>0</v>
      </c>
      <c r="H9" s="9">
        <f>IF(F9&gt;0,SUMIFS(days!D:D,days!G:G,B9,days!F:F,D9)/F9,0)</f>
        <v>0</v>
      </c>
      <c r="I9" s="79">
        <f t="shared" si="0"/>
        <v>0</v>
      </c>
      <c r="J9" t="e">
        <f>IF(COUNTIFS(user_list!#REF!,progression!B9,user_list!#REF!,progression!D9)&gt;0,AVERAGEIFS(user_list!I:I,user_list!#REF!,progression!B9,user_list!#REF!,progression!D9),0)</f>
        <v>#REF!</v>
      </c>
      <c r="L9" s="55">
        <f t="shared" si="2"/>
        <v>2016</v>
      </c>
      <c r="M9" t="s">
        <v>805</v>
      </c>
      <c r="N9">
        <f>SUMIFS(tb_progression_month[ep],tb_progression_month[month2],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L9)</f>
        <v>80.875</v>
      </c>
      <c r="O9">
        <f>SUMIFS(tb_progression_month[hours spent],tb_progression_month[month2],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L9)</f>
        <v>32.288888888888891</v>
      </c>
      <c r="P9">
        <f>SUMIFS(tb_progression_month[finished shows],tb_progression_month[month2],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L9)</f>
        <v>6</v>
      </c>
      <c r="Q9" s="56">
        <f>IF(O9&gt;0,SUMIFS(days!D:D,days!F:F,IF(M9="WINTER","&lt;=3",IF(M9="SPRING","&lt;=6",IF(M9="SUMMER","&lt;=9","&lt;=12"))),days!F:F,IF(M9="WINTER","&gt;=1",IF(M9="SPRING","&gt;=4",IF(M9="SUMMER","&gt;=7","&gt;=10"))),days!G:G,L9)/O9,0)</f>
        <v>0.16104611149346179</v>
      </c>
      <c r="R9" s="92">
        <f>SUMIFS(tb_progression_month[hours spent],tb_progression_month[month2],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IF(M9="WINTER","&gt;=1",IF(M9="SPRING","&gt;=4",IF(M9="SUMMER","&gt;=7","&gt;=10"))),tb_progression_month[year],L9)
                        /90</f>
        <v>0.35876543209876544</v>
      </c>
    </row>
    <row r="10" spans="2:21" ht="15" customHeight="1" thickBot="1" x14ac:dyDescent="0.35">
      <c r="B10" s="55">
        <f t="shared" si="1"/>
        <v>2015</v>
      </c>
      <c r="C10" s="55" t="s">
        <v>979</v>
      </c>
      <c r="D10">
        <v>8</v>
      </c>
      <c r="E10" s="78">
        <f>SUMIFS(days!C:C,days!G:G,B10,days!F:F,D10)</f>
        <v>0</v>
      </c>
      <c r="F10" s="78">
        <f>SUMIFS(days!B:B,days!G:G,B10,days!F:F,D10)</f>
        <v>0</v>
      </c>
      <c r="G10" s="78">
        <f>SUMIFS(days!E:E,days!F:F,progression!D10,days!G:G,progression!B10)</f>
        <v>0</v>
      </c>
      <c r="H10" s="9">
        <f>IF(F10&gt;0,SUMIFS(days!D:D,days!G:G,B10,days!F:F,D10)/F10,0)</f>
        <v>0</v>
      </c>
      <c r="I10" s="79">
        <f t="shared" si="0"/>
        <v>0</v>
      </c>
      <c r="J10" t="e">
        <f>IF(COUNTIFS(user_list!#REF!,progression!B10,user_list!#REF!,progression!D10)&gt;0,AVERAGEIFS(user_list!I:I,user_list!#REF!,progression!B10,user_list!#REF!,progression!D10),0)</f>
        <v>#REF!</v>
      </c>
      <c r="L10" s="8">
        <f t="shared" si="2"/>
        <v>2016</v>
      </c>
      <c r="M10" s="6" t="s">
        <v>963</v>
      </c>
      <c r="N10">
        <f>SUMIFS(tb_progression_month[ep],tb_progression_month[month2],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L10)</f>
        <v>96.936320754716988</v>
      </c>
      <c r="O10">
        <f>SUMIFS(tb_progression_month[hours spent],tb_progression_month[month2],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L10)</f>
        <v>37.71100628930818</v>
      </c>
      <c r="P10">
        <f>SUMIFS(tb_progression_month[finished shows],tb_progression_month[month2],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L10)</f>
        <v>4</v>
      </c>
      <c r="Q10" s="56">
        <f>IF(O10&gt;0,SUMIFS(days!D:D,days!F:F,IF(M10="WINTER","&lt;=3",IF(M10="SPRING","&lt;=6",IF(M10="SUMMER","&lt;=9","&lt;=12"))),days!F:F,IF(M10="WINTER","&gt;=1",IF(M10="SPRING","&gt;=4",IF(M10="SUMMER","&gt;=7","&gt;=10"))),days!G:G,L10)/O10,0)</f>
        <v>0</v>
      </c>
      <c r="R10" s="93">
        <f>SUMIFS(tb_progression_month[hours spent],tb_progression_month[month2],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IF(M10="WINTER","&gt;=1",IF(M10="SPRING","&gt;=4",IF(M10="SUMMER","&gt;=7","&gt;=10"))),tb_progression_month[year],L10)
                        /90</f>
        <v>0.4190111809923131</v>
      </c>
    </row>
    <row r="11" spans="2:21" ht="15" customHeight="1" thickBot="1" x14ac:dyDescent="0.35">
      <c r="B11" s="55">
        <f t="shared" si="1"/>
        <v>2015</v>
      </c>
      <c r="C11" s="55" t="s">
        <v>980</v>
      </c>
      <c r="D11">
        <v>9</v>
      </c>
      <c r="E11" s="78">
        <f>SUMIFS(days!C:C,days!G:G,B11,days!F:F,D11)</f>
        <v>56.774004683840801</v>
      </c>
      <c r="F11" s="78">
        <f>SUMIFS(days!B:B,days!G:G,B11,days!F:F,D11)</f>
        <v>22.768946786364808</v>
      </c>
      <c r="G11" s="78">
        <f>SUMIFS(days!E:E,days!F:F,progression!D11,days!G:G,progression!B11)</f>
        <v>0</v>
      </c>
      <c r="H11" s="9">
        <f>IF(F11&gt;0,SUMIFS(days!D:D,days!G:G,B11,days!F:F,D11)/F11,0)</f>
        <v>0</v>
      </c>
      <c r="I11" s="79">
        <f t="shared" si="0"/>
        <v>0.75896489287882696</v>
      </c>
      <c r="J11" t="e">
        <f>IF(COUNTIFS(user_list!#REF!,progression!B11,user_list!#REF!,progression!D11)&gt;0,AVERAGEIFS(user_list!I:I,user_list!#REF!,progression!B11,user_list!#REF!,progression!D11),0)</f>
        <v>#REF!</v>
      </c>
      <c r="L11" s="7">
        <f t="shared" si="2"/>
        <v>2017</v>
      </c>
      <c r="M11" s="5" t="s">
        <v>730</v>
      </c>
      <c r="N11">
        <f>SUMIFS(tb_progression_month[ep],tb_progression_month[month2],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255.60534591194974</v>
      </c>
      <c r="O11">
        <f>SUMIFS(tb_progression_month[hours spent],tb_progression_month[month2],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99.448715932914041</v>
      </c>
      <c r="P11">
        <f>SUMIFS(tb_progression_month[finished shows],tb_progression_month[month2],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2</v>
      </c>
      <c r="Q11" s="56">
        <f>IF(O11&gt;0,SUMIFS(days!D:D,days!F:F,IF(M11="WINTER","&lt;=3",IF(M11="SPRING","&lt;=6",IF(M11="SUMMER","&lt;=9","&lt;=12"))),days!F:F,IF(M11="WINTER","&gt;=1",IF(M11="SPRING","&gt;=4",IF(M11="SUMMER","&gt;=7","&gt;=10"))),days!G:G,L11)/O11,0)</f>
        <v>0</v>
      </c>
      <c r="R11" s="94">
        <f>SUMIFS(tb_progression_month[hours spent],tb_progression_month[month2],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IF(M11="WINTER","&gt;=1",IF(M11="SPRING","&gt;=4",IF(M11="SUMMER","&gt;=7","&gt;=10"))),tb_progression_month[year],L11)
                        /90</f>
        <v>1.1049857325879338</v>
      </c>
    </row>
    <row r="12" spans="2:21" ht="15" customHeight="1" thickBot="1" x14ac:dyDescent="0.35">
      <c r="B12" s="55">
        <f t="shared" si="1"/>
        <v>2015</v>
      </c>
      <c r="C12" s="55" t="s">
        <v>981</v>
      </c>
      <c r="D12">
        <v>10</v>
      </c>
      <c r="E12" s="78">
        <f>SUMIFS(days!C:C,days!G:G,B12,days!F:F,D12)</f>
        <v>58.666471506635496</v>
      </c>
      <c r="F12" s="78">
        <f>SUMIFS(days!B:B,days!G:G,B12,days!F:F,D12)</f>
        <v>23.527911679243633</v>
      </c>
      <c r="G12" s="78">
        <f>SUMIFS(days!E:E,days!F:F,progression!D12,days!G:G,progression!B12)</f>
        <v>0</v>
      </c>
      <c r="H12" s="9">
        <f>IF(F12&gt;0,SUMIFS(days!D:D,days!G:G,B12,days!F:F,D12)/F12,0)</f>
        <v>0</v>
      </c>
      <c r="I12" s="79">
        <f t="shared" si="0"/>
        <v>0.75896489287882685</v>
      </c>
      <c r="J12" t="e">
        <f>IF(COUNTIFS(user_list!#REF!,progression!B12,user_list!#REF!,progression!D12)&gt;0,AVERAGEIFS(user_list!I:I,user_list!#REF!,progression!B12,user_list!#REF!,progression!D12),0)</f>
        <v>#REF!</v>
      </c>
      <c r="L12" s="55">
        <f t="shared" si="2"/>
        <v>2017</v>
      </c>
      <c r="M12" t="s">
        <v>883</v>
      </c>
      <c r="N12">
        <f>SUMIFS(tb_progression_month[ep],tb_progression_month[month2],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L12)</f>
        <v>32.435404339250482</v>
      </c>
      <c r="O12">
        <f>SUMIFS(tb_progression_month[hours spent],tb_progression_month[month2],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L12)</f>
        <v>12.647575608152533</v>
      </c>
      <c r="P12">
        <f>SUMIFS(tb_progression_month[finished shows],tb_progression_month[month2],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L12)</f>
        <v>1</v>
      </c>
      <c r="Q12" s="56">
        <f>IF(O12&gt;0,SUMIFS(days!D:D,days!F:F,IF(M12="WINTER","&lt;=3",IF(M12="SPRING","&lt;=6",IF(M12="SUMMER","&lt;=9","&lt;=12"))),days!F:F,IF(M12="WINTER","&gt;=1",IF(M12="SPRING","&gt;=4",IF(M12="SUMMER","&gt;=7","&gt;=10"))),days!G:G,L12)/O12,0)</f>
        <v>0</v>
      </c>
      <c r="R12" s="92">
        <f>SUMIFS(tb_progression_month[hours spent],tb_progression_month[month2],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IF(M12="WINTER","&gt;=1",IF(M12="SPRING","&gt;=4",IF(M12="SUMMER","&gt;=7","&gt;=10"))),tb_progression_month[year],L12)
                        /90</f>
        <v>0.14052861786836146</v>
      </c>
    </row>
    <row r="13" spans="2:21" ht="15" customHeight="1" thickBot="1" x14ac:dyDescent="0.35">
      <c r="B13" s="55">
        <f t="shared" si="1"/>
        <v>2015</v>
      </c>
      <c r="C13" s="55" t="s">
        <v>982</v>
      </c>
      <c r="D13">
        <v>11</v>
      </c>
      <c r="E13" s="78">
        <f>SUMIFS(days!C:C,days!G:G,B13,days!F:F,D13)</f>
        <v>56.774004683840801</v>
      </c>
      <c r="F13" s="78">
        <f>SUMIFS(days!B:B,days!G:G,B13,days!F:F,D13)</f>
        <v>22.768946786364808</v>
      </c>
      <c r="G13" s="78">
        <f>SUMIFS(days!E:E,days!F:F,progression!D13,days!G:G,progression!B13)</f>
        <v>0</v>
      </c>
      <c r="H13" s="9">
        <f>IF(F13&gt;0,SUMIFS(days!D:D,days!G:G,B13,days!F:F,D13)/F13,0)</f>
        <v>0</v>
      </c>
      <c r="I13" s="79">
        <f t="shared" si="0"/>
        <v>0.75896489287882696</v>
      </c>
      <c r="J13" t="e">
        <f>IF(COUNTIFS(user_list!#REF!,progression!B13,user_list!#REF!,progression!D13)&gt;0,AVERAGEIFS(user_list!I:I,user_list!#REF!,progression!B13,user_list!#REF!,progression!D13),0)</f>
        <v>#REF!</v>
      </c>
      <c r="L13" s="55">
        <f t="shared" si="2"/>
        <v>2017</v>
      </c>
      <c r="M13" t="s">
        <v>805</v>
      </c>
      <c r="N13">
        <f>SUMIFS(tb_progression_month[ep],tb_progression_month[month2],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L13)</f>
        <v>89.142185358066257</v>
      </c>
      <c r="O13">
        <f>SUMIFS(tb_progression_month[hours spent],tb_progression_month[month2],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L13)</f>
        <v>36.760502303045726</v>
      </c>
      <c r="P13">
        <f>SUMIFS(tb_progression_month[finished shows],tb_progression_month[month2],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L13)</f>
        <v>5</v>
      </c>
      <c r="Q13" s="56">
        <f>IF(O13&gt;0,SUMIFS(days!D:D,days!F:F,IF(M13="WINTER","&lt;=3",IF(M13="SPRING","&lt;=6",IF(M13="SUMMER","&lt;=9","&lt;=12"))),days!F:F,IF(M13="WINTER","&gt;=1",IF(M13="SPRING","&gt;=4",IF(M13="SUMMER","&gt;=7","&gt;=10"))),days!G:G,L13)/O13,0)</f>
        <v>0</v>
      </c>
      <c r="R13" s="92">
        <f>SUMIFS(tb_progression_month[hours spent],tb_progression_month[month2],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IF(M13="WINTER","&gt;=1",IF(M13="SPRING","&gt;=4",IF(M13="SUMMER","&gt;=7","&gt;=10"))),tb_progression_month[year],L13)
                        /90</f>
        <v>0.40845002558939697</v>
      </c>
    </row>
    <row r="14" spans="2:21" ht="15" customHeight="1" thickBot="1" x14ac:dyDescent="0.35">
      <c r="B14" s="8">
        <f t="shared" si="1"/>
        <v>2015</v>
      </c>
      <c r="C14" s="8" t="s">
        <v>983</v>
      </c>
      <c r="D14" s="6">
        <v>12</v>
      </c>
      <c r="E14" s="78">
        <f>SUMIFS(days!C:C,days!G:G,B14,days!F:F,D14)</f>
        <v>58.666471506635496</v>
      </c>
      <c r="F14" s="78">
        <f>SUMIFS(days!B:B,days!G:G,B14,days!F:F,D14)</f>
        <v>23.527911679243633</v>
      </c>
      <c r="G14" s="78">
        <f>SUMIFS(days!E:E,days!F:F,progression!D14,days!G:G,progression!B14)</f>
        <v>0</v>
      </c>
      <c r="H14" s="9">
        <f>IF(F14&gt;0,SUMIFS(days!D:D,days!G:G,B14,days!F:F,D14)/F14,0)</f>
        <v>0</v>
      </c>
      <c r="I14" s="79">
        <f t="shared" si="0"/>
        <v>0.75896489287882685</v>
      </c>
      <c r="J14" t="e">
        <f>IF(COUNTIFS(user_list!#REF!,progression!B14,user_list!#REF!,progression!D14)&gt;0,AVERAGEIFS(user_list!I:I,user_list!#REF!,progression!B14,user_list!#REF!,progression!D14),0)</f>
        <v>#REF!</v>
      </c>
      <c r="L14" s="8">
        <f t="shared" si="2"/>
        <v>2017</v>
      </c>
      <c r="M14" s="6" t="s">
        <v>963</v>
      </c>
      <c r="N14">
        <f>SUMIFS(tb_progression_month[ep],tb_progression_month[month2],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L14)</f>
        <v>321.00574363601669</v>
      </c>
      <c r="O14">
        <f>SUMIFS(tb_progression_month[hours spent],tb_progression_month[month2],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L14)</f>
        <v>122.83692208880176</v>
      </c>
      <c r="P14">
        <f>SUMIFS(tb_progression_month[finished shows],tb_progression_month[month2],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L14)</f>
        <v>14</v>
      </c>
      <c r="Q14" s="56">
        <f>IF(O14&gt;0,SUMIFS(days!D:D,days!F:F,IF(M14="WINTER","&lt;=3",IF(M14="SPRING","&lt;=6",IF(M14="SUMMER","&lt;=9","&lt;=12"))),days!F:F,IF(M14="WINTER","&gt;=1",IF(M14="SPRING","&gt;=4",IF(M14="SUMMER","&gt;=7","&gt;=10"))),days!G:G,L14)/O14,0)</f>
        <v>3.2111228264030504E-3</v>
      </c>
      <c r="R14" s="93">
        <f>SUMIFS(tb_progression_month[hours spent],tb_progression_month[month2],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IF(M14="WINTER","&gt;=1",IF(M14="SPRING","&gt;=4",IF(M14="SUMMER","&gt;=7","&gt;=10"))),tb_progression_month[year],L14)
                        /90</f>
        <v>1.3648546898755751</v>
      </c>
    </row>
    <row r="15" spans="2:21" ht="15" customHeight="1" thickBot="1" x14ac:dyDescent="0.35">
      <c r="B15" s="7">
        <f t="shared" ref="B15:B46" si="3">B3+1</f>
        <v>2016</v>
      </c>
      <c r="C15" s="7" t="s">
        <v>972</v>
      </c>
      <c r="D15" s="7">
        <v>1</v>
      </c>
      <c r="E15" s="78">
        <f>SUMIFS(days!C:C,days!G:G,B15,days!F:F,D15)</f>
        <v>58.666471506635496</v>
      </c>
      <c r="F15" s="78">
        <f>SUMIFS(days!B:B,days!G:G,B15,days!F:F,D15)</f>
        <v>23.527911679243633</v>
      </c>
      <c r="G15" s="78">
        <f>SUMIFS(days!E:E,days!F:F,progression!D15,days!G:G,progression!B15)</f>
        <v>0</v>
      </c>
      <c r="H15" s="9">
        <f>IF(F15&gt;0,SUMIFS(days!D:D,days!G:G,B15,days!F:F,D15)/F15,0)</f>
        <v>0</v>
      </c>
      <c r="I15" s="79">
        <f t="shared" si="0"/>
        <v>0.75896489287882685</v>
      </c>
      <c r="J15" t="e">
        <f>IF(COUNTIFS(user_list!#REF!,progression!B15,user_list!#REF!,progression!D15)&gt;0,AVERAGEIFS(user_list!I:I,user_list!#REF!,progression!B15,user_list!#REF!,progression!D15),0)</f>
        <v>#REF!</v>
      </c>
      <c r="L15" s="7">
        <f t="shared" si="2"/>
        <v>2018</v>
      </c>
      <c r="M15" s="5" t="s">
        <v>730</v>
      </c>
      <c r="N15">
        <f>SUMIFS(tb_progression_month[ep],tb_progression_month[month2],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102.97894736842105</v>
      </c>
      <c r="O15">
        <f>SUMIFS(tb_progression_month[hours spent],tb_progression_month[month2],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46.367690058479553</v>
      </c>
      <c r="P15">
        <f>SUMIFS(tb_progression_month[finished shows],tb_progression_month[month2],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8</v>
      </c>
      <c r="Q15" s="56">
        <f>IF(O15&gt;0,SUMIFS(days!D:D,days!F:F,IF(M15="WINTER","&lt;=3",IF(M15="SPRING","&lt;=6",IF(M15="SUMMER","&lt;=9","&lt;=12"))),days!F:F,IF(M15="WINTER","&gt;=1",IF(M15="SPRING","&gt;=4",IF(M15="SUMMER","&gt;=7","&gt;=10"))),days!G:G,L15)/O15,0)</f>
        <v>0</v>
      </c>
      <c r="R15" s="94">
        <f>SUMIFS(tb_progression_month[hours spent],tb_progression_month[month2],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IF(M15="WINTER","&gt;=1",IF(M15="SPRING","&gt;=4",IF(M15="SUMMER","&gt;=7","&gt;=10"))),tb_progression_month[year],L15)
                        /90</f>
        <v>0.51519655620532834</v>
      </c>
    </row>
    <row r="16" spans="2:21" ht="15" customHeight="1" thickBot="1" x14ac:dyDescent="0.35">
      <c r="B16" s="55">
        <f t="shared" si="3"/>
        <v>2016</v>
      </c>
      <c r="C16" s="7" t="s">
        <v>973</v>
      </c>
      <c r="D16" s="55">
        <v>2</v>
      </c>
      <c r="E16" s="78">
        <f>SUMIFS(days!C:C,days!G:G,B16,days!F:F,D16)</f>
        <v>54.881537861046105</v>
      </c>
      <c r="F16" s="78">
        <f>SUMIFS(days!B:B,days!G:G,B16,days!F:F,D16)</f>
        <v>22.009981893485982</v>
      </c>
      <c r="G16" s="78">
        <f>SUMIFS(days!E:E,days!F:F,progression!D16,days!G:G,progression!B16)</f>
        <v>0</v>
      </c>
      <c r="H16" s="9">
        <f>IF(F16&gt;0,SUMIFS(days!D:D,days!G:G,B16,days!F:F,D16)/F16,0)</f>
        <v>0</v>
      </c>
      <c r="I16" s="79">
        <f t="shared" si="0"/>
        <v>0.75896489287882696</v>
      </c>
      <c r="J16" t="e">
        <f>IF(COUNTIFS(user_list!#REF!,progression!B16,user_list!#REF!,progression!D16)&gt;0,AVERAGEIFS(user_list!I:I,user_list!#REF!,progression!B16,user_list!#REF!,progression!D16),0)</f>
        <v>#REF!</v>
      </c>
      <c r="L16" s="55">
        <f t="shared" si="2"/>
        <v>2018</v>
      </c>
      <c r="M16" t="s">
        <v>883</v>
      </c>
      <c r="N16">
        <f>SUMIFS(tb_progression_month[ep],tb_progression_month[month2],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L16)</f>
        <v>32.873684210526321</v>
      </c>
      <c r="O16">
        <f>SUMIFS(tb_progression_month[hours spent],tb_progression_month[month2],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L16)</f>
        <v>13.082807017543862</v>
      </c>
      <c r="P16">
        <f>SUMIFS(tb_progression_month[finished shows],tb_progression_month[month2],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L16)</f>
        <v>3</v>
      </c>
      <c r="Q16" s="56">
        <f>IF(O16&gt;0,SUMIFS(days!D:D,days!F:F,IF(M16="WINTER","&lt;=3",IF(M16="SPRING","&lt;=6",IF(M16="SUMMER","&lt;=9","&lt;=12"))),days!F:F,IF(M16="WINTER","&gt;=1",IF(M16="SPRING","&gt;=4",IF(M16="SUMMER","&gt;=7","&gt;=10"))),days!G:G,L16)/O16,0)</f>
        <v>0</v>
      </c>
      <c r="R16" s="92">
        <f>SUMIFS(tb_progression_month[hours spent],tb_progression_month[month2],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IF(M16="WINTER","&gt;=1",IF(M16="SPRING","&gt;=4",IF(M16="SUMMER","&gt;=7","&gt;=10"))),tb_progression_month[year],L16)
                        /90</f>
        <v>0.14536452241715403</v>
      </c>
    </row>
    <row r="17" spans="2:18" ht="15" customHeight="1" thickBot="1" x14ac:dyDescent="0.35">
      <c r="B17" s="55">
        <f t="shared" si="3"/>
        <v>2016</v>
      </c>
      <c r="C17" s="7" t="s">
        <v>974</v>
      </c>
      <c r="D17" s="55">
        <v>3</v>
      </c>
      <c r="E17" s="78">
        <f>SUMIFS(days!C:C,days!G:G,B17,days!F:F,D17)</f>
        <v>58.666471506635496</v>
      </c>
      <c r="F17" s="78">
        <f>SUMIFS(days!B:B,days!G:G,B17,days!F:F,D17)</f>
        <v>23.527911679243633</v>
      </c>
      <c r="G17" s="78">
        <f>SUMIFS(days!E:E,days!F:F,progression!D17,days!G:G,progression!B17)</f>
        <v>0</v>
      </c>
      <c r="H17" s="9">
        <f>IF(F17&gt;0,SUMIFS(days!D:D,days!G:G,B17,days!F:F,D17)/F17,0)</f>
        <v>0</v>
      </c>
      <c r="I17" s="79">
        <f t="shared" si="0"/>
        <v>0.75896489287882685</v>
      </c>
      <c r="J17" t="e">
        <f>IF(COUNTIFS(user_list!#REF!,progression!B17,user_list!#REF!,progression!D17)&gt;0,AVERAGEIFS(user_list!I:I,user_list!#REF!,progression!B17,user_list!#REF!,progression!D17),0)</f>
        <v>#REF!</v>
      </c>
      <c r="L17" s="55">
        <f t="shared" si="2"/>
        <v>2018</v>
      </c>
      <c r="M17" t="s">
        <v>805</v>
      </c>
      <c r="N17">
        <f>SUMIFS(tb_progression_month[ep],tb_progression_month[month2],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L17)</f>
        <v>15.905263157894735</v>
      </c>
      <c r="O17">
        <f>SUMIFS(tb_progression_month[hours spent],tb_progression_month[month2],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L17)</f>
        <v>6.1454385964912239</v>
      </c>
      <c r="P17">
        <f>SUMIFS(tb_progression_month[finished shows],tb_progression_month[month2],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L17)</f>
        <v>1</v>
      </c>
      <c r="Q17" s="56">
        <f>IF(O17&gt;0,SUMIFS(days!D:D,days!F:F,IF(M17="WINTER","&lt;=3",IF(M17="SPRING","&lt;=6",IF(M17="SUMMER","&lt;=9","&lt;=12"))),days!F:F,IF(M17="WINTER","&gt;=1",IF(M17="SPRING","&gt;=4",IF(M17="SUMMER","&gt;=7","&gt;=10"))),days!G:G,L17)/O17,0)</f>
        <v>0</v>
      </c>
      <c r="R17" s="92">
        <f>SUMIFS(tb_progression_month[hours spent],tb_progression_month[month2],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IF(M17="WINTER","&gt;=1",IF(M17="SPRING","&gt;=4",IF(M17="SUMMER","&gt;=7","&gt;=10"))),tb_progression_month[year],L17)
                        /90</f>
        <v>6.8282651072124709E-2</v>
      </c>
    </row>
    <row r="18" spans="2:18" ht="15" customHeight="1" thickBot="1" x14ac:dyDescent="0.35">
      <c r="B18" s="55">
        <f t="shared" si="3"/>
        <v>2016</v>
      </c>
      <c r="C18" s="7" t="s">
        <v>975</v>
      </c>
      <c r="D18" s="55">
        <v>4</v>
      </c>
      <c r="E18" s="78">
        <f>SUMIFS(days!C:C,days!G:G,B18,days!F:F,D18)</f>
        <v>70.444890759790169</v>
      </c>
      <c r="F18" s="78">
        <f>SUMIFS(days!B:B,days!G:G,B18,days!F:F,D18)</f>
        <v>28.237301216744566</v>
      </c>
      <c r="G18" s="78">
        <f>SUMIFS(days!E:E,days!F:F,progression!D18,days!G:G,progression!B18)</f>
        <v>0</v>
      </c>
      <c r="H18" s="9">
        <f>IF(F18&gt;0,SUMIFS(days!D:D,days!G:G,B18,days!F:F,D18)/F18,0)</f>
        <v>0</v>
      </c>
      <c r="I18" s="79">
        <f t="shared" si="0"/>
        <v>0.94124337389148549</v>
      </c>
      <c r="J18" t="e">
        <f>IF(COUNTIFS(user_list!#REF!,progression!B18,user_list!#REF!,progression!D18)&gt;0,AVERAGEIFS(user_list!I:I,user_list!#REF!,progression!B18,user_list!#REF!,progression!D18),0)</f>
        <v>#REF!</v>
      </c>
      <c r="L18" s="8">
        <f t="shared" si="2"/>
        <v>2018</v>
      </c>
      <c r="M18" s="6" t="s">
        <v>963</v>
      </c>
      <c r="N18">
        <f>SUMIFS(tb_progression_month[ep],tb_progression_month[month2],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L18)</f>
        <v>114.90526315789471</v>
      </c>
      <c r="O18">
        <f>SUMIFS(tb_progression_month[hours spent],tb_progression_month[month2],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L18)</f>
        <v>45.706549707602335</v>
      </c>
      <c r="P18">
        <f>SUMIFS(tb_progression_month[finished shows],tb_progression_month[month2],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L18)</f>
        <v>4</v>
      </c>
      <c r="Q18" s="56">
        <f>IF(O18&gt;0,SUMIFS(days!D:D,days!F:F,IF(M18="WINTER","&lt;=3",IF(M18="SPRING","&lt;=6",IF(M18="SUMMER","&lt;=9","&lt;=12"))),days!F:F,IF(M18="WINTER","&gt;=1",IF(M18="SPRING","&gt;=4",IF(M18="SUMMER","&gt;=7","&gt;=10"))),days!G:G,L18)/O18,0)</f>
        <v>0</v>
      </c>
      <c r="R18" s="93">
        <f>SUMIFS(tb_progression_month[hours spent],tb_progression_month[month2],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IF(M18="WINTER","&gt;=1",IF(M18="SPRING","&gt;=4",IF(M18="SUMMER","&gt;=7","&gt;=10"))),tb_progression_month[year],L18)
                        /90</f>
        <v>0.50785055230669263</v>
      </c>
    </row>
    <row r="19" spans="2:18" ht="15" customHeight="1" thickBot="1" x14ac:dyDescent="0.35">
      <c r="B19" s="55">
        <f t="shared" si="3"/>
        <v>2016</v>
      </c>
      <c r="C19" s="7" t="s">
        <v>976</v>
      </c>
      <c r="D19" s="55">
        <v>5</v>
      </c>
      <c r="E19" s="78">
        <f>SUMIFS(days!C:C,days!G:G,B19,days!F:F,D19)</f>
        <v>69.320435478611458</v>
      </c>
      <c r="F19" s="78">
        <f>SUMIFS(days!B:B,days!G:G,B19,days!F:F,D19)</f>
        <v>27.822480397533575</v>
      </c>
      <c r="G19" s="78">
        <f>SUMIFS(days!E:E,days!F:F,progression!D19,days!G:G,progression!B19)</f>
        <v>4</v>
      </c>
      <c r="H19" s="9">
        <f>IF(F19&gt;0,SUMIFS(days!D:D,days!G:G,B19,days!F:F,D19)/F19,0)</f>
        <v>0.17491850464554884</v>
      </c>
      <c r="I19" s="79">
        <f t="shared" si="0"/>
        <v>0.89749936766237337</v>
      </c>
      <c r="J19" t="e">
        <f>IF(COUNTIFS(user_list!#REF!,progression!B19,user_list!#REF!,progression!D19)&gt;0,AVERAGEIFS(user_list!I:I,user_list!#REF!,progression!B19,user_list!#REF!,progression!D19),0)</f>
        <v>#REF!</v>
      </c>
      <c r="L19" s="7">
        <f t="shared" si="2"/>
        <v>2019</v>
      </c>
      <c r="M19" s="5" t="s">
        <v>730</v>
      </c>
      <c r="N19">
        <f>SUMIFS(tb_progression_month[ep],tb_progression_month[month2],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247.13446115288221</v>
      </c>
      <c r="O19">
        <f>SUMIFS(tb_progression_month[hours spent],tb_progression_month[month2],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99.832855228348649</v>
      </c>
      <c r="P19">
        <f>SUMIFS(tb_progression_month[finished shows],tb_progression_month[month2],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18</v>
      </c>
      <c r="Q19" s="56">
        <f>IF(O19&gt;0,SUMIFS(days!D:D,days!F:F,IF(M19="WINTER","&lt;=3",IF(M19="SPRING","&lt;=6",IF(M19="SUMMER","&lt;=9","&lt;=12"))),days!F:F,IF(M19="WINTER","&gt;=1",IF(M19="SPRING","&gt;=4",IF(M19="SUMMER","&gt;=7","&gt;=10"))),days!G:G,L19)/O19,0)</f>
        <v>0</v>
      </c>
      <c r="R19" s="94">
        <f>SUMIFS(tb_progression_month[hours spent],tb_progression_month[month2],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IF(M19="WINTER","&gt;=1",IF(M19="SPRING","&gt;=4",IF(M19="SUMMER","&gt;=7","&gt;=10"))),tb_progression_month[year],L19)
                        /90</f>
        <v>1.1092539469816516</v>
      </c>
    </row>
    <row r="20" spans="2:18" ht="15" customHeight="1" thickBot="1" x14ac:dyDescent="0.35">
      <c r="B20" s="55">
        <f t="shared" si="3"/>
        <v>2016</v>
      </c>
      <c r="C20" s="7" t="s">
        <v>977</v>
      </c>
      <c r="D20" s="55">
        <v>6</v>
      </c>
      <c r="E20" s="78">
        <f>SUMIFS(days!C:C,days!G:G,B20,days!F:F,D20)</f>
        <v>71.13924050632906</v>
      </c>
      <c r="F20" s="78">
        <f>SUMIFS(days!B:B,days!G:G,B20,days!F:F,D20)</f>
        <v>29.805418424753896</v>
      </c>
      <c r="G20" s="78">
        <f>SUMIFS(days!E:E,days!F:F,progression!D20,days!G:G,progression!B20)</f>
        <v>4</v>
      </c>
      <c r="H20" s="9">
        <f>IF(F20&gt;0,SUMIFS(days!D:D,days!G:G,B20,days!F:F,D20)/F20,0)</f>
        <v>0</v>
      </c>
      <c r="I20" s="79">
        <f t="shared" si="0"/>
        <v>0.99351394749179656</v>
      </c>
      <c r="J20" t="e">
        <f>IF(COUNTIFS(user_list!#REF!,progression!B20,user_list!#REF!,progression!D20)&gt;0,AVERAGEIFS(user_list!I:I,user_list!#REF!,progression!B20,user_list!#REF!,progression!D20),0)</f>
        <v>#REF!</v>
      </c>
      <c r="L20" s="55">
        <f t="shared" si="2"/>
        <v>2019</v>
      </c>
      <c r="M20" t="s">
        <v>883</v>
      </c>
      <c r="N20">
        <f>SUMIFS(tb_progression_month[ep],tb_progression_month[month2],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L20)</f>
        <v>498.0930574400723</v>
      </c>
      <c r="O20">
        <f>SUMIFS(tb_progression_month[hours spent],tb_progression_month[month2],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L20)</f>
        <v>197.37104518443141</v>
      </c>
      <c r="P20">
        <f>SUMIFS(tb_progression_month[finished shows],tb_progression_month[month2],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L20)</f>
        <v>23</v>
      </c>
      <c r="Q20" s="56">
        <f>IF(O20&gt;0,SUMIFS(days!D:D,days!F:F,IF(M20="WINTER","&lt;=3",IF(M20="SPRING","&lt;=6",IF(M20="SUMMER","&lt;=9","&lt;=12"))),days!F:F,IF(M20="WINTER","&gt;=1",IF(M20="SPRING","&gt;=4",IF(M20="SUMMER","&gt;=7","&gt;=10"))),days!G:G,L20)/O20,0)</f>
        <v>0.31836703522281473</v>
      </c>
      <c r="R20" s="92">
        <f>SUMIFS(tb_progression_month[hours spent],tb_progression_month[month2],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IF(M20="WINTER","&gt;=1",IF(M20="SPRING","&gt;=4",IF(M20="SUMMER","&gt;=7","&gt;=10"))),tb_progression_month[year],L20)
                        /90</f>
        <v>2.193011613160349</v>
      </c>
    </row>
    <row r="21" spans="2:18" ht="15" customHeight="1" thickBot="1" x14ac:dyDescent="0.35">
      <c r="B21" s="55">
        <f t="shared" si="3"/>
        <v>2016</v>
      </c>
      <c r="C21" s="7" t="s">
        <v>978</v>
      </c>
      <c r="D21" s="55">
        <v>7</v>
      </c>
      <c r="E21" s="78">
        <f>SUMIFS(days!C:C,days!G:G,B21,days!F:F,D21)</f>
        <v>66</v>
      </c>
      <c r="F21" s="78">
        <f>SUMIFS(days!B:B,days!G:G,B21,days!F:F,D21)</f>
        <v>26.394444444444446</v>
      </c>
      <c r="G21" s="78">
        <f>SUMIFS(days!E:E,days!F:F,progression!D21,days!G:G,progression!B21)</f>
        <v>5</v>
      </c>
      <c r="H21" s="9">
        <f>IF(F21&gt;0,SUMIFS(days!D:D,days!G:G,B21,days!F:F,D21)/F21,0)</f>
        <v>0.1970111555462008</v>
      </c>
      <c r="I21" s="79">
        <f t="shared" si="0"/>
        <v>0.85143369175627248</v>
      </c>
      <c r="J21" t="e">
        <f>IF(COUNTIFS(user_list!#REF!,progression!B21,user_list!#REF!,progression!D21)&gt;0,AVERAGEIFS(user_list!I:I,user_list!#REF!,progression!B21,user_list!#REF!,progression!D21),0)</f>
        <v>#REF!</v>
      </c>
      <c r="L21" s="55">
        <f t="shared" si="2"/>
        <v>2019</v>
      </c>
      <c r="M21" t="s">
        <v>805</v>
      </c>
      <c r="N21">
        <f>SUMIFS(tb_progression_month[ep],tb_progression_month[month2],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L21)</f>
        <v>530.55411433186202</v>
      </c>
      <c r="O21">
        <f>SUMIFS(tb_progression_month[hours spent],tb_progression_month[month2],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L21)</f>
        <v>196.79317600494039</v>
      </c>
      <c r="P21">
        <f>SUMIFS(tb_progression_month[finished shows],tb_progression_month[month2],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L21)</f>
        <v>21</v>
      </c>
      <c r="Q21" s="56">
        <f>IF(O21&gt;0,SUMIFS(days!D:D,days!F:F,IF(M21="WINTER","&lt;=3",IF(M21="SPRING","&lt;=6",IF(M21="SUMMER","&lt;=9","&lt;=12"))),days!F:F,IF(M21="WINTER","&gt;=1",IF(M21="SPRING","&gt;=4",IF(M21="SUMMER","&gt;=7","&gt;=10"))),days!G:G,L21)/O21,0)</f>
        <v>0.41494085426059679</v>
      </c>
      <c r="R21" s="92">
        <f>SUMIFS(tb_progression_month[hours spent],tb_progression_month[month2],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IF(M21="WINTER","&gt;=1",IF(M21="SPRING","&gt;=4",IF(M21="SUMMER","&gt;=7","&gt;=10"))),tb_progression_month[year],L21)
                        /90</f>
        <v>2.1865908444993378</v>
      </c>
    </row>
    <row r="22" spans="2:18" ht="15" customHeight="1" thickBot="1" x14ac:dyDescent="0.35">
      <c r="B22" s="55">
        <f t="shared" si="3"/>
        <v>2016</v>
      </c>
      <c r="C22" s="7" t="s">
        <v>979</v>
      </c>
      <c r="D22" s="55">
        <v>8</v>
      </c>
      <c r="E22" s="78">
        <f>SUMIFS(days!C:C,days!G:G,B22,days!F:F,D22)</f>
        <v>9.9999999999999964</v>
      </c>
      <c r="F22" s="78">
        <f>SUMIFS(days!B:B,days!G:G,B22,days!F:F,D22)</f>
        <v>3.9444444444444451</v>
      </c>
      <c r="G22" s="78">
        <f>SUMIFS(days!E:E,days!F:F,progression!D22,days!G:G,progression!B22)</f>
        <v>1</v>
      </c>
      <c r="H22" s="9">
        <f>IF(F22&gt;0,SUMIFS(days!D:D,days!G:G,B22,days!F:F,D22)/F22,0)</f>
        <v>0</v>
      </c>
      <c r="I22" s="79">
        <f t="shared" si="0"/>
        <v>0.12724014336917563</v>
      </c>
      <c r="J22" t="e">
        <f>IF(COUNTIFS(user_list!#REF!,progression!B22,user_list!#REF!,progression!D22)&gt;0,AVERAGEIFS(user_list!I:I,user_list!#REF!,progression!B22,user_list!#REF!,progression!D22),0)</f>
        <v>#REF!</v>
      </c>
      <c r="L22" s="8">
        <f t="shared" si="2"/>
        <v>2019</v>
      </c>
      <c r="M22" s="6" t="s">
        <v>963</v>
      </c>
      <c r="N22">
        <f>SUMIFS(tb_progression_month[ep],tb_progression_month[month2],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L22)</f>
        <v>377.13053385577103</v>
      </c>
      <c r="O22">
        <f>SUMIFS(tb_progression_month[hours spent],tb_progression_month[month2],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L22)</f>
        <v>147.45672066969504</v>
      </c>
      <c r="P22">
        <f>SUMIFS(tb_progression_month[finished shows],tb_progression_month[month2],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L22)</f>
        <v>20</v>
      </c>
      <c r="Q22" s="56">
        <f>IF(O22&gt;0,SUMIFS(days!D:D,days!F:F,IF(M22="WINTER","&lt;=3",IF(M22="SPRING","&lt;=6",IF(M22="SUMMER","&lt;=9","&lt;=12"))),days!F:F,IF(M22="WINTER","&gt;=1",IF(M22="SPRING","&gt;=4",IF(M22="SUMMER","&gt;=7","&gt;=10"))),days!G:G,L22)/O22,0)</f>
        <v>0.45222241216612041</v>
      </c>
      <c r="R22" s="93">
        <f>SUMIFS(tb_progression_month[hours spent],tb_progression_month[month2],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IF(M22="WINTER","&gt;=1",IF(M22="SPRING","&gt;=4",IF(M22="SUMMER","&gt;=7","&gt;=10"))),tb_progression_month[year],L22)
                        /90</f>
        <v>1.6384080074410561</v>
      </c>
    </row>
    <row r="23" spans="2:18" ht="15" customHeight="1" thickBot="1" x14ac:dyDescent="0.35">
      <c r="B23" s="55">
        <f t="shared" si="3"/>
        <v>2016</v>
      </c>
      <c r="C23" s="7" t="s">
        <v>980</v>
      </c>
      <c r="D23" s="55">
        <v>9</v>
      </c>
      <c r="E23" s="78">
        <f>SUMIFS(days!C:C,days!G:G,B23,days!F:F,D23)</f>
        <v>4.875</v>
      </c>
      <c r="F23" s="78">
        <f>SUMIFS(days!B:B,days!G:G,B23,days!F:F,D23)</f>
        <v>1.95</v>
      </c>
      <c r="G23" s="78">
        <f>SUMIFS(days!E:E,days!F:F,progression!D23,days!G:G,progression!B23)</f>
        <v>0</v>
      </c>
      <c r="H23" s="9">
        <f>IF(F23&gt;0,SUMIFS(days!D:D,days!G:G,B23,days!F:F,D23)/F23,0)</f>
        <v>0</v>
      </c>
      <c r="I23" s="79">
        <f t="shared" si="0"/>
        <v>6.5000000000000002E-2</v>
      </c>
      <c r="J23" t="e">
        <f>IF(COUNTIFS(user_list!#REF!,progression!B23,user_list!#REF!,progression!D23)&gt;0,AVERAGEIFS(user_list!I:I,user_list!#REF!,progression!B23,user_list!#REF!,progression!D23),0)</f>
        <v>#REF!</v>
      </c>
      <c r="L23" s="7">
        <f t="shared" si="2"/>
        <v>2020</v>
      </c>
      <c r="M23" s="5" t="s">
        <v>730</v>
      </c>
      <c r="N23">
        <f>SUMIFS(tb_progression_month[ep],tb_progression_month[month2],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
                        L23)</f>
        <v>327.22467532467539</v>
      </c>
      <c r="O23">
        <f>SUMIFS(tb_progression_month[hours spent],tb_progression_month[month2],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
                        L23)</f>
        <v>113.2779675324675</v>
      </c>
      <c r="P23">
        <f>SUMIFS(tb_progression_month[finished shows],tb_progression_month[month2],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
                        L23)</f>
        <v>21</v>
      </c>
      <c r="Q23" s="56">
        <f>IF(O23&gt;0,SUMIFS(days!D:D,days!F:F,IF(M23="WINTER","&lt;=3",IF(M23="SPRING","&lt;=6",IF(M23="SUMMER","&lt;=9","&lt;=12"))),days!F:F,IF(M23="WINTER","&gt;=1",IF(M23="SPRING","&gt;=4",IF(M23="SUMMER","&gt;=7","&gt;=10"))),days!G:G,L23)/O23,0)</f>
        <v>0.60330303772094207</v>
      </c>
      <c r="R23" s="94">
        <f>SUMIFS(tb_progression_month[hours spent],tb_progression_month[month2],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IF(M23="WINTER","&gt;=1",IF(M23="SPRING","&gt;=4",IF(M23="SUMMER","&gt;=7","&gt;=10"))),tb_progression_month[year],L23)
                        /90</f>
        <v>1.2586440836940833</v>
      </c>
    </row>
    <row r="24" spans="2:18" ht="15" customHeight="1" thickBot="1" x14ac:dyDescent="0.35">
      <c r="B24" s="55">
        <f t="shared" si="3"/>
        <v>2016</v>
      </c>
      <c r="C24" s="7" t="s">
        <v>981</v>
      </c>
      <c r="D24" s="55">
        <v>10</v>
      </c>
      <c r="E24" s="78">
        <f>SUMIFS(days!C:C,days!G:G,B24,days!F:F,D24)</f>
        <v>42.965000000000003</v>
      </c>
      <c r="F24" s="78">
        <f>SUMIFS(days!B:B,days!G:G,B24,days!F:F,D24)</f>
        <v>16.822000000000003</v>
      </c>
      <c r="G24" s="78">
        <f>SUMIFS(days!E:E,days!F:F,progression!D24,days!G:G,progression!B24)</f>
        <v>1</v>
      </c>
      <c r="H24" s="9">
        <f>IF(F24&gt;0,SUMIFS(days!D:D,days!G:G,B24,days!F:F,D24)/F24,0)</f>
        <v>0</v>
      </c>
      <c r="I24" s="79">
        <f t="shared" si="0"/>
        <v>0.5426451612903227</v>
      </c>
      <c r="J24" t="e">
        <f>IF(COUNTIFS(user_list!#REF!,progression!B24,user_list!#REF!,progression!D24)&gt;0,AVERAGEIFS(user_list!I:I,user_list!#REF!,progression!B24,user_list!#REF!,progression!D24),0)</f>
        <v>#REF!</v>
      </c>
      <c r="L24" s="55">
        <f t="shared" si="2"/>
        <v>2020</v>
      </c>
      <c r="M24" t="s">
        <v>883</v>
      </c>
      <c r="N24">
        <f>SUMIFS(tb_progression_month[ep],tb_progression_month[month2],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
                        L24)</f>
        <v>355.19999999999993</v>
      </c>
      <c r="O24">
        <f>SUMIFS(tb_progression_month[hours spent],tb_progression_month[month2],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
                        L24)</f>
        <v>140.20075</v>
      </c>
      <c r="P24">
        <f>SUMIFS(tb_progression_month[finished shows],tb_progression_month[month2],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
                        L24)</f>
        <v>34</v>
      </c>
      <c r="Q24" s="56">
        <f>IF(O24&gt;0,SUMIFS(days!D:D,days!F:F,IF(M24="WINTER","&lt;=3",IF(M24="SPRING","&lt;=6",IF(M24="SUMMER","&lt;=9","&lt;=12"))),days!F:F,IF(M24="WINTER","&gt;=1",IF(M24="SPRING","&gt;=4",IF(M24="SUMMER","&gt;=7","&gt;=10"))),days!G:G,L24)/O24,0)</f>
        <v>0.65042784879697313</v>
      </c>
      <c r="R24" s="92">
        <f>SUMIFS(tb_progression_month[hours spent],tb_progression_month[month2],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IF(M24="WINTER","&gt;=1",IF(M24="SPRING","&gt;=4",IF(M24="SUMMER","&gt;=7","&gt;=10"))),tb_progression_month[year],L24)
                        /90</f>
        <v>1.5577861111111111</v>
      </c>
    </row>
    <row r="25" spans="2:18" ht="15" customHeight="1" thickBot="1" x14ac:dyDescent="0.35">
      <c r="B25" s="55">
        <f t="shared" si="3"/>
        <v>2016</v>
      </c>
      <c r="C25" s="7" t="s">
        <v>982</v>
      </c>
      <c r="D25" s="55">
        <v>11</v>
      </c>
      <c r="E25" s="78">
        <f>SUMIFS(days!C:C,days!G:G,B25,days!F:F,D25)</f>
        <v>20.160000000000004</v>
      </c>
      <c r="F25" s="78">
        <f>SUMIFS(days!B:B,days!G:G,B25,days!F:F,D25)</f>
        <v>7.9280000000000035</v>
      </c>
      <c r="G25" s="78">
        <f>SUMIFS(days!E:E,days!F:F,progression!D25,days!G:G,progression!B25)</f>
        <v>3</v>
      </c>
      <c r="H25" s="9">
        <f>IF(F25&gt;0,SUMIFS(days!D:D,days!G:G,B25,days!F:F,D25)/F25,0)</f>
        <v>0</v>
      </c>
      <c r="I25" s="79">
        <f t="shared" si="0"/>
        <v>0.26426666666666676</v>
      </c>
      <c r="J25" t="e">
        <f>IF(COUNTIFS(user_list!#REF!,progression!B25,user_list!#REF!,progression!D25)&gt;0,AVERAGEIFS(user_list!I:I,user_list!#REF!,progression!B25,user_list!#REF!,progression!D25),0)</f>
        <v>#REF!</v>
      </c>
      <c r="L25" s="55">
        <f t="shared" si="2"/>
        <v>2020</v>
      </c>
      <c r="M25" t="s">
        <v>805</v>
      </c>
      <c r="N25">
        <f>SUMIFS(tb_progression_month[ep],tb_progression_month[month2],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
                        L25)</f>
        <v>344.7087160262418</v>
      </c>
      <c r="O25">
        <f>SUMIFS(tb_progression_month[hours spent],tb_progression_month[month2],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
                        L25)</f>
        <v>112.06346011663021</v>
      </c>
      <c r="P25">
        <f>SUMIFS(tb_progression_month[finished shows],tb_progression_month[month2],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
                        L25)</f>
        <v>44</v>
      </c>
      <c r="Q25" s="56">
        <f>IF(O25&gt;0,SUMIFS(days!D:D,days!F:F,IF(M25="WINTER","&lt;=3",IF(M25="SPRING","&lt;=6",IF(M25="SUMMER","&lt;=9","&lt;=12"))),days!F:F,IF(M25="WINTER","&gt;=1",IF(M25="SPRING","&gt;=4",IF(M25="SUMMER","&gt;=7","&gt;=10"))),days!G:G,L25)/O25,0)</f>
        <v>0.78030192216380312</v>
      </c>
      <c r="R25" s="92">
        <f>SUMIFS(tb_progression_month[hours spent],tb_progression_month[month2],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IF(M25="WINTER","&gt;=1",IF(M25="SPRING","&gt;=4",IF(M25="SUMMER","&gt;=7","&gt;=10"))),tb_progression_month[year],L25)
                        /90</f>
        <v>1.2451495568514468</v>
      </c>
    </row>
    <row r="26" spans="2:18" ht="15" customHeight="1" thickBot="1" x14ac:dyDescent="0.35">
      <c r="B26" s="8">
        <f t="shared" si="3"/>
        <v>2016</v>
      </c>
      <c r="C26" s="7" t="s">
        <v>983</v>
      </c>
      <c r="D26" s="8">
        <v>12</v>
      </c>
      <c r="E26" s="78">
        <f>SUMIFS(days!C:C,days!G:G,B26,days!F:F,D26)</f>
        <v>33.811320754716981</v>
      </c>
      <c r="F26" s="78">
        <f>SUMIFS(days!B:B,days!G:G,B26,days!F:F,D26)</f>
        <v>12.961006289308175</v>
      </c>
      <c r="G26" s="78">
        <f>SUMIFS(days!E:E,days!F:F,progression!D26,days!G:G,progression!B26)</f>
        <v>0</v>
      </c>
      <c r="H26" s="9">
        <f>IF(F26&gt;0,SUMIFS(days!D:D,days!G:G,B26,days!F:F,D26)/F26,0)</f>
        <v>0</v>
      </c>
      <c r="I26" s="79">
        <f t="shared" si="0"/>
        <v>0.41809697707445725</v>
      </c>
      <c r="J26" t="e">
        <f>IF(COUNTIFS(user_list!#REF!,progression!B26,user_list!#REF!,progression!D26)&gt;0,AVERAGEIFS(user_list!I:I,user_list!#REF!,progression!B26,user_list!#REF!,progression!D26),0)</f>
        <v>#REF!</v>
      </c>
      <c r="L26" s="8">
        <f t="shared" si="2"/>
        <v>2020</v>
      </c>
      <c r="M26" s="6" t="s">
        <v>963</v>
      </c>
      <c r="N26">
        <f>SUMIFS(tb_progression_month[ep],tb_progression_month[month2],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
                        L26)</f>
        <v>340.50619080605622</v>
      </c>
      <c r="O26">
        <f>SUMIFS(tb_progression_month[hours spent],tb_progression_month[month2],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
                        L26)</f>
        <v>130.86481973154096</v>
      </c>
      <c r="P26">
        <f>SUMIFS(tb_progression_month[finished shows],tb_progression_month[month2],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
                        L26)</f>
        <v>47</v>
      </c>
      <c r="Q26" s="56">
        <f>IF(O26&gt;0,SUMIFS(days!D:D,days!F:F,IF(M26="WINTER","&lt;=3",IF(M26="SPRING","&lt;=6",IF(M26="SUMMER","&lt;=9","&lt;=12"))),days!F:F,IF(M26="WINTER","&gt;=1",IF(M26="SPRING","&gt;=4",IF(M26="SUMMER","&gt;=7","&gt;=10"))),days!G:G,L26)/O26,0)</f>
        <v>0.58417485054244145</v>
      </c>
      <c r="R26" s="93">
        <f>SUMIFS(tb_progression_month[hours spent],tb_progression_month[month2],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IF(M26="WINTER","&gt;=1",IF(M26="SPRING","&gt;=4",IF(M26="SUMMER","&gt;=7","&gt;=10"))),tb_progression_month[year],L26)
                        /90</f>
        <v>1.4540535525726774</v>
      </c>
    </row>
    <row r="27" spans="2:18" ht="15" customHeight="1" thickBot="1" x14ac:dyDescent="0.35">
      <c r="B27" s="7">
        <f t="shared" si="3"/>
        <v>2017</v>
      </c>
      <c r="C27" s="7" t="s">
        <v>972</v>
      </c>
      <c r="D27" s="7">
        <v>1</v>
      </c>
      <c r="E27" s="78">
        <f>SUMIFS(days!C:C,days!G:G,B27,days!F:F,D27)</f>
        <v>121.12201257861643</v>
      </c>
      <c r="F27" s="78">
        <f>SUMIFS(days!B:B,days!G:G,B27,days!F:F,D27)</f>
        <v>47.036327044025171</v>
      </c>
      <c r="G27" s="78">
        <f>SUMIFS(days!E:E,days!F:F,progression!D27,days!G:G,progression!B27)</f>
        <v>1</v>
      </c>
      <c r="H27" s="9">
        <f>IF(F27&gt;0,SUMIFS(days!D:D,days!G:G,B27,days!F:F,D27)/F27,0)</f>
        <v>0</v>
      </c>
      <c r="I27" s="79">
        <f t="shared" si="0"/>
        <v>1.5173008723879087</v>
      </c>
      <c r="J27" t="e">
        <f>IF(COUNTIFS(user_list!#REF!,progression!B27,user_list!#REF!,progression!D27)&gt;0,AVERAGEIFS(user_list!I:I,user_list!#REF!,progression!B27,user_list!#REF!,progression!D27),0)</f>
        <v>#REF!</v>
      </c>
      <c r="L27" s="7">
        <f t="shared" si="2"/>
        <v>2021</v>
      </c>
      <c r="M27" s="5" t="s">
        <v>730</v>
      </c>
      <c r="N27">
        <f>SUMIFS(tb_progression_month[ep],tb_progression_month[month2],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
                        L27)</f>
        <v>137.10186335403725</v>
      </c>
      <c r="O27">
        <f>SUMIFS(tb_progression_month[hours spent],tb_progression_month[month2],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
                        L27)</f>
        <v>46.796268115942041</v>
      </c>
      <c r="P27">
        <f>SUMIFS(tb_progression_month[finished shows],tb_progression_month[month2],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
                        L27)</f>
        <v>17</v>
      </c>
      <c r="Q27" s="56">
        <f>IF(O27&gt;0,SUMIFS(days!D:D,days!F:F,IF(M27="WINTER","&lt;=3",IF(M27="SPRING","&lt;=6",IF(M27="SUMMER","&lt;=9","&lt;=12"))),days!F:F,IF(M27="WINTER","&gt;=1",IF(M27="SPRING","&gt;=4",IF(M27="SUMMER","&gt;=7","&gt;=10"))),days!G:G,L27)/O27,0)</f>
        <v>0.72771370635609312</v>
      </c>
      <c r="R27" s="94">
        <f>SUMIFS(tb_progression_month[hours spent],tb_progression_month[month2],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IF(M27="WINTER","&gt;=1",IF(M27="SPRING","&gt;=4",IF(M27="SUMMER","&gt;=7","&gt;=10"))),tb_progression_month[year],L27)
                        /90</f>
        <v>0.51995853462157826</v>
      </c>
    </row>
    <row r="28" spans="2:18" ht="15" customHeight="1" thickBot="1" x14ac:dyDescent="0.35">
      <c r="B28" s="55">
        <f t="shared" si="3"/>
        <v>2017</v>
      </c>
      <c r="C28" s="7" t="s">
        <v>973</v>
      </c>
      <c r="D28" s="55">
        <v>2</v>
      </c>
      <c r="E28" s="78">
        <f>SUMIFS(days!C:C,days!G:G,B28,days!F:F,D28)</f>
        <v>82.133333333333326</v>
      </c>
      <c r="F28" s="78">
        <f>SUMIFS(days!B:B,days!G:G,B28,days!F:F,D28)</f>
        <v>32.031999999999975</v>
      </c>
      <c r="G28" s="78">
        <f>SUMIFS(days!E:E,days!F:F,progression!D28,days!G:G,progression!B28)</f>
        <v>0</v>
      </c>
      <c r="H28" s="9">
        <f>IF(F28&gt;0,SUMIFS(days!D:D,days!G:G,B28,days!F:F,D28)/F28,0)</f>
        <v>0</v>
      </c>
      <c r="I28" s="79">
        <f t="shared" si="0"/>
        <v>1.143999999999999</v>
      </c>
      <c r="J28" t="e">
        <f>IF(COUNTIFS(user_list!#REF!,progression!B28,user_list!#REF!,progression!D28)&gt;0,AVERAGEIFS(user_list!I:I,user_list!#REF!,progression!B28,user_list!#REF!,progression!D28),0)</f>
        <v>#REF!</v>
      </c>
      <c r="L28" s="55">
        <f t="shared" si="2"/>
        <v>2021</v>
      </c>
      <c r="M28" t="s">
        <v>883</v>
      </c>
      <c r="N28">
        <f>SUMIFS(tb_progression_month[ep],tb_progression_month[month2],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
                        L28)</f>
        <v>325.08359874172368</v>
      </c>
      <c r="O28">
        <f>SUMIFS(tb_progression_month[hours spent],tb_progression_month[month2],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
                        L28)</f>
        <v>107.66483668893504</v>
      </c>
      <c r="P28">
        <f>SUMIFS(tb_progression_month[finished shows],tb_progression_month[month2],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
                        L28)</f>
        <v>37</v>
      </c>
      <c r="Q28" s="56">
        <f>IF(O28&gt;0,SUMIFS(days!D:D,days!F:F,IF(M28="WINTER","&lt;=3",IF(M28="SPRING","&lt;=6",IF(M28="SUMMER","&lt;=9","&lt;=12"))),days!F:F,IF(M28="WINTER","&gt;=1",IF(M28="SPRING","&gt;=4",IF(M28="SUMMER","&gt;=7","&gt;=10"))),days!G:G,L28)/O28,0)</f>
        <v>0.79475859732096443</v>
      </c>
      <c r="R28" s="92">
        <f>SUMIFS(tb_progression_month[hours spent],tb_progression_month[month2],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IF(M28="WINTER","&gt;=1",IF(M28="SPRING","&gt;=4",IF(M28="SUMMER","&gt;=7","&gt;=10"))),tb_progression_month[year],L28)
                        /90</f>
        <v>1.1962759632103894</v>
      </c>
    </row>
    <row r="29" spans="2:18" ht="15" customHeight="1" thickBot="1" x14ac:dyDescent="0.35">
      <c r="B29" s="55">
        <f t="shared" si="3"/>
        <v>2017</v>
      </c>
      <c r="C29" s="7" t="s">
        <v>974</v>
      </c>
      <c r="D29" s="55">
        <v>3</v>
      </c>
      <c r="E29" s="78">
        <f>SUMIFS(days!C:C,days!G:G,B29,days!F:F,D29)</f>
        <v>52.349999999999994</v>
      </c>
      <c r="F29" s="78">
        <f>SUMIFS(days!B:B,days!G:G,B29,days!F:F,D29)</f>
        <v>20.380388888888884</v>
      </c>
      <c r="G29" s="78">
        <f>SUMIFS(days!E:E,days!F:F,progression!D29,days!G:G,progression!B29)</f>
        <v>1</v>
      </c>
      <c r="H29" s="9">
        <f>IF(F29&gt;0,SUMIFS(days!D:D,days!G:G,B29,days!F:F,D29)/F29,0)</f>
        <v>0</v>
      </c>
      <c r="I29" s="79">
        <f t="shared" si="0"/>
        <v>0.65743189964157689</v>
      </c>
      <c r="J29" t="e">
        <f>IF(COUNTIFS(user_list!#REF!,progression!B29,user_list!#REF!,progression!D29)&gt;0,AVERAGEIFS(user_list!I:I,user_list!#REF!,progression!B29,user_list!#REF!,progression!D29),0)</f>
        <v>#REF!</v>
      </c>
      <c r="L29" s="55">
        <f t="shared" si="2"/>
        <v>2021</v>
      </c>
      <c r="M29" t="s">
        <v>805</v>
      </c>
      <c r="N29">
        <f>SUMIFS(tb_progression_month[ep],tb_progression_month[month2],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
                        L29)</f>
        <v>220.14315266662527</v>
      </c>
      <c r="O29">
        <f>SUMIFS(tb_progression_month[hours spent],tb_progression_month[month2],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
                        L29)</f>
        <v>70.841550009188808</v>
      </c>
      <c r="P29">
        <f>SUMIFS(tb_progression_month[finished shows],tb_progression_month[month2],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
                        L29)</f>
        <v>21</v>
      </c>
      <c r="Q29" s="56">
        <f>IF(O29&gt;0,SUMIFS(days!D:D,days!F:F,IF(M29="WINTER","&lt;=3",IF(M29="SPRING","&lt;=6",IF(M29="SUMMER","&lt;=9","&lt;=12"))),days!F:F,IF(M29="WINTER","&gt;=1",IF(M29="SPRING","&gt;=4",IF(M29="SUMMER","&gt;=7","&gt;=10"))),days!G:G,L29)/O29,0)</f>
        <v>0.83017494770964173</v>
      </c>
      <c r="R29" s="92">
        <f>SUMIFS(tb_progression_month[hours spent],tb_progression_month[month2],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IF(M29="WINTER","&gt;=1",IF(M29="SPRING","&gt;=4",IF(M29="SUMMER","&gt;=7","&gt;=10"))),tb_progression_month[year],L29)
                        /90</f>
        <v>0.7871283334354312</v>
      </c>
    </row>
    <row r="30" spans="2:18" ht="15" customHeight="1" thickBot="1" x14ac:dyDescent="0.35">
      <c r="B30" s="55">
        <f t="shared" si="3"/>
        <v>2017</v>
      </c>
      <c r="C30" s="7" t="s">
        <v>975</v>
      </c>
      <c r="D30" s="55">
        <v>4</v>
      </c>
      <c r="E30" s="78">
        <f>SUMIFS(days!C:C,days!G:G,B30,days!F:F,D30)</f>
        <v>7.5833333333333313</v>
      </c>
      <c r="F30" s="78">
        <f>SUMIFS(days!B:B,days!G:G,B30,days!F:F,D30)</f>
        <v>2.9069444444444446</v>
      </c>
      <c r="G30" s="78">
        <f>SUMIFS(days!E:E,days!F:F,progression!D30,days!G:G,progression!B30)</f>
        <v>1</v>
      </c>
      <c r="H30" s="9">
        <f>IF(F30&gt;0,SUMIFS(days!D:D,days!G:G,B30,days!F:F,D30)/F30,0)</f>
        <v>0</v>
      </c>
      <c r="I30" s="79">
        <f t="shared" si="0"/>
        <v>9.689814814814815E-2</v>
      </c>
      <c r="J30" t="e">
        <f>IF(COUNTIFS(user_list!#REF!,progression!B30,user_list!#REF!,progression!D30)&gt;0,AVERAGEIFS(user_list!I:I,user_list!#REF!,progression!B30,user_list!#REF!,progression!D30),0)</f>
        <v>#REF!</v>
      </c>
      <c r="L30" s="55">
        <f t="shared" si="2"/>
        <v>2021</v>
      </c>
      <c r="M30" t="s">
        <v>963</v>
      </c>
      <c r="N30">
        <f>SUMIFS(tb_progression_month[ep],tb_progression_month[month2],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
                        L30)</f>
        <v>210.885049833887</v>
      </c>
      <c r="O30">
        <f>SUMIFS(tb_progression_month[hours spent],tb_progression_month[month2],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
                        L30)</f>
        <v>82.397279623477289</v>
      </c>
      <c r="P30">
        <f>SUMIFS(tb_progression_month[finished shows],tb_progression_month[month2],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
                        L30)</f>
        <v>32</v>
      </c>
      <c r="Q30" s="56">
        <f>IF(O30&gt;0,SUMIFS(days!D:D,days!F:F,IF(M30="WINTER","&lt;=3",IF(M30="SPRING","&lt;=6",IF(M30="SUMMER","&lt;=9","&lt;=12"))),days!F:F,IF(M30="WINTER","&gt;=1",IF(M30="SPRING","&gt;=4",IF(M30="SUMMER","&gt;=7","&gt;=10"))),days!G:G,L30)/O30,0)</f>
        <v>0.93684055237687902</v>
      </c>
      <c r="R30" s="92">
        <f>SUMIFS(tb_progression_month[hours spent],tb_progression_month[month2],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IF(M30="WINTER","&gt;=1",IF(M30="SPRING","&gt;=4",IF(M30="SUMMER","&gt;=7","&gt;=10"))),tb_progression_month[year],L30)
                        /90</f>
        <v>0.9155253291497476</v>
      </c>
    </row>
    <row r="31" spans="2:18" ht="15" customHeight="1" thickBot="1" x14ac:dyDescent="0.35">
      <c r="B31" s="55">
        <f t="shared" si="3"/>
        <v>2017</v>
      </c>
      <c r="C31" s="7" t="s">
        <v>976</v>
      </c>
      <c r="D31" s="55">
        <v>5</v>
      </c>
      <c r="E31" s="78">
        <f>SUMIFS(days!C:C,days!G:G,B31,days!F:F,D31)</f>
        <v>11.538461538461535</v>
      </c>
      <c r="F31" s="78">
        <f>SUMIFS(days!B:B,days!G:G,B31,days!F:F,D31)</f>
        <v>4.5224358974358978</v>
      </c>
      <c r="G31" s="78">
        <f>SUMIFS(days!E:E,days!F:F,progression!D31,days!G:G,progression!B31)</f>
        <v>0</v>
      </c>
      <c r="H31" s="9">
        <f>IF(F31&gt;0,SUMIFS(days!D:D,days!G:G,B31,days!F:F,D31)/F31,0)</f>
        <v>0</v>
      </c>
      <c r="I31" s="79">
        <f t="shared" si="0"/>
        <v>0.14588502894954508</v>
      </c>
      <c r="J31" t="e">
        <f>IF(COUNTIFS(user_list!#REF!,progression!B31,user_list!#REF!,progression!D31)&gt;0,AVERAGEIFS(user_list!I:I,user_list!#REF!,progression!B31,user_list!#REF!,progression!D31),0)</f>
        <v>#REF!</v>
      </c>
      <c r="L31" s="55">
        <f t="shared" si="2"/>
        <v>2022</v>
      </c>
      <c r="M31" t="s">
        <v>730</v>
      </c>
      <c r="N31">
        <f>SUMIFS(tb_progression_month[ep],tb_progression_month[month2],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
                        L31)</f>
        <v>196.00187289957108</v>
      </c>
      <c r="O31">
        <f>SUMIFS(tb_progression_month[hours spent],tb_progression_month[month2],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
                        L31)</f>
        <v>71.556029249929495</v>
      </c>
      <c r="P31">
        <f>SUMIFS(tb_progression_month[finished shows],tb_progression_month[month2],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
                        L31)</f>
        <v>14</v>
      </c>
      <c r="Q31" s="56">
        <f>IF(O31&gt;0,SUMIFS(days!D:D,days!F:F,IF(M31="WINTER","&lt;=3",IF(M31="SPRING","&lt;=6",IF(M31="SUMMER","&lt;=9","&lt;=12"))),days!F:F,IF(M31="WINTER","&gt;=1",IF(M31="SPRING","&gt;=4",IF(M31="SUMMER","&gt;=7","&gt;=10"))),days!G:G,L31)/O31,0)</f>
        <v>0.92437024856451799</v>
      </c>
      <c r="R31" s="95">
        <f>SUMIFS(tb_progression_month[hours spent],tb_progression_month[month2],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IF(M31="WINTER","&gt;=1",IF(M31="SPRING","&gt;=4",IF(M31="SUMMER","&gt;=7","&gt;=10"))),tb_progression_month[year],L31)
                        /90</f>
        <v>0.79506699166588324</v>
      </c>
    </row>
    <row r="32" spans="2:18" ht="15" customHeight="1" thickBot="1" x14ac:dyDescent="0.35">
      <c r="B32" s="55">
        <f t="shared" si="3"/>
        <v>2017</v>
      </c>
      <c r="C32" s="7" t="s">
        <v>977</v>
      </c>
      <c r="D32" s="55">
        <v>6</v>
      </c>
      <c r="E32" s="78">
        <f>SUMIFS(days!C:C,days!G:G,B32,days!F:F,D32)</f>
        <v>13.313609467455615</v>
      </c>
      <c r="F32" s="78">
        <f>SUMIFS(days!B:B,days!G:G,B32,days!F:F,D32)</f>
        <v>5.2181952662721898</v>
      </c>
      <c r="G32" s="78">
        <f>SUMIFS(days!E:E,days!F:F,progression!D32,days!G:G,progression!B32)</f>
        <v>0</v>
      </c>
      <c r="H32" s="9">
        <f>IF(F32&gt;0,SUMIFS(days!D:D,days!G:G,B32,days!F:F,D32)/F32,0)</f>
        <v>0</v>
      </c>
      <c r="I32" s="79">
        <f t="shared" si="0"/>
        <v>0.17393984220907299</v>
      </c>
      <c r="J32" t="e">
        <f>IF(COUNTIFS(user_list!#REF!,progression!B32,user_list!#REF!,progression!D32)&gt;0,AVERAGEIFS(user_list!I:I,user_list!#REF!,progression!B32,user_list!#REF!,progression!D32),0)</f>
        <v>#REF!</v>
      </c>
      <c r="L32" s="55">
        <f t="shared" si="2"/>
        <v>2022</v>
      </c>
      <c r="M32" t="s">
        <v>883</v>
      </c>
      <c r="N32">
        <f>SUMIFS(tb_progression_month[ep],tb_progression_month[month2],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
                        L32)</f>
        <v>318.34594107982184</v>
      </c>
      <c r="O32">
        <f>SUMIFS(tb_progression_month[hours spent],tb_progression_month[month2],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
                        L32)</f>
        <v>116.65087156692744</v>
      </c>
      <c r="P32">
        <f>SUMIFS(tb_progression_month[finished shows],tb_progression_month[month2],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
                        L32)</f>
        <v>33</v>
      </c>
      <c r="Q32" s="56">
        <f>IF(O32&gt;0,SUMIFS(days!D:D,days!F:F,IF(M32="WINTER","&lt;=3",IF(M32="SPRING","&lt;=6",IF(M32="SUMMER","&lt;=9","&lt;=12"))),days!F:F,IF(M32="WINTER","&gt;=1",IF(M32="SPRING","&gt;=4",IF(M32="SUMMER","&gt;=7","&gt;=10"))),days!G:G,L32)/O32,0)</f>
        <v>0.91622521264080359</v>
      </c>
      <c r="R32" s="95">
        <f>SUMIFS(tb_progression_month[hours spent],tb_progression_month[month2],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IF(M32="WINTER","&gt;=1",IF(M32="SPRING","&gt;=4",IF(M32="SUMMER","&gt;=7","&gt;=10"))),tb_progression_month[year],L32)
                        /90</f>
        <v>1.2961207951880827</v>
      </c>
    </row>
    <row r="33" spans="2:18" ht="15" customHeight="1" thickBot="1" x14ac:dyDescent="0.35">
      <c r="B33" s="55">
        <f t="shared" si="3"/>
        <v>2017</v>
      </c>
      <c r="C33" s="7" t="s">
        <v>978</v>
      </c>
      <c r="D33" s="55">
        <v>7</v>
      </c>
      <c r="E33" s="78">
        <f>SUMIFS(days!C:C,days!G:G,B33,days!F:F,D33)</f>
        <v>13.757396449704135</v>
      </c>
      <c r="F33" s="78">
        <f>SUMIFS(days!B:B,days!G:G,B33,days!F:F,D33)</f>
        <v>5.3921351084812628</v>
      </c>
      <c r="G33" s="78">
        <f>SUMIFS(days!E:E,days!F:F,progression!D33,days!G:G,progression!B33)</f>
        <v>0</v>
      </c>
      <c r="H33" s="9">
        <f>IF(F33&gt;0,SUMIFS(days!D:D,days!G:G,B33,days!F:F,D33)/F33,0)</f>
        <v>0</v>
      </c>
      <c r="I33" s="79">
        <f t="shared" si="0"/>
        <v>0.17393984220907299</v>
      </c>
      <c r="J33" t="e">
        <f>IF(COUNTIFS(user_list!#REF!,progression!B33,user_list!#REF!,progression!D33)&gt;0,AVERAGEIFS(user_list!I:I,user_list!#REF!,progression!B33,user_list!#REF!,progression!D33),0)</f>
        <v>#REF!</v>
      </c>
      <c r="L33" s="55">
        <f t="shared" si="2"/>
        <v>2022</v>
      </c>
      <c r="M33" t="s">
        <v>805</v>
      </c>
      <c r="N33">
        <f>SUMIFS(tb_progression_month[ep],tb_progression_month[month2],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
                        L33)</f>
        <v>338.22361459203563</v>
      </c>
      <c r="O33">
        <f>SUMIFS(tb_progression_month[hours spent],tb_progression_month[month2],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
                        L33)</f>
        <v>119.96405156409544</v>
      </c>
      <c r="P33">
        <f>SUMIFS(tb_progression_month[finished shows],tb_progression_month[month2],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
                        L33)</f>
        <v>37</v>
      </c>
      <c r="Q33" s="56">
        <f>IF(O33&gt;0,SUMIFS(days!D:D,days!F:F,IF(M33="WINTER","&lt;=3",IF(M33="SPRING","&lt;=6",IF(M33="SUMMER","&lt;=9","&lt;=12"))),days!F:F,IF(M33="WINTER","&gt;=1",IF(M33="SPRING","&gt;=4",IF(M33="SUMMER","&gt;=7","&gt;=10"))),days!G:G,L33)/O33,0)</f>
        <v>0.8561212500516806</v>
      </c>
      <c r="R33" s="95">
        <f>SUMIFS(tb_progression_month[hours spent],tb_progression_month[month2],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IF(M33="WINTER","&gt;=1",IF(M33="SPRING","&gt;=4",IF(M33="SUMMER","&gt;=7","&gt;=10"))),tb_progression_month[year],L33)
                        /90</f>
        <v>1.3329339062677272</v>
      </c>
    </row>
    <row r="34" spans="2:18" ht="15" customHeight="1" thickBot="1" x14ac:dyDescent="0.35">
      <c r="B34" s="55">
        <f t="shared" si="3"/>
        <v>2017</v>
      </c>
      <c r="C34" s="7" t="s">
        <v>979</v>
      </c>
      <c r="D34" s="55">
        <v>8</v>
      </c>
      <c r="E34" s="78">
        <f>SUMIFS(days!C:C,days!G:G,B34,days!F:F,D34)</f>
        <v>36.31295200525971</v>
      </c>
      <c r="F34" s="78">
        <f>SUMIFS(days!B:B,days!G:G,B34,days!F:F,D34)</f>
        <v>14.557999306012125</v>
      </c>
      <c r="G34" s="78">
        <f>SUMIFS(days!E:E,days!F:F,progression!D34,days!G:G,progression!B34)</f>
        <v>3</v>
      </c>
      <c r="H34" s="9">
        <f>IF(F34&gt;0,SUMIFS(days!D:D,days!G:G,B34,days!F:F,D34)/F34,0)</f>
        <v>0</v>
      </c>
      <c r="I34" s="79">
        <f t="shared" si="0"/>
        <v>0.4696128808391008</v>
      </c>
      <c r="J34" t="e">
        <f>IF(COUNTIFS(user_list!#REF!,progression!B34,user_list!#REF!,progression!D34)&gt;0,AVERAGEIFS(user_list!I:I,user_list!#REF!,progression!B34,user_list!#REF!,progression!D34),0)</f>
        <v>#REF!</v>
      </c>
      <c r="L34" s="55">
        <f t="shared" si="2"/>
        <v>2022</v>
      </c>
      <c r="M34" t="s">
        <v>963</v>
      </c>
      <c r="N34">
        <f>SUMIFS(tb_progression_month[ep],tb_progression_month[month2],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
                        L34)</f>
        <v>0</v>
      </c>
      <c r="O34">
        <f>SUMIFS(tb_progression_month[hours spent],tb_progression_month[month2],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
                        L34)</f>
        <v>0</v>
      </c>
      <c r="P34">
        <f>SUMIFS(tb_progression_month[finished shows],tb_progression_month[month2],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
                        L34)</f>
        <v>0</v>
      </c>
      <c r="Q34" s="56">
        <f>IF(O34&gt;0,SUMIFS(days!D:D,days!F:F,IF(M34="WINTER","&lt;=3",IF(M34="SPRING","&lt;=6",IF(M34="SUMMER","&lt;=9","&lt;=12"))),days!F:F,IF(M34="WINTER","&gt;=1",IF(M34="SPRING","&gt;=4",IF(M34="SUMMER","&gt;=7","&gt;=10"))),days!G:G,L34)/O34,0)</f>
        <v>0</v>
      </c>
      <c r="R34" s="95">
        <f>SUMIFS(tb_progression_month[hours spent],tb_progression_month[month2],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IF(M34="WINTER","&gt;=1",IF(M34="SPRING","&gt;=4",IF(M34="SUMMER","&gt;=7","&gt;=10"))),tb_progression_month[year],L34)
                        /90</f>
        <v>0</v>
      </c>
    </row>
    <row r="35" spans="2:18" ht="15" customHeight="1" thickBot="1" x14ac:dyDescent="0.35">
      <c r="B35" s="55">
        <f t="shared" si="3"/>
        <v>2017</v>
      </c>
      <c r="C35" s="7" t="s">
        <v>980</v>
      </c>
      <c r="D35" s="55">
        <v>9</v>
      </c>
      <c r="E35" s="78">
        <f>SUMIFS(days!C:C,days!G:G,B35,days!F:F,D35)</f>
        <v>39.071836903102401</v>
      </c>
      <c r="F35" s="78">
        <f>SUMIFS(days!B:B,days!G:G,B35,days!F:F,D35)</f>
        <v>16.810367888552335</v>
      </c>
      <c r="G35" s="78">
        <f>SUMIFS(days!E:E,days!F:F,progression!D35,days!G:G,progression!B35)</f>
        <v>2</v>
      </c>
      <c r="H35" s="9">
        <f>IF(F35&gt;0,SUMIFS(days!D:D,days!G:G,B35,days!F:F,D35)/F35,0)</f>
        <v>0</v>
      </c>
      <c r="I35" s="79">
        <f t="shared" ref="I35:I66" si="4">F35/DAY(EOMONTH(DATE(B35,D35,1),0))</f>
        <v>0.56034559628507785</v>
      </c>
      <c r="J35" t="e">
        <f>IF(COUNTIFS(user_list!#REF!,progression!B35,user_list!#REF!,progression!D35)&gt;0,AVERAGEIFS(user_list!I:I,user_list!#REF!,progression!B35,user_list!#REF!,progression!D35),0)</f>
        <v>#REF!</v>
      </c>
      <c r="L35" s="55"/>
      <c r="R35" s="92"/>
    </row>
    <row r="36" spans="2:18" ht="15" customHeight="1" thickBot="1" x14ac:dyDescent="0.35">
      <c r="B36" s="55">
        <f t="shared" si="3"/>
        <v>2017</v>
      </c>
      <c r="C36" s="7" t="s">
        <v>981</v>
      </c>
      <c r="D36" s="55">
        <v>10</v>
      </c>
      <c r="E36" s="78">
        <f>SUMIFS(days!C:C,days!G:G,B36,days!F:F,D36)</f>
        <v>237.29488505015809</v>
      </c>
      <c r="F36" s="78">
        <f>SUMIFS(days!B:B,days!G:G,B36,days!F:F,D36)</f>
        <v>89.645356432236113</v>
      </c>
      <c r="G36" s="78">
        <f>SUMIFS(days!E:E,days!F:F,progression!D36,days!G:G,progression!B36)</f>
        <v>8</v>
      </c>
      <c r="H36" s="9">
        <f>IF(F36&gt;0,SUMIFS(days!D:D,days!G:G,B36,days!F:F,D36)/F36,0)</f>
        <v>4.4000543936997911E-3</v>
      </c>
      <c r="I36" s="79">
        <f t="shared" si="4"/>
        <v>2.8917856913624553</v>
      </c>
      <c r="J36" t="e">
        <f>IF(COUNTIFS(user_list!#REF!,progression!B36,user_list!#REF!,progression!D36)&gt;0,AVERAGEIFS(user_list!I:I,user_list!#REF!,progression!B36,user_list!#REF!,progression!D36),0)</f>
        <v>#REF!</v>
      </c>
      <c r="L36" s="55"/>
      <c r="R36" s="92"/>
    </row>
    <row r="37" spans="2:18" ht="15" customHeight="1" thickBot="1" x14ac:dyDescent="0.35">
      <c r="B37" s="55">
        <f t="shared" si="3"/>
        <v>2017</v>
      </c>
      <c r="C37" s="7" t="s">
        <v>982</v>
      </c>
      <c r="D37" s="55">
        <v>11</v>
      </c>
      <c r="E37" s="78">
        <f>SUMIFS(days!C:C,days!G:G,B37,days!F:F,D37)</f>
        <v>66.37752525252526</v>
      </c>
      <c r="F37" s="78">
        <f>SUMIFS(days!B:B,days!G:G,B37,days!F:F,D37)</f>
        <v>26.258232323232306</v>
      </c>
      <c r="G37" s="78">
        <f>SUMIFS(days!E:E,days!F:F,progression!D37,days!G:G,progression!B37)</f>
        <v>5</v>
      </c>
      <c r="H37" s="9">
        <f>IF(F37&gt;0,SUMIFS(days!D:D,days!G:G,B37,days!F:F,D37)/F37,0)</f>
        <v>0</v>
      </c>
      <c r="I37" s="79">
        <f t="shared" si="4"/>
        <v>0.87527441077441026</v>
      </c>
      <c r="J37" t="e">
        <f>IF(COUNTIFS(user_list!#REF!,progression!B37,user_list!#REF!,progression!D37)&gt;0,AVERAGEIFS(user_list!I:I,user_list!#REF!,progression!B37,user_list!#REF!,progression!D37),0)</f>
        <v>#REF!</v>
      </c>
      <c r="L37" s="55"/>
      <c r="R37" s="92"/>
    </row>
    <row r="38" spans="2:18" ht="15" customHeight="1" thickBot="1" x14ac:dyDescent="0.35">
      <c r="B38" s="8">
        <f t="shared" si="3"/>
        <v>2017</v>
      </c>
      <c r="C38" s="7" t="s">
        <v>983</v>
      </c>
      <c r="D38" s="8">
        <v>12</v>
      </c>
      <c r="E38" s="78">
        <f>SUMIFS(days!C:C,days!G:G,B38,days!F:F,D38)</f>
        <v>17.333333333333329</v>
      </c>
      <c r="F38" s="78">
        <f>SUMIFS(days!B:B,days!G:G,B38,days!F:F,D38)</f>
        <v>6.9333333333333327</v>
      </c>
      <c r="G38" s="78">
        <f>SUMIFS(days!E:E,days!F:F,progression!D38,days!G:G,progression!B38)</f>
        <v>1</v>
      </c>
      <c r="H38" s="9">
        <f>IF(F38&gt;0,SUMIFS(days!D:D,days!G:G,B38,days!F:F,D38)/F38,0)</f>
        <v>0</v>
      </c>
      <c r="I38" s="79">
        <f t="shared" si="4"/>
        <v>0.2236559139784946</v>
      </c>
      <c r="J38" t="e">
        <f>IF(COUNTIFS(user_list!#REF!,progression!B38,user_list!#REF!,progression!D38)&gt;0,AVERAGEIFS(user_list!I:I,user_list!#REF!,progression!B38,user_list!#REF!,progression!D38),0)</f>
        <v>#REF!</v>
      </c>
      <c r="L38" s="55"/>
      <c r="R38" s="92"/>
    </row>
    <row r="39" spans="2:18" ht="15" customHeight="1" thickBot="1" x14ac:dyDescent="0.35">
      <c r="B39" s="7">
        <f t="shared" si="3"/>
        <v>2018</v>
      </c>
      <c r="C39" s="7" t="s">
        <v>972</v>
      </c>
      <c r="D39" s="7">
        <v>1</v>
      </c>
      <c r="E39" s="78">
        <f>SUMIFS(days!C:C,days!G:G,B39,days!F:F,D39)</f>
        <v>58.161290322580669</v>
      </c>
      <c r="F39" s="78">
        <f>SUMIFS(days!B:B,days!G:G,B39,days!F:F,D39)</f>
        <v>27.932383512544813</v>
      </c>
      <c r="G39" s="78">
        <f>SUMIFS(days!E:E,days!F:F,progression!D39,days!G:G,progression!B39)</f>
        <v>3</v>
      </c>
      <c r="H39" s="9">
        <f>IF(F39&gt;0,SUMIFS(days!D:D,days!G:G,B39,days!F:F,D39)/F39,0)</f>
        <v>0</v>
      </c>
      <c r="I39" s="79">
        <f t="shared" si="4"/>
        <v>0.90104462943692942</v>
      </c>
      <c r="J39" t="e">
        <f>IF(COUNTIFS(user_list!#REF!,progression!B39,user_list!#REF!,progression!D39)&gt;0,AVERAGEIFS(user_list!I:I,user_list!#REF!,progression!B39,user_list!#REF!,progression!D39),0)</f>
        <v>#REF!</v>
      </c>
      <c r="L39" s="55"/>
      <c r="R39" s="92"/>
    </row>
    <row r="40" spans="2:18" ht="15" customHeight="1" thickBot="1" x14ac:dyDescent="0.35">
      <c r="B40" s="55">
        <f t="shared" si="3"/>
        <v>2018</v>
      </c>
      <c r="C40" s="7" t="s">
        <v>973</v>
      </c>
      <c r="D40" s="55">
        <v>2</v>
      </c>
      <c r="E40" s="78">
        <f>SUMIFS(days!C:C,days!G:G,B40,days!F:F,D40)</f>
        <v>24.303825956489103</v>
      </c>
      <c r="F40" s="78">
        <f>SUMIFS(days!B:B,days!G:G,B40,days!F:F,D40)</f>
        <v>10.004580311744599</v>
      </c>
      <c r="G40" s="78">
        <f>SUMIFS(days!E:E,days!F:F,progression!D40,days!G:G,progression!B40)</f>
        <v>2</v>
      </c>
      <c r="H40" s="9">
        <f>IF(F40&gt;0,SUMIFS(days!D:D,days!G:G,B40,days!F:F,D40)/F40,0)</f>
        <v>0</v>
      </c>
      <c r="I40" s="79">
        <f t="shared" si="4"/>
        <v>0.35730643970516424</v>
      </c>
      <c r="J40" t="e">
        <f>IF(COUNTIFS(user_list!#REF!,progression!B40,user_list!#REF!,progression!D40)&gt;0,AVERAGEIFS(user_list!I:I,user_list!#REF!,progression!B40,user_list!#REF!,progression!D40),0)</f>
        <v>#REF!</v>
      </c>
      <c r="L40" s="55"/>
      <c r="R40" s="92"/>
    </row>
    <row r="41" spans="2:18" ht="15" customHeight="1" thickBot="1" x14ac:dyDescent="0.35">
      <c r="B41" s="55">
        <f t="shared" si="3"/>
        <v>2018</v>
      </c>
      <c r="C41" s="7" t="s">
        <v>974</v>
      </c>
      <c r="D41" s="55">
        <v>3</v>
      </c>
      <c r="E41" s="78">
        <f>SUMIFS(days!C:C,days!G:G,B41,days!F:F,D41)</f>
        <v>20.513831089351275</v>
      </c>
      <c r="F41" s="78">
        <f>SUMIFS(days!B:B,days!G:G,B41,days!F:F,D41)</f>
        <v>8.4307262341901357</v>
      </c>
      <c r="G41" s="78">
        <f>SUMIFS(days!E:E,days!F:F,progression!D41,days!G:G,progression!B41)</f>
        <v>3</v>
      </c>
      <c r="H41" s="9">
        <f>IF(F41&gt;0,SUMIFS(days!D:D,days!G:G,B41,days!F:F,D41)/F41,0)</f>
        <v>0</v>
      </c>
      <c r="I41" s="79">
        <f t="shared" si="4"/>
        <v>0.27195891078032697</v>
      </c>
      <c r="J41" t="e">
        <f>IF(COUNTIFS(user_list!#REF!,progression!B41,user_list!#REF!,progression!D41)&gt;0,AVERAGEIFS(user_list!I:I,user_list!#REF!,progression!B41,user_list!#REF!,progression!D41),0)</f>
        <v>#REF!</v>
      </c>
      <c r="L41" s="55"/>
      <c r="R41" s="92"/>
    </row>
    <row r="42" spans="2:18" ht="15" customHeight="1" thickBot="1" x14ac:dyDescent="0.35">
      <c r="B42" s="55">
        <f t="shared" si="3"/>
        <v>2018</v>
      </c>
      <c r="C42" s="7" t="s">
        <v>975</v>
      </c>
      <c r="D42" s="55">
        <v>4</v>
      </c>
      <c r="E42" s="78">
        <f>SUMIFS(days!C:C,days!G:G,B42,days!F:F,D42)</f>
        <v>17.947368421052623</v>
      </c>
      <c r="F42" s="78">
        <f>SUMIFS(days!B:B,days!G:G,B42,days!F:F,D42)</f>
        <v>7.1122807017543854</v>
      </c>
      <c r="G42" s="78">
        <f>SUMIFS(days!E:E,days!F:F,progression!D42,days!G:G,progression!B42)</f>
        <v>2</v>
      </c>
      <c r="H42" s="9">
        <f>IF(F42&gt;0,SUMIFS(days!D:D,days!G:G,B42,days!F:F,D42)/F42,0)</f>
        <v>0</v>
      </c>
      <c r="I42" s="79">
        <f t="shared" si="4"/>
        <v>0.23707602339181286</v>
      </c>
      <c r="J42" t="e">
        <f>IF(COUNTIFS(user_list!#REF!,progression!B42,user_list!#REF!,progression!D42)&gt;0,AVERAGEIFS(user_list!I:I,user_list!#REF!,progression!B42,user_list!#REF!,progression!D42),0)</f>
        <v>#REF!</v>
      </c>
      <c r="L42" s="55"/>
      <c r="R42" s="92"/>
    </row>
    <row r="43" spans="2:18" ht="15" customHeight="1" thickBot="1" x14ac:dyDescent="0.35">
      <c r="B43" s="55">
        <f t="shared" si="3"/>
        <v>2018</v>
      </c>
      <c r="C43" s="7" t="s">
        <v>976</v>
      </c>
      <c r="D43" s="55">
        <v>5</v>
      </c>
      <c r="E43" s="78">
        <f>SUMIFS(days!C:C,days!G:G,B43,days!F:F,D43)</f>
        <v>5.706220095693781</v>
      </c>
      <c r="F43" s="78">
        <f>SUMIFS(days!B:B,days!G:G,B43,days!F:F,D43)</f>
        <v>2.2824880382775121</v>
      </c>
      <c r="G43" s="78">
        <f>SUMIFS(days!E:E,days!F:F,progression!D43,days!G:G,progression!B43)</f>
        <v>0</v>
      </c>
      <c r="H43" s="9">
        <f>IF(F43&gt;0,SUMIFS(days!D:D,days!G:G,B43,days!F:F,D43)/F43,0)</f>
        <v>0</v>
      </c>
      <c r="I43" s="79">
        <f t="shared" si="4"/>
        <v>7.3628646396048783E-2</v>
      </c>
      <c r="J43" t="e">
        <f>IF(COUNTIFS(user_list!#REF!,progression!B43,user_list!#REF!,progression!D43)&gt;0,AVERAGEIFS(user_list!I:I,user_list!#REF!,progression!B43,user_list!#REF!,progression!D43),0)</f>
        <v>#REF!</v>
      </c>
      <c r="L43" s="55"/>
      <c r="R43" s="92"/>
    </row>
    <row r="44" spans="2:18" ht="15" customHeight="1" thickBot="1" x14ac:dyDescent="0.35">
      <c r="B44" s="55">
        <f t="shared" si="3"/>
        <v>2018</v>
      </c>
      <c r="C44" s="7" t="s">
        <v>977</v>
      </c>
      <c r="D44" s="55">
        <v>6</v>
      </c>
      <c r="E44" s="78">
        <f>SUMIFS(days!C:C,days!G:G,B44,days!F:F,D44)</f>
        <v>9.2200956937799194</v>
      </c>
      <c r="F44" s="78">
        <f>SUMIFS(days!B:B,days!G:G,B44,days!F:F,D44)</f>
        <v>3.6880382775119647</v>
      </c>
      <c r="G44" s="78">
        <f>SUMIFS(days!E:E,days!F:F,progression!D44,days!G:G,progression!B44)</f>
        <v>1</v>
      </c>
      <c r="H44" s="9">
        <f>IF(F44&gt;0,SUMIFS(days!D:D,days!G:G,B44,days!F:F,D44)/F44,0)</f>
        <v>0</v>
      </c>
      <c r="I44" s="79">
        <f t="shared" si="4"/>
        <v>0.12293460925039883</v>
      </c>
      <c r="J44" t="e">
        <f>IF(COUNTIFS(user_list!#REF!,progression!B44,user_list!#REF!,progression!D44)&gt;0,AVERAGEIFS(user_list!I:I,user_list!#REF!,progression!B44,user_list!#REF!,progression!D44),0)</f>
        <v>#REF!</v>
      </c>
      <c r="L44" s="55"/>
      <c r="R44" s="92"/>
    </row>
    <row r="45" spans="2:18" ht="15" customHeight="1" thickBot="1" x14ac:dyDescent="0.35">
      <c r="B45" s="55">
        <f t="shared" si="3"/>
        <v>2018</v>
      </c>
      <c r="C45" s="7" t="s">
        <v>978</v>
      </c>
      <c r="D45" s="55">
        <v>7</v>
      </c>
      <c r="E45" s="78">
        <f>SUMIFS(days!C:C,days!G:G,B45,days!F:F,D45)</f>
        <v>0.97894736842105234</v>
      </c>
      <c r="F45" s="78">
        <f>SUMIFS(days!B:B,days!G:G,B45,days!F:F,D45)</f>
        <v>0.39157894736842114</v>
      </c>
      <c r="G45" s="78">
        <f>SUMIFS(days!E:E,days!F:F,progression!D45,days!G:G,progression!B45)</f>
        <v>0</v>
      </c>
      <c r="H45" s="9">
        <f>IF(F45&gt;0,SUMIFS(days!D:D,days!G:G,B45,days!F:F,D45)/F45,0)</f>
        <v>0</v>
      </c>
      <c r="I45" s="79">
        <f t="shared" si="4"/>
        <v>1.2631578947368424E-2</v>
      </c>
      <c r="J45" t="e">
        <f>IF(COUNTIFS(user_list!#REF!,progression!B45,user_list!#REF!,progression!D45)&gt;0,AVERAGEIFS(user_list!I:I,user_list!#REF!,progression!B45,user_list!#REF!,progression!D45),0)</f>
        <v>#REF!</v>
      </c>
      <c r="L45" s="55"/>
      <c r="R45" s="92"/>
    </row>
    <row r="46" spans="2:18" ht="15" customHeight="1" thickBot="1" x14ac:dyDescent="0.35">
      <c r="B46" s="55">
        <f t="shared" si="3"/>
        <v>2018</v>
      </c>
      <c r="C46" s="7" t="s">
        <v>979</v>
      </c>
      <c r="D46" s="55">
        <v>8</v>
      </c>
      <c r="E46" s="78">
        <f>SUMIFS(days!C:C,days!G:G,B46,days!F:F,D46)</f>
        <v>0.97894736842105234</v>
      </c>
      <c r="F46" s="78">
        <f>SUMIFS(days!B:B,days!G:G,B46,days!F:F,D46)</f>
        <v>0.39157894736842114</v>
      </c>
      <c r="G46" s="78">
        <f>SUMIFS(days!E:E,days!F:F,progression!D46,days!G:G,progression!B46)</f>
        <v>0</v>
      </c>
      <c r="H46" s="9">
        <f>IF(F46&gt;0,SUMIFS(days!D:D,days!G:G,B46,days!F:F,D46)/F46,0)</f>
        <v>0</v>
      </c>
      <c r="I46" s="79">
        <f t="shared" si="4"/>
        <v>1.2631578947368424E-2</v>
      </c>
      <c r="J46" t="e">
        <f>IF(COUNTIFS(user_list!#REF!,progression!B46,user_list!#REF!,progression!D46)&gt;0,AVERAGEIFS(user_list!I:I,user_list!#REF!,progression!B46,user_list!#REF!,progression!D46),0)</f>
        <v>#REF!</v>
      </c>
      <c r="L46" s="55"/>
      <c r="R46" s="92"/>
    </row>
    <row r="47" spans="2:18" ht="15" customHeight="1" thickBot="1" x14ac:dyDescent="0.35">
      <c r="B47" s="55">
        <f t="shared" ref="B47:B78" si="5">B35+1</f>
        <v>2018</v>
      </c>
      <c r="C47" s="7" t="s">
        <v>980</v>
      </c>
      <c r="D47" s="55">
        <v>9</v>
      </c>
      <c r="E47" s="78">
        <f>SUMIFS(days!C:C,days!G:G,B47,days!F:F,D47)</f>
        <v>13.94736842105263</v>
      </c>
      <c r="F47" s="78">
        <f>SUMIFS(days!B:B,days!G:G,B47,days!F:F,D47)</f>
        <v>5.3622807017543819</v>
      </c>
      <c r="G47" s="78">
        <f>SUMIFS(days!E:E,days!F:F,progression!D47,days!G:G,progression!B47)</f>
        <v>1</v>
      </c>
      <c r="H47" s="9">
        <f>IF(F47&gt;0,SUMIFS(days!D:D,days!G:G,B47,days!F:F,D47)/F47,0)</f>
        <v>0</v>
      </c>
      <c r="I47" s="79">
        <f t="shared" si="4"/>
        <v>0.1787426900584794</v>
      </c>
      <c r="J47" t="e">
        <f>IF(COUNTIFS(user_list!#REF!,progression!B47,user_list!#REF!,progression!D47)&gt;0,AVERAGEIFS(user_list!I:I,user_list!#REF!,progression!B47,user_list!#REF!,progression!D47),0)</f>
        <v>#REF!</v>
      </c>
      <c r="L47" s="55"/>
      <c r="R47" s="92"/>
    </row>
    <row r="48" spans="2:18" ht="15" customHeight="1" thickBot="1" x14ac:dyDescent="0.35">
      <c r="B48" s="55">
        <f t="shared" si="5"/>
        <v>2018</v>
      </c>
      <c r="C48" s="7" t="s">
        <v>981</v>
      </c>
      <c r="D48" s="55">
        <v>10</v>
      </c>
      <c r="E48" s="78">
        <f>SUMIFS(days!C:C,days!G:G,B48,days!F:F,D48)</f>
        <v>48.978947368421025</v>
      </c>
      <c r="F48" s="78">
        <f>SUMIFS(days!B:B,days!G:G,B48,days!F:F,D48)</f>
        <v>20.124912280701757</v>
      </c>
      <c r="G48" s="78">
        <f>SUMIFS(days!E:E,days!F:F,progression!D48,days!G:G,progression!B48)</f>
        <v>2</v>
      </c>
      <c r="H48" s="9">
        <f>IF(F48&gt;0,SUMIFS(days!D:D,days!G:G,B48,days!F:F,D48)/F48,0)</f>
        <v>0</v>
      </c>
      <c r="I48" s="79">
        <f t="shared" si="4"/>
        <v>0.64919071873231471</v>
      </c>
      <c r="J48" t="e">
        <f>IF(COUNTIFS(user_list!#REF!,progression!B48,user_list!#REF!,progression!D48)&gt;0,AVERAGEIFS(user_list!I:I,user_list!#REF!,progression!B48,user_list!#REF!,progression!D48),0)</f>
        <v>#REF!</v>
      </c>
      <c r="L48" s="55"/>
      <c r="R48" s="92"/>
    </row>
    <row r="49" spans="2:18" ht="15" customHeight="1" thickBot="1" x14ac:dyDescent="0.35">
      <c r="B49" s="55">
        <f t="shared" si="5"/>
        <v>2018</v>
      </c>
      <c r="C49" s="7" t="s">
        <v>982</v>
      </c>
      <c r="D49" s="55">
        <v>11</v>
      </c>
      <c r="E49" s="78">
        <f>SUMIFS(days!C:C,days!G:G,B49,days!F:F,D49)</f>
        <v>39.353165522501911</v>
      </c>
      <c r="F49" s="78">
        <f>SUMIFS(days!B:B,days!G:G,B49,days!F:F,D49)</f>
        <v>15.314535130095773</v>
      </c>
      <c r="G49" s="78">
        <f>SUMIFS(days!E:E,days!F:F,progression!D49,days!G:G,progression!B49)</f>
        <v>0</v>
      </c>
      <c r="H49" s="9">
        <f>IF(F49&gt;0,SUMIFS(days!D:D,days!G:G,B49,days!F:F,D49)/F49,0)</f>
        <v>0</v>
      </c>
      <c r="I49" s="79">
        <f t="shared" si="4"/>
        <v>0.51048450433652581</v>
      </c>
      <c r="J49" t="e">
        <f>IF(COUNTIFS(user_list!#REF!,progression!B49,user_list!#REF!,progression!D49)&gt;0,AVERAGEIFS(user_list!I:I,user_list!#REF!,progression!B49,user_list!#REF!,progression!D49),0)</f>
        <v>#REF!</v>
      </c>
      <c r="L49" s="55"/>
      <c r="R49" s="92"/>
    </row>
    <row r="50" spans="2:18" ht="15" customHeight="1" thickBot="1" x14ac:dyDescent="0.35">
      <c r="B50" s="8">
        <f t="shared" si="5"/>
        <v>2018</v>
      </c>
      <c r="C50" s="7" t="s">
        <v>983</v>
      </c>
      <c r="D50" s="8">
        <v>12</v>
      </c>
      <c r="E50" s="78">
        <f>SUMIFS(days!C:C,days!G:G,B50,days!F:F,D50)</f>
        <v>26.573150266971783</v>
      </c>
      <c r="F50" s="78">
        <f>SUMIFS(days!B:B,days!G:G,B50,days!F:F,D50)</f>
        <v>10.267102296804806</v>
      </c>
      <c r="G50" s="78">
        <f>SUMIFS(days!E:E,days!F:F,progression!D50,days!G:G,progression!B50)</f>
        <v>2</v>
      </c>
      <c r="H50" s="9">
        <f>IF(F50&gt;0,SUMIFS(days!D:D,days!G:G,B50,days!F:F,D50)/F50,0)</f>
        <v>0</v>
      </c>
      <c r="I50" s="79">
        <f t="shared" si="4"/>
        <v>0.33119684828402601</v>
      </c>
      <c r="J50" t="e">
        <f>IF(COUNTIFS(user_list!#REF!,progression!B50,user_list!#REF!,progression!D50)&gt;0,AVERAGEIFS(user_list!I:I,user_list!#REF!,progression!B50,user_list!#REF!,progression!D50),0)</f>
        <v>#REF!</v>
      </c>
      <c r="L50" s="55"/>
      <c r="R50" s="92"/>
    </row>
    <row r="51" spans="2:18" ht="15" customHeight="1" thickBot="1" x14ac:dyDescent="0.35">
      <c r="B51" s="7">
        <f t="shared" si="5"/>
        <v>2019</v>
      </c>
      <c r="C51" s="7" t="s">
        <v>972</v>
      </c>
      <c r="D51" s="7">
        <v>1</v>
      </c>
      <c r="E51" s="78">
        <f>SUMIFS(days!C:C,days!G:G,B51,days!F:F,D51)</f>
        <v>50.412280701754376</v>
      </c>
      <c r="F51" s="78">
        <f>SUMIFS(days!B:B,days!G:G,B51,days!F:F,D51)</f>
        <v>19.639541910331374</v>
      </c>
      <c r="G51" s="78">
        <f>SUMIFS(days!E:E,days!F:F,progression!D51,days!G:G,progression!B51)</f>
        <v>2</v>
      </c>
      <c r="H51" s="9">
        <f>IF(F51&gt;0,SUMIFS(days!D:D,days!G:G,B51,days!F:F,D51)/F51,0)</f>
        <v>0</v>
      </c>
      <c r="I51" s="79">
        <f t="shared" si="4"/>
        <v>0.63353361001068953</v>
      </c>
      <c r="J51" t="e">
        <f>IF(COUNTIFS(user_list!#REF!,progression!B51,user_list!#REF!,progression!D51)&gt;0,AVERAGEIFS(user_list!I:I,user_list!#REF!,progression!B51,user_list!#REF!,progression!D51),0)</f>
        <v>#REF!</v>
      </c>
      <c r="L51" s="55"/>
      <c r="R51" s="92"/>
    </row>
    <row r="52" spans="2:18" ht="15" customHeight="1" thickBot="1" x14ac:dyDescent="0.35">
      <c r="B52" s="55">
        <f t="shared" si="5"/>
        <v>2019</v>
      </c>
      <c r="C52" s="7" t="s">
        <v>973</v>
      </c>
      <c r="D52" s="55">
        <v>2</v>
      </c>
      <c r="E52" s="78">
        <f>SUMIFS(days!C:C,days!G:G,B52,days!F:F,D52)</f>
        <v>87.801857585139388</v>
      </c>
      <c r="F52" s="78">
        <f>SUMIFS(days!B:B,days!G:G,B52,days!F:F,D52)</f>
        <v>36.702529526430453</v>
      </c>
      <c r="G52" s="78">
        <f>SUMIFS(days!E:E,days!F:F,progression!D52,days!G:G,progression!B52)</f>
        <v>6</v>
      </c>
      <c r="H52" s="9">
        <f>IF(F52&gt;0,SUMIFS(days!D:D,days!G:G,B52,days!F:F,D52)/F52,0)</f>
        <v>0</v>
      </c>
      <c r="I52" s="79">
        <f t="shared" si="4"/>
        <v>1.3108046259439448</v>
      </c>
      <c r="J52" t="e">
        <f>IF(COUNTIFS(user_list!#REF!,progression!B52,user_list!#REF!,progression!D52)&gt;0,AVERAGEIFS(user_list!I:I,user_list!#REF!,progression!B52,user_list!#REF!,progression!D52),0)</f>
        <v>#REF!</v>
      </c>
      <c r="L52" s="55"/>
      <c r="R52" s="92"/>
    </row>
    <row r="53" spans="2:18" ht="15" customHeight="1" thickBot="1" x14ac:dyDescent="0.35">
      <c r="B53" s="55">
        <f t="shared" si="5"/>
        <v>2019</v>
      </c>
      <c r="C53" s="7" t="s">
        <v>974</v>
      </c>
      <c r="D53" s="55">
        <v>3</v>
      </c>
      <c r="E53" s="78">
        <f>SUMIFS(days!C:C,days!G:G,B53,days!F:F,D53)</f>
        <v>108.92032286598845</v>
      </c>
      <c r="F53" s="78">
        <f>SUMIFS(days!B:B,days!G:G,B53,days!F:F,D53)</f>
        <v>43.490783791586814</v>
      </c>
      <c r="G53" s="78">
        <f>SUMIFS(days!E:E,days!F:F,progression!D53,days!G:G,progression!B53)</f>
        <v>10</v>
      </c>
      <c r="H53" s="9">
        <f>IF(F53&gt;0,SUMIFS(days!D:D,days!G:G,B53,days!F:F,D53)/F53,0)</f>
        <v>0</v>
      </c>
      <c r="I53" s="79">
        <f t="shared" si="4"/>
        <v>1.4029285094060262</v>
      </c>
      <c r="J53" t="e">
        <f>IF(COUNTIFS(user_list!#REF!,progression!B53,user_list!#REF!,progression!D53)&gt;0,AVERAGEIFS(user_list!I:I,user_list!#REF!,progression!B53,user_list!#REF!,progression!D53),0)</f>
        <v>#REF!</v>
      </c>
      <c r="L53" s="55"/>
      <c r="R53" s="92"/>
    </row>
    <row r="54" spans="2:18" ht="15" customHeight="1" thickBot="1" x14ac:dyDescent="0.35">
      <c r="B54" s="55">
        <f t="shared" si="5"/>
        <v>2019</v>
      </c>
      <c r="C54" s="7" t="s">
        <v>975</v>
      </c>
      <c r="D54" s="55">
        <v>4</v>
      </c>
      <c r="E54" s="78">
        <f>SUMIFS(days!C:C,days!G:G,B54,days!F:F,D54)</f>
        <v>157.43643611290665</v>
      </c>
      <c r="F54" s="78">
        <f>SUMIFS(days!B:B,days!G:G,B54,days!F:F,D54)</f>
        <v>63.02757556441378</v>
      </c>
      <c r="G54" s="78">
        <f>SUMIFS(days!E:E,days!F:F,progression!D54,days!G:G,progression!B54)</f>
        <v>7</v>
      </c>
      <c r="H54" s="9">
        <f>IF(F54&gt;0,SUMIFS(days!D:D,days!G:G,B54,days!F:F,D54)/F54,0)</f>
        <v>0.5489480462960955</v>
      </c>
      <c r="I54" s="79">
        <f t="shared" si="4"/>
        <v>2.1009191854804592</v>
      </c>
      <c r="J54" t="e">
        <f>IF(COUNTIFS(user_list!#REF!,progression!B54,user_list!#REF!,progression!D54)&gt;0,AVERAGEIFS(user_list!I:I,user_list!#REF!,progression!B54,user_list!#REF!,progression!D54),0)</f>
        <v>#REF!</v>
      </c>
      <c r="L54" s="55"/>
      <c r="R54" s="92"/>
    </row>
    <row r="55" spans="2:18" ht="15" customHeight="1" thickBot="1" x14ac:dyDescent="0.35">
      <c r="B55" s="55">
        <f t="shared" si="5"/>
        <v>2019</v>
      </c>
      <c r="C55" s="7" t="s">
        <v>976</v>
      </c>
      <c r="D55" s="55">
        <v>5</v>
      </c>
      <c r="E55" s="78">
        <f>SUMIFS(days!C:C,days!G:G,B55,days!F:F,D55)</f>
        <v>202.57070674423611</v>
      </c>
      <c r="F55" s="78">
        <f>SUMIFS(days!B:B,days!G:G,B55,days!F:F,D55)</f>
        <v>79.707837795374559</v>
      </c>
      <c r="G55" s="78">
        <f>SUMIFS(days!E:E,days!F:F,progression!D55,days!G:G,progression!B55)</f>
        <v>10</v>
      </c>
      <c r="H55" s="9">
        <f>IF(F55&gt;0,SUMIFS(days!D:D,days!G:G,B55,days!F:F,D55)/F55,0)</f>
        <v>0.24829597789295443</v>
      </c>
      <c r="I55" s="79">
        <f t="shared" si="4"/>
        <v>2.5712205740443408</v>
      </c>
      <c r="J55" t="e">
        <f>IF(COUNTIFS(user_list!#REF!,progression!B55,user_list!#REF!,progression!D55)&gt;0,AVERAGEIFS(user_list!I:I,user_list!#REF!,progression!B55,user_list!#REF!,progression!D55),0)</f>
        <v>#REF!</v>
      </c>
      <c r="L55" s="55"/>
      <c r="R55" s="92"/>
    </row>
    <row r="56" spans="2:18" ht="15" customHeight="1" thickBot="1" x14ac:dyDescent="0.35">
      <c r="B56" s="55">
        <f t="shared" si="5"/>
        <v>2019</v>
      </c>
      <c r="C56" s="7" t="s">
        <v>977</v>
      </c>
      <c r="D56" s="55">
        <v>6</v>
      </c>
      <c r="E56" s="78">
        <f>SUMIFS(days!C:C,days!G:G,B56,days!F:F,D56)</f>
        <v>138.08591458292955</v>
      </c>
      <c r="F56" s="78">
        <f>SUMIFS(days!B:B,days!G:G,B56,days!F:F,D56)</f>
        <v>54.635631824643056</v>
      </c>
      <c r="G56" s="78">
        <f>SUMIFS(days!E:E,days!F:F,progression!D56,days!G:G,progression!B56)</f>
        <v>6</v>
      </c>
      <c r="H56" s="9">
        <f>IF(F56&gt;0,SUMIFS(days!D:D,days!G:G,B56,days!F:F,D56)/F56,0)</f>
        <v>0.15459571367830285</v>
      </c>
      <c r="I56" s="79">
        <f t="shared" si="4"/>
        <v>1.8211877274881019</v>
      </c>
      <c r="J56" t="e">
        <f>IF(COUNTIFS(user_list!#REF!,progression!B56,user_list!#REF!,progression!D56)&gt;0,AVERAGEIFS(user_list!I:I,user_list!#REF!,progression!B56,user_list!#REF!,progression!D56),0)</f>
        <v>#REF!</v>
      </c>
      <c r="L56" s="55"/>
      <c r="R56" s="92"/>
    </row>
    <row r="57" spans="2:18" ht="15" customHeight="1" thickBot="1" x14ac:dyDescent="0.35">
      <c r="B57" s="55">
        <f t="shared" si="5"/>
        <v>2019</v>
      </c>
      <c r="C57" s="7" t="s">
        <v>978</v>
      </c>
      <c r="D57" s="55">
        <v>7</v>
      </c>
      <c r="E57" s="78">
        <f>SUMIFS(days!C:C,days!G:G,B57,days!F:F,D57)</f>
        <v>248.92561542934675</v>
      </c>
      <c r="F57" s="78">
        <f>SUMIFS(days!B:B,days!G:G,B57,days!F:F,D57)</f>
        <v>94.389805908229405</v>
      </c>
      <c r="G57" s="78">
        <f>SUMIFS(days!E:E,days!F:F,progression!D57,days!G:G,progression!B57)</f>
        <v>11</v>
      </c>
      <c r="H57" s="9">
        <f>IF(F57&gt;0,SUMIFS(days!D:D,days!G:G,B57,days!F:F,D57)/F57,0)</f>
        <v>0.43623940578800741</v>
      </c>
      <c r="I57" s="79">
        <f t="shared" si="4"/>
        <v>3.0448324486525613</v>
      </c>
      <c r="J57" t="e">
        <f>IF(COUNTIFS(user_list!#REF!,progression!B57,user_list!#REF!,progression!D57)&gt;0,AVERAGEIFS(user_list!I:I,user_list!#REF!,progression!B57,user_list!#REF!,progression!D57),0)</f>
        <v>#REF!</v>
      </c>
      <c r="L57" s="55"/>
      <c r="R57" s="92"/>
    </row>
    <row r="58" spans="2:18" ht="15" customHeight="1" thickBot="1" x14ac:dyDescent="0.35">
      <c r="B58" s="55">
        <f t="shared" si="5"/>
        <v>2019</v>
      </c>
      <c r="C58" s="7" t="s">
        <v>979</v>
      </c>
      <c r="D58" s="55">
        <v>8</v>
      </c>
      <c r="E58" s="78">
        <f>SUMIFS(days!C:C,days!G:G,B58,days!F:F,D58)</f>
        <v>126.26994284989361</v>
      </c>
      <c r="F58" s="78">
        <f>SUMIFS(days!B:B,days!G:G,B58,days!F:F,D58)</f>
        <v>48.476389426337299</v>
      </c>
      <c r="G58" s="78">
        <f>SUMIFS(days!E:E,days!F:F,progression!D58,days!G:G,progression!B58)</f>
        <v>4</v>
      </c>
      <c r="H58" s="9">
        <f>IF(F58&gt;0,SUMIFS(days!D:D,days!G:G,B58,days!F:F,D58)/F58,0)</f>
        <v>0.26074611679899279</v>
      </c>
      <c r="I58" s="79">
        <f t="shared" si="4"/>
        <v>1.5637544976237838</v>
      </c>
      <c r="J58" t="e">
        <f>IF(COUNTIFS(user_list!#REF!,progression!B58,user_list!#REF!,progression!D58)&gt;0,AVERAGEIFS(user_list!I:I,user_list!#REF!,progression!B58,user_list!#REF!,progression!D58),0)</f>
        <v>#REF!</v>
      </c>
      <c r="L58" s="55"/>
      <c r="R58" s="92"/>
    </row>
    <row r="59" spans="2:18" ht="15" customHeight="1" thickBot="1" x14ac:dyDescent="0.35">
      <c r="B59" s="55">
        <f t="shared" si="5"/>
        <v>2019</v>
      </c>
      <c r="C59" s="7" t="s">
        <v>980</v>
      </c>
      <c r="D59" s="55">
        <v>9</v>
      </c>
      <c r="E59" s="78">
        <f>SUMIFS(days!C:C,days!G:G,B59,days!F:F,D59)</f>
        <v>155.35855605262168</v>
      </c>
      <c r="F59" s="78">
        <f>SUMIFS(days!B:B,days!G:G,B59,days!F:F,D59)</f>
        <v>53.926980670373702</v>
      </c>
      <c r="G59" s="78">
        <f>SUMIFS(days!E:E,days!F:F,progression!D59,days!G:G,progression!B59)</f>
        <v>6</v>
      </c>
      <c r="H59" s="9">
        <f>IF(F59&gt;0,SUMIFS(days!D:D,days!G:G,B59,days!F:F,D59)/F59,0)</f>
        <v>0.51627117032785397</v>
      </c>
      <c r="I59" s="79">
        <f t="shared" si="4"/>
        <v>1.7975660223457901</v>
      </c>
      <c r="J59" t="e">
        <f>IF(COUNTIFS(user_list!#REF!,progression!B59,user_list!#REF!,progression!D59)&gt;0,AVERAGEIFS(user_list!I:I,user_list!#REF!,progression!B59,user_list!#REF!,progression!D59),0)</f>
        <v>#REF!</v>
      </c>
      <c r="L59" s="55"/>
      <c r="R59" s="92"/>
    </row>
    <row r="60" spans="2:18" ht="15" customHeight="1" thickBot="1" x14ac:dyDescent="0.35">
      <c r="B60" s="55">
        <f t="shared" si="5"/>
        <v>2019</v>
      </c>
      <c r="C60" s="7" t="s">
        <v>981</v>
      </c>
      <c r="D60" s="55">
        <v>10</v>
      </c>
      <c r="E60" s="78">
        <f>SUMIFS(days!C:C,days!G:G,B60,days!F:F,D60)</f>
        <v>153.12173579109066</v>
      </c>
      <c r="F60" s="78">
        <f>SUMIFS(days!B:B,days!G:G,B60,days!F:F,D60)</f>
        <v>57.420449289931</v>
      </c>
      <c r="G60" s="78">
        <f>SUMIFS(days!E:E,days!F:F,progression!D60,days!G:G,progression!B60)</f>
        <v>10</v>
      </c>
      <c r="H60" s="9">
        <f>IF(F60&gt;0,SUMIFS(days!D:D,days!G:G,B60,days!F:F,D60)/F60,0)</f>
        <v>0.54258028269709624</v>
      </c>
      <c r="I60" s="79">
        <f t="shared" si="4"/>
        <v>1.8522725577397097</v>
      </c>
      <c r="J60" t="e">
        <f>IF(COUNTIFS(user_list!#REF!,progression!B60,user_list!#REF!,progression!D60)&gt;0,AVERAGEIFS(user_list!I:I,user_list!#REF!,progression!B60,user_list!#REF!,progression!D60),0)</f>
        <v>#REF!</v>
      </c>
      <c r="L60" s="55"/>
      <c r="R60" s="92"/>
    </row>
    <row r="61" spans="2:18" ht="15" customHeight="1" thickBot="1" x14ac:dyDescent="0.35">
      <c r="B61" s="55">
        <f t="shared" si="5"/>
        <v>2019</v>
      </c>
      <c r="C61" s="7" t="s">
        <v>982</v>
      </c>
      <c r="D61" s="55">
        <v>11</v>
      </c>
      <c r="E61" s="78">
        <f>SUMIFS(days!C:C,days!G:G,B61,days!F:F,D61)</f>
        <v>102.10672268907561</v>
      </c>
      <c r="F61" s="78">
        <f>SUMIFS(days!B:B,days!G:G,B61,days!F:F,D61)</f>
        <v>42.07020191409898</v>
      </c>
      <c r="G61" s="78">
        <f>SUMIFS(days!E:E,days!F:F,progression!D61,days!G:G,progression!B61)</f>
        <v>4</v>
      </c>
      <c r="H61" s="9">
        <f>IF(F61&gt;0,SUMIFS(days!D:D,days!G:G,B61,days!F:F,D61)/F61,0)</f>
        <v>0.35226833544227365</v>
      </c>
      <c r="I61" s="79">
        <f t="shared" si="4"/>
        <v>1.4023400638032995</v>
      </c>
      <c r="J61" t="e">
        <f>IF(COUNTIFS(user_list!#REF!,progression!B61,user_list!#REF!,progression!D61)&gt;0,AVERAGEIFS(user_list!I:I,user_list!#REF!,progression!B61,user_list!#REF!,progression!D61),0)</f>
        <v>#REF!</v>
      </c>
      <c r="L61" s="55"/>
      <c r="R61" s="92"/>
    </row>
    <row r="62" spans="2:18" ht="15" customHeight="1" thickBot="1" x14ac:dyDescent="0.35">
      <c r="B62" s="8">
        <f t="shared" si="5"/>
        <v>2019</v>
      </c>
      <c r="C62" s="7" t="s">
        <v>983</v>
      </c>
      <c r="D62" s="8">
        <v>12</v>
      </c>
      <c r="E62" s="78">
        <f>SUMIFS(days!C:C,days!G:G,B62,days!F:F,D62)</f>
        <v>121.90207537560477</v>
      </c>
      <c r="F62" s="78">
        <f>SUMIFS(days!B:B,days!G:G,B62,days!F:F,D62)</f>
        <v>47.966069465665065</v>
      </c>
      <c r="G62" s="78">
        <f>SUMIFS(days!E:E,days!F:F,progression!D62,days!G:G,progression!B62)</f>
        <v>6</v>
      </c>
      <c r="H62" s="9">
        <f>IF(F62&gt;0,SUMIFS(days!D:D,days!G:G,B62,days!F:F,D62)/F62,0)</f>
        <v>0.43172247661137775</v>
      </c>
      <c r="I62" s="79">
        <f t="shared" si="4"/>
        <v>1.5472925634085504</v>
      </c>
      <c r="J62" t="e">
        <f>IF(COUNTIFS(user_list!#REF!,progression!B62,user_list!#REF!,progression!D62)&gt;0,AVERAGEIFS(user_list!I:I,user_list!#REF!,progression!B62,user_list!#REF!,progression!D62),0)</f>
        <v>#REF!</v>
      </c>
      <c r="L62" s="55"/>
      <c r="R62" s="92"/>
    </row>
    <row r="63" spans="2:18" ht="15" customHeight="1" thickBot="1" x14ac:dyDescent="0.35">
      <c r="B63" s="7">
        <f t="shared" si="5"/>
        <v>2020</v>
      </c>
      <c r="C63" s="7" t="s">
        <v>972</v>
      </c>
      <c r="D63" s="7">
        <v>1</v>
      </c>
      <c r="E63" s="78">
        <f>SUMIFS(days!C:C,days!G:G,B63,days!F:F,D63)</f>
        <v>179.28460563826422</v>
      </c>
      <c r="F63" s="78">
        <f>SUMIFS(days!B:B,days!G:G,B63,days!F:F,D63)</f>
        <v>64.863744632738502</v>
      </c>
      <c r="G63" s="78">
        <f>SUMIFS(days!E:E,days!F:F,progression!D63,days!G:G,progression!B63)</f>
        <v>10</v>
      </c>
      <c r="H63" s="9">
        <f>IF(F63&gt;0,SUMIFS(days!D:D,days!G:G,B63,days!F:F,D63)/F63,0)</f>
        <v>0.56629431286996712</v>
      </c>
      <c r="I63" s="79">
        <f t="shared" si="4"/>
        <v>2.092378859120597</v>
      </c>
      <c r="J63" t="e">
        <f>IF(COUNTIFS(user_list!#REF!,progression!B63,user_list!#REF!,progression!D63)&gt;0,AVERAGEIFS(user_list!I:I,user_list!#REF!,progression!B63,user_list!#REF!,progression!D63),0)</f>
        <v>#REF!</v>
      </c>
      <c r="L63" s="55"/>
      <c r="R63" s="92"/>
    </row>
    <row r="64" spans="2:18" ht="15" customHeight="1" thickBot="1" x14ac:dyDescent="0.35">
      <c r="B64" s="55">
        <f t="shared" si="5"/>
        <v>2020</v>
      </c>
      <c r="C64" s="7" t="s">
        <v>973</v>
      </c>
      <c r="D64" s="55">
        <v>2</v>
      </c>
      <c r="E64" s="78">
        <f>SUMIFS(days!C:C,days!G:G,B64,days!F:F,D64)</f>
        <v>56.040939251628537</v>
      </c>
      <c r="F64" s="78">
        <f>SUMIFS(days!B:B,days!G:G,B64,days!F:F,D64)</f>
        <v>13.403709614704844</v>
      </c>
      <c r="G64" s="78">
        <f>SUMIFS(days!E:E,days!F:F,progression!D64,days!G:G,progression!B64)</f>
        <v>2</v>
      </c>
      <c r="H64" s="9">
        <f>IF(F64&gt;0,SUMIFS(days!D:D,days!G:G,B64,days!F:F,D64)/F64,0)</f>
        <v>0.52608678458817093</v>
      </c>
      <c r="I64" s="79">
        <f t="shared" si="4"/>
        <v>0.46219688326568431</v>
      </c>
      <c r="J64" t="e">
        <f>IF(COUNTIFS(user_list!#REF!,progression!B64,user_list!#REF!,progression!D64)&gt;0,AVERAGEIFS(user_list!I:I,user_list!#REF!,progression!B64,user_list!#REF!,progression!D64),0)</f>
        <v>#REF!</v>
      </c>
      <c r="L64" s="55"/>
      <c r="R64" s="92"/>
    </row>
    <row r="65" spans="2:18" ht="15" customHeight="1" thickBot="1" x14ac:dyDescent="0.35">
      <c r="B65" s="55">
        <f t="shared" si="5"/>
        <v>2020</v>
      </c>
      <c r="C65" s="7" t="s">
        <v>974</v>
      </c>
      <c r="D65" s="55">
        <v>3</v>
      </c>
      <c r="E65" s="78">
        <f>SUMIFS(days!C:C,days!G:G,B65,days!F:F,D65)</f>
        <v>91.89913043478262</v>
      </c>
      <c r="F65" s="78">
        <f>SUMIFS(days!B:B,days!G:G,B65,days!F:F,D65)</f>
        <v>35.01051328502416</v>
      </c>
      <c r="G65" s="78">
        <f>SUMIFS(days!E:E,days!F:F,progression!D65,days!G:G,progression!B65)</f>
        <v>9</v>
      </c>
      <c r="H65" s="9">
        <f>IF(F65&gt;0,SUMIFS(days!D:D,days!G:G,B65,days!F:F,D65)/F65,0)</f>
        <v>0.70143095388359022</v>
      </c>
      <c r="I65" s="79">
        <f t="shared" si="4"/>
        <v>1.1293713962911018</v>
      </c>
      <c r="J65" t="e">
        <f>IF(COUNTIFS(user_list!#REF!,progression!B65,user_list!#REF!,progression!D65)&gt;0,AVERAGEIFS(user_list!I:I,user_list!#REF!,progression!B65,user_list!#REF!,progression!D65),0)</f>
        <v>#REF!</v>
      </c>
      <c r="L65" s="55"/>
      <c r="R65" s="92"/>
    </row>
    <row r="66" spans="2:18" ht="15" customHeight="1" thickBot="1" x14ac:dyDescent="0.35">
      <c r="B66" s="55">
        <f t="shared" si="5"/>
        <v>2020</v>
      </c>
      <c r="C66" s="7" t="s">
        <v>975</v>
      </c>
      <c r="D66" s="55">
        <v>4</v>
      </c>
      <c r="E66" s="78">
        <f>SUMIFS(days!C:C,days!G:G,B66,days!F:F,D66)</f>
        <v>90.538461538461547</v>
      </c>
      <c r="F66" s="78">
        <f>SUMIFS(days!B:B,days!G:G,B66,days!F:F,D66)</f>
        <v>34.816959401709404</v>
      </c>
      <c r="G66" s="78">
        <f>SUMIFS(days!E:E,days!F:F,progression!D66,days!G:G,progression!B66)</f>
        <v>9</v>
      </c>
      <c r="H66" s="9">
        <f>IF(F66&gt;0,SUMIFS(days!D:D,days!G:G,B66,days!F:F,D66)/F66,0)</f>
        <v>0.60723041385482568</v>
      </c>
      <c r="I66" s="79">
        <f t="shared" si="4"/>
        <v>1.1605653133903135</v>
      </c>
      <c r="J66" t="e">
        <f>IF(COUNTIFS(user_list!#REF!,progression!B66,user_list!#REF!,progression!D66)&gt;0,AVERAGEIFS(user_list!I:I,user_list!#REF!,progression!B66,user_list!#REF!,progression!D66),0)</f>
        <v>#REF!</v>
      </c>
      <c r="L66" s="55"/>
      <c r="R66" s="92"/>
    </row>
    <row r="67" spans="2:18" ht="15" customHeight="1" thickBot="1" x14ac:dyDescent="0.35">
      <c r="B67" s="55">
        <f t="shared" si="5"/>
        <v>2020</v>
      </c>
      <c r="C67" s="7" t="s">
        <v>976</v>
      </c>
      <c r="D67" s="55">
        <v>5</v>
      </c>
      <c r="E67" s="78">
        <f>SUMIFS(days!C:C,days!G:G,B67,days!F:F,D67)</f>
        <v>168.09010989010983</v>
      </c>
      <c r="F67" s="78">
        <f>SUMIFS(days!B:B,days!G:G,B67,days!F:F,D67)</f>
        <v>67.117004884004899</v>
      </c>
      <c r="G67" s="78">
        <f>SUMIFS(days!E:E,days!F:F,progression!D67,days!G:G,progression!B67)</f>
        <v>17</v>
      </c>
      <c r="H67" s="9">
        <f>IF(F67&gt;0,SUMIFS(days!D:D,days!G:G,B67,days!F:F,D67)/F67,0)</f>
        <v>0.63391523708519348</v>
      </c>
      <c r="I67" s="79">
        <f t="shared" ref="I67:I98" si="6">F67/DAY(EOMONTH(DATE(B67,D67,1),0))</f>
        <v>2.1650646736775774</v>
      </c>
      <c r="J67" t="e">
        <f>IF(COUNTIFS(user_list!#REF!,progression!B67,user_list!#REF!,progression!D67)&gt;0,AVERAGEIFS(user_list!I:I,user_list!#REF!,progression!B67,user_list!#REF!,progression!D67),0)</f>
        <v>#REF!</v>
      </c>
      <c r="L67" s="55"/>
      <c r="R67" s="92"/>
    </row>
    <row r="68" spans="2:18" ht="15" customHeight="1" thickBot="1" x14ac:dyDescent="0.35">
      <c r="B68" s="55">
        <f t="shared" si="5"/>
        <v>2020</v>
      </c>
      <c r="C68" s="7" t="s">
        <v>977</v>
      </c>
      <c r="D68" s="55">
        <v>6</v>
      </c>
      <c r="E68" s="78">
        <f>SUMIFS(days!C:C,days!G:G,B68,days!F:F,D68)</f>
        <v>96.571428571428584</v>
      </c>
      <c r="F68" s="78">
        <f>SUMIFS(days!B:B,days!G:G,B68,days!F:F,D68)</f>
        <v>38.26678571428571</v>
      </c>
      <c r="G68" s="78">
        <f>SUMIFS(days!E:E,days!F:F,progression!D68,days!G:G,progression!B68)</f>
        <v>8</v>
      </c>
      <c r="H68" s="9">
        <f>IF(F68&gt;0,SUMIFS(days!D:D,days!G:G,B68,days!F:F,D68)/F68,0)</f>
        <v>0.71869280313753814</v>
      </c>
      <c r="I68" s="79">
        <f t="shared" si="6"/>
        <v>1.2755595238095236</v>
      </c>
      <c r="J68" t="e">
        <f>IF(COUNTIFS(user_list!#REF!,progression!B68,user_list!#REF!,progression!D68)&gt;0,AVERAGEIFS(user_list!I:I,user_list!#REF!,progression!B68,user_list!#REF!,progression!D68),0)</f>
        <v>#REF!</v>
      </c>
      <c r="L68" s="55"/>
      <c r="R68" s="92"/>
    </row>
    <row r="69" spans="2:18" ht="15" customHeight="1" thickBot="1" x14ac:dyDescent="0.35">
      <c r="B69" s="55">
        <f t="shared" si="5"/>
        <v>2020</v>
      </c>
      <c r="C69" s="7" t="s">
        <v>978</v>
      </c>
      <c r="D69" s="55">
        <v>7</v>
      </c>
      <c r="E69" s="78">
        <f>SUMIFS(days!C:C,days!G:G,B69,days!F:F,D69)</f>
        <v>150.20882849109654</v>
      </c>
      <c r="F69" s="78">
        <f>SUMIFS(days!B:B,days!G:G,B69,days!F:F,D69)</f>
        <v>43.807376627095699</v>
      </c>
      <c r="G69" s="78">
        <f>SUMIFS(days!E:E,days!F:F,progression!D69,days!G:G,progression!B69)</f>
        <v>20</v>
      </c>
      <c r="H69" s="9">
        <f>IF(F69&gt;0,SUMIFS(days!D:D,days!G:G,B69,days!F:F,D69)/F69,0)</f>
        <v>0.73082123551103018</v>
      </c>
      <c r="I69" s="79">
        <f t="shared" si="6"/>
        <v>1.4131411815192161</v>
      </c>
      <c r="J69" t="e">
        <f>IF(COUNTIFS(user_list!#REF!,progression!B69,user_list!#REF!,progression!D69)&gt;0,AVERAGEIFS(user_list!I:I,user_list!#REF!,progression!B69,user_list!#REF!,progression!D69),0)</f>
        <v>#REF!</v>
      </c>
      <c r="L69" s="55"/>
      <c r="R69" s="92"/>
    </row>
    <row r="70" spans="2:18" ht="15" customHeight="1" thickBot="1" x14ac:dyDescent="0.35">
      <c r="B70" s="55">
        <f t="shared" si="5"/>
        <v>2020</v>
      </c>
      <c r="C70" s="7" t="s">
        <v>979</v>
      </c>
      <c r="D70" s="55">
        <v>8</v>
      </c>
      <c r="E70" s="78">
        <f>SUMIFS(days!C:C,days!G:G,B70,days!F:F,D70)</f>
        <v>73.578786443425599</v>
      </c>
      <c r="F70" s="78">
        <f>SUMIFS(days!B:B,days!G:G,B70,days!F:F,D70)</f>
        <v>23.032105664474216</v>
      </c>
      <c r="G70" s="78">
        <f>SUMIFS(days!E:E,days!F:F,progression!D70,days!G:G,progression!B70)</f>
        <v>9</v>
      </c>
      <c r="H70" s="9">
        <f>IF(F70&gt;0,SUMIFS(days!D:D,days!G:G,B70,days!F:F,D70)/F70,0)</f>
        <v>0.7169336569696001</v>
      </c>
      <c r="I70" s="79">
        <f t="shared" si="6"/>
        <v>0.7429711504669102</v>
      </c>
      <c r="J70" t="e">
        <f>IF(COUNTIFS(user_list!#REF!,progression!B70,user_list!#REF!,progression!D70)&gt;0,AVERAGEIFS(user_list!I:I,user_list!#REF!,progression!B70,user_list!#REF!,progression!D70),0)</f>
        <v>#REF!</v>
      </c>
      <c r="L70" s="55"/>
      <c r="R70" s="92"/>
    </row>
    <row r="71" spans="2:18" ht="15" customHeight="1" thickBot="1" x14ac:dyDescent="0.35">
      <c r="B71" s="55">
        <f t="shared" si="5"/>
        <v>2020</v>
      </c>
      <c r="C71" s="7" t="s">
        <v>980</v>
      </c>
      <c r="D71" s="55">
        <v>9</v>
      </c>
      <c r="E71" s="78">
        <f>SUMIFS(days!C:C,days!G:G,B71,days!F:F,D71)</f>
        <v>120.92110109171966</v>
      </c>
      <c r="F71" s="78">
        <f>SUMIFS(days!B:B,days!G:G,B71,days!F:F,D71)</f>
        <v>45.223977825060295</v>
      </c>
      <c r="G71" s="78">
        <f>SUMIFS(days!E:E,days!F:F,progression!D71,days!G:G,progression!B71)</f>
        <v>15</v>
      </c>
      <c r="H71" s="9">
        <f>IF(F71&gt;0,SUMIFS(days!D:D,days!G:G,B71,days!F:F,D71)/F71,0)</f>
        <v>0.86050547413182132</v>
      </c>
      <c r="I71" s="79">
        <f t="shared" si="6"/>
        <v>1.5074659275020099</v>
      </c>
      <c r="J71" t="e">
        <f>IF(COUNTIFS(user_list!#REF!,progression!B71,user_list!#REF!,progression!D71)&gt;0,AVERAGEIFS(user_list!I:I,user_list!#REF!,progression!B71,user_list!#REF!,progression!D71),0)</f>
        <v>#REF!</v>
      </c>
      <c r="L71" s="55"/>
      <c r="R71" s="92"/>
    </row>
    <row r="72" spans="2:18" ht="15" customHeight="1" thickBot="1" x14ac:dyDescent="0.35">
      <c r="B72" s="55">
        <f t="shared" si="5"/>
        <v>2020</v>
      </c>
      <c r="C72" s="7" t="s">
        <v>981</v>
      </c>
      <c r="D72" s="55">
        <v>10</v>
      </c>
      <c r="E72" s="78">
        <f>SUMIFS(days!C:C,days!G:G,B72,days!F:F,D72)</f>
        <v>160.18871987119411</v>
      </c>
      <c r="F72" s="78">
        <f>SUMIFS(days!B:B,days!G:G,B72,days!F:F,D72)</f>
        <v>60.441397433227323</v>
      </c>
      <c r="G72" s="78">
        <f>SUMIFS(days!E:E,days!F:F,progression!D72,days!G:G,progression!B72)</f>
        <v>27</v>
      </c>
      <c r="H72" s="9">
        <f>IF(F72&gt;0,SUMIFS(days!D:D,days!G:G,B72,days!F:F,D72)/F72,0)</f>
        <v>0.64927210110862743</v>
      </c>
      <c r="I72" s="79">
        <f t="shared" si="6"/>
        <v>1.9497224978460426</v>
      </c>
      <c r="J72" t="e">
        <f>IF(COUNTIFS(user_list!#REF!,progression!B72,user_list!#REF!,progression!D72)&gt;0,AVERAGEIFS(user_list!I:I,user_list!#REF!,progression!B72,user_list!#REF!,progression!D72),0)</f>
        <v>#REF!</v>
      </c>
      <c r="L72" s="55"/>
      <c r="R72" s="92"/>
    </row>
    <row r="73" spans="2:18" ht="15" customHeight="1" thickBot="1" x14ac:dyDescent="0.35">
      <c r="B73" s="55">
        <f t="shared" si="5"/>
        <v>2020</v>
      </c>
      <c r="C73" s="7" t="s">
        <v>982</v>
      </c>
      <c r="D73" s="55">
        <v>11</v>
      </c>
      <c r="E73" s="78">
        <f>SUMIFS(days!C:C,days!G:G,B73,days!F:F,D73)</f>
        <v>126.20899028507712</v>
      </c>
      <c r="F73" s="78">
        <f>SUMIFS(days!B:B,days!G:G,B73,days!F:F,D73)</f>
        <v>50.807380598467574</v>
      </c>
      <c r="G73" s="78">
        <f>SUMIFS(days!E:E,days!F:F,progression!D73,days!G:G,progression!B73)</f>
        <v>13</v>
      </c>
      <c r="H73" s="9">
        <f>IF(F73&gt;0,SUMIFS(days!D:D,days!G:G,B73,days!F:F,D73)/F73,0)</f>
        <v>0.38924987174723336</v>
      </c>
      <c r="I73" s="79">
        <f t="shared" si="6"/>
        <v>1.6935793532822525</v>
      </c>
      <c r="J73" t="e">
        <f>IF(COUNTIFS(user_list!#REF!,progression!B73,user_list!#REF!,progression!D73)&gt;0,AVERAGEIFS(user_list!I:I,user_list!#REF!,progression!B73,user_list!#REF!,progression!D73),0)</f>
        <v>#REF!</v>
      </c>
      <c r="L73" s="55"/>
      <c r="R73" s="92"/>
    </row>
    <row r="74" spans="2:18" ht="15" customHeight="1" thickBot="1" x14ac:dyDescent="0.35">
      <c r="B74" s="8">
        <f t="shared" si="5"/>
        <v>2020</v>
      </c>
      <c r="C74" s="7" t="s">
        <v>983</v>
      </c>
      <c r="D74" s="8">
        <v>12</v>
      </c>
      <c r="E74" s="78">
        <f>SUMIFS(days!C:C,days!G:G,B74,days!F:F,D74)</f>
        <v>54.108480649785001</v>
      </c>
      <c r="F74" s="78">
        <f>SUMIFS(days!B:B,days!G:G,B74,days!F:F,D74)</f>
        <v>19.616041699846054</v>
      </c>
      <c r="G74" s="78">
        <f>SUMIFS(days!E:E,days!F:F,progression!D74,days!G:G,progression!B74)</f>
        <v>7</v>
      </c>
      <c r="H74" s="9">
        <f>IF(F74&gt;0,SUMIFS(days!D:D,days!G:G,B74,days!F:F,D74)/F74,0)</f>
        <v>0.8884696151973307</v>
      </c>
      <c r="I74" s="79">
        <f t="shared" si="6"/>
        <v>0.63277553870471137</v>
      </c>
      <c r="J74" t="e">
        <f>IF(COUNTIFS(user_list!#REF!,progression!B74,user_list!#REF!,progression!D74)&gt;0,AVERAGEIFS(user_list!I:I,user_list!#REF!,progression!B74,user_list!#REF!,progression!D74),0)</f>
        <v>#REF!</v>
      </c>
      <c r="L74" s="55"/>
      <c r="R74" s="92"/>
    </row>
    <row r="75" spans="2:18" ht="15" customHeight="1" thickBot="1" x14ac:dyDescent="0.35">
      <c r="B75" s="7">
        <f t="shared" si="5"/>
        <v>2021</v>
      </c>
      <c r="C75" s="7" t="s">
        <v>972</v>
      </c>
      <c r="D75" s="7">
        <v>1</v>
      </c>
      <c r="E75" s="78">
        <f>SUMIFS(days!C:C,days!G:G,B75,days!F:F,D75)</f>
        <v>74.355366170735209</v>
      </c>
      <c r="F75" s="78">
        <f>SUMIFS(days!B:B,days!G:G,B75,days!F:F,D75)</f>
        <v>23.49371430978864</v>
      </c>
      <c r="G75" s="78">
        <f>SUMIFS(days!E:E,days!F:F,progression!D75,days!G:G,progression!B75)</f>
        <v>10</v>
      </c>
      <c r="H75" s="9">
        <f>IF(F75&gt;0,SUMIFS(days!D:D,days!G:G,B75,days!F:F,D75)/F75,0)</f>
        <v>0.65560293213279019</v>
      </c>
      <c r="I75" s="79">
        <f t="shared" si="6"/>
        <v>0.75786175192866578</v>
      </c>
      <c r="J75" t="e">
        <f>IF(COUNTIFS(user_list!#REF!,progression!B75,user_list!#REF!,progression!D75)&gt;0,AVERAGEIFS(user_list!I:I,user_list!#REF!,progression!B75,user_list!#REF!,progression!D75),0)</f>
        <v>#REF!</v>
      </c>
      <c r="L75" s="55"/>
      <c r="R75" s="92"/>
    </row>
    <row r="76" spans="2:18" ht="15" customHeight="1" thickBot="1" x14ac:dyDescent="0.35">
      <c r="B76" s="55">
        <f t="shared" si="5"/>
        <v>2021</v>
      </c>
      <c r="C76" s="7" t="s">
        <v>973</v>
      </c>
      <c r="D76" s="55">
        <v>2</v>
      </c>
      <c r="E76" s="78">
        <f>SUMIFS(days!C:C,days!G:G,B76,days!F:F,D76)</f>
        <v>39.125379170879654</v>
      </c>
      <c r="F76" s="78">
        <f>SUMIFS(days!B:B,days!G:G,B76,days!F:F,D76)</f>
        <v>15.504213571508824</v>
      </c>
      <c r="G76" s="78">
        <f>SUMIFS(days!E:E,days!F:F,progression!D76,days!G:G,progression!B76)</f>
        <v>5</v>
      </c>
      <c r="H76" s="9">
        <f>IF(F76&gt;0,SUMIFS(days!D:D,days!G:G,B76,days!F:F,D76)/F76,0)</f>
        <v>0.73149032153321558</v>
      </c>
      <c r="I76" s="79">
        <f t="shared" si="6"/>
        <v>0.55372191326817233</v>
      </c>
      <c r="J76" t="e">
        <f>IF(COUNTIFS(user_list!#REF!,progression!B76,user_list!#REF!,progression!D76)&gt;0,AVERAGEIFS(user_list!I:I,user_list!#REF!,progression!B76,user_list!#REF!,progression!D76),0)</f>
        <v>#REF!</v>
      </c>
      <c r="L76" s="55"/>
      <c r="R76" s="92"/>
    </row>
    <row r="77" spans="2:18" ht="15" customHeight="1" thickBot="1" x14ac:dyDescent="0.35">
      <c r="B77" s="55">
        <f t="shared" si="5"/>
        <v>2021</v>
      </c>
      <c r="C77" s="7" t="s">
        <v>974</v>
      </c>
      <c r="D77" s="55">
        <v>3</v>
      </c>
      <c r="E77" s="78">
        <f>SUMIFS(days!C:C,days!G:G,B77,days!F:F,D77)</f>
        <v>23.621118012422375</v>
      </c>
      <c r="F77" s="78">
        <f>SUMIFS(days!B:B,days!G:G,B77,days!F:F,D77)</f>
        <v>7.798340234644578</v>
      </c>
      <c r="G77" s="78">
        <f>SUMIFS(days!E:E,days!F:F,progression!D77,days!G:G,progression!B77)</f>
        <v>2</v>
      </c>
      <c r="H77" s="9">
        <f>IF(F77&gt;0,SUMIFS(days!D:D,days!G:G,B77,days!F:F,D77)/F77,0)</f>
        <v>0.93745019268048679</v>
      </c>
      <c r="I77" s="79">
        <f t="shared" si="6"/>
        <v>0.25155936240788962</v>
      </c>
      <c r="J77" t="e">
        <f>IF(COUNTIFS(user_list!#REF!,progression!B77,user_list!#REF!,progression!D77)&gt;0,AVERAGEIFS(user_list!I:I,user_list!#REF!,progression!B77,user_list!#REF!,progression!D77),0)</f>
        <v>#REF!</v>
      </c>
      <c r="L77" s="55"/>
      <c r="R77" s="92"/>
    </row>
    <row r="78" spans="2:18" ht="15" customHeight="1" thickBot="1" x14ac:dyDescent="0.35">
      <c r="B78" s="55">
        <f t="shared" si="5"/>
        <v>2021</v>
      </c>
      <c r="C78" s="7" t="s">
        <v>975</v>
      </c>
      <c r="D78" s="55">
        <v>4</v>
      </c>
      <c r="E78" s="78">
        <f>SUMIFS(days!C:C,days!G:G,B78,days!F:F,D78)</f>
        <v>59.683229813664582</v>
      </c>
      <c r="F78" s="78">
        <f>SUMIFS(days!B:B,days!G:G,B78,days!F:F,D78)</f>
        <v>22.551563146997928</v>
      </c>
      <c r="G78" s="78">
        <f>SUMIFS(days!E:E,days!F:F,progression!D78,days!G:G,progression!B78)</f>
        <v>9</v>
      </c>
      <c r="H78" s="9">
        <f>IF(F78&gt;0,SUMIFS(days!D:D,days!G:G,B78,days!F:F,D78)/F78,0)</f>
        <v>0.96829947105345426</v>
      </c>
      <c r="I78" s="79">
        <f t="shared" si="6"/>
        <v>0.75171877156659761</v>
      </c>
      <c r="J78" t="e">
        <f>IF(COUNTIFS(user_list!#REF!,progression!B78,user_list!#REF!,progression!D78)&gt;0,AVERAGEIFS(user_list!I:I,user_list!#REF!,progression!B78,user_list!#REF!,progression!D78),0)</f>
        <v>#REF!</v>
      </c>
      <c r="L78" s="55"/>
      <c r="R78" s="92"/>
    </row>
    <row r="79" spans="2:18" ht="15" customHeight="1" thickBot="1" x14ac:dyDescent="0.35">
      <c r="B79" s="55">
        <f t="shared" ref="B79:B110" si="7">B67+1</f>
        <v>2021</v>
      </c>
      <c r="C79" s="7" t="s">
        <v>976</v>
      </c>
      <c r="D79" s="55">
        <v>5</v>
      </c>
      <c r="E79" s="78">
        <f>SUMIFS(days!C:C,days!G:G,B79,days!F:F,D79)</f>
        <v>114.00000000000006</v>
      </c>
      <c r="F79" s="78">
        <f>SUMIFS(days!B:B,days!G:G,B79,days!F:F,D79)</f>
        <v>34.176944444444445</v>
      </c>
      <c r="G79" s="78">
        <f>SUMIFS(days!E:E,days!F:F,progression!D79,days!G:G,progression!B79)</f>
        <v>13</v>
      </c>
      <c r="H79" s="9">
        <f>IF(F79&gt;0,SUMIFS(days!D:D,days!G:G,B79,days!F:F,D79)/F79,0)</f>
        <v>0.97659240716207329</v>
      </c>
      <c r="I79" s="79">
        <f t="shared" si="6"/>
        <v>1.1024820788530465</v>
      </c>
      <c r="J79" t="e">
        <f>IF(COUNTIFS(user_list!#REF!,progression!B79,user_list!#REF!,progression!D79)&gt;0,AVERAGEIFS(user_list!I:I,user_list!#REF!,progression!B79,user_list!#REF!,progression!D79),0)</f>
        <v>#REF!</v>
      </c>
      <c r="L79" s="55"/>
      <c r="R79" s="92"/>
    </row>
    <row r="80" spans="2:18" ht="15" customHeight="1" thickBot="1" x14ac:dyDescent="0.35">
      <c r="B80" s="55">
        <f t="shared" si="7"/>
        <v>2021</v>
      </c>
      <c r="C80" s="7" t="s">
        <v>977</v>
      </c>
      <c r="D80" s="55">
        <v>6</v>
      </c>
      <c r="E80" s="78">
        <f>SUMIFS(days!C:C,days!G:G,B80,days!F:F,D80)</f>
        <v>151.40036892805901</v>
      </c>
      <c r="F80" s="78">
        <f>SUMIFS(days!B:B,days!G:G,B80,days!F:F,D80)</f>
        <v>50.936329097492667</v>
      </c>
      <c r="G80" s="78">
        <f>SUMIFS(days!E:E,days!F:F,progression!D80,days!G:G,progression!B80)</f>
        <v>15</v>
      </c>
      <c r="H80" s="9">
        <f>IF(F80&gt;0,SUMIFS(days!D:D,days!G:G,B80,days!F:F,D80)/F80,0)</f>
        <v>0.59591933722746027</v>
      </c>
      <c r="I80" s="79">
        <f t="shared" si="6"/>
        <v>1.697877636583089</v>
      </c>
      <c r="J80" t="e">
        <f>IF(COUNTIFS(user_list!#REF!,progression!B80,user_list!#REF!,progression!D80)&gt;0,AVERAGEIFS(user_list!I:I,user_list!#REF!,progression!B80,user_list!#REF!,progression!D80),0)</f>
        <v>#REF!</v>
      </c>
      <c r="L80" s="55"/>
      <c r="R80" s="92"/>
    </row>
    <row r="81" spans="2:18" ht="15" customHeight="1" thickBot="1" x14ac:dyDescent="0.35">
      <c r="B81" s="55">
        <f t="shared" si="7"/>
        <v>2021</v>
      </c>
      <c r="C81" s="7" t="s">
        <v>978</v>
      </c>
      <c r="D81" s="55">
        <v>7</v>
      </c>
      <c r="E81" s="78">
        <f>SUMIFS(days!C:C,days!G:G,B81,days!F:F,D81)</f>
        <v>85.788945822231327</v>
      </c>
      <c r="F81" s="78">
        <f>SUMIFS(days!B:B,days!G:G,B81,days!F:F,D81)</f>
        <v>25.992908223452005</v>
      </c>
      <c r="G81" s="78">
        <f>SUMIFS(days!E:E,days!F:F,progression!D81,days!G:G,progression!B81)</f>
        <v>9</v>
      </c>
      <c r="H81" s="9">
        <f>IF(F81&gt;0,SUMIFS(days!D:D,days!G:G,B81,days!F:F,D81)/F81,0)</f>
        <v>0.94048150325350732</v>
      </c>
      <c r="I81" s="79">
        <f t="shared" si="6"/>
        <v>0.83848091043393569</v>
      </c>
      <c r="J81" t="e">
        <f>IF(COUNTIFS(user_list!#REF!,progression!B81,user_list!#REF!,progression!D81)&gt;0,AVERAGEIFS(user_list!I:I,user_list!#REF!,progression!B81,user_list!#REF!,progression!D81),0)</f>
        <v>#REF!</v>
      </c>
      <c r="L81" s="55"/>
      <c r="R81" s="92"/>
    </row>
    <row r="82" spans="2:18" ht="15" customHeight="1" thickBot="1" x14ac:dyDescent="0.35">
      <c r="B82" s="55">
        <f t="shared" si="7"/>
        <v>2021</v>
      </c>
      <c r="C82" s="7" t="s">
        <v>979</v>
      </c>
      <c r="D82" s="55">
        <v>8</v>
      </c>
      <c r="E82" s="78">
        <f>SUMIFS(days!C:C,days!G:G,B82,days!F:F,D82)</f>
        <v>88.78626128657595</v>
      </c>
      <c r="F82" s="78">
        <f>SUMIFS(days!B:B,days!G:G,B82,days!F:F,D82)</f>
        <v>29.073393887452699</v>
      </c>
      <c r="G82" s="78">
        <f>SUMIFS(days!E:E,days!F:F,progression!D82,days!G:G,progression!B82)</f>
        <v>6</v>
      </c>
      <c r="H82" s="9">
        <f>IF(F82&gt;0,SUMIFS(days!D:D,days!G:G,B82,days!F:F,D82)/F82,0)</f>
        <v>0.72261524883365269</v>
      </c>
      <c r="I82" s="79">
        <f t="shared" si="6"/>
        <v>0.93785141572428066</v>
      </c>
      <c r="J82" t="e">
        <f>IF(COUNTIFS(user_list!#REF!,progression!B82,user_list!#REF!,progression!D82)&gt;0,AVERAGEIFS(user_list!I:I,user_list!#REF!,progression!B82,user_list!#REF!,progression!D82),0)</f>
        <v>#REF!</v>
      </c>
      <c r="L82" s="55"/>
      <c r="R82" s="92"/>
    </row>
    <row r="83" spans="2:18" ht="15" customHeight="1" thickBot="1" x14ac:dyDescent="0.35">
      <c r="B83" s="55">
        <f t="shared" si="7"/>
        <v>2021</v>
      </c>
      <c r="C83" s="7" t="s">
        <v>980</v>
      </c>
      <c r="D83" s="55">
        <v>9</v>
      </c>
      <c r="E83" s="78">
        <f>SUMIFS(days!C:C,days!G:G,B83,days!F:F,D83)</f>
        <v>45.567945557818014</v>
      </c>
      <c r="F83" s="78">
        <f>SUMIFS(days!B:B,days!G:G,B83,days!F:F,D83)</f>
        <v>15.775247898284103</v>
      </c>
      <c r="G83" s="78">
        <f>SUMIFS(days!E:E,days!F:F,progression!D83,days!G:G,progression!B83)</f>
        <v>6</v>
      </c>
      <c r="H83" s="9">
        <f>IF(F83&gt;0,SUMIFS(days!D:D,days!G:G,B83,days!F:F,D83)/F83,0)</f>
        <v>0.8466524901746878</v>
      </c>
      <c r="I83" s="79">
        <f t="shared" si="6"/>
        <v>0.52584159660947016</v>
      </c>
      <c r="J83" t="e">
        <f>IF(COUNTIFS(user_list!#REF!,progression!B83,user_list!#REF!,progression!D83)&gt;0,AVERAGEIFS(user_list!I:I,user_list!#REF!,progression!B83,user_list!#REF!,progression!D83),0)</f>
        <v>#REF!</v>
      </c>
      <c r="L83" s="55"/>
      <c r="R83" s="92"/>
    </row>
    <row r="84" spans="2:18" ht="15" customHeight="1" thickBot="1" x14ac:dyDescent="0.35">
      <c r="B84" s="55">
        <f t="shared" si="7"/>
        <v>2021</v>
      </c>
      <c r="C84" s="7" t="s">
        <v>981</v>
      </c>
      <c r="D84" s="55">
        <v>10</v>
      </c>
      <c r="E84" s="78">
        <f>SUMIFS(days!C:C,days!G:G,B84,days!F:F,D84)</f>
        <v>51.305049833887047</v>
      </c>
      <c r="F84" s="78">
        <f>SUMIFS(days!B:B,days!G:G,B84,days!F:F,D84)</f>
        <v>20.717414544112223</v>
      </c>
      <c r="G84" s="78">
        <f>SUMIFS(days!E:E,days!F:F,progression!D84,days!G:G,progression!B84)</f>
        <v>6</v>
      </c>
      <c r="H84" s="9">
        <f>IF(F84&gt;0,SUMIFS(days!D:D,days!G:G,B84,days!F:F,D84)/F84,0)</f>
        <v>1</v>
      </c>
      <c r="I84" s="79">
        <f t="shared" si="6"/>
        <v>0.66830369497136199</v>
      </c>
      <c r="J84" t="e">
        <f>IF(COUNTIFS(user_list!#REF!,progression!B84,user_list!#REF!,progression!D84)&gt;0,AVERAGEIFS(user_list!I:I,user_list!#REF!,progression!B84,user_list!#REF!,progression!D84),0)</f>
        <v>#REF!</v>
      </c>
      <c r="L84" s="55"/>
      <c r="R84" s="92"/>
    </row>
    <row r="85" spans="2:18" ht="15" customHeight="1" thickBot="1" x14ac:dyDescent="0.35">
      <c r="B85" s="55">
        <f t="shared" si="7"/>
        <v>2021</v>
      </c>
      <c r="C85" s="7" t="s">
        <v>982</v>
      </c>
      <c r="D85" s="55">
        <v>11</v>
      </c>
      <c r="E85" s="78">
        <f>SUMIFS(days!C:C,days!G:G,B85,days!F:F,D85)</f>
        <v>58.439890109890094</v>
      </c>
      <c r="F85" s="78">
        <f>SUMIFS(days!B:B,days!G:G,B85,days!F:F,D85)</f>
        <v>24.021340964590966</v>
      </c>
      <c r="G85" s="78">
        <f>SUMIFS(days!E:E,days!F:F,progression!D85,days!G:G,progression!B85)</f>
        <v>8</v>
      </c>
      <c r="H85" s="9">
        <f>IF(F85&gt;0,SUMIFS(days!D:D,days!G:G,B85,days!F:F,D85)/F85,0)</f>
        <v>0.96253331563268418</v>
      </c>
      <c r="I85" s="79">
        <f t="shared" si="6"/>
        <v>0.80071136548636557</v>
      </c>
      <c r="J85" t="e">
        <f>IF(COUNTIFS(user_list!#REF!,progression!B85,user_list!#REF!,progression!D85)&gt;0,AVERAGEIFS(user_list!I:I,user_list!#REF!,progression!B85,user_list!#REF!,progression!D85),0)</f>
        <v>#REF!</v>
      </c>
      <c r="L85" s="55"/>
      <c r="R85" s="92"/>
    </row>
    <row r="86" spans="2:18" ht="15" customHeight="1" thickBot="1" x14ac:dyDescent="0.35">
      <c r="B86" s="55">
        <f t="shared" si="7"/>
        <v>2021</v>
      </c>
      <c r="C86" s="7" t="s">
        <v>983</v>
      </c>
      <c r="D86" s="55">
        <v>12</v>
      </c>
      <c r="E86" s="78">
        <f>SUMIFS(days!C:C,days!G:G,B86,days!F:F,D86)</f>
        <v>101.14010989010985</v>
      </c>
      <c r="F86" s="78">
        <f>SUMIFS(days!B:B,days!G:G,B86,days!F:F,D86)</f>
        <v>37.658524114774096</v>
      </c>
      <c r="G86" s="78">
        <f>SUMIFS(days!E:E,days!F:F,progression!D86,days!G:G,progression!B86)</f>
        <v>18</v>
      </c>
      <c r="H86" s="9">
        <f>IF(F86&gt;0,SUMIFS(days!D:D,days!G:G,B86,days!F:F,D86)/F86,0)</f>
        <v>0.8857053809769978</v>
      </c>
      <c r="I86" s="79">
        <f t="shared" si="6"/>
        <v>1.2147911004765837</v>
      </c>
      <c r="J86" t="e">
        <f>IF(COUNTIFS(user_list!#REF!,progression!B86,user_list!#REF!,progression!D86)&gt;0,AVERAGEIFS(user_list!I:I,user_list!#REF!,progression!B86,user_list!#REF!,progression!D86),0)</f>
        <v>#REF!</v>
      </c>
      <c r="L86" s="55"/>
      <c r="R86" s="92"/>
    </row>
    <row r="87" spans="2:18" ht="15" customHeight="1" x14ac:dyDescent="0.3">
      <c r="B87" s="55">
        <f t="shared" si="7"/>
        <v>2022</v>
      </c>
      <c r="C87" s="55" t="s">
        <v>972</v>
      </c>
      <c r="D87" s="55">
        <v>1</v>
      </c>
      <c r="E87" s="76">
        <f>SUMIFS(days!C:C,days!G:G,B87,days!F:F,D87)</f>
        <v>86.093103448275826</v>
      </c>
      <c r="F87" s="78">
        <f>SUMIFS(days!B:B,days!G:G,B87,days!F:F,D87)</f>
        <v>31.997419266557184</v>
      </c>
      <c r="G87" s="78">
        <f>SUMIFS(days!E:E,days!F:F,progression!D87,days!G:G,progression!B87)</f>
        <v>6</v>
      </c>
      <c r="H87" s="57">
        <f>IF(F87&gt;0,SUMIFS(days!D:D,days!G:G,B87,days!F:F,D87)/F87,0)</f>
        <v>1</v>
      </c>
      <c r="I87" s="79">
        <f t="shared" si="6"/>
        <v>1.0321748150502317</v>
      </c>
    </row>
    <row r="88" spans="2:18" ht="15" customHeight="1" x14ac:dyDescent="0.3">
      <c r="B88" s="55">
        <f t="shared" si="7"/>
        <v>2022</v>
      </c>
      <c r="C88" s="55" t="s">
        <v>973</v>
      </c>
      <c r="D88" s="55">
        <v>2</v>
      </c>
      <c r="E88" s="76">
        <f>SUMIFS(days!C:C,days!G:G,B88,days!F:F,D88)</f>
        <v>49.04975369458127</v>
      </c>
      <c r="F88" s="76">
        <f>SUMIFS(days!B:B,days!G:G,B88,days!F:F,D88)</f>
        <v>15.978374384236449</v>
      </c>
      <c r="G88" s="76">
        <f>SUMIFS(days!E:E,days!F:F,progression!D88,days!G:G,progression!B88)</f>
        <v>5</v>
      </c>
      <c r="H88" s="58">
        <f>IF(F88&gt;0,SUMIFS(days!D:D,days!G:G,B88,days!F:F,D88)/F88,0)</f>
        <v>1</v>
      </c>
      <c r="I88" s="96">
        <f t="shared" si="6"/>
        <v>0.57065622800844462</v>
      </c>
    </row>
    <row r="89" spans="2:18" ht="15" customHeight="1" x14ac:dyDescent="0.3">
      <c r="B89" s="55">
        <f t="shared" si="7"/>
        <v>2022</v>
      </c>
      <c r="C89" s="55" t="s">
        <v>974</v>
      </c>
      <c r="D89" s="55">
        <v>3</v>
      </c>
      <c r="E89" s="76">
        <f>SUMIFS(days!C:C,days!G:G,B89,days!F:F,D89)</f>
        <v>60.859015756713958</v>
      </c>
      <c r="F89" s="76">
        <f>SUMIFS(days!B:B,days!G:G,B89,days!F:F,D89)</f>
        <v>23.580235599135861</v>
      </c>
      <c r="G89" s="76">
        <f>SUMIFS(days!E:E,days!F:F,progression!D89,days!G:G,progression!B89)</f>
        <v>3</v>
      </c>
      <c r="H89" s="58">
        <f>IF(F89&gt;0,SUMIFS(days!D:D,days!G:G,B89,days!F:F,D89)/F89,0)</f>
        <v>0.77049573219358791</v>
      </c>
      <c r="I89" s="96">
        <f t="shared" si="6"/>
        <v>0.76065276126244707</v>
      </c>
    </row>
    <row r="90" spans="2:18" ht="15" customHeight="1" x14ac:dyDescent="0.3">
      <c r="B90" s="55">
        <f t="shared" si="7"/>
        <v>2022</v>
      </c>
      <c r="C90" s="55" t="s">
        <v>975</v>
      </c>
      <c r="D90" s="55">
        <v>4</v>
      </c>
      <c r="E90" s="76">
        <f>SUMIFS(days!C:C,days!G:G,B90,days!F:F,D90)</f>
        <v>48.809555671857474</v>
      </c>
      <c r="F90" s="76">
        <f>SUMIFS(days!B:B,days!G:G,B90,days!F:F,D90)</f>
        <v>19.377367575467325</v>
      </c>
      <c r="G90" s="76">
        <f>SUMIFS(days!E:E,days!F:F,progression!D90,days!G:G,progression!B90)</f>
        <v>6</v>
      </c>
      <c r="H90" s="58">
        <f>IF(F90&gt;0,SUMIFS(days!D:D,days!G:G,B90,days!F:F,D90)/F90,0)</f>
        <v>0.80450206771565103</v>
      </c>
      <c r="I90" s="96">
        <f t="shared" si="6"/>
        <v>0.64591225251557749</v>
      </c>
    </row>
    <row r="91" spans="2:18" ht="15" customHeight="1" x14ac:dyDescent="0.3">
      <c r="B91" s="55">
        <f t="shared" si="7"/>
        <v>2022</v>
      </c>
      <c r="C91" s="55" t="s">
        <v>976</v>
      </c>
      <c r="D91" s="55">
        <v>5</v>
      </c>
      <c r="E91" s="76">
        <f>SUMIFS(days!C:C,days!G:G,B91,days!F:F,D91)</f>
        <v>125.46833333333332</v>
      </c>
      <c r="F91" s="76">
        <f>SUMIFS(days!B:B,days!G:G,B91,days!F:F,D91)</f>
        <v>50.35488580246912</v>
      </c>
      <c r="G91" s="76">
        <f>SUMIFS(days!E:E,days!F:F,progression!D91,days!G:G,progression!B91)</f>
        <v>11</v>
      </c>
      <c r="H91" s="58">
        <f>IF(F91&gt;0,SUMIFS(days!D:D,days!G:G,B91,days!F:F,D91)/F91,0)</f>
        <v>0.8824840945283241</v>
      </c>
      <c r="I91" s="96">
        <f t="shared" si="6"/>
        <v>1.6243511549183587</v>
      </c>
    </row>
    <row r="92" spans="2:18" ht="15" customHeight="1" x14ac:dyDescent="0.3">
      <c r="B92" s="55">
        <f t="shared" si="7"/>
        <v>2022</v>
      </c>
      <c r="C92" s="55" t="s">
        <v>977</v>
      </c>
      <c r="D92" s="55">
        <v>6</v>
      </c>
      <c r="E92" s="76">
        <f>SUMIFS(days!C:C,days!G:G,B92,days!F:F,D92)</f>
        <v>144.06805207463103</v>
      </c>
      <c r="F92" s="76">
        <f>SUMIFS(days!B:B,days!G:G,B92,days!F:F,D92)</f>
        <v>46.918618188990983</v>
      </c>
      <c r="G92" s="76">
        <f>SUMIFS(days!E:E,days!F:F,progression!D92,days!G:G,progression!B92)</f>
        <v>16</v>
      </c>
      <c r="H92" s="56">
        <f>IF(F92&gt;0,SUMIFS(days!D:D,days!G:G,B92,days!F:F,D92)/F92,0)</f>
        <v>0.99857909995562677</v>
      </c>
      <c r="I92" s="76">
        <f t="shared" si="6"/>
        <v>1.5639539396330329</v>
      </c>
    </row>
    <row r="93" spans="2:18" ht="15" customHeight="1" x14ac:dyDescent="0.3">
      <c r="B93" s="55">
        <f t="shared" si="7"/>
        <v>2022</v>
      </c>
      <c r="C93" s="55" t="s">
        <v>978</v>
      </c>
      <c r="D93" s="55">
        <v>7</v>
      </c>
      <c r="E93" s="76">
        <f>SUMIFS(days!C:C,days!G:G,B93,days!F:F,D93)</f>
        <v>119.6877294245715</v>
      </c>
      <c r="F93" s="76">
        <f>SUMIFS(days!B:B,days!G:G,B93,days!F:F,D93)</f>
        <v>45.129419719331999</v>
      </c>
      <c r="G93" s="76">
        <f>SUMIFS(days!E:E,days!F:F,progression!D93,days!G:G,progression!B93)</f>
        <v>12</v>
      </c>
      <c r="H93" s="56">
        <f>IF(F93&gt;0,SUMIFS(days!D:D,days!G:G,B93,days!F:F,D93)/F93,0)</f>
        <v>1</v>
      </c>
      <c r="I93" s="76">
        <f t="shared" si="6"/>
        <v>1.4557877328816773</v>
      </c>
    </row>
    <row r="94" spans="2:18" ht="15" customHeight="1" x14ac:dyDescent="0.3">
      <c r="B94" s="55">
        <f t="shared" si="7"/>
        <v>2022</v>
      </c>
      <c r="C94" s="55" t="s">
        <v>979</v>
      </c>
      <c r="D94" s="55">
        <v>8</v>
      </c>
      <c r="E94" s="76">
        <f>SUMIFS(days!C:C,days!G:G,B94,days!F:F,D94)</f>
        <v>188.06564707222597</v>
      </c>
      <c r="F94" s="76">
        <f>SUMIFS(days!B:B,days!G:G,B94,days!F:F,D94)</f>
        <v>62.7759579029645</v>
      </c>
      <c r="G94" s="76">
        <f>SUMIFS(days!E:E,days!F:F,progression!D94,days!G:G,progression!B94)</f>
        <v>22</v>
      </c>
      <c r="H94" s="56">
        <f>IF(F94&gt;0,SUMIFS(days!D:D,days!G:G,B94,days!F:F,D94)/F94,0)</f>
        <v>0.84538084220484067</v>
      </c>
      <c r="I94" s="76">
        <f>F94/DAY(EOMONTH(DATE(B94,D94,1),0))</f>
        <v>2.0250309000956288</v>
      </c>
    </row>
    <row r="95" spans="2:18" ht="15" customHeight="1" x14ac:dyDescent="0.3">
      <c r="B95" s="55">
        <f t="shared" si="7"/>
        <v>2022</v>
      </c>
      <c r="C95" s="55" t="s">
        <v>980</v>
      </c>
      <c r="D95" s="55">
        <v>9</v>
      </c>
      <c r="E95" s="76">
        <f>SUMIFS(days!C:C,days!G:G,B95,days!F:F,D95)</f>
        <v>30.470238095238106</v>
      </c>
      <c r="F95" s="76">
        <f>SUMIFS(days!B:B,days!G:G,B95,days!F:F,D95)</f>
        <v>12.058673941798942</v>
      </c>
      <c r="G95" s="76">
        <f>SUMIFS(days!E:E,days!F:F,progression!D95,days!G:G,progression!B95)</f>
        <v>3</v>
      </c>
      <c r="H95" s="56">
        <f>IF(F95&gt;0,SUMIFS(days!D:D,days!G:G,B95,days!F:F,D95)/F95,0)</f>
        <v>0.37357025544467748</v>
      </c>
      <c r="I95" s="76">
        <f t="shared" si="6"/>
        <v>0.40195579805996473</v>
      </c>
    </row>
    <row r="96" spans="2:18" ht="15" customHeight="1" x14ac:dyDescent="0.3">
      <c r="B96" s="55">
        <f t="shared" si="7"/>
        <v>2022</v>
      </c>
      <c r="C96" s="55" t="s">
        <v>981</v>
      </c>
      <c r="D96" s="55">
        <v>10</v>
      </c>
      <c r="E96" s="76">
        <f>SUMIFS(days!C:C,days!G:G,B96,days!F:F,D96)</f>
        <v>0</v>
      </c>
      <c r="F96" s="76">
        <f>SUMIFS(days!B:B,days!G:G,B96,days!F:F,D96)</f>
        <v>0</v>
      </c>
      <c r="G96" s="76">
        <f>SUMIFS(days!E:E,days!F:F,progression!D96,days!G:G,progression!B96)</f>
        <v>0</v>
      </c>
      <c r="H96" s="56">
        <f>IF(F96&gt;0,SUMIFS(days!D:D,days!G:G,B96,days!F:F,D96)/F96,0)</f>
        <v>0</v>
      </c>
      <c r="I96" s="76">
        <f t="shared" si="6"/>
        <v>0</v>
      </c>
    </row>
    <row r="97" spans="2:9" ht="15" customHeight="1" x14ac:dyDescent="0.3">
      <c r="B97" s="55">
        <f t="shared" si="7"/>
        <v>2022</v>
      </c>
      <c r="C97" s="55" t="s">
        <v>982</v>
      </c>
      <c r="D97" s="55">
        <v>11</v>
      </c>
      <c r="E97" s="76">
        <f>SUMIFS(days!C:C,days!G:G,B97,days!F:F,D97)</f>
        <v>0</v>
      </c>
      <c r="F97" s="76">
        <f>SUMIFS(days!B:B,days!G:G,B97,days!F:F,D97)</f>
        <v>0</v>
      </c>
      <c r="G97" s="76">
        <f>SUMIFS(days!E:E,days!F:F,progression!D97,days!G:G,progression!B97)</f>
        <v>0</v>
      </c>
      <c r="H97" s="56">
        <f>IF(F97&gt;0,SUMIFS(days!D:D,days!G:G,B97,days!F:F,D97)/F97,0)</f>
        <v>0</v>
      </c>
      <c r="I97" s="76">
        <f t="shared" si="6"/>
        <v>0</v>
      </c>
    </row>
    <row r="98" spans="2:9" ht="15" customHeight="1" x14ac:dyDescent="0.3">
      <c r="B98" s="55">
        <f t="shared" si="7"/>
        <v>2022</v>
      </c>
      <c r="C98" s="55" t="s">
        <v>983</v>
      </c>
      <c r="D98" s="55">
        <v>12</v>
      </c>
      <c r="E98" s="76">
        <f>SUMIFS(days!C:C,days!G:G,B98,days!F:F,D98)</f>
        <v>0</v>
      </c>
      <c r="F98" s="76">
        <f>SUMIFS(days!B:B,days!G:G,B98,days!F:F,D98)</f>
        <v>0</v>
      </c>
      <c r="G98" s="76">
        <f>SUMIFS(days!E:E,days!F:F,progression!D98,days!G:G,progression!B98)</f>
        <v>0</v>
      </c>
      <c r="H98" s="56">
        <f>IF(F98&gt;0,SUMIFS(days!D:D,days!G:G,B98,days!F:F,D98)/F98,0)</f>
        <v>0</v>
      </c>
      <c r="I98" s="76">
        <f t="shared" si="6"/>
        <v>0</v>
      </c>
    </row>
    <row r="99" spans="2:9" ht="15" customHeight="1" x14ac:dyDescent="0.3">
      <c r="B99" s="55"/>
      <c r="C99" s="55"/>
      <c r="D99" s="55"/>
      <c r="E99" s="76"/>
      <c r="F99" s="76"/>
      <c r="G99" s="76"/>
      <c r="H99" s="56"/>
      <c r="I99" s="76"/>
    </row>
    <row r="100" spans="2:9" ht="15" customHeight="1" x14ac:dyDescent="0.3">
      <c r="B100" s="55"/>
      <c r="C100" s="55"/>
      <c r="D100" s="55"/>
      <c r="E100" s="76"/>
      <c r="F100" s="76"/>
      <c r="G100" s="76"/>
      <c r="H100" s="56"/>
      <c r="I100" s="76"/>
    </row>
    <row r="101" spans="2:9" ht="15" customHeight="1" x14ac:dyDescent="0.3">
      <c r="B101" s="55"/>
      <c r="C101" s="55"/>
      <c r="D101" s="55"/>
      <c r="E101" s="76"/>
      <c r="F101" s="76"/>
      <c r="G101" s="76"/>
      <c r="H101" s="56"/>
      <c r="I101" s="76"/>
    </row>
    <row r="102" spans="2:9" ht="15" customHeight="1" x14ac:dyDescent="0.3">
      <c r="B102" s="55"/>
      <c r="C102" s="55"/>
      <c r="D102" s="55"/>
      <c r="E102" s="76"/>
      <c r="F102" s="76"/>
      <c r="G102" s="76"/>
      <c r="H102" s="56"/>
      <c r="I102" s="76"/>
    </row>
    <row r="103" spans="2:9" ht="15" customHeight="1" x14ac:dyDescent="0.3">
      <c r="B103" s="55"/>
      <c r="C103" s="55"/>
      <c r="D103" s="55"/>
      <c r="E103" s="76"/>
      <c r="F103" s="76"/>
      <c r="G103" s="76"/>
      <c r="H103" s="56"/>
      <c r="I103" s="76"/>
    </row>
    <row r="104" spans="2:9" ht="15" customHeight="1" x14ac:dyDescent="0.3">
      <c r="B104" s="55"/>
      <c r="C104" s="55"/>
      <c r="D104" s="55"/>
      <c r="E104" s="76"/>
      <c r="F104" s="76"/>
      <c r="G104" s="76"/>
      <c r="H104" s="56"/>
      <c r="I104" s="76"/>
    </row>
    <row r="105" spans="2:9" ht="15" customHeight="1" x14ac:dyDescent="0.3">
      <c r="B105" s="55"/>
      <c r="C105" s="55"/>
      <c r="D105" s="55"/>
      <c r="E105" s="76"/>
      <c r="F105" s="76"/>
      <c r="G105" s="76"/>
      <c r="H105" s="56"/>
      <c r="I105" s="76"/>
    </row>
    <row r="106" spans="2:9" ht="15" customHeight="1" x14ac:dyDescent="0.3">
      <c r="B106" s="55"/>
      <c r="C106" s="55"/>
      <c r="D106" s="55"/>
      <c r="E106" s="76"/>
      <c r="F106" s="76"/>
      <c r="G106" s="76"/>
      <c r="H106" s="56"/>
      <c r="I106" s="76"/>
    </row>
    <row r="107" spans="2:9" ht="15" customHeight="1" x14ac:dyDescent="0.3">
      <c r="B107" s="55"/>
      <c r="C107" s="55"/>
      <c r="D107" s="55"/>
      <c r="E107" s="76"/>
      <c r="F107" s="76"/>
      <c r="G107" s="76"/>
      <c r="H107" s="56"/>
      <c r="I107" s="76"/>
    </row>
    <row r="108" spans="2:9" ht="15" customHeight="1" x14ac:dyDescent="0.3">
      <c r="B108" s="55"/>
      <c r="C108" s="55"/>
      <c r="D108" s="55"/>
      <c r="E108" s="76"/>
      <c r="F108" s="76"/>
      <c r="G108" s="76"/>
      <c r="H108" s="56"/>
      <c r="I108" s="76"/>
    </row>
    <row r="109" spans="2:9" ht="15" customHeight="1" x14ac:dyDescent="0.3">
      <c r="B109" s="55"/>
      <c r="C109" s="55"/>
      <c r="D109" s="55"/>
      <c r="E109" s="76"/>
      <c r="F109" s="76"/>
      <c r="G109" s="76"/>
      <c r="H109" s="56"/>
      <c r="I109" s="76"/>
    </row>
    <row r="110" spans="2:9" ht="15" customHeight="1" x14ac:dyDescent="0.3">
      <c r="B110" s="55"/>
      <c r="C110" s="55"/>
      <c r="D110" s="55"/>
      <c r="E110" s="76"/>
      <c r="F110" s="76"/>
      <c r="G110" s="76"/>
      <c r="H110" s="56"/>
      <c r="I110" s="76"/>
    </row>
    <row r="111" spans="2:9" ht="15" customHeight="1" x14ac:dyDescent="0.3">
      <c r="B111" s="55"/>
      <c r="C111" s="55"/>
      <c r="D111" s="55"/>
      <c r="E111" s="76"/>
      <c r="F111" s="76"/>
      <c r="G111" s="76"/>
      <c r="H111" s="56"/>
      <c r="I111" s="76"/>
    </row>
    <row r="112" spans="2:9" ht="15" customHeight="1" x14ac:dyDescent="0.3">
      <c r="B112" s="55"/>
      <c r="C112" s="55"/>
      <c r="D112" s="55"/>
      <c r="E112" s="76"/>
      <c r="F112" s="76"/>
      <c r="G112" s="76"/>
      <c r="H112" s="56"/>
      <c r="I112" s="76"/>
    </row>
    <row r="113" spans="2:9" ht="15" customHeight="1" x14ac:dyDescent="0.3">
      <c r="B113" s="55"/>
      <c r="C113" s="55"/>
      <c r="D113" s="55"/>
      <c r="E113" s="76"/>
      <c r="F113" s="76"/>
      <c r="G113" s="76"/>
      <c r="H113" s="56"/>
      <c r="I113" s="76"/>
    </row>
    <row r="114" spans="2:9" ht="15" customHeight="1" x14ac:dyDescent="0.3">
      <c r="B114" s="55"/>
      <c r="C114" s="55"/>
      <c r="D114" s="55"/>
      <c r="E114" s="76"/>
      <c r="F114" s="76"/>
      <c r="G114" s="76"/>
      <c r="H114" s="56"/>
      <c r="I114" s="76"/>
    </row>
    <row r="115" spans="2:9" ht="15" customHeight="1" x14ac:dyDescent="0.3">
      <c r="B115" s="55"/>
      <c r="C115" s="55"/>
      <c r="D115" s="55"/>
      <c r="E115" s="76"/>
      <c r="F115" s="76"/>
      <c r="G115" s="76"/>
      <c r="H115" s="56"/>
      <c r="I115" s="76"/>
    </row>
    <row r="116" spans="2:9" x14ac:dyDescent="0.3">
      <c r="B116" s="55"/>
      <c r="C116" s="55"/>
      <c r="D116" s="55"/>
      <c r="E116" s="76"/>
      <c r="F116" s="76"/>
      <c r="G116" s="76"/>
      <c r="H116" s="56"/>
      <c r="I116" s="76"/>
    </row>
    <row r="117" spans="2:9" x14ac:dyDescent="0.3">
      <c r="B117" s="55"/>
      <c r="C117" s="55"/>
      <c r="D117" s="55"/>
      <c r="H117" s="56"/>
    </row>
    <row r="118" spans="2:9" x14ac:dyDescent="0.3">
      <c r="B118" s="55"/>
      <c r="C118" s="55"/>
      <c r="D118" s="55"/>
      <c r="H118" s="56"/>
    </row>
    <row r="119" spans="2:9" x14ac:dyDescent="0.3">
      <c r="B119" s="55"/>
      <c r="C119" s="55"/>
      <c r="D119" s="55"/>
      <c r="H119" s="56"/>
    </row>
    <row r="120" spans="2:9" x14ac:dyDescent="0.3">
      <c r="B120" s="55"/>
      <c r="C120" s="55"/>
      <c r="D120" s="55"/>
      <c r="H120" s="56"/>
    </row>
    <row r="121" spans="2:9" x14ac:dyDescent="0.3">
      <c r="B121" s="55"/>
      <c r="C121" s="55"/>
      <c r="D121" s="55"/>
      <c r="H121" s="56"/>
    </row>
    <row r="122" spans="2:9" x14ac:dyDescent="0.3">
      <c r="B122" s="55"/>
      <c r="C122" s="55"/>
      <c r="D122" s="55"/>
      <c r="H122" s="56"/>
    </row>
    <row r="123" spans="2:9" x14ac:dyDescent="0.3">
      <c r="B123" s="55"/>
      <c r="C123" s="55"/>
      <c r="D123" s="55"/>
      <c r="H123" s="56"/>
    </row>
    <row r="124" spans="2:9" x14ac:dyDescent="0.3">
      <c r="B124" s="55"/>
      <c r="C124" s="55"/>
      <c r="D124" s="55"/>
      <c r="H124" s="56"/>
    </row>
    <row r="125" spans="2:9" x14ac:dyDescent="0.3">
      <c r="B125" s="55"/>
      <c r="C125" s="55"/>
      <c r="D125" s="55"/>
      <c r="H125" s="56"/>
    </row>
    <row r="126" spans="2:9" x14ac:dyDescent="0.3">
      <c r="B126" s="55"/>
      <c r="C126" s="55"/>
      <c r="D126" s="55"/>
      <c r="H126" s="56"/>
    </row>
    <row r="127" spans="2:9" x14ac:dyDescent="0.3">
      <c r="B127" s="55"/>
      <c r="C127" s="55"/>
      <c r="D127" s="55"/>
      <c r="H127" s="56"/>
    </row>
    <row r="128" spans="2:9" x14ac:dyDescent="0.3">
      <c r="B128" s="55"/>
      <c r="C128" s="55"/>
      <c r="D128" s="55"/>
      <c r="H128" s="56"/>
    </row>
    <row r="129" spans="2:8" x14ac:dyDescent="0.3">
      <c r="B129" s="55"/>
      <c r="C129" s="55"/>
      <c r="D129" s="55"/>
      <c r="H129" s="56"/>
    </row>
    <row r="130" spans="2:8" x14ac:dyDescent="0.3">
      <c r="B130" s="55"/>
      <c r="C130" s="55"/>
      <c r="D130" s="55"/>
      <c r="H130" s="56"/>
    </row>
    <row r="131" spans="2:8" x14ac:dyDescent="0.3">
      <c r="B131" s="55"/>
      <c r="C131" s="55"/>
      <c r="D131" s="55"/>
      <c r="H131" s="56"/>
    </row>
    <row r="132" spans="2:8" x14ac:dyDescent="0.3">
      <c r="B132" s="55"/>
      <c r="C132" s="55"/>
      <c r="D132" s="55"/>
      <c r="H132" s="56"/>
    </row>
    <row r="133" spans="2:8" x14ac:dyDescent="0.3">
      <c r="B133" s="55"/>
      <c r="C133" s="55"/>
      <c r="D133" s="55"/>
      <c r="H133" s="56"/>
    </row>
    <row r="134" spans="2:8" x14ac:dyDescent="0.3">
      <c r="B134" s="55"/>
      <c r="C134" s="55"/>
      <c r="D134" s="55"/>
      <c r="H134" s="56"/>
    </row>
    <row r="135" spans="2:8" x14ac:dyDescent="0.3">
      <c r="B135" s="55"/>
      <c r="C135" s="55"/>
      <c r="H135" s="56"/>
    </row>
  </sheetData>
  <conditionalFormatting sqref="E3:E8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8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86">
    <cfRule type="dataBar" priority="9">
      <dataBar>
        <cfvo type="min"/>
        <cfvo type="max"/>
        <color rgb="FF638EC6"/>
      </dataBar>
    </cfRule>
  </conditionalFormatting>
  <conditionalFormatting sqref="I3:I86">
    <cfRule type="iconSet" priority="8">
      <iconSet>
        <cfvo type="percent" val="0"/>
        <cfvo type="percent" val="33"/>
        <cfvo type="percent" val="67"/>
      </iconSet>
    </cfRule>
  </conditionalFormatting>
  <conditionalFormatting sqref="N1:N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Q1048576">
    <cfRule type="dataBar" priority="5">
      <dataBar>
        <cfvo type="min"/>
        <cfvo type="max"/>
        <color rgb="FF638EC6"/>
      </dataBar>
    </cfRule>
  </conditionalFormatting>
  <conditionalFormatting sqref="R1:R1048576">
    <cfRule type="iconSet" priority="4">
      <iconSet>
        <cfvo type="percent" val="0"/>
        <cfvo type="percent" val="33"/>
        <cfvo type="percent" val="67"/>
      </iconSet>
    </cfRule>
  </conditionalFormatting>
  <conditionalFormatting sqref="G3:G8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1:P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3:E9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9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98">
    <cfRule type="colorScale" priority="14">
      <colorScale>
        <cfvo type="min"/>
        <cfvo type="percentile" val="50"/>
        <cfvo type="max"/>
        <color rgb="FFF8696B"/>
        <color rgb="FFFFEB84"/>
        <color rgb="FF5A8BC6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5A8BC6"/>
      </colorScale>
    </cfRule>
  </conditionalFormatting>
  <conditionalFormatting sqref="H3:H98">
    <cfRule type="dataBar" priority="15">
      <dataBar>
        <cfvo type="num" val="0"/>
        <cfvo type="num" val="1"/>
        <color rgb="FF638EC6"/>
      </dataBar>
    </cfRule>
    <cfRule type="dataBar" priority="19">
      <dataBar>
        <cfvo type="num" val="0"/>
        <cfvo type="num" val="1"/>
        <color rgb="FF638EC6"/>
      </dataBar>
    </cfRule>
  </conditionalFormatting>
  <conditionalFormatting sqref="I3:I98">
    <cfRule type="iconSet" priority="20">
      <iconSet iconSet="3Symbols">
        <cfvo type="percent" val="0"/>
        <cfvo type="percent" val="33"/>
        <cfvo type="percent" val="67"/>
      </iconSet>
    </cfRule>
    <cfRule type="iconSet" priority="20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/>
  <drawing r:id="rId1"/>
  <legacy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selection activeCell="A11" sqref="A11"/>
    </sheetView>
  </sheetViews>
  <sheetFormatPr defaultRowHeight="14.4" x14ac:dyDescent="0.3"/>
  <cols>
    <col min="1" max="1" width="10.5546875" style="69" bestFit="1" customWidth="1"/>
    <col min="2" max="2" width="9.77734375" style="69" customWidth="1"/>
    <col min="3" max="3" width="9.44140625" style="69" bestFit="1" customWidth="1"/>
    <col min="4" max="4" width="13.21875" style="69" customWidth="1"/>
    <col min="8" max="8" width="11.77734375" style="69" bestFit="1" customWidth="1"/>
    <col min="14" max="14" width="10.44140625" style="69" customWidth="1"/>
  </cols>
  <sheetData>
    <row r="1" spans="1:17" ht="14.4" customHeight="1" x14ac:dyDescent="0.3">
      <c r="A1" s="2">
        <f ca="1">TODAY()</f>
        <v>44835</v>
      </c>
      <c r="B1" t="s">
        <v>989</v>
      </c>
      <c r="D1" s="99" t="s">
        <v>984</v>
      </c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</row>
    <row r="2" spans="1:17" ht="15" customHeight="1" thickBot="1" x14ac:dyDescent="0.35">
      <c r="E2" s="62"/>
      <c r="F2" s="62"/>
      <c r="G2" s="62"/>
      <c r="N2" t="s">
        <v>985</v>
      </c>
    </row>
    <row r="3" spans="1:17" x14ac:dyDescent="0.3">
      <c r="B3" s="19" t="s">
        <v>986</v>
      </c>
      <c r="C3" s="20" t="s">
        <v>987</v>
      </c>
      <c r="D3" t="s">
        <v>970</v>
      </c>
      <c r="E3" s="62"/>
      <c r="F3" s="62"/>
      <c r="G3" s="62"/>
      <c r="N3" t="s">
        <v>630</v>
      </c>
    </row>
    <row r="4" spans="1:17" x14ac:dyDescent="0.3">
      <c r="B4" s="21">
        <v>0</v>
      </c>
      <c r="C4">
        <f t="array" ref="C4">SUMPRODUCT((tb_list[my_score]=geral!B4)*(IF($B$1="NOT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4" s="38">
        <f>SUMPRODUCT((tb_list[my_score]=geral!B4)*ISNUMBER(tb_list[show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5.0672222222222221</v>
      </c>
      <c r="N4" t="s">
        <v>585</v>
      </c>
    </row>
    <row r="5" spans="1:17" x14ac:dyDescent="0.3">
      <c r="B5" s="21">
        <v>1</v>
      </c>
      <c r="C5">
        <f t="array" ref="C5">SUMPRODUCT((tb_list[my_score]=geral!B5)*(IF($B$1="NOT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5" s="38">
        <f t="array" ref="D5">SUMPRODUCT((tb_list[my_score]=geral!B5)*ISNUMBER(tb_list[show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0</v>
      </c>
      <c r="N5" t="s">
        <v>656</v>
      </c>
    </row>
    <row r="6" spans="1:17" x14ac:dyDescent="0.3">
      <c r="B6" s="21">
        <v>2</v>
      </c>
      <c r="C6">
        <f t="array" ref="C6">SUMPRODUCT((tb_list[my_score]=geral!B6)*(IF($B$1="NOT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5</v>
      </c>
      <c r="D6" s="38">
        <f t="array" ref="D6">SUMPRODUCT((tb_list[my_score]=geral!B6)*ISNUMBER(tb_list[show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29.032499999999999</v>
      </c>
      <c r="N6" t="s">
        <v>651</v>
      </c>
    </row>
    <row r="7" spans="1:17" x14ac:dyDescent="0.3">
      <c r="B7" s="21">
        <v>3</v>
      </c>
      <c r="C7">
        <f t="array" ref="C7">SUMPRODUCT((tb_list[my_score]=geral!B7)*(IF($B$1="NOT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25</v>
      </c>
      <c r="D7" s="38">
        <f t="array" ref="D7">SUMPRODUCT((tb_list[my_score]=geral!B7)*ISNUMBER(tb_list[show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108.23611111111111</v>
      </c>
      <c r="N7" t="s">
        <v>630</v>
      </c>
    </row>
    <row r="8" spans="1:17" x14ac:dyDescent="0.3">
      <c r="B8" s="21">
        <v>4</v>
      </c>
      <c r="C8">
        <f>SUMPRODUCT((tb_list[my_score]=geral!B8)*(IF($B$1="NOT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50</v>
      </c>
      <c r="D8" s="38">
        <f t="array" ref="D8">SUMPRODUCT((tb_list[my_score]=geral!B8)*ISNUMBER(tb_list[show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185.22277777777779</v>
      </c>
      <c r="N8" t="s">
        <v>729</v>
      </c>
    </row>
    <row r="9" spans="1:17" x14ac:dyDescent="0.3">
      <c r="B9" s="21">
        <v>5</v>
      </c>
      <c r="C9">
        <f t="array" ref="C9">SUMPRODUCT((tb_list[my_score]=geral!B9)*(IF($B$1="NOT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101</v>
      </c>
      <c r="D9" s="38">
        <f t="array" ref="D9">SUMPRODUCT((tb_list[my_score]=geral!B9)*ISNUMBER(tb_list[show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394.51805555555552</v>
      </c>
      <c r="N9" t="s">
        <v>988</v>
      </c>
    </row>
    <row r="10" spans="1:17" x14ac:dyDescent="0.3">
      <c r="B10" s="21">
        <v>6</v>
      </c>
      <c r="C10">
        <f t="array" ref="C10">SUMPRODUCT((tb_list[my_score]=geral!B10)*(IF($B$1="NOT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120</v>
      </c>
      <c r="D10" s="38">
        <f t="array" ref="D10">SUMPRODUCT((tb_list[my_score]=geral!B10)*ISNUMBER(tb_list[show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415.95277777777773</v>
      </c>
      <c r="N10" t="s">
        <v>658</v>
      </c>
    </row>
    <row r="11" spans="1:17" x14ac:dyDescent="0.3">
      <c r="B11" s="21">
        <v>7</v>
      </c>
      <c r="C11">
        <f t="array" ref="C11">SUMPRODUCT((tb_list[my_score]=geral!B11)*(IF($B$1="NOT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107</v>
      </c>
      <c r="D11" s="38">
        <f t="array" ref="D11">SUMPRODUCT((tb_list[my_score]=geral!B11)*ISNUMBER(tb_list[show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779.21194444444461</v>
      </c>
      <c r="N11" t="s">
        <v>989</v>
      </c>
    </row>
    <row r="12" spans="1:17" x14ac:dyDescent="0.3">
      <c r="B12" s="21">
        <v>8</v>
      </c>
      <c r="C12">
        <f t="array" ref="C12">SUMPRODUCT((tb_list[my_score]=geral!B12)*(IF($B$1="NOT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47</v>
      </c>
      <c r="D12" s="38">
        <f t="array" ref="D12">SUMPRODUCT((tb_list[my_score]=geral!B12)*ISNUMBER(tb_list[show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405.60055555555556</v>
      </c>
    </row>
    <row r="13" spans="1:17" x14ac:dyDescent="0.3">
      <c r="B13" s="21">
        <v>9</v>
      </c>
      <c r="C13">
        <f t="array" ref="C13">SUMPRODUCT((tb_list[my_score]=geral!B13)*(IF($B$1="NOT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16</v>
      </c>
      <c r="D13" s="38">
        <f t="array" ref="D13">SUMPRODUCT((tb_list[my_score]=geral!B13)*ISNUMBER(tb_list[show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255.30861111111113</v>
      </c>
    </row>
    <row r="14" spans="1:17" ht="15" customHeight="1" thickBot="1" x14ac:dyDescent="0.35">
      <c r="B14" s="23">
        <v>10</v>
      </c>
      <c r="C14">
        <f t="array" ref="C14">SUMPRODUCT((tb_list[my_score]=geral!B14)*(IF($B$1="NOT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5</v>
      </c>
      <c r="D14" s="38">
        <f t="array" ref="D14">SUMPRODUCT((tb_list[my_score]=geral!B14)*ISNUMBER(tb_list[show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28.517500000000002</v>
      </c>
    </row>
    <row r="15" spans="1:17" x14ac:dyDescent="0.3">
      <c r="B15" t="s">
        <v>990</v>
      </c>
      <c r="C15">
        <f>SUM(C4:C14)</f>
        <v>478</v>
      </c>
      <c r="D15" s="38">
        <f>SUM(D4:D14)</f>
        <v>2606.6680555555558</v>
      </c>
    </row>
    <row r="16" spans="1:17" x14ac:dyDescent="0.3">
      <c r="B16" t="s">
        <v>991</v>
      </c>
      <c r="C16" s="38">
        <f>+SUMPRODUCT(C4:C14,$B$4:$B$14)/C15</f>
        <v>5.9184100418410042</v>
      </c>
      <c r="D16" s="38">
        <f>+SUMPRODUCT(D4:D14,$B$4:$B$14)/D15</f>
        <v>6.4734793939261532</v>
      </c>
    </row>
    <row r="17" spans="2:8" x14ac:dyDescent="0.3">
      <c r="D17" s="76"/>
    </row>
    <row r="18" spans="2:8" x14ac:dyDescent="0.3">
      <c r="B18" t="s">
        <v>4</v>
      </c>
      <c r="C18" t="s">
        <v>992</v>
      </c>
      <c r="D18" s="76" t="s">
        <v>993</v>
      </c>
    </row>
    <row r="19" spans="2:8" x14ac:dyDescent="0.3">
      <c r="B19">
        <v>1907</v>
      </c>
      <c r="C19">
        <f t="array" ref="C19">SUMPRODUCT((tb_list[year]=B19)*(IF($B$1="NOT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19" s="76">
        <f t="array" ref="D19">SUMPRODUCT((tb_list[year]=B19)*ISNUMBER(tb_list[show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0</v>
      </c>
      <c r="H19">
        <f>COUNTIFS(C19:C26,OR(C19:C26,"&lt;="&amp;5,"&gt;=20"))</f>
        <v>0</v>
      </c>
    </row>
    <row r="20" spans="2:8" x14ac:dyDescent="0.3">
      <c r="B20">
        <f>_xlfn.AGGREGATE(15,6,(tb_list[year]&gt;geral!B19)/(tb_list[year]&gt;geral!B19)*tb_list[year],1)</f>
        <v>1984</v>
      </c>
      <c r="C20">
        <f t="array" ref="C20">SUMPRODUCT((tb_list[year]=B20)*(IF($B$1="NOT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</v>
      </c>
      <c r="D20" s="76">
        <f t="array" ref="D20">SUMPRODUCT((tb_list[year]=B20)*ISNUMBER(tb_list[show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1.9833333333333329</v>
      </c>
    </row>
    <row r="21" spans="2:8" x14ac:dyDescent="0.3">
      <c r="B21">
        <f t="array" ref="B21">_xlfn.AGGREGATE(15,6,(tb_list[year]&gt;geral!B20)/(tb_list[year]&gt;geral!B20)*tb_list[year],1)</f>
        <v>1985</v>
      </c>
      <c r="C21">
        <f t="array" ref="C21">SUMPRODUCT((tb_list[year]=B21)*(IF($B$1="NOT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</v>
      </c>
      <c r="D21" s="76">
        <f t="array" ref="D21">SUMPRODUCT((tb_list[year]=B21)*ISNUMBER(tb_list[show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1.333333333333333</v>
      </c>
    </row>
    <row r="22" spans="2:8" x14ac:dyDescent="0.3">
      <c r="B22">
        <f t="array" ref="B22">_xlfn.AGGREGATE(15,6,(tb_list[year]&gt;geral!B21)/(tb_list[year]&gt;geral!B21)*tb_list[year],1)</f>
        <v>1986</v>
      </c>
      <c r="C22">
        <f t="array" ref="C22">SUMPRODUCT((tb_list[year]=B22)*(IF($B$1="NOT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</v>
      </c>
      <c r="D22" s="76">
        <f t="array" ref="D22">SUMPRODUCT((tb_list[year]=B22)*ISNUMBER(tb_list[show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62.9</v>
      </c>
    </row>
    <row r="23" spans="2:8" x14ac:dyDescent="0.3">
      <c r="B23">
        <f t="array" ref="B23">_xlfn.AGGREGATE(15,6,(tb_list[year]&gt;geral!B22)/(tb_list[year]&gt;geral!B22)*tb_list[year],1)</f>
        <v>1989</v>
      </c>
      <c r="C23">
        <f t="array" ref="C23">SUMPRODUCT((tb_list[year]=B23)*(IF($B$1="NOT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23" s="76">
        <f t="array" ref="D23">SUMPRODUCT((tb_list[year]=B23)*ISNUMBER(tb_list[show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118.29166666666663</v>
      </c>
    </row>
    <row r="24" spans="2:8" x14ac:dyDescent="0.3">
      <c r="B24">
        <f t="array" ref="B24">_xlfn.AGGREGATE(15,6,(tb_list[year]&gt;geral!B23)/(tb_list[year]&gt;geral!B23)*tb_list[year],1)</f>
        <v>1998</v>
      </c>
      <c r="C24">
        <f t="array" ref="C24">SUMPRODUCT((tb_list[year]=B24)*(IF($B$1="NOT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24" s="76">
        <f t="array" ref="D24">SUMPRODUCT((tb_list[year]=B24)*ISNUMBER(tb_list[show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11.266666666666667</v>
      </c>
    </row>
    <row r="25" spans="2:8" x14ac:dyDescent="0.3">
      <c r="B25">
        <f t="array" ref="B25">_xlfn.AGGREGATE(15,6,(tb_list[year]&gt;geral!B24)/(tb_list[year]&gt;geral!B24)*tb_list[year],1)</f>
        <v>1999</v>
      </c>
      <c r="C25">
        <f t="array" ref="C25">SUMPRODUCT((tb_list[year]=B25)*(IF($B$1="NOT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</v>
      </c>
      <c r="D25" s="76">
        <f t="array" ref="D25">SUMPRODUCT((tb_list[year]=B25)*ISNUMBER(tb_list[show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65.936666666666667</v>
      </c>
    </row>
    <row r="26" spans="2:8" x14ac:dyDescent="0.3">
      <c r="B26">
        <f t="array" ref="B26">_xlfn.AGGREGATE(15,6,(tb_list[year]&gt;geral!B25)/(tb_list[year]&gt;geral!B25)*tb_list[year],1)</f>
        <v>2000</v>
      </c>
      <c r="C26">
        <f t="array" ref="C26">SUMPRODUCT((tb_list[year]=B26)*(IF($B$1="NOT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36</v>
      </c>
      <c r="D26" s="76">
        <f t="array" ref="D26">SUMPRODUCT((tb_list[year]=B26)*ISNUMBER(tb_list[show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319.51583333333332</v>
      </c>
    </row>
    <row r="27" spans="2:8" x14ac:dyDescent="0.3">
      <c r="B27">
        <f t="array" ref="B27">_xlfn.AGGREGATE(15,6,(tb_list[year]&gt;geral!B26)/(tb_list[year]&gt;geral!B26)*tb_list[year],1)</f>
        <v>2001</v>
      </c>
      <c r="C27">
        <f t="array" ref="C27">SUMPRODUCT((tb_list[year]=B27)*(IF($B$1="NOT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30</v>
      </c>
      <c r="D27" s="76">
        <f t="array" ref="D27">SUMPRODUCT((tb_list[year]=B27)*ISNUMBER(tb_list[show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199.73833333333337</v>
      </c>
    </row>
    <row r="28" spans="2:8" x14ac:dyDescent="0.3">
      <c r="B28">
        <f t="array" ref="B28">_xlfn.AGGREGATE(15,6,(tb_list[year]&gt;geral!B27)/(tb_list[year]&gt;geral!B27)*tb_list[year],1)</f>
        <v>2002</v>
      </c>
      <c r="C28">
        <f t="array" ref="C28">SUMPRODUCT((tb_list[year]=B28)*(IF($B$1="NOT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31</v>
      </c>
      <c r="D28" s="76">
        <f t="array" ref="D28">SUMPRODUCT((tb_list[year]=B28)*ISNUMBER(tb_list[show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285.62472222222215</v>
      </c>
    </row>
    <row r="29" spans="2:8" x14ac:dyDescent="0.3">
      <c r="B29">
        <f t="array" ref="B29">_xlfn.AGGREGATE(15,6,(tb_list[year]&gt;geral!B28)/(tb_list[year]&gt;geral!B28)*tb_list[year],1)</f>
        <v>2003</v>
      </c>
      <c r="C29">
        <f t="array" ref="C29">SUMPRODUCT((tb_list[year]=B29)*(IF($B$1="NOT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16</v>
      </c>
      <c r="D29" s="76">
        <f t="array" ref="D29">SUMPRODUCT((tb_list[year]=B29)*ISNUMBER(tb_list[show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77.993333333333325</v>
      </c>
    </row>
    <row r="30" spans="2:8" x14ac:dyDescent="0.3">
      <c r="B30">
        <f t="array" ref="B30">_xlfn.AGGREGATE(15,6,(tb_list[year]&gt;geral!B29)/(tb_list[year]&gt;geral!B29)*tb_list[year],1)</f>
        <v>2004</v>
      </c>
      <c r="C30">
        <f t="array" ref="C30">SUMPRODUCT((tb_list[year]=B30)*(IF($B$1="NOT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4</v>
      </c>
      <c r="D30" s="76">
        <f t="array" ref="D30">SUMPRODUCT((tb_list[year]=B30)*ISNUMBER(tb_list[show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89.37777777777778</v>
      </c>
    </row>
    <row r="31" spans="2:8" x14ac:dyDescent="0.3">
      <c r="B31">
        <f t="array" ref="B31">_xlfn.AGGREGATE(15,6,(tb_list[year]&gt;geral!B30)/(tb_list[year]&gt;geral!B30)*tb_list[year],1)</f>
        <v>2005</v>
      </c>
      <c r="C31">
        <f t="array" ref="C31">SUMPRODUCT((tb_list[year]=B31)*(IF($B$1="NOT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31" s="76">
        <f t="array" ref="D31">SUMPRODUCT((tb_list[year]=B31)*ISNUMBER(tb_list[show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2</v>
      </c>
    </row>
    <row r="32" spans="2:8" x14ac:dyDescent="0.3">
      <c r="B32">
        <f t="array" ref="B32">_xlfn.AGGREGATE(15,6,(tb_list[year]&gt;geral!B31)/(tb_list[year]&gt;geral!B31)*tb_list[year],1)</f>
        <v>2007</v>
      </c>
      <c r="C32">
        <f t="array" ref="C32">SUMPRODUCT((tb_list[year]=B32)*(IF($B$1="NOT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32" s="76">
        <f t="array" ref="D32">SUMPRODUCT((tb_list[year]=B32)*ISNUMBER(tb_list[show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194.60333333333338</v>
      </c>
    </row>
    <row r="33" spans="2:4" x14ac:dyDescent="0.3">
      <c r="B33">
        <f t="array" ref="B33">_xlfn.AGGREGATE(15,6,(tb_list[year]&gt;geral!B32)/(tb_list[year]&gt;geral!B32)*tb_list[year],1)</f>
        <v>2009</v>
      </c>
      <c r="C33">
        <f t="array" ref="C33">SUMPRODUCT((tb_list[year]=B33)*(IF($B$1="NOT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</v>
      </c>
      <c r="D33" s="76">
        <f t="array" ref="D33">SUMPRODUCT((tb_list[year]=B33)*ISNUMBER(tb_list[show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6.2833333333333332</v>
      </c>
    </row>
    <row r="34" spans="2:4" x14ac:dyDescent="0.3">
      <c r="B34">
        <f t="array" ref="B34">_xlfn.AGGREGATE(15,6,(tb_list[year]&gt;geral!B33)/(tb_list[year]&gt;geral!B33)*tb_list[year],1)</f>
        <v>2012</v>
      </c>
      <c r="C34">
        <f t="array" ref="C34">SUMPRODUCT((tb_list[year]=B34)*(IF($B$1="NOT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</v>
      </c>
      <c r="D34" s="76">
        <f t="array" ref="D34">SUMPRODUCT((tb_list[year]=B34)*ISNUMBER(tb_list[show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8.2413888888888884</v>
      </c>
    </row>
    <row r="35" spans="2:4" x14ac:dyDescent="0.3">
      <c r="B35">
        <f t="array" ref="B35">_xlfn.AGGREGATE(15,6,(tb_list[year]&gt;geral!B34)/(tb_list[year]&gt;geral!B34)*tb_list[year],1)</f>
        <v>2013</v>
      </c>
      <c r="C35">
        <f t="array" ref="C35">SUMPRODUCT((tb_list[year]=B35)*(IF($B$1="NOT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7</v>
      </c>
      <c r="D35" s="76">
        <f t="array" ref="D35">SUMPRODUCT((tb_list[year]=B35)*ISNUMBER(tb_list[show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36.620555555555562</v>
      </c>
    </row>
    <row r="36" spans="2:4" x14ac:dyDescent="0.3">
      <c r="B36">
        <f t="array" ref="B36">_xlfn.AGGREGATE(15,6,(tb_list[year]&gt;geral!B35)/(tb_list[year]&gt;geral!B35)*tb_list[year],1)</f>
        <v>2015</v>
      </c>
      <c r="C36">
        <f t="array" ref="C36">SUMPRODUCT((tb_list[year]=B36)*(IF($B$1="NOT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6</v>
      </c>
      <c r="D36" s="76">
        <f t="array" ref="D36">SUMPRODUCT((tb_list[year]=B36)*ISNUMBER(tb_list[show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21.073055555555555</v>
      </c>
    </row>
    <row r="37" spans="2:4" x14ac:dyDescent="0.3">
      <c r="B37">
        <f t="array" ref="B37">_xlfn.AGGREGATE(15,6,(tb_list[year]&gt;geral!B36)/(tb_list[year]&gt;geral!B36)*tb_list[year],1)</f>
        <v>2016</v>
      </c>
      <c r="C37">
        <f t="array" ref="C37">SUMPRODUCT((tb_list[year]=B37)*(IF($B$1="NOT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4</v>
      </c>
      <c r="D37" s="76">
        <f t="array" ref="D37">SUMPRODUCT((tb_list[year]=B37)*ISNUMBER(tb_list[show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8.0619444444444461</v>
      </c>
    </row>
    <row r="38" spans="2:4" x14ac:dyDescent="0.3">
      <c r="B38">
        <f t="array" ref="B38">_xlfn.AGGREGATE(15,6,(tb_list[year]&gt;geral!B37)/(tb_list[year]&gt;geral!B37)*tb_list[year],1)</f>
        <v>2017</v>
      </c>
      <c r="C38">
        <f t="array" ref="C38">SUMPRODUCT((tb_list[year]=B38)*(IF($B$1="NOT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4</v>
      </c>
      <c r="D38" s="76">
        <f t="array" ref="D38">SUMPRODUCT((tb_list[year]=B38)*ISNUMBER(tb_list[show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1.0408333333333333</v>
      </c>
    </row>
    <row r="39" spans="2:4" x14ac:dyDescent="0.3">
      <c r="B39">
        <f t="array" ref="B39">_xlfn.AGGREGATE(15,6,(tb_list[year]&gt;geral!B38)/(tb_list[year]&gt;geral!B38)*tb_list[year],1)</f>
        <v>2018</v>
      </c>
      <c r="C39">
        <f t="array" ref="C39">SUMPRODUCT((tb_list[year]=B39)*(IF($B$1="NOT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13</v>
      </c>
      <c r="D39" s="76">
        <f t="array" ref="D39">SUMPRODUCT((tb_list[year]=B39)*ISNUMBER(tb_list[show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22.98138888888889</v>
      </c>
    </row>
    <row r="40" spans="2:4" x14ac:dyDescent="0.3">
      <c r="B40">
        <f t="array" ref="B40">_xlfn.AGGREGATE(15,6,(tb_list[year]&gt;geral!B39)/(tb_list[year]&gt;geral!B39)*tb_list[year],1)</f>
        <v>2019</v>
      </c>
      <c r="C40">
        <f t="array" ref="C40">SUMPRODUCT((tb_list[year]=B40)*(IF($B$1="NOT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118</v>
      </c>
      <c r="D40" s="76">
        <f t="array" ref="D40">SUMPRODUCT((tb_list[year]=B40)*ISNUMBER(tb_list[show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410.67250000000013</v>
      </c>
    </row>
    <row r="41" spans="2:4" x14ac:dyDescent="0.3">
      <c r="B41">
        <f t="array" ref="B41">_xlfn.AGGREGATE(15,6,(tb_list[year]&gt;geral!B40)/(tb_list[year]&gt;geral!B40)*tb_list[year],1)</f>
        <v>2020</v>
      </c>
      <c r="C41">
        <f t="array" ref="C41">SUMPRODUCT((tb_list[year]=B41)*(IF($B$1="NOT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99</v>
      </c>
      <c r="D41" s="76">
        <f t="array" ref="D41">SUMPRODUCT((tb_list[year]=B41)*ISNUMBER(tb_list[show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315.44666666666677</v>
      </c>
    </row>
    <row r="42" spans="2:4" x14ac:dyDescent="0.3">
      <c r="B42">
        <f t="array" ref="B42">_xlfn.AGGREGATE(15,6,(tb_list[year]&gt;geral!B41)/(tb_list[year]&gt;geral!B41)*tb_list[year],1)</f>
        <v>2021</v>
      </c>
      <c r="C42">
        <f t="array" ref="C42">SUMPRODUCT((tb_list[year]=B42)*(IF($B$1="NOT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88</v>
      </c>
      <c r="D42" s="76">
        <f t="array" ref="D42">SUMPRODUCT((tb_list[year]=B42)*ISNUMBER(tb_list[show duration])*(IF($B$1="NOT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335.5672222222222</v>
      </c>
    </row>
    <row r="43" spans="2:4" x14ac:dyDescent="0.3">
      <c r="D43" s="76"/>
    </row>
    <row r="44" spans="2:4" x14ac:dyDescent="0.3">
      <c r="D44" s="76"/>
    </row>
    <row r="45" spans="2:4" x14ac:dyDescent="0.3">
      <c r="D45" s="76"/>
    </row>
    <row r="46" spans="2:4" x14ac:dyDescent="0.3">
      <c r="D46" s="76"/>
    </row>
    <row r="47" spans="2:4" x14ac:dyDescent="0.3">
      <c r="D47" s="76"/>
    </row>
    <row r="48" spans="2:4" x14ac:dyDescent="0.3">
      <c r="D48" s="76"/>
    </row>
    <row r="49" spans="4:4" x14ac:dyDescent="0.3">
      <c r="D49" s="76"/>
    </row>
  </sheetData>
  <mergeCells count="1">
    <mergeCell ref="D1:Q1"/>
  </mergeCells>
  <conditionalFormatting sqref="E5:E14">
    <cfRule type="dataBar" priority="4">
      <dataBar>
        <cfvo type="min"/>
        <cfvo type="max"/>
        <color rgb="FF638EC6"/>
      </dataBar>
    </cfRule>
  </conditionalFormatting>
  <conditionalFormatting sqref="C4:C14">
    <cfRule type="dataBar" priority="2">
      <dataBar>
        <cfvo type="min"/>
        <cfvo type="max"/>
        <color rgb="FF63C384"/>
      </dataBar>
    </cfRule>
  </conditionalFormatting>
  <conditionalFormatting sqref="D4:D14">
    <cfRule type="dataBar" priority="1">
      <dataBar>
        <cfvo type="min"/>
        <cfvo type="max"/>
        <color rgb="FF638EC6"/>
      </dataBar>
    </cfRule>
  </conditionalFormatting>
  <dataValidations count="1">
    <dataValidation type="list" allowBlank="1" showInputMessage="1" showErrorMessage="1" sqref="O18 B1">
      <formula1>$N$3:$N$11</formula1>
    </dataValidation>
  </dataValidations>
  <pageMargins left="0.7" right="0.7" top="0.75" bottom="0.75" header="0.3" footer="0.3"/>
  <pageSetup paperSize="9" orientation="portrait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G38" sqref="G38"/>
    </sheetView>
  </sheetViews>
  <sheetFormatPr defaultRowHeight="14.4" x14ac:dyDescent="0.3"/>
  <cols>
    <col min="1" max="1" width="10.5546875" style="69" bestFit="1" customWidth="1"/>
    <col min="2" max="2" width="9.77734375" style="69" customWidth="1"/>
    <col min="3" max="7" width="8.88671875" style="69" customWidth="1"/>
    <col min="8" max="8" width="11.77734375" style="69" bestFit="1" customWidth="1"/>
    <col min="9" max="16" width="8.88671875" style="69" customWidth="1"/>
    <col min="17" max="17" width="16.21875" style="69" customWidth="1"/>
    <col min="18" max="19" width="8.88671875" style="69" customWidth="1"/>
    <col min="20" max="16384" width="8.88671875" style="69"/>
  </cols>
  <sheetData>
    <row r="1" spans="1:17" x14ac:dyDescent="0.3">
      <c r="A1" s="2">
        <f ca="1">TODAY()</f>
        <v>44835</v>
      </c>
      <c r="B1" t="s">
        <v>585</v>
      </c>
      <c r="D1" s="99" t="s">
        <v>984</v>
      </c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</row>
    <row r="2" spans="1:17" ht="15" customHeight="1" thickBot="1" x14ac:dyDescent="0.35">
      <c r="A2" t="s">
        <v>9</v>
      </c>
      <c r="B2">
        <v>2021</v>
      </c>
      <c r="N2" t="s">
        <v>630</v>
      </c>
    </row>
    <row r="3" spans="1:17" x14ac:dyDescent="0.3">
      <c r="B3" s="19" t="s">
        <v>986</v>
      </c>
      <c r="C3" s="20" t="s">
        <v>987</v>
      </c>
      <c r="N3" t="s">
        <v>585</v>
      </c>
    </row>
    <row r="4" spans="1:17" x14ac:dyDescent="0.3">
      <c r="B4" s="21">
        <v>0</v>
      </c>
      <c r="C4">
        <f t="array" ref="C4">SUMPRODUCT((tb_list[my_score]='geral ano'!B4)*(YEAR(tb_list[my_finish_date])='geral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4" s="76">
        <f t="array" ref="D4">SUMPRODUCT((tb_list[my_score]='geral ano'!B4)*ISNUMBER(tb_list[show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0</v>
      </c>
    </row>
    <row r="5" spans="1:17" x14ac:dyDescent="0.3">
      <c r="B5" s="21">
        <v>1</v>
      </c>
      <c r="C5">
        <f t="array" ref="C5">SUMPRODUCT((tb_list[my_score]='geral ano'!B5)*(YEAR(tb_list[my_finish_date])='geral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5" s="76">
        <f t="array" ref="D5">SUMPRODUCT((tb_list[my_score]='geral ano'!B5)*ISNUMBER(tb_list[show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0</v>
      </c>
      <c r="E5" s="50"/>
      <c r="N5" t="s">
        <v>656</v>
      </c>
    </row>
    <row r="6" spans="1:17" x14ac:dyDescent="0.3">
      <c r="B6" s="21">
        <v>2</v>
      </c>
      <c r="C6">
        <f t="array" ref="C6">SUMPRODUCT((tb_list[my_score]='geral ano'!B6)*(YEAR(tb_list[my_finish_date])='geral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6" s="76">
        <f t="array" ref="D6">SUMPRODUCT((tb_list[my_score]='geral ano'!B6)*ISNUMBER(tb_list[show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0</v>
      </c>
      <c r="E6" s="50"/>
      <c r="N6" t="s">
        <v>651</v>
      </c>
    </row>
    <row r="7" spans="1:17" x14ac:dyDescent="0.3">
      <c r="B7" s="21">
        <v>3</v>
      </c>
      <c r="C7">
        <f t="array" ref="C7">SUMPRODUCT((tb_list[my_score]='geral ano'!B7)*(YEAR(tb_list[my_finish_date])='geral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</v>
      </c>
      <c r="D7" s="76">
        <f t="array" ref="D7">SUMPRODUCT((tb_list[my_score]='geral ano'!B7)*ISNUMBER(tb_list[show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9.49</v>
      </c>
      <c r="E7" s="50"/>
      <c r="N7" t="s">
        <v>630</v>
      </c>
    </row>
    <row r="8" spans="1:17" x14ac:dyDescent="0.3">
      <c r="B8" s="21">
        <v>4</v>
      </c>
      <c r="C8">
        <f t="array" ref="C8">SUMPRODUCT((tb_list[my_score]='geral ano'!B8)*(YEAR(tb_list[my_finish_date])='geral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6</v>
      </c>
      <c r="D8" s="76">
        <f t="array" ref="D8">SUMPRODUCT((tb_list[my_score]='geral ano'!B8)*ISNUMBER(tb_list[show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33.416944444444447</v>
      </c>
      <c r="E8" s="50"/>
      <c r="N8" t="s">
        <v>729</v>
      </c>
    </row>
    <row r="9" spans="1:17" x14ac:dyDescent="0.3">
      <c r="B9" s="21">
        <v>5</v>
      </c>
      <c r="C9">
        <f t="array" ref="C9">SUMPRODUCT((tb_list[my_score]='geral ano'!B9)*(YEAR(tb_list[my_finish_date])='geral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15</v>
      </c>
      <c r="D9" s="76">
        <f t="array" ref="D9">SUMPRODUCT((tb_list[my_score]='geral ano'!B9)*ISNUMBER(tb_list[show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69.111111111111114</v>
      </c>
      <c r="E9" s="50"/>
      <c r="N9" t="s">
        <v>988</v>
      </c>
    </row>
    <row r="10" spans="1:17" x14ac:dyDescent="0.3">
      <c r="B10" s="21">
        <v>6</v>
      </c>
      <c r="C10">
        <f t="array" ref="C10">SUMPRODUCT((tb_list[my_score]='geral ano'!B10)*(YEAR(tb_list[my_finish_date])='geral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19</v>
      </c>
      <c r="D10" s="76">
        <f t="array" ref="D10">SUMPRODUCT((tb_list[my_score]='geral ano'!B10)*ISNUMBER(tb_list[show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81.190000000000012</v>
      </c>
      <c r="E10" s="50"/>
      <c r="N10" t="s">
        <v>658</v>
      </c>
    </row>
    <row r="11" spans="1:17" x14ac:dyDescent="0.3">
      <c r="B11" s="21">
        <v>7</v>
      </c>
      <c r="C11">
        <f t="array" ref="C11">SUMPRODUCT((tb_list[my_score]='geral ano'!B11)*(YEAR(tb_list[my_finish_date])='geral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10</v>
      </c>
      <c r="D11" s="76">
        <f t="array" ref="D11">SUMPRODUCT((tb_list[my_score]='geral ano'!B11)*ISNUMBER(tb_list[show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48.114722222222227</v>
      </c>
      <c r="E11" s="50"/>
      <c r="N11" t="s">
        <v>989</v>
      </c>
    </row>
    <row r="12" spans="1:17" x14ac:dyDescent="0.3">
      <c r="B12" s="21">
        <v>8</v>
      </c>
      <c r="C12">
        <f t="array" ref="C12">SUMPRODUCT((tb_list[my_score]='geral ano'!B12)*(YEAR(tb_list[my_finish_date])='geral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4</v>
      </c>
      <c r="D12" s="76">
        <f t="array" ref="D12">SUMPRODUCT((tb_list[my_score]='geral ano'!B12)*ISNUMBER(tb_list[show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18.693333333333332</v>
      </c>
      <c r="E12" s="50"/>
    </row>
    <row r="13" spans="1:17" x14ac:dyDescent="0.3">
      <c r="B13" s="21">
        <v>9</v>
      </c>
      <c r="C13">
        <f t="array" ref="C13">SUMPRODUCT((tb_list[my_score]='geral ano'!B13)*(YEAR(tb_list[my_finish_date])='geral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13" s="76">
        <f t="array" ref="D13">SUMPRODUCT((tb_list[my_score]='geral ano'!B13)*ISNUMBER(tb_list[show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9.5300000000000011</v>
      </c>
      <c r="E13" s="50"/>
    </row>
    <row r="14" spans="1:17" ht="15" customHeight="1" thickBot="1" x14ac:dyDescent="0.35">
      <c r="B14" s="23">
        <v>10</v>
      </c>
      <c r="C14">
        <f t="array" ref="C14">SUMPRODUCT((tb_list[my_score]='geral ano'!B14)*(YEAR(tb_list[my_finish_date])='geral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14" s="76">
        <f t="array" ref="D14">SUMPRODUCT((tb_list[my_score]='geral ano'!B14)*ISNUMBER(tb_list[show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0</v>
      </c>
      <c r="E14" s="50"/>
    </row>
    <row r="15" spans="1:17" x14ac:dyDescent="0.3">
      <c r="B15" t="s">
        <v>994</v>
      </c>
      <c r="C15">
        <f>SUM(C5:C14)</f>
        <v>59</v>
      </c>
      <c r="D15">
        <f>SUM(D5:D14)</f>
        <v>269.54611111111114</v>
      </c>
    </row>
    <row r="16" spans="1:17" x14ac:dyDescent="0.3">
      <c r="B16" t="s">
        <v>995</v>
      </c>
      <c r="C16">
        <f>SUMPRODUCT($B$4:$B$14,C4:C14)/C15</f>
        <v>5.7966101694915251</v>
      </c>
      <c r="D16">
        <f>SUMPRODUCT($B$4:$B$14,D4:D14)/D15</f>
        <v>5.8133024034230383</v>
      </c>
    </row>
    <row r="18" spans="2:8" x14ac:dyDescent="0.3">
      <c r="B18" t="s">
        <v>4</v>
      </c>
      <c r="C18" t="s">
        <v>992</v>
      </c>
      <c r="D18" t="s">
        <v>993</v>
      </c>
    </row>
    <row r="19" spans="2:8" x14ac:dyDescent="0.3">
      <c r="B19">
        <v>1907</v>
      </c>
      <c r="C19">
        <f t="array" ref="C19">SUMPRODUCT((tb_list[year]=B19)*(YEAR(tb_list[my_finish_date])='geral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19">
        <f t="array" ref="D19">SUMPRODUCT((tb_list[year]=B19)*ISNUMBER(tb_list[show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0</v>
      </c>
      <c r="H19">
        <f>COUNTIFS(C19:C26,OR(C19:C26,"&lt;="&amp;5,"&gt;=20"))</f>
        <v>0</v>
      </c>
    </row>
    <row r="20" spans="2:8" x14ac:dyDescent="0.3">
      <c r="B20">
        <f t="array" ref="B20">_xlfn.AGGREGATE(15,6,(tb_list[year]&gt;'geral ano'!B19)/(tb_list[year]&gt;'geral ano'!B19)*tb_list[year],1)</f>
        <v>1984</v>
      </c>
      <c r="C20">
        <f t="array" ref="C20">SUMPRODUCT((tb_list[year]=B20)*(YEAR(tb_list[my_finish_date])='geral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0">
        <f t="array" ref="D20">SUMPRODUCT((tb_list[year]=B20)*ISNUMBER(tb_list[show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0</v>
      </c>
    </row>
    <row r="21" spans="2:8" x14ac:dyDescent="0.3">
      <c r="B21">
        <f t="array" ref="B21">_xlfn.AGGREGATE(15,6,(tb_list[year]&gt;'geral ano'!B20)/(tb_list[year]&gt;'geral ano'!B20)*tb_list[year],1)</f>
        <v>1985</v>
      </c>
      <c r="C21">
        <f t="array" ref="C21">SUMPRODUCT((tb_list[year]=B21)*(YEAR(tb_list[my_finish_date])='geral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1">
        <f t="array" ref="D21">SUMPRODUCT((tb_list[year]=B21)*ISNUMBER(tb_list[show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0</v>
      </c>
    </row>
    <row r="22" spans="2:8" x14ac:dyDescent="0.3">
      <c r="B22">
        <f t="array" ref="B22">_xlfn.AGGREGATE(15,6,(tb_list[year]&gt;'geral ano'!B21)/(tb_list[year]&gt;'geral ano'!B21)*tb_list[year],1)</f>
        <v>1986</v>
      </c>
      <c r="C22">
        <f t="array" ref="C22">SUMPRODUCT((tb_list[year]=B22)*(YEAR(tb_list[my_finish_date])='geral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2">
        <f t="array" ref="D22">SUMPRODUCT((tb_list[year]=B22)*ISNUMBER(tb_list[show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0</v>
      </c>
    </row>
    <row r="23" spans="2:8" x14ac:dyDescent="0.3">
      <c r="B23">
        <f t="array" ref="B23">_xlfn.AGGREGATE(15,6,(tb_list[year]&gt;'geral ano'!B22)/(tb_list[year]&gt;'geral ano'!B22)*tb_list[year],1)</f>
        <v>1989</v>
      </c>
      <c r="C23">
        <f t="array" ref="C23">SUMPRODUCT((tb_list[year]=B23)*(YEAR(tb_list[my_finish_date])='geral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3">
        <f t="array" ref="D23">SUMPRODUCT((tb_list[year]=B23)*ISNUMBER(tb_list[show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0</v>
      </c>
    </row>
    <row r="24" spans="2:8" x14ac:dyDescent="0.3">
      <c r="B24">
        <f t="array" ref="B24">_xlfn.AGGREGATE(15,6,(tb_list[year]&gt;'geral ano'!B23)/(tb_list[year]&gt;'geral ano'!B23)*tb_list[year],1)</f>
        <v>1998</v>
      </c>
      <c r="C24">
        <f t="array" ref="C24">SUMPRODUCT((tb_list[year]=B24)*(YEAR(tb_list[my_finish_date])='geral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4">
        <f t="array" ref="D24">SUMPRODUCT((tb_list[year]=B24)*ISNUMBER(tb_list[show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0</v>
      </c>
    </row>
    <row r="25" spans="2:8" x14ac:dyDescent="0.3">
      <c r="B25">
        <f t="array" ref="B25">_xlfn.AGGREGATE(15,6,(tb_list[year]&gt;'geral ano'!B24)/(tb_list[year]&gt;'geral ano'!B24)*tb_list[year],1)</f>
        <v>1999</v>
      </c>
      <c r="C25">
        <f t="array" ref="C25">SUMPRODUCT((tb_list[year]=B25)*(YEAR(tb_list[my_finish_date])='geral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5">
        <f t="array" ref="D25">SUMPRODUCT((tb_list[year]=B25)*ISNUMBER(tb_list[show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0</v>
      </c>
    </row>
    <row r="26" spans="2:8" x14ac:dyDescent="0.3">
      <c r="B26">
        <f t="array" ref="B26">_xlfn.AGGREGATE(15,6,(tb_list[year]&gt;'geral ano'!B25)/(tb_list[year]&gt;'geral ano'!B25)*tb_list[year],1)</f>
        <v>2000</v>
      </c>
      <c r="C26">
        <f t="array" ref="C26">SUMPRODUCT((tb_list[year]=B26)*(YEAR(tb_list[my_finish_date])='geral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6">
        <f t="array" ref="D26">SUMPRODUCT((tb_list[year]=B26)*ISNUMBER(tb_list[show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0</v>
      </c>
    </row>
    <row r="27" spans="2:8" x14ac:dyDescent="0.3">
      <c r="B27">
        <f t="array" ref="B27">_xlfn.AGGREGATE(15,6,(tb_list[year]&gt;'geral ano'!B26)/(tb_list[year]&gt;'geral ano'!B26)*tb_list[year],1)</f>
        <v>2001</v>
      </c>
      <c r="C27">
        <f t="array" ref="C27">SUMPRODUCT((tb_list[year]=B27)*(YEAR(tb_list[my_finish_date])='geral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7">
        <f t="array" ref="D27">SUMPRODUCT((tb_list[year]=B27)*ISNUMBER(tb_list[show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0</v>
      </c>
    </row>
    <row r="28" spans="2:8" x14ac:dyDescent="0.3">
      <c r="B28">
        <f t="array" ref="B28">_xlfn.AGGREGATE(15,6,(tb_list[year]&gt;'geral ano'!B27)/(tb_list[year]&gt;'geral ano'!B27)*tb_list[year],1)</f>
        <v>2002</v>
      </c>
      <c r="C28">
        <f t="array" ref="C28">SUMPRODUCT((tb_list[year]=B28)*(YEAR(tb_list[my_finish_date])='geral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28">
        <f t="array" ref="D28">SUMPRODUCT((tb_list[year]=B28)*ISNUMBER(tb_list[show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12.533333333333333</v>
      </c>
    </row>
    <row r="29" spans="2:8" x14ac:dyDescent="0.3">
      <c r="B29">
        <f t="array" ref="B29">_xlfn.AGGREGATE(15,6,(tb_list[year]&gt;'geral ano'!B28)/(tb_list[year]&gt;'geral ano'!B28)*tb_list[year],1)</f>
        <v>2003</v>
      </c>
      <c r="C29">
        <f t="array" ref="C29">SUMPRODUCT((tb_list[year]=B29)*(YEAR(tb_list[my_finish_date])='geral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</v>
      </c>
      <c r="D29">
        <f t="array" ref="D29">SUMPRODUCT((tb_list[year]=B29)*ISNUMBER(tb_list[show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9.9666666666666668</v>
      </c>
    </row>
    <row r="30" spans="2:8" x14ac:dyDescent="0.3">
      <c r="B30">
        <f t="array" ref="B30">_xlfn.AGGREGATE(15,6,(tb_list[year]&gt;'geral ano'!B29)/(tb_list[year]&gt;'geral ano'!B29)*tb_list[year],1)</f>
        <v>2004</v>
      </c>
      <c r="C30">
        <f t="array" ref="C30">SUMPRODUCT((tb_list[year]=B30)*(YEAR(tb_list[my_finish_date])='geral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0">
        <f t="array" ref="D30">SUMPRODUCT((tb_list[year]=B30)*ISNUMBER(tb_list[show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0</v>
      </c>
    </row>
    <row r="31" spans="2:8" x14ac:dyDescent="0.3">
      <c r="B31">
        <f t="array" ref="B31">_xlfn.AGGREGATE(15,6,(tb_list[year]&gt;'geral ano'!B30)/(tb_list[year]&gt;'geral ano'!B30)*tb_list[year],1)</f>
        <v>2005</v>
      </c>
      <c r="C31">
        <f t="array" ref="C31">SUMPRODUCT((tb_list[year]=B31)*(YEAR(tb_list[my_finish_date])='geral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1">
        <f t="array" ref="D31">SUMPRODUCT((tb_list[year]=B31)*ISNUMBER(tb_list[show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0</v>
      </c>
    </row>
    <row r="32" spans="2:8" x14ac:dyDescent="0.3">
      <c r="B32">
        <f t="array" ref="B32">_xlfn.AGGREGATE(15,6,(tb_list[year]&gt;'geral ano'!B31)/(tb_list[year]&gt;'geral ano'!B31)*tb_list[year],1)</f>
        <v>2007</v>
      </c>
      <c r="C32">
        <f t="array" ref="C32">SUMPRODUCT((tb_list[year]=B32)*(YEAR(tb_list[my_finish_date])='geral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2">
        <f t="array" ref="D32">SUMPRODUCT((tb_list[year]=B32)*ISNUMBER(tb_list[show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0</v>
      </c>
    </row>
    <row r="33" spans="2:4" x14ac:dyDescent="0.3">
      <c r="B33">
        <f t="array" ref="B33">_xlfn.AGGREGATE(15,6,(tb_list[year]&gt;'geral ano'!B32)/(tb_list[year]&gt;'geral ano'!B32)*tb_list[year],1)</f>
        <v>2009</v>
      </c>
      <c r="C33">
        <f t="array" ref="C33">SUMPRODUCT((tb_list[year]=B33)*(YEAR(tb_list[my_finish_date])='geral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3">
        <f t="array" ref="D33">SUMPRODUCT((tb_list[year]=B33)*ISNUMBER(tb_list[show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0</v>
      </c>
    </row>
    <row r="34" spans="2:4" x14ac:dyDescent="0.3">
      <c r="B34">
        <f t="array" ref="B34">_xlfn.AGGREGATE(15,6,(tb_list[year]&gt;'geral ano'!B33)/(tb_list[year]&gt;'geral ano'!B33)*tb_list[year],1)</f>
        <v>2012</v>
      </c>
      <c r="C34">
        <f t="array" ref="C34">SUMPRODUCT((tb_list[year]=B34)*(YEAR(tb_list[my_finish_date])='geral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4">
        <f t="array" ref="D34">SUMPRODUCT((tb_list[year]=B34)*ISNUMBER(tb_list[show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0</v>
      </c>
    </row>
    <row r="35" spans="2:4" x14ac:dyDescent="0.3">
      <c r="B35">
        <f t="array" ref="B35">_xlfn.AGGREGATE(15,6,(tb_list[year]&gt;'geral ano'!B34)/(tb_list[year]&gt;'geral ano'!B34)*tb_list[year],1)</f>
        <v>2013</v>
      </c>
      <c r="C35">
        <f t="array" ref="C35">SUMPRODUCT((tb_list[year]=B35)*(YEAR(tb_list[my_finish_date])='geral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5">
        <f t="array" ref="D35">SUMPRODUCT((tb_list[year]=B35)*ISNUMBER(tb_list[show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0</v>
      </c>
    </row>
    <row r="36" spans="2:4" x14ac:dyDescent="0.3">
      <c r="B36">
        <f t="array" ref="B36">_xlfn.AGGREGATE(15,6,(tb_list[year]&gt;'geral ano'!B35)/(tb_list[year]&gt;'geral ano'!B35)*tb_list[year],1)</f>
        <v>2015</v>
      </c>
      <c r="C36">
        <f t="array" ref="C36">SUMPRODUCT((tb_list[year]=B36)*(YEAR(tb_list[my_finish_date])='geral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36">
        <f t="array" ref="D36">SUMPRODUCT((tb_list[year]=B36)*ISNUMBER(tb_list[show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9.3533333333333335</v>
      </c>
    </row>
    <row r="37" spans="2:4" x14ac:dyDescent="0.3">
      <c r="B37">
        <f t="array" ref="B37">_xlfn.AGGREGATE(15,6,(tb_list[year]&gt;'geral ano'!B36)/(tb_list[year]&gt;'geral ano'!B36)*tb_list[year],1)</f>
        <v>2016</v>
      </c>
      <c r="C37">
        <f t="array" ref="C37">SUMPRODUCT((tb_list[year]=B37)*(YEAR(tb_list[my_finish_date])='geral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7">
        <f t="array" ref="D37">SUMPRODUCT((tb_list[year]=B37)*ISNUMBER(tb_list[show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0</v>
      </c>
    </row>
    <row r="38" spans="2:4" x14ac:dyDescent="0.3">
      <c r="B38">
        <f t="array" ref="B38">_xlfn.AGGREGATE(15,6,(tb_list[year]&gt;'geral ano'!B37)/(tb_list[year]&gt;'geral ano'!B37)*tb_list[year],1)</f>
        <v>2017</v>
      </c>
      <c r="C38">
        <f t="array" ref="C38">SUMPRODUCT((tb_list[year]=B38)*(YEAR(tb_list[my_finish_date])='geral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</v>
      </c>
      <c r="D38">
        <f t="array" ref="D38">SUMPRODUCT((tb_list[year]=B38)*ISNUMBER(tb_list[show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0.8</v>
      </c>
    </row>
    <row r="39" spans="2:4" x14ac:dyDescent="0.3">
      <c r="B39">
        <f t="array" ref="B39">_xlfn.AGGREGATE(15,6,(tb_list[year]&gt;'geral ano'!B38)/(tb_list[year]&gt;'geral ano'!B38)*tb_list[year],1)</f>
        <v>2018</v>
      </c>
      <c r="C39">
        <f t="array" ref="C39">SUMPRODUCT((tb_list[year]=B39)*(YEAR(tb_list[my_finish_date])='geral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</v>
      </c>
      <c r="D39">
        <f t="array" ref="D39">SUMPRODUCT((tb_list[year]=B39)*ISNUMBER(tb_list[show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9.9222222222222225</v>
      </c>
    </row>
    <row r="40" spans="2:4" x14ac:dyDescent="0.3">
      <c r="B40">
        <f t="array" ref="B40">_xlfn.AGGREGATE(15,6,(tb_list[year]&gt;'geral ano'!B39)/(tb_list[year]&gt;'geral ano'!B39)*tb_list[year],1)</f>
        <v>2019</v>
      </c>
      <c r="C40">
        <f t="array" ref="C40">SUMPRODUCT((tb_list[year]=B40)*(YEAR(tb_list[my_finish_date])='geral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40">
        <f t="array" ref="D40">SUMPRODUCT((tb_list[year]=B40)*ISNUMBER(tb_list[show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0</v>
      </c>
    </row>
    <row r="41" spans="2:4" x14ac:dyDescent="0.3">
      <c r="B41">
        <f t="array" ref="B41">_xlfn.AGGREGATE(15,6,(tb_list[year]&gt;'geral ano'!B40)/(tb_list[year]&gt;'geral ano'!B40)*tb_list[year],1)</f>
        <v>2020</v>
      </c>
      <c r="C41">
        <f t="array" ref="C41">SUMPRODUCT((tb_list[year]=B41)*(YEAR(tb_list[my_finish_date])='geral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37</v>
      </c>
      <c r="D41">
        <f t="array" ref="D41">SUMPRODUCT((tb_list[year]=B41)*ISNUMBER(tb_list[show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160.4688888888889</v>
      </c>
    </row>
    <row r="42" spans="2:4" x14ac:dyDescent="0.3">
      <c r="B42">
        <f t="array" ref="B42">_xlfn.AGGREGATE(15,6,(tb_list[year]&gt;'geral ano'!B41)/(tb_list[year]&gt;'geral ano'!B41)*tb_list[year],1)</f>
        <v>2021</v>
      </c>
      <c r="C42">
        <f t="array" ref="C42">SUMPRODUCT((tb_list[year]=B42)*(YEAR(tb_list[my_finish_date])='geral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13</v>
      </c>
      <c r="D42">
        <f t="array" ref="D42">SUMPRODUCT((tb_list[year]=B42)*ISNUMBER(tb_list[show duration])*(YEAR(tb_list[my_finish_date])='geral ano'!$B$2)*(IF($B$1="NOT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duration])</f>
        <v>66.501666666666665</v>
      </c>
    </row>
  </sheetData>
  <mergeCells count="1">
    <mergeCell ref="D1:Q1"/>
  </mergeCells>
  <conditionalFormatting sqref="C4:D14">
    <cfRule type="dataBar" priority="1">
      <dataBar>
        <cfvo type="min"/>
        <cfvo type="max"/>
        <color rgb="FF63C384"/>
      </dataBar>
    </cfRule>
  </conditionalFormatting>
  <dataValidations disablePrompts="1" count="2">
    <dataValidation type="list" allowBlank="1" showInputMessage="1" showErrorMessage="1" sqref="B1">
      <formula1>$N$2:$N$11</formula1>
    </dataValidation>
    <dataValidation type="list" allowBlank="1" showInputMessage="1" showErrorMessage="1" sqref="O18">
      <formula1>$N$2:$N$10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J17" sqref="J17"/>
    </sheetView>
  </sheetViews>
  <sheetFormatPr defaultRowHeight="14.4" x14ac:dyDescent="0.3"/>
  <cols>
    <col min="2" max="2" width="8.88671875" style="69" customWidth="1"/>
  </cols>
  <sheetData>
    <row r="1" spans="1:8" x14ac:dyDescent="0.3">
      <c r="A1" t="s">
        <v>996</v>
      </c>
      <c r="B1">
        <v>2020</v>
      </c>
    </row>
    <row r="2" spans="1:8" x14ac:dyDescent="0.3">
      <c r="A2" t="s">
        <v>997</v>
      </c>
      <c r="B2" t="s">
        <v>998</v>
      </c>
      <c r="D2" s="1" t="s">
        <v>730</v>
      </c>
      <c r="E2" s="1" t="s">
        <v>883</v>
      </c>
      <c r="F2" s="1" t="s">
        <v>805</v>
      </c>
      <c r="G2" s="1" t="s">
        <v>963</v>
      </c>
      <c r="H2" s="51" t="s">
        <v>994</v>
      </c>
    </row>
    <row r="3" spans="1:8" x14ac:dyDescent="0.3">
      <c r="C3">
        <v>0</v>
      </c>
      <c r="D3">
        <f>IF($B$2="Tudo",COUNTIFS(user_list!$J:$J,'ano stats'!$B$1,user_list!$K:$K,D$2,user_list!$I:$I,$C3),IF($B$2="NOT MUSIC",COUNTIFS(user_list!$J:$J,'ano stats'!$B$1,user_list!$K:$K,D$2,user_list!$I:$I,$C3,user_list!$D:$D,"&lt;&gt;"&amp;"music"),COUNTIFS(user_list!$J:$J,'ano stats'!$B$1,user_list!$K:$K,D$2,user_list!$I:$I,$C3,user_list!$D:$D,'ano stats'!$B$2)))</f>
        <v>0</v>
      </c>
      <c r="E3">
        <f>IF($B$2="Tudo",COUNTIFS(user_list!$J:$J,'ano stats'!$B$1,user_list!$K:$K,E$2,user_list!$I:$I,$C3),IF($B$2="NOT MUSIC",COUNTIFS(user_list!$J:$J,'ano stats'!$B$1,user_list!$K:$K,E$2,user_list!$I:$I,$C3,user_list!$D:$D,"&lt;&gt;"&amp;"music"),COUNTIFS(user_list!$J:$J,'ano stats'!$B$1,user_list!$K:$K,E$2,user_list!$I:$I,$C3,user_list!$D:$D,'ano stats'!$B$2)))</f>
        <v>0</v>
      </c>
      <c r="F3">
        <f>IF($B$2="Tudo",COUNTIFS(user_list!$J:$J,'ano stats'!$B$1,user_list!$K:$K,F$2,user_list!$I:$I,$C3),IF($B$2="NOT MUSIC",COUNTIFS(user_list!$J:$J,'ano stats'!$B$1,user_list!$K:$K,F$2,user_list!$I:$I,$C3,user_list!$D:$D,"&lt;&gt;"&amp;"music"),COUNTIFS(user_list!$J:$J,'ano stats'!$B$1,user_list!$K:$K,F$2,user_list!$I:$I,$C3,user_list!$D:$D,'ano stats'!$B$2)))</f>
        <v>0</v>
      </c>
      <c r="G3">
        <f>IF($B$2="Tudo",COUNTIFS(user_list!$J:$J,'ano stats'!$B$1,user_list!$K:$K,G$2,user_list!$I:$I,$C3),IF($B$2="NOT MUSIC",COUNTIFS(user_list!$J:$J,'ano stats'!$B$1,user_list!$K:$K,G$2,user_list!$I:$I,$C3,user_list!$D:$D,"&lt;&gt;"&amp;"music"),COUNTIFS(user_list!$J:$J,'ano stats'!$B$1,user_list!$K:$K,G$2,user_list!$I:$I,$C3,user_list!$D:$D,'ano stats'!$B$2)))</f>
        <v>0</v>
      </c>
      <c r="H3">
        <f t="shared" ref="H3:H13" si="0">SUM(D3:G3)</f>
        <v>0</v>
      </c>
    </row>
    <row r="4" spans="1:8" x14ac:dyDescent="0.3">
      <c r="C4">
        <v>1</v>
      </c>
      <c r="D4">
        <f>IF($B$2="Tudo",COUNTIFS(user_list!$J:$J,'ano stats'!$B$1,user_list!$K:$K,D$2,user_list!$I:$I,$C4),IF($B$2="NOT MUSIC",COUNTIFS(user_list!$J:$J,'ano stats'!$B$1,user_list!$K:$K,D$2,user_list!$I:$I,$C4,user_list!$D:$D,"&lt;&gt;"&amp;"music"),COUNTIFS(user_list!$J:$J,'ano stats'!$B$1,user_list!$K:$K,D$2,user_list!$I:$I,$C4,user_list!$D:$D,'ano stats'!$B$2)))</f>
        <v>0</v>
      </c>
      <c r="E4">
        <f>IF($B$2="Tudo",COUNTIFS(user_list!$J:$J,'ano stats'!$B$1,user_list!$K:$K,E$2,user_list!$I:$I,$C4),IF($B$2="NOT MUSIC",COUNTIFS(user_list!$J:$J,'ano stats'!$B$1,user_list!$K:$K,E$2,user_list!$I:$I,$C4,user_list!$D:$D,"&lt;&gt;"&amp;"music"),COUNTIFS(user_list!$J:$J,'ano stats'!$B$1,user_list!$K:$K,E$2,user_list!$I:$I,$C4,user_list!$D:$D,'ano stats'!$B$2)))</f>
        <v>0</v>
      </c>
      <c r="F4">
        <f>IF($B$2="Tudo",COUNTIFS(user_list!$J:$J,'ano stats'!$B$1,user_list!$K:$K,F$2,user_list!$I:$I,$C4),IF($B$2="NOT MUSIC",COUNTIFS(user_list!$J:$J,'ano stats'!$B$1,user_list!$K:$K,F$2,user_list!$I:$I,$C4,user_list!$D:$D,"&lt;&gt;"&amp;"music"),COUNTIFS(user_list!$J:$J,'ano stats'!$B$1,user_list!$K:$K,F$2,user_list!$I:$I,$C4,user_list!$D:$D,'ano stats'!$B$2)))</f>
        <v>0</v>
      </c>
      <c r="G4">
        <f>IF($B$2="Tudo",COUNTIFS(user_list!$J:$J,'ano stats'!$B$1,user_list!$K:$K,G$2,user_list!$I:$I,$C4),IF($B$2="NOT MUSIC",COUNTIFS(user_list!$J:$J,'ano stats'!$B$1,user_list!$K:$K,G$2,user_list!$I:$I,$C4,user_list!$D:$D,"&lt;&gt;"&amp;"music"),COUNTIFS(user_list!$J:$J,'ano stats'!$B$1,user_list!$K:$K,G$2,user_list!$I:$I,$C4,user_list!$D:$D,'ano stats'!$B$2)))</f>
        <v>0</v>
      </c>
      <c r="H4">
        <f t="shared" si="0"/>
        <v>0</v>
      </c>
    </row>
    <row r="5" spans="1:8" x14ac:dyDescent="0.3">
      <c r="C5">
        <v>2</v>
      </c>
      <c r="D5">
        <f>IF($B$2="Tudo",COUNTIFS(user_list!$J:$J,'ano stats'!$B$1,user_list!$K:$K,D$2,user_list!$I:$I,$C5),IF($B$2="NOT MUSIC",COUNTIFS(user_list!$J:$J,'ano stats'!$B$1,user_list!$K:$K,D$2,user_list!$I:$I,$C5,user_list!$D:$D,"&lt;&gt;"&amp;"music"),COUNTIFS(user_list!$J:$J,'ano stats'!$B$1,user_list!$K:$K,D$2,user_list!$I:$I,$C5,user_list!$D:$D,'ano stats'!$B$2)))</f>
        <v>0</v>
      </c>
      <c r="E5">
        <f>IF($B$2="Tudo",COUNTIFS(user_list!$J:$J,'ano stats'!$B$1,user_list!$K:$K,E$2,user_list!$I:$I,$C5),IF($B$2="NOT MUSIC",COUNTIFS(user_list!$J:$J,'ano stats'!$B$1,user_list!$K:$K,E$2,user_list!$I:$I,$C5,user_list!$D:$D,"&lt;&gt;"&amp;"music"),COUNTIFS(user_list!$J:$J,'ano stats'!$B$1,user_list!$K:$K,E$2,user_list!$I:$I,$C5,user_list!$D:$D,'ano stats'!$B$2)))</f>
        <v>0</v>
      </c>
      <c r="F5">
        <f>IF($B$2="Tudo",COUNTIFS(user_list!$J:$J,'ano stats'!$B$1,user_list!$K:$K,F$2,user_list!$I:$I,$C5),IF($B$2="NOT MUSIC",COUNTIFS(user_list!$J:$J,'ano stats'!$B$1,user_list!$K:$K,F$2,user_list!$I:$I,$C5,user_list!$D:$D,"&lt;&gt;"&amp;"music"),COUNTIFS(user_list!$J:$J,'ano stats'!$B$1,user_list!$K:$K,F$2,user_list!$I:$I,$C5,user_list!$D:$D,'ano stats'!$B$2)))</f>
        <v>0</v>
      </c>
      <c r="G5">
        <f>IF($B$2="Tudo",COUNTIFS(user_list!$J:$J,'ano stats'!$B$1,user_list!$K:$K,G$2,user_list!$I:$I,$C5),IF($B$2="NOT MUSIC",COUNTIFS(user_list!$J:$J,'ano stats'!$B$1,user_list!$K:$K,G$2,user_list!$I:$I,$C5,user_list!$D:$D,"&lt;&gt;"&amp;"music"),COUNTIFS(user_list!$J:$J,'ano stats'!$B$1,user_list!$K:$K,G$2,user_list!$I:$I,$C5,user_list!$D:$D,'ano stats'!$B$2)))</f>
        <v>1</v>
      </c>
      <c r="H5">
        <f t="shared" si="0"/>
        <v>1</v>
      </c>
    </row>
    <row r="6" spans="1:8" x14ac:dyDescent="0.3">
      <c r="C6">
        <v>3</v>
      </c>
      <c r="D6">
        <f>IF($B$2="Tudo",COUNTIFS(user_list!$J:$J,'ano stats'!$B$1,user_list!$K:$K,D$2,user_list!$I:$I,$C6),IF($B$2="NOT MUSIC",COUNTIFS(user_list!$J:$J,'ano stats'!$B$1,user_list!$K:$K,D$2,user_list!$I:$I,$C6,user_list!$D:$D,"&lt;&gt;"&amp;"music"),COUNTIFS(user_list!$J:$J,'ano stats'!$B$1,user_list!$K:$K,D$2,user_list!$I:$I,$C6,user_list!$D:$D,'ano stats'!$B$2)))</f>
        <v>2</v>
      </c>
      <c r="E6">
        <f>IF($B$2="Tudo",COUNTIFS(user_list!$J:$J,'ano stats'!$B$1,user_list!$K:$K,E$2,user_list!$I:$I,$C6),IF($B$2="NOT MUSIC",COUNTIFS(user_list!$J:$J,'ano stats'!$B$1,user_list!$K:$K,E$2,user_list!$I:$I,$C6,user_list!$D:$D,"&lt;&gt;"&amp;"music"),COUNTIFS(user_list!$J:$J,'ano stats'!$B$1,user_list!$K:$K,E$2,user_list!$I:$I,$C6,user_list!$D:$D,'ano stats'!$B$2)))</f>
        <v>1</v>
      </c>
      <c r="F6">
        <f>IF($B$2="Tudo",COUNTIFS(user_list!$J:$J,'ano stats'!$B$1,user_list!$K:$K,F$2,user_list!$I:$I,$C6),IF($B$2="NOT MUSIC",COUNTIFS(user_list!$J:$J,'ano stats'!$B$1,user_list!$K:$K,F$2,user_list!$I:$I,$C6,user_list!$D:$D,"&lt;&gt;"&amp;"music"),COUNTIFS(user_list!$J:$J,'ano stats'!$B$1,user_list!$K:$K,F$2,user_list!$I:$I,$C6,user_list!$D:$D,'ano stats'!$B$2)))</f>
        <v>0</v>
      </c>
      <c r="G6">
        <f>IF($B$2="Tudo",COUNTIFS(user_list!$J:$J,'ano stats'!$B$1,user_list!$K:$K,G$2,user_list!$I:$I,$C6),IF($B$2="NOT MUSIC",COUNTIFS(user_list!$J:$J,'ano stats'!$B$1,user_list!$K:$K,G$2,user_list!$I:$I,$C6,user_list!$D:$D,"&lt;&gt;"&amp;"music"),COUNTIFS(user_list!$J:$J,'ano stats'!$B$1,user_list!$K:$K,G$2,user_list!$I:$I,$C6,user_list!$D:$D,'ano stats'!$B$2)))</f>
        <v>1</v>
      </c>
      <c r="H6">
        <f t="shared" si="0"/>
        <v>4</v>
      </c>
    </row>
    <row r="7" spans="1:8" x14ac:dyDescent="0.3">
      <c r="C7">
        <v>4</v>
      </c>
      <c r="D7">
        <f>IF($B$2="Tudo",COUNTIFS(user_list!$J:$J,'ano stats'!$B$1,user_list!$K:$K,D$2,user_list!$I:$I,$C7),IF($B$2="NOT MUSIC",COUNTIFS(user_list!$J:$J,'ano stats'!$B$1,user_list!$K:$K,D$2,user_list!$I:$I,$C7,user_list!$D:$D,"&lt;&gt;"&amp;"music"),COUNTIFS(user_list!$J:$J,'ano stats'!$B$1,user_list!$K:$K,D$2,user_list!$I:$I,$C7,user_list!$D:$D,'ano stats'!$B$2)))</f>
        <v>0</v>
      </c>
      <c r="E7">
        <f>IF($B$2="Tudo",COUNTIFS(user_list!$J:$J,'ano stats'!$B$1,user_list!$K:$K,E$2,user_list!$I:$I,$C7),IF($B$2="NOT MUSIC",COUNTIFS(user_list!$J:$J,'ano stats'!$B$1,user_list!$K:$K,E$2,user_list!$I:$I,$C7,user_list!$D:$D,"&lt;&gt;"&amp;"music"),COUNTIFS(user_list!$J:$J,'ano stats'!$B$1,user_list!$K:$K,E$2,user_list!$I:$I,$C7,user_list!$D:$D,'ano stats'!$B$2)))</f>
        <v>2</v>
      </c>
      <c r="F7">
        <f>IF($B$2="Tudo",COUNTIFS(user_list!$J:$J,'ano stats'!$B$1,user_list!$K:$K,F$2,user_list!$I:$I,$C7),IF($B$2="NOT MUSIC",COUNTIFS(user_list!$J:$J,'ano stats'!$B$1,user_list!$K:$K,F$2,user_list!$I:$I,$C7,user_list!$D:$D,"&lt;&gt;"&amp;"music"),COUNTIFS(user_list!$J:$J,'ano stats'!$B$1,user_list!$K:$K,F$2,user_list!$I:$I,$C7,user_list!$D:$D,'ano stats'!$B$2)))</f>
        <v>1</v>
      </c>
      <c r="G7">
        <f>IF($B$2="Tudo",COUNTIFS(user_list!$J:$J,'ano stats'!$B$1,user_list!$K:$K,G$2,user_list!$I:$I,$C7),IF($B$2="NOT MUSIC",COUNTIFS(user_list!$J:$J,'ano stats'!$B$1,user_list!$K:$K,G$2,user_list!$I:$I,$C7,user_list!$D:$D,"&lt;&gt;"&amp;"music"),COUNTIFS(user_list!$J:$J,'ano stats'!$B$1,user_list!$K:$K,G$2,user_list!$I:$I,$C7,user_list!$D:$D,'ano stats'!$B$2)))</f>
        <v>3</v>
      </c>
      <c r="H7">
        <f t="shared" si="0"/>
        <v>6</v>
      </c>
    </row>
    <row r="8" spans="1:8" x14ac:dyDescent="0.3">
      <c r="C8">
        <v>5</v>
      </c>
      <c r="D8">
        <f>IF($B$2="Tudo",COUNTIFS(user_list!$J:$J,'ano stats'!$B$1,user_list!$K:$K,D$2,user_list!$I:$I,$C8),IF($B$2="NOT MUSIC",COUNTIFS(user_list!$J:$J,'ano stats'!$B$1,user_list!$K:$K,D$2,user_list!$I:$I,$C8,user_list!$D:$D,"&lt;&gt;"&amp;"music"),COUNTIFS(user_list!$J:$J,'ano stats'!$B$1,user_list!$K:$K,D$2,user_list!$I:$I,$C8,user_list!$D:$D,'ano stats'!$B$2)))</f>
        <v>14</v>
      </c>
      <c r="E8">
        <f>IF($B$2="Tudo",COUNTIFS(user_list!$J:$J,'ano stats'!$B$1,user_list!$K:$K,E$2,user_list!$I:$I,$C8),IF($B$2="NOT MUSIC",COUNTIFS(user_list!$J:$J,'ano stats'!$B$1,user_list!$K:$K,E$2,user_list!$I:$I,$C8,user_list!$D:$D,"&lt;&gt;"&amp;"music"),COUNTIFS(user_list!$J:$J,'ano stats'!$B$1,user_list!$K:$K,E$2,user_list!$I:$I,$C8,user_list!$D:$D,'ano stats'!$B$2)))</f>
        <v>5</v>
      </c>
      <c r="F8">
        <f>IF($B$2="Tudo",COUNTIFS(user_list!$J:$J,'ano stats'!$B$1,user_list!$K:$K,F$2,user_list!$I:$I,$C8),IF($B$2="NOT MUSIC",COUNTIFS(user_list!$J:$J,'ano stats'!$B$1,user_list!$K:$K,F$2,user_list!$I:$I,$C8,user_list!$D:$D,"&lt;&gt;"&amp;"music"),COUNTIFS(user_list!$J:$J,'ano stats'!$B$1,user_list!$K:$K,F$2,user_list!$I:$I,$C8,user_list!$D:$D,'ano stats'!$B$2)))</f>
        <v>5</v>
      </c>
      <c r="G8">
        <f>IF($B$2="Tudo",COUNTIFS(user_list!$J:$J,'ano stats'!$B$1,user_list!$K:$K,G$2,user_list!$I:$I,$C8),IF($B$2="NOT MUSIC",COUNTIFS(user_list!$J:$J,'ano stats'!$B$1,user_list!$K:$K,G$2,user_list!$I:$I,$C8,user_list!$D:$D,"&lt;&gt;"&amp;"music"),COUNTIFS(user_list!$J:$J,'ano stats'!$B$1,user_list!$K:$K,G$2,user_list!$I:$I,$C8,user_list!$D:$D,'ano stats'!$B$2)))</f>
        <v>6</v>
      </c>
      <c r="H8">
        <f t="shared" si="0"/>
        <v>30</v>
      </c>
    </row>
    <row r="9" spans="1:8" x14ac:dyDescent="0.3">
      <c r="C9">
        <v>6</v>
      </c>
      <c r="D9">
        <f>IF($B$2="Tudo",COUNTIFS(user_list!$J:$J,'ano stats'!$B$1,user_list!$K:$K,D$2,user_list!$I:$I,$C9),IF($B$2="NOT MUSIC",COUNTIFS(user_list!$J:$J,'ano stats'!$B$1,user_list!$K:$K,D$2,user_list!$I:$I,$C9,user_list!$D:$D,"&lt;&gt;"&amp;"music"),COUNTIFS(user_list!$J:$J,'ano stats'!$B$1,user_list!$K:$K,D$2,user_list!$I:$I,$C9,user_list!$D:$D,'ano stats'!$B$2)))</f>
        <v>11</v>
      </c>
      <c r="E9">
        <f>IF($B$2="Tudo",COUNTIFS(user_list!$J:$J,'ano stats'!$B$1,user_list!$K:$K,E$2,user_list!$I:$I,$C9),IF($B$2="NOT MUSIC",COUNTIFS(user_list!$J:$J,'ano stats'!$B$1,user_list!$K:$K,E$2,user_list!$I:$I,$C9,user_list!$D:$D,"&lt;&gt;"&amp;"music"),COUNTIFS(user_list!$J:$J,'ano stats'!$B$1,user_list!$K:$K,E$2,user_list!$I:$I,$C9,user_list!$D:$D,'ano stats'!$B$2)))</f>
        <v>4</v>
      </c>
      <c r="F9">
        <f>IF($B$2="Tudo",COUNTIFS(user_list!$J:$J,'ano stats'!$B$1,user_list!$K:$K,F$2,user_list!$I:$I,$C9),IF($B$2="NOT MUSIC",COUNTIFS(user_list!$J:$J,'ano stats'!$B$1,user_list!$K:$K,F$2,user_list!$I:$I,$C9,user_list!$D:$D,"&lt;&gt;"&amp;"music"),COUNTIFS(user_list!$J:$J,'ano stats'!$B$1,user_list!$K:$K,F$2,user_list!$I:$I,$C9,user_list!$D:$D,'ano stats'!$B$2)))</f>
        <v>6</v>
      </c>
      <c r="G9">
        <f>IF($B$2="Tudo",COUNTIFS(user_list!$J:$J,'ano stats'!$B$1,user_list!$K:$K,G$2,user_list!$I:$I,$C9),IF($B$2="NOT MUSIC",COUNTIFS(user_list!$J:$J,'ano stats'!$B$1,user_list!$K:$K,G$2,user_list!$I:$I,$C9,user_list!$D:$D,"&lt;&gt;"&amp;"music"),COUNTIFS(user_list!$J:$J,'ano stats'!$B$1,user_list!$K:$K,G$2,user_list!$I:$I,$C9,user_list!$D:$D,'ano stats'!$B$2)))</f>
        <v>9</v>
      </c>
      <c r="H9">
        <f t="shared" si="0"/>
        <v>30</v>
      </c>
    </row>
    <row r="10" spans="1:8" x14ac:dyDescent="0.3">
      <c r="C10">
        <v>7</v>
      </c>
      <c r="D10">
        <f>IF($B$2="Tudo",COUNTIFS(user_list!$J:$J,'ano stats'!$B$1,user_list!$K:$K,D$2,user_list!$I:$I,$C10),IF($B$2="NOT MUSIC",COUNTIFS(user_list!$J:$J,'ano stats'!$B$1,user_list!$K:$K,D$2,user_list!$I:$I,$C10,user_list!$D:$D,"&lt;&gt;"&amp;"music"),COUNTIFS(user_list!$J:$J,'ano stats'!$B$1,user_list!$K:$K,D$2,user_list!$I:$I,$C10,user_list!$D:$D,'ano stats'!$B$2)))</f>
        <v>5</v>
      </c>
      <c r="E10">
        <f>IF($B$2="Tudo",COUNTIFS(user_list!$J:$J,'ano stats'!$B$1,user_list!$K:$K,E$2,user_list!$I:$I,$C10),IF($B$2="NOT MUSIC",COUNTIFS(user_list!$J:$J,'ano stats'!$B$1,user_list!$K:$K,E$2,user_list!$I:$I,$C10,user_list!$D:$D,"&lt;&gt;"&amp;"music"),COUNTIFS(user_list!$J:$J,'ano stats'!$B$1,user_list!$K:$K,E$2,user_list!$I:$I,$C10,user_list!$D:$D,'ano stats'!$B$2)))</f>
        <v>6</v>
      </c>
      <c r="F10">
        <f>IF($B$2="Tudo",COUNTIFS(user_list!$J:$J,'ano stats'!$B$1,user_list!$K:$K,F$2,user_list!$I:$I,$C10),IF($B$2="NOT MUSIC",COUNTIFS(user_list!$J:$J,'ano stats'!$B$1,user_list!$K:$K,F$2,user_list!$I:$I,$C10,user_list!$D:$D,"&lt;&gt;"&amp;"music"),COUNTIFS(user_list!$J:$J,'ano stats'!$B$1,user_list!$K:$K,F$2,user_list!$I:$I,$C10,user_list!$D:$D,'ano stats'!$B$2)))</f>
        <v>3</v>
      </c>
      <c r="G10">
        <f>IF($B$2="Tudo",COUNTIFS(user_list!$J:$J,'ano stats'!$B$1,user_list!$K:$K,G$2,user_list!$I:$I,$C10),IF($B$2="NOT MUSIC",COUNTIFS(user_list!$J:$J,'ano stats'!$B$1,user_list!$K:$K,G$2,user_list!$I:$I,$C10,user_list!$D:$D,"&lt;&gt;"&amp;"music"),COUNTIFS(user_list!$J:$J,'ano stats'!$B$1,user_list!$K:$K,G$2,user_list!$I:$I,$C10,user_list!$D:$D,'ano stats'!$B$2)))</f>
        <v>5</v>
      </c>
      <c r="H10">
        <f t="shared" si="0"/>
        <v>19</v>
      </c>
    </row>
    <row r="11" spans="1:8" x14ac:dyDescent="0.3">
      <c r="C11">
        <v>8</v>
      </c>
      <c r="D11">
        <f>IF($B$2="Tudo",COUNTIFS(user_list!$J:$J,'ano stats'!$B$1,user_list!$K:$K,D$2,user_list!$I:$I,$C11),IF($B$2="NOT MUSIC",COUNTIFS(user_list!$J:$J,'ano stats'!$B$1,user_list!$K:$K,D$2,user_list!$I:$I,$C11,user_list!$D:$D,"&lt;&gt;"&amp;"music"),COUNTIFS(user_list!$J:$J,'ano stats'!$B$1,user_list!$K:$K,D$2,user_list!$I:$I,$C11,user_list!$D:$D,'ano stats'!$B$2)))</f>
        <v>3</v>
      </c>
      <c r="E11">
        <f>IF($B$2="Tudo",COUNTIFS(user_list!$J:$J,'ano stats'!$B$1,user_list!$K:$K,E$2,user_list!$I:$I,$C11),IF($B$2="NOT MUSIC",COUNTIFS(user_list!$J:$J,'ano stats'!$B$1,user_list!$K:$K,E$2,user_list!$I:$I,$C11,user_list!$D:$D,"&lt;&gt;"&amp;"music"),COUNTIFS(user_list!$J:$J,'ano stats'!$B$1,user_list!$K:$K,E$2,user_list!$I:$I,$C11,user_list!$D:$D,'ano stats'!$B$2)))</f>
        <v>3</v>
      </c>
      <c r="F11">
        <f>IF($B$2="Tudo",COUNTIFS(user_list!$J:$J,'ano stats'!$B$1,user_list!$K:$K,F$2,user_list!$I:$I,$C11),IF($B$2="NOT MUSIC",COUNTIFS(user_list!$J:$J,'ano stats'!$B$1,user_list!$K:$K,F$2,user_list!$I:$I,$C11,user_list!$D:$D,"&lt;&gt;"&amp;"music"),COUNTIFS(user_list!$J:$J,'ano stats'!$B$1,user_list!$K:$K,F$2,user_list!$I:$I,$C11,user_list!$D:$D,'ano stats'!$B$2)))</f>
        <v>1</v>
      </c>
      <c r="G11">
        <f>IF($B$2="Tudo",COUNTIFS(user_list!$J:$J,'ano stats'!$B$1,user_list!$K:$K,G$2,user_list!$I:$I,$C11),IF($B$2="NOT MUSIC",COUNTIFS(user_list!$J:$J,'ano stats'!$B$1,user_list!$K:$K,G$2,user_list!$I:$I,$C11,user_list!$D:$D,"&lt;&gt;"&amp;"music"),COUNTIFS(user_list!$J:$J,'ano stats'!$B$1,user_list!$K:$K,G$2,user_list!$I:$I,$C11,user_list!$D:$D,'ano stats'!$B$2)))</f>
        <v>0</v>
      </c>
      <c r="H11">
        <f t="shared" si="0"/>
        <v>7</v>
      </c>
    </row>
    <row r="12" spans="1:8" x14ac:dyDescent="0.3">
      <c r="C12">
        <v>9</v>
      </c>
      <c r="D12">
        <f>IF($B$2="Tudo",COUNTIFS(user_list!$J:$J,'ano stats'!$B$1,user_list!$K:$K,D$2,user_list!$I:$I,$C12),IF($B$2="NOT MUSIC",COUNTIFS(user_list!$J:$J,'ano stats'!$B$1,user_list!$K:$K,D$2,user_list!$I:$I,$C12,user_list!$D:$D,"&lt;&gt;"&amp;"music"),COUNTIFS(user_list!$J:$J,'ano stats'!$B$1,user_list!$K:$K,D$2,user_list!$I:$I,$C12,user_list!$D:$D,'ano stats'!$B$2)))</f>
        <v>0</v>
      </c>
      <c r="E12">
        <f>IF($B$2="Tudo",COUNTIFS(user_list!$J:$J,'ano stats'!$B$1,user_list!$K:$K,E$2,user_list!$I:$I,$C12),IF($B$2="NOT MUSIC",COUNTIFS(user_list!$J:$J,'ano stats'!$B$1,user_list!$K:$K,E$2,user_list!$I:$I,$C12,user_list!$D:$D,"&lt;&gt;"&amp;"music"),COUNTIFS(user_list!$J:$J,'ano stats'!$B$1,user_list!$K:$K,E$2,user_list!$I:$I,$C12,user_list!$D:$D,'ano stats'!$B$2)))</f>
        <v>1</v>
      </c>
      <c r="F12">
        <f>IF($B$2="Tudo",COUNTIFS(user_list!$J:$J,'ano stats'!$B$1,user_list!$K:$K,F$2,user_list!$I:$I,$C12),IF($B$2="NOT MUSIC",COUNTIFS(user_list!$J:$J,'ano stats'!$B$1,user_list!$K:$K,F$2,user_list!$I:$I,$C12,user_list!$D:$D,"&lt;&gt;"&amp;"music"),COUNTIFS(user_list!$J:$J,'ano stats'!$B$1,user_list!$K:$K,F$2,user_list!$I:$I,$C12,user_list!$D:$D,'ano stats'!$B$2)))</f>
        <v>0</v>
      </c>
      <c r="G12">
        <f>IF($B$2="Tudo",COUNTIFS(user_list!$J:$J,'ano stats'!$B$1,user_list!$K:$K,G$2,user_list!$I:$I,$C12),IF($B$2="NOT MUSIC",COUNTIFS(user_list!$J:$J,'ano stats'!$B$1,user_list!$K:$K,G$2,user_list!$I:$I,$C12,user_list!$D:$D,"&lt;&gt;"&amp;"music"),COUNTIFS(user_list!$J:$J,'ano stats'!$B$1,user_list!$K:$K,G$2,user_list!$I:$I,$C12,user_list!$D:$D,'ano stats'!$B$2)))</f>
        <v>1</v>
      </c>
      <c r="H12">
        <f t="shared" si="0"/>
        <v>2</v>
      </c>
    </row>
    <row r="13" spans="1:8" x14ac:dyDescent="0.3">
      <c r="C13">
        <v>10</v>
      </c>
      <c r="D13">
        <f>IF($B$2="Tudo",COUNTIFS(user_list!$J:$J,'ano stats'!$B$1,user_list!$K:$K,D$2,user_list!$I:$I,$C13),IF($B$2="NOT MUSIC",COUNTIFS(user_list!$J:$J,'ano stats'!$B$1,user_list!$K:$K,D$2,user_list!$I:$I,$C13,user_list!$D:$D,"&lt;&gt;"&amp;"music"),COUNTIFS(user_list!$J:$J,'ano stats'!$B$1,user_list!$K:$K,D$2,user_list!$I:$I,$C13,user_list!$D:$D,'ano stats'!$B$2)))</f>
        <v>0</v>
      </c>
      <c r="E13">
        <f>IF($B$2="Tudo",COUNTIFS(user_list!$J:$J,'ano stats'!$B$1,user_list!$K:$K,E$2,user_list!$I:$I,$C13),IF($B$2="NOT MUSIC",COUNTIFS(user_list!$J:$J,'ano stats'!$B$1,user_list!$K:$K,E$2,user_list!$I:$I,$C13,user_list!$D:$D,"&lt;&gt;"&amp;"music"),COUNTIFS(user_list!$J:$J,'ano stats'!$B$1,user_list!$K:$K,E$2,user_list!$I:$I,$C13,user_list!$D:$D,'ano stats'!$B$2)))</f>
        <v>0</v>
      </c>
      <c r="F13">
        <f>IF($B$2="Tudo",COUNTIFS(user_list!$J:$J,'ano stats'!$B$1,user_list!$K:$K,F$2,user_list!$I:$I,$C13),IF($B$2="NOT MUSIC",COUNTIFS(user_list!$J:$J,'ano stats'!$B$1,user_list!$K:$K,F$2,user_list!$I:$I,$C13,user_list!$D:$D,"&lt;&gt;"&amp;"music"),COUNTIFS(user_list!$J:$J,'ano stats'!$B$1,user_list!$K:$K,F$2,user_list!$I:$I,$C13,user_list!$D:$D,'ano stats'!$B$2)))</f>
        <v>0</v>
      </c>
      <c r="G13">
        <f>IF($B$2="Tudo",COUNTIFS(user_list!$J:$J,'ano stats'!$B$1,user_list!$K:$K,G$2,user_list!$I:$I,$C13),IF($B$2="NOT MUSIC",COUNTIFS(user_list!$J:$J,'ano stats'!$B$1,user_list!$K:$K,G$2,user_list!$I:$I,$C13,user_list!$D:$D,"&lt;&gt;"&amp;"music"),COUNTIFS(user_list!$J:$J,'ano stats'!$B$1,user_list!$K:$K,G$2,user_list!$I:$I,$C13,user_list!$D:$D,'ano stats'!$B$2)))</f>
        <v>0</v>
      </c>
      <c r="H13">
        <f t="shared" si="0"/>
        <v>0</v>
      </c>
    </row>
    <row r="14" spans="1:8" x14ac:dyDescent="0.3">
      <c r="D14">
        <f>SUM(D3:D13)</f>
        <v>35</v>
      </c>
      <c r="E14">
        <f>SUM(E3:E13)</f>
        <v>22</v>
      </c>
      <c r="F14">
        <f>SUM(F3:F13)</f>
        <v>16</v>
      </c>
      <c r="G14">
        <f>SUM(G3:G13)</f>
        <v>26</v>
      </c>
      <c r="H14">
        <f>SUM(H3:H13)</f>
        <v>99</v>
      </c>
    </row>
  </sheetData>
  <conditionalFormatting sqref="D3:G13">
    <cfRule type="dataBar" priority="2">
      <dataBar>
        <cfvo type="min"/>
        <cfvo type="max"/>
        <color rgb="FF638EC6"/>
      </dataBar>
    </cfRule>
  </conditionalFormatting>
  <conditionalFormatting sqref="H3:H13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workbookViewId="0">
      <selection activeCell="K23" sqref="K23:K25"/>
    </sheetView>
  </sheetViews>
  <sheetFormatPr defaultRowHeight="14.4" x14ac:dyDescent="0.3"/>
  <cols>
    <col min="1" max="1" width="8.88671875" style="69" customWidth="1"/>
    <col min="2" max="2" width="10.6640625" style="69" bestFit="1" customWidth="1"/>
    <col min="4" max="4" width="9.77734375" style="69" customWidth="1"/>
    <col min="5" max="5" width="9.6640625" style="69" customWidth="1"/>
    <col min="6" max="6" width="9.21875" style="69" customWidth="1"/>
    <col min="7" max="7" width="10.88671875" style="69" customWidth="1"/>
    <col min="13" max="13" width="9.77734375" style="69" customWidth="1"/>
    <col min="14" max="14" width="9.6640625" style="69" customWidth="1"/>
    <col min="15" max="15" width="9.21875" style="69" customWidth="1"/>
    <col min="16" max="16" width="10.88671875" style="69" customWidth="1"/>
    <col min="21" max="21" width="9.77734375" style="69" customWidth="1"/>
    <col min="22" max="22" width="9.6640625" style="69" customWidth="1"/>
    <col min="23" max="23" width="9.21875" style="69" customWidth="1"/>
    <col min="24" max="24" width="10.88671875" style="69" customWidth="1"/>
    <col min="28" max="28" width="8.88671875" style="69" customWidth="1"/>
    <col min="29" max="29" width="9.77734375" style="69" customWidth="1"/>
    <col min="30" max="30" width="9.6640625" style="69" customWidth="1"/>
    <col min="31" max="31" width="9.21875" style="69" customWidth="1"/>
    <col min="32" max="32" width="10.88671875" style="69" customWidth="1"/>
  </cols>
  <sheetData>
    <row r="1" spans="1:34" x14ac:dyDescent="0.3">
      <c r="A1" t="s">
        <v>999</v>
      </c>
      <c r="B1" t="s">
        <v>988</v>
      </c>
      <c r="D1" t="s">
        <v>1000</v>
      </c>
      <c r="I1" s="55">
        <f>SUM(Tabela3[total])</f>
        <v>451</v>
      </c>
      <c r="M1" t="s">
        <v>948</v>
      </c>
      <c r="U1" t="s">
        <v>1001</v>
      </c>
      <c r="Z1">
        <f>AVERAGEIF(tb_list[my_score],"&gt;"&amp;0)</f>
        <v>5.9432773109243699</v>
      </c>
    </row>
    <row r="2" spans="1:34" x14ac:dyDescent="0.3">
      <c r="D2" t="s">
        <v>4</v>
      </c>
      <c r="E2" t="s">
        <v>730</v>
      </c>
      <c r="F2" t="s">
        <v>883</v>
      </c>
      <c r="G2" t="s">
        <v>805</v>
      </c>
      <c r="H2" t="s">
        <v>963</v>
      </c>
      <c r="I2" t="s">
        <v>990</v>
      </c>
      <c r="M2" t="s">
        <v>4</v>
      </c>
      <c r="N2" t="s">
        <v>730</v>
      </c>
      <c r="O2" t="s">
        <v>883</v>
      </c>
      <c r="P2" t="s">
        <v>805</v>
      </c>
      <c r="Q2" t="s">
        <v>963</v>
      </c>
      <c r="R2" t="s">
        <v>990</v>
      </c>
      <c r="U2" t="s">
        <v>4</v>
      </c>
      <c r="V2" t="s">
        <v>730</v>
      </c>
      <c r="W2" t="s">
        <v>883</v>
      </c>
      <c r="X2" t="s">
        <v>805</v>
      </c>
      <c r="Y2" t="s">
        <v>963</v>
      </c>
      <c r="Z2" t="s">
        <v>990</v>
      </c>
      <c r="AA2" t="s">
        <v>929</v>
      </c>
      <c r="AC2" t="s">
        <v>4</v>
      </c>
      <c r="AD2" t="s">
        <v>730</v>
      </c>
      <c r="AE2" t="s">
        <v>883</v>
      </c>
      <c r="AF2" t="s">
        <v>805</v>
      </c>
      <c r="AG2" t="s">
        <v>963</v>
      </c>
      <c r="AH2" t="s">
        <v>990</v>
      </c>
    </row>
    <row r="3" spans="1:34" x14ac:dyDescent="0.3">
      <c r="C3" t="s">
        <v>940</v>
      </c>
      <c r="D3" s="17">
        <v>1999</v>
      </c>
      <c r="E3" s="55">
        <f>COUNTIFS(user_list!$J:$J,'animes por ano'!$D3,user_list!$K:$K,'animes por ano'!E$2,user_list!$D:$D,"&lt;&gt;MUSIC")</f>
        <v>1</v>
      </c>
      <c r="F3" s="55">
        <f>COUNTIFS(user_list!$J:$J,'animes por ano'!$D3,user_list!$K:$K,'animes por ano'!F$2,user_list!$D:$D,"&lt;&gt;MUSIC")</f>
        <v>1</v>
      </c>
      <c r="G3" s="55">
        <f>COUNTIFS(user_list!$J:$J,'animes por ano'!$D3,user_list!$K:$K,'animes por ano'!G$2,user_list!$D:$D,"&lt;&gt;MUSIC")</f>
        <v>0</v>
      </c>
      <c r="H3" s="55">
        <f>COUNTIFS(user_list!$J:$J,'animes por ano'!$D3,user_list!$K:$K,'animes por ano'!H$2,user_list!$D:$D,"&lt;&gt;MUSIC")</f>
        <v>1</v>
      </c>
      <c r="I3" s="55">
        <f t="shared" ref="I3:I29" si="0">SUM(E3:H3)</f>
        <v>3</v>
      </c>
      <c r="J3" s="76">
        <f>I3/365*60</f>
        <v>0.49315068493150682</v>
      </c>
      <c r="K3" s="55"/>
      <c r="M3" s="17">
        <v>1999</v>
      </c>
      <c r="N3" s="55">
        <f>SUMIFS(user_list!$N:$N,user_list!$J:$J,'animes por ano'!$M3,user_list!$K:$K,'animes por ano'!N$2)</f>
        <v>20.57</v>
      </c>
      <c r="O3" s="55">
        <f>SUMIFS(user_list!$N:$N,user_list!$J:$J,'animes por ano'!$M3,user_list!$K:$K,'animes por ano'!O$2)</f>
        <v>21.6</v>
      </c>
      <c r="P3" s="55">
        <f>SUMIFS(user_list!$N:$N,user_list!$J:$J,'animes por ano'!$M3,user_list!$K:$K,'animes por ano'!P$2)</f>
        <v>0</v>
      </c>
      <c r="Q3" s="55">
        <f>SUMIFS(user_list!$N:$N,user_list!$J:$J,'animes por ano'!$M3,user_list!$K:$K,'animes por ano'!Q$2)</f>
        <v>23.766666666666669</v>
      </c>
      <c r="R3" s="55">
        <f t="shared" ref="R3:R29" si="1">SUM(N3:Q3)</f>
        <v>65.936666666666667</v>
      </c>
      <c r="S3" s="76">
        <f t="shared" ref="S3:S23" si="2">R3/365</f>
        <v>0.18064840182648403</v>
      </c>
      <c r="U3" s="17">
        <v>1999</v>
      </c>
      <c r="V3" s="76">
        <f>AVERAGEIFS(user_list!$I:$I,user_list!$J:$J,'animes por ano'!$M3,user_list!$K:$K,'animes por ano'!V$2)</f>
        <v>4</v>
      </c>
      <c r="W3" s="76">
        <f>AVERAGEIFS(user_list!$I:$I,user_list!$J:$J,'animes por ano'!$M3,user_list!$K:$K,'animes por ano'!W$2)</f>
        <v>7</v>
      </c>
      <c r="X3" s="76" t="e">
        <f>AVERAGEIFS(user_list!$I:$I,user_list!$J:$J,'animes por ano'!$M3,user_list!$K:$K,'animes por ano'!X$2)</f>
        <v>#DIV/0!</v>
      </c>
      <c r="Y3" s="76">
        <f>AVERAGEIFS(user_list!$I:$I,user_list!$J:$J,'animes por ano'!$M3,user_list!$K:$K,'animes por ano'!Y$2)</f>
        <v>7</v>
      </c>
      <c r="Z3" s="76">
        <f>AVERAGEIFS(user_list!$I:$I,user_list!$J:$J,'animes por ano'!$M3)</f>
        <v>6</v>
      </c>
      <c r="AA3" s="76">
        <f>Tabela3[[#This Row],[total]]/$I$1*Tabela7[[#This Row],[total]]+($I$1-Tabela3[[#This Row],[total]])/$I$1*$Z$1</f>
        <v>5.9436546237120131</v>
      </c>
      <c r="AB3" s="76"/>
      <c r="AC3" s="17">
        <v>1999</v>
      </c>
      <c r="AD3" s="38">
        <f>SUMIFS(user_list!$N:$N,user_list!$J:$J,'animes por ano'!$M3,user_list!$K:$K,'animes por ano'!AD$2)/90</f>
        <v>0.22855555555555557</v>
      </c>
      <c r="AE3" s="38">
        <f>SUMIFS(user_list!$N:$N,user_list!$J:$J,'animes por ano'!$M3,user_list!$K:$K,'animes por ano'!AE$2)/60/90</f>
        <v>4.0000000000000001E-3</v>
      </c>
      <c r="AF3" s="38">
        <f>SUMIFS(user_list!$N:$N,user_list!$J:$J,'animes por ano'!$M3,user_list!$K:$K,'animes por ano'!AF$2)/60/90</f>
        <v>0</v>
      </c>
      <c r="AG3" s="38">
        <f>SUMIFS(user_list!$N:$N,user_list!$J:$J,'animes por ano'!$M3,user_list!$K:$K,'animes por ano'!AG$2)/60/90</f>
        <v>4.4012345679012351E-3</v>
      </c>
      <c r="AH3" s="38">
        <f t="shared" ref="AH3:AH29" si="3">R3/365</f>
        <v>0.18064840182648403</v>
      </c>
    </row>
    <row r="4" spans="1:34" x14ac:dyDescent="0.3">
      <c r="D4">
        <f t="shared" ref="D4:D29" si="4">D3+1</f>
        <v>2000</v>
      </c>
      <c r="E4" s="55">
        <f>COUNTIFS(user_list!$J:$J,'animes por ano'!$D4,user_list!$K:$K,'animes por ano'!E$2,user_list!$D:$D,"&lt;&gt;MUSIC")</f>
        <v>8</v>
      </c>
      <c r="F4" s="55">
        <f>COUNTIFS(user_list!$J:$J,'animes por ano'!$D4,user_list!$K:$K,'animes por ano'!F$2,user_list!$D:$D,"&lt;&gt;MUSIC")</f>
        <v>11</v>
      </c>
      <c r="G4" s="55">
        <f>COUNTIFS(user_list!$J:$J,'animes por ano'!$D4,user_list!$K:$K,'animes por ano'!G$2,user_list!$D:$D,"&lt;&gt;MUSIC")</f>
        <v>9</v>
      </c>
      <c r="H4" s="55">
        <f>COUNTIFS(user_list!$J:$J,'animes por ano'!$D4,user_list!$K:$K,'animes por ano'!H$2,user_list!$D:$D,"&lt;&gt;MUSIC")</f>
        <v>7</v>
      </c>
      <c r="I4" s="55">
        <f t="shared" si="0"/>
        <v>35</v>
      </c>
      <c r="M4">
        <f t="shared" ref="M4:M29" si="5">M3+1</f>
        <v>2000</v>
      </c>
      <c r="N4" s="55">
        <f>SUMIFS(user_list!$N:$N,user_list!$J:$J,'animes por ano'!$M4,user_list!$K:$K,'animes por ano'!N$2)</f>
        <v>43.755833333333335</v>
      </c>
      <c r="O4" s="55">
        <f>SUMIFS(user_list!$N:$N,user_list!$J:$J,'animes por ano'!$M4,user_list!$K:$K,'animes por ano'!O$2)</f>
        <v>202.67500000000001</v>
      </c>
      <c r="P4" s="55">
        <f>SUMIFS(user_list!$N:$N,user_list!$J:$J,'animes por ano'!$M4,user_list!$K:$K,'animes por ano'!P$2)</f>
        <v>28.02138888888889</v>
      </c>
      <c r="Q4" s="55">
        <f>SUMIFS(user_list!$N:$N,user_list!$J:$J,'animes por ano'!$M4,user_list!$K:$K,'animes por ano'!Q$2)</f>
        <v>45.063611111111115</v>
      </c>
      <c r="R4" s="55">
        <f t="shared" si="1"/>
        <v>319.51583333333338</v>
      </c>
      <c r="S4" s="76">
        <f t="shared" si="2"/>
        <v>0.87538584474885861</v>
      </c>
      <c r="U4">
        <f t="shared" ref="U4:U29" si="6">U3+1</f>
        <v>2000</v>
      </c>
      <c r="V4" s="76">
        <f>AVERAGEIFS(user_list!$I:$I,user_list!$J:$J,'animes por ano'!$M4,user_list!$K:$K,'animes por ano'!V$2)</f>
        <v>5.8888888888888893</v>
      </c>
      <c r="W4" s="76">
        <f>AVERAGEIFS(user_list!$I:$I,user_list!$J:$J,'animes por ano'!$M4,user_list!$K:$K,'animes por ano'!W$2)</f>
        <v>5.7272727272727275</v>
      </c>
      <c r="X4" s="76">
        <f>AVERAGEIFS(user_list!$I:$I,user_list!$J:$J,'animes por ano'!$M4,user_list!$K:$K,'animes por ano'!X$2)</f>
        <v>5</v>
      </c>
      <c r="Y4" s="76">
        <f>AVERAGEIFS(user_list!$I:$I,user_list!$J:$J,'animes por ano'!$M4,user_list!$K:$K,'animes por ano'!Y$2)</f>
        <v>5</v>
      </c>
      <c r="Z4" s="76">
        <f>AVERAGEIFS(user_list!$I:$I,user_list!$J:$J,'animes por ano'!$M4)</f>
        <v>5.4444444444444446</v>
      </c>
      <c r="AA4" s="76">
        <f>Tabela3[[#This Row],[total]]/$I$1*Tabela7[[#This Row],[total]]+($I$1-Tabela3[[#This Row],[total]])/$I$1*$Z$1</f>
        <v>5.9045652259425569</v>
      </c>
      <c r="AB4" s="76"/>
      <c r="AC4">
        <f t="shared" ref="AC4:AC29" si="7">AC3+1</f>
        <v>2000</v>
      </c>
      <c r="AD4" s="38">
        <f>SUMIFS(user_list!$N:$N,user_list!$J:$J,'animes por ano'!$M4,user_list!$K:$K,'animes por ano'!AD$2)/90</f>
        <v>0.48617592592592596</v>
      </c>
      <c r="AE4" s="38">
        <f>SUMIFS(user_list!$N:$N,user_list!$J:$J,'animes por ano'!$M4,user_list!$K:$K,'animes por ano'!AE$2)/60/90</f>
        <v>3.753240740740741E-2</v>
      </c>
      <c r="AF4" s="38">
        <f>SUMIFS(user_list!$N:$N,user_list!$J:$J,'animes por ano'!$M4,user_list!$K:$K,'animes por ano'!AF$2)/60/90</f>
        <v>5.1891460905349792E-3</v>
      </c>
      <c r="AG4" s="38">
        <f>SUMIFS(user_list!$N:$N,user_list!$J:$J,'animes por ano'!$M4,user_list!$K:$K,'animes por ano'!AG$2)/60/90</f>
        <v>8.3451131687242806E-3</v>
      </c>
      <c r="AH4" s="38">
        <f t="shared" si="3"/>
        <v>0.87538584474885861</v>
      </c>
    </row>
    <row r="5" spans="1:34" x14ac:dyDescent="0.3">
      <c r="D5">
        <f t="shared" si="4"/>
        <v>2001</v>
      </c>
      <c r="E5" s="55">
        <f>COUNTIFS(user_list!$J:$J,'animes por ano'!$D5,user_list!$K:$K,'animes por ano'!E$2,user_list!$D:$D,"&lt;&gt;MUSIC")</f>
        <v>6</v>
      </c>
      <c r="F5" s="55">
        <f>COUNTIFS(user_list!$J:$J,'animes por ano'!$D5,user_list!$K:$K,'animes por ano'!F$2,user_list!$D:$D,"&lt;&gt;MUSIC")</f>
        <v>8</v>
      </c>
      <c r="G5" s="55">
        <f>COUNTIFS(user_list!$J:$J,'animes por ano'!$D5,user_list!$K:$K,'animes por ano'!G$2,user_list!$D:$D,"&lt;&gt;MUSIC")</f>
        <v>8</v>
      </c>
      <c r="H5" s="55">
        <f>COUNTIFS(user_list!$J:$J,'animes por ano'!$D5,user_list!$K:$K,'animes por ano'!H$2,user_list!$D:$D,"&lt;&gt;MUSIC")</f>
        <v>5</v>
      </c>
      <c r="I5" s="55">
        <f t="shared" si="0"/>
        <v>27</v>
      </c>
      <c r="M5">
        <f t="shared" si="5"/>
        <v>2001</v>
      </c>
      <c r="N5" s="55">
        <f>SUMIFS(user_list!$N:$N,user_list!$J:$J,'animes por ano'!$M5,user_list!$K:$K,'animes por ano'!N$2)</f>
        <v>25.246944444444445</v>
      </c>
      <c r="O5" s="55">
        <f>SUMIFS(user_list!$N:$N,user_list!$J:$J,'animes por ano'!$M5,user_list!$K:$K,'animes por ano'!O$2)</f>
        <v>54.355555555555554</v>
      </c>
      <c r="P5" s="55">
        <f>SUMIFS(user_list!$N:$N,user_list!$J:$J,'animes por ano'!$M5,user_list!$K:$K,'animes por ano'!P$2)</f>
        <v>60.376666666666665</v>
      </c>
      <c r="Q5" s="55">
        <f>SUMIFS(user_list!$N:$N,user_list!$J:$J,'animes por ano'!$M5,user_list!$K:$K,'animes por ano'!Q$2)</f>
        <v>59.759166666666665</v>
      </c>
      <c r="R5" s="55">
        <f t="shared" si="1"/>
        <v>199.73833333333332</v>
      </c>
      <c r="S5" s="76">
        <f t="shared" si="2"/>
        <v>0.54722831050228304</v>
      </c>
      <c r="U5">
        <f t="shared" si="6"/>
        <v>2001</v>
      </c>
      <c r="V5" s="76">
        <f>AVERAGEIFS(user_list!$I:$I,user_list!$J:$J,'animes por ano'!$M5,user_list!$K:$K,'animes por ano'!V$2)</f>
        <v>4.8888888888888893</v>
      </c>
      <c r="W5" s="76">
        <f>AVERAGEIFS(user_list!$I:$I,user_list!$J:$J,'animes por ano'!$M5,user_list!$K:$K,'animes por ano'!W$2)</f>
        <v>5.625</v>
      </c>
      <c r="X5" s="76">
        <f>AVERAGEIFS(user_list!$I:$I,user_list!$J:$J,'animes por ano'!$M5,user_list!$K:$K,'animes por ano'!X$2)</f>
        <v>6.5</v>
      </c>
      <c r="Y5" s="76">
        <f>AVERAGEIFS(user_list!$I:$I,user_list!$J:$J,'animes por ano'!$M5,user_list!$K:$K,'animes por ano'!Y$2)</f>
        <v>6.4</v>
      </c>
      <c r="Z5" s="76">
        <f>AVERAGEIFS(user_list!$I:$I,user_list!$J:$J,'animes por ano'!$M5)</f>
        <v>5.7666666666666666</v>
      </c>
      <c r="AA5" s="76">
        <f>Tabela3[[#This Row],[total]]/$I$1*Tabela7[[#This Row],[total]]+($I$1-Tabela3[[#This Row],[total]])/$I$1*$Z$1</f>
        <v>5.9327041681417576</v>
      </c>
      <c r="AB5" s="76"/>
      <c r="AC5">
        <f t="shared" si="7"/>
        <v>2001</v>
      </c>
      <c r="AD5" s="38">
        <f>SUMIFS(user_list!$N:$N,user_list!$J:$J,'animes por ano'!$M5,user_list!$K:$K,'animes por ano'!AD$2)/90</f>
        <v>0.28052160493827161</v>
      </c>
      <c r="AE5" s="38">
        <f>SUMIFS(user_list!$N:$N,user_list!$J:$J,'animes por ano'!$M5,user_list!$K:$K,'animes por ano'!AE$2)/60/90</f>
        <v>1.0065843621399177E-2</v>
      </c>
      <c r="AF5" s="38">
        <f>SUMIFS(user_list!$N:$N,user_list!$J:$J,'animes por ano'!$M5,user_list!$K:$K,'animes por ano'!AF$2)/60/90</f>
        <v>1.1180864197530865E-2</v>
      </c>
      <c r="AG5" s="38">
        <f>SUMIFS(user_list!$N:$N,user_list!$J:$J,'animes por ano'!$M5,user_list!$K:$K,'animes por ano'!AG$2)/60/90</f>
        <v>1.1066512345679012E-2</v>
      </c>
      <c r="AH5" s="38">
        <f t="shared" si="3"/>
        <v>0.54722831050228304</v>
      </c>
    </row>
    <row r="6" spans="1:34" x14ac:dyDescent="0.3">
      <c r="D6">
        <f t="shared" si="4"/>
        <v>2002</v>
      </c>
      <c r="E6" s="55">
        <f>COUNTIFS(user_list!$J:$J,'animes por ano'!$D6,user_list!$K:$K,'animes por ano'!E$2,user_list!$D:$D,"&lt;&gt;MUSIC")</f>
        <v>11</v>
      </c>
      <c r="F6" s="55">
        <f>COUNTIFS(user_list!$J:$J,'animes por ano'!$D6,user_list!$K:$K,'animes por ano'!F$2,user_list!$D:$D,"&lt;&gt;MUSIC")</f>
        <v>9</v>
      </c>
      <c r="G6" s="55">
        <f>COUNTIFS(user_list!$J:$J,'animes por ano'!$D6,user_list!$K:$K,'animes por ano'!G$2,user_list!$D:$D,"&lt;&gt;MUSIC")</f>
        <v>5</v>
      </c>
      <c r="H6" s="55">
        <f>COUNTIFS(user_list!$J:$J,'animes por ano'!$D6,user_list!$K:$K,'animes por ano'!H$2,user_list!$D:$D,"&lt;&gt;MUSIC")</f>
        <v>6</v>
      </c>
      <c r="I6" s="55">
        <f t="shared" si="0"/>
        <v>31</v>
      </c>
      <c r="M6">
        <f t="shared" si="5"/>
        <v>2002</v>
      </c>
      <c r="N6" s="55">
        <f>SUMIFS(user_list!$N:$N,user_list!$J:$J,'animes por ano'!$M6,user_list!$K:$K,'animes por ano'!N$2)</f>
        <v>56.445555555555551</v>
      </c>
      <c r="O6" s="55">
        <f>SUMIFS(user_list!$N:$N,user_list!$J:$J,'animes por ano'!$M6,user_list!$K:$K,'animes por ano'!O$2)</f>
        <v>85.741944444444442</v>
      </c>
      <c r="P6" s="55">
        <f>SUMIFS(user_list!$N:$N,user_list!$J:$J,'animes por ano'!$M6,user_list!$K:$K,'animes por ano'!P$2)</f>
        <v>29.74444444444444</v>
      </c>
      <c r="Q6" s="55">
        <f>SUMIFS(user_list!$N:$N,user_list!$J:$J,'animes por ano'!$M6,user_list!$K:$K,'animes por ano'!Q$2)</f>
        <v>113.69277777777776</v>
      </c>
      <c r="R6" s="55">
        <f t="shared" si="1"/>
        <v>285.6247222222222</v>
      </c>
      <c r="S6" s="76">
        <f t="shared" si="2"/>
        <v>0.78253348554033475</v>
      </c>
      <c r="U6">
        <f t="shared" si="6"/>
        <v>2002</v>
      </c>
      <c r="V6" s="76">
        <f>AVERAGEIFS(user_list!$I:$I,user_list!$J:$J,'animes por ano'!$M6,user_list!$K:$K,'animes por ano'!V$2)</f>
        <v>5.7272727272727275</v>
      </c>
      <c r="W6" s="76">
        <f>AVERAGEIFS(user_list!$I:$I,user_list!$J:$J,'animes por ano'!$M6,user_list!$K:$K,'animes por ano'!W$2)</f>
        <v>5</v>
      </c>
      <c r="X6" s="76">
        <f>AVERAGEIFS(user_list!$I:$I,user_list!$J:$J,'animes por ano'!$M6,user_list!$K:$K,'animes por ano'!X$2)</f>
        <v>5.4</v>
      </c>
      <c r="Y6" s="76">
        <f>AVERAGEIFS(user_list!$I:$I,user_list!$J:$J,'animes por ano'!$M6,user_list!$K:$K,'animes por ano'!Y$2)</f>
        <v>5.666666666666667</v>
      </c>
      <c r="Z6" s="76">
        <f>AVERAGEIFS(user_list!$I:$I,user_list!$J:$J,'animes por ano'!$M6)</f>
        <v>5.4516129032258061</v>
      </c>
      <c r="AA6" s="76">
        <f>Tabela3[[#This Row],[total]]/$I$1*Tabela7[[#This Row],[total]]+($I$1-Tabela3[[#This Row],[total]])/$I$1*$Z$1</f>
        <v>5.909482196426243</v>
      </c>
      <c r="AB6" s="76"/>
      <c r="AC6">
        <f t="shared" si="7"/>
        <v>2002</v>
      </c>
      <c r="AD6" s="38">
        <f>SUMIFS(user_list!$N:$N,user_list!$J:$J,'animes por ano'!$M6,user_list!$K:$K,'animes por ano'!AD$2)/90</f>
        <v>0.62717283950617275</v>
      </c>
      <c r="AE6" s="38">
        <f>SUMIFS(user_list!$N:$N,user_list!$J:$J,'animes por ano'!$M6,user_list!$K:$K,'animes por ano'!AE$2)/60/90</f>
        <v>1.5878137860082304E-2</v>
      </c>
      <c r="AF6" s="38">
        <f>SUMIFS(user_list!$N:$N,user_list!$J:$J,'animes por ano'!$M6,user_list!$K:$K,'animes por ano'!AF$2)/60/90</f>
        <v>5.5082304526748961E-3</v>
      </c>
      <c r="AG6" s="38">
        <f>SUMIFS(user_list!$N:$N,user_list!$J:$J,'animes por ano'!$M6,user_list!$K:$K,'animes por ano'!AG$2)/60/90</f>
        <v>2.105421810699588E-2</v>
      </c>
      <c r="AH6" s="38">
        <f t="shared" si="3"/>
        <v>0.78253348554033475</v>
      </c>
    </row>
    <row r="7" spans="1:34" x14ac:dyDescent="0.3">
      <c r="D7">
        <f t="shared" si="4"/>
        <v>2003</v>
      </c>
      <c r="E7" s="55">
        <f>COUNTIFS(user_list!$J:$J,'animes por ano'!$D7,user_list!$K:$K,'animes por ano'!E$2,user_list!$D:$D,"&lt;&gt;MUSIC")</f>
        <v>6</v>
      </c>
      <c r="F7" s="55">
        <f>COUNTIFS(user_list!$J:$J,'animes por ano'!$D7,user_list!$K:$K,'animes por ano'!F$2,user_list!$D:$D,"&lt;&gt;MUSIC")</f>
        <v>4</v>
      </c>
      <c r="G7" s="55">
        <f>COUNTIFS(user_list!$J:$J,'animes por ano'!$D7,user_list!$K:$K,'animes por ano'!G$2,user_list!$D:$D,"&lt;&gt;MUSIC")</f>
        <v>1</v>
      </c>
      <c r="H7" s="55">
        <f>COUNTIFS(user_list!$J:$J,'animes por ano'!$D7,user_list!$K:$K,'animes por ano'!H$2,user_list!$D:$D,"&lt;&gt;MUSIC")</f>
        <v>5</v>
      </c>
      <c r="I7" s="55">
        <f t="shared" si="0"/>
        <v>16</v>
      </c>
      <c r="M7">
        <f t="shared" si="5"/>
        <v>2003</v>
      </c>
      <c r="N7" s="55">
        <f>SUMIFS(user_list!$N:$N,user_list!$J:$J,'animes por ano'!$M7,user_list!$K:$K,'animes por ano'!N$2)</f>
        <v>15.039444444444445</v>
      </c>
      <c r="O7" s="55">
        <f>SUMIFS(user_list!$N:$N,user_list!$J:$J,'animes por ano'!$M7,user_list!$K:$K,'animes por ano'!O$2)</f>
        <v>24.538888888888891</v>
      </c>
      <c r="P7" s="55">
        <f>SUMIFS(user_list!$N:$N,user_list!$J:$J,'animes por ano'!$M7,user_list!$K:$K,'animes por ano'!P$2)</f>
        <v>0.25944444444444442</v>
      </c>
      <c r="Q7" s="55">
        <f>SUMIFS(user_list!$N:$N,user_list!$J:$J,'animes por ano'!$M7,user_list!$K:$K,'animes por ano'!Q$2)</f>
        <v>38.155555555555551</v>
      </c>
      <c r="R7" s="55">
        <f t="shared" si="1"/>
        <v>77.993333333333339</v>
      </c>
      <c r="S7" s="76">
        <f t="shared" si="2"/>
        <v>0.21368036529680368</v>
      </c>
      <c r="U7">
        <f t="shared" si="6"/>
        <v>2003</v>
      </c>
      <c r="V7" s="76">
        <f>AVERAGEIFS(user_list!$I:$I,user_list!$J:$J,'animes por ano'!$M7,user_list!$K:$K,'animes por ano'!V$2)</f>
        <v>5.5</v>
      </c>
      <c r="W7" s="76">
        <f>AVERAGEIFS(user_list!$I:$I,user_list!$J:$J,'animes por ano'!$M7,user_list!$K:$K,'animes por ano'!W$2)</f>
        <v>5.75</v>
      </c>
      <c r="X7" s="76">
        <f>AVERAGEIFS(user_list!$I:$I,user_list!$J:$J,'animes por ano'!$M7,user_list!$K:$K,'animes por ano'!X$2)</f>
        <v>3</v>
      </c>
      <c r="Y7" s="76">
        <f>AVERAGEIFS(user_list!$I:$I,user_list!$J:$J,'animes por ano'!$M7,user_list!$K:$K,'animes por ano'!Y$2)</f>
        <v>5.4</v>
      </c>
      <c r="Z7" s="76">
        <f>AVERAGEIFS(user_list!$I:$I,user_list!$J:$J,'animes por ano'!$M7)</f>
        <v>5.375</v>
      </c>
      <c r="AA7" s="76">
        <f>Tabela3[[#This Row],[total]]/$I$1*Tabela7[[#This Row],[total]]+($I$1-Tabela3[[#This Row],[total]])/$I$1*$Z$1</f>
        <v>5.9231166967895801</v>
      </c>
      <c r="AB7" s="76"/>
      <c r="AC7">
        <f t="shared" si="7"/>
        <v>2003</v>
      </c>
      <c r="AD7" s="38">
        <f>SUMIFS(user_list!$N:$N,user_list!$J:$J,'animes por ano'!$M7,user_list!$K:$K,'animes por ano'!AD$2)/90</f>
        <v>0.16710493827160494</v>
      </c>
      <c r="AE7" s="38">
        <f>SUMIFS(user_list!$N:$N,user_list!$J:$J,'animes por ano'!$M7,user_list!$K:$K,'animes por ano'!AE$2)/60/90</f>
        <v>4.5442386831275727E-3</v>
      </c>
      <c r="AF7" s="38">
        <f>SUMIFS(user_list!$N:$N,user_list!$J:$J,'animes por ano'!$M7,user_list!$K:$K,'animes por ano'!AF$2)/60/90</f>
        <v>4.8045267489711931E-5</v>
      </c>
      <c r="AG7" s="38">
        <f>SUMIFS(user_list!$N:$N,user_list!$J:$J,'animes por ano'!$M7,user_list!$K:$K,'animes por ano'!AG$2)/60/90</f>
        <v>7.0658436213991765E-3</v>
      </c>
      <c r="AH7" s="38">
        <f t="shared" si="3"/>
        <v>0.21368036529680368</v>
      </c>
    </row>
    <row r="8" spans="1:34" x14ac:dyDescent="0.3">
      <c r="D8">
        <f t="shared" si="4"/>
        <v>2004</v>
      </c>
      <c r="E8" s="55">
        <f>COUNTIFS(user_list!$J:$J,'animes por ano'!$D8,user_list!$K:$K,'animes por ano'!E$2,user_list!$D:$D,"&lt;&gt;MUSIC")</f>
        <v>2</v>
      </c>
      <c r="F8" s="55">
        <f>COUNTIFS(user_list!$J:$J,'animes por ano'!$D8,user_list!$K:$K,'animes por ano'!F$2,user_list!$D:$D,"&lt;&gt;MUSIC")</f>
        <v>1</v>
      </c>
      <c r="G8" s="55">
        <f>COUNTIFS(user_list!$J:$J,'animes por ano'!$D8,user_list!$K:$K,'animes por ano'!G$2,user_list!$D:$D,"&lt;&gt;MUSIC")</f>
        <v>0</v>
      </c>
      <c r="H8" s="55">
        <f>COUNTIFS(user_list!$J:$J,'animes por ano'!$D8,user_list!$K:$K,'animes por ano'!H$2,user_list!$D:$D,"&lt;&gt;MUSIC")</f>
        <v>1</v>
      </c>
      <c r="I8" s="55">
        <f t="shared" si="0"/>
        <v>4</v>
      </c>
      <c r="M8">
        <f t="shared" si="5"/>
        <v>2004</v>
      </c>
      <c r="N8" s="55">
        <f>SUMIFS(user_list!$N:$N,user_list!$J:$J,'animes por ano'!$M8,user_list!$K:$K,'animes por ano'!N$2)</f>
        <v>7.1333333333333346</v>
      </c>
      <c r="O8" s="55">
        <f>SUMIFS(user_list!$N:$N,user_list!$J:$J,'animes por ano'!$M8,user_list!$K:$K,'animes por ano'!O$2)</f>
        <v>10.544444444444441</v>
      </c>
      <c r="P8" s="55">
        <f>SUMIFS(user_list!$N:$N,user_list!$J:$J,'animes por ano'!$M8,user_list!$K:$K,'animes por ano'!P$2)</f>
        <v>0</v>
      </c>
      <c r="Q8" s="55">
        <f>SUMIFS(user_list!$N:$N,user_list!$J:$J,'animes por ano'!$M8,user_list!$K:$K,'animes por ano'!Q$2)</f>
        <v>71.7</v>
      </c>
      <c r="R8" s="55">
        <f t="shared" si="1"/>
        <v>89.37777777777778</v>
      </c>
      <c r="S8" s="76">
        <f t="shared" si="2"/>
        <v>0.24487062404870624</v>
      </c>
      <c r="U8">
        <f t="shared" si="6"/>
        <v>2004</v>
      </c>
      <c r="V8" s="76">
        <f>AVERAGEIFS(user_list!$I:$I,user_list!$J:$J,'animes por ano'!$M8,user_list!$K:$K,'animes por ano'!V$2)</f>
        <v>7.5</v>
      </c>
      <c r="W8" s="76">
        <f>AVERAGEIFS(user_list!$I:$I,user_list!$J:$J,'animes por ano'!$M8,user_list!$K:$K,'animes por ano'!W$2)</f>
        <v>7</v>
      </c>
      <c r="X8" s="76" t="e">
        <f>AVERAGEIFS(user_list!$I:$I,user_list!$J:$J,'animes por ano'!$M8,user_list!$K:$K,'animes por ano'!X$2)</f>
        <v>#DIV/0!</v>
      </c>
      <c r="Y8" s="76">
        <f>AVERAGEIFS(user_list!$I:$I,user_list!$J:$J,'animes por ano'!$M8,user_list!$K:$K,'animes por ano'!Y$2)</f>
        <v>7</v>
      </c>
      <c r="Z8" s="76">
        <f>AVERAGEIFS(user_list!$I:$I,user_list!$J:$J,'animes por ano'!$M8)</f>
        <v>7.25</v>
      </c>
      <c r="AA8" s="76">
        <f>Tabela3[[#This Row],[total]]/$I$1*Tabela7[[#This Row],[total]]+($I$1-Tabela3[[#This Row],[total]])/$I$1*$Z$1</f>
        <v>5.9548668691423359</v>
      </c>
      <c r="AB8" s="76"/>
      <c r="AC8">
        <f t="shared" si="7"/>
        <v>2004</v>
      </c>
      <c r="AD8" s="38">
        <f>SUMIFS(user_list!$N:$N,user_list!$J:$J,'animes por ano'!$M8,user_list!$K:$K,'animes por ano'!AD$2)/90</f>
        <v>7.9259259259259279E-2</v>
      </c>
      <c r="AE8" s="38">
        <f>SUMIFS(user_list!$N:$N,user_list!$J:$J,'animes por ano'!$M8,user_list!$K:$K,'animes por ano'!AE$2)/60/90</f>
        <v>1.9526748971193408E-3</v>
      </c>
      <c r="AF8" s="38">
        <f>SUMIFS(user_list!$N:$N,user_list!$J:$J,'animes por ano'!$M8,user_list!$K:$K,'animes por ano'!AF$2)/60/90</f>
        <v>0</v>
      </c>
      <c r="AG8" s="38">
        <f>SUMIFS(user_list!$N:$N,user_list!$J:$J,'animes por ano'!$M8,user_list!$K:$K,'animes por ano'!AG$2)/60/90</f>
        <v>1.3277777777777779E-2</v>
      </c>
      <c r="AH8" s="38">
        <f t="shared" si="3"/>
        <v>0.24487062404870624</v>
      </c>
    </row>
    <row r="9" spans="1:34" x14ac:dyDescent="0.3">
      <c r="D9">
        <f t="shared" si="4"/>
        <v>2005</v>
      </c>
      <c r="E9" s="55">
        <f>COUNTIFS(user_list!$J:$J,'animes por ano'!$D9,user_list!$K:$K,'animes por ano'!E$2,user_list!$D:$D,"&lt;&gt;MUSIC")</f>
        <v>0</v>
      </c>
      <c r="F9" s="55">
        <f>COUNTIFS(user_list!$J:$J,'animes por ano'!$D9,user_list!$K:$K,'animes por ano'!F$2,user_list!$D:$D,"&lt;&gt;MUSIC")</f>
        <v>1</v>
      </c>
      <c r="G9" s="55">
        <f>COUNTIFS(user_list!$J:$J,'animes por ano'!$D9,user_list!$K:$K,'animes por ano'!G$2,user_list!$D:$D,"&lt;&gt;MUSIC")</f>
        <v>1</v>
      </c>
      <c r="H9" s="55">
        <f>COUNTIFS(user_list!$J:$J,'animes por ano'!$D9,user_list!$K:$K,'animes por ano'!H$2,user_list!$D:$D,"&lt;&gt;MUSIC")</f>
        <v>0</v>
      </c>
      <c r="I9" s="55">
        <f t="shared" si="0"/>
        <v>2</v>
      </c>
      <c r="M9">
        <f t="shared" si="5"/>
        <v>2005</v>
      </c>
      <c r="N9" s="55">
        <f>SUMIFS(user_list!$N:$N,user_list!$J:$J,'animes por ano'!$M9,user_list!$K:$K,'animes por ano'!N$2)</f>
        <v>0</v>
      </c>
      <c r="O9" s="55">
        <f>SUMIFS(user_list!$N:$N,user_list!$J:$J,'animes por ano'!$M9,user_list!$K:$K,'animes por ano'!O$2)</f>
        <v>1</v>
      </c>
      <c r="P9" s="55">
        <f>SUMIFS(user_list!$N:$N,user_list!$J:$J,'animes por ano'!$M9,user_list!$K:$K,'animes por ano'!P$2)</f>
        <v>1</v>
      </c>
      <c r="Q9" s="55">
        <f>SUMIFS(user_list!$N:$N,user_list!$J:$J,'animes por ano'!$M9,user_list!$K:$K,'animes por ano'!Q$2)</f>
        <v>0</v>
      </c>
      <c r="R9" s="55">
        <f t="shared" si="1"/>
        <v>2</v>
      </c>
      <c r="S9" s="76">
        <f t="shared" si="2"/>
        <v>5.4794520547945206E-3</v>
      </c>
      <c r="U9">
        <f t="shared" si="6"/>
        <v>2005</v>
      </c>
      <c r="V9" s="76" t="e">
        <f>AVERAGEIFS(user_list!$I:$I,user_list!$J:$J,'animes por ano'!$M9,user_list!$K:$K,'animes por ano'!V$2)</f>
        <v>#DIV/0!</v>
      </c>
      <c r="W9" s="76">
        <f>AVERAGEIFS(user_list!$I:$I,user_list!$J:$J,'animes por ano'!$M9,user_list!$K:$K,'animes por ano'!W$2)</f>
        <v>6</v>
      </c>
      <c r="X9" s="76">
        <f>AVERAGEIFS(user_list!$I:$I,user_list!$J:$J,'animes por ano'!$M9,user_list!$K:$K,'animes por ano'!X$2)</f>
        <v>4</v>
      </c>
      <c r="Y9" s="76" t="e">
        <f>AVERAGEIFS(user_list!$I:$I,user_list!$J:$J,'animes por ano'!$M9,user_list!$K:$K,'animes por ano'!Y$2)</f>
        <v>#DIV/0!</v>
      </c>
      <c r="Z9" s="76">
        <f>AVERAGEIFS(user_list!$I:$I,user_list!$J:$J,'animes por ano'!$M9)</f>
        <v>5</v>
      </c>
      <c r="AA9" s="76">
        <f>Tabela3[[#This Row],[total]]/$I$1*Tabela7[[#This Row],[total]]+($I$1-Tabela3[[#This Row],[total]])/$I$1*$Z$1</f>
        <v>5.9390942629823558</v>
      </c>
      <c r="AB9" s="76"/>
      <c r="AC9">
        <f t="shared" si="7"/>
        <v>2005</v>
      </c>
      <c r="AD9" s="38">
        <f>SUMIFS(user_list!$N:$N,user_list!$J:$J,'animes por ano'!$M9,user_list!$K:$K,'animes por ano'!AD$2)/90</f>
        <v>0</v>
      </c>
      <c r="AE9" s="38">
        <f>SUMIFS(user_list!$N:$N,user_list!$J:$J,'animes por ano'!$M9,user_list!$K:$K,'animes por ano'!AE$2)/60/90</f>
        <v>1.8518518518518518E-4</v>
      </c>
      <c r="AF9" s="38">
        <f>SUMIFS(user_list!$N:$N,user_list!$J:$J,'animes por ano'!$M9,user_list!$K:$K,'animes por ano'!AF$2)/60/90</f>
        <v>1.8518518518518518E-4</v>
      </c>
      <c r="AG9" s="38">
        <f>SUMIFS(user_list!$N:$N,user_list!$J:$J,'animes por ano'!$M9,user_list!$K:$K,'animes por ano'!AG$2)/60/90</f>
        <v>0</v>
      </c>
      <c r="AH9" s="38">
        <f t="shared" si="3"/>
        <v>5.4794520547945206E-3</v>
      </c>
    </row>
    <row r="10" spans="1:34" x14ac:dyDescent="0.3">
      <c r="D10">
        <f t="shared" si="4"/>
        <v>2006</v>
      </c>
      <c r="E10" s="55">
        <f>COUNTIFS(user_list!$J:$J,'animes por ano'!$D10,user_list!$K:$K,'animes por ano'!E$2,user_list!$D:$D,"&lt;&gt;MUSIC")</f>
        <v>0</v>
      </c>
      <c r="F10" s="55">
        <f>COUNTIFS(user_list!$J:$J,'animes por ano'!$D10,user_list!$K:$K,'animes por ano'!F$2,user_list!$D:$D,"&lt;&gt;MUSIC")</f>
        <v>0</v>
      </c>
      <c r="G10" s="55">
        <f>COUNTIFS(user_list!$J:$J,'animes por ano'!$D10,user_list!$K:$K,'animes por ano'!G$2,user_list!$D:$D,"&lt;&gt;MUSIC")</f>
        <v>0</v>
      </c>
      <c r="H10" s="55">
        <f>COUNTIFS(user_list!$J:$J,'animes por ano'!$D10,user_list!$K:$K,'animes por ano'!H$2,user_list!$D:$D,"&lt;&gt;MUSIC")</f>
        <v>0</v>
      </c>
      <c r="I10" s="55">
        <f t="shared" si="0"/>
        <v>0</v>
      </c>
      <c r="M10">
        <f t="shared" si="5"/>
        <v>2006</v>
      </c>
      <c r="N10" s="55">
        <f>SUMIFS(user_list!$N:$N,user_list!$J:$J,'animes por ano'!$M10,user_list!$K:$K,'animes por ano'!N$2)</f>
        <v>0</v>
      </c>
      <c r="O10" s="55">
        <f>SUMIFS(user_list!$N:$N,user_list!$J:$J,'animes por ano'!$M10,user_list!$K:$K,'animes por ano'!O$2)</f>
        <v>0</v>
      </c>
      <c r="P10" s="55">
        <f>SUMIFS(user_list!$N:$N,user_list!$J:$J,'animes por ano'!$M10,user_list!$K:$K,'animes por ano'!P$2)</f>
        <v>0</v>
      </c>
      <c r="Q10" s="55">
        <f>SUMIFS(user_list!$N:$N,user_list!$J:$J,'animes por ano'!$M10,user_list!$K:$K,'animes por ano'!Q$2)</f>
        <v>0</v>
      </c>
      <c r="R10" s="55">
        <f t="shared" si="1"/>
        <v>0</v>
      </c>
      <c r="S10" s="76">
        <f t="shared" si="2"/>
        <v>0</v>
      </c>
      <c r="U10">
        <f t="shared" si="6"/>
        <v>2006</v>
      </c>
      <c r="V10" s="76" t="e">
        <f>AVERAGEIFS(user_list!$I:$I,user_list!$J:$J,'animes por ano'!$M10,user_list!$K:$K,'animes por ano'!V$2)</f>
        <v>#DIV/0!</v>
      </c>
      <c r="W10" s="76" t="e">
        <f>AVERAGEIFS(user_list!$I:$I,user_list!$J:$J,'animes por ano'!$M10,user_list!$K:$K,'animes por ano'!W$2)</f>
        <v>#DIV/0!</v>
      </c>
      <c r="X10" s="76" t="e">
        <f>AVERAGEIFS(user_list!$I:$I,user_list!$J:$J,'animes por ano'!$M10,user_list!$K:$K,'animes por ano'!X$2)</f>
        <v>#DIV/0!</v>
      </c>
      <c r="Y10" s="76" t="e">
        <f>AVERAGEIFS(user_list!$I:$I,user_list!$J:$J,'animes por ano'!$M10,user_list!$K:$K,'animes por ano'!Y$2)</f>
        <v>#DIV/0!</v>
      </c>
      <c r="Z10" s="76" t="e">
        <f>AVERAGEIFS(user_list!$I:$I,user_list!$J:$J,'animes por ano'!$M10)</f>
        <v>#DIV/0!</v>
      </c>
      <c r="AA10" s="76" t="e">
        <f>Tabela3[[#This Row],[total]]/$I$1*Tabela7[[#This Row],[total]]+($I$1-Tabela3[[#This Row],[total]])/$I$1*$Z$1</f>
        <v>#DIV/0!</v>
      </c>
      <c r="AB10" s="76"/>
      <c r="AC10">
        <f t="shared" si="7"/>
        <v>2006</v>
      </c>
      <c r="AD10" s="38">
        <f>SUMIFS(user_list!$N:$N,user_list!$J:$J,'animes por ano'!$M10,user_list!$K:$K,'animes por ano'!AD$2)/90</f>
        <v>0</v>
      </c>
      <c r="AE10" s="38">
        <f>SUMIFS(user_list!$N:$N,user_list!$J:$J,'animes por ano'!$M10,user_list!$K:$K,'animes por ano'!AE$2)/60/90</f>
        <v>0</v>
      </c>
      <c r="AF10" s="38">
        <f>SUMIFS(user_list!$N:$N,user_list!$J:$J,'animes por ano'!$M10,user_list!$K:$K,'animes por ano'!AF$2)/60/90</f>
        <v>0</v>
      </c>
      <c r="AG10" s="38">
        <f>SUMIFS(user_list!$N:$N,user_list!$J:$J,'animes por ano'!$M10,user_list!$K:$K,'animes por ano'!AG$2)/60/90</f>
        <v>0</v>
      </c>
      <c r="AH10" s="38">
        <f t="shared" si="3"/>
        <v>0</v>
      </c>
    </row>
    <row r="11" spans="1:34" x14ac:dyDescent="0.3">
      <c r="D11">
        <f t="shared" si="4"/>
        <v>2007</v>
      </c>
      <c r="E11" s="55">
        <f>COUNTIFS(user_list!$J:$J,'animes por ano'!$D11,user_list!$K:$K,'animes por ano'!E$2,user_list!$D:$D,"&lt;&gt;MUSIC")</f>
        <v>1</v>
      </c>
      <c r="F11" s="55">
        <f>COUNTIFS(user_list!$J:$J,'animes por ano'!$D11,user_list!$K:$K,'animes por ano'!F$2,user_list!$D:$D,"&lt;&gt;MUSIC")</f>
        <v>1</v>
      </c>
      <c r="G11" s="55">
        <f>COUNTIFS(user_list!$J:$J,'animes por ano'!$D11,user_list!$K:$K,'animes por ano'!G$2,user_list!$D:$D,"&lt;&gt;MUSIC")</f>
        <v>0</v>
      </c>
      <c r="H11" s="55">
        <f>COUNTIFS(user_list!$J:$J,'animes por ano'!$D11,user_list!$K:$K,'animes por ano'!H$2,user_list!$D:$D,"&lt;&gt;MUSIC")</f>
        <v>0</v>
      </c>
      <c r="I11" s="55">
        <f t="shared" si="0"/>
        <v>2</v>
      </c>
      <c r="M11">
        <f t="shared" si="5"/>
        <v>2007</v>
      </c>
      <c r="N11" s="55">
        <f>SUMIFS(user_list!$N:$N,user_list!$J:$J,'animes por ano'!$M11,user_list!$K:$K,'animes por ano'!N$2)</f>
        <v>192.91666666666671</v>
      </c>
      <c r="O11" s="55">
        <f>SUMIFS(user_list!$N:$N,user_list!$J:$J,'animes por ano'!$M11,user_list!$K:$K,'animes por ano'!O$2)</f>
        <v>1.686666666666667</v>
      </c>
      <c r="P11" s="55">
        <f>SUMIFS(user_list!$N:$N,user_list!$J:$J,'animes por ano'!$M11,user_list!$K:$K,'animes por ano'!P$2)</f>
        <v>0</v>
      </c>
      <c r="Q11" s="55">
        <f>SUMIFS(user_list!$N:$N,user_list!$J:$J,'animes por ano'!$M11,user_list!$K:$K,'animes por ano'!Q$2)</f>
        <v>0</v>
      </c>
      <c r="R11" s="55">
        <f t="shared" si="1"/>
        <v>194.60333333333338</v>
      </c>
      <c r="S11" s="76">
        <f t="shared" si="2"/>
        <v>0.53315981735159834</v>
      </c>
      <c r="U11">
        <f t="shared" si="6"/>
        <v>2007</v>
      </c>
      <c r="V11" s="76">
        <f>AVERAGEIFS(user_list!$I:$I,user_list!$J:$J,'animes por ano'!$M11,user_list!$K:$K,'animes por ano'!V$2)</f>
        <v>9</v>
      </c>
      <c r="W11" s="76">
        <f>AVERAGEIFS(user_list!$I:$I,user_list!$J:$J,'animes por ano'!$M11,user_list!$K:$K,'animes por ano'!W$2)</f>
        <v>8</v>
      </c>
      <c r="X11" s="76" t="e">
        <f>AVERAGEIFS(user_list!$I:$I,user_list!$J:$J,'animes por ano'!$M11,user_list!$K:$K,'animes por ano'!X$2)</f>
        <v>#DIV/0!</v>
      </c>
      <c r="Y11" s="76" t="e">
        <f>AVERAGEIFS(user_list!$I:$I,user_list!$J:$J,'animes por ano'!$M11,user_list!$K:$K,'animes por ano'!Y$2)</f>
        <v>#DIV/0!</v>
      </c>
      <c r="Z11" s="76">
        <f>AVERAGEIFS(user_list!$I:$I,user_list!$J:$J,'animes por ano'!$M11)</f>
        <v>8.5</v>
      </c>
      <c r="AA11" s="76">
        <f>Tabela3[[#This Row],[total]]/$I$1*Tabela7[[#This Row],[total]]+($I$1-Tabela3[[#This Row],[total]])/$I$1*$Z$1</f>
        <v>5.954615327283908</v>
      </c>
      <c r="AB11" s="76"/>
      <c r="AC11">
        <f t="shared" si="7"/>
        <v>2007</v>
      </c>
      <c r="AD11" s="38">
        <f>SUMIFS(user_list!$N:$N,user_list!$J:$J,'animes por ano'!$M11,user_list!$K:$K,'animes por ano'!AD$2)/90</f>
        <v>2.143518518518519</v>
      </c>
      <c r="AE11" s="38">
        <f>SUMIFS(user_list!$N:$N,user_list!$J:$J,'animes por ano'!$M11,user_list!$K:$K,'animes por ano'!AE$2)/60/90</f>
        <v>3.1234567901234576E-4</v>
      </c>
      <c r="AF11" s="38">
        <f>SUMIFS(user_list!$N:$N,user_list!$J:$J,'animes por ano'!$M11,user_list!$K:$K,'animes por ano'!AF$2)/60/90</f>
        <v>0</v>
      </c>
      <c r="AG11" s="38">
        <f>SUMIFS(user_list!$N:$N,user_list!$J:$J,'animes por ano'!$M11,user_list!$K:$K,'animes por ano'!AG$2)/60/90</f>
        <v>0</v>
      </c>
      <c r="AH11" s="38">
        <f t="shared" si="3"/>
        <v>0.53315981735159834</v>
      </c>
    </row>
    <row r="12" spans="1:34" x14ac:dyDescent="0.3">
      <c r="D12">
        <f t="shared" si="4"/>
        <v>2008</v>
      </c>
      <c r="E12" s="55">
        <f>COUNTIFS(user_list!$J:$J,'animes por ano'!$D12,user_list!$K:$K,'animes por ano'!E$2,user_list!$D:$D,"&lt;&gt;MUSIC")</f>
        <v>0</v>
      </c>
      <c r="F12" s="55">
        <f>COUNTIFS(user_list!$J:$J,'animes por ano'!$D12,user_list!$K:$K,'animes por ano'!F$2,user_list!$D:$D,"&lt;&gt;MUSIC")</f>
        <v>0</v>
      </c>
      <c r="G12" s="55">
        <f>COUNTIFS(user_list!$J:$J,'animes por ano'!$D12,user_list!$K:$K,'animes por ano'!G$2,user_list!$D:$D,"&lt;&gt;MUSIC")</f>
        <v>0</v>
      </c>
      <c r="H12" s="55">
        <f>COUNTIFS(user_list!$J:$J,'animes por ano'!$D12,user_list!$K:$K,'animes por ano'!H$2,user_list!$D:$D,"&lt;&gt;MUSIC")</f>
        <v>0</v>
      </c>
      <c r="I12" s="55">
        <f t="shared" si="0"/>
        <v>0</v>
      </c>
      <c r="M12">
        <f t="shared" si="5"/>
        <v>2008</v>
      </c>
      <c r="N12" s="55">
        <f>SUMIFS(user_list!$N:$N,user_list!$J:$J,'animes por ano'!$M12,user_list!$K:$K,'animes por ano'!N$2)</f>
        <v>0</v>
      </c>
      <c r="O12" s="55">
        <f>SUMIFS(user_list!$N:$N,user_list!$J:$J,'animes por ano'!$M12,user_list!$K:$K,'animes por ano'!O$2)</f>
        <v>0</v>
      </c>
      <c r="P12" s="55">
        <f>SUMIFS(user_list!$N:$N,user_list!$J:$J,'animes por ano'!$M12,user_list!$K:$K,'animes por ano'!P$2)</f>
        <v>0</v>
      </c>
      <c r="Q12" s="55">
        <f>SUMIFS(user_list!$N:$N,user_list!$J:$J,'animes por ano'!$M12,user_list!$K:$K,'animes por ano'!Q$2)</f>
        <v>0</v>
      </c>
      <c r="R12" s="55">
        <f t="shared" si="1"/>
        <v>0</v>
      </c>
      <c r="S12" s="76">
        <f t="shared" si="2"/>
        <v>0</v>
      </c>
      <c r="U12">
        <f t="shared" si="6"/>
        <v>2008</v>
      </c>
      <c r="V12" s="76" t="e">
        <f>AVERAGEIFS(user_list!$I:$I,user_list!$J:$J,'animes por ano'!$M12,user_list!$K:$K,'animes por ano'!V$2)</f>
        <v>#DIV/0!</v>
      </c>
      <c r="W12" s="76" t="e">
        <f>AVERAGEIFS(user_list!$I:$I,user_list!$J:$J,'animes por ano'!$M12,user_list!$K:$K,'animes por ano'!W$2)</f>
        <v>#DIV/0!</v>
      </c>
      <c r="X12" s="76" t="e">
        <f>AVERAGEIFS(user_list!$I:$I,user_list!$J:$J,'animes por ano'!$M12,user_list!$K:$K,'animes por ano'!X$2)</f>
        <v>#DIV/0!</v>
      </c>
      <c r="Y12" s="76" t="e">
        <f>AVERAGEIFS(user_list!$I:$I,user_list!$J:$J,'animes por ano'!$M12,user_list!$K:$K,'animes por ano'!Y$2)</f>
        <v>#DIV/0!</v>
      </c>
      <c r="Z12" s="76" t="e">
        <f>AVERAGEIFS(user_list!$I:$I,user_list!$J:$J,'animes por ano'!$M12)</f>
        <v>#DIV/0!</v>
      </c>
      <c r="AA12" s="76" t="e">
        <f>Tabela3[[#This Row],[total]]/$I$1*Tabela7[[#This Row],[total]]+($I$1-Tabela3[[#This Row],[total]])/$I$1*$Z$1</f>
        <v>#DIV/0!</v>
      </c>
      <c r="AB12" s="76"/>
      <c r="AC12">
        <f t="shared" si="7"/>
        <v>2008</v>
      </c>
      <c r="AD12" s="38">
        <f>SUMIFS(user_list!$N:$N,user_list!$J:$J,'animes por ano'!$M12,user_list!$K:$K,'animes por ano'!AD$2)/90</f>
        <v>0</v>
      </c>
      <c r="AE12" s="38">
        <f>SUMIFS(user_list!$N:$N,user_list!$J:$J,'animes por ano'!$M12,user_list!$K:$K,'animes por ano'!AE$2)/60/90</f>
        <v>0</v>
      </c>
      <c r="AF12" s="38">
        <f>SUMIFS(user_list!$N:$N,user_list!$J:$J,'animes por ano'!$M12,user_list!$K:$K,'animes por ano'!AF$2)/60/90</f>
        <v>0</v>
      </c>
      <c r="AG12" s="38">
        <f>SUMIFS(user_list!$N:$N,user_list!$J:$J,'animes por ano'!$M12,user_list!$K:$K,'animes por ano'!AG$2)/60/90</f>
        <v>0</v>
      </c>
      <c r="AH12" s="38">
        <f t="shared" si="3"/>
        <v>0</v>
      </c>
    </row>
    <row r="13" spans="1:34" x14ac:dyDescent="0.3">
      <c r="D13">
        <f t="shared" si="4"/>
        <v>2009</v>
      </c>
      <c r="E13" s="55">
        <f>COUNTIFS(user_list!$J:$J,'animes por ano'!$D13,user_list!$K:$K,'animes por ano'!E$2,user_list!$D:$D,"&lt;&gt;MUSIC")</f>
        <v>0</v>
      </c>
      <c r="F13" s="55">
        <f>COUNTIFS(user_list!$J:$J,'animes por ano'!$D13,user_list!$K:$K,'animes por ano'!F$2,user_list!$D:$D,"&lt;&gt;MUSIC")</f>
        <v>0</v>
      </c>
      <c r="G13" s="55">
        <f>COUNTIFS(user_list!$J:$J,'animes por ano'!$D13,user_list!$K:$K,'animes por ano'!G$2,user_list!$D:$D,"&lt;&gt;MUSIC")</f>
        <v>1</v>
      </c>
      <c r="H13" s="55">
        <f>COUNTIFS(user_list!$J:$J,'animes por ano'!$D13,user_list!$K:$K,'animes por ano'!H$2,user_list!$D:$D,"&lt;&gt;MUSIC")</f>
        <v>0</v>
      </c>
      <c r="I13" s="55">
        <f t="shared" si="0"/>
        <v>1</v>
      </c>
      <c r="M13">
        <f t="shared" si="5"/>
        <v>2009</v>
      </c>
      <c r="N13" s="55">
        <f>SUMIFS(user_list!$N:$N,user_list!$J:$J,'animes por ano'!$M13,user_list!$K:$K,'animes por ano'!N$2)</f>
        <v>0</v>
      </c>
      <c r="O13" s="55">
        <f>SUMIFS(user_list!$N:$N,user_list!$J:$J,'animes por ano'!$M13,user_list!$K:$K,'animes por ano'!O$2)</f>
        <v>0</v>
      </c>
      <c r="P13" s="55">
        <f>SUMIFS(user_list!$N:$N,user_list!$J:$J,'animes por ano'!$M13,user_list!$K:$K,'animes por ano'!P$2)</f>
        <v>6.2833333333333332</v>
      </c>
      <c r="Q13" s="55">
        <f>SUMIFS(user_list!$N:$N,user_list!$J:$J,'animes por ano'!$M13,user_list!$K:$K,'animes por ano'!Q$2)</f>
        <v>0</v>
      </c>
      <c r="R13" s="55">
        <f t="shared" si="1"/>
        <v>6.2833333333333332</v>
      </c>
      <c r="S13" s="76">
        <f t="shared" si="2"/>
        <v>1.7214611872146117E-2</v>
      </c>
      <c r="U13">
        <f t="shared" si="6"/>
        <v>2009</v>
      </c>
      <c r="V13" s="76" t="e">
        <f>AVERAGEIFS(user_list!$I:$I,user_list!$J:$J,'animes por ano'!$M13,user_list!$K:$K,'animes por ano'!V$2)</f>
        <v>#DIV/0!</v>
      </c>
      <c r="W13" s="76" t="e">
        <f>AVERAGEIFS(user_list!$I:$I,user_list!$J:$J,'animes por ano'!$M13,user_list!$K:$K,'animes por ano'!W$2)</f>
        <v>#DIV/0!</v>
      </c>
      <c r="X13" s="76">
        <f>AVERAGEIFS(user_list!$I:$I,user_list!$J:$J,'animes por ano'!$M13,user_list!$K:$K,'animes por ano'!X$2)</f>
        <v>10</v>
      </c>
      <c r="Y13" s="76" t="e">
        <f>AVERAGEIFS(user_list!$I:$I,user_list!$J:$J,'animes por ano'!$M13,user_list!$K:$K,'animes por ano'!Y$2)</f>
        <v>#DIV/0!</v>
      </c>
      <c r="Z13" s="76">
        <f>AVERAGEIFS(user_list!$I:$I,user_list!$J:$J,'animes por ano'!$M13)</f>
        <v>10</v>
      </c>
      <c r="AA13" s="76">
        <f>Tabela3[[#This Row],[total]]/$I$1*Tabela7[[#This Row],[total]]+($I$1-Tabela3[[#This Row],[total]])/$I$1*$Z$1</f>
        <v>5.9522722614544712</v>
      </c>
      <c r="AB13" s="76"/>
      <c r="AC13">
        <f t="shared" si="7"/>
        <v>2009</v>
      </c>
      <c r="AD13" s="38">
        <f>SUMIFS(user_list!$N:$N,user_list!$J:$J,'animes por ano'!$M13,user_list!$K:$K,'animes por ano'!AD$2)/90</f>
        <v>0</v>
      </c>
      <c r="AE13" s="38">
        <f>SUMIFS(user_list!$N:$N,user_list!$J:$J,'animes por ano'!$M13,user_list!$K:$K,'animes por ano'!AE$2)/60/90</f>
        <v>0</v>
      </c>
      <c r="AF13" s="38">
        <f>SUMIFS(user_list!$N:$N,user_list!$J:$J,'animes por ano'!$M13,user_list!$K:$K,'animes por ano'!AF$2)/60/90</f>
        <v>1.1635802469135803E-3</v>
      </c>
      <c r="AG13" s="38">
        <f>SUMIFS(user_list!$N:$N,user_list!$J:$J,'animes por ano'!$M13,user_list!$K:$K,'animes por ano'!AG$2)/60/90</f>
        <v>0</v>
      </c>
      <c r="AH13" s="38">
        <f t="shared" si="3"/>
        <v>1.7214611872146117E-2</v>
      </c>
    </row>
    <row r="14" spans="1:34" x14ac:dyDescent="0.3">
      <c r="D14">
        <f t="shared" si="4"/>
        <v>2010</v>
      </c>
      <c r="E14" s="55">
        <f>COUNTIFS(user_list!$J:$J,'animes por ano'!$D14,user_list!$K:$K,'animes por ano'!E$2,user_list!$D:$D,"&lt;&gt;MUSIC")</f>
        <v>0</v>
      </c>
      <c r="F14" s="55">
        <f>COUNTIFS(user_list!$J:$J,'animes por ano'!$D14,user_list!$K:$K,'animes por ano'!F$2,user_list!$D:$D,"&lt;&gt;MUSIC")</f>
        <v>0</v>
      </c>
      <c r="G14" s="55">
        <f>COUNTIFS(user_list!$J:$J,'animes por ano'!$D14,user_list!$K:$K,'animes por ano'!G$2,user_list!$D:$D,"&lt;&gt;MUSIC")</f>
        <v>0</v>
      </c>
      <c r="H14" s="55">
        <f>COUNTIFS(user_list!$J:$J,'animes por ano'!$D14,user_list!$K:$K,'animes por ano'!H$2,user_list!$D:$D,"&lt;&gt;MUSIC")</f>
        <v>0</v>
      </c>
      <c r="I14" s="55">
        <f t="shared" si="0"/>
        <v>0</v>
      </c>
      <c r="M14">
        <f t="shared" si="5"/>
        <v>2010</v>
      </c>
      <c r="N14" s="55">
        <f>SUMIFS(user_list!$N:$N,user_list!$J:$J,'animes por ano'!$M14,user_list!$K:$K,'animes por ano'!N$2)</f>
        <v>0</v>
      </c>
      <c r="O14" s="55">
        <f>SUMIFS(user_list!$N:$N,user_list!$J:$J,'animes por ano'!$M14,user_list!$K:$K,'animes por ano'!O$2)</f>
        <v>0</v>
      </c>
      <c r="P14" s="55">
        <f>SUMIFS(user_list!$N:$N,user_list!$J:$J,'animes por ano'!$M14,user_list!$K:$K,'animes por ano'!P$2)</f>
        <v>0</v>
      </c>
      <c r="Q14" s="55">
        <f>SUMIFS(user_list!$N:$N,user_list!$J:$J,'animes por ano'!$M14,user_list!$K:$K,'animes por ano'!Q$2)</f>
        <v>0</v>
      </c>
      <c r="R14" s="55">
        <f t="shared" si="1"/>
        <v>0</v>
      </c>
      <c r="S14" s="76">
        <f t="shared" si="2"/>
        <v>0</v>
      </c>
      <c r="U14">
        <f t="shared" si="6"/>
        <v>2010</v>
      </c>
      <c r="V14" s="76" t="e">
        <f>AVERAGEIFS(user_list!$I:$I,user_list!$J:$J,'animes por ano'!$M14,user_list!$K:$K,'animes por ano'!V$2)</f>
        <v>#DIV/0!</v>
      </c>
      <c r="W14" s="76" t="e">
        <f>AVERAGEIFS(user_list!$I:$I,user_list!$J:$J,'animes por ano'!$M14,user_list!$K:$K,'animes por ano'!W$2)</f>
        <v>#DIV/0!</v>
      </c>
      <c r="X14" s="76" t="e">
        <f>AVERAGEIFS(user_list!$I:$I,user_list!$J:$J,'animes por ano'!$M14,user_list!$K:$K,'animes por ano'!X$2)</f>
        <v>#DIV/0!</v>
      </c>
      <c r="Y14" s="76" t="e">
        <f>AVERAGEIFS(user_list!$I:$I,user_list!$J:$J,'animes por ano'!$M14,user_list!$K:$K,'animes por ano'!Y$2)</f>
        <v>#DIV/0!</v>
      </c>
      <c r="Z14" s="76" t="e">
        <f>AVERAGEIFS(user_list!$I:$I,user_list!$J:$J,'animes por ano'!$M14)</f>
        <v>#DIV/0!</v>
      </c>
      <c r="AA14" s="76" t="e">
        <f>Tabela3[[#This Row],[total]]/$I$1*Tabela7[[#This Row],[total]]+($I$1-Tabela3[[#This Row],[total]])/$I$1*$Z$1</f>
        <v>#DIV/0!</v>
      </c>
      <c r="AB14" s="76"/>
      <c r="AC14">
        <f t="shared" si="7"/>
        <v>2010</v>
      </c>
      <c r="AD14" s="38">
        <f>SUMIFS(user_list!$N:$N,user_list!$J:$J,'animes por ano'!$M14,user_list!$K:$K,'animes por ano'!AD$2)/90</f>
        <v>0</v>
      </c>
      <c r="AE14" s="38">
        <f>SUMIFS(user_list!$N:$N,user_list!$J:$J,'animes por ano'!$M14,user_list!$K:$K,'animes por ano'!AE$2)/60/90</f>
        <v>0</v>
      </c>
      <c r="AF14" s="38">
        <f>SUMIFS(user_list!$N:$N,user_list!$J:$J,'animes por ano'!$M14,user_list!$K:$K,'animes por ano'!AF$2)/60/90</f>
        <v>0</v>
      </c>
      <c r="AG14" s="38">
        <f>SUMIFS(user_list!$N:$N,user_list!$J:$J,'animes por ano'!$M14,user_list!$K:$K,'animes por ano'!AG$2)/60/90</f>
        <v>0</v>
      </c>
      <c r="AH14" s="38">
        <f t="shared" si="3"/>
        <v>0</v>
      </c>
    </row>
    <row r="15" spans="1:34" x14ac:dyDescent="0.3">
      <c r="D15">
        <f t="shared" si="4"/>
        <v>2011</v>
      </c>
      <c r="E15" s="55">
        <f>COUNTIFS(user_list!$J:$J,'animes por ano'!$D15,user_list!$K:$K,'animes por ano'!E$2,user_list!$D:$D,"&lt;&gt;MUSIC")</f>
        <v>0</v>
      </c>
      <c r="F15" s="55">
        <f>COUNTIFS(user_list!$J:$J,'animes por ano'!$D15,user_list!$K:$K,'animes por ano'!F$2,user_list!$D:$D,"&lt;&gt;MUSIC")</f>
        <v>0</v>
      </c>
      <c r="G15" s="55">
        <f>COUNTIFS(user_list!$J:$J,'animes por ano'!$D15,user_list!$K:$K,'animes por ano'!G$2,user_list!$D:$D,"&lt;&gt;MUSIC")</f>
        <v>0</v>
      </c>
      <c r="H15" s="55">
        <f>COUNTIFS(user_list!$J:$J,'animes por ano'!$D15,user_list!$K:$K,'animes por ano'!H$2,user_list!$D:$D,"&lt;&gt;MUSIC")</f>
        <v>0</v>
      </c>
      <c r="I15" s="55">
        <f t="shared" si="0"/>
        <v>0</v>
      </c>
      <c r="M15">
        <f t="shared" si="5"/>
        <v>2011</v>
      </c>
      <c r="N15" s="55">
        <f>SUMIFS(user_list!$N:$N,user_list!$J:$J,'animes por ano'!$M15,user_list!$K:$K,'animes por ano'!N$2)</f>
        <v>0</v>
      </c>
      <c r="O15" s="55">
        <f>SUMIFS(user_list!$N:$N,user_list!$J:$J,'animes por ano'!$M15,user_list!$K:$K,'animes por ano'!O$2)</f>
        <v>0</v>
      </c>
      <c r="P15" s="55">
        <f>SUMIFS(user_list!$N:$N,user_list!$J:$J,'animes por ano'!$M15,user_list!$K:$K,'animes por ano'!P$2)</f>
        <v>0</v>
      </c>
      <c r="Q15" s="55">
        <f>SUMIFS(user_list!$N:$N,user_list!$J:$J,'animes por ano'!$M15,user_list!$K:$K,'animes por ano'!Q$2)</f>
        <v>0</v>
      </c>
      <c r="R15" s="55">
        <f t="shared" si="1"/>
        <v>0</v>
      </c>
      <c r="S15" s="76">
        <f t="shared" si="2"/>
        <v>0</v>
      </c>
      <c r="U15">
        <f t="shared" si="6"/>
        <v>2011</v>
      </c>
      <c r="V15" s="76" t="e">
        <f>AVERAGEIFS(user_list!$I:$I,user_list!$J:$J,'animes por ano'!$M15,user_list!$K:$K,'animes por ano'!V$2)</f>
        <v>#DIV/0!</v>
      </c>
      <c r="W15" s="76" t="e">
        <f>AVERAGEIFS(user_list!$I:$I,user_list!$J:$J,'animes por ano'!$M15,user_list!$K:$K,'animes por ano'!W$2)</f>
        <v>#DIV/0!</v>
      </c>
      <c r="X15" s="76" t="e">
        <f>AVERAGEIFS(user_list!$I:$I,user_list!$J:$J,'animes por ano'!$M15,user_list!$K:$K,'animes por ano'!X$2)</f>
        <v>#DIV/0!</v>
      </c>
      <c r="Y15" s="76" t="e">
        <f>AVERAGEIFS(user_list!$I:$I,user_list!$J:$J,'animes por ano'!$M15,user_list!$K:$K,'animes por ano'!Y$2)</f>
        <v>#DIV/0!</v>
      </c>
      <c r="Z15" s="76" t="e">
        <f>AVERAGEIFS(user_list!$I:$I,user_list!$J:$J,'animes por ano'!$M15)</f>
        <v>#DIV/0!</v>
      </c>
      <c r="AA15" s="76" t="e">
        <f>Tabela3[[#This Row],[total]]/$I$1*Tabela7[[#This Row],[total]]+($I$1-Tabela3[[#This Row],[total]])/$I$1*$Z$1</f>
        <v>#DIV/0!</v>
      </c>
      <c r="AB15" s="76"/>
      <c r="AC15">
        <f t="shared" si="7"/>
        <v>2011</v>
      </c>
      <c r="AD15" s="38">
        <f>SUMIFS(user_list!$N:$N,user_list!$J:$J,'animes por ano'!$M15,user_list!$K:$K,'animes por ano'!AD$2)/90</f>
        <v>0</v>
      </c>
      <c r="AE15" s="38">
        <f>SUMIFS(user_list!$N:$N,user_list!$J:$J,'animes por ano'!$M15,user_list!$K:$K,'animes por ano'!AE$2)/60/90</f>
        <v>0</v>
      </c>
      <c r="AF15" s="38">
        <f>SUMIFS(user_list!$N:$N,user_list!$J:$J,'animes por ano'!$M15,user_list!$K:$K,'animes por ano'!AF$2)/60/90</f>
        <v>0</v>
      </c>
      <c r="AG15" s="38">
        <f>SUMIFS(user_list!$N:$N,user_list!$J:$J,'animes por ano'!$M15,user_list!$K:$K,'animes por ano'!AG$2)/60/90</f>
        <v>0</v>
      </c>
      <c r="AH15" s="38">
        <f t="shared" si="3"/>
        <v>0</v>
      </c>
    </row>
    <row r="16" spans="1:34" x14ac:dyDescent="0.3">
      <c r="D16">
        <f t="shared" si="4"/>
        <v>2012</v>
      </c>
      <c r="E16" s="55">
        <f>COUNTIFS(user_list!$J:$J,'animes por ano'!$D16,user_list!$K:$K,'animes por ano'!E$2,user_list!$D:$D,"&lt;&gt;MUSIC")</f>
        <v>1</v>
      </c>
      <c r="F16" s="55">
        <f>COUNTIFS(user_list!$J:$J,'animes por ano'!$D16,user_list!$K:$K,'animes por ano'!F$2,user_list!$D:$D,"&lt;&gt;MUSIC")</f>
        <v>0</v>
      </c>
      <c r="G16" s="55">
        <f>COUNTIFS(user_list!$J:$J,'animes por ano'!$D16,user_list!$K:$K,'animes por ano'!G$2,user_list!$D:$D,"&lt;&gt;MUSIC")</f>
        <v>1</v>
      </c>
      <c r="H16" s="55">
        <f>COUNTIFS(user_list!$J:$J,'animes por ano'!$D16,user_list!$K:$K,'animes por ano'!H$2,user_list!$D:$D,"&lt;&gt;MUSIC")</f>
        <v>1</v>
      </c>
      <c r="I16" s="55">
        <f t="shared" si="0"/>
        <v>3</v>
      </c>
      <c r="M16">
        <f t="shared" si="5"/>
        <v>2012</v>
      </c>
      <c r="N16" s="55">
        <f>SUMIFS(user_list!$N:$N,user_list!$J:$J,'animes por ano'!$M16,user_list!$K:$K,'animes por ano'!N$2)</f>
        <v>4.7513888888888891</v>
      </c>
      <c r="O16" s="55">
        <f>SUMIFS(user_list!$N:$N,user_list!$J:$J,'animes por ano'!$M16,user_list!$K:$K,'animes por ano'!O$2)</f>
        <v>0</v>
      </c>
      <c r="P16" s="55">
        <f>SUMIFS(user_list!$N:$N,user_list!$J:$J,'animes por ano'!$M16,user_list!$K:$K,'animes por ano'!P$2)</f>
        <v>1.832222222222222</v>
      </c>
      <c r="Q16" s="55">
        <f>SUMIFS(user_list!$N:$N,user_list!$J:$J,'animes por ano'!$M16,user_list!$K:$K,'animes por ano'!Q$2)</f>
        <v>1.657777777777778</v>
      </c>
      <c r="R16" s="55">
        <f t="shared" si="1"/>
        <v>8.2413888888888884</v>
      </c>
      <c r="S16" s="76">
        <f t="shared" si="2"/>
        <v>2.2579147640791476E-2</v>
      </c>
      <c r="U16">
        <f t="shared" si="6"/>
        <v>2012</v>
      </c>
      <c r="V16" s="76">
        <f>AVERAGEIFS(user_list!$I:$I,user_list!$J:$J,'animes por ano'!$M16,user_list!$K:$K,'animes por ano'!V$2)</f>
        <v>9</v>
      </c>
      <c r="W16" s="76" t="e">
        <f>AVERAGEIFS(user_list!$I:$I,user_list!$J:$J,'animes por ano'!$M16,user_list!$K:$K,'animes por ano'!W$2)</f>
        <v>#DIV/0!</v>
      </c>
      <c r="X16" s="76">
        <f>AVERAGEIFS(user_list!$I:$I,user_list!$J:$J,'animes por ano'!$M16,user_list!$K:$K,'animes por ano'!X$2)</f>
        <v>7</v>
      </c>
      <c r="Y16" s="76">
        <f>AVERAGEIFS(user_list!$I:$I,user_list!$J:$J,'animes por ano'!$M16,user_list!$K:$K,'animes por ano'!Y$2)</f>
        <v>9</v>
      </c>
      <c r="Z16" s="76">
        <f>AVERAGEIFS(user_list!$I:$I,user_list!$J:$J,'animes por ano'!$M16)</f>
        <v>8.3333333333333339</v>
      </c>
      <c r="AA16" s="76">
        <f>Tabela3[[#This Row],[total]]/$I$1*Tabela7[[#This Row],[total]]+($I$1-Tabela3[[#This Row],[total]])/$I$1*$Z$1</f>
        <v>5.9591756880135653</v>
      </c>
      <c r="AB16" s="76"/>
      <c r="AC16">
        <f t="shared" si="7"/>
        <v>2012</v>
      </c>
      <c r="AD16" s="38">
        <f>SUMIFS(user_list!$N:$N,user_list!$J:$J,'animes por ano'!$M16,user_list!$K:$K,'animes por ano'!AD$2)/90</f>
        <v>5.2793209876543214E-2</v>
      </c>
      <c r="AE16" s="38">
        <f>SUMIFS(user_list!$N:$N,user_list!$J:$J,'animes por ano'!$M16,user_list!$K:$K,'animes por ano'!AE$2)/60/90</f>
        <v>0</v>
      </c>
      <c r="AF16" s="38">
        <f>SUMIFS(user_list!$N:$N,user_list!$J:$J,'animes por ano'!$M16,user_list!$K:$K,'animes por ano'!AF$2)/60/90</f>
        <v>3.3930041152263369E-4</v>
      </c>
      <c r="AG16" s="38">
        <f>SUMIFS(user_list!$N:$N,user_list!$J:$J,'animes por ano'!$M16,user_list!$K:$K,'animes por ano'!AG$2)/60/90</f>
        <v>3.069958847736626E-4</v>
      </c>
      <c r="AH16" s="38">
        <f t="shared" si="3"/>
        <v>2.2579147640791476E-2</v>
      </c>
    </row>
    <row r="17" spans="4:34" x14ac:dyDescent="0.3">
      <c r="D17">
        <f t="shared" si="4"/>
        <v>2013</v>
      </c>
      <c r="E17" s="55">
        <f>COUNTIFS(user_list!$J:$J,'animes por ano'!$D17,user_list!$K:$K,'animes por ano'!E$2,user_list!$D:$D,"&lt;&gt;MUSIC")</f>
        <v>1</v>
      </c>
      <c r="F17" s="55">
        <f>COUNTIFS(user_list!$J:$J,'animes por ano'!$D17,user_list!$K:$K,'animes por ano'!F$2,user_list!$D:$D,"&lt;&gt;MUSIC")</f>
        <v>4</v>
      </c>
      <c r="G17" s="55">
        <f>COUNTIFS(user_list!$J:$J,'animes por ano'!$D17,user_list!$K:$K,'animes por ano'!G$2,user_list!$D:$D,"&lt;&gt;MUSIC")</f>
        <v>2</v>
      </c>
      <c r="H17" s="55">
        <f>COUNTIFS(user_list!$J:$J,'animes por ano'!$D17,user_list!$K:$K,'animes por ano'!H$2,user_list!$D:$D,"&lt;&gt;MUSIC")</f>
        <v>0</v>
      </c>
      <c r="I17" s="55">
        <f t="shared" si="0"/>
        <v>7</v>
      </c>
      <c r="M17">
        <f t="shared" si="5"/>
        <v>2013</v>
      </c>
      <c r="N17" s="55">
        <f>SUMIFS(user_list!$N:$N,user_list!$J:$J,'animes por ano'!$M17,user_list!$K:$K,'animes por ano'!N$2)</f>
        <v>3.9444444444444442</v>
      </c>
      <c r="O17" s="55">
        <f>SUMIFS(user_list!$N:$N,user_list!$J:$J,'animes por ano'!$M17,user_list!$K:$K,'animes por ano'!O$2)</f>
        <v>21.166666666666668</v>
      </c>
      <c r="P17" s="55">
        <f>SUMIFS(user_list!$N:$N,user_list!$J:$J,'animes por ano'!$M17,user_list!$K:$K,'animes por ano'!P$2)</f>
        <v>11.509444444444444</v>
      </c>
      <c r="Q17" s="55">
        <f>SUMIFS(user_list!$N:$N,user_list!$J:$J,'animes por ano'!$M17,user_list!$K:$K,'animes por ano'!Q$2)</f>
        <v>0</v>
      </c>
      <c r="R17" s="55">
        <f t="shared" si="1"/>
        <v>36.620555555555555</v>
      </c>
      <c r="S17" s="76">
        <f t="shared" si="2"/>
        <v>0.10033028919330289</v>
      </c>
      <c r="U17">
        <f t="shared" si="6"/>
        <v>2013</v>
      </c>
      <c r="V17" s="76">
        <f>AVERAGEIFS(user_list!$I:$I,user_list!$J:$J,'animes por ano'!$M17,user_list!$K:$K,'animes por ano'!V$2)</f>
        <v>4</v>
      </c>
      <c r="W17" s="76">
        <f>AVERAGEIFS(user_list!$I:$I,user_list!$J:$J,'animes por ano'!$M17,user_list!$K:$K,'animes por ano'!W$2)</f>
        <v>9</v>
      </c>
      <c r="X17" s="76">
        <f>AVERAGEIFS(user_list!$I:$I,user_list!$J:$J,'animes por ano'!$M17,user_list!$K:$K,'animes por ano'!X$2)</f>
        <v>8.5</v>
      </c>
      <c r="Y17" s="76" t="e">
        <f>AVERAGEIFS(user_list!$I:$I,user_list!$J:$J,'animes por ano'!$M17,user_list!$K:$K,'animes por ano'!Y$2)</f>
        <v>#DIV/0!</v>
      </c>
      <c r="Z17" s="76">
        <f>AVERAGEIFS(user_list!$I:$I,user_list!$J:$J,'animes por ano'!$M17)</f>
        <v>8.1428571428571423</v>
      </c>
      <c r="AA17" s="76">
        <f>Tabela3[[#This Row],[total]]/$I$1*Tabela7[[#This Row],[total]]+($I$1-Tabela3[[#This Row],[total]])/$I$1*$Z$1</f>
        <v>5.9774171309321957</v>
      </c>
      <c r="AB17" s="76"/>
      <c r="AC17">
        <f t="shared" si="7"/>
        <v>2013</v>
      </c>
      <c r="AD17" s="38">
        <f>SUMIFS(user_list!$N:$N,user_list!$J:$J,'animes por ano'!$M17,user_list!$K:$K,'animes por ano'!AD$2)/90</f>
        <v>4.3827160493827157E-2</v>
      </c>
      <c r="AE17" s="38">
        <f>SUMIFS(user_list!$N:$N,user_list!$J:$J,'animes por ano'!$M17,user_list!$K:$K,'animes por ano'!AE$2)/60/90</f>
        <v>3.9197530864197531E-3</v>
      </c>
      <c r="AF17" s="38">
        <f>SUMIFS(user_list!$N:$N,user_list!$J:$J,'animes por ano'!$M17,user_list!$K:$K,'animes por ano'!AF$2)/60/90</f>
        <v>2.1313786008230451E-3</v>
      </c>
      <c r="AG17" s="38">
        <f>SUMIFS(user_list!$N:$N,user_list!$J:$J,'animes por ano'!$M17,user_list!$K:$K,'animes por ano'!AG$2)/60/90</f>
        <v>0</v>
      </c>
      <c r="AH17" s="38">
        <f t="shared" si="3"/>
        <v>0.10033028919330289</v>
      </c>
    </row>
    <row r="18" spans="4:34" x14ac:dyDescent="0.3">
      <c r="D18">
        <f t="shared" si="4"/>
        <v>2014</v>
      </c>
      <c r="E18" s="55">
        <f>COUNTIFS(user_list!$J:$J,'animes por ano'!$D18,user_list!$K:$K,'animes por ano'!E$2,user_list!$D:$D,"&lt;&gt;MUSIC")</f>
        <v>0</v>
      </c>
      <c r="F18" s="55">
        <f>COUNTIFS(user_list!$J:$J,'animes por ano'!$D18,user_list!$K:$K,'animes por ano'!F$2,user_list!$D:$D,"&lt;&gt;MUSIC")</f>
        <v>0</v>
      </c>
      <c r="G18" s="55">
        <f>COUNTIFS(user_list!$J:$J,'animes por ano'!$D18,user_list!$K:$K,'animes por ano'!G$2,user_list!$D:$D,"&lt;&gt;MUSIC")</f>
        <v>0</v>
      </c>
      <c r="H18" s="55">
        <f>COUNTIFS(user_list!$J:$J,'animes por ano'!$D18,user_list!$K:$K,'animes por ano'!H$2,user_list!$D:$D,"&lt;&gt;MUSIC")</f>
        <v>0</v>
      </c>
      <c r="I18" s="55">
        <f t="shared" si="0"/>
        <v>0</v>
      </c>
      <c r="M18">
        <f t="shared" si="5"/>
        <v>2014</v>
      </c>
      <c r="N18" s="55">
        <f>SUMIFS(user_list!$N:$N,user_list!$J:$J,'animes por ano'!$M18,user_list!$K:$K,'animes por ano'!N$2)</f>
        <v>0</v>
      </c>
      <c r="O18" s="55">
        <f>SUMIFS(user_list!$N:$N,user_list!$J:$J,'animes por ano'!$M18,user_list!$K:$K,'animes por ano'!O$2)</f>
        <v>0</v>
      </c>
      <c r="P18" s="55">
        <f>SUMIFS(user_list!$N:$N,user_list!$J:$J,'animes por ano'!$M18,user_list!$K:$K,'animes por ano'!P$2)</f>
        <v>0</v>
      </c>
      <c r="Q18" s="55">
        <f>SUMIFS(user_list!$N:$N,user_list!$J:$J,'animes por ano'!$M18,user_list!$K:$K,'animes por ano'!Q$2)</f>
        <v>0</v>
      </c>
      <c r="R18" s="55">
        <f t="shared" si="1"/>
        <v>0</v>
      </c>
      <c r="S18" s="76">
        <f t="shared" si="2"/>
        <v>0</v>
      </c>
      <c r="U18">
        <f t="shared" si="6"/>
        <v>2014</v>
      </c>
      <c r="V18" s="76" t="e">
        <f>AVERAGEIFS(user_list!$I:$I,user_list!$J:$J,'animes por ano'!$M18,user_list!$K:$K,'animes por ano'!V$2)</f>
        <v>#DIV/0!</v>
      </c>
      <c r="W18" s="76" t="e">
        <f>AVERAGEIFS(user_list!$I:$I,user_list!$J:$J,'animes por ano'!$M18,user_list!$K:$K,'animes por ano'!W$2)</f>
        <v>#DIV/0!</v>
      </c>
      <c r="X18" s="76" t="e">
        <f>AVERAGEIFS(user_list!$I:$I,user_list!$J:$J,'animes por ano'!$M18,user_list!$K:$K,'animes por ano'!X$2)</f>
        <v>#DIV/0!</v>
      </c>
      <c r="Y18" s="76" t="e">
        <f>AVERAGEIFS(user_list!$I:$I,user_list!$J:$J,'animes por ano'!$M18,user_list!$K:$K,'animes por ano'!Y$2)</f>
        <v>#DIV/0!</v>
      </c>
      <c r="Z18" s="76" t="e">
        <f>AVERAGEIFS(user_list!$I:$I,user_list!$J:$J,'animes por ano'!$M18)</f>
        <v>#DIV/0!</v>
      </c>
      <c r="AA18" s="76" t="e">
        <f>Tabela3[[#This Row],[total]]/$I$1*Tabela7[[#This Row],[total]]+($I$1-Tabela3[[#This Row],[total]])/$I$1*$Z$1</f>
        <v>#DIV/0!</v>
      </c>
      <c r="AB18" s="76"/>
      <c r="AC18">
        <f t="shared" si="7"/>
        <v>2014</v>
      </c>
      <c r="AD18" s="38">
        <f>SUMIFS(user_list!$N:$N,user_list!$J:$J,'animes por ano'!$M18,user_list!$K:$K,'animes por ano'!AD$2)/90</f>
        <v>0</v>
      </c>
      <c r="AE18" s="38">
        <f>SUMIFS(user_list!$N:$N,user_list!$J:$J,'animes por ano'!$M18,user_list!$K:$K,'animes por ano'!AE$2)/60/90</f>
        <v>0</v>
      </c>
      <c r="AF18" s="38">
        <f>SUMIFS(user_list!$N:$N,user_list!$J:$J,'animes por ano'!$M18,user_list!$K:$K,'animes por ano'!AF$2)/60/90</f>
        <v>0</v>
      </c>
      <c r="AG18" s="38">
        <f>SUMIFS(user_list!$N:$N,user_list!$J:$J,'animes por ano'!$M18,user_list!$K:$K,'animes por ano'!AG$2)/60/90</f>
        <v>0</v>
      </c>
      <c r="AH18" s="38">
        <f t="shared" si="3"/>
        <v>0</v>
      </c>
    </row>
    <row r="19" spans="4:34" x14ac:dyDescent="0.3">
      <c r="D19">
        <f t="shared" si="4"/>
        <v>2015</v>
      </c>
      <c r="E19" s="55">
        <f>COUNTIFS(user_list!$J:$J,'animes por ano'!$D19,user_list!$K:$K,'animes por ano'!E$2,user_list!$D:$D,"&lt;&gt;MUSIC")</f>
        <v>0</v>
      </c>
      <c r="F19" s="55">
        <f>COUNTIFS(user_list!$J:$J,'animes por ano'!$D19,user_list!$K:$K,'animes por ano'!F$2,user_list!$D:$D,"&lt;&gt;MUSIC")</f>
        <v>2</v>
      </c>
      <c r="G19" s="55">
        <f>COUNTIFS(user_list!$J:$J,'animes por ano'!$D19,user_list!$K:$K,'animes por ano'!G$2,user_list!$D:$D,"&lt;&gt;MUSIC")</f>
        <v>0</v>
      </c>
      <c r="H19" s="55">
        <f>COUNTIFS(user_list!$J:$J,'animes por ano'!$D19,user_list!$K:$K,'animes por ano'!H$2,user_list!$D:$D,"&lt;&gt;MUSIC")</f>
        <v>4</v>
      </c>
      <c r="I19" s="55">
        <f t="shared" si="0"/>
        <v>6</v>
      </c>
      <c r="M19">
        <f t="shared" si="5"/>
        <v>2015</v>
      </c>
      <c r="N19" s="55">
        <f>SUMIFS(user_list!$N:$N,user_list!$J:$J,'animes por ano'!$M19,user_list!$K:$K,'animes por ano'!N$2)</f>
        <v>0</v>
      </c>
      <c r="O19" s="55">
        <f>SUMIFS(user_list!$N:$N,user_list!$J:$J,'animes por ano'!$M19,user_list!$K:$K,'animes por ano'!O$2)</f>
        <v>9.82</v>
      </c>
      <c r="P19" s="55">
        <f>SUMIFS(user_list!$N:$N,user_list!$J:$J,'animes por ano'!$M19,user_list!$K:$K,'animes por ano'!P$2)</f>
        <v>0</v>
      </c>
      <c r="Q19" s="55">
        <f>SUMIFS(user_list!$N:$N,user_list!$J:$J,'animes por ano'!$M19,user_list!$K:$K,'animes por ano'!Q$2)</f>
        <v>11.253055555555555</v>
      </c>
      <c r="R19" s="55">
        <f t="shared" si="1"/>
        <v>21.073055555555555</v>
      </c>
      <c r="S19" s="76">
        <f t="shared" si="2"/>
        <v>5.7734398782343987E-2</v>
      </c>
      <c r="U19">
        <f t="shared" si="6"/>
        <v>2015</v>
      </c>
      <c r="V19" s="76" t="e">
        <f>AVERAGEIFS(user_list!$I:$I,user_list!$J:$J,'animes por ano'!$M19,user_list!$K:$K,'animes por ano'!V$2)</f>
        <v>#DIV/0!</v>
      </c>
      <c r="W19" s="76">
        <f>AVERAGEIFS(user_list!$I:$I,user_list!$J:$J,'animes por ano'!$M19,user_list!$K:$K,'animes por ano'!W$2)</f>
        <v>8.5</v>
      </c>
      <c r="X19" s="76" t="e">
        <f>AVERAGEIFS(user_list!$I:$I,user_list!$J:$J,'animes por ano'!$M19,user_list!$K:$K,'animes por ano'!X$2)</f>
        <v>#DIV/0!</v>
      </c>
      <c r="Y19" s="76">
        <f>AVERAGEIFS(user_list!$I:$I,user_list!$J:$J,'animes por ano'!$M19,user_list!$K:$K,'animes por ano'!Y$2)</f>
        <v>7.75</v>
      </c>
      <c r="Z19" s="76">
        <f>AVERAGEIFS(user_list!$I:$I,user_list!$J:$J,'animes por ano'!$M19)</f>
        <v>8</v>
      </c>
      <c r="AA19" s="76">
        <f>Tabela3[[#This Row],[total]]/$I$1*Tabela7[[#This Row],[total]]+($I$1-Tabela3[[#This Row],[total]])/$I$1*$Z$1</f>
        <v>5.970639475302316</v>
      </c>
      <c r="AB19" s="76"/>
      <c r="AC19">
        <f t="shared" si="7"/>
        <v>2015</v>
      </c>
      <c r="AD19" s="38">
        <f>SUMIFS(user_list!$N:$N,user_list!$J:$J,'animes por ano'!$M19,user_list!$K:$K,'animes por ano'!AD$2)/90</f>
        <v>0</v>
      </c>
      <c r="AE19" s="38">
        <f>SUMIFS(user_list!$N:$N,user_list!$J:$J,'animes por ano'!$M19,user_list!$K:$K,'animes por ano'!AE$2)/60/90</f>
        <v>1.8185185185185188E-3</v>
      </c>
      <c r="AF19" s="38">
        <f>SUMIFS(user_list!$N:$N,user_list!$J:$J,'animes por ano'!$M19,user_list!$K:$K,'animes por ano'!AF$2)/60/90</f>
        <v>0</v>
      </c>
      <c r="AG19" s="38">
        <f>SUMIFS(user_list!$N:$N,user_list!$J:$J,'animes por ano'!$M19,user_list!$K:$K,'animes por ano'!AG$2)/60/90</f>
        <v>2.0838991769547327E-3</v>
      </c>
      <c r="AH19" s="38">
        <f t="shared" si="3"/>
        <v>5.7734398782343987E-2</v>
      </c>
    </row>
    <row r="20" spans="4:34" x14ac:dyDescent="0.3">
      <c r="D20">
        <f t="shared" si="4"/>
        <v>2016</v>
      </c>
      <c r="E20" s="55">
        <f>COUNTIFS(user_list!$J:$J,'animes por ano'!$D20,user_list!$K:$K,'animes por ano'!E$2,user_list!$D:$D,"&lt;&gt;MUSIC")</f>
        <v>0</v>
      </c>
      <c r="F20" s="55">
        <f>COUNTIFS(user_list!$J:$J,'animes por ano'!$D20,user_list!$K:$K,'animes por ano'!F$2,user_list!$D:$D,"&lt;&gt;MUSIC")</f>
        <v>0</v>
      </c>
      <c r="G20" s="55">
        <f>COUNTIFS(user_list!$J:$J,'animes por ano'!$D20,user_list!$K:$K,'animes por ano'!G$2,user_list!$D:$D,"&lt;&gt;MUSIC")</f>
        <v>3</v>
      </c>
      <c r="H20" s="55">
        <f>COUNTIFS(user_list!$J:$J,'animes por ano'!$D20,user_list!$K:$K,'animes por ano'!H$2,user_list!$D:$D,"&lt;&gt;MUSIC")</f>
        <v>1</v>
      </c>
      <c r="I20" s="55">
        <f t="shared" si="0"/>
        <v>4</v>
      </c>
      <c r="M20">
        <f t="shared" si="5"/>
        <v>2016</v>
      </c>
      <c r="N20" s="55">
        <f>SUMIFS(user_list!$N:$N,user_list!$J:$J,'animes por ano'!$M20,user_list!$K:$K,'animes por ano'!N$2)</f>
        <v>0</v>
      </c>
      <c r="O20" s="55">
        <f>SUMIFS(user_list!$N:$N,user_list!$J:$J,'animes por ano'!$M20,user_list!$K:$K,'animes por ano'!O$2)</f>
        <v>0</v>
      </c>
      <c r="P20" s="55">
        <f>SUMIFS(user_list!$N:$N,user_list!$J:$J,'animes por ano'!$M20,user_list!$K:$K,'animes por ano'!P$2)</f>
        <v>7.6675000000000013</v>
      </c>
      <c r="Q20" s="55">
        <f>SUMIFS(user_list!$N:$N,user_list!$J:$J,'animes por ano'!$M20,user_list!$K:$K,'animes por ano'!Q$2)</f>
        <v>0.39444444444444438</v>
      </c>
      <c r="R20" s="55">
        <f t="shared" si="1"/>
        <v>8.0619444444444461</v>
      </c>
      <c r="S20" s="76">
        <f t="shared" si="2"/>
        <v>2.2087519025875194E-2</v>
      </c>
      <c r="U20">
        <f t="shared" si="6"/>
        <v>2016</v>
      </c>
      <c r="V20" s="76" t="e">
        <f>AVERAGEIFS(user_list!$I:$I,user_list!$J:$J,'animes por ano'!$M20,user_list!$K:$K,'animes por ano'!V$2)</f>
        <v>#DIV/0!</v>
      </c>
      <c r="W20" s="76" t="e">
        <f>AVERAGEIFS(user_list!$I:$I,user_list!$J:$J,'animes por ano'!$M20,user_list!$K:$K,'animes por ano'!W$2)</f>
        <v>#DIV/0!</v>
      </c>
      <c r="X20" s="76">
        <f>AVERAGEIFS(user_list!$I:$I,user_list!$J:$J,'animes por ano'!$M20,user_list!$K:$K,'animes por ano'!X$2)</f>
        <v>8</v>
      </c>
      <c r="Y20" s="76">
        <f>AVERAGEIFS(user_list!$I:$I,user_list!$J:$J,'animes por ano'!$M20,user_list!$K:$K,'animes por ano'!Y$2)</f>
        <v>9</v>
      </c>
      <c r="Z20" s="76">
        <f>AVERAGEIFS(user_list!$I:$I,user_list!$J:$J,'animes por ano'!$M20)</f>
        <v>8.25</v>
      </c>
      <c r="AA20" s="76">
        <f>Tabela3[[#This Row],[total]]/$I$1*Tabela7[[#This Row],[total]]+($I$1-Tabela3[[#This Row],[total]])/$I$1*$Z$1</f>
        <v>5.9637360487432227</v>
      </c>
      <c r="AB20" s="76"/>
      <c r="AC20">
        <f t="shared" si="7"/>
        <v>2016</v>
      </c>
      <c r="AD20" s="38">
        <f>SUMIFS(user_list!$N:$N,user_list!$J:$J,'animes por ano'!$M20,user_list!$K:$K,'animes por ano'!AD$2)/90</f>
        <v>0</v>
      </c>
      <c r="AE20" s="38">
        <f>SUMIFS(user_list!$N:$N,user_list!$J:$J,'animes por ano'!$M20,user_list!$K:$K,'animes por ano'!AE$2)/60/90</f>
        <v>0</v>
      </c>
      <c r="AF20" s="38">
        <f>SUMIFS(user_list!$N:$N,user_list!$J:$J,'animes por ano'!$M20,user_list!$K:$K,'animes por ano'!AF$2)/60/90</f>
        <v>1.4199074074074077E-3</v>
      </c>
      <c r="AG20" s="38">
        <f>SUMIFS(user_list!$N:$N,user_list!$J:$J,'animes por ano'!$M20,user_list!$K:$K,'animes por ano'!AG$2)/60/90</f>
        <v>7.3045267489711929E-5</v>
      </c>
      <c r="AH20" s="38">
        <f t="shared" si="3"/>
        <v>2.2087519025875194E-2</v>
      </c>
    </row>
    <row r="21" spans="4:34" x14ac:dyDescent="0.3">
      <c r="D21">
        <f t="shared" si="4"/>
        <v>2017</v>
      </c>
      <c r="E21" s="55">
        <f>COUNTIFS(user_list!$J:$J,'animes por ano'!$D21,user_list!$K:$K,'animes por ano'!E$2,user_list!$D:$D,"&lt;&gt;MUSIC")</f>
        <v>2</v>
      </c>
      <c r="F21" s="55">
        <f>COUNTIFS(user_list!$J:$J,'animes por ano'!$D21,user_list!$K:$K,'animes por ano'!F$2,user_list!$D:$D,"&lt;&gt;MUSIC")</f>
        <v>1</v>
      </c>
      <c r="G21" s="55">
        <f>COUNTIFS(user_list!$J:$J,'animes por ano'!$D21,user_list!$K:$K,'animes por ano'!G$2,user_list!$D:$D,"&lt;&gt;MUSIC")</f>
        <v>0</v>
      </c>
      <c r="H21" s="55">
        <f>COUNTIFS(user_list!$J:$J,'animes por ano'!$D21,user_list!$K:$K,'animes por ano'!H$2,user_list!$D:$D,"&lt;&gt;MUSIC")</f>
        <v>0</v>
      </c>
      <c r="I21" s="55">
        <f t="shared" si="0"/>
        <v>3</v>
      </c>
      <c r="M21">
        <f t="shared" si="5"/>
        <v>2017</v>
      </c>
      <c r="N21" s="55">
        <f>SUMIFS(user_list!$N:$N,user_list!$J:$J,'animes por ano'!$M21,user_list!$K:$K,'animes por ano'!N$2)</f>
        <v>0.8963888888888889</v>
      </c>
      <c r="O21" s="55">
        <f>SUMIFS(user_list!$N:$N,user_list!$J:$J,'animes por ano'!$M21,user_list!$K:$K,'animes por ano'!O$2)</f>
        <v>7.5555555555555556E-2</v>
      </c>
      <c r="P21" s="55">
        <f>SUMIFS(user_list!$N:$N,user_list!$J:$J,'animes por ano'!$M21,user_list!$K:$K,'animes por ano'!P$2)</f>
        <v>0</v>
      </c>
      <c r="Q21" s="55">
        <f>SUMIFS(user_list!$N:$N,user_list!$J:$J,'animes por ano'!$M21,user_list!$K:$K,'animes por ano'!Q$2)</f>
        <v>6.8888888888888888E-2</v>
      </c>
      <c r="R21" s="55">
        <f t="shared" si="1"/>
        <v>1.0408333333333335</v>
      </c>
      <c r="S21" s="76">
        <f t="shared" si="2"/>
        <v>2.8515981735159823E-3</v>
      </c>
      <c r="U21">
        <f t="shared" si="6"/>
        <v>2017</v>
      </c>
      <c r="V21" s="76">
        <f>AVERAGEIFS(user_list!$I:$I,user_list!$J:$J,'animes por ano'!$M21,user_list!$K:$K,'animes por ano'!V$2)</f>
        <v>6</v>
      </c>
      <c r="W21" s="76">
        <f>AVERAGEIFS(user_list!$I:$I,user_list!$J:$J,'animes por ano'!$M21,user_list!$K:$K,'animes por ano'!W$2)</f>
        <v>4</v>
      </c>
      <c r="X21" s="76" t="e">
        <f>AVERAGEIFS(user_list!$I:$I,user_list!$J:$J,'animes por ano'!$M21,user_list!$K:$K,'animes por ano'!X$2)</f>
        <v>#DIV/0!</v>
      </c>
      <c r="Y21" s="76">
        <f>AVERAGEIFS(user_list!$I:$I,user_list!$J:$J,'animes por ano'!$M21,user_list!$K:$K,'animes por ano'!Y$2)</f>
        <v>8</v>
      </c>
      <c r="Z21" s="76">
        <f>AVERAGEIFS(user_list!$I:$I,user_list!$J:$J,'animes por ano'!$M21)</f>
        <v>6</v>
      </c>
      <c r="AA21" s="76">
        <f>Tabela3[[#This Row],[total]]/$I$1*Tabela7[[#This Row],[total]]+($I$1-Tabela3[[#This Row],[total]])/$I$1*$Z$1</f>
        <v>5.9436546237120131</v>
      </c>
      <c r="AB21" s="76"/>
      <c r="AC21">
        <f t="shared" si="7"/>
        <v>2017</v>
      </c>
      <c r="AD21" s="38">
        <f>SUMIFS(user_list!$N:$N,user_list!$J:$J,'animes por ano'!$M21,user_list!$K:$K,'animes por ano'!AD$2)/90</f>
        <v>9.9598765432098758E-3</v>
      </c>
      <c r="AE21" s="38">
        <f>SUMIFS(user_list!$N:$N,user_list!$J:$J,'animes por ano'!$M21,user_list!$K:$K,'animes por ano'!AE$2)/60/90</f>
        <v>1.3991769547325103E-5</v>
      </c>
      <c r="AF21" s="38">
        <f>SUMIFS(user_list!$N:$N,user_list!$J:$J,'animes por ano'!$M21,user_list!$K:$K,'animes por ano'!AF$2)/60/90</f>
        <v>0</v>
      </c>
      <c r="AG21" s="38">
        <f>SUMIFS(user_list!$N:$N,user_list!$J:$J,'animes por ano'!$M21,user_list!$K:$K,'animes por ano'!AG$2)/60/90</f>
        <v>1.2757201646090535E-5</v>
      </c>
      <c r="AH21" s="38">
        <f t="shared" si="3"/>
        <v>2.8515981735159823E-3</v>
      </c>
    </row>
    <row r="22" spans="4:34" x14ac:dyDescent="0.3">
      <c r="D22">
        <f t="shared" si="4"/>
        <v>2018</v>
      </c>
      <c r="E22" s="55">
        <f>COUNTIFS(user_list!$J:$J,'animes por ano'!$D22,user_list!$K:$K,'animes por ano'!E$2,user_list!$D:$D,"&lt;&gt;MUSIC")</f>
        <v>2</v>
      </c>
      <c r="F22" s="55">
        <f>COUNTIFS(user_list!$J:$J,'animes por ano'!$D22,user_list!$K:$K,'animes por ano'!F$2,user_list!$D:$D,"&lt;&gt;MUSIC")</f>
        <v>1</v>
      </c>
      <c r="G22" s="55">
        <f>COUNTIFS(user_list!$J:$J,'animes por ano'!$D22,user_list!$K:$K,'animes por ano'!G$2,user_list!$D:$D,"&lt;&gt;MUSIC")</f>
        <v>7</v>
      </c>
      <c r="H22" s="55">
        <f>COUNTIFS(user_list!$J:$J,'animes por ano'!$D22,user_list!$K:$K,'animes por ano'!H$2,user_list!$D:$D,"&lt;&gt;MUSIC")</f>
        <v>2</v>
      </c>
      <c r="I22" s="55">
        <f t="shared" si="0"/>
        <v>12</v>
      </c>
      <c r="M22">
        <f t="shared" si="5"/>
        <v>2018</v>
      </c>
      <c r="N22" s="55">
        <f>SUMIFS(user_list!$N:$N,user_list!$J:$J,'animes por ano'!$M22,user_list!$K:$K,'animes por ano'!N$2)</f>
        <v>5.7319444444444443</v>
      </c>
      <c r="O22" s="55">
        <f>SUMIFS(user_list!$N:$N,user_list!$J:$J,'animes por ano'!$M22,user_list!$K:$K,'animes por ano'!O$2)</f>
        <v>4.5666666666666664</v>
      </c>
      <c r="P22" s="55">
        <f>SUMIFS(user_list!$N:$N,user_list!$J:$J,'animes por ano'!$M22,user_list!$K:$K,'animes por ano'!P$2)</f>
        <v>11.499444444444444</v>
      </c>
      <c r="Q22" s="55">
        <f>SUMIFS(user_list!$N:$N,user_list!$J:$J,'animes por ano'!$M22,user_list!$K:$K,'animes por ano'!Q$2)</f>
        <v>1.1833333333333336</v>
      </c>
      <c r="R22" s="55">
        <f t="shared" si="1"/>
        <v>22.98138888888889</v>
      </c>
      <c r="S22" s="76">
        <f t="shared" si="2"/>
        <v>6.2962709284627091E-2</v>
      </c>
      <c r="U22">
        <f t="shared" si="6"/>
        <v>2018</v>
      </c>
      <c r="V22" s="76">
        <f>AVERAGEIFS(user_list!$I:$I,user_list!$J:$J,'animes por ano'!$M22,user_list!$K:$K,'animes por ano'!V$2)</f>
        <v>7</v>
      </c>
      <c r="W22" s="76">
        <f>AVERAGEIFS(user_list!$I:$I,user_list!$J:$J,'animes por ano'!$M22,user_list!$K:$K,'animes por ano'!W$2)</f>
        <v>5</v>
      </c>
      <c r="X22" s="76">
        <f>AVERAGEIFS(user_list!$I:$I,user_list!$J:$J,'animes por ano'!$M22,user_list!$K:$K,'animes por ano'!X$2)</f>
        <v>5</v>
      </c>
      <c r="Y22" s="76">
        <f>AVERAGEIFS(user_list!$I:$I,user_list!$J:$J,'animes por ano'!$M22,user_list!$K:$K,'animes por ano'!Y$2)</f>
        <v>5.5</v>
      </c>
      <c r="Z22" s="76">
        <f>AVERAGEIFS(user_list!$I:$I,user_list!$J:$J,'animes por ano'!$M22)</f>
        <v>5.384615384615385</v>
      </c>
      <c r="AA22" s="76">
        <f>Tabela3[[#This Row],[total]]/$I$1*Tabela7[[#This Row],[total]]+($I$1-Tabela3[[#This Row],[total]])/$I$1*$Z$1</f>
        <v>5.9284126920425351</v>
      </c>
      <c r="AB22" s="76"/>
      <c r="AC22">
        <f t="shared" si="7"/>
        <v>2018</v>
      </c>
      <c r="AD22" s="38">
        <f>SUMIFS(user_list!$N:$N,user_list!$J:$J,'animes por ano'!$M22,user_list!$K:$K,'animes por ano'!AD$2)/90</f>
        <v>6.3688271604938271E-2</v>
      </c>
      <c r="AE22" s="38">
        <f>SUMIFS(user_list!$N:$N,user_list!$J:$J,'animes por ano'!$M22,user_list!$K:$K,'animes por ano'!AE$2)/60/90</f>
        <v>8.4567901234567895E-4</v>
      </c>
      <c r="AF22" s="38">
        <f>SUMIFS(user_list!$N:$N,user_list!$J:$J,'animes por ano'!$M22,user_list!$K:$K,'animes por ano'!AF$2)/60/90</f>
        <v>2.1295267489711933E-3</v>
      </c>
      <c r="AG22" s="38">
        <f>SUMIFS(user_list!$N:$N,user_list!$J:$J,'animes por ano'!$M22,user_list!$K:$K,'animes por ano'!AG$2)/60/90</f>
        <v>2.1913580246913587E-4</v>
      </c>
      <c r="AH22" s="38">
        <f t="shared" si="3"/>
        <v>6.2962709284627091E-2</v>
      </c>
    </row>
    <row r="23" spans="4:34" x14ac:dyDescent="0.3">
      <c r="D23">
        <f t="shared" si="4"/>
        <v>2019</v>
      </c>
      <c r="E23" s="55">
        <f>COUNTIFS(user_list!$J:$J,'animes por ano'!$D23,user_list!$K:$K,'animes por ano'!E$2,user_list!$D:$D,"&lt;&gt;MUSIC")</f>
        <v>26</v>
      </c>
      <c r="F23" s="55">
        <f>COUNTIFS(user_list!$J:$J,'animes por ano'!$D23,user_list!$K:$K,'animes por ano'!F$2,user_list!$D:$D,"&lt;&gt;MUSIC")</f>
        <v>30</v>
      </c>
      <c r="G23" s="55">
        <f>COUNTIFS(user_list!$J:$J,'animes por ano'!$D23,user_list!$K:$K,'animes por ano'!G$2,user_list!$D:$D,"&lt;&gt;MUSIC")</f>
        <v>25</v>
      </c>
      <c r="H23" s="55">
        <f>COUNTIFS(user_list!$J:$J,'animes por ano'!$D23,user_list!$K:$K,'animes por ano'!H$2,user_list!$D:$D,"&lt;&gt;MUSIC")</f>
        <v>31</v>
      </c>
      <c r="I23" s="55">
        <f t="shared" si="0"/>
        <v>112</v>
      </c>
      <c r="M23">
        <f t="shared" si="5"/>
        <v>2019</v>
      </c>
      <c r="N23" s="55">
        <f>SUMIFS(user_list!$N:$N,user_list!$J:$J,'animes por ano'!$M23,user_list!$K:$K,'animes por ano'!N$2)</f>
        <v>95.941111111111141</v>
      </c>
      <c r="O23" s="55">
        <f>SUMIFS(user_list!$N:$N,user_list!$J:$J,'animes por ano'!$M23,user_list!$K:$K,'animes por ano'!O$2)</f>
        <v>109.07416666666663</v>
      </c>
      <c r="P23" s="55">
        <f>SUMIFS(user_list!$N:$N,user_list!$J:$J,'animes por ano'!$M23,user_list!$K:$K,'animes por ano'!P$2)</f>
        <v>100.25027777777777</v>
      </c>
      <c r="Q23" s="55">
        <f>SUMIFS(user_list!$N:$N,user_list!$J:$J,'animes por ano'!$M23,user_list!$K:$K,'animes por ano'!Q$2)</f>
        <v>105.40694444444443</v>
      </c>
      <c r="R23" s="55">
        <f t="shared" si="1"/>
        <v>410.67250000000001</v>
      </c>
      <c r="S23" s="76">
        <f t="shared" si="2"/>
        <v>1.1251301369863014</v>
      </c>
      <c r="U23">
        <f t="shared" si="6"/>
        <v>2019</v>
      </c>
      <c r="V23" s="76">
        <f>AVERAGEIFS(user_list!$I:$I,user_list!$J:$J,'animes por ano'!$M23,user_list!$K:$K,'animes por ano'!V$2)</f>
        <v>6.0714285714285712</v>
      </c>
      <c r="W23" s="76">
        <f>AVERAGEIFS(user_list!$I:$I,user_list!$J:$J,'animes por ano'!$M23,user_list!$K:$K,'animes por ano'!W$2)</f>
        <v>5.903225806451613</v>
      </c>
      <c r="X23" s="76">
        <f>AVERAGEIFS(user_list!$I:$I,user_list!$J:$J,'animes por ano'!$M23,user_list!$K:$K,'animes por ano'!X$2)</f>
        <v>5.9629629629629628</v>
      </c>
      <c r="Y23" s="76">
        <f>AVERAGEIFS(user_list!$I:$I,user_list!$J:$J,'animes por ano'!$M23,user_list!$K:$K,'animes por ano'!Y$2)</f>
        <v>5.8125</v>
      </c>
      <c r="Z23" s="76">
        <f>AVERAGEIFS(user_list!$I:$I,user_list!$J:$J,'animes por ano'!$M23)</f>
        <v>5.9322033898305087</v>
      </c>
      <c r="AA23" s="76">
        <f>Tabela3[[#This Row],[total]]/$I$1*Tabela7[[#This Row],[total]]+($I$1-Tabela3[[#This Row],[total]])/$I$1*$Z$1</f>
        <v>5.9405272462624801</v>
      </c>
      <c r="AB23" s="76"/>
      <c r="AC23">
        <f t="shared" si="7"/>
        <v>2019</v>
      </c>
      <c r="AD23" s="38">
        <f>SUMIFS(user_list!$N:$N,user_list!$J:$J,'animes por ano'!$M23,user_list!$K:$K,'animes por ano'!AD$2)/90</f>
        <v>1.0660123456790127</v>
      </c>
      <c r="AE23" s="38">
        <f>SUMIFS(user_list!$N:$N,user_list!$J:$J,'animes por ano'!$M23,user_list!$K:$K,'animes por ano'!AE$2)/60/90</f>
        <v>2.0198919753086412E-2</v>
      </c>
      <c r="AF23" s="38">
        <f>SUMIFS(user_list!$N:$N,user_list!$J:$J,'animes por ano'!$M23,user_list!$K:$K,'animes por ano'!AF$2)/60/90</f>
        <v>1.856486625514403E-2</v>
      </c>
      <c r="AG23" s="38">
        <f>SUMIFS(user_list!$N:$N,user_list!$J:$J,'animes por ano'!$M23,user_list!$K:$K,'animes por ano'!AG$2)/60/90</f>
        <v>1.9519804526748969E-2</v>
      </c>
      <c r="AH23" s="38">
        <f t="shared" si="3"/>
        <v>1.1251301369863014</v>
      </c>
    </row>
    <row r="24" spans="4:34" x14ac:dyDescent="0.3">
      <c r="D24">
        <f t="shared" si="4"/>
        <v>2020</v>
      </c>
      <c r="E24" s="55">
        <f>COUNTIFS(user_list!$J:$J,'animes por ano'!$D24,user_list!$K:$K,'animes por ano'!E$2,user_list!$D:$D,"&lt;&gt;MUSIC")</f>
        <v>35</v>
      </c>
      <c r="F24" s="55">
        <f>COUNTIFS(user_list!$J:$J,'animes por ano'!$D24,user_list!$K:$K,'animes por ano'!F$2,user_list!$D:$D,"&lt;&gt;MUSIC")</f>
        <v>21</v>
      </c>
      <c r="G24" s="55">
        <f>COUNTIFS(user_list!$J:$J,'animes por ano'!$D24,user_list!$K:$K,'animes por ano'!G$2,user_list!$D:$D,"&lt;&gt;MUSIC")</f>
        <v>14</v>
      </c>
      <c r="H24" s="55">
        <f>COUNTIFS(user_list!$J:$J,'animes por ano'!$D24,user_list!$K:$K,'animes por ano'!H$2,user_list!$D:$D,"&lt;&gt;MUSIC")</f>
        <v>26</v>
      </c>
      <c r="I24" s="55">
        <f t="shared" si="0"/>
        <v>96</v>
      </c>
      <c r="M24">
        <f t="shared" si="5"/>
        <v>2020</v>
      </c>
      <c r="N24" s="55">
        <f>SUMIFS(user_list!$N:$N,user_list!$J:$J,'animes por ano'!$M24,user_list!$K:$K,'animes por ano'!N$2)</f>
        <v>123.50805555555554</v>
      </c>
      <c r="O24" s="55">
        <f>SUMIFS(user_list!$N:$N,user_list!$J:$J,'animes por ano'!$M24,user_list!$K:$K,'animes por ano'!O$2)</f>
        <v>68.470277777777781</v>
      </c>
      <c r="P24" s="55">
        <f>SUMIFS(user_list!$N:$N,user_list!$J:$J,'animes por ano'!$M24,user_list!$K:$K,'animes por ano'!P$2)</f>
        <v>48.060277777777785</v>
      </c>
      <c r="Q24" s="55">
        <f>SUMIFS(user_list!$N:$N,user_list!$J:$J,'animes por ano'!$M24,user_list!$K:$K,'animes por ano'!Q$2)</f>
        <v>75.408055555555549</v>
      </c>
      <c r="R24" s="55">
        <f t="shared" si="1"/>
        <v>315.44666666666666</v>
      </c>
      <c r="U24">
        <f t="shared" si="6"/>
        <v>2020</v>
      </c>
      <c r="V24" s="76">
        <f>AVERAGEIFS(user_list!$I:$I,user_list!$J:$J,'animes por ano'!$M24,user_list!$K:$K,'animes por ano'!V$2)</f>
        <v>5.7428571428571429</v>
      </c>
      <c r="W24" s="76">
        <f>AVERAGEIFS(user_list!$I:$I,user_list!$J:$J,'animes por ano'!$M24,user_list!$K:$K,'animes por ano'!W$2)</f>
        <v>6.1363636363636367</v>
      </c>
      <c r="X24" s="76">
        <f>AVERAGEIFS(user_list!$I:$I,user_list!$J:$J,'animes por ano'!$M24,user_list!$K:$K,'animes por ano'!X$2)</f>
        <v>5.875</v>
      </c>
      <c r="Y24" s="76">
        <f>AVERAGEIFS(user_list!$I:$I,user_list!$J:$J,'animes por ano'!$M24,user_list!$K:$K,'animes por ano'!Y$2)</f>
        <v>5.5769230769230766</v>
      </c>
      <c r="Z24" s="76">
        <f>AVERAGEIFS(user_list!$I:$I,user_list!$J:$J,'animes por ano'!$M24)</f>
        <v>5.808080808080808</v>
      </c>
      <c r="AA24" s="76">
        <f>Tabela3[[#This Row],[total]]/$I$1*Tabela7[[#This Row],[total]]+($I$1-Tabela3[[#This Row],[total]])/$I$1*$Z$1</f>
        <v>5.9144993413612168</v>
      </c>
      <c r="AB24" s="76"/>
      <c r="AC24">
        <f t="shared" si="7"/>
        <v>2020</v>
      </c>
      <c r="AD24" s="38">
        <f>SUMIFS(user_list!$N:$N,user_list!$J:$J,'animes por ano'!$M24,user_list!$K:$K,'animes por ano'!AD$2)/90</f>
        <v>1.3723117283950617</v>
      </c>
      <c r="AE24" s="38">
        <f>SUMIFS(user_list!$N:$N,user_list!$J:$J,'animes por ano'!$M24,user_list!$K:$K,'animes por ano'!AE$2)/60/90</f>
        <v>1.2679681069958848E-2</v>
      </c>
      <c r="AF24" s="38">
        <f>SUMIFS(user_list!$N:$N,user_list!$J:$J,'animes por ano'!$M24,user_list!$K:$K,'animes por ano'!AF$2)/60/90</f>
        <v>8.9000514403292184E-3</v>
      </c>
      <c r="AG24" s="38">
        <f>SUMIFS(user_list!$N:$N,user_list!$J:$J,'animes por ano'!$M24,user_list!$K:$K,'animes por ano'!AG$2)/60/90</f>
        <v>1.3964454732510288E-2</v>
      </c>
      <c r="AH24" s="38">
        <f t="shared" si="3"/>
        <v>0.86423744292237437</v>
      </c>
    </row>
    <row r="25" spans="4:34" x14ac:dyDescent="0.3">
      <c r="D25">
        <f t="shared" si="4"/>
        <v>2021</v>
      </c>
      <c r="E25" s="55">
        <f>COUNTIFS(user_list!$J:$J,'animes por ano'!$D25,user_list!$K:$K,'animes por ano'!E$2,user_list!$D:$D,"&lt;&gt;MUSIC")</f>
        <v>21</v>
      </c>
      <c r="F25" s="55">
        <f>COUNTIFS(user_list!$J:$J,'animes por ano'!$D25,user_list!$K:$K,'animes por ano'!F$2,user_list!$D:$D,"&lt;&gt;MUSIC")</f>
        <v>27</v>
      </c>
      <c r="G25" s="55">
        <f>COUNTIFS(user_list!$J:$J,'animes por ano'!$D25,user_list!$K:$K,'animes por ano'!G$2,user_list!$D:$D,"&lt;&gt;MUSIC")</f>
        <v>21</v>
      </c>
      <c r="H25" s="55">
        <f>COUNTIFS(user_list!$J:$J,'animes por ano'!$D25,user_list!$K:$K,'animes por ano'!H$2,user_list!$D:$D,"&lt;&gt;MUSIC")</f>
        <v>16</v>
      </c>
      <c r="I25" s="55">
        <f t="shared" si="0"/>
        <v>85</v>
      </c>
      <c r="M25">
        <f t="shared" si="5"/>
        <v>2021</v>
      </c>
      <c r="N25" s="55">
        <f>SUMIFS(user_list!$N:$N,user_list!$J:$J,'animes por ano'!$M25,user_list!$K:$K,'animes por ano'!N$2)</f>
        <v>87.881666666666689</v>
      </c>
      <c r="O25" s="55">
        <f>SUMIFS(user_list!$N:$N,user_list!$J:$J,'animes por ano'!$M25,user_list!$K:$K,'animes por ano'!O$2)</f>
        <v>105.05583333333335</v>
      </c>
      <c r="P25" s="55">
        <f>SUMIFS(user_list!$N:$N,user_list!$J:$J,'animes por ano'!$M25,user_list!$K:$K,'animes por ano'!P$2)</f>
        <v>88.471666666666664</v>
      </c>
      <c r="Q25" s="55">
        <f>SUMIFS(user_list!$N:$N,user_list!$J:$J,'animes por ano'!$M25,user_list!$K:$K,'animes por ano'!Q$2)</f>
        <v>54.158055555555556</v>
      </c>
      <c r="R25" s="55">
        <f t="shared" si="1"/>
        <v>335.56722222222226</v>
      </c>
      <c r="U25">
        <f t="shared" si="6"/>
        <v>2021</v>
      </c>
      <c r="V25" s="76">
        <f>AVERAGEIFS(user_list!$I:$I,user_list!$J:$J,'animes por ano'!$M25,user_list!$K:$K,'animes por ano'!V$2)</f>
        <v>5.6086956521739131</v>
      </c>
      <c r="W25" s="76">
        <f>AVERAGEIFS(user_list!$I:$I,user_list!$J:$J,'animes por ano'!$M25,user_list!$K:$K,'animes por ano'!W$2)</f>
        <v>5.7142857142857144</v>
      </c>
      <c r="X25" s="76">
        <f>AVERAGEIFS(user_list!$I:$I,user_list!$J:$J,'animes por ano'!$M25,user_list!$K:$K,'animes por ano'!X$2)</f>
        <v>6.2380952380952381</v>
      </c>
      <c r="Y25" s="76">
        <f>AVERAGEIFS(user_list!$I:$I,user_list!$J:$J,'animes por ano'!$M25,user_list!$K:$K,'animes por ano'!Y$2)</f>
        <v>5.9375</v>
      </c>
      <c r="Z25" s="76">
        <f>AVERAGEIFS(user_list!$I:$I,user_list!$J:$J,'animes por ano'!$M25)</f>
        <v>5.8522727272727275</v>
      </c>
      <c r="AA25" s="76">
        <f>Tabela3[[#This Row],[total]]/$I$1*Tabela7[[#This Row],[total]]+($I$1-Tabela3[[#This Row],[total]])/$I$1*$Z$1</f>
        <v>5.9261256709900252</v>
      </c>
      <c r="AB25" s="76"/>
      <c r="AC25">
        <f t="shared" si="7"/>
        <v>2021</v>
      </c>
      <c r="AD25" s="38">
        <f>SUMIFS(user_list!$N:$N,user_list!$J:$J,'animes por ano'!$M25,user_list!$K:$K,'animes por ano'!AD$2)/90</f>
        <v>0.9764629629629632</v>
      </c>
      <c r="AE25" s="38">
        <f>SUMIFS(user_list!$N:$N,user_list!$J:$J,'animes por ano'!$M25,user_list!$K:$K,'animes por ano'!AE$2)/60/90</f>
        <v>1.9454783950617286E-2</v>
      </c>
      <c r="AF25" s="38">
        <f>SUMIFS(user_list!$N:$N,user_list!$J:$J,'animes por ano'!$M25,user_list!$K:$K,'animes por ano'!AF$2)/60/90</f>
        <v>1.638364197530864E-2</v>
      </c>
      <c r="AG25" s="38">
        <f>SUMIFS(user_list!$N:$N,user_list!$J:$J,'animes por ano'!$M25,user_list!$K:$K,'animes por ano'!AG$2)/60/90</f>
        <v>1.0029269547325102E-2</v>
      </c>
      <c r="AH25" s="38">
        <f t="shared" si="3"/>
        <v>0.91936225266362259</v>
      </c>
    </row>
    <row r="26" spans="4:34" x14ac:dyDescent="0.3">
      <c r="D26">
        <f t="shared" si="4"/>
        <v>2022</v>
      </c>
      <c r="E26" s="55">
        <f>COUNTIFS(user_list!$J:$J,'animes por ano'!$D26,user_list!$K:$K,'animes por ano'!E$2,user_list!$D:$D,"&lt;&gt;MUSIC")</f>
        <v>1</v>
      </c>
      <c r="F26" s="55">
        <f>COUNTIFS(user_list!$J:$J,'animes por ano'!$D26,user_list!$K:$K,'animes por ano'!F$2,user_list!$D:$D,"&lt;&gt;MUSIC")</f>
        <v>1</v>
      </c>
      <c r="G26" s="55">
        <f>COUNTIFS(user_list!$J:$J,'animes por ano'!$D26,user_list!$K:$K,'animes por ano'!G$2,user_list!$D:$D,"&lt;&gt;MUSIC")</f>
        <v>0</v>
      </c>
      <c r="H26" s="55">
        <f>COUNTIFS(user_list!$J:$J,'animes por ano'!$D26,user_list!$K:$K,'animes por ano'!H$2,user_list!$D:$D,"&lt;&gt;MUSIC")</f>
        <v>0</v>
      </c>
      <c r="I26" s="55">
        <f t="shared" si="0"/>
        <v>2</v>
      </c>
      <c r="M26">
        <f t="shared" si="5"/>
        <v>2022</v>
      </c>
      <c r="N26" s="55">
        <f>SUMIFS(user_list!$N:$N,user_list!$J:$J,'animes por ano'!$M26,user_list!$K:$K,'animes por ano'!N$2)</f>
        <v>5.2</v>
      </c>
      <c r="O26" s="55">
        <f>SUMIFS(user_list!$N:$N,user_list!$J:$J,'animes por ano'!$M26,user_list!$K:$K,'animes por ano'!O$2)</f>
        <v>4.8466666666666667</v>
      </c>
      <c r="P26" s="55">
        <f>SUMIFS(user_list!$N:$N,user_list!$J:$J,'animes por ano'!$M26,user_list!$K:$K,'animes por ano'!P$2)</f>
        <v>0</v>
      </c>
      <c r="Q26" s="55">
        <f>SUMIFS(user_list!$N:$N,user_list!$J:$J,'animes por ano'!$M26,user_list!$K:$K,'animes por ano'!Q$2)</f>
        <v>0</v>
      </c>
      <c r="R26" s="55">
        <f t="shared" si="1"/>
        <v>10.046666666666667</v>
      </c>
      <c r="U26">
        <f t="shared" si="6"/>
        <v>2022</v>
      </c>
      <c r="V26" s="76">
        <f>AVERAGEIFS(user_list!$I:$I,user_list!$J:$J,'animes por ano'!$M26,user_list!$K:$K,'animes por ano'!V$2)</f>
        <v>5</v>
      </c>
      <c r="W26" s="76">
        <f>AVERAGEIFS(user_list!$I:$I,user_list!$J:$J,'animes por ano'!$M26,user_list!$K:$K,'animes por ano'!W$2)</f>
        <v>7</v>
      </c>
      <c r="X26" s="76" t="e">
        <f>AVERAGEIFS(user_list!$I:$I,user_list!$J:$J,'animes por ano'!$M26,user_list!$K:$K,'animes por ano'!X$2)</f>
        <v>#DIV/0!</v>
      </c>
      <c r="Y26" s="76" t="e">
        <f>AVERAGEIFS(user_list!$I:$I,user_list!$J:$J,'animes por ano'!$M26,user_list!$K:$K,'animes por ano'!Y$2)</f>
        <v>#DIV/0!</v>
      </c>
      <c r="Z26" s="76">
        <f>AVERAGEIFS(user_list!$I:$I,user_list!$J:$J,'animes por ano'!$M26)</f>
        <v>6</v>
      </c>
      <c r="AA26" s="76">
        <f>Tabela3[[#This Row],[total]]/$I$1*Tabela7[[#This Row],[total]]+($I$1-Tabela3[[#This Row],[total]])/$I$1*$Z$1</f>
        <v>5.9435288527827987</v>
      </c>
      <c r="AB26" s="76"/>
      <c r="AC26">
        <f t="shared" si="7"/>
        <v>2022</v>
      </c>
      <c r="AD26" s="38">
        <f>SUMIFS(user_list!$N:$N,user_list!$J:$J,'animes por ano'!$M26,user_list!$K:$K,'animes por ano'!AD$2)/90</f>
        <v>5.7777777777777782E-2</v>
      </c>
      <c r="AE26" s="38">
        <f>SUMIFS(user_list!$N:$N,user_list!$J:$J,'animes por ano'!$M26,user_list!$K:$K,'animes por ano'!AE$2)/60/90</f>
        <v>8.9753086419753093E-4</v>
      </c>
      <c r="AF26" s="38">
        <f>SUMIFS(user_list!$N:$N,user_list!$J:$J,'animes por ano'!$M26,user_list!$K:$K,'animes por ano'!AF$2)/60/90</f>
        <v>0</v>
      </c>
      <c r="AG26" s="38">
        <f>SUMIFS(user_list!$N:$N,user_list!$J:$J,'animes por ano'!$M26,user_list!$K:$K,'animes por ano'!AG$2)/60/90</f>
        <v>0</v>
      </c>
      <c r="AH26" s="38">
        <f t="shared" si="3"/>
        <v>2.7525114155251142E-2</v>
      </c>
    </row>
    <row r="27" spans="4:34" x14ac:dyDescent="0.3">
      <c r="D27">
        <f t="shared" si="4"/>
        <v>2023</v>
      </c>
      <c r="E27" s="55">
        <f>COUNTIFS(user_list!$J:$J,'animes por ano'!$D27,user_list!$K:$K,'animes por ano'!E$2,user_list!$D:$D,"&lt;&gt;MUSIC")</f>
        <v>0</v>
      </c>
      <c r="F27" s="55">
        <f>COUNTIFS(user_list!$J:$J,'animes por ano'!$D27,user_list!$K:$K,'animes por ano'!F$2,user_list!$D:$D,"&lt;&gt;MUSIC")</f>
        <v>0</v>
      </c>
      <c r="G27" s="55">
        <f>COUNTIFS(user_list!$J:$J,'animes por ano'!$D27,user_list!$K:$K,'animes por ano'!G$2,user_list!$D:$D,"&lt;&gt;MUSIC")</f>
        <v>0</v>
      </c>
      <c r="H27" s="55">
        <f>COUNTIFS(user_list!$J:$J,'animes por ano'!$D27,user_list!$K:$K,'animes por ano'!H$2,user_list!$D:$D,"&lt;&gt;MUSIC")</f>
        <v>0</v>
      </c>
      <c r="I27" s="55">
        <f t="shared" si="0"/>
        <v>0</v>
      </c>
      <c r="M27">
        <f t="shared" si="5"/>
        <v>2023</v>
      </c>
      <c r="N27" s="55">
        <f>SUMIFS(user_list!$N:$N,user_list!$J:$J,'animes por ano'!$M27,user_list!$K:$K,'animes por ano'!N$2)</f>
        <v>0</v>
      </c>
      <c r="O27" s="55">
        <f>SUMIFS(user_list!$N:$N,user_list!$J:$J,'animes por ano'!$M27,user_list!$K:$K,'animes por ano'!O$2)</f>
        <v>0</v>
      </c>
      <c r="P27" s="55">
        <f>SUMIFS(user_list!$N:$N,user_list!$J:$J,'animes por ano'!$M27,user_list!$K:$K,'animes por ano'!P$2)</f>
        <v>0</v>
      </c>
      <c r="Q27" s="55">
        <f>SUMIFS(user_list!$N:$N,user_list!$J:$J,'animes por ano'!$M27,user_list!$K:$K,'animes por ano'!Q$2)</f>
        <v>0</v>
      </c>
      <c r="R27" s="55">
        <f t="shared" si="1"/>
        <v>0</v>
      </c>
      <c r="U27">
        <f t="shared" si="6"/>
        <v>2023</v>
      </c>
      <c r="V27" s="76" t="e">
        <f>AVERAGEIFS(user_list!$I:$I,user_list!$J:$J,'animes por ano'!$M27,user_list!$K:$K,'animes por ano'!V$2)</f>
        <v>#DIV/0!</v>
      </c>
      <c r="W27" s="76" t="e">
        <f>AVERAGEIFS(user_list!$I:$I,user_list!$J:$J,'animes por ano'!$M27,user_list!$K:$K,'animes por ano'!W$2)</f>
        <v>#DIV/0!</v>
      </c>
      <c r="X27" s="76" t="e">
        <f>AVERAGEIFS(user_list!$I:$I,user_list!$J:$J,'animes por ano'!$M27,user_list!$K:$K,'animes por ano'!X$2)</f>
        <v>#DIV/0!</v>
      </c>
      <c r="Y27" s="76" t="e">
        <f>AVERAGEIFS(user_list!$I:$I,user_list!$J:$J,'animes por ano'!$M27,user_list!$K:$K,'animes por ano'!Y$2)</f>
        <v>#DIV/0!</v>
      </c>
      <c r="Z27" s="76" t="e">
        <f>AVERAGEIFS(user_list!$I:$I,user_list!$J:$J,'animes por ano'!$M27)</f>
        <v>#DIV/0!</v>
      </c>
      <c r="AA27" s="76" t="e">
        <f>Tabela3[[#This Row],[total]]/$I$1*Tabela7[[#This Row],[total]]+($I$1-Tabela3[[#This Row],[total]])/$I$1*$Z$1</f>
        <v>#DIV/0!</v>
      </c>
      <c r="AB27" s="76"/>
      <c r="AC27">
        <f t="shared" si="7"/>
        <v>2023</v>
      </c>
      <c r="AD27" s="38">
        <f>SUMIFS(user_list!$N:$N,user_list!$J:$J,'animes por ano'!$M27,user_list!$K:$K,'animes por ano'!AD$2)/90</f>
        <v>0</v>
      </c>
      <c r="AE27" s="38">
        <f>SUMIFS(user_list!$N:$N,user_list!$J:$J,'animes por ano'!$M27,user_list!$K:$K,'animes por ano'!AE$2)/60/90</f>
        <v>0</v>
      </c>
      <c r="AF27" s="38">
        <f>SUMIFS(user_list!$N:$N,user_list!$J:$J,'animes por ano'!$M27,user_list!$K:$K,'animes por ano'!AF$2)/60/90</f>
        <v>0</v>
      </c>
      <c r="AG27" s="38">
        <f>SUMIFS(user_list!$N:$N,user_list!$J:$J,'animes por ano'!$M27,user_list!$K:$K,'animes por ano'!AG$2)/60/90</f>
        <v>0</v>
      </c>
      <c r="AH27" s="38">
        <f t="shared" si="3"/>
        <v>0</v>
      </c>
    </row>
    <row r="28" spans="4:34" x14ac:dyDescent="0.3">
      <c r="D28">
        <f t="shared" si="4"/>
        <v>2024</v>
      </c>
      <c r="E28" s="55">
        <f>COUNTIFS(user_list!$J:$J,'animes por ano'!$D28,user_list!$K:$K,'animes por ano'!E$2,user_list!$D:$D,"&lt;&gt;MUSIC")</f>
        <v>0</v>
      </c>
      <c r="F28" s="55">
        <f>COUNTIFS(user_list!$J:$J,'animes por ano'!$D28,user_list!$K:$K,'animes por ano'!F$2,user_list!$D:$D,"&lt;&gt;MUSIC")</f>
        <v>0</v>
      </c>
      <c r="G28" s="55">
        <f>COUNTIFS(user_list!$J:$J,'animes por ano'!$D28,user_list!$K:$K,'animes por ano'!G$2,user_list!$D:$D,"&lt;&gt;MUSIC")</f>
        <v>0</v>
      </c>
      <c r="H28" s="55">
        <f>COUNTIFS(user_list!$J:$J,'animes por ano'!$D28,user_list!$K:$K,'animes por ano'!H$2,user_list!$D:$D,"&lt;&gt;MUSIC")</f>
        <v>0</v>
      </c>
      <c r="I28" s="55">
        <f t="shared" si="0"/>
        <v>0</v>
      </c>
      <c r="M28">
        <f t="shared" si="5"/>
        <v>2024</v>
      </c>
      <c r="N28" s="55">
        <f>SUMIFS(user_list!$N:$N,user_list!$J:$J,'animes por ano'!$M28,user_list!$K:$K,'animes por ano'!N$2)</f>
        <v>0</v>
      </c>
      <c r="O28" s="55">
        <f>SUMIFS(user_list!$N:$N,user_list!$J:$J,'animes por ano'!$M28,user_list!$K:$K,'animes por ano'!O$2)</f>
        <v>0</v>
      </c>
      <c r="P28" s="55">
        <f>SUMIFS(user_list!$N:$N,user_list!$J:$J,'animes por ano'!$M28,user_list!$K:$K,'animes por ano'!P$2)</f>
        <v>0</v>
      </c>
      <c r="Q28" s="55">
        <f>SUMIFS(user_list!$N:$N,user_list!$J:$J,'animes por ano'!$M28,user_list!$K:$K,'animes por ano'!Q$2)</f>
        <v>0</v>
      </c>
      <c r="R28" s="55">
        <f t="shared" si="1"/>
        <v>0</v>
      </c>
      <c r="U28">
        <f t="shared" si="6"/>
        <v>2024</v>
      </c>
      <c r="V28" s="76" t="e">
        <f>AVERAGEIFS(user_list!$I:$I,user_list!$J:$J,'animes por ano'!$M28,user_list!$K:$K,'animes por ano'!V$2)</f>
        <v>#DIV/0!</v>
      </c>
      <c r="W28" s="76" t="e">
        <f>AVERAGEIFS(user_list!$I:$I,user_list!$J:$J,'animes por ano'!$M28,user_list!$K:$K,'animes por ano'!W$2)</f>
        <v>#DIV/0!</v>
      </c>
      <c r="X28" s="76" t="e">
        <f>AVERAGEIFS(user_list!$I:$I,user_list!$J:$J,'animes por ano'!$M28,user_list!$K:$K,'animes por ano'!X$2)</f>
        <v>#DIV/0!</v>
      </c>
      <c r="Y28" s="76" t="e">
        <f>AVERAGEIFS(user_list!$I:$I,user_list!$J:$J,'animes por ano'!$M28,user_list!$K:$K,'animes por ano'!Y$2)</f>
        <v>#DIV/0!</v>
      </c>
      <c r="Z28" s="76" t="e">
        <f>AVERAGEIFS(user_list!$I:$I,user_list!$J:$J,'animes por ano'!$M28)</f>
        <v>#DIV/0!</v>
      </c>
      <c r="AA28" s="76" t="e">
        <f>Tabela3[[#This Row],[total]]/$I$1*Tabela7[[#This Row],[total]]+($I$1-Tabela3[[#This Row],[total]])/$I$1*$Z$1</f>
        <v>#DIV/0!</v>
      </c>
      <c r="AB28" s="76"/>
      <c r="AC28">
        <f t="shared" si="7"/>
        <v>2024</v>
      </c>
      <c r="AD28" s="38">
        <f>SUMIFS(user_list!$N:$N,user_list!$J:$J,'animes por ano'!$M28,user_list!$K:$K,'animes por ano'!AD$2)/90</f>
        <v>0</v>
      </c>
      <c r="AE28" s="38">
        <f>SUMIFS(user_list!$N:$N,user_list!$J:$J,'animes por ano'!$M28,user_list!$K:$K,'animes por ano'!AE$2)/60/90</f>
        <v>0</v>
      </c>
      <c r="AF28" s="38">
        <f>SUMIFS(user_list!$N:$N,user_list!$J:$J,'animes por ano'!$M28,user_list!$K:$K,'animes por ano'!AF$2)/60/90</f>
        <v>0</v>
      </c>
      <c r="AG28" s="38">
        <f>SUMIFS(user_list!$N:$N,user_list!$J:$J,'animes por ano'!$M28,user_list!$K:$K,'animes por ano'!AG$2)/60/90</f>
        <v>0</v>
      </c>
      <c r="AH28" s="38">
        <f t="shared" si="3"/>
        <v>0</v>
      </c>
    </row>
    <row r="29" spans="4:34" x14ac:dyDescent="0.3">
      <c r="D29">
        <f t="shared" si="4"/>
        <v>2025</v>
      </c>
      <c r="E29" s="55">
        <f>COUNTIFS(user_list!$J:$J,'animes por ano'!$D29,user_list!$K:$K,'animes por ano'!E$2,user_list!$D:$D,"&lt;&gt;MUSIC")</f>
        <v>0</v>
      </c>
      <c r="F29" s="55">
        <f>COUNTIFS(user_list!$J:$J,'animes por ano'!$D29,user_list!$K:$K,'animes por ano'!F$2,user_list!$D:$D,"&lt;&gt;MUSIC")</f>
        <v>0</v>
      </c>
      <c r="G29" s="55">
        <f>COUNTIFS(user_list!$J:$J,'animes por ano'!$D29,user_list!$K:$K,'animes por ano'!G$2,user_list!$D:$D,"&lt;&gt;MUSIC")</f>
        <v>0</v>
      </c>
      <c r="H29" s="55">
        <f>COUNTIFS(user_list!$J:$J,'animes por ano'!$D29,user_list!$K:$K,'animes por ano'!H$2,user_list!$D:$D,"&lt;&gt;MUSIC")</f>
        <v>0</v>
      </c>
      <c r="I29" s="55">
        <f t="shared" si="0"/>
        <v>0</v>
      </c>
      <c r="M29">
        <f t="shared" si="5"/>
        <v>2025</v>
      </c>
      <c r="N29" s="55">
        <f>SUMIFS(user_list!$N:$N,user_list!$J:$J,'animes por ano'!$M29,user_list!$K:$K,'animes por ano'!N$2)</f>
        <v>0</v>
      </c>
      <c r="O29" s="55">
        <f>SUMIFS(user_list!$N:$N,user_list!$J:$J,'animes por ano'!$M29,user_list!$K:$K,'animes por ano'!O$2)</f>
        <v>0</v>
      </c>
      <c r="P29" s="55">
        <f>SUMIFS(user_list!$N:$N,user_list!$J:$J,'animes por ano'!$M29,user_list!$K:$K,'animes por ano'!P$2)</f>
        <v>0</v>
      </c>
      <c r="Q29" s="55">
        <f>SUMIFS(user_list!$N:$N,user_list!$J:$J,'animes por ano'!$M29,user_list!$K:$K,'animes por ano'!Q$2)</f>
        <v>0</v>
      </c>
      <c r="R29" s="55">
        <f t="shared" si="1"/>
        <v>0</v>
      </c>
      <c r="U29">
        <f t="shared" si="6"/>
        <v>2025</v>
      </c>
      <c r="V29" s="76" t="e">
        <f>AVERAGEIFS(user_list!$I:$I,user_list!$J:$J,'animes por ano'!$M29,user_list!$K:$K,'animes por ano'!V$2)</f>
        <v>#DIV/0!</v>
      </c>
      <c r="W29" s="76" t="e">
        <f>AVERAGEIFS(user_list!$I:$I,user_list!$J:$J,'animes por ano'!$M29,user_list!$K:$K,'animes por ano'!W$2)</f>
        <v>#DIV/0!</v>
      </c>
      <c r="X29" s="76" t="e">
        <f>AVERAGEIFS(user_list!$I:$I,user_list!$J:$J,'animes por ano'!$M29,user_list!$K:$K,'animes por ano'!X$2)</f>
        <v>#DIV/0!</v>
      </c>
      <c r="Y29" s="76" t="e">
        <f>AVERAGEIFS(user_list!$I:$I,user_list!$J:$J,'animes por ano'!$M29,user_list!$K:$K,'animes por ano'!Y$2)</f>
        <v>#DIV/0!</v>
      </c>
      <c r="Z29" s="76" t="e">
        <f>AVERAGEIFS(user_list!$I:$I,user_list!$J:$J,'animes por ano'!$M29)</f>
        <v>#DIV/0!</v>
      </c>
      <c r="AA29" s="76" t="e">
        <f>Tabela3[[#This Row],[total]]/$I$1*Tabela7[[#This Row],[total]]+($I$1-Tabela3[[#This Row],[total]])/$I$1*$Z$1</f>
        <v>#DIV/0!</v>
      </c>
      <c r="AB29" s="76"/>
      <c r="AC29">
        <f t="shared" si="7"/>
        <v>2025</v>
      </c>
      <c r="AD29" s="38">
        <f>SUMIFS(user_list!$N:$N,user_list!$J:$J,'animes por ano'!$M29,user_list!$K:$K,'animes por ano'!AD$2)/90</f>
        <v>0</v>
      </c>
      <c r="AE29" s="38">
        <f>SUMIFS(user_list!$N:$N,user_list!$J:$J,'animes por ano'!$M29,user_list!$K:$K,'animes por ano'!AE$2)/60/90</f>
        <v>0</v>
      </c>
      <c r="AF29" s="38">
        <f>SUMIFS(user_list!$N:$N,user_list!$J:$J,'animes por ano'!$M29,user_list!$K:$K,'animes por ano'!AF$2)/60/90</f>
        <v>0</v>
      </c>
      <c r="AG29" s="38">
        <f>SUMIFS(user_list!$N:$N,user_list!$J:$J,'animes por ano'!$M29,user_list!$K:$K,'animes por ano'!AG$2)/60/90</f>
        <v>0</v>
      </c>
      <c r="AH29" s="38">
        <f t="shared" si="3"/>
        <v>0</v>
      </c>
    </row>
  </sheetData>
  <conditionalFormatting sqref="E3:H29">
    <cfRule type="dataBar" priority="18">
      <dataBar>
        <cfvo type="min"/>
        <cfvo type="max"/>
        <color rgb="FFD6007B"/>
      </dataBar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29">
    <cfRule type="dataBar" priority="17">
      <dataBar>
        <cfvo type="min"/>
        <cfvo type="max"/>
        <color rgb="FFFF555A"/>
      </dataBar>
    </cfRule>
  </conditionalFormatting>
  <conditionalFormatting sqref="N3:Q29">
    <cfRule type="dataBar" priority="15">
      <dataBar>
        <cfvo type="min"/>
        <cfvo type="max"/>
        <color rgb="FFD6007B"/>
      </dataBar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R29">
    <cfRule type="dataBar" priority="14">
      <dataBar>
        <cfvo type="min"/>
        <cfvo type="max"/>
        <color rgb="FFFF555A"/>
      </dataBar>
    </cfRule>
  </conditionalFormatting>
  <conditionalFormatting sqref="V3:Y29">
    <cfRule type="dataBar" priority="12">
      <dataBar>
        <cfvo type="min"/>
        <cfvo type="max"/>
        <color rgb="FFD6007B"/>
      </dataBar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3:Z29">
    <cfRule type="dataBar" priority="11">
      <dataBar>
        <cfvo type="min"/>
        <cfvo type="max"/>
        <color rgb="FFFF555A"/>
      </dataBar>
    </cfRule>
  </conditionalFormatting>
  <conditionalFormatting sqref="AD3:AG29">
    <cfRule type="dataBar" priority="3">
      <dataBar>
        <cfvo type="min"/>
        <cfvo type="max"/>
        <color rgb="FFD6007B"/>
      </dataBar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:AH29">
    <cfRule type="dataBar" priority="2">
      <dataBar>
        <cfvo type="min"/>
        <cfvo type="max"/>
        <color rgb="FFFF555A"/>
      </dataBar>
    </cfRule>
  </conditionalFormatting>
  <conditionalFormatting sqref="AA3:AB29">
    <cfRule type="cellIs" dxfId="38" priority="1" operator="greaterThan">
      <formula>$Z$3</formula>
    </cfRule>
  </conditionalFormatting>
  <dataValidations count="1">
    <dataValidation type="list" allowBlank="1" showInputMessage="1" showErrorMessage="1" sqref="B1">
      <formula1>$A$2:$A$3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4"/>
  <sheetViews>
    <sheetView zoomScale="90" zoomScaleNormal="90" workbookViewId="0">
      <selection activeCell="O78" sqref="O78"/>
    </sheetView>
  </sheetViews>
  <sheetFormatPr defaultRowHeight="14.4" x14ac:dyDescent="0.3"/>
  <cols>
    <col min="1" max="1" width="16.88671875" style="69" bestFit="1" customWidth="1"/>
    <col min="2" max="2" width="20.6640625" style="69" bestFit="1" customWidth="1"/>
    <col min="3" max="3" width="10.44140625" style="69" bestFit="1" customWidth="1"/>
    <col min="4" max="4" width="13.5546875" style="69" bestFit="1" customWidth="1"/>
    <col min="5" max="5" width="8.88671875" style="69" customWidth="1"/>
    <col min="6" max="6" width="9.5546875" style="69" customWidth="1"/>
    <col min="7" max="7" width="10.88671875" style="69" customWidth="1"/>
    <col min="8" max="8" width="10.109375" style="69" customWidth="1"/>
    <col min="9" max="9" width="13.5546875" style="69" hidden="1" customWidth="1"/>
    <col min="10" max="10" width="13.5546875" style="69" customWidth="1"/>
    <col min="11" max="11" width="26.5546875" style="69" bestFit="1" customWidth="1"/>
    <col min="12" max="12" width="17.44140625" style="69" bestFit="1" customWidth="1"/>
    <col min="13" max="13" width="9.77734375" style="69" customWidth="1"/>
    <col min="14" max="14" width="15.5546875" style="69" bestFit="1" customWidth="1"/>
    <col min="15" max="16" width="15.5546875" style="69" customWidth="1"/>
    <col min="18" max="18" width="22.77734375" style="69" bestFit="1" customWidth="1"/>
    <col min="19" max="19" width="8.21875" style="69" bestFit="1" customWidth="1"/>
  </cols>
  <sheetData>
    <row r="1" spans="1:22" x14ac:dyDescent="0.3">
      <c r="A1" t="s">
        <v>1002</v>
      </c>
      <c r="B1" s="2">
        <v>42296</v>
      </c>
      <c r="C1" t="s">
        <v>989</v>
      </c>
      <c r="K1" t="s">
        <v>1003</v>
      </c>
      <c r="R1">
        <v>2</v>
      </c>
    </row>
    <row r="2" spans="1:22" x14ac:dyDescent="0.3">
      <c r="A2" t="s">
        <v>1004</v>
      </c>
      <c r="B2" s="2">
        <v>45048</v>
      </c>
      <c r="I2" t="s">
        <v>4</v>
      </c>
      <c r="J2" t="s">
        <v>1005</v>
      </c>
      <c r="K2" t="s">
        <v>1006</v>
      </c>
      <c r="L2" t="s">
        <v>1007</v>
      </c>
      <c r="M2" t="s">
        <v>991</v>
      </c>
      <c r="N2" t="s">
        <v>1008</v>
      </c>
      <c r="O2" s="76" t="s">
        <v>1009</v>
      </c>
      <c r="P2" t="s">
        <v>1010</v>
      </c>
      <c r="R2">
        <f>6/20</f>
        <v>0.3</v>
      </c>
      <c r="S2">
        <f>1-R2</f>
        <v>0.7</v>
      </c>
    </row>
    <row r="3" spans="1:22" ht="15" customHeight="1" thickBot="1" x14ac:dyDescent="0.35">
      <c r="E3" s="41"/>
      <c r="I3" t="str">
        <f t="array" ref="I3">INDEX(tb_anime_genres[genre],MATCH(0,COUNTIF($I$2:I2,tb_anime_genres[genre]),0))</f>
        <v>Adventure</v>
      </c>
      <c r="J3" t="s">
        <v>22</v>
      </c>
      <c r="K3">
        <f>COUNTIFS(tb_anime_genres[genre],J3, tb_anime_genres[my_start_date],
        "&gt;=" &amp; $B$1,tb_anime_genres[my_finish_date],"&lt;="&amp;$B$2)</f>
        <v>83</v>
      </c>
      <c r="L3" s="68">
        <f t="shared" ref="L3:L66" si="0">K3/$C$8</f>
        <v>0.17547568710359407</v>
      </c>
      <c r="M3">
        <f>IF(K3=0,0,AVERAGEIFS(tb_anime_genres[my_score],tb_anime_genres[genre],J3,
        tb_anime_genres[my_start_date],"&gt;=" &amp; $B$1,tb_anime_genres[my_finish_date],"&lt;="&amp;$B$2))</f>
        <v>5.8795180722891569</v>
      </c>
      <c r="N3" s="38">
        <f>SUMIFS(tb_anime_genres[show duration],tb_anime_genres[genre],J3, tb_anime_genres[my_start_date],
        "&gt;=" &amp; $B$1,tb_anime_genres[my_finish_date],"&lt;="&amp;$B$2)</f>
        <v>791.10166666666657</v>
      </c>
      <c r="O3" s="38">
        <f t="shared" ref="O3:O66" si="1">IF(K3=0,"",M3*(K3/$C$8)+$C$17*($C$8-K3)/$C$8)</f>
        <v>6.7194310974437901</v>
      </c>
      <c r="P3" t="e">
        <f t="array" ref="P3">tb_challenge[[#This Row],[weighted mean2]]*LOOKUP(2,1/((#REF!&gt;=#REF!)*(#REF!&lt;=#REF!)),#REF!)+VLOOKUP(tb_challenge[[#This Row],[Coluna1]],#REF!,5,FALSE)*(1-LOOKUP(2,1/((#REF!&gt;=#REF!)*(#REF!&lt;=#REF!)),#REF!))</f>
        <v>#REF!</v>
      </c>
    </row>
    <row r="4" spans="1:22" ht="15" customHeight="1" thickBot="1" x14ac:dyDescent="0.35">
      <c r="F4" s="19" t="s">
        <v>1011</v>
      </c>
      <c r="G4" s="20" t="s">
        <v>987</v>
      </c>
      <c r="I4" t="str">
        <f t="array" ref="I4">INDEX(tb_anime_genres[genre],MATCH(0,COUNTIF($I$2:I3,tb_anime_genres[genre]),0))</f>
        <v>Fantasy</v>
      </c>
      <c r="J4" t="s">
        <v>23</v>
      </c>
      <c r="K4">
        <f>COUNTIFS(tb_anime_genres[genre],J4, tb_anime_genres[my_start_date],
        "&gt;=" &amp; $B$1,tb_anime_genres[my_finish_date],"&lt;="&amp;$B$2)</f>
        <v>141</v>
      </c>
      <c r="L4" s="68">
        <f t="shared" si="0"/>
        <v>0.29809725158562367</v>
      </c>
      <c r="M4">
        <f>IF(K4=0,0,AVERAGEIFS(tb_anime_genres[my_score],tb_anime_genres[genre],J4,
        tb_anime_genres[my_start_date],"&gt;=" &amp; $B$1,tb_anime_genres[my_finish_date],"&lt;="&amp;$B$2))</f>
        <v>5.6879432624113475</v>
      </c>
      <c r="N4" s="38">
        <f>SUMIFS(tb_anime_genres[show duration],tb_anime_genres[genre],J4, tb_anime_genres[my_start_date],
        "&gt;=" &amp; $B$1,tb_anime_genres[my_finish_date],"&lt;="&amp;$B$2)</f>
        <v>898.65138888888885</v>
      </c>
      <c r="O4" s="38">
        <f t="shared" si="1"/>
        <v>6.5374130309436929</v>
      </c>
      <c r="P4" t="e">
        <f t="array" ref="P4">tb_challenge[[#This Row],[weighted mean2]]*LOOKUP(2,1/((#REF!&gt;=#REF!)*(#REF!&lt;=#REF!)),#REF!)+VLOOKUP(tb_challenge[[#This Row],[Coluna1]],#REF!,5,FALSE)*(1-LOOKUP(2,1/((#REF!&gt;=#REF!)*(#REF!&lt;=#REF!)),#REF!))</f>
        <v>#REF!</v>
      </c>
    </row>
    <row r="5" spans="1:22" ht="15" customHeight="1" thickBot="1" x14ac:dyDescent="0.35">
      <c r="A5" s="101" t="s">
        <v>1012</v>
      </c>
      <c r="B5" s="5" t="s">
        <v>585</v>
      </c>
      <c r="C5" s="20">
        <f>COUNTIFS(tb_list[series_type],"TV",tb_list[my_start_date],"&gt;="&amp;challenge!B1,tb_list[my_finish_date],"&lt;="&amp;challenge!B2)+COUNTIFS(tb_list[series_type],"TV_SHORT",tb_list[my_start_date],"&gt;="&amp;challenge!B1,tb_list[my_finish_date],"&lt;="&amp;challenge!B2)</f>
        <v>300</v>
      </c>
      <c r="F5" s="27" t="s">
        <v>1013</v>
      </c>
      <c r="G5" s="25">
        <f>COUNTIFS(tb_list[my_start_date],"&gt;=" &amp; challenge!$B$1,tb_list[my_finish_date],"&lt;=" &amp; challenge!$B$2,tb_list[year],"&lt;" &amp; challenge!F6)</f>
        <v>0</v>
      </c>
      <c r="I5" t="str">
        <f t="array" ref="I5">INDEX(tb_anime_genres[genre],MATCH(0,COUNTIF($I$2:I4,tb_anime_genres[genre]),0))</f>
        <v>Mystery</v>
      </c>
      <c r="J5" t="s">
        <v>24</v>
      </c>
      <c r="K5">
        <f>COUNTIFS(tb_anime_genres[genre],J5, tb_anime_genres[my_start_date],
        "&gt;=" &amp; $B$1,tb_anime_genres[my_finish_date],"&lt;="&amp;$B$2)</f>
        <v>46</v>
      </c>
      <c r="L5" s="68">
        <f t="shared" si="0"/>
        <v>9.7251585623678652E-2</v>
      </c>
      <c r="M5">
        <f>IF(K5=0,0,AVERAGEIFS(tb_anime_genres[my_score],tb_anime_genres[genre],J5,
        tb_anime_genres[my_start_date],"&gt;=" &amp; $B$1,tb_anime_genres[my_finish_date],"&lt;="&amp;$B$2))</f>
        <v>6.1304347826086953</v>
      </c>
      <c r="N5" s="38">
        <f>SUMIFS(tb_anime_genres[show duration],tb_anime_genres[genre],J5, tb_anime_genres[my_start_date],
        "&gt;=" &amp; $B$1,tb_anime_genres[my_finish_date],"&lt;="&amp;$B$2)</f>
        <v>274.0408333333333</v>
      </c>
      <c r="O5" s="38">
        <f t="shared" si="1"/>
        <v>6.8235172016144618</v>
      </c>
      <c r="P5" t="e">
        <f t="array" ref="P5">tb_challenge[[#This Row],[weighted mean2]]*LOOKUP(2,1/((#REF!&gt;=#REF!)*(#REF!&lt;=#REF!)),#REF!)+VLOOKUP(tb_challenge[[#This Row],[Coluna1]],#REF!,5,FALSE)*(1-LOOKUP(2,1/((#REF!&gt;=#REF!)*(#REF!&lt;=#REF!)),#REF!))</f>
        <v>#REF!</v>
      </c>
    </row>
    <row r="6" spans="1:22" x14ac:dyDescent="0.3">
      <c r="A6" s="102"/>
      <c r="B6" t="s">
        <v>1014</v>
      </c>
      <c r="C6" s="22">
        <f>COUNTIFS(tb_list[series_type],"MOVIE",tb_list[my_start_date],"&gt;="&amp;challenge!B1,tb_list[my_finish_date],"&lt;="&amp;challenge!B2)</f>
        <v>48</v>
      </c>
      <c r="F6" s="27">
        <v>1980</v>
      </c>
      <c r="G6" s="25">
        <f>COUNTIFS(tb_list[my_start_date],"&gt;=" &amp; challenge!$B$1,tb_list[my_finish_date],"&lt;=" &amp; challenge!$B$2,tb_list[year],"&lt;" &amp; challenge!F7,tb_list[year],"&gt;="&amp;F6)</f>
        <v>3</v>
      </c>
      <c r="I6" t="str">
        <f t="array" ref="I6">INDEX(tb_anime_genres[genre],MATCH(0,COUNTIF($I$2:I5,tb_anime_genres[genre]),0))</f>
        <v>Sci-Fi</v>
      </c>
      <c r="J6" t="s">
        <v>25</v>
      </c>
      <c r="K6">
        <f>COUNTIFS(tb_anime_genres[genre],J6, tb_anime_genres[my_start_date],
        "&gt;=" &amp; $B$1,tb_anime_genres[my_finish_date],"&lt;="&amp;$B$2)</f>
        <v>83</v>
      </c>
      <c r="L6" s="68">
        <f t="shared" si="0"/>
        <v>0.17547568710359407</v>
      </c>
      <c r="M6">
        <f>IF(K6=0,0,AVERAGEIFS(tb_anime_genres[my_score],tb_anime_genres[genre],J6,
        tb_anime_genres[my_start_date],"&gt;=" &amp; $B$1,tb_anime_genres[my_finish_date],"&lt;="&amp;$B$2))</f>
        <v>5.5783132530120483</v>
      </c>
      <c r="N6" s="38">
        <f>SUMIFS(tb_anime_genres[show duration],tb_anime_genres[genre],J6, tb_anime_genres[my_start_date],
        "&gt;=" &amp; $B$1,tb_anime_genres[my_finish_date],"&lt;="&amp;$B$2)</f>
        <v>391.76138888888897</v>
      </c>
      <c r="O6" s="38">
        <f t="shared" si="1"/>
        <v>6.6665769748222257</v>
      </c>
      <c r="P6" t="e">
        <f t="array" ref="P6">tb_challenge[[#This Row],[weighted mean2]]*LOOKUP(2,1/((#REF!&gt;=#REF!)*(#REF!&lt;=#REF!)),#REF!)+VLOOKUP(tb_challenge[[#This Row],[Coluna1]],#REF!,5,FALSE)*(1-LOOKUP(2,1/((#REF!&gt;=#REF!)*(#REF!&lt;=#REF!)),#REF!))</f>
        <v>#REF!</v>
      </c>
    </row>
    <row r="7" spans="1:22" x14ac:dyDescent="0.3">
      <c r="A7" s="102"/>
      <c r="B7" t="s">
        <v>1015</v>
      </c>
      <c r="C7" s="22">
        <f>COUNTIFS(tb_list[series_type],"OVA",tb_list[my_start_date],"&gt;="&amp;challenge!B1,tb_list[my_finish_date],"&lt;="&amp;challenge!B2)+COUNTIFS(tb_list[series_type],"ONA",tb_list[my_start_date],"&gt;="&amp;challenge!B1,tb_list[my_finish_date],"&lt;="&amp;challenge!B2)+COUNTIFS(tb_list[series_type],"MUSIC",tb_list[my_start_date],"&gt;="&amp;challenge!B1,tb_list[my_finish_date],"&lt;="&amp;challenge!B2)+COUNTIFS(tb_list[series_type],"SPECIAL",tb_list[my_start_date],"&gt;="&amp;challenge!B1,tb_list[my_finish_date],"&lt;="&amp;challenge!B2)</f>
        <v>125</v>
      </c>
      <c r="F7" s="27">
        <v>1990</v>
      </c>
      <c r="G7" s="25">
        <f>COUNTIFS(tb_list[my_start_date],"&gt;=" &amp; challenge!$B$1,tb_list[my_finish_date],"&lt;=" &amp; challenge!$B$2,tb_list[year],"&lt;" &amp; challenge!F8,tb_list[year],"&gt;="&amp;F7)</f>
        <v>5</v>
      </c>
      <c r="I7" t="str">
        <f t="array" ref="I7">INDEX(tb_anime_genres[genre],MATCH(0,COUNTIF($I$2:I6,tb_anime_genres[genre]),0))</f>
        <v>Video Game</v>
      </c>
      <c r="J7" t="s">
        <v>26</v>
      </c>
      <c r="K7">
        <f>COUNTIFS(tb_anime_genres[genre],J7, tb_anime_genres[my_start_date],
        "&gt;=" &amp; $B$1,tb_anime_genres[my_finish_date],"&lt;="&amp;$B$2)</f>
        <v>9</v>
      </c>
      <c r="L7" s="68">
        <f t="shared" si="0"/>
        <v>1.9027484143763214E-2</v>
      </c>
      <c r="M7">
        <f>IF(K7=0,0,AVERAGEIFS(tb_anime_genres[my_score],tb_anime_genres[genre],J7,
        tb_anime_genres[my_start_date],"&gt;=" &amp; $B$1,tb_anime_genres[my_finish_date],"&lt;="&amp;$B$2))</f>
        <v>4.666666666666667</v>
      </c>
      <c r="N7" s="38">
        <f>SUMIFS(tb_anime_genres[show duration],tb_anime_genres[genre],J7, tb_anime_genres[my_start_date],
        "&gt;=" &amp; $B$1,tb_anime_genres[my_finish_date],"&lt;="&amp;$B$2)</f>
        <v>35.714722222222221</v>
      </c>
      <c r="O7" s="38">
        <f t="shared" si="1"/>
        <v>6.8557216990198047</v>
      </c>
      <c r="P7" t="e">
        <f t="array" ref="P7">tb_challenge[[#This Row],[weighted mean2]]*LOOKUP(2,1/((#REF!&gt;=#REF!)*(#REF!&lt;=#REF!)),#REF!)+VLOOKUP(tb_challenge[[#This Row],[Coluna1]],#REF!,5,FALSE)*(1-LOOKUP(2,1/((#REF!&gt;=#REF!)*(#REF!&lt;=#REF!)),#REF!))</f>
        <v>#REF!</v>
      </c>
    </row>
    <row r="8" spans="1:22" ht="15" customHeight="1" thickBot="1" x14ac:dyDescent="0.35">
      <c r="A8" s="103"/>
      <c r="B8" s="6" t="s">
        <v>994</v>
      </c>
      <c r="C8" s="24">
        <f>SUM(C5:C7)</f>
        <v>473</v>
      </c>
      <c r="F8" s="27">
        <v>2000</v>
      </c>
      <c r="G8" s="25">
        <f>COUNTIFS(tb_list[my_start_date],"&gt;=" &amp; challenge!$B$1,tb_list[my_finish_date],"&lt;=" &amp; challenge!$B$2,tb_list[year],"&lt;" &amp; challenge!F9,tb_list[year],"&gt;="&amp;F8)</f>
        <v>120</v>
      </c>
      <c r="I8" t="str">
        <f t="array" ref="I8">INDEX(tb_anime_genres[genre],MATCH(0,COUNTIF($I$2:I7,tb_anime_genres[genre]),0))</f>
        <v>Comedy</v>
      </c>
      <c r="J8" t="s">
        <v>32</v>
      </c>
      <c r="K8">
        <f>COUNTIFS(tb_anime_genres[genre],J8, tb_anime_genres[my_start_date],
        "&gt;=" &amp; $B$1,tb_anime_genres[my_finish_date],"&lt;="&amp;$B$2)</f>
        <v>186</v>
      </c>
      <c r="L8" s="68">
        <f t="shared" si="0"/>
        <v>0.39323467230443976</v>
      </c>
      <c r="M8">
        <f>IF(K8=0,0,AVERAGEIFS(tb_anime_genres[my_score],tb_anime_genres[genre],J8,
        tb_anime_genres[my_start_date],"&gt;=" &amp; $B$1,tb_anime_genres[my_finish_date],"&lt;="&amp;$B$2))</f>
        <v>5.9838709677419351</v>
      </c>
      <c r="N8" s="38">
        <f>SUMIFS(tb_anime_genres[show duration],tb_anime_genres[genre],J8, tb_anime_genres[my_start_date],
        "&gt;=" &amp; $B$1,tb_anime_genres[my_finish_date],"&lt;="&amp;$B$2)</f>
        <v>877.60416666666652</v>
      </c>
      <c r="O8" s="38">
        <f t="shared" si="1"/>
        <v>6.5386430905247028</v>
      </c>
      <c r="P8" t="e">
        <f t="array" ref="P8">tb_challenge[[#This Row],[weighted mean2]]*LOOKUP(2,1/((#REF!&gt;=#REF!)*(#REF!&lt;=#REF!)),#REF!)+VLOOKUP(tb_challenge[[#This Row],[Coluna1]],#REF!,5,FALSE)*(1-LOOKUP(2,1/((#REF!&gt;=#REF!)*(#REF!&lt;=#REF!)),#REF!))</f>
        <v>#REF!</v>
      </c>
    </row>
    <row r="9" spans="1:22" ht="15" customHeight="1" thickBot="1" x14ac:dyDescent="0.35">
      <c r="F9" s="27">
        <v>2010</v>
      </c>
      <c r="G9" s="25">
        <f>COUNTIFS(tb_list[my_start_date],"&gt;=" &amp; challenge!$B$1,tb_list[my_finish_date],"&lt;=" &amp; challenge!$B$2,tb_list[year],"&lt;" &amp; challenge!F10,tb_list[year],"&gt;="&amp;F9)</f>
        <v>154</v>
      </c>
      <c r="I9" t="str">
        <f t="array" ref="I9">INDEX(tb_anime_genres[genre],MATCH(0,COUNTIF($I$2:I8,tb_anime_genres[genre]),0))</f>
        <v>Action</v>
      </c>
      <c r="J9" t="s">
        <v>35</v>
      </c>
      <c r="K9">
        <f>COUNTIFS(tb_anime_genres[genre],J9, tb_anime_genres[my_start_date],
        "&gt;=" &amp; $B$1,tb_anime_genres[my_finish_date],"&lt;="&amp;$B$2)</f>
        <v>138</v>
      </c>
      <c r="L9" s="68">
        <f t="shared" si="0"/>
        <v>0.29175475687103591</v>
      </c>
      <c r="M9">
        <f>IF(K9=0,0,AVERAGEIFS(tb_anime_genres[my_score],tb_anime_genres[genre],J9,
        tb_anime_genres[my_start_date],"&gt;=" &amp; $B$1,tb_anime_genres[my_finish_date],"&lt;="&amp;$B$2))</f>
        <v>6.1231884057971016</v>
      </c>
      <c r="N9" s="38">
        <f>SUMIFS(tb_anime_genres[show duration],tb_anime_genres[genre],J9, tb_anime_genres[my_start_date],
        "&gt;=" &amp; $B$1,tb_anime_genres[my_finish_date],"&lt;="&amp;$B$2)</f>
        <v>1066.5683333333329</v>
      </c>
      <c r="O9" s="38">
        <f t="shared" si="1"/>
        <v>6.6720738035748663</v>
      </c>
      <c r="P9" t="e">
        <f t="array" ref="P9">tb_challenge[[#This Row],[weighted mean2]]*LOOKUP(2,1/((#REF!&gt;=#REF!)*(#REF!&lt;=#REF!)),#REF!)+VLOOKUP(tb_challenge[[#This Row],[Coluna1]],#REF!,5,FALSE)*(1-LOOKUP(2,1/((#REF!&gt;=#REF!)*(#REF!&lt;=#REF!)),#REF!))</f>
        <v>#REF!</v>
      </c>
    </row>
    <row r="10" spans="1:22" ht="15" customHeight="1" thickBot="1" x14ac:dyDescent="0.35">
      <c r="A10" s="101" t="s">
        <v>1016</v>
      </c>
      <c r="B10" s="5" t="s">
        <v>585</v>
      </c>
      <c r="C10" s="78">
        <f>(SUMIFS(tb_list[show duration],tb_list[series_type],"TV",tb_list[my_start_date],"&gt;="&amp;challenge!B1,tb_list[my_finish_date],"&lt;="&amp;challenge!B2)+SUMIFS(tb_list[show duration],tb_list[series_type],"TV_SHORT",tb_list[my_start_date],"&gt;="&amp;challenge!B1,tb_list[my_finish_date],"&lt;="&amp;challenge!B2))</f>
        <v>2097.3991666666652</v>
      </c>
      <c r="D10" s="20" t="s">
        <v>1017</v>
      </c>
      <c r="F10" s="28">
        <v>2020</v>
      </c>
      <c r="G10" s="26">
        <f>COUNTIFS(user_list!G:G,"&gt;=" &amp; challenge!$B$1,user_list!H:H,"&lt;=" &amp; challenge!$B$2,user_list!J:J,"&gt;="&amp;F10)</f>
        <v>189</v>
      </c>
      <c r="I10" t="str">
        <f t="array" ref="I10">INDEX(tb_anime_genres[genre],MATCH(0,COUNTIF($I$2:I9,tb_anime_genres[genre]),0))</f>
        <v>Drama</v>
      </c>
      <c r="J10" t="s">
        <v>36</v>
      </c>
      <c r="K10">
        <f>COUNTIFS(tb_anime_genres[genre],J10, tb_anime_genres[my_start_date],
        "&gt;=" &amp; $B$1,tb_anime_genres[my_finish_date],"&lt;="&amp;$B$2)</f>
        <v>116</v>
      </c>
      <c r="L10" s="68">
        <f t="shared" si="0"/>
        <v>0.2452431289640592</v>
      </c>
      <c r="M10">
        <f>IF(K10=0,0,AVERAGEIFS(tb_anime_genres[my_score],tb_anime_genres[genre],J10,
        tb_anime_genres[my_start_date],"&gt;=" &amp; $B$1,tb_anime_genres[my_finish_date],"&lt;="&amp;$B$2))</f>
        <v>6.1724137931034484</v>
      </c>
      <c r="N10" s="38">
        <f>SUMIFS(tb_anime_genres[show duration],tb_anime_genres[genre],J10, tb_anime_genres[my_start_date],
        "&gt;=" &amp; $B$1,tb_anime_genres[my_finish_date],"&lt;="&amp;$B$2)</f>
        <v>627.14888888888913</v>
      </c>
      <c r="O10" s="38">
        <f t="shared" si="1"/>
        <v>6.7201921968095393</v>
      </c>
      <c r="P10" t="e">
        <f t="array" ref="P10">tb_challenge[[#This Row],[weighted mean2]]*LOOKUP(2,1/((#REF!&gt;=#REF!)*(#REF!&lt;=#REF!)),#REF!)+VLOOKUP(tb_challenge[[#This Row],[Coluna1]],#REF!,5,FALSE)*(1-LOOKUP(2,1/((#REF!&gt;=#REF!)*(#REF!&lt;=#REF!)),#REF!))</f>
        <v>#REF!</v>
      </c>
    </row>
    <row r="11" spans="1:22" x14ac:dyDescent="0.3">
      <c r="A11" s="102"/>
      <c r="B11" t="s">
        <v>1014</v>
      </c>
      <c r="C11" s="76">
        <f>SUMIFS(tb_list[show duration],tb_list[series_type],"MOVIE",tb_list[my_start_date],"&gt;="&amp;challenge!B1,tb_list[my_finish_date],"&lt;="&amp;challenge!B2)</f>
        <v>58.349722222222233</v>
      </c>
      <c r="D11" s="22" t="s">
        <v>1017</v>
      </c>
      <c r="I11" t="str">
        <f t="array" ref="I11">INDEX(tb_anime_genres[genre],MATCH(0,COUNTIF($I$2:I10,tb_anime_genres[genre]),0))</f>
        <v>Isekai</v>
      </c>
      <c r="J11" t="s">
        <v>37</v>
      </c>
      <c r="K11">
        <f>COUNTIFS(tb_anime_genres[genre],J11, tb_anime_genres[my_start_date],
        "&gt;=" &amp; $B$1,tb_anime_genres[my_finish_date],"&lt;="&amp;$B$2)</f>
        <v>30</v>
      </c>
      <c r="L11" s="68">
        <f t="shared" si="0"/>
        <v>6.3424947145877375E-2</v>
      </c>
      <c r="M11">
        <f>IF(K11=0,0,AVERAGEIFS(tb_anime_genres[my_score],tb_anime_genres[genre],J11,
        tb_anime_genres[my_start_date],"&gt;=" &amp; $B$1,tb_anime_genres[my_finish_date],"&lt;="&amp;$B$2))</f>
        <v>5.666666666666667</v>
      </c>
      <c r="N11" s="38">
        <f>SUMIFS(tb_anime_genres[show duration],tb_anime_genres[genre],J11, tb_anime_genres[my_start_date],
        "&gt;=" &amp; $B$1,tb_anime_genres[my_finish_date],"&lt;="&amp;$B$2)</f>
        <v>194.35499999999996</v>
      </c>
      <c r="O11" s="38">
        <f t="shared" si="1"/>
        <v>6.8200730347876313</v>
      </c>
      <c r="P11" t="e">
        <f t="array" ref="P11">tb_challenge[[#This Row],[weighted mean2]]*LOOKUP(2,1/((#REF!&gt;=#REF!)*(#REF!&lt;=#REF!)),#REF!)+VLOOKUP(tb_challenge[[#This Row],[Coluna1]],#REF!,5,FALSE)*(1-LOOKUP(2,1/((#REF!&gt;=#REF!)*(#REF!&lt;=#REF!)),#REF!))</f>
        <v>#REF!</v>
      </c>
    </row>
    <row r="12" spans="1:22" ht="15" customHeight="1" thickBot="1" x14ac:dyDescent="0.35">
      <c r="A12" s="102"/>
      <c r="B12" t="s">
        <v>1018</v>
      </c>
      <c r="C12" s="76">
        <f>(SUMIFS(tb_list[show duration],tb_list[series_type],"OVA",tb_list[my_start_date],"&gt;="&amp;challenge!B1,tb_list[my_finish_date],"&lt;="&amp;challenge!B2)+SUMIFS(tb_list[show duration],tb_list[series_type],"ONA",tb_list[my_start_date],"&gt;="&amp;challenge!B1,tb_list[my_finish_date],"&lt;="&amp;challenge!B2))</f>
        <v>98.111111111111086</v>
      </c>
      <c r="D12" s="22" t="s">
        <v>1017</v>
      </c>
      <c r="I12" t="str">
        <f t="array" ref="I12">INDEX(tb_anime_genres[genre],MATCH(0,COUNTIF($I$2:I11,tb_anime_genres[genre]),0))</f>
        <v>Shounen</v>
      </c>
      <c r="J12" t="s">
        <v>38</v>
      </c>
      <c r="K12">
        <f>COUNTIFS(tb_anime_genres[genre],J12, tb_anime_genres[my_start_date],
        "&gt;=" &amp; $B$1,tb_anime_genres[my_finish_date],"&lt;="&amp;$B$2)</f>
        <v>72</v>
      </c>
      <c r="L12" s="68">
        <f t="shared" si="0"/>
        <v>0.15221987315010571</v>
      </c>
      <c r="M12">
        <f>IF(K12=0,0,AVERAGEIFS(tb_anime_genres[my_score],tb_anime_genres[genre],J12,
        tb_anime_genres[my_start_date],"&gt;=" &amp; $B$1,tb_anime_genres[my_finish_date],"&lt;="&amp;$B$2))</f>
        <v>6.5138888888888893</v>
      </c>
      <c r="N12" s="38">
        <f>SUMIFS(tb_anime_genres[show duration],tb_anime_genres[genre],J12, tb_anime_genres[my_start_date],
        "&gt;=" &amp; $B$1,tb_anime_genres[my_finish_date],"&lt;="&amp;$B$2)</f>
        <v>730.90916666666658</v>
      </c>
      <c r="O12" s="38">
        <f t="shared" si="1"/>
        <v>6.8396847972323735</v>
      </c>
      <c r="P12" t="e">
        <f t="array" ref="P12">tb_challenge[[#This Row],[weighted mean2]]*LOOKUP(2,1/((#REF!&gt;=#REF!)*(#REF!&lt;=#REF!)),#REF!)+VLOOKUP(tb_challenge[[#This Row],[Coluna1]],#REF!,5,FALSE)*(1-LOOKUP(2,1/((#REF!&gt;=#REF!)*(#REF!&lt;=#REF!)),#REF!))</f>
        <v>#REF!</v>
      </c>
      <c r="R12">
        <f>COUNTIF(tb_list[Coluna2],MATCH(challenge!I3,tb_anime_genres[series_animedb_id],0))</f>
        <v>0</v>
      </c>
      <c r="T12" t="e">
        <f>MATCH(challenge!I3,tb_anime_genres[series_animedb_id],0)</f>
        <v>#N/A</v>
      </c>
      <c r="U12" t="e">
        <f t="array" aca="1" ref="U12" ca="1">OFFSET(tb_anime_genres[[#Headers],[id]],MATCH(challenge!$I$7,tb_anime_genres[series_animedb_id],0),0)</f>
        <v>#N/A</v>
      </c>
      <c r="V12" t="e">
        <f t="array" ref="V12">MATCH(challenge!$I$7,tb_anime_genres[series_animedb_id],0)</f>
        <v>#N/A</v>
      </c>
    </row>
    <row r="13" spans="1:22" x14ac:dyDescent="0.3">
      <c r="A13" s="102"/>
      <c r="B13" t="s">
        <v>994</v>
      </c>
      <c r="C13" s="76">
        <f>SUM(C10:C12)</f>
        <v>2253.8599999999988</v>
      </c>
      <c r="D13" s="22" t="s">
        <v>1017</v>
      </c>
      <c r="F13" s="19" t="s">
        <v>986</v>
      </c>
      <c r="G13" s="20" t="s">
        <v>987</v>
      </c>
      <c r="I13" t="str">
        <f t="array" ref="I13">INDEX(tb_anime_genres[genre],MATCH(0,COUNTIF($I$2:I12,tb_anime_genres[genre]),0))</f>
        <v>Slice of Life</v>
      </c>
      <c r="J13" t="s">
        <v>42</v>
      </c>
      <c r="K13">
        <f>COUNTIFS(tb_anime_genres[genre],J13, tb_anime_genres[my_start_date],
        "&gt;=" &amp; $B$1,tb_anime_genres[my_finish_date],"&lt;="&amp;$B$2)</f>
        <v>81</v>
      </c>
      <c r="L13" s="68">
        <f t="shared" si="0"/>
        <v>0.17124735729386892</v>
      </c>
      <c r="M13">
        <f>IF(K13=0,0,AVERAGEIFS(tb_anime_genres[my_score],tb_anime_genres[genre],J13,
        tb_anime_genres[my_start_date],"&gt;=" &amp; $B$1,tb_anime_genres[my_finish_date],"&lt;="&amp;$B$2))</f>
        <v>5.8024691358024691</v>
      </c>
      <c r="N13" s="38">
        <f>SUMIFS(tb_anime_genres[show duration],tb_anime_genres[genre],J13, tb_anime_genres[my_start_date],
        "&gt;=" &amp; $B$1,tb_anime_genres[my_finish_date],"&lt;="&amp;$B$2)</f>
        <v>255.70527777777778</v>
      </c>
      <c r="O13" s="38">
        <f t="shared" si="1"/>
        <v>6.7105439169709857</v>
      </c>
      <c r="P13" t="e">
        <f t="array" ref="P13">tb_challenge[[#This Row],[weighted mean2]]*LOOKUP(2,1/((#REF!&gt;=#REF!)*(#REF!&lt;=#REF!)),#REF!)+VLOOKUP(tb_challenge[[#This Row],[Coluna1]],#REF!,5,FALSE)*(1-LOOKUP(2,1/((#REF!&gt;=#REF!)*(#REF!&lt;=#REF!)),#REF!))</f>
        <v>#REF!</v>
      </c>
      <c r="T13" t="e">
        <f t="array" ref="T13">MATCH(challenge!I4,tb_anime_genres[series_animedb_id],0)</f>
        <v>#N/A</v>
      </c>
      <c r="U13" t="e">
        <f t="array" aca="1" ref="U13" ca="1">OFFSET(tb_anime_genres[[#Headers],[id]],MATCH(challenge!$I$7,tb_anime_genres[series_animedb_id],0),0)</f>
        <v>#N/A</v>
      </c>
      <c r="V13" t="e">
        <f t="array" ref="V13">MATCH(challenge!$I$7,tb_anime_genres[series_animedb_id],0)</f>
        <v>#N/A</v>
      </c>
    </row>
    <row r="14" spans="1:22" ht="15" customHeight="1" thickBot="1" x14ac:dyDescent="0.35">
      <c r="A14" s="103"/>
      <c r="B14" s="6" t="s">
        <v>1019</v>
      </c>
      <c r="C14" s="97">
        <f ca="1">IF(TODAY()&gt;B2,C13/(B2-B1+1),C13/(TODAY()-B1+19))</f>
        <v>0.88110242376856873</v>
      </c>
      <c r="D14" s="24" t="s">
        <v>1020</v>
      </c>
      <c r="F14" s="21">
        <v>0</v>
      </c>
      <c r="G14" s="22">
        <f>SUMPRODUCT((tb_list[my_score]=F14)*(tb_list[my_start_date]&gt;=$B$1)*(tb_list[my_finish_date]&lt;=$B$2)*(IF($C$1="NOT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2</v>
      </c>
      <c r="I14" t="str">
        <f t="array" ref="I14">INDEX(tb_anime_genres[genre],MATCH(0,COUNTIF($I$2:I13,tb_anime_genres[genre]),0))</f>
        <v>School</v>
      </c>
      <c r="J14" t="s">
        <v>45</v>
      </c>
      <c r="K14">
        <f>COUNTIFS(tb_anime_genres[genre],J14, tb_anime_genres[my_start_date],
        "&gt;=" &amp; $B$1,tb_anime_genres[my_finish_date],"&lt;="&amp;$B$2)</f>
        <v>80</v>
      </c>
      <c r="L14" s="68">
        <f t="shared" si="0"/>
        <v>0.16913319238900634</v>
      </c>
      <c r="M14">
        <f>IF(K14=0,0,AVERAGEIFS(tb_anime_genres[my_score],tb_anime_genres[genre],J14,
        tb_anime_genres[my_start_date],"&gt;=" &amp; $B$1,tb_anime_genres[my_finish_date],"&lt;="&amp;$B$2))</f>
        <v>6.1875</v>
      </c>
      <c r="N14" s="38">
        <f>SUMIFS(tb_anime_genres[show duration],tb_anime_genres[genre],J14, tb_anime_genres[my_start_date],
        "&gt;=" &amp; $B$1,tb_anime_genres[my_finish_date],"&lt;="&amp;$B$2)</f>
        <v>328.1172222222221</v>
      </c>
      <c r="O14" s="38">
        <f t="shared" si="1"/>
        <v>6.7779819334999116</v>
      </c>
      <c r="P14" t="e">
        <f t="array" ref="P14">tb_challenge[[#This Row],[weighted mean2]]*LOOKUP(2,1/((#REF!&gt;=#REF!)*(#REF!&lt;=#REF!)),#REF!)+VLOOKUP(tb_challenge[[#This Row],[Coluna1]],#REF!,5,FALSE)*(1-LOOKUP(2,1/((#REF!&gt;=#REF!)*(#REF!&lt;=#REF!)),#REF!))</f>
        <v>#REF!</v>
      </c>
      <c r="T14" t="e">
        <f t="array" ref="T14">MATCH(challenge!I5,tb_anime_genres[series_animedb_id],0)</f>
        <v>#N/A</v>
      </c>
      <c r="U14" t="e">
        <f t="array" aca="1" ref="U14" ca="1">OFFSET(tb_anime_genres[[#Headers],[id]],MATCH(challenge!$I$7,tb_anime_genres[series_animedb_id],0),0)</f>
        <v>#N/A</v>
      </c>
      <c r="V14" t="e">
        <f t="array" ref="V14">MATCH(challenge!$I$7,tb_anime_genres[series_animedb_id],0)</f>
        <v>#N/A</v>
      </c>
    </row>
    <row r="15" spans="1:22" ht="15" customHeight="1" thickBot="1" x14ac:dyDescent="0.35">
      <c r="F15" s="21">
        <v>1</v>
      </c>
      <c r="G15" s="22">
        <f t="array" ref="G15">SUMPRODUCT((tb_list[my_score]=F15)*(tb_list[my_start_date]&gt;=$B$1)*(tb_list[my_finish_date]&lt;=$B$2)*(IF($C$1="NOT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0</v>
      </c>
      <c r="I15" t="str">
        <f t="array" ref="I15">INDEX(tb_anime_genres[genre],MATCH(0,COUNTIF($I$2:I14,tb_anime_genres[genre]),0))</f>
        <v>Sports</v>
      </c>
      <c r="J15" t="s">
        <v>46</v>
      </c>
      <c r="K15">
        <f>COUNTIFS(tb_anime_genres[genre],J15, tb_anime_genres[my_start_date],
        "&gt;=" &amp; $B$1,tb_anime_genres[my_finish_date],"&lt;="&amp;$B$2)</f>
        <v>16</v>
      </c>
      <c r="L15" s="68">
        <f t="shared" si="0"/>
        <v>3.382663847780127E-2</v>
      </c>
      <c r="M15">
        <f>IF(K15=0,0,AVERAGEIFS(tb_anime_genres[my_score],tb_anime_genres[genre],J15,
        tb_anime_genres[my_start_date],"&gt;=" &amp; $B$1,tb_anime_genres[my_finish_date],"&lt;="&amp;$B$2))</f>
        <v>6.25</v>
      </c>
      <c r="N15" s="38">
        <f>SUMIFS(tb_anime_genres[show duration],tb_anime_genres[genre],J15, tb_anime_genres[my_start_date],
        "&gt;=" &amp; $B$1,tb_anime_genres[my_finish_date],"&lt;="&amp;$B$2)</f>
        <v>88.073611111111106</v>
      </c>
      <c r="O15" s="38">
        <f t="shared" si="1"/>
        <v>6.8762560061503066</v>
      </c>
      <c r="P15" t="e">
        <f t="array" ref="P15">tb_challenge[[#This Row],[weighted mean2]]*LOOKUP(2,1/((#REF!&gt;=#REF!)*(#REF!&lt;=#REF!)),#REF!)+VLOOKUP(tb_challenge[[#This Row],[Coluna1]],#REF!,5,FALSE)*(1-LOOKUP(2,1/((#REF!&gt;=#REF!)*(#REF!&lt;=#REF!)),#REF!))</f>
        <v>#REF!</v>
      </c>
      <c r="T15" t="e">
        <f t="array" ref="T15">MATCH(challenge!I6,tb_anime_genres[series_animedb_id],0)</f>
        <v>#N/A</v>
      </c>
      <c r="U15" t="e">
        <f ca="1">OFFSET(tb_anime_genres[[#Headers],[id]],MATCH(challenge!$I$7,tb_anime_genres[series_animedb_id],0),0)</f>
        <v>#N/A</v>
      </c>
      <c r="V15" t="e">
        <f t="array" ref="V15">MATCH(challenge!$I$7,tb_anime_genres[series_animedb_id],0)</f>
        <v>#N/A</v>
      </c>
    </row>
    <row r="16" spans="1:22" ht="15" customHeight="1" thickBot="1" x14ac:dyDescent="0.35">
      <c r="A16" s="101" t="s">
        <v>986</v>
      </c>
      <c r="B16" s="5" t="s">
        <v>1021</v>
      </c>
      <c r="C16" s="78">
        <f>AVERAGEIFS(tb_list[my_score],tb_list[my_start_date],"&gt;="&amp;challenge!B1,tb_list[my_finish_date],"&lt;="&amp;challenge!B2)</f>
        <v>5.9006342494714588</v>
      </c>
      <c r="D16" s="20"/>
      <c r="F16" s="21">
        <v>2</v>
      </c>
      <c r="G16" s="22">
        <f>SUMPRODUCT((tb_list[my_score]=F16)*(tb_list[my_start_date]&gt;=$B$1)*(tb_list[my_finish_date]&lt;=$B$2)*(IF($C$1="NOT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5</v>
      </c>
      <c r="I16" t="str">
        <f t="array" ref="I16">INDEX(tb_anime_genres[genre],MATCH(0,COUNTIF($I$2:I15,tb_anime_genres[genre]),0))</f>
        <v>Team Sports</v>
      </c>
      <c r="J16" t="s">
        <v>47</v>
      </c>
      <c r="K16">
        <f>COUNTIFS(tb_anime_genres[genre],J16, tb_anime_genres[my_start_date],
        "&gt;=" &amp; $B$1,tb_anime_genres[my_finish_date],"&lt;="&amp;$B$2)</f>
        <v>8</v>
      </c>
      <c r="L16" s="68">
        <f t="shared" si="0"/>
        <v>1.6913319238900635E-2</v>
      </c>
      <c r="M16">
        <f>IF(K16=0,0,AVERAGEIFS(tb_anime_genres[my_score],tb_anime_genres[genre],J16,
        tb_anime_genres[my_start_date],"&gt;=" &amp; $B$1,tb_anime_genres[my_finish_date],"&lt;="&amp;$B$2))</f>
        <v>6</v>
      </c>
      <c r="N16" s="38">
        <f>SUMIFS(tb_anime_genres[show duration],tb_anime_genres[genre],J16, tb_anime_genres[my_start_date],
        "&gt;=" &amp; $B$1,tb_anime_genres[my_finish_date],"&lt;="&amp;$B$2)</f>
        <v>40.371111111111112</v>
      </c>
      <c r="O16" s="38">
        <f t="shared" si="1"/>
        <v>6.8829905823563422</v>
      </c>
      <c r="P16" t="e">
        <f t="array" ref="P16">tb_challenge[[#This Row],[weighted mean2]]*LOOKUP(2,1/((#REF!&gt;=#REF!)*(#REF!&lt;=#REF!)),#REF!)+VLOOKUP(tb_challenge[[#This Row],[Coluna1]],#REF!,5,FALSE)*(1-LOOKUP(2,1/((#REF!&gt;=#REF!)*(#REF!&lt;=#REF!)),#REF!))</f>
        <v>#REF!</v>
      </c>
      <c r="R16">
        <f t="array" ref="R16:R912">INDEX(tb_list[my_start_date],(MATCH(((tb_anime_genres[series_animedb_id]=I3)*1*tb_anime_genres[id]),tb_list[Coluna2],0)))</f>
        <v>43511</v>
      </c>
      <c r="S16">
        <f t="array" ref="S16:S912">COUNTIF(INDEX(tb_list[my_start_date],(MATCH(((tb_anime_genres[series_animedb_id]=I3)*1*tb_anime_genres[id]),tb_list[Coluna2],0))),"&gt;="&amp;B1)</f>
        <v>1</v>
      </c>
      <c r="T16">
        <f t="array" ref="T16">COUNTIFS(user_list!G:G,"&gt;="&amp;challenge!B1,user_list!H:H,"&lt;="&amp;challenge!B2,user_list!A:A,INDEX(tb_anime_genres[id],MATCH(challenge!I3,tb_anime_genres[series_animedb_id],0)))</f>
        <v>0</v>
      </c>
      <c r="U16" t="e">
        <f t="array" aca="1" ref="U16" ca="1">OFFSET(tb_anime_genres[[#Headers],[id]],MATCH(challenge!I11,tb_anime_genres[series_animedb_id],0),0)</f>
        <v>#N/A</v>
      </c>
      <c r="V16" t="e">
        <f t="array" ref="V16">MATCH(challenge!$I$7,tb_anime_genres[series_animedb_id],0)</f>
        <v>#N/A</v>
      </c>
    </row>
    <row r="17" spans="1:32" ht="15" customHeight="1" thickBot="1" x14ac:dyDescent="0.35">
      <c r="A17" s="102"/>
      <c r="B17" t="s">
        <v>1022</v>
      </c>
      <c r="C17" s="76">
        <f>AVERAGEIFS(tb_list[mean_score],tb_list[my_start_date],"&gt;="&amp;challenge!B1,tb_list[my_finish_date],"&lt;="&amp;challenge!B2)</f>
        <v>6.8981818181818273</v>
      </c>
      <c r="D17" s="22"/>
      <c r="F17" s="21">
        <v>3</v>
      </c>
      <c r="G17" s="22">
        <f t="array" ref="G17">SUMPRODUCT((tb_list[my_score]=F17)*(tb_list[my_start_date]&gt;=$B$1)*(tb_list[my_finish_date]&lt;=$B$2)*(IF($C$1="NOT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25</v>
      </c>
      <c r="I17" t="str">
        <f t="array" ref="I17">INDEX(tb_anime_genres[genre],MATCH(0,COUNTIF($I$2:I16,tb_anime_genres[genre]),0))</f>
        <v>Idols (Female)</v>
      </c>
      <c r="J17" t="s">
        <v>50</v>
      </c>
      <c r="K17">
        <f>COUNTIFS(tb_anime_genres[genre],J17, tb_anime_genres[my_start_date],
        "&gt;=" &amp; $B$1,tb_anime_genres[my_finish_date],"&lt;="&amp;$B$2)</f>
        <v>7</v>
      </c>
      <c r="L17" s="68">
        <f t="shared" si="0"/>
        <v>1.4799154334038054E-2</v>
      </c>
      <c r="M17">
        <f>IF(K17=0,0,AVERAGEIFS(tb_anime_genres[my_score],tb_anime_genres[genre],J17,
        tb_anime_genres[my_start_date],"&gt;=" &amp; $B$1,tb_anime_genres[my_finish_date],"&lt;="&amp;$B$2))</f>
        <v>5.2857142857142856</v>
      </c>
      <c r="N17" s="38">
        <f>SUMIFS(tb_anime_genres[show duration],tb_anime_genres[genre],J17, tb_anime_genres[my_start_date],
        "&gt;=" &amp; $B$1,tb_anime_genres[my_finish_date],"&lt;="&amp;$B$2)</f>
        <v>25.8</v>
      </c>
      <c r="O17" s="38">
        <f t="shared" si="1"/>
        <v>6.8743186623102144</v>
      </c>
      <c r="P17" t="e">
        <f t="array" ref="P17">tb_challenge[[#This Row],[weighted mean2]]*LOOKUP(2,1/((#REF!&gt;=#REF!)*(#REF!&lt;=#REF!)),#REF!)+VLOOKUP(tb_challenge[[#This Row],[Coluna1]],#REF!,5,FALSE)*(1-LOOKUP(2,1/((#REF!&gt;=#REF!)*(#REF!&lt;=#REF!)),#REF!))</f>
        <v>#REF!</v>
      </c>
      <c r="R17">
        <v>43511</v>
      </c>
      <c r="S17">
        <v>1</v>
      </c>
    </row>
    <row r="18" spans="1:32" ht="15" customHeight="1" thickBot="1" x14ac:dyDescent="0.35">
      <c r="A18" s="103"/>
      <c r="B18" s="6" t="s">
        <v>1023</v>
      </c>
      <c r="C18" s="87">
        <f>C16-C17</f>
        <v>-0.99754756871036854</v>
      </c>
      <c r="D18" s="29" t="str">
        <f>VLOOKUP(C18,B21:D25,3,TRUE)</f>
        <v>Weeb</v>
      </c>
      <c r="F18" s="21">
        <v>4</v>
      </c>
      <c r="G18" s="22">
        <f t="array" ref="G18">SUMPRODUCT((tb_list[my_score]=F18)*(tb_list[my_start_date]&gt;=$B$1)*(tb_list[my_finish_date]&lt;=$B$2)*(IF($C$1="NOT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50</v>
      </c>
      <c r="I18" t="str">
        <f t="array" ref="I18">INDEX(tb_anime_genres[genre],MATCH(0,COUNTIF($I$2:I17,tb_anime_genres[genre]),0))</f>
        <v>Music</v>
      </c>
      <c r="J18" t="s">
        <v>51</v>
      </c>
      <c r="K18">
        <f>COUNTIFS(tb_anime_genres[genre],J18, tb_anime_genres[my_start_date],
        "&gt;=" &amp; $B$1,tb_anime_genres[my_finish_date],"&lt;="&amp;$B$2)</f>
        <v>42</v>
      </c>
      <c r="L18" s="68">
        <f t="shared" si="0"/>
        <v>8.8794926004228336E-2</v>
      </c>
      <c r="M18">
        <f>IF(K18=0,0,AVERAGEIFS(tb_anime_genres[my_score],tb_anime_genres[genre],J18,
        tb_anime_genres[my_start_date],"&gt;=" &amp; $B$1,tb_anime_genres[my_finish_date],"&lt;="&amp;$B$2))</f>
        <v>5.9761904761904763</v>
      </c>
      <c r="N18" s="38">
        <f>SUMIFS(tb_anime_genres[show duration],tb_anime_genres[genre],J18, tb_anime_genres[my_start_date],
        "&gt;=" &amp; $B$1,tb_anime_genres[my_finish_date],"&lt;="&amp;$B$2)</f>
        <v>103.23805555555555</v>
      </c>
      <c r="O18" s="38">
        <f t="shared" si="1"/>
        <v>6.8163136651931655</v>
      </c>
      <c r="P18" t="e">
        <f t="array" ref="P18">tb_challenge[[#This Row],[weighted mean2]]*LOOKUP(2,1/((#REF!&gt;=#REF!)*(#REF!&lt;=#REF!)),#REF!)+VLOOKUP(tb_challenge[[#This Row],[Coluna1]],#REF!,5,FALSE)*(1-LOOKUP(2,1/((#REF!&gt;=#REF!)*(#REF!&lt;=#REF!)),#REF!))</f>
        <v>#REF!</v>
      </c>
      <c r="R18">
        <v>43511</v>
      </c>
      <c r="S18">
        <v>1</v>
      </c>
      <c r="T18" t="b">
        <f t="array" ref="T18:T914">tb_anime_genres[series_animedb_id]= I3</f>
        <v>0</v>
      </c>
      <c r="U18">
        <f t="array" ref="U18:U914">(tb_anime_genres[series_animedb_id]= I3)*1*tb_anime_genres[id]</f>
        <v>0</v>
      </c>
      <c r="V18" t="e">
        <f t="array" ref="V18">MATCH(1,(tb_anime_genres[series_animedb_id]= I3)*1,0)</f>
        <v>#N/A</v>
      </c>
    </row>
    <row r="19" spans="1:32" ht="15" customHeight="1" thickBot="1" x14ac:dyDescent="0.35">
      <c r="F19" s="21">
        <v>5</v>
      </c>
      <c r="G19" s="22">
        <f t="array" ref="G19">SUMPRODUCT((tb_list[my_score]=F19)*(tb_list[my_start_date]&gt;=$B$1)*(tb_list[my_finish_date]&lt;=$B$2)*(IF($C$1="NOT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101</v>
      </c>
      <c r="I19" t="str">
        <f t="array" ref="I19">INDEX(tb_anime_genres[genre],MATCH(0,COUNTIF($I$2:I18,tb_anime_genres[genre]),0))</f>
        <v>Romance</v>
      </c>
      <c r="J19" t="s">
        <v>54</v>
      </c>
      <c r="K19">
        <f>COUNTIFS(tb_anime_genres[genre],J19, tb_anime_genres[my_start_date],
        "&gt;=" &amp; $B$1,tb_anime_genres[my_finish_date],"&lt;="&amp;$B$2)</f>
        <v>84</v>
      </c>
      <c r="L19" s="68">
        <f t="shared" si="0"/>
        <v>0.17758985200845667</v>
      </c>
      <c r="M19">
        <f>IF(K19=0,0,AVERAGEIFS(tb_anime_genres[my_score],tb_anime_genres[genre],J19,
        tb_anime_genres[my_start_date],"&gt;=" &amp; $B$1,tb_anime_genres[my_finish_date],"&lt;="&amp;$B$2))</f>
        <v>6.1190476190476186</v>
      </c>
      <c r="N19" s="38">
        <f>SUMIFS(tb_anime_genres[show duration],tb_anime_genres[genre],J19, tb_anime_genres[my_start_date],
        "&gt;=" &amp; $B$1,tb_anime_genres[my_finish_date],"&lt;="&amp;$B$2)</f>
        <v>386.06583333333322</v>
      </c>
      <c r="O19" s="38">
        <f t="shared" si="1"/>
        <v>6.7598154910628567</v>
      </c>
      <c r="P19" t="e">
        <f t="array" ref="P19">tb_challenge[[#This Row],[weighted mean2]]*LOOKUP(2,1/((#REF!&gt;=#REF!)*(#REF!&lt;=#REF!)),#REF!)+VLOOKUP(tb_challenge[[#This Row],[Coluna1]],#REF!,5,FALSE)*(1-LOOKUP(2,1/((#REF!&gt;=#REF!)*(#REF!&lt;=#REF!)),#REF!))</f>
        <v>#REF!</v>
      </c>
      <c r="R19">
        <v>43511</v>
      </c>
      <c r="S19">
        <v>1</v>
      </c>
      <c r="T19" t="b">
        <v>0</v>
      </c>
      <c r="U19">
        <v>0</v>
      </c>
      <c r="Y19">
        <f>COUNTIF(G14:G23,0)</f>
        <v>1</v>
      </c>
      <c r="Z19">
        <f>MATCH(TRUE,INDEX($G$14:$G$23&lt;&gt;0,),0)</f>
        <v>1</v>
      </c>
      <c r="AA19">
        <f ca="1">OFFSET(G23,-COUNTIF(G14:G23,0)+MATCH(TRUE,INDEX($G$14:$G$23&lt;&gt;0,),0)-1,0)</f>
        <v>46</v>
      </c>
      <c r="AD19">
        <f>(ROWS($G$14:$G$23)-(MATCH(TRUE,INDEX($G$14:$G$23&lt;&gt;0,),0))+1)</f>
        <v>10</v>
      </c>
    </row>
    <row r="20" spans="1:32" ht="15" customHeight="1" thickBot="1" x14ac:dyDescent="0.35">
      <c r="B20" s="104" t="s">
        <v>1024</v>
      </c>
      <c r="C20" s="105"/>
      <c r="D20" s="70" t="s">
        <v>1025</v>
      </c>
      <c r="F20" s="21">
        <v>6</v>
      </c>
      <c r="G20" s="22">
        <f t="array" ref="G20">SUMPRODUCT((tb_list[my_score]=F20)*(tb_list[my_start_date]&gt;=$B$1)*(tb_list[my_finish_date]&lt;=$B$2)*(IF($C$1="NOT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120</v>
      </c>
      <c r="I20" t="str">
        <f t="array" ref="I20">INDEX(tb_anime_genres[genre],MATCH(0,COUNTIF($I$2:I19,tb_anime_genres[genre]),0))</f>
        <v>Shoujo</v>
      </c>
      <c r="J20" t="s">
        <v>55</v>
      </c>
      <c r="K20">
        <f>COUNTIFS(tb_anime_genres[genre],J20, tb_anime_genres[my_start_date],
        "&gt;=" &amp; $B$1,tb_anime_genres[my_finish_date],"&lt;="&amp;$B$2)</f>
        <v>19</v>
      </c>
      <c r="L20" s="68">
        <f t="shared" si="0"/>
        <v>4.0169133192389003E-2</v>
      </c>
      <c r="M20">
        <f>IF(K20=0,0,AVERAGEIFS(tb_anime_genres[my_score],tb_anime_genres[genre],J20,
        tb_anime_genres[my_start_date],"&gt;=" &amp; $B$1,tb_anime_genres[my_finish_date],"&lt;="&amp;$B$2))</f>
        <v>5</v>
      </c>
      <c r="N20" s="38">
        <f>SUMIFS(tb_anime_genres[show duration],tb_anime_genres[genre],J20, tb_anime_genres[my_start_date],
        "&gt;=" &amp; $B$1,tb_anime_genres[my_finish_date],"&lt;="&amp;$B$2)</f>
        <v>141.27861111111108</v>
      </c>
      <c r="O20" s="38">
        <f t="shared" si="1"/>
        <v>6.8219334999039107</v>
      </c>
      <c r="P20" t="e">
        <f t="array" ref="P20">tb_challenge[[#This Row],[weighted mean2]]*LOOKUP(2,1/((#REF!&gt;=#REF!)*(#REF!&lt;=#REF!)),#REF!)+VLOOKUP(tb_challenge[[#This Row],[Coluna1]],#REF!,5,FALSE)*(1-LOOKUP(2,1/((#REF!&gt;=#REF!)*(#REF!&lt;=#REF!)),#REF!))</f>
        <v>#REF!</v>
      </c>
      <c r="R20">
        <v>43511</v>
      </c>
      <c r="S20">
        <v>1</v>
      </c>
      <c r="T20" t="b">
        <v>0</v>
      </c>
      <c r="U20">
        <v>0</v>
      </c>
    </row>
    <row r="21" spans="1:32" x14ac:dyDescent="0.3">
      <c r="B21" s="21">
        <v>-5</v>
      </c>
      <c r="C21" s="22">
        <v>-3</v>
      </c>
      <c r="D21" s="22" t="s">
        <v>1026</v>
      </c>
      <c r="F21" s="21">
        <v>7</v>
      </c>
      <c r="G21" s="22">
        <f t="array" ref="G21">SUMPRODUCT((tb_list[my_score]=F21)*(tb_list[my_start_date]&gt;=$B$1)*(tb_list[my_finish_date]&lt;=$B$2)*(IF($C$1="NOT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104</v>
      </c>
      <c r="I21" t="str">
        <f t="array" ref="I21">INDEX(tb_anime_genres[genre],MATCH(0,COUNTIF($I$2:I20,tb_anime_genres[genre]),0))</f>
        <v>Harem</v>
      </c>
      <c r="J21" t="s">
        <v>58</v>
      </c>
      <c r="K21">
        <f>COUNTIFS(tb_anime_genres[genre],J21, tb_anime_genres[my_start_date],
        "&gt;=" &amp; $B$1,tb_anime_genres[my_finish_date],"&lt;="&amp;$B$2)</f>
        <v>22</v>
      </c>
      <c r="L21" s="68">
        <f t="shared" si="0"/>
        <v>4.6511627906976744E-2</v>
      </c>
      <c r="M21">
        <f>IF(K21=0,0,AVERAGEIFS(tb_anime_genres[my_score],tb_anime_genres[genre],J21,
        tb_anime_genres[my_start_date],"&gt;=" &amp; $B$1,tb_anime_genres[my_finish_date],"&lt;="&amp;$B$2))</f>
        <v>5.2272727272727275</v>
      </c>
      <c r="N21" s="38">
        <f>SUMIFS(tb_anime_genres[show duration],tb_anime_genres[genre],J21, tb_anime_genres[my_start_date],
        "&gt;=" &amp; $B$1,tb_anime_genres[my_finish_date],"&lt;="&amp;$B$2)</f>
        <v>103.46111111111112</v>
      </c>
      <c r="O21" s="38">
        <f t="shared" si="1"/>
        <v>6.8204651162790784</v>
      </c>
      <c r="P21" t="e">
        <f t="array" ref="P21">tb_challenge[[#This Row],[weighted mean2]]*LOOKUP(2,1/((#REF!&gt;=#REF!)*(#REF!&lt;=#REF!)),#REF!)+VLOOKUP(tb_challenge[[#This Row],[Coluna1]],#REF!,5,FALSE)*(1-LOOKUP(2,1/((#REF!&gt;=#REF!)*(#REF!&lt;=#REF!)),#REF!))</f>
        <v>#REF!</v>
      </c>
      <c r="R21">
        <v>43511</v>
      </c>
      <c r="S21">
        <v>1</v>
      </c>
      <c r="T21" t="b">
        <v>0</v>
      </c>
      <c r="U21">
        <v>0</v>
      </c>
    </row>
    <row r="22" spans="1:32" ht="15" customHeight="1" x14ac:dyDescent="0.3">
      <c r="B22" s="21">
        <v>-3</v>
      </c>
      <c r="C22" s="22">
        <v>-1</v>
      </c>
      <c r="D22" s="22" t="s">
        <v>1027</v>
      </c>
      <c r="F22" s="21">
        <v>8</v>
      </c>
      <c r="G22" s="22">
        <f t="array" ref="G22">SUMPRODUCT((tb_list[my_score]=F22)*(tb_list[my_start_date]&gt;=$B$1)*(tb_list[my_finish_date]&lt;=$B$2)*(IF($C$1="NOT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46</v>
      </c>
      <c r="I22" t="str">
        <f t="array" ref="I22">INDEX(tb_anime_genres[genre],MATCH(0,COUNTIF($I$2:I21,tb_anime_genres[genre]),0))</f>
        <v>Psychological</v>
      </c>
      <c r="J22" t="s">
        <v>61</v>
      </c>
      <c r="K22">
        <f>COUNTIFS(tb_anime_genres[genre],J22, tb_anime_genres[my_start_date],
        "&gt;=" &amp; $B$1,tb_anime_genres[my_finish_date],"&lt;="&amp;$B$2)</f>
        <v>21</v>
      </c>
      <c r="L22" s="68">
        <f t="shared" si="0"/>
        <v>4.4397463002114168E-2</v>
      </c>
      <c r="M22">
        <f>IF(K22=0,0,AVERAGEIFS(tb_anime_genres[my_score],tb_anime_genres[genre],J22,
        tb_anime_genres[my_start_date],"&gt;=" &amp; $B$1,tb_anime_genres[my_finish_date],"&lt;="&amp;$B$2))</f>
        <v>6.666666666666667</v>
      </c>
      <c r="N22" s="38">
        <f>SUMIFS(tb_anime_genres[show duration],tb_anime_genres[genre],J22, tb_anime_genres[my_start_date],
        "&gt;=" &amp; $B$1,tb_anime_genres[my_finish_date],"&lt;="&amp;$B$2)</f>
        <v>88.325833333333335</v>
      </c>
      <c r="O22" s="38">
        <f t="shared" si="1"/>
        <v>6.8879031328080043</v>
      </c>
      <c r="P22" t="e">
        <f t="array" ref="P22">tb_challenge[[#This Row],[weighted mean2]]*LOOKUP(2,1/((#REF!&gt;=#REF!)*(#REF!&lt;=#REF!)),#REF!)+VLOOKUP(tb_challenge[[#This Row],[Coluna1]],#REF!,5,FALSE)*(1-LOOKUP(2,1/((#REF!&gt;=#REF!)*(#REF!&lt;=#REF!)),#REF!))</f>
        <v>#REF!</v>
      </c>
      <c r="R22">
        <v>43511</v>
      </c>
      <c r="S22">
        <v>1</v>
      </c>
      <c r="T22" t="b">
        <v>0</v>
      </c>
      <c r="U22">
        <v>0</v>
      </c>
    </row>
    <row r="23" spans="1:32" ht="15" customHeight="1" x14ac:dyDescent="0.3">
      <c r="B23" s="21">
        <v>-1</v>
      </c>
      <c r="C23" s="22">
        <v>1</v>
      </c>
      <c r="D23" s="22" t="s">
        <v>1028</v>
      </c>
      <c r="F23" s="21">
        <v>9</v>
      </c>
      <c r="G23" s="22">
        <f t="array" ref="G23">SUMPRODUCT((tb_list[my_score]=F23)*(tb_list[my_start_date]&gt;=$B$1)*(tb_list[my_finish_date]&lt;=$B$2)*(IF($C$1="NOT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15</v>
      </c>
      <c r="I23" t="str">
        <f t="array" ref="I23">INDEX(tb_anime_genres[genre],MATCH(0,COUNTIF($I$2:I22,tb_anime_genres[genre]),0))</f>
        <v>Survival</v>
      </c>
      <c r="J23" t="s">
        <v>62</v>
      </c>
      <c r="K23">
        <f>COUNTIFS(tb_anime_genres[genre],J23, tb_anime_genres[my_start_date],
        "&gt;=" &amp; $B$1,tb_anime_genres[my_finish_date],"&lt;="&amp;$B$2)</f>
        <v>5</v>
      </c>
      <c r="L23" s="68">
        <f t="shared" si="0"/>
        <v>1.0570824524312896E-2</v>
      </c>
      <c r="M23">
        <f>IF(K23=0,0,AVERAGEIFS(tb_anime_genres[my_score],tb_anime_genres[genre],J23,
        tb_anime_genres[my_start_date],"&gt;=" &amp; $B$1,tb_anime_genres[my_finish_date],"&lt;="&amp;$B$2))</f>
        <v>7</v>
      </c>
      <c r="N23" s="38">
        <f>SUMIFS(tb_anime_genres[show duration],tb_anime_genres[genre],J23, tb_anime_genres[my_start_date],
        "&gt;=" &amp; $B$1,tb_anime_genres[my_finish_date],"&lt;="&amp;$B$2)</f>
        <v>27.966666666666669</v>
      </c>
      <c r="O23" s="38">
        <f t="shared" si="1"/>
        <v>6.8992581203152117</v>
      </c>
      <c r="P23" t="e">
        <f t="array" ref="P23">tb_challenge[[#This Row],[weighted mean2]]*LOOKUP(2,1/((#REF!&gt;=#REF!)*(#REF!&lt;=#REF!)),#REF!)+VLOOKUP(tb_challenge[[#This Row],[Coluna1]],#REF!,5,FALSE)*(1-LOOKUP(2,1/((#REF!&gt;=#REF!)*(#REF!&lt;=#REF!)),#REF!))</f>
        <v>#REF!</v>
      </c>
      <c r="R23">
        <v>43511</v>
      </c>
      <c r="S23">
        <v>1</v>
      </c>
      <c r="T23" t="b">
        <v>0</v>
      </c>
      <c r="U23">
        <v>0</v>
      </c>
    </row>
    <row r="24" spans="1:32" x14ac:dyDescent="0.3">
      <c r="B24" s="21">
        <v>1</v>
      </c>
      <c r="C24" s="22">
        <v>3</v>
      </c>
      <c r="D24" s="22" t="s">
        <v>1029</v>
      </c>
      <c r="F24" s="21">
        <v>10</v>
      </c>
      <c r="G24" s="22">
        <f t="array" ref="G24">SUMPRODUCT((tb_list[my_score]=F24)*(tb_list[my_start_date]&gt;=$B$1)*(tb_list[my_finish_date]&lt;=$B$2)*(IF($C$1="NOT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5</v>
      </c>
      <c r="I24" t="str">
        <f t="array" ref="I24">INDEX(tb_anime_genres[genre],MATCH(0,COUNTIF($I$2:I23,tb_anime_genres[genre]),0))</f>
        <v>Time Travel</v>
      </c>
      <c r="J24" t="s">
        <v>63</v>
      </c>
      <c r="K24">
        <f>COUNTIFS(tb_anime_genres[genre],J24, tb_anime_genres[my_start_date],
        "&gt;=" &amp; $B$1,tb_anime_genres[my_finish_date],"&lt;="&amp;$B$2)</f>
        <v>4</v>
      </c>
      <c r="L24" s="68">
        <f t="shared" si="0"/>
        <v>8.4566596194503175E-3</v>
      </c>
      <c r="M24">
        <f>IF(K24=0,0,AVERAGEIFS(tb_anime_genres[my_score],tb_anime_genres[genre],J24,
        tb_anime_genres[my_start_date],"&gt;=" &amp; $B$1,tb_anime_genres[my_finish_date],"&lt;="&amp;$B$2))</f>
        <v>6.5</v>
      </c>
      <c r="N24" s="38">
        <f>SUMIFS(tb_anime_genres[show duration],tb_anime_genres[genre],J24, tb_anime_genres[my_start_date],
        "&gt;=" &amp; $B$1,tb_anime_genres[my_finish_date],"&lt;="&amp;$B$2)</f>
        <v>19.841666666666669</v>
      </c>
      <c r="O24" s="38">
        <f t="shared" si="1"/>
        <v>6.8948145300788104</v>
      </c>
      <c r="P24" t="e">
        <f t="array" ref="P24">tb_challenge[[#This Row],[weighted mean2]]*LOOKUP(2,1/((#REF!&gt;=#REF!)*(#REF!&lt;=#REF!)),#REF!)+VLOOKUP(tb_challenge[[#This Row],[Coluna1]],#REF!,5,FALSE)*(1-LOOKUP(2,1/((#REF!&gt;=#REF!)*(#REF!&lt;=#REF!)),#REF!))</f>
        <v>#REF!</v>
      </c>
      <c r="R24">
        <v>43511</v>
      </c>
      <c r="S24">
        <v>1</v>
      </c>
      <c r="T24" t="b">
        <v>0</v>
      </c>
      <c r="U24">
        <v>0</v>
      </c>
    </row>
    <row r="25" spans="1:32" ht="15" customHeight="1" thickBot="1" x14ac:dyDescent="0.35">
      <c r="B25" s="23">
        <v>3</v>
      </c>
      <c r="C25" s="24">
        <v>5</v>
      </c>
      <c r="D25" s="24" t="s">
        <v>1030</v>
      </c>
      <c r="G25">
        <f>SUM(G14:G24)</f>
        <v>473</v>
      </c>
      <c r="I25" t="str">
        <f t="array" ref="I25">INDEX(tb_anime_genres[genre],MATCH(0,COUNTIF($I$2:I24,tb_anime_genres[genre]),0))</f>
        <v>Detective</v>
      </c>
      <c r="J25" t="s">
        <v>66</v>
      </c>
      <c r="K25">
        <f>COUNTIFS(tb_anime_genres[genre],J25, tb_anime_genres[my_start_date],
        "&gt;=" &amp; $B$1,tb_anime_genres[my_finish_date],"&lt;="&amp;$B$2)</f>
        <v>10</v>
      </c>
      <c r="L25" s="68">
        <f t="shared" si="0"/>
        <v>2.1141649048625793E-2</v>
      </c>
      <c r="M25">
        <f>IF(K25=0,0,AVERAGEIFS(tb_anime_genres[my_score],tb_anime_genres[genre],J25,
        tb_anime_genres[my_start_date],"&gt;=" &amp; $B$1,tb_anime_genres[my_finish_date],"&lt;="&amp;$B$2))</f>
        <v>6.6</v>
      </c>
      <c r="N25" s="38">
        <f>SUMIFS(tb_anime_genres[show duration],tb_anime_genres[genre],J25, tb_anime_genres[my_start_date],
        "&gt;=" &amp; $B$1,tb_anime_genres[my_finish_date],"&lt;="&amp;$B$2)</f>
        <v>39.921111111111109</v>
      </c>
      <c r="O25" s="38">
        <f t="shared" si="1"/>
        <v>6.8918777628291465</v>
      </c>
      <c r="P25" t="e">
        <f t="array" ref="P25">tb_challenge[[#This Row],[weighted mean2]]*LOOKUP(2,1/((#REF!&gt;=#REF!)*(#REF!&lt;=#REF!)),#REF!)+VLOOKUP(tb_challenge[[#This Row],[Coluna1]],#REF!,5,FALSE)*(1-LOOKUP(2,1/((#REF!&gt;=#REF!)*(#REF!&lt;=#REF!)),#REF!))</f>
        <v>#REF!</v>
      </c>
      <c r="R25">
        <v>43511</v>
      </c>
      <c r="S25">
        <v>1</v>
      </c>
      <c r="T25" t="b">
        <v>0</v>
      </c>
      <c r="U25">
        <v>0</v>
      </c>
      <c r="Y25" t="str">
        <f>IF(AA25&lt;&gt;"",INDEX(user_list!C:C,AA25),"")</f>
        <v/>
      </c>
      <c r="AA25" t="str">
        <f>IF(H8=1,_xlfn.AGGREGATE(15,3,((user_list!I:I=MATCH(TRUE,INDEX($G$14:$G$23&lt;&gt;0,),0))*(user_list!G:G&gt;=$B$1)*(user_list!H:H&lt;=$B$2))/((user_list!I:I=MATCH(TRUE,INDEX($G$14:$G$23&lt;&gt;0,),0))*(user_list!G:G&gt;=$B$1)*(user_list!H:H&lt;=$B$2))*ROW(user_list!G:G),ROWS(H$5:$H8)),"")</f>
        <v/>
      </c>
      <c r="AD25" t="str">
        <f>IFERROR(INDEX(user_list!C:C,AF25),"")</f>
        <v>Shingeki no Kyojin</v>
      </c>
      <c r="AF25">
        <f>IFERROR(_xlfn.AGGREGATE(15,3,((user_list!I:I=(ROWS($G$14:$G$23)-(MATCH(TRUE,INDEX($G$14:$G$23&lt;&gt;0,),0))+1))*(user_list!G:G&gt;=$B$1)*(user_list!H:H&lt;=$B$2))/((user_list!I:I=(ROWS($G$14:$G$23)-(MATCH(TRUE,INDEX($G$14:$G$23&lt;&gt;0,),0))+1))*(user_list!G:G&gt;=$B$1)*(user_list!H:H&lt;=$B$2))*ROW(user_list!G:G),ROWS(H$17:$H20)),"")</f>
        <v>405</v>
      </c>
    </row>
    <row r="26" spans="1:32" x14ac:dyDescent="0.3">
      <c r="I26" t="str">
        <f t="array" ref="I26">INDEX(tb_anime_genres[genre],MATCH(0,COUNTIF($I$2:I25,tb_anime_genres[genre]),0))</f>
        <v>Gore</v>
      </c>
      <c r="J26" t="s">
        <v>67</v>
      </c>
      <c r="K26">
        <f>COUNTIFS(tb_anime_genres[genre],J26, tb_anime_genres[my_start_date],
        "&gt;=" &amp; $B$1,tb_anime_genres[my_finish_date],"&lt;="&amp;$B$2)</f>
        <v>9</v>
      </c>
      <c r="L26" s="68">
        <f t="shared" si="0"/>
        <v>1.9027484143763214E-2</v>
      </c>
      <c r="M26">
        <f>IF(K26=0,0,AVERAGEIFS(tb_anime_genres[my_score],tb_anime_genres[genre],J26,
        tb_anime_genres[my_start_date],"&gt;=" &amp; $B$1,tb_anime_genres[my_finish_date],"&lt;="&amp;$B$2))</f>
        <v>6.1111111111111107</v>
      </c>
      <c r="N26" s="38">
        <f>SUMIFS(tb_anime_genres[show duration],tb_anime_genres[genre],J26, tb_anime_genres[my_start_date],
        "&gt;=" &amp; $B$1,tb_anime_genres[my_finish_date],"&lt;="&amp;$B$2)</f>
        <v>51.013333333333335</v>
      </c>
      <c r="O26" s="38">
        <f t="shared" si="1"/>
        <v>6.8832058427830187</v>
      </c>
      <c r="P26" t="e">
        <f t="array" ref="P26">tb_challenge[[#This Row],[weighted mean2]]*LOOKUP(2,1/((#REF!&gt;=#REF!)*(#REF!&lt;=#REF!)),#REF!)+VLOOKUP(tb_challenge[[#This Row],[Coluna1]],#REF!,5,FALSE)*(1-LOOKUP(2,1/((#REF!&gt;=#REF!)*(#REF!&lt;=#REF!)),#REF!))</f>
        <v>#REF!</v>
      </c>
      <c r="R26">
        <v>43511</v>
      </c>
      <c r="S26">
        <v>1</v>
      </c>
      <c r="T26" t="b">
        <v>0</v>
      </c>
      <c r="U26">
        <v>0</v>
      </c>
      <c r="Y26" t="str">
        <f>IF(AA26&lt;&gt;"",INDEX(user_list!C:C,AA26),"")</f>
        <v/>
      </c>
      <c r="AA26" t="str">
        <f>IF(H9=1,_xlfn.AGGREGATE(15,3,((user_list!I:I=MATCH(TRUE,INDEX($G$14:$G$23&lt;&gt;0,),0))*(user_list!G:G&gt;=$B$1)*(user_list!H:H&lt;=$B$2))/((user_list!I:I=MATCH(TRUE,INDEX($G$14:$G$23&lt;&gt;0,),0))*(user_list!G:G&gt;=$B$1)*(user_list!H:H&lt;=$B$2))*ROW(user_list!G:G),ROWS(H$5:$H9)),"")</f>
        <v/>
      </c>
      <c r="AD26" t="str">
        <f>IFERROR(INDEX(user_list!C:C,AF26),"")</f>
        <v>Yahari Ore no Seishun Love Comedy wa Machigatteiru.</v>
      </c>
      <c r="AF26">
        <f>IFERROR(_xlfn.AGGREGATE(15,3,((user_list!I:I=(ROWS($G$14:$G$23)-(MATCH(TRUE,INDEX($G$14:$G$23&lt;&gt;0,),0))+1))*(user_list!G:G&gt;=$B$1)*(user_list!H:H&lt;=$B$2))/((user_list!I:I=(ROWS($G$14:$G$23)-(MATCH(TRUE,INDEX($G$14:$G$23&lt;&gt;0,),0))+1))*(user_list!G:G&gt;=$B$1)*(user_list!H:H&lt;=$B$2))*ROW(user_list!G:G),ROWS(H$17:$H21)),"")</f>
        <v>462</v>
      </c>
    </row>
    <row r="27" spans="1:32" x14ac:dyDescent="0.3">
      <c r="I27" t="str">
        <f t="array" ref="I27">INDEX(tb_anime_genres[genre],MATCH(0,COUNTIF($I$2:I26,tb_anime_genres[genre]),0))</f>
        <v>Hentai</v>
      </c>
      <c r="J27" t="s">
        <v>68</v>
      </c>
      <c r="K27">
        <f>COUNTIFS(tb_anime_genres[genre],J27, tb_anime_genres[my_start_date],
        "&gt;=" &amp; $B$1,tb_anime_genres[my_finish_date],"&lt;="&amp;$B$2)</f>
        <v>1</v>
      </c>
      <c r="L27" s="68">
        <f t="shared" si="0"/>
        <v>2.1141649048625794E-3</v>
      </c>
      <c r="M27">
        <f>IF(K27=0,0,AVERAGEIFS(tb_anime_genres[my_score],tb_anime_genres[genre],J27,
        tb_anime_genres[my_start_date],"&gt;=" &amp; $B$1,tb_anime_genres[my_finish_date],"&lt;="&amp;$B$2))</f>
        <v>6</v>
      </c>
      <c r="N27" s="38">
        <f>SUMIFS(tb_anime_genres[show duration],tb_anime_genres[genre],J27, tb_anime_genres[my_start_date],
        "&gt;=" &amp; $B$1,tb_anime_genres[my_finish_date],"&lt;="&amp;$B$2)</f>
        <v>0.8666666666666667</v>
      </c>
      <c r="O27" s="38">
        <f t="shared" si="1"/>
        <v>6.896282913703641</v>
      </c>
      <c r="P27" t="e">
        <f t="array" ref="P27">tb_challenge[[#This Row],[weighted mean2]]*LOOKUP(2,1/((#REF!&gt;=#REF!)*(#REF!&lt;=#REF!)),#REF!)+VLOOKUP(tb_challenge[[#This Row],[Coluna1]],#REF!,5,FALSE)*(1-LOOKUP(2,1/((#REF!&gt;=#REF!)*(#REF!&lt;=#REF!)),#REF!))</f>
        <v>#REF!</v>
      </c>
      <c r="R27">
        <v>43511</v>
      </c>
      <c r="S27">
        <v>1</v>
      </c>
      <c r="T27" t="b">
        <v>0</v>
      </c>
      <c r="U27">
        <v>0</v>
      </c>
      <c r="Y27" t="str">
        <f>IF(AA27&lt;&gt;"",INDEX(user_list!C:C,AA27),"")</f>
        <v/>
      </c>
    </row>
    <row r="28" spans="1:32" x14ac:dyDescent="0.3">
      <c r="A28" s="41"/>
      <c r="B28" s="41"/>
      <c r="E28" t="s">
        <v>1031</v>
      </c>
      <c r="I28" t="str">
        <f t="array" ref="I28">INDEX(tb_anime_genres[genre],MATCH(0,COUNTIF($I$2:I27,tb_anime_genres[genre]),0))</f>
        <v>Ecchi</v>
      </c>
      <c r="J28" t="s">
        <v>70</v>
      </c>
      <c r="K28">
        <f>COUNTIFS(tb_anime_genres[genre],J28, tb_anime_genres[my_start_date],
        "&gt;=" &amp; $B$1,tb_anime_genres[my_finish_date],"&lt;="&amp;$B$2)</f>
        <v>41</v>
      </c>
      <c r="L28" s="68">
        <f t="shared" si="0"/>
        <v>8.6680761099365747E-2</v>
      </c>
      <c r="M28">
        <f>IF(K28=0,0,AVERAGEIFS(tb_anime_genres[my_score],tb_anime_genres[genre],J28,
        tb_anime_genres[my_start_date],"&gt;=" &amp; $B$1,tb_anime_genres[my_finish_date],"&lt;="&amp;$B$2))</f>
        <v>5.3414634146341466</v>
      </c>
      <c r="N28" s="38">
        <f>SUMIFS(tb_anime_genres[show duration],tb_anime_genres[genre],J28, tb_anime_genres[my_start_date],
        "&gt;=" &amp; $B$1,tb_anime_genres[my_finish_date],"&lt;="&amp;$B$2)</f>
        <v>132.77694444444447</v>
      </c>
      <c r="O28" s="38">
        <f t="shared" si="1"/>
        <v>6.7632442821449246</v>
      </c>
      <c r="P28" t="e">
        <f t="array" ref="P28">tb_challenge[[#This Row],[weighted mean2]]*LOOKUP(2,1/((#REF!&gt;=#REF!)*(#REF!&lt;=#REF!)),#REF!)+VLOOKUP(tb_challenge[[#This Row],[Coluna1]],#REF!,5,FALSE)*(1-LOOKUP(2,1/((#REF!&gt;=#REF!)*(#REF!&lt;=#REF!)),#REF!))</f>
        <v>#REF!</v>
      </c>
      <c r="R28">
        <v>43511</v>
      </c>
      <c r="S28">
        <v>1</v>
      </c>
      <c r="T28" t="b">
        <v>0</v>
      </c>
      <c r="U28">
        <v>0</v>
      </c>
    </row>
    <row r="29" spans="1:32" x14ac:dyDescent="0.3">
      <c r="A29" s="41"/>
      <c r="B29" s="41"/>
      <c r="E29" t="str">
        <f>IFERROR(INDEX(user_list!C:C,G29),"")</f>
        <v>Bakemonogatari</v>
      </c>
      <c r="G29">
        <f t="array" ref="G29">IFERROR(_xlfn.AGGREGATE(15,3,((user_list!I:I=(ROWS($G$14:$G$23)-(MATCH(TRUE,INDEX($G$14:$G$23&lt;&gt;0,),0))+1))*(user_list!G:G&gt;=$B$1)*(user_list!H:H&lt;=$B$2))/((user_list!I:I=(ROWS($G$14:$G$23)-(MATCH(TRUE,INDEX($G$14:$G$23&lt;&gt;0,),0))+1))*(user_list!G:G&gt;=$B$1)*(user_list!H:H&lt;=$B$2))*ROW(user_list!G:G),ROWS(H$17:$H17)),"")</f>
        <v>42</v>
      </c>
      <c r="I29" t="str">
        <f t="array" ref="I29">INDEX(tb_anime_genres[genre],MATCH(0,COUNTIF($I$2:I28,tb_anime_genres[genre]),0))</f>
        <v>Parody</v>
      </c>
      <c r="J29" t="s">
        <v>71</v>
      </c>
      <c r="K29">
        <f>COUNTIFS(tb_anime_genres[genre],J29, tb_anime_genres[my_start_date],
        "&gt;=" &amp; $B$1,tb_anime_genres[my_finish_date],"&lt;="&amp;$B$2)</f>
        <v>7</v>
      </c>
      <c r="L29" s="68">
        <f t="shared" si="0"/>
        <v>1.4799154334038054E-2</v>
      </c>
      <c r="M29">
        <f>IF(K29=0,0,AVERAGEIFS(tb_anime_genres[my_score],tb_anime_genres[genre],J29,
        tb_anime_genres[my_start_date],"&gt;=" &amp; $B$1,tb_anime_genres[my_finish_date],"&lt;="&amp;$B$2))</f>
        <v>8</v>
      </c>
      <c r="N29" s="38">
        <f>SUMIFS(tb_anime_genres[show duration],tb_anime_genres[genre],J29, tb_anime_genres[my_start_date],
        "&gt;=" &amp; $B$1,tb_anime_genres[my_finish_date],"&lt;="&amp;$B$2)</f>
        <v>20.186388888888889</v>
      </c>
      <c r="O29" s="38">
        <f t="shared" si="1"/>
        <v>6.9144877955026027</v>
      </c>
      <c r="P29" t="e">
        <f t="array" ref="P29">tb_challenge[[#This Row],[weighted mean2]]*LOOKUP(2,1/((#REF!&gt;=#REF!)*(#REF!&lt;=#REF!)),#REF!)+VLOOKUP(tb_challenge[[#This Row],[Coluna1]],#REF!,5,FALSE)*(1-LOOKUP(2,1/((#REF!&gt;=#REF!)*(#REF!&lt;=#REF!)),#REF!))</f>
        <v>#REF!</v>
      </c>
      <c r="R29">
        <v>43511</v>
      </c>
      <c r="S29">
        <v>1</v>
      </c>
      <c r="T29" t="b">
        <v>0</v>
      </c>
      <c r="U29">
        <v>0</v>
      </c>
    </row>
    <row r="30" spans="1:32" x14ac:dyDescent="0.3">
      <c r="A30" s="41"/>
      <c r="B30" s="41"/>
      <c r="E30" t="str">
        <f>IFERROR(INDEX(user_list!C:C,G30),"")</f>
        <v>Koe no Katachi</v>
      </c>
      <c r="G30">
        <f>IFERROR(_xlfn.AGGREGATE(15,3,((user_list!I:I=(ROWS($G$14:$G$23)-(MATCH(TRUE,INDEX($G$14:$G$23&lt;&gt;0,),0))+1))*(user_list!G:G&gt;=$B$1)*(user_list!H:H&lt;=$B$2))/((user_list!I:I=(ROWS($G$14:$G$23)-(MATCH(TRUE,INDEX($G$14:$G$23&lt;&gt;0,),0))+1))*(user_list!G:G&gt;=$B$1)*(user_list!H:H&lt;=$B$2))*ROW(user_list!G:G),ROWS(H$17:$H18)),"")</f>
        <v>236</v>
      </c>
      <c r="I30" t="str">
        <f t="array" ref="I30">INDEX(tb_anime_genres[genre],MATCH(0,COUNTIF($I$2:I29,tb_anime_genres[genre]),0))</f>
        <v>Girls Love</v>
      </c>
      <c r="J30" t="s">
        <v>74</v>
      </c>
      <c r="K30">
        <f>COUNTIFS(tb_anime_genres[genre],J30, tb_anime_genres[my_start_date],
        "&gt;=" &amp; $B$1,tb_anime_genres[my_finish_date],"&lt;="&amp;$B$2)</f>
        <v>7</v>
      </c>
      <c r="L30" s="68">
        <f t="shared" si="0"/>
        <v>1.4799154334038054E-2</v>
      </c>
      <c r="M30">
        <f>IF(K30=0,0,AVERAGEIFS(tb_anime_genres[my_score],tb_anime_genres[genre],J30,
        tb_anime_genres[my_start_date],"&gt;=" &amp; $B$1,tb_anime_genres[my_finish_date],"&lt;="&amp;$B$2))</f>
        <v>6.2857142857142856</v>
      </c>
      <c r="N30" s="38">
        <f>SUMIFS(tb_anime_genres[show duration],tb_anime_genres[genre],J30, tb_anime_genres[my_start_date],
        "&gt;=" &amp; $B$1,tb_anime_genres[my_finish_date],"&lt;="&amp;$B$2)</f>
        <v>21.457777777777778</v>
      </c>
      <c r="O30" s="38">
        <f t="shared" si="1"/>
        <v>6.8891178166442524</v>
      </c>
      <c r="P30" t="e">
        <f t="array" ref="P30">tb_challenge[[#This Row],[weighted mean2]]*LOOKUP(2,1/((#REF!&gt;=#REF!)*(#REF!&lt;=#REF!)),#REF!)+VLOOKUP(tb_challenge[[#This Row],[Coluna1]],#REF!,5,FALSE)*(1-LOOKUP(2,1/((#REF!&gt;=#REF!)*(#REF!&lt;=#REF!)),#REF!))</f>
        <v>#REF!</v>
      </c>
      <c r="R30">
        <v>43511</v>
      </c>
      <c r="S30">
        <v>1</v>
      </c>
      <c r="T30" t="b">
        <v>0</v>
      </c>
      <c r="U30">
        <v>0</v>
      </c>
    </row>
    <row r="31" spans="1:32" x14ac:dyDescent="0.3">
      <c r="A31" s="41"/>
      <c r="B31" s="41"/>
      <c r="E31" t="str">
        <f>IFERROR(INDEX(user_list!C:C,G31),"")</f>
        <v>One Punch Man</v>
      </c>
      <c r="G31">
        <f>IFERROR(_xlfn.AGGREGATE(15,3,((user_list!I:I=(ROWS($G$14:$G$23)-(MATCH(TRUE,INDEX($G$14:$G$23&lt;&gt;0,),0))+1))*(user_list!G:G&gt;=$B$1)*(user_list!H:H&lt;=$B$2))/((user_list!I:I=(ROWS($G$14:$G$23)-(MATCH(TRUE,INDEX($G$14:$G$23&lt;&gt;0,),0))+1))*(user_list!G:G&gt;=$B$1)*(user_list!H:H&lt;=$B$2))*ROW(user_list!G:G),ROWS(H$17:$H19)),"")</f>
        <v>332</v>
      </c>
      <c r="I31" t="str">
        <f t="array" ref="I31">INDEX(tb_anime_genres[genre],MATCH(0,COUNTIF($I$2:I30,tb_anime_genres[genre]),0))</f>
        <v>Anthropomorphic</v>
      </c>
      <c r="J31" t="s">
        <v>77</v>
      </c>
      <c r="K31">
        <f>COUNTIFS(tb_anime_genres[genre],J31, tb_anime_genres[my_start_date],
        "&gt;=" &amp; $B$1,tb_anime_genres[my_finish_date],"&lt;="&amp;$B$2)</f>
        <v>8</v>
      </c>
      <c r="L31" s="68">
        <f t="shared" si="0"/>
        <v>1.6913319238900635E-2</v>
      </c>
      <c r="M31">
        <f>IF(K31=0,0,AVERAGEIFS(tb_anime_genres[my_score],tb_anime_genres[genre],J31,
        tb_anime_genres[my_start_date],"&gt;=" &amp; $B$1,tb_anime_genres[my_finish_date],"&lt;="&amp;$B$2))</f>
        <v>6.125</v>
      </c>
      <c r="N31" s="38">
        <f>SUMIFS(tb_anime_genres[show duration],tb_anime_genres[genre],J31, tb_anime_genres[my_start_date],
        "&gt;=" &amp; $B$1,tb_anime_genres[my_finish_date],"&lt;="&amp;$B$2)</f>
        <v>37.248055555555553</v>
      </c>
      <c r="O31" s="38">
        <f t="shared" si="1"/>
        <v>6.8851047472612041</v>
      </c>
      <c r="P31" t="e">
        <f t="array" ref="P31">tb_challenge[[#This Row],[weighted mean2]]*LOOKUP(2,1/((#REF!&gt;=#REF!)*(#REF!&lt;=#REF!)),#REF!)+VLOOKUP(tb_challenge[[#This Row],[Coluna1]],#REF!,5,FALSE)*(1-LOOKUP(2,1/((#REF!&gt;=#REF!)*(#REF!&lt;=#REF!)),#REF!))</f>
        <v>#REF!</v>
      </c>
      <c r="R31">
        <v>43511</v>
      </c>
      <c r="S31">
        <v>1</v>
      </c>
      <c r="T31" t="b">
        <v>0</v>
      </c>
      <c r="U31">
        <v>0</v>
      </c>
    </row>
    <row r="32" spans="1:32" x14ac:dyDescent="0.3">
      <c r="A32" s="41"/>
      <c r="B32" s="41"/>
      <c r="C32">
        <v>2</v>
      </c>
      <c r="I32" t="str">
        <f t="array" ref="I32">INDEX(tb_anime_genres[genre],MATCH(0,COUNTIF($I$2:I31,tb_anime_genres[genre]),0))</f>
        <v>Workplace</v>
      </c>
      <c r="J32" t="s">
        <v>78</v>
      </c>
      <c r="K32">
        <f>COUNTIFS(tb_anime_genres[genre],J32, tb_anime_genres[my_start_date],
        "&gt;=" &amp; $B$1,tb_anime_genres[my_finish_date],"&lt;="&amp;$B$2)</f>
        <v>10</v>
      </c>
      <c r="L32" s="68">
        <f t="shared" si="0"/>
        <v>2.1141649048625793E-2</v>
      </c>
      <c r="M32">
        <f>IF(K32=0,0,AVERAGEIFS(tb_anime_genres[my_score],tb_anime_genres[genre],J32,
        tb_anime_genres[my_start_date],"&gt;=" &amp; $B$1,tb_anime_genres[my_finish_date],"&lt;="&amp;$B$2))</f>
        <v>6.4</v>
      </c>
      <c r="N32" s="38">
        <f>SUMIFS(tb_anime_genres[show duration],tb_anime_genres[genre],J32, tb_anime_genres[my_start_date],
        "&gt;=" &amp; $B$1,tb_anime_genres[my_finish_date],"&lt;="&amp;$B$2)</f>
        <v>32.039166666666667</v>
      </c>
      <c r="O32" s="38">
        <f t="shared" si="1"/>
        <v>6.8876494330194209</v>
      </c>
      <c r="P32" t="e">
        <f t="array" ref="P32">tb_challenge[[#This Row],[weighted mean2]]*LOOKUP(2,1/((#REF!&gt;=#REF!)*(#REF!&lt;=#REF!)),#REF!)+VLOOKUP(tb_challenge[[#This Row],[Coluna1]],#REF!,5,FALSE)*(1-LOOKUP(2,1/((#REF!&gt;=#REF!)*(#REF!&lt;=#REF!)),#REF!))</f>
        <v>#REF!</v>
      </c>
      <c r="R32">
        <v>43511</v>
      </c>
      <c r="S32">
        <v>1</v>
      </c>
      <c r="T32" t="b">
        <v>0</v>
      </c>
      <c r="U32">
        <v>0</v>
      </c>
    </row>
    <row r="33" spans="1:21" x14ac:dyDescent="0.3">
      <c r="A33" s="41"/>
      <c r="B33" s="41"/>
      <c r="C33">
        <v>3</v>
      </c>
      <c r="I33" t="str">
        <f t="array" ref="I33">INDEX(tb_anime_genres[genre],MATCH(0,COUNTIF($I$2:I32,tb_anime_genres[genre]),0))</f>
        <v>Seinen</v>
      </c>
      <c r="J33" t="s">
        <v>80</v>
      </c>
      <c r="K33">
        <f>COUNTIFS(tb_anime_genres[genre],J33, tb_anime_genres[my_start_date],
        "&gt;=" &amp; $B$1,tb_anime_genres[my_finish_date],"&lt;="&amp;$B$2)</f>
        <v>37</v>
      </c>
      <c r="L33" s="68">
        <f t="shared" si="0"/>
        <v>7.8224101479915431E-2</v>
      </c>
      <c r="M33">
        <f>IF(K33=0,0,AVERAGEIFS(tb_anime_genres[my_score],tb_anime_genres[genre],J33,
        tb_anime_genres[my_start_date],"&gt;=" &amp; $B$1,tb_anime_genres[my_finish_date],"&lt;="&amp;$B$2))</f>
        <v>6</v>
      </c>
      <c r="N33" s="38">
        <f>SUMIFS(tb_anime_genres[show duration],tb_anime_genres[genre],J33, tb_anime_genres[my_start_date],
        "&gt;=" &amp; $B$1,tb_anime_genres[my_finish_date],"&lt;="&amp;$B$2)</f>
        <v>141.88777777777773</v>
      </c>
      <c r="O33" s="38">
        <f t="shared" si="1"/>
        <v>6.8279223524889563</v>
      </c>
      <c r="P33" t="e">
        <f t="array" ref="P33">tb_challenge[[#This Row],[weighted mean2]]*LOOKUP(2,1/((#REF!&gt;=#REF!)*(#REF!&lt;=#REF!)),#REF!)+VLOOKUP(tb_challenge[[#This Row],[Coluna1]],#REF!,5,FALSE)*(1-LOOKUP(2,1/((#REF!&gt;=#REF!)*(#REF!&lt;=#REF!)),#REF!))</f>
        <v>#REF!</v>
      </c>
      <c r="R33">
        <v>43511</v>
      </c>
      <c r="S33">
        <v>1</v>
      </c>
      <c r="T33" t="b">
        <v>0</v>
      </c>
      <c r="U33">
        <v>0</v>
      </c>
    </row>
    <row r="34" spans="1:21" x14ac:dyDescent="0.3">
      <c r="A34" s="41"/>
      <c r="B34" s="41"/>
      <c r="C34">
        <v>4</v>
      </c>
      <c r="I34" t="str">
        <f t="array" ref="I34">INDEX(tb_anime_genres[genre],MATCH(0,COUNTIF($I$2:I33,tb_anime_genres[genre]),0))</f>
        <v>Avant Garde</v>
      </c>
      <c r="J34" t="s">
        <v>84</v>
      </c>
      <c r="K34">
        <f>COUNTIFS(tb_anime_genres[genre],J34, tb_anime_genres[my_start_date],
        "&gt;=" &amp; $B$1,tb_anime_genres[my_finish_date],"&lt;="&amp;$B$2)</f>
        <v>10</v>
      </c>
      <c r="L34" s="68">
        <f t="shared" si="0"/>
        <v>2.1141649048625793E-2</v>
      </c>
      <c r="M34">
        <f>IF(K34=0,0,AVERAGEIFS(tb_anime_genres[my_score],tb_anime_genres[genre],J34,
        tb_anime_genres[my_start_date],"&gt;=" &amp; $B$1,tb_anime_genres[my_finish_date],"&lt;="&amp;$B$2))</f>
        <v>6.3</v>
      </c>
      <c r="N34" s="38">
        <f>SUMIFS(tb_anime_genres[show duration],tb_anime_genres[genre],J34, tb_anime_genres[my_start_date],
        "&gt;=" &amp; $B$1,tb_anime_genres[my_finish_date],"&lt;="&amp;$B$2)</f>
        <v>17.451111111111114</v>
      </c>
      <c r="O34" s="38">
        <f t="shared" si="1"/>
        <v>6.885535268114559</v>
      </c>
      <c r="P34" t="e">
        <f t="array" ref="P34">tb_challenge[[#This Row],[weighted mean2]]*LOOKUP(2,1/((#REF!&gt;=#REF!)*(#REF!&lt;=#REF!)),#REF!)+VLOOKUP(tb_challenge[[#This Row],[Coluna1]],#REF!,5,FALSE)*(1-LOOKUP(2,1/((#REF!&gt;=#REF!)*(#REF!&lt;=#REF!)),#REF!))</f>
        <v>#REF!</v>
      </c>
      <c r="R34">
        <v>43511</v>
      </c>
      <c r="S34">
        <v>1</v>
      </c>
      <c r="T34" t="b">
        <v>0</v>
      </c>
      <c r="U34">
        <v>0</v>
      </c>
    </row>
    <row r="35" spans="1:21" x14ac:dyDescent="0.3">
      <c r="A35" s="41"/>
      <c r="B35" s="41"/>
      <c r="I35" t="str">
        <f t="array" ref="I35">INDEX(tb_anime_genres[genre],MATCH(0,COUNTIF($I$2:I34,tb_anime_genres[genre]),0))</f>
        <v>Horror</v>
      </c>
      <c r="J35" t="s">
        <v>87</v>
      </c>
      <c r="K35">
        <f>COUNTIFS(tb_anime_genres[genre],J35, tb_anime_genres[my_start_date],
        "&gt;=" &amp; $B$1,tb_anime_genres[my_finish_date],"&lt;="&amp;$B$2)</f>
        <v>17</v>
      </c>
      <c r="L35" s="68">
        <f t="shared" si="0"/>
        <v>3.5940803382663845E-2</v>
      </c>
      <c r="M35">
        <f>IF(K35=0,0,AVERAGEIFS(tb_anime_genres[my_score],tb_anime_genres[genre],J35,
        tb_anime_genres[my_start_date],"&gt;=" &amp; $B$1,tb_anime_genres[my_finish_date],"&lt;="&amp;$B$2))</f>
        <v>5.0588235294117645</v>
      </c>
      <c r="N35" s="38">
        <f>SUMIFS(tb_anime_genres[show duration],tb_anime_genres[genre],J35, tb_anime_genres[my_start_date],
        "&gt;=" &amp; $B$1,tb_anime_genres[my_finish_date],"&lt;="&amp;$B$2)</f>
        <v>65.529722222222219</v>
      </c>
      <c r="O35" s="38">
        <f t="shared" si="1"/>
        <v>6.8320738035748692</v>
      </c>
      <c r="P35" t="e">
        <f t="array" ref="P35">tb_challenge[[#This Row],[weighted mean2]]*LOOKUP(2,1/((#REF!&gt;=#REF!)*(#REF!&lt;=#REF!)),#REF!)+VLOOKUP(tb_challenge[[#This Row],[Coluna1]],#REF!,5,FALSE)*(1-LOOKUP(2,1/((#REF!&gt;=#REF!)*(#REF!&lt;=#REF!)),#REF!))</f>
        <v>#REF!</v>
      </c>
      <c r="R35">
        <v>43511</v>
      </c>
      <c r="S35">
        <v>1</v>
      </c>
      <c r="T35" t="b">
        <v>0</v>
      </c>
      <c r="U35">
        <v>0</v>
      </c>
    </row>
    <row r="36" spans="1:21" x14ac:dyDescent="0.3">
      <c r="A36" s="41"/>
      <c r="B36" s="41"/>
      <c r="I36" t="str">
        <f t="array" ref="I36">INDEX(tb_anime_genres[genre],MATCH(0,COUNTIF($I$2:I35,tb_anime_genres[genre]),0))</f>
        <v>Historical</v>
      </c>
      <c r="J36" t="s">
        <v>91</v>
      </c>
      <c r="K36">
        <f>COUNTIFS(tb_anime_genres[genre],J36, tb_anime_genres[my_start_date],
        "&gt;=" &amp; $B$1,tb_anime_genres[my_finish_date],"&lt;="&amp;$B$2)</f>
        <v>12</v>
      </c>
      <c r="L36" s="68">
        <f t="shared" si="0"/>
        <v>2.5369978858350951E-2</v>
      </c>
      <c r="M36">
        <f>IF(K36=0,0,AVERAGEIFS(tb_anime_genres[my_score],tb_anime_genres[genre],J36,
        tb_anime_genres[my_start_date],"&gt;=" &amp; $B$1,tb_anime_genres[my_finish_date],"&lt;="&amp;$B$2))</f>
        <v>6</v>
      </c>
      <c r="N36" s="38">
        <f>SUMIFS(tb_anime_genres[show duration],tb_anime_genres[genre],J36, tb_anime_genres[my_start_date],
        "&gt;=" &amp; $B$1,tb_anime_genres[my_finish_date],"&lt;="&amp;$B$2)</f>
        <v>61.609722222222217</v>
      </c>
      <c r="O36" s="38">
        <f t="shared" si="1"/>
        <v>6.8753949644435988</v>
      </c>
      <c r="P36" t="e">
        <f t="array" ref="P36">tb_challenge[[#This Row],[weighted mean2]]*LOOKUP(2,1/((#REF!&gt;=#REF!)*(#REF!&lt;=#REF!)),#REF!)+VLOOKUP(tb_challenge[[#This Row],[Coluna1]],#REF!,5,FALSE)*(1-LOOKUP(2,1/((#REF!&gt;=#REF!)*(#REF!&lt;=#REF!)),#REF!))</f>
        <v>#REF!</v>
      </c>
      <c r="R36">
        <v>43511</v>
      </c>
      <c r="S36">
        <v>1</v>
      </c>
      <c r="T36" t="b">
        <v>0</v>
      </c>
      <c r="U36">
        <v>0</v>
      </c>
    </row>
    <row r="37" spans="1:21" x14ac:dyDescent="0.3">
      <c r="A37" s="41"/>
      <c r="B37" s="41"/>
      <c r="I37" t="str">
        <f t="array" ref="I37">INDEX(tb_anime_genres[genre],MATCH(0,COUNTIF($I$2:I36,tb_anime_genres[genre]),0))</f>
        <v>Racing</v>
      </c>
      <c r="J37" t="s">
        <v>92</v>
      </c>
      <c r="K37">
        <f>COUNTIFS(tb_anime_genres[genre],J37, tb_anime_genres[my_start_date],
        "&gt;=" &amp; $B$1,tb_anime_genres[my_finish_date],"&lt;="&amp;$B$2)</f>
        <v>2</v>
      </c>
      <c r="L37" s="68">
        <f t="shared" si="0"/>
        <v>4.2283298097251587E-3</v>
      </c>
      <c r="M37">
        <f>IF(K37=0,0,AVERAGEIFS(tb_anime_genres[my_score],tb_anime_genres[genre],J37,
        tb_anime_genres[my_start_date],"&gt;=" &amp; $B$1,tb_anime_genres[my_finish_date],"&lt;="&amp;$B$2))</f>
        <v>5</v>
      </c>
      <c r="N37" s="38">
        <f>SUMIFS(tb_anime_genres[show duration],tb_anime_genres[genre],J37, tb_anime_genres[my_start_date],
        "&gt;=" &amp; $B$1,tb_anime_genres[my_finish_date],"&lt;="&amp;$B$2)</f>
        <v>7.6705555555555556</v>
      </c>
      <c r="O37" s="38">
        <f t="shared" si="1"/>
        <v>6.8901556794157308</v>
      </c>
      <c r="P37" t="e">
        <f t="array" ref="P37">tb_challenge[[#This Row],[weighted mean2]]*LOOKUP(2,1/((#REF!&gt;=#REF!)*(#REF!&lt;=#REF!)),#REF!)+VLOOKUP(tb_challenge[[#This Row],[Coluna1]],#REF!,5,FALSE)*(1-LOOKUP(2,1/((#REF!&gt;=#REF!)*(#REF!&lt;=#REF!)),#REF!))</f>
        <v>#REF!</v>
      </c>
      <c r="R37">
        <v>43511</v>
      </c>
      <c r="S37">
        <v>1</v>
      </c>
      <c r="T37" t="b">
        <v>0</v>
      </c>
      <c r="U37">
        <v>0</v>
      </c>
    </row>
    <row r="38" spans="1:21" x14ac:dyDescent="0.3">
      <c r="A38" s="41"/>
      <c r="B38" s="41"/>
      <c r="I38" t="str">
        <f t="array" ref="I38">INDEX(tb_anime_genres[genre],MATCH(0,COUNTIF($I$2:I37,tb_anime_genres[genre]),0))</f>
        <v>Mecha</v>
      </c>
      <c r="J38" t="s">
        <v>97</v>
      </c>
      <c r="K38">
        <f>COUNTIFS(tb_anime_genres[genre],J38, tb_anime_genres[my_start_date],
        "&gt;=" &amp; $B$1,tb_anime_genres[my_finish_date],"&lt;="&amp;$B$2)</f>
        <v>24</v>
      </c>
      <c r="L38" s="68">
        <f t="shared" si="0"/>
        <v>5.0739957716701901E-2</v>
      </c>
      <c r="M38">
        <f>IF(K38=0,0,AVERAGEIFS(tb_anime_genres[my_score],tb_anime_genres[genre],J38,
        tb_anime_genres[my_start_date],"&gt;=" &amp; $B$1,tb_anime_genres[my_finish_date],"&lt;="&amp;$B$2))</f>
        <v>5.375</v>
      </c>
      <c r="N38" s="38">
        <f>SUMIFS(tb_anime_genres[show duration],tb_anime_genres[genre],J38, tb_anime_genres[my_start_date],
        "&gt;=" &amp; $B$1,tb_anime_genres[my_finish_date],"&lt;="&amp;$B$2)</f>
        <v>138.27055555555555</v>
      </c>
      <c r="O38" s="38">
        <f t="shared" si="1"/>
        <v>6.8208956371324323</v>
      </c>
      <c r="P38" t="e">
        <f t="array" ref="P38">tb_challenge[[#This Row],[weighted mean2]]*LOOKUP(2,1/((#REF!&gt;=#REF!)*(#REF!&lt;=#REF!)),#REF!)+VLOOKUP(tb_challenge[[#This Row],[Coluna1]],#REF!,5,FALSE)*(1-LOOKUP(2,1/((#REF!&gt;=#REF!)*(#REF!&lt;=#REF!)),#REF!))</f>
        <v>#REF!</v>
      </c>
      <c r="R38">
        <v>43511</v>
      </c>
      <c r="S38">
        <v>1</v>
      </c>
      <c r="T38" t="b">
        <v>0</v>
      </c>
      <c r="U38">
        <v>0</v>
      </c>
    </row>
    <row r="39" spans="1:21" x14ac:dyDescent="0.3">
      <c r="A39" s="41"/>
      <c r="B39" s="41"/>
      <c r="I39" t="str">
        <f t="array" ref="I39">INDEX(tb_anime_genres[genre],MATCH(0,COUNTIF($I$2:I38,tb_anime_genres[genre]),0))</f>
        <v>Military</v>
      </c>
      <c r="J39" t="s">
        <v>98</v>
      </c>
      <c r="K39">
        <f>COUNTIFS(tb_anime_genres[genre],J39, tb_anime_genres[my_start_date],
        "&gt;=" &amp; $B$1,tb_anime_genres[my_finish_date],"&lt;="&amp;$B$2)</f>
        <v>17</v>
      </c>
      <c r="L39" s="68">
        <f t="shared" si="0"/>
        <v>3.5940803382663845E-2</v>
      </c>
      <c r="M39">
        <f>IF(K39=0,0,AVERAGEIFS(tb_anime_genres[my_score],tb_anime_genres[genre],J39,
        tb_anime_genres[my_start_date],"&gt;=" &amp; $B$1,tb_anime_genres[my_finish_date],"&lt;="&amp;$B$2))</f>
        <v>5.7647058823529411</v>
      </c>
      <c r="N39" s="38">
        <f>SUMIFS(tb_anime_genres[show duration],tb_anime_genres[genre],J39, tb_anime_genres[my_start_date],
        "&gt;=" &amp; $B$1,tb_anime_genres[my_finish_date],"&lt;="&amp;$B$2)</f>
        <v>106.70944444444446</v>
      </c>
      <c r="O39" s="38">
        <f t="shared" si="1"/>
        <v>6.8574437824332204</v>
      </c>
      <c r="P39" t="e">
        <f t="array" ref="P39">tb_challenge[[#This Row],[weighted mean2]]*LOOKUP(2,1/((#REF!&gt;=#REF!)*(#REF!&lt;=#REF!)),#REF!)+VLOOKUP(tb_challenge[[#This Row],[Coluna1]],#REF!,5,FALSE)*(1-LOOKUP(2,1/((#REF!&gt;=#REF!)*(#REF!&lt;=#REF!)),#REF!))</f>
        <v>#REF!</v>
      </c>
      <c r="R39">
        <v>43511</v>
      </c>
      <c r="S39">
        <v>1</v>
      </c>
      <c r="T39" t="b">
        <v>0</v>
      </c>
      <c r="U39">
        <v>0</v>
      </c>
    </row>
    <row r="40" spans="1:21" x14ac:dyDescent="0.3">
      <c r="A40" s="41"/>
      <c r="B40" s="41"/>
      <c r="I40" t="str">
        <f t="array" ref="I40">INDEX(tb_anime_genres[genre],MATCH(0,COUNTIF($I$2:I39,tb_anime_genres[genre]),0))</f>
        <v>Supernatural</v>
      </c>
      <c r="J40" t="s">
        <v>108</v>
      </c>
      <c r="K40">
        <f>COUNTIFS(tb_anime_genres[genre],J40, tb_anime_genres[my_start_date],
        "&gt;=" &amp; $B$1,tb_anime_genres[my_finish_date],"&lt;="&amp;$B$2)</f>
        <v>77</v>
      </c>
      <c r="L40" s="68">
        <f t="shared" si="0"/>
        <v>0.16279069767441862</v>
      </c>
      <c r="M40">
        <f>IF(K40=0,0,AVERAGEIFS(tb_anime_genres[my_score],tb_anime_genres[genre],J40,
        tb_anime_genres[my_start_date],"&gt;=" &amp; $B$1,tb_anime_genres[my_finish_date],"&lt;="&amp;$B$2))</f>
        <v>6.1038961038961039</v>
      </c>
      <c r="N40" s="38">
        <f>SUMIFS(tb_anime_genres[show duration],tb_anime_genres[genre],J40, tb_anime_genres[my_start_date],
        "&gt;=" &amp; $B$1,tb_anime_genres[my_finish_date],"&lt;="&amp;$B$2)</f>
        <v>402.5219444444445</v>
      </c>
      <c r="O40" s="38">
        <f t="shared" si="1"/>
        <v>6.7688794926004308</v>
      </c>
      <c r="P40" t="e">
        <f t="array" ref="P40">tb_challenge[[#This Row],[weighted mean2]]*LOOKUP(2,1/((#REF!&gt;=#REF!)*(#REF!&lt;=#REF!)),#REF!)+VLOOKUP(tb_challenge[[#This Row],[Coluna1]],#REF!,5,FALSE)*(1-LOOKUP(2,1/((#REF!&gt;=#REF!)*(#REF!&lt;=#REF!)),#REF!))</f>
        <v>#REF!</v>
      </c>
      <c r="R40">
        <v>43511</v>
      </c>
      <c r="S40">
        <v>1</v>
      </c>
      <c r="T40" t="b">
        <v>0</v>
      </c>
      <c r="U40">
        <v>0</v>
      </c>
    </row>
    <row r="41" spans="1:21" x14ac:dyDescent="0.3">
      <c r="A41" s="41"/>
      <c r="B41" s="41"/>
      <c r="I41" t="str">
        <f t="array" ref="I41">INDEX(tb_anime_genres[genre],MATCH(0,COUNTIF($I$2:I40,tb_anime_genres[genre]),0))</f>
        <v>CGDCT</v>
      </c>
      <c r="J41" t="s">
        <v>111</v>
      </c>
      <c r="K41">
        <f>COUNTIFS(tb_anime_genres[genre],J41, tb_anime_genres[my_start_date],
        "&gt;=" &amp; $B$1,tb_anime_genres[my_finish_date],"&lt;="&amp;$B$2)</f>
        <v>9</v>
      </c>
      <c r="L41" s="68">
        <f t="shared" si="0"/>
        <v>1.9027484143763214E-2</v>
      </c>
      <c r="M41">
        <f>IF(K41=0,0,AVERAGEIFS(tb_anime_genres[my_score],tb_anime_genres[genre],J41,
        tb_anime_genres[my_start_date],"&gt;=" &amp; $B$1,tb_anime_genres[my_finish_date],"&lt;="&amp;$B$2))</f>
        <v>5.1111111111111107</v>
      </c>
      <c r="N41" s="38">
        <f>SUMIFS(tb_anime_genres[show duration],tb_anime_genres[genre],J41, tb_anime_genres[my_start_date],
        "&gt;=" &amp; $B$1,tb_anime_genres[my_finish_date],"&lt;="&amp;$B$2)</f>
        <v>44.946111111111101</v>
      </c>
      <c r="O41" s="38">
        <f t="shared" si="1"/>
        <v>6.8641783586392551</v>
      </c>
      <c r="P41" t="e">
        <f t="array" ref="P41">tb_challenge[[#This Row],[weighted mean2]]*LOOKUP(2,1/((#REF!&gt;=#REF!)*(#REF!&lt;=#REF!)),#REF!)+VLOOKUP(tb_challenge[[#This Row],[Coluna1]],#REF!,5,FALSE)*(1-LOOKUP(2,1/((#REF!&gt;=#REF!)*(#REF!&lt;=#REF!)),#REF!))</f>
        <v>#REF!</v>
      </c>
      <c r="R41">
        <v>43511</v>
      </c>
      <c r="S41">
        <v>1</v>
      </c>
      <c r="T41" t="b">
        <v>0</v>
      </c>
      <c r="U41">
        <v>0</v>
      </c>
    </row>
    <row r="42" spans="1:21" x14ac:dyDescent="0.3">
      <c r="A42" s="41"/>
      <c r="B42" s="41"/>
      <c r="I42" t="str">
        <f t="array" ref="I42">INDEX(tb_anime_genres[genre],MATCH(0,COUNTIF($I$2:I41,tb_anime_genres[genre]),0))</f>
        <v>Gag Humor</v>
      </c>
      <c r="J42" t="s">
        <v>112</v>
      </c>
      <c r="K42">
        <f>COUNTIFS(tb_anime_genres[genre],J42, tb_anime_genres[my_start_date],
        "&gt;=" &amp; $B$1,tb_anime_genres[my_finish_date],"&lt;="&amp;$B$2)</f>
        <v>7</v>
      </c>
      <c r="L42" s="68">
        <f t="shared" si="0"/>
        <v>1.4799154334038054E-2</v>
      </c>
      <c r="M42">
        <f>IF(K42=0,0,AVERAGEIFS(tb_anime_genres[my_score],tb_anime_genres[genre],J42,
        tb_anime_genres[my_start_date],"&gt;=" &amp; $B$1,tb_anime_genres[my_finish_date],"&lt;="&amp;$B$2))</f>
        <v>7</v>
      </c>
      <c r="N42" s="38">
        <f>SUMIFS(tb_anime_genres[show duration],tb_anime_genres[genre],J42, tb_anime_genres[my_start_date],
        "&gt;=" &amp; $B$1,tb_anime_genres[my_finish_date],"&lt;="&amp;$B$2)</f>
        <v>40.907777777777774</v>
      </c>
      <c r="O42" s="38">
        <f t="shared" si="1"/>
        <v>6.8996886411685647</v>
      </c>
      <c r="P42" t="e">
        <f t="array" ref="P42">tb_challenge[[#This Row],[weighted mean2]]*LOOKUP(2,1/((#REF!&gt;=#REF!)*(#REF!&lt;=#REF!)),#REF!)+VLOOKUP(tb_challenge[[#This Row],[Coluna1]],#REF!,5,FALSE)*(1-LOOKUP(2,1/((#REF!&gt;=#REF!)*(#REF!&lt;=#REF!)),#REF!))</f>
        <v>#REF!</v>
      </c>
      <c r="R42">
        <v>43511</v>
      </c>
      <c r="S42">
        <v>1</v>
      </c>
      <c r="T42" t="b">
        <v>0</v>
      </c>
      <c r="U42">
        <v>0</v>
      </c>
    </row>
    <row r="43" spans="1:21" x14ac:dyDescent="0.3">
      <c r="A43" s="41"/>
      <c r="B43" s="41"/>
      <c r="I43" t="str">
        <f t="array" ref="I43">INDEX(tb_anime_genres[genre],MATCH(0,COUNTIF($I$2:I42,tb_anime_genres[genre]),0))</f>
        <v>Suspense</v>
      </c>
      <c r="J43" t="s">
        <v>116</v>
      </c>
      <c r="K43">
        <f>COUNTIFS(tb_anime_genres[genre],J43, tb_anime_genres[my_start_date],
        "&gt;=" &amp; $B$1,tb_anime_genres[my_finish_date],"&lt;="&amp;$B$2)</f>
        <v>3</v>
      </c>
      <c r="L43" s="68">
        <f t="shared" si="0"/>
        <v>6.3424947145877377E-3</v>
      </c>
      <c r="M43">
        <f>IF(K43=0,0,AVERAGEIFS(tb_anime_genres[my_score],tb_anime_genres[genre],J43,
        tb_anime_genres[my_start_date],"&gt;=" &amp; $B$1,tb_anime_genres[my_finish_date],"&lt;="&amp;$B$2))</f>
        <v>7</v>
      </c>
      <c r="N43" s="38">
        <f>SUMIFS(tb_anime_genres[show duration],tb_anime_genres[genre],J43, tb_anime_genres[my_start_date],
        "&gt;=" &amp; $B$1,tb_anime_genres[my_finish_date],"&lt;="&amp;$B$2)</f>
        <v>10.204722222222223</v>
      </c>
      <c r="O43" s="38">
        <f t="shared" si="1"/>
        <v>6.8988275994618578</v>
      </c>
      <c r="P43" t="e">
        <f t="array" ref="P43">tb_challenge[[#This Row],[weighted mean2]]*LOOKUP(2,1/((#REF!&gt;=#REF!)*(#REF!&lt;=#REF!)),#REF!)+VLOOKUP(tb_challenge[[#This Row],[Coluna1]],#REF!,5,FALSE)*(1-LOOKUP(2,1/((#REF!&gt;=#REF!)*(#REF!&lt;=#REF!)),#REF!))</f>
        <v>#REF!</v>
      </c>
      <c r="R43">
        <v>43511</v>
      </c>
      <c r="S43">
        <v>1</v>
      </c>
      <c r="T43" t="b">
        <v>0</v>
      </c>
      <c r="U43">
        <v>0</v>
      </c>
    </row>
    <row r="44" spans="1:21" x14ac:dyDescent="0.3">
      <c r="A44" s="41"/>
      <c r="B44" s="41"/>
      <c r="I44" t="str">
        <f t="array" ref="I44">INDEX(tb_anime_genres[genre],MATCH(0,COUNTIF($I$2:I43,tb_anime_genres[genre]),0))</f>
        <v>Vampire</v>
      </c>
      <c r="J44" t="s">
        <v>119</v>
      </c>
      <c r="K44">
        <f>COUNTIFS(tb_anime_genres[genre],J44, tb_anime_genres[my_start_date],
        "&gt;=" &amp; $B$1,tb_anime_genres[my_finish_date],"&lt;="&amp;$B$2)</f>
        <v>14</v>
      </c>
      <c r="L44" s="68">
        <f t="shared" si="0"/>
        <v>2.9598308668076109E-2</v>
      </c>
      <c r="M44">
        <f>IF(K44=0,0,AVERAGEIFS(tb_anime_genres[my_score],tb_anime_genres[genre],J44,
        tb_anime_genres[my_start_date],"&gt;=" &amp; $B$1,tb_anime_genres[my_finish_date],"&lt;="&amp;$B$2))</f>
        <v>6.6428571428571432</v>
      </c>
      <c r="N44" s="38">
        <f>SUMIFS(tb_anime_genres[show duration],tb_anime_genres[genre],J44, tb_anime_genres[my_start_date],
        "&gt;=" &amp; $B$1,tb_anime_genres[my_finish_date],"&lt;="&amp;$B$2)</f>
        <v>55.961666666666659</v>
      </c>
      <c r="O44" s="38">
        <f t="shared" si="1"/>
        <v>6.8906246396309907</v>
      </c>
      <c r="P44" t="e">
        <f t="array" ref="P44">tb_challenge[[#This Row],[weighted mean2]]*LOOKUP(2,1/((#REF!&gt;=#REF!)*(#REF!&lt;=#REF!)),#REF!)+VLOOKUP(tb_challenge[[#This Row],[Coluna1]],#REF!,5,FALSE)*(1-LOOKUP(2,1/((#REF!&gt;=#REF!)*(#REF!&lt;=#REF!)),#REF!))</f>
        <v>#REF!</v>
      </c>
      <c r="R44">
        <v>43511</v>
      </c>
      <c r="S44">
        <v>1</v>
      </c>
      <c r="T44" t="b">
        <v>0</v>
      </c>
      <c r="U44">
        <v>0</v>
      </c>
    </row>
    <row r="45" spans="1:21" x14ac:dyDescent="0.3">
      <c r="J45" t="s">
        <v>122</v>
      </c>
      <c r="K45">
        <f>COUNTIFS(tb_anime_genres[genre],J45, tb_anime_genres[my_start_date],
        "&gt;=" &amp; $B$1,tb_anime_genres[my_finish_date],"&lt;="&amp;$B$2)</f>
        <v>23</v>
      </c>
      <c r="L45">
        <f t="shared" si="0"/>
        <v>4.8625792811839326E-2</v>
      </c>
      <c r="M45">
        <f>IF(K45=0,0,AVERAGEIFS(tb_anime_genres[my_score],tb_anime_genres[genre],J45,
        tb_anime_genres[my_start_date],"&gt;=" &amp; $B$1,tb_anime_genres[my_finish_date],"&lt;="&amp;$B$2))</f>
        <v>6.0434782608695654</v>
      </c>
      <c r="N45">
        <f>SUMIFS(tb_anime_genres[show duration],tb_anime_genres[genre],J45, tb_anime_genres[my_start_date],
        "&gt;=" &amp; $B$1,tb_anime_genres[my_finish_date],"&lt;="&amp;$B$2)</f>
        <v>105.8738888888889</v>
      </c>
      <c r="O45">
        <f t="shared" si="1"/>
        <v>6.8566211800884194</v>
      </c>
      <c r="R45">
        <v>43511</v>
      </c>
      <c r="S45">
        <v>1</v>
      </c>
      <c r="T45" t="b">
        <v>0</v>
      </c>
      <c r="U45">
        <v>0</v>
      </c>
    </row>
    <row r="46" spans="1:21" x14ac:dyDescent="0.3">
      <c r="J46" t="s">
        <v>128</v>
      </c>
      <c r="K46">
        <f>COUNTIFS(tb_anime_genres[genre],J46, tb_anime_genres[my_start_date],
        "&gt;=" &amp; $B$1,tb_anime_genres[my_finish_date],"&lt;="&amp;$B$2)</f>
        <v>6</v>
      </c>
      <c r="L46">
        <f t="shared" si="0"/>
        <v>1.2684989429175475E-2</v>
      </c>
      <c r="M46">
        <f>IF(K46=0,0,AVERAGEIFS(tb_anime_genres[my_score],tb_anime_genres[genre],J46,
        tb_anime_genres[my_start_date],"&gt;=" &amp; $B$1,tb_anime_genres[my_finish_date],"&lt;="&amp;$B$2))</f>
        <v>6.166666666666667</v>
      </c>
      <c r="N46">
        <f>SUMIFS(tb_anime_genres[show duration],tb_anime_genres[genre],J46, tb_anime_genres[my_start_date],
        "&gt;=" &amp; $B$1,tb_anime_genres[my_finish_date],"&lt;="&amp;$B$2)</f>
        <v>16.392222222222223</v>
      </c>
      <c r="O46">
        <f t="shared" si="1"/>
        <v>6.8889025562175759</v>
      </c>
      <c r="R46">
        <v>43511</v>
      </c>
      <c r="S46">
        <v>1</v>
      </c>
      <c r="T46" t="b">
        <v>0</v>
      </c>
      <c r="U46">
        <v>0</v>
      </c>
    </row>
    <row r="47" spans="1:21" x14ac:dyDescent="0.3">
      <c r="J47" t="s">
        <v>133</v>
      </c>
      <c r="K47">
        <f>COUNTIFS(tb_anime_genres[genre],J47, tb_anime_genres[my_start_date],
        "&gt;=" &amp; $B$1,tb_anime_genres[my_finish_date],"&lt;="&amp;$B$2)</f>
        <v>22</v>
      </c>
      <c r="L47">
        <f t="shared" si="0"/>
        <v>4.6511627906976744E-2</v>
      </c>
      <c r="M47">
        <f>IF(K47=0,0,AVERAGEIFS(tb_anime_genres[my_score],tb_anime_genres[genre],J47,
        tb_anime_genres[my_start_date],"&gt;=" &amp; $B$1,tb_anime_genres[my_finish_date],"&lt;="&amp;$B$2))</f>
        <v>6.7272727272727275</v>
      </c>
      <c r="N47">
        <f>SUMIFS(tb_anime_genres[show duration],tb_anime_genres[genre],J47, tb_anime_genres[my_start_date],
        "&gt;=" &amp; $B$1,tb_anime_genres[my_finish_date],"&lt;="&amp;$B$2)</f>
        <v>131.49111111111114</v>
      </c>
      <c r="O47">
        <f t="shared" si="1"/>
        <v>6.8902325581395436</v>
      </c>
      <c r="R47">
        <v>43511</v>
      </c>
      <c r="S47">
        <v>1</v>
      </c>
      <c r="T47" t="b">
        <v>0</v>
      </c>
      <c r="U47">
        <v>0</v>
      </c>
    </row>
    <row r="48" spans="1:21" x14ac:dyDescent="0.3">
      <c r="J48" t="s">
        <v>135</v>
      </c>
      <c r="K48">
        <f>COUNTIFS(tb_anime_genres[genre],J48, tb_anime_genres[my_start_date],
        "&gt;=" &amp; $B$1,tb_anime_genres[my_finish_date],"&lt;="&amp;$B$2)</f>
        <v>3</v>
      </c>
      <c r="L48">
        <f t="shared" si="0"/>
        <v>6.3424947145877377E-3</v>
      </c>
      <c r="M48">
        <f>IF(K48=0,0,AVERAGEIFS(tb_anime_genres[my_score],tb_anime_genres[genre],J48,
        tb_anime_genres[my_start_date],"&gt;=" &amp; $B$1,tb_anime_genres[my_finish_date],"&lt;="&amp;$B$2))</f>
        <v>6.666666666666667</v>
      </c>
      <c r="N48">
        <f>SUMIFS(tb_anime_genres[show duration],tb_anime_genres[genre],J48, tb_anime_genres[my_start_date],
        "&gt;=" &amp; $B$1,tb_anime_genres[my_finish_date],"&lt;="&amp;$B$2)</f>
        <v>24.999999999999996</v>
      </c>
      <c r="O48">
        <f t="shared" si="1"/>
        <v>6.8967134345569949</v>
      </c>
      <c r="R48">
        <v>43511</v>
      </c>
      <c r="S48">
        <v>1</v>
      </c>
      <c r="T48" t="b">
        <v>0</v>
      </c>
      <c r="U48">
        <v>0</v>
      </c>
    </row>
    <row r="49" spans="10:21" x14ac:dyDescent="0.3">
      <c r="J49" t="s">
        <v>148</v>
      </c>
      <c r="K49">
        <f>COUNTIFS(tb_anime_genres[genre],J49, tb_anime_genres[my_start_date],
        "&gt;=" &amp; $B$1,tb_anime_genres[my_finish_date],"&lt;="&amp;$B$2)</f>
        <v>5</v>
      </c>
      <c r="L49">
        <f t="shared" si="0"/>
        <v>1.0570824524312896E-2</v>
      </c>
      <c r="M49">
        <f>IF(K49=0,0,AVERAGEIFS(tb_anime_genres[my_score],tb_anime_genres[genre],J49,
        tb_anime_genres[my_start_date],"&gt;=" &amp; $B$1,tb_anime_genres[my_finish_date],"&lt;="&amp;$B$2))</f>
        <v>5.8</v>
      </c>
      <c r="N49">
        <f>SUMIFS(tb_anime_genres[show duration],tb_anime_genres[genre],J49, tb_anime_genres[my_start_date],
        "&gt;=" &amp; $B$1,tb_anime_genres[my_finish_date],"&lt;="&amp;$B$2)</f>
        <v>51.568055555555553</v>
      </c>
      <c r="O49">
        <f t="shared" si="1"/>
        <v>6.8865731308860365</v>
      </c>
      <c r="R49">
        <v>43511</v>
      </c>
      <c r="S49">
        <v>1</v>
      </c>
      <c r="T49" t="b">
        <v>0</v>
      </c>
      <c r="U49">
        <v>0</v>
      </c>
    </row>
    <row r="50" spans="10:21" x14ac:dyDescent="0.3">
      <c r="J50" t="s">
        <v>155</v>
      </c>
      <c r="K50">
        <f>COUNTIFS(tb_anime_genres[genre],J50, tb_anime_genres[my_start_date],
        "&gt;=" &amp; $B$1,tb_anime_genres[my_finish_date],"&lt;="&amp;$B$2)</f>
        <v>16</v>
      </c>
      <c r="L50">
        <f t="shared" si="0"/>
        <v>3.382663847780127E-2</v>
      </c>
      <c r="M50">
        <f>IF(K50=0,0,AVERAGEIFS(tb_anime_genres[my_score],tb_anime_genres[genre],J50,
        tb_anime_genres[my_start_date],"&gt;=" &amp; $B$1,tb_anime_genres[my_finish_date],"&lt;="&amp;$B$2))</f>
        <v>6.125</v>
      </c>
      <c r="N50">
        <f>SUMIFS(tb_anime_genres[show duration],tb_anime_genres[genre],J50, tb_anime_genres[my_start_date],
        "&gt;=" &amp; $B$1,tb_anime_genres[my_finish_date],"&lt;="&amp;$B$2)</f>
        <v>68.385000000000005</v>
      </c>
      <c r="O50">
        <f t="shared" si="1"/>
        <v>6.8720276763405819</v>
      </c>
      <c r="R50">
        <v>43511</v>
      </c>
      <c r="S50">
        <v>1</v>
      </c>
      <c r="T50" t="b">
        <v>0</v>
      </c>
      <c r="U50">
        <v>0</v>
      </c>
    </row>
    <row r="51" spans="10:21" x14ac:dyDescent="0.3">
      <c r="J51" t="s">
        <v>156</v>
      </c>
      <c r="K51">
        <f>COUNTIFS(tb_anime_genres[genre],J51, tb_anime_genres[my_start_date],
        "&gt;=" &amp; $B$1,tb_anime_genres[my_finish_date],"&lt;="&amp;$B$2)</f>
        <v>9</v>
      </c>
      <c r="L51">
        <f t="shared" si="0"/>
        <v>1.9027484143763214E-2</v>
      </c>
      <c r="M51">
        <f>IF(K51=0,0,AVERAGEIFS(tb_anime_genres[my_score],tb_anime_genres[genre],J51,
        tb_anime_genres[my_start_date],"&gt;=" &amp; $B$1,tb_anime_genres[my_finish_date],"&lt;="&amp;$B$2))</f>
        <v>5.1111111111111107</v>
      </c>
      <c r="N51">
        <f>SUMIFS(tb_anime_genres[show duration],tb_anime_genres[genre],J51, tb_anime_genres[my_start_date],
        "&gt;=" &amp; $B$1,tb_anime_genres[my_finish_date],"&lt;="&amp;$B$2)</f>
        <v>47.443333333333342</v>
      </c>
      <c r="O51">
        <f t="shared" si="1"/>
        <v>6.8641783586392551</v>
      </c>
      <c r="R51">
        <v>43511</v>
      </c>
      <c r="S51">
        <v>1</v>
      </c>
      <c r="T51" t="b">
        <v>0</v>
      </c>
      <c r="U51">
        <v>0</v>
      </c>
    </row>
    <row r="52" spans="10:21" x14ac:dyDescent="0.3">
      <c r="J52" t="s">
        <v>167</v>
      </c>
      <c r="K52">
        <f>COUNTIFS(tb_anime_genres[genre],J52, tb_anime_genres[my_start_date],
        "&gt;=" &amp; $B$1,tb_anime_genres[my_finish_date],"&lt;="&amp;$B$2)</f>
        <v>5</v>
      </c>
      <c r="L52">
        <f t="shared" si="0"/>
        <v>1.0570824524312896E-2</v>
      </c>
      <c r="M52">
        <f>IF(K52=0,0,AVERAGEIFS(tb_anime_genres[my_score],tb_anime_genres[genre],J52,
        tb_anime_genres[my_start_date],"&gt;=" &amp; $B$1,tb_anime_genres[my_finish_date],"&lt;="&amp;$B$2))</f>
        <v>7.6</v>
      </c>
      <c r="N52">
        <f>SUMIFS(tb_anime_genres[show duration],tb_anime_genres[genre],J52, tb_anime_genres[my_start_date],
        "&gt;=" &amp; $B$1,tb_anime_genres[my_finish_date],"&lt;="&amp;$B$2)</f>
        <v>24.18138888888889</v>
      </c>
      <c r="O52">
        <f t="shared" si="1"/>
        <v>6.9056006150297993</v>
      </c>
      <c r="R52">
        <v>43511</v>
      </c>
      <c r="S52">
        <v>1</v>
      </c>
      <c r="T52" t="b">
        <v>0</v>
      </c>
      <c r="U52">
        <v>0</v>
      </c>
    </row>
    <row r="53" spans="10:21" x14ac:dyDescent="0.3">
      <c r="J53" t="s">
        <v>168</v>
      </c>
      <c r="K53">
        <f>COUNTIFS(tb_anime_genres[genre],J53, tb_anime_genres[my_start_date],
        "&gt;=" &amp; $B$1,tb_anime_genres[my_finish_date],"&lt;="&amp;$B$2)</f>
        <v>9</v>
      </c>
      <c r="L53">
        <f t="shared" si="0"/>
        <v>1.9027484143763214E-2</v>
      </c>
      <c r="M53">
        <f>IF(K53=0,0,AVERAGEIFS(tb_anime_genres[my_score],tb_anime_genres[genre],J53,
        tb_anime_genres[my_start_date],"&gt;=" &amp; $B$1,tb_anime_genres[my_finish_date],"&lt;="&amp;$B$2))</f>
        <v>6.2222222222222223</v>
      </c>
      <c r="N53">
        <f>SUMIFS(tb_anime_genres[show duration],tb_anime_genres[genre],J53, tb_anime_genres[my_start_date],
        "&gt;=" &amp; $B$1,tb_anime_genres[my_finish_date],"&lt;="&amp;$B$2)</f>
        <v>42.603055555555557</v>
      </c>
      <c r="O53">
        <f t="shared" si="1"/>
        <v>6.8853200076878807</v>
      </c>
      <c r="R53">
        <v>43511</v>
      </c>
      <c r="S53">
        <v>1</v>
      </c>
      <c r="T53" t="b">
        <v>0</v>
      </c>
      <c r="U53">
        <v>0</v>
      </c>
    </row>
    <row r="54" spans="10:21" x14ac:dyDescent="0.3">
      <c r="J54" t="s">
        <v>172</v>
      </c>
      <c r="K54">
        <f>COUNTIFS(tb_anime_genres[genre],J54, tb_anime_genres[my_start_date],
        "&gt;=" &amp; $B$1,tb_anime_genres[my_finish_date],"&lt;="&amp;$B$2)</f>
        <v>3</v>
      </c>
      <c r="L54">
        <f t="shared" si="0"/>
        <v>6.3424947145877377E-3</v>
      </c>
      <c r="M54">
        <f>IF(K54=0,0,AVERAGEIFS(tb_anime_genres[my_score],tb_anime_genres[genre],J54,
        tb_anime_genres[my_start_date],"&gt;=" &amp; $B$1,tb_anime_genres[my_finish_date],"&lt;="&amp;$B$2))</f>
        <v>5</v>
      </c>
      <c r="N54">
        <f>SUMIFS(tb_anime_genres[show duration],tb_anime_genres[genre],J54, tb_anime_genres[my_start_date],
        "&gt;=" &amp; $B$1,tb_anime_genres[my_finish_date],"&lt;="&amp;$B$2)</f>
        <v>56.969444444444449</v>
      </c>
      <c r="O54">
        <f t="shared" si="1"/>
        <v>6.8861426100326826</v>
      </c>
      <c r="R54">
        <v>43511</v>
      </c>
      <c r="S54">
        <v>1</v>
      </c>
      <c r="T54" t="b">
        <v>0</v>
      </c>
      <c r="U54">
        <v>0</v>
      </c>
    </row>
    <row r="55" spans="10:21" x14ac:dyDescent="0.3">
      <c r="J55" t="s">
        <v>174</v>
      </c>
      <c r="K55">
        <f>COUNTIFS(tb_anime_genres[genre],J55, tb_anime_genres[my_start_date],
        "&gt;=" &amp; $B$1,tb_anime_genres[my_finish_date],"&lt;="&amp;$B$2)</f>
        <v>2</v>
      </c>
      <c r="L55">
        <f t="shared" si="0"/>
        <v>4.2283298097251587E-3</v>
      </c>
      <c r="M55">
        <f>IF(K55=0,0,AVERAGEIFS(tb_anime_genres[my_score],tb_anime_genres[genre],J55,
        tb_anime_genres[my_start_date],"&gt;=" &amp; $B$1,tb_anime_genres[my_finish_date],"&lt;="&amp;$B$2))</f>
        <v>5</v>
      </c>
      <c r="N55">
        <f>SUMIFS(tb_anime_genres[show duration],tb_anime_genres[genre],J55, tb_anime_genres[my_start_date],
        "&gt;=" &amp; $B$1,tb_anime_genres[my_finish_date],"&lt;="&amp;$B$2)</f>
        <v>9.5</v>
      </c>
      <c r="O55">
        <f t="shared" si="1"/>
        <v>6.8901556794157308</v>
      </c>
      <c r="R55">
        <v>43511</v>
      </c>
      <c r="S55">
        <v>1</v>
      </c>
      <c r="T55" t="b">
        <v>0</v>
      </c>
      <c r="U55">
        <v>0</v>
      </c>
    </row>
    <row r="56" spans="10:21" x14ac:dyDescent="0.3">
      <c r="J56" t="s">
        <v>179</v>
      </c>
      <c r="K56">
        <f>COUNTIFS(tb_anime_genres[genre],J56, tb_anime_genres[my_start_date],
        "&gt;=" &amp; $B$1,tb_anime_genres[my_finish_date],"&lt;="&amp;$B$2)</f>
        <v>7</v>
      </c>
      <c r="L56">
        <f t="shared" si="0"/>
        <v>1.4799154334038054E-2</v>
      </c>
      <c r="M56">
        <f>IF(K56=0,0,AVERAGEIFS(tb_anime_genres[my_score],tb_anime_genres[genre],J56,
        tb_anime_genres[my_start_date],"&gt;=" &amp; $B$1,tb_anime_genres[my_finish_date],"&lt;="&amp;$B$2))</f>
        <v>6.5714285714285712</v>
      </c>
      <c r="N56">
        <f>SUMIFS(tb_anime_genres[show duration],tb_anime_genres[genre],J56, tb_anime_genres[my_start_date],
        "&gt;=" &amp; $B$1,tb_anime_genres[my_finish_date],"&lt;="&amp;$B$2)</f>
        <v>45.456944444444453</v>
      </c>
      <c r="O56">
        <f t="shared" si="1"/>
        <v>6.8933461464539771</v>
      </c>
      <c r="R56">
        <v>43511</v>
      </c>
      <c r="S56">
        <v>1</v>
      </c>
      <c r="T56" t="b">
        <v>0</v>
      </c>
      <c r="U56">
        <v>0</v>
      </c>
    </row>
    <row r="57" spans="10:21" x14ac:dyDescent="0.3">
      <c r="J57" t="s">
        <v>189</v>
      </c>
      <c r="K57">
        <f>COUNTIFS(tb_anime_genres[genre],J57, tb_anime_genres[my_start_date],
        "&gt;=" &amp; $B$1,tb_anime_genres[my_finish_date],"&lt;="&amp;$B$2)</f>
        <v>8</v>
      </c>
      <c r="L57">
        <f t="shared" si="0"/>
        <v>1.6913319238900635E-2</v>
      </c>
      <c r="M57">
        <f>IF(K57=0,0,AVERAGEIFS(tb_anime_genres[my_score],tb_anime_genres[genre],J57,
        tb_anime_genres[my_start_date],"&gt;=" &amp; $B$1,tb_anime_genres[my_finish_date],"&lt;="&amp;$B$2))</f>
        <v>8.125</v>
      </c>
      <c r="N57">
        <f>SUMIFS(tb_anime_genres[show duration],tb_anime_genres[genre],J57, tb_anime_genres[my_start_date],
        "&gt;=" &amp; $B$1,tb_anime_genres[my_finish_date],"&lt;="&amp;$B$2)</f>
        <v>32.962222222222223</v>
      </c>
      <c r="O57">
        <f t="shared" si="1"/>
        <v>6.9189313857390058</v>
      </c>
      <c r="R57">
        <v>43511</v>
      </c>
      <c r="S57">
        <v>1</v>
      </c>
      <c r="T57" t="b">
        <v>0</v>
      </c>
      <c r="U57">
        <v>0</v>
      </c>
    </row>
    <row r="58" spans="10:21" x14ac:dyDescent="0.3">
      <c r="J58" t="s">
        <v>191</v>
      </c>
      <c r="K58">
        <f>COUNTIFS(tb_anime_genres[genre],J58, tb_anime_genres[my_start_date],
        "&gt;=" &amp; $B$1,tb_anime_genres[my_finish_date],"&lt;="&amp;$B$2)</f>
        <v>5</v>
      </c>
      <c r="L58">
        <f t="shared" si="0"/>
        <v>1.0570824524312896E-2</v>
      </c>
      <c r="M58">
        <f>IF(K58=0,0,AVERAGEIFS(tb_anime_genres[my_score],tb_anime_genres[genre],J58,
        tb_anime_genres[my_start_date],"&gt;=" &amp; $B$1,tb_anime_genres[my_finish_date],"&lt;="&amp;$B$2))</f>
        <v>6</v>
      </c>
      <c r="N58">
        <f>SUMIFS(tb_anime_genres[show duration],tb_anime_genres[genre],J58, tb_anime_genres[my_start_date],
        "&gt;=" &amp; $B$1,tb_anime_genres[my_finish_date],"&lt;="&amp;$B$2)</f>
        <v>21.339166666666667</v>
      </c>
      <c r="O58">
        <f t="shared" si="1"/>
        <v>6.8886872957908993</v>
      </c>
      <c r="R58">
        <v>43511</v>
      </c>
      <c r="S58">
        <v>1</v>
      </c>
      <c r="T58" t="b">
        <v>0</v>
      </c>
      <c r="U58">
        <v>0</v>
      </c>
    </row>
    <row r="59" spans="10:21" x14ac:dyDescent="0.3">
      <c r="J59" t="s">
        <v>193</v>
      </c>
      <c r="K59">
        <f>COUNTIFS(tb_anime_genres[genre],J59, tb_anime_genres[my_start_date],
        "&gt;=" &amp; $B$1,tb_anime_genres[my_finish_date],"&lt;="&amp;$B$2)</f>
        <v>6</v>
      </c>
      <c r="L59">
        <f t="shared" si="0"/>
        <v>1.2684989429175475E-2</v>
      </c>
      <c r="M59">
        <f>IF(K59=0,0,AVERAGEIFS(tb_anime_genres[my_score],tb_anime_genres[genre],J59,
        tb_anime_genres[my_start_date],"&gt;=" &amp; $B$1,tb_anime_genres[my_finish_date],"&lt;="&amp;$B$2))</f>
        <v>6.5</v>
      </c>
      <c r="N59">
        <f>SUMIFS(tb_anime_genres[show duration],tb_anime_genres[genre],J59, tb_anime_genres[my_start_date],
        "&gt;=" &amp; $B$1,tb_anime_genres[my_finish_date],"&lt;="&amp;$B$2)</f>
        <v>14.680833333333332</v>
      </c>
      <c r="O59">
        <f t="shared" si="1"/>
        <v>6.8931308860273006</v>
      </c>
      <c r="R59">
        <v>43511</v>
      </c>
      <c r="S59">
        <v>1</v>
      </c>
      <c r="T59" t="b">
        <v>0</v>
      </c>
      <c r="U59">
        <v>0</v>
      </c>
    </row>
    <row r="60" spans="10:21" x14ac:dyDescent="0.3">
      <c r="J60" t="s">
        <v>195</v>
      </c>
      <c r="K60">
        <f>COUNTIFS(tb_anime_genres[genre],J60, tb_anime_genres[my_start_date],
        "&gt;=" &amp; $B$1,tb_anime_genres[my_finish_date],"&lt;="&amp;$B$2)</f>
        <v>8</v>
      </c>
      <c r="L60">
        <f t="shared" si="0"/>
        <v>1.6913319238900635E-2</v>
      </c>
      <c r="M60">
        <f>IF(K60=0,0,AVERAGEIFS(tb_anime_genres[my_score],tb_anime_genres[genre],J60,
        tb_anime_genres[my_start_date],"&gt;=" &amp; $B$1,tb_anime_genres[my_finish_date],"&lt;="&amp;$B$2))</f>
        <v>5</v>
      </c>
      <c r="N60">
        <f>SUMIFS(tb_anime_genres[show duration],tb_anime_genres[genre],J60, tb_anime_genres[my_start_date],
        "&gt;=" &amp; $B$1,tb_anime_genres[my_finish_date],"&lt;="&amp;$B$2)</f>
        <v>12.427777777777777</v>
      </c>
      <c r="O60">
        <f t="shared" si="1"/>
        <v>6.8660772631174414</v>
      </c>
      <c r="R60">
        <v>43511</v>
      </c>
      <c r="S60">
        <v>1</v>
      </c>
      <c r="T60" t="b">
        <v>0</v>
      </c>
      <c r="U60">
        <v>0</v>
      </c>
    </row>
    <row r="61" spans="10:21" x14ac:dyDescent="0.3">
      <c r="J61" t="s">
        <v>197</v>
      </c>
      <c r="K61">
        <f>COUNTIFS(tb_anime_genres[genre],J61, tb_anime_genres[my_start_date],
        "&gt;=" &amp; $B$1,tb_anime_genres[my_finish_date],"&lt;="&amp;$B$2)</f>
        <v>14</v>
      </c>
      <c r="L61">
        <f t="shared" si="0"/>
        <v>2.9598308668076109E-2</v>
      </c>
      <c r="M61">
        <f>IF(K61=0,0,AVERAGEIFS(tb_anime_genres[my_score],tb_anime_genres[genre],J61,
        tb_anime_genres[my_start_date],"&gt;=" &amp; $B$1,tb_anime_genres[my_finish_date],"&lt;="&amp;$B$2))</f>
        <v>6</v>
      </c>
      <c r="N61">
        <f>SUMIFS(tb_anime_genres[show duration],tb_anime_genres[genre],J61, tb_anime_genres[my_start_date],
        "&gt;=" &amp; $B$1,tb_anime_genres[my_finish_date],"&lt;="&amp;$B$2)</f>
        <v>353.89444444444445</v>
      </c>
      <c r="O61">
        <f t="shared" si="1"/>
        <v>6.8715971554872279</v>
      </c>
      <c r="R61">
        <v>43511</v>
      </c>
      <c r="S61">
        <v>1</v>
      </c>
      <c r="T61" t="b">
        <v>0</v>
      </c>
      <c r="U61">
        <v>0</v>
      </c>
    </row>
    <row r="62" spans="10:21" x14ac:dyDescent="0.3">
      <c r="J62" t="s">
        <v>203</v>
      </c>
      <c r="K62">
        <f>COUNTIFS(tb_anime_genres[genre],J62, tb_anime_genres[my_start_date],
        "&gt;=" &amp; $B$1,tb_anime_genres[my_finish_date],"&lt;="&amp;$B$2)</f>
        <v>2</v>
      </c>
      <c r="L62">
        <f t="shared" si="0"/>
        <v>4.2283298097251587E-3</v>
      </c>
      <c r="M62">
        <f>IF(K62=0,0,AVERAGEIFS(tb_anime_genres[my_score],tb_anime_genres[genre],J62,
        tb_anime_genres[my_start_date],"&gt;=" &amp; $B$1,tb_anime_genres[my_finish_date],"&lt;="&amp;$B$2))</f>
        <v>7.5</v>
      </c>
      <c r="N62">
        <f>SUMIFS(tb_anime_genres[show duration],tb_anime_genres[genre],J62, tb_anime_genres[my_start_date],
        "&gt;=" &amp; $B$1,tb_anime_genres[my_finish_date],"&lt;="&amp;$B$2)</f>
        <v>9.8666666666666671</v>
      </c>
      <c r="O62">
        <f t="shared" si="1"/>
        <v>6.9007265039400441</v>
      </c>
      <c r="R62">
        <v>43511</v>
      </c>
      <c r="S62">
        <v>1</v>
      </c>
      <c r="T62" t="b">
        <v>0</v>
      </c>
      <c r="U62">
        <v>0</v>
      </c>
    </row>
    <row r="63" spans="10:21" x14ac:dyDescent="0.3">
      <c r="J63" t="s">
        <v>222</v>
      </c>
      <c r="K63">
        <f>COUNTIFS(tb_anime_genres[genre],J63, tb_anime_genres[my_start_date],
        "&gt;=" &amp; $B$1,tb_anime_genres[my_finish_date],"&lt;="&amp;$B$2)</f>
        <v>10</v>
      </c>
      <c r="L63">
        <f t="shared" si="0"/>
        <v>2.1141649048625793E-2</v>
      </c>
      <c r="M63">
        <f>IF(K63=0,0,AVERAGEIFS(tb_anime_genres[my_score],tb_anime_genres[genre],J63,
        tb_anime_genres[my_start_date],"&gt;=" &amp; $B$1,tb_anime_genres[my_finish_date],"&lt;="&amp;$B$2))</f>
        <v>7.3</v>
      </c>
      <c r="N63">
        <f>SUMIFS(tb_anime_genres[show duration],tb_anime_genres[genre],J63, tb_anime_genres[my_start_date],
        "&gt;=" &amp; $B$1,tb_anime_genres[my_finish_date],"&lt;="&amp;$B$2)</f>
        <v>27.823611111111106</v>
      </c>
      <c r="O63">
        <f t="shared" si="1"/>
        <v>6.9066769171631845</v>
      </c>
      <c r="R63">
        <v>43511</v>
      </c>
      <c r="S63">
        <v>1</v>
      </c>
      <c r="T63" t="b">
        <v>0</v>
      </c>
      <c r="U63">
        <v>0</v>
      </c>
    </row>
    <row r="64" spans="10:21" x14ac:dyDescent="0.3">
      <c r="J64" t="s">
        <v>236</v>
      </c>
      <c r="K64">
        <f>COUNTIFS(tb_anime_genres[genre],J64, tb_anime_genres[my_start_date],
        "&gt;=" &amp; $B$1,tb_anime_genres[my_finish_date],"&lt;="&amp;$B$2)</f>
        <v>2</v>
      </c>
      <c r="L64">
        <f t="shared" si="0"/>
        <v>4.2283298097251587E-3</v>
      </c>
      <c r="M64">
        <f>IF(K64=0,0,AVERAGEIFS(tb_anime_genres[my_score],tb_anime_genres[genre],J64,
        tb_anime_genres[my_start_date],"&gt;=" &amp; $B$1,tb_anime_genres[my_finish_date],"&lt;="&amp;$B$2))</f>
        <v>7</v>
      </c>
      <c r="N64">
        <f>SUMIFS(tb_anime_genres[show duration],tb_anime_genres[genre],J64, tb_anime_genres[my_start_date],
        "&gt;=" &amp; $B$1,tb_anime_genres[my_finish_date],"&lt;="&amp;$B$2)</f>
        <v>19.733333333333334</v>
      </c>
      <c r="O64">
        <f t="shared" si="1"/>
        <v>6.8986123390351812</v>
      </c>
      <c r="R64">
        <v>43511</v>
      </c>
      <c r="S64">
        <v>1</v>
      </c>
      <c r="T64" t="b">
        <v>0</v>
      </c>
      <c r="U64">
        <v>0</v>
      </c>
    </row>
    <row r="65" spans="10:21" x14ac:dyDescent="0.3">
      <c r="J65" t="s">
        <v>274</v>
      </c>
      <c r="K65">
        <f>COUNTIFS(tb_anime_genres[genre],J65, tb_anime_genres[my_start_date],
        "&gt;=" &amp; $B$1,tb_anime_genres[my_finish_date],"&lt;="&amp;$B$2)</f>
        <v>1</v>
      </c>
      <c r="L65">
        <f t="shared" si="0"/>
        <v>2.1141649048625794E-3</v>
      </c>
      <c r="M65">
        <f>IF(K65=0,0,AVERAGEIFS(tb_anime_genres[my_score],tb_anime_genres[genre],J65,
        tb_anime_genres[my_start_date],"&gt;=" &amp; $B$1,tb_anime_genres[my_finish_date],"&lt;="&amp;$B$2))</f>
        <v>7</v>
      </c>
      <c r="N65">
        <f>SUMIFS(tb_anime_genres[show duration],tb_anime_genres[genre],J65, tb_anime_genres[my_start_date],
        "&gt;=" &amp; $B$1,tb_anime_genres[my_finish_date],"&lt;="&amp;$B$2)</f>
        <v>4.7666666666666666</v>
      </c>
      <c r="O65">
        <f t="shared" si="1"/>
        <v>6.8983970786085038</v>
      </c>
      <c r="R65">
        <v>43511</v>
      </c>
      <c r="S65">
        <v>1</v>
      </c>
      <c r="T65" t="b">
        <v>0</v>
      </c>
      <c r="U65">
        <v>0</v>
      </c>
    </row>
    <row r="66" spans="10:21" x14ac:dyDescent="0.3">
      <c r="J66" t="s">
        <v>297</v>
      </c>
      <c r="K66">
        <f>COUNTIFS(tb_anime_genres[genre],J66, tb_anime_genres[my_start_date],
        "&gt;=" &amp; $B$1,tb_anime_genres[my_finish_date],"&lt;="&amp;$B$2)</f>
        <v>6</v>
      </c>
      <c r="L66">
        <f t="shared" si="0"/>
        <v>1.2684989429175475E-2</v>
      </c>
      <c r="M66">
        <f>IF(K66=0,0,AVERAGEIFS(tb_anime_genres[my_score],tb_anime_genres[genre],J66,
        tb_anime_genres[my_start_date],"&gt;=" &amp; $B$1,tb_anime_genres[my_finish_date],"&lt;="&amp;$B$2))</f>
        <v>6</v>
      </c>
      <c r="N66">
        <f>SUMIFS(tb_anime_genres[show duration],tb_anime_genres[genre],J66, tb_anime_genres[my_start_date],
        "&gt;=" &amp; $B$1,tb_anime_genres[my_finish_date],"&lt;="&amp;$B$2)</f>
        <v>38.508055555555551</v>
      </c>
      <c r="O66">
        <f t="shared" si="1"/>
        <v>6.886788391312713</v>
      </c>
      <c r="R66">
        <v>43511</v>
      </c>
      <c r="S66">
        <v>1</v>
      </c>
      <c r="T66" t="b">
        <v>0</v>
      </c>
      <c r="U66">
        <v>0</v>
      </c>
    </row>
    <row r="67" spans="10:21" x14ac:dyDescent="0.3">
      <c r="J67" t="s">
        <v>300</v>
      </c>
      <c r="K67">
        <f>COUNTIFS(tb_anime_genres[genre],J67, tb_anime_genres[my_start_date],
        "&gt;=" &amp; $B$1,tb_anime_genres[my_finish_date],"&lt;="&amp;$B$2)</f>
        <v>3</v>
      </c>
      <c r="L67">
        <f t="shared" ref="L67:L130" si="2">K67/$C$8</f>
        <v>6.3424947145877377E-3</v>
      </c>
      <c r="M67">
        <f>IF(K67=0,0,AVERAGEIFS(tb_anime_genres[my_score],tb_anime_genres[genre],J67,
        tb_anime_genres[my_start_date],"&gt;=" &amp; $B$1,tb_anime_genres[my_finish_date],"&lt;="&amp;$B$2))</f>
        <v>5.333333333333333</v>
      </c>
      <c r="N67">
        <f>SUMIFS(tb_anime_genres[show duration],tb_anime_genres[genre],J67, tb_anime_genres[my_start_date],
        "&gt;=" &amp; $B$1,tb_anime_genres[my_finish_date],"&lt;="&amp;$B$2)</f>
        <v>14.3</v>
      </c>
      <c r="O67">
        <f t="shared" ref="O67:O130" si="3">IF(K67=0,"",M67*(K67/$C$8)+$C$17*($C$8-K67)/$C$8)</f>
        <v>6.8882567749375454</v>
      </c>
      <c r="R67">
        <v>43511</v>
      </c>
      <c r="S67">
        <v>1</v>
      </c>
      <c r="T67" t="b">
        <v>0</v>
      </c>
      <c r="U67">
        <v>0</v>
      </c>
    </row>
    <row r="68" spans="10:21" x14ac:dyDescent="0.3">
      <c r="J68"/>
      <c r="K68">
        <f>COUNTIFS(tb_anime_genres[genre],J68, tb_anime_genres[my_start_date],
        "&gt;=" &amp; $B$1,tb_anime_genres[my_finish_date],"&lt;="&amp;$B$2)</f>
        <v>0</v>
      </c>
      <c r="L68">
        <f t="shared" si="2"/>
        <v>0</v>
      </c>
      <c r="M68">
        <f>IF(K68=0,0,AVERAGEIFS(tb_anime_genres[my_score],tb_anime_genres[genre],J68,
        tb_anime_genres[my_start_date],"&gt;=" &amp; $B$1,tb_anime_genres[my_finish_date],"&lt;="&amp;$B$2))</f>
        <v>0</v>
      </c>
      <c r="N68">
        <f>SUMIFS(tb_anime_genres[show duration],tb_anime_genres[genre],J68, tb_anime_genres[my_start_date],
        "&gt;=" &amp; $B$1,tb_anime_genres[my_finish_date],"&lt;="&amp;$B$2)</f>
        <v>0</v>
      </c>
      <c r="O68" t="str">
        <f t="shared" si="3"/>
        <v/>
      </c>
      <c r="R68">
        <v>43511</v>
      </c>
      <c r="S68">
        <v>1</v>
      </c>
      <c r="T68" t="b">
        <v>0</v>
      </c>
      <c r="U68">
        <v>0</v>
      </c>
    </row>
    <row r="69" spans="10:21" x14ac:dyDescent="0.3">
      <c r="J69" t="s">
        <v>359</v>
      </c>
      <c r="K69">
        <f>COUNTIFS(tb_anime_genres[genre],J69, tb_anime_genres[my_start_date],
        "&gt;=" &amp; $B$1,tb_anime_genres[my_finish_date],"&lt;="&amp;$B$2)</f>
        <v>3</v>
      </c>
      <c r="L69">
        <f t="shared" si="2"/>
        <v>6.3424947145877377E-3</v>
      </c>
      <c r="M69">
        <f>IF(K69=0,0,AVERAGEIFS(tb_anime_genres[my_score],tb_anime_genres[genre],J69,
        tb_anime_genres[my_start_date],"&gt;=" &amp; $B$1,tb_anime_genres[my_finish_date],"&lt;="&amp;$B$2))</f>
        <v>5</v>
      </c>
      <c r="N69">
        <f>SUMIFS(tb_anime_genres[show duration],tb_anime_genres[genre],J69, tb_anime_genres[my_start_date],
        "&gt;=" &amp; $B$1,tb_anime_genres[my_finish_date],"&lt;="&amp;$B$2)</f>
        <v>20.127777777777773</v>
      </c>
      <c r="O69">
        <f t="shared" si="3"/>
        <v>6.8861426100326826</v>
      </c>
      <c r="R69">
        <v>43511</v>
      </c>
      <c r="S69">
        <v>1</v>
      </c>
      <c r="T69" t="b">
        <v>0</v>
      </c>
      <c r="U69">
        <v>0</v>
      </c>
    </row>
    <row r="70" spans="10:21" x14ac:dyDescent="0.3">
      <c r="J70" t="s">
        <v>381</v>
      </c>
      <c r="K70">
        <f>COUNTIFS(tb_anime_genres[genre],J70, tb_anime_genres[my_start_date],
        "&gt;=" &amp; $B$1,tb_anime_genres[my_finish_date],"&lt;="&amp;$B$2)</f>
        <v>2</v>
      </c>
      <c r="L70">
        <f t="shared" si="2"/>
        <v>4.2283298097251587E-3</v>
      </c>
      <c r="M70">
        <f>IF(K70=0,0,AVERAGEIFS(tb_anime_genres[my_score],tb_anime_genres[genre],J70,
        tb_anime_genres[my_start_date],"&gt;=" &amp; $B$1,tb_anime_genres[my_finish_date],"&lt;="&amp;$B$2))</f>
        <v>5</v>
      </c>
      <c r="N70">
        <f>SUMIFS(tb_anime_genres[show duration],tb_anime_genres[genre],J70, tb_anime_genres[my_start_date],
        "&gt;=" &amp; $B$1,tb_anime_genres[my_finish_date],"&lt;="&amp;$B$2)</f>
        <v>9.7166666666666668</v>
      </c>
      <c r="O70">
        <f t="shared" si="3"/>
        <v>6.8901556794157308</v>
      </c>
      <c r="R70">
        <v>43511</v>
      </c>
      <c r="S70">
        <v>1</v>
      </c>
      <c r="T70" t="b">
        <v>0</v>
      </c>
      <c r="U70">
        <v>0</v>
      </c>
    </row>
    <row r="71" spans="10:21" x14ac:dyDescent="0.3">
      <c r="J71" t="s">
        <v>409</v>
      </c>
      <c r="K71">
        <f>COUNTIFS(tb_anime_genres[genre],J71, tb_anime_genres[my_start_date],
        "&gt;=" &amp; $B$1,tb_anime_genres[my_finish_date],"&lt;="&amp;$B$2)</f>
        <v>3</v>
      </c>
      <c r="L71">
        <f t="shared" si="2"/>
        <v>6.3424947145877377E-3</v>
      </c>
      <c r="M71">
        <f>IF(K71=0,0,AVERAGEIFS(tb_anime_genres[my_score],tb_anime_genres[genre],J71,
        tb_anime_genres[my_start_date],"&gt;=" &amp; $B$1,tb_anime_genres[my_finish_date],"&lt;="&amp;$B$2))</f>
        <v>7.666666666666667</v>
      </c>
      <c r="N71">
        <f>SUMIFS(tb_anime_genres[show duration],tb_anime_genres[genre],J71, tb_anime_genres[my_start_date],
        "&gt;=" &amp; $B$1,tb_anime_genres[my_finish_date],"&lt;="&amp;$B$2)</f>
        <v>14.958333333333332</v>
      </c>
      <c r="O71">
        <f t="shared" si="3"/>
        <v>6.9030559292715834</v>
      </c>
      <c r="R71">
        <v>43511</v>
      </c>
      <c r="S71">
        <v>1</v>
      </c>
      <c r="T71" t="b">
        <v>0</v>
      </c>
      <c r="U71">
        <v>0</v>
      </c>
    </row>
    <row r="72" spans="10:21" x14ac:dyDescent="0.3">
      <c r="J72"/>
      <c r="K72"/>
      <c r="L72"/>
      <c r="M72"/>
      <c r="N72"/>
      <c r="O72"/>
      <c r="R72">
        <v>43511</v>
      </c>
      <c r="S72">
        <v>1</v>
      </c>
      <c r="T72" t="b">
        <v>0</v>
      </c>
      <c r="U72">
        <v>0</v>
      </c>
    </row>
    <row r="73" spans="10:21" x14ac:dyDescent="0.3">
      <c r="J73"/>
      <c r="K73"/>
      <c r="L73"/>
      <c r="M73"/>
      <c r="N73"/>
      <c r="O73"/>
      <c r="R73">
        <v>43511</v>
      </c>
      <c r="S73">
        <v>1</v>
      </c>
      <c r="T73" t="b">
        <v>0</v>
      </c>
      <c r="U73">
        <v>0</v>
      </c>
    </row>
    <row r="74" spans="10:21" x14ac:dyDescent="0.3">
      <c r="J74"/>
      <c r="K74"/>
      <c r="L74"/>
      <c r="M74"/>
      <c r="N74"/>
      <c r="O74"/>
      <c r="R74">
        <v>43511</v>
      </c>
      <c r="S74">
        <v>1</v>
      </c>
      <c r="T74" t="b">
        <v>0</v>
      </c>
      <c r="U74">
        <v>0</v>
      </c>
    </row>
    <row r="75" spans="10:21" x14ac:dyDescent="0.3">
      <c r="J75"/>
      <c r="K75"/>
      <c r="L75"/>
      <c r="M75"/>
      <c r="N75"/>
      <c r="O75"/>
      <c r="R75">
        <v>43511</v>
      </c>
      <c r="S75">
        <v>1</v>
      </c>
      <c r="T75" t="b">
        <v>0</v>
      </c>
      <c r="U75">
        <v>0</v>
      </c>
    </row>
    <row r="76" spans="10:21" x14ac:dyDescent="0.3">
      <c r="J76"/>
      <c r="K76"/>
      <c r="L76"/>
      <c r="M76"/>
      <c r="N76"/>
      <c r="O76"/>
      <c r="R76">
        <v>43511</v>
      </c>
      <c r="S76">
        <v>1</v>
      </c>
      <c r="T76" t="b">
        <v>0</v>
      </c>
      <c r="U76">
        <v>0</v>
      </c>
    </row>
    <row r="77" spans="10:21" x14ac:dyDescent="0.3">
      <c r="J77"/>
      <c r="K77"/>
      <c r="L77"/>
      <c r="M77"/>
      <c r="N77"/>
      <c r="O77"/>
      <c r="R77">
        <v>43511</v>
      </c>
      <c r="S77">
        <v>1</v>
      </c>
      <c r="T77" t="b">
        <v>0</v>
      </c>
      <c r="U77">
        <v>0</v>
      </c>
    </row>
    <row r="78" spans="10:21" x14ac:dyDescent="0.3">
      <c r="J78"/>
      <c r="K78"/>
      <c r="L78"/>
      <c r="M78"/>
      <c r="N78"/>
      <c r="O78"/>
      <c r="R78">
        <v>43511</v>
      </c>
      <c r="S78">
        <v>1</v>
      </c>
      <c r="T78" t="b">
        <v>0</v>
      </c>
      <c r="U78">
        <v>0</v>
      </c>
    </row>
    <row r="79" spans="10:21" x14ac:dyDescent="0.3">
      <c r="J79"/>
      <c r="K79"/>
      <c r="L79"/>
      <c r="M79"/>
      <c r="N79"/>
      <c r="O79"/>
      <c r="R79">
        <v>43511</v>
      </c>
      <c r="S79">
        <v>1</v>
      </c>
      <c r="T79" t="b">
        <v>0</v>
      </c>
      <c r="U79">
        <v>0</v>
      </c>
    </row>
    <row r="80" spans="10:21" x14ac:dyDescent="0.3">
      <c r="J80"/>
      <c r="K80"/>
      <c r="L80"/>
      <c r="M80"/>
      <c r="N80"/>
      <c r="O80"/>
      <c r="R80">
        <v>43511</v>
      </c>
      <c r="S80">
        <v>1</v>
      </c>
      <c r="T80" t="b">
        <v>0</v>
      </c>
      <c r="U80">
        <v>0</v>
      </c>
    </row>
    <row r="81" spans="10:21" x14ac:dyDescent="0.3">
      <c r="J81"/>
      <c r="K81"/>
      <c r="L81"/>
      <c r="M81"/>
      <c r="N81"/>
      <c r="O81"/>
      <c r="R81">
        <v>43511</v>
      </c>
      <c r="S81">
        <v>1</v>
      </c>
      <c r="T81" t="b">
        <v>0</v>
      </c>
      <c r="U81">
        <v>0</v>
      </c>
    </row>
    <row r="82" spans="10:21" x14ac:dyDescent="0.3">
      <c r="J82"/>
      <c r="K82"/>
      <c r="L82"/>
      <c r="M82"/>
      <c r="N82"/>
      <c r="O82"/>
      <c r="R82">
        <v>43511</v>
      </c>
      <c r="S82">
        <v>1</v>
      </c>
      <c r="T82" t="b">
        <v>0</v>
      </c>
      <c r="U82">
        <v>0</v>
      </c>
    </row>
    <row r="83" spans="10:21" x14ac:dyDescent="0.3">
      <c r="J83"/>
      <c r="K83"/>
      <c r="L83"/>
      <c r="M83"/>
      <c r="N83"/>
      <c r="O83"/>
      <c r="R83">
        <v>43511</v>
      </c>
      <c r="S83">
        <v>1</v>
      </c>
      <c r="T83" t="b">
        <v>0</v>
      </c>
      <c r="U83">
        <v>0</v>
      </c>
    </row>
    <row r="84" spans="10:21" x14ac:dyDescent="0.3">
      <c r="J84"/>
      <c r="K84"/>
      <c r="L84"/>
      <c r="M84"/>
      <c r="N84"/>
      <c r="O84"/>
      <c r="R84">
        <v>43511</v>
      </c>
      <c r="S84">
        <v>1</v>
      </c>
      <c r="T84" t="b">
        <v>0</v>
      </c>
      <c r="U84">
        <v>0</v>
      </c>
    </row>
    <row r="85" spans="10:21" x14ac:dyDescent="0.3">
      <c r="J85"/>
      <c r="K85"/>
      <c r="L85"/>
      <c r="M85"/>
      <c r="N85"/>
      <c r="O85"/>
      <c r="R85">
        <v>43511</v>
      </c>
      <c r="S85">
        <v>1</v>
      </c>
      <c r="T85" t="b">
        <v>0</v>
      </c>
      <c r="U85">
        <v>0</v>
      </c>
    </row>
    <row r="86" spans="10:21" x14ac:dyDescent="0.3">
      <c r="J86"/>
      <c r="K86"/>
      <c r="L86"/>
      <c r="M86"/>
      <c r="N86"/>
      <c r="O86"/>
      <c r="R86">
        <v>43511</v>
      </c>
      <c r="S86">
        <v>1</v>
      </c>
      <c r="T86" t="b">
        <v>0</v>
      </c>
      <c r="U86">
        <v>0</v>
      </c>
    </row>
    <row r="87" spans="10:21" x14ac:dyDescent="0.3">
      <c r="J87"/>
      <c r="K87"/>
      <c r="L87"/>
      <c r="M87"/>
      <c r="N87"/>
      <c r="O87"/>
      <c r="R87">
        <v>43511</v>
      </c>
      <c r="S87">
        <v>1</v>
      </c>
      <c r="T87" t="b">
        <v>0</v>
      </c>
      <c r="U87">
        <v>0</v>
      </c>
    </row>
    <row r="88" spans="10:21" x14ac:dyDescent="0.3">
      <c r="J88"/>
      <c r="K88"/>
      <c r="L88"/>
      <c r="M88"/>
      <c r="N88"/>
      <c r="O88"/>
      <c r="R88">
        <v>43511</v>
      </c>
      <c r="S88">
        <v>1</v>
      </c>
      <c r="T88" t="b">
        <v>0</v>
      </c>
      <c r="U88">
        <v>0</v>
      </c>
    </row>
    <row r="89" spans="10:21" x14ac:dyDescent="0.3">
      <c r="J89"/>
      <c r="K89"/>
      <c r="L89"/>
      <c r="M89"/>
      <c r="N89"/>
      <c r="O89"/>
      <c r="R89">
        <v>43511</v>
      </c>
      <c r="S89">
        <v>1</v>
      </c>
      <c r="T89" t="b">
        <v>0</v>
      </c>
      <c r="U89">
        <v>0</v>
      </c>
    </row>
    <row r="90" spans="10:21" x14ac:dyDescent="0.3">
      <c r="J90"/>
      <c r="K90"/>
      <c r="L90"/>
      <c r="M90"/>
      <c r="N90"/>
      <c r="O90"/>
      <c r="R90">
        <v>43511</v>
      </c>
      <c r="S90">
        <v>1</v>
      </c>
      <c r="T90" t="b">
        <v>0</v>
      </c>
      <c r="U90">
        <v>0</v>
      </c>
    </row>
    <row r="91" spans="10:21" x14ac:dyDescent="0.3">
      <c r="J91"/>
      <c r="K91"/>
      <c r="L91"/>
      <c r="M91"/>
      <c r="N91"/>
      <c r="O91"/>
      <c r="R91">
        <v>43511</v>
      </c>
      <c r="S91">
        <v>1</v>
      </c>
      <c r="T91" t="b">
        <v>0</v>
      </c>
      <c r="U91">
        <v>0</v>
      </c>
    </row>
    <row r="92" spans="10:21" x14ac:dyDescent="0.3">
      <c r="J92"/>
      <c r="K92"/>
      <c r="L92"/>
      <c r="M92"/>
      <c r="N92"/>
      <c r="O92"/>
      <c r="R92">
        <v>43511</v>
      </c>
      <c r="S92">
        <v>1</v>
      </c>
      <c r="T92" t="b">
        <v>0</v>
      </c>
      <c r="U92">
        <v>0</v>
      </c>
    </row>
    <row r="93" spans="10:21" x14ac:dyDescent="0.3">
      <c r="J93"/>
      <c r="K93"/>
      <c r="L93"/>
      <c r="M93"/>
      <c r="N93"/>
      <c r="O93"/>
      <c r="R93">
        <v>43511</v>
      </c>
      <c r="S93">
        <v>1</v>
      </c>
      <c r="T93" t="b">
        <v>0</v>
      </c>
      <c r="U93">
        <v>0</v>
      </c>
    </row>
    <row r="94" spans="10:21" x14ac:dyDescent="0.3">
      <c r="J94"/>
      <c r="K94"/>
      <c r="L94"/>
      <c r="M94"/>
      <c r="N94"/>
      <c r="O94"/>
      <c r="R94">
        <v>43511</v>
      </c>
      <c r="S94">
        <v>1</v>
      </c>
      <c r="T94" t="b">
        <v>0</v>
      </c>
      <c r="U94">
        <v>0</v>
      </c>
    </row>
    <row r="95" spans="10:21" x14ac:dyDescent="0.3">
      <c r="J95"/>
      <c r="K95"/>
      <c r="L95"/>
      <c r="M95"/>
      <c r="N95"/>
      <c r="O95"/>
      <c r="R95">
        <v>43511</v>
      </c>
      <c r="S95">
        <v>1</v>
      </c>
      <c r="T95" t="b">
        <v>0</v>
      </c>
      <c r="U95">
        <v>0</v>
      </c>
    </row>
    <row r="96" spans="10:21" x14ac:dyDescent="0.3">
      <c r="J96"/>
      <c r="K96"/>
      <c r="L96"/>
      <c r="M96"/>
      <c r="N96"/>
      <c r="O96"/>
      <c r="R96">
        <v>43511</v>
      </c>
      <c r="S96">
        <v>1</v>
      </c>
      <c r="T96" t="b">
        <v>0</v>
      </c>
      <c r="U96">
        <v>0</v>
      </c>
    </row>
    <row r="97" spans="10:21" x14ac:dyDescent="0.3">
      <c r="J97"/>
      <c r="K97"/>
      <c r="L97"/>
      <c r="M97"/>
      <c r="N97"/>
      <c r="O97"/>
      <c r="R97">
        <v>43511</v>
      </c>
      <c r="S97">
        <v>1</v>
      </c>
      <c r="T97" t="b">
        <v>0</v>
      </c>
      <c r="U97">
        <v>0</v>
      </c>
    </row>
    <row r="98" spans="10:21" x14ac:dyDescent="0.3">
      <c r="J98"/>
      <c r="K98"/>
      <c r="L98"/>
      <c r="M98"/>
      <c r="N98"/>
      <c r="O98"/>
      <c r="R98">
        <v>43511</v>
      </c>
      <c r="S98">
        <v>1</v>
      </c>
      <c r="T98" t="b">
        <v>0</v>
      </c>
      <c r="U98">
        <v>0</v>
      </c>
    </row>
    <row r="99" spans="10:21" x14ac:dyDescent="0.3">
      <c r="J99"/>
      <c r="K99"/>
      <c r="L99"/>
      <c r="M99"/>
      <c r="N99"/>
      <c r="O99"/>
      <c r="R99">
        <v>43511</v>
      </c>
      <c r="S99">
        <v>1</v>
      </c>
      <c r="T99" t="b">
        <v>0</v>
      </c>
      <c r="U99">
        <v>0</v>
      </c>
    </row>
    <row r="100" spans="10:21" x14ac:dyDescent="0.3">
      <c r="J100"/>
      <c r="K100"/>
      <c r="L100"/>
      <c r="M100"/>
      <c r="N100"/>
      <c r="O100"/>
      <c r="R100">
        <v>43511</v>
      </c>
      <c r="S100">
        <v>1</v>
      </c>
      <c r="T100" t="b">
        <v>0</v>
      </c>
      <c r="U100">
        <v>0</v>
      </c>
    </row>
    <row r="101" spans="10:21" x14ac:dyDescent="0.3">
      <c r="J101"/>
      <c r="K101"/>
      <c r="L101"/>
      <c r="M101"/>
      <c r="N101"/>
      <c r="O101"/>
      <c r="R101">
        <v>43511</v>
      </c>
      <c r="S101">
        <v>1</v>
      </c>
      <c r="T101" t="b">
        <v>0</v>
      </c>
      <c r="U101">
        <v>0</v>
      </c>
    </row>
    <row r="102" spans="10:21" x14ac:dyDescent="0.3">
      <c r="J102"/>
      <c r="K102"/>
      <c r="L102"/>
      <c r="M102"/>
      <c r="N102"/>
      <c r="O102"/>
      <c r="R102">
        <v>43511</v>
      </c>
      <c r="S102">
        <v>1</v>
      </c>
      <c r="T102" t="b">
        <v>0</v>
      </c>
      <c r="U102">
        <v>0</v>
      </c>
    </row>
    <row r="103" spans="10:21" x14ac:dyDescent="0.3">
      <c r="J103"/>
      <c r="K103"/>
      <c r="L103"/>
      <c r="M103"/>
      <c r="N103"/>
      <c r="O103"/>
      <c r="R103">
        <v>43511</v>
      </c>
      <c r="S103">
        <v>1</v>
      </c>
      <c r="T103" t="b">
        <v>0</v>
      </c>
      <c r="U103">
        <v>0</v>
      </c>
    </row>
    <row r="104" spans="10:21" x14ac:dyDescent="0.3">
      <c r="J104"/>
      <c r="K104"/>
      <c r="L104"/>
      <c r="M104"/>
      <c r="N104"/>
      <c r="O104"/>
      <c r="R104">
        <v>43511</v>
      </c>
      <c r="S104">
        <v>1</v>
      </c>
      <c r="T104" t="b">
        <v>0</v>
      </c>
      <c r="U104">
        <v>0</v>
      </c>
    </row>
    <row r="105" spans="10:21" x14ac:dyDescent="0.3">
      <c r="J105"/>
      <c r="K105"/>
      <c r="L105"/>
      <c r="M105"/>
      <c r="N105"/>
      <c r="O105"/>
      <c r="R105">
        <v>43511</v>
      </c>
      <c r="S105">
        <v>1</v>
      </c>
      <c r="T105" t="b">
        <v>0</v>
      </c>
      <c r="U105">
        <v>0</v>
      </c>
    </row>
    <row r="106" spans="10:21" x14ac:dyDescent="0.3">
      <c r="J106"/>
      <c r="K106"/>
      <c r="L106"/>
      <c r="M106"/>
      <c r="N106"/>
      <c r="O106"/>
      <c r="R106">
        <v>43511</v>
      </c>
      <c r="S106">
        <v>1</v>
      </c>
      <c r="T106" t="b">
        <v>0</v>
      </c>
      <c r="U106">
        <v>0</v>
      </c>
    </row>
    <row r="107" spans="10:21" x14ac:dyDescent="0.3">
      <c r="J107"/>
      <c r="K107"/>
      <c r="L107"/>
      <c r="M107"/>
      <c r="N107"/>
      <c r="O107"/>
      <c r="R107">
        <v>43511</v>
      </c>
      <c r="S107">
        <v>1</v>
      </c>
      <c r="T107" t="b">
        <v>0</v>
      </c>
      <c r="U107">
        <v>0</v>
      </c>
    </row>
    <row r="108" spans="10:21" x14ac:dyDescent="0.3">
      <c r="J108"/>
      <c r="K108"/>
      <c r="L108"/>
      <c r="M108"/>
      <c r="N108"/>
      <c r="O108"/>
      <c r="R108">
        <v>43511</v>
      </c>
      <c r="S108">
        <v>1</v>
      </c>
      <c r="T108" t="b">
        <v>0</v>
      </c>
      <c r="U108">
        <v>0</v>
      </c>
    </row>
    <row r="109" spans="10:21" x14ac:dyDescent="0.3">
      <c r="J109"/>
      <c r="K109"/>
      <c r="L109"/>
      <c r="M109"/>
      <c r="N109"/>
      <c r="O109"/>
      <c r="R109">
        <v>43511</v>
      </c>
      <c r="S109">
        <v>1</v>
      </c>
      <c r="T109" t="b">
        <v>0</v>
      </c>
      <c r="U109">
        <v>0</v>
      </c>
    </row>
    <row r="110" spans="10:21" x14ac:dyDescent="0.3">
      <c r="J110"/>
      <c r="K110"/>
      <c r="L110"/>
      <c r="M110"/>
      <c r="N110"/>
      <c r="O110"/>
      <c r="R110">
        <v>43511</v>
      </c>
      <c r="S110">
        <v>1</v>
      </c>
      <c r="T110" t="b">
        <v>0</v>
      </c>
      <c r="U110">
        <v>0</v>
      </c>
    </row>
    <row r="111" spans="10:21" x14ac:dyDescent="0.3">
      <c r="J111"/>
      <c r="K111"/>
      <c r="L111"/>
      <c r="M111"/>
      <c r="N111"/>
      <c r="O111"/>
      <c r="R111">
        <v>43511</v>
      </c>
      <c r="S111">
        <v>1</v>
      </c>
      <c r="T111" t="b">
        <v>0</v>
      </c>
      <c r="U111">
        <v>0</v>
      </c>
    </row>
    <row r="112" spans="10:21" x14ac:dyDescent="0.3">
      <c r="J112"/>
      <c r="K112"/>
      <c r="L112"/>
      <c r="M112"/>
      <c r="N112"/>
      <c r="O112"/>
      <c r="R112">
        <v>43511</v>
      </c>
      <c r="S112">
        <v>1</v>
      </c>
      <c r="T112" t="b">
        <v>0</v>
      </c>
      <c r="U112">
        <v>0</v>
      </c>
    </row>
    <row r="113" spans="10:21" x14ac:dyDescent="0.3">
      <c r="J113"/>
      <c r="K113"/>
      <c r="L113"/>
      <c r="M113"/>
      <c r="N113"/>
      <c r="O113"/>
      <c r="R113">
        <v>43511</v>
      </c>
      <c r="S113">
        <v>1</v>
      </c>
      <c r="T113" t="b">
        <v>0</v>
      </c>
      <c r="U113">
        <v>0</v>
      </c>
    </row>
    <row r="114" spans="10:21" x14ac:dyDescent="0.3">
      <c r="J114"/>
      <c r="K114"/>
      <c r="L114"/>
      <c r="M114"/>
      <c r="N114"/>
      <c r="O114"/>
      <c r="R114">
        <v>43511</v>
      </c>
      <c r="S114">
        <v>1</v>
      </c>
      <c r="T114" t="b">
        <v>0</v>
      </c>
      <c r="U114">
        <v>0</v>
      </c>
    </row>
    <row r="115" spans="10:21" x14ac:dyDescent="0.3">
      <c r="J115"/>
      <c r="K115"/>
      <c r="L115"/>
      <c r="M115"/>
      <c r="N115"/>
      <c r="O115"/>
      <c r="R115">
        <v>43511</v>
      </c>
      <c r="S115">
        <v>1</v>
      </c>
      <c r="T115" t="b">
        <v>0</v>
      </c>
      <c r="U115">
        <v>0</v>
      </c>
    </row>
    <row r="116" spans="10:21" x14ac:dyDescent="0.3">
      <c r="J116"/>
      <c r="K116"/>
      <c r="L116"/>
      <c r="M116"/>
      <c r="N116"/>
      <c r="O116"/>
      <c r="R116">
        <v>43511</v>
      </c>
      <c r="S116">
        <v>1</v>
      </c>
      <c r="T116" t="b">
        <v>0</v>
      </c>
      <c r="U116">
        <v>0</v>
      </c>
    </row>
    <row r="117" spans="10:21" x14ac:dyDescent="0.3">
      <c r="J117"/>
      <c r="K117"/>
      <c r="L117"/>
      <c r="M117"/>
      <c r="N117"/>
      <c r="O117"/>
      <c r="R117">
        <v>43511</v>
      </c>
      <c r="S117">
        <v>1</v>
      </c>
      <c r="T117" t="b">
        <v>0</v>
      </c>
      <c r="U117">
        <v>0</v>
      </c>
    </row>
    <row r="118" spans="10:21" x14ac:dyDescent="0.3">
      <c r="J118"/>
      <c r="K118"/>
      <c r="L118"/>
      <c r="M118"/>
      <c r="N118"/>
      <c r="O118"/>
      <c r="R118">
        <v>43511</v>
      </c>
      <c r="S118">
        <v>1</v>
      </c>
      <c r="T118" t="b">
        <v>0</v>
      </c>
      <c r="U118">
        <v>0</v>
      </c>
    </row>
    <row r="119" spans="10:21" x14ac:dyDescent="0.3">
      <c r="J119"/>
      <c r="K119"/>
      <c r="L119"/>
      <c r="M119"/>
      <c r="N119"/>
      <c r="O119"/>
      <c r="R119">
        <v>43511</v>
      </c>
      <c r="S119">
        <v>1</v>
      </c>
      <c r="T119" t="b">
        <v>0</v>
      </c>
      <c r="U119">
        <v>0</v>
      </c>
    </row>
    <row r="120" spans="10:21" x14ac:dyDescent="0.3">
      <c r="J120"/>
      <c r="K120"/>
      <c r="L120"/>
      <c r="M120"/>
      <c r="N120"/>
      <c r="O120"/>
      <c r="R120">
        <v>43511</v>
      </c>
      <c r="S120">
        <v>1</v>
      </c>
      <c r="T120" t="b">
        <v>0</v>
      </c>
      <c r="U120">
        <v>0</v>
      </c>
    </row>
    <row r="121" spans="10:21" x14ac:dyDescent="0.3">
      <c r="J121"/>
      <c r="K121"/>
      <c r="L121"/>
      <c r="M121"/>
      <c r="N121"/>
      <c r="O121"/>
      <c r="R121">
        <v>43511</v>
      </c>
      <c r="S121">
        <v>1</v>
      </c>
      <c r="T121" t="b">
        <v>0</v>
      </c>
      <c r="U121">
        <v>0</v>
      </c>
    </row>
    <row r="122" spans="10:21" x14ac:dyDescent="0.3">
      <c r="J122"/>
      <c r="K122"/>
      <c r="L122"/>
      <c r="M122"/>
      <c r="N122"/>
      <c r="O122"/>
      <c r="R122">
        <v>43511</v>
      </c>
      <c r="S122">
        <v>1</v>
      </c>
      <c r="T122" t="b">
        <v>0</v>
      </c>
      <c r="U122">
        <v>0</v>
      </c>
    </row>
    <row r="123" spans="10:21" x14ac:dyDescent="0.3">
      <c r="J123"/>
      <c r="K123"/>
      <c r="L123"/>
      <c r="M123"/>
      <c r="N123"/>
      <c r="O123"/>
      <c r="R123">
        <v>43511</v>
      </c>
      <c r="S123">
        <v>1</v>
      </c>
      <c r="T123" t="b">
        <v>0</v>
      </c>
      <c r="U123">
        <v>0</v>
      </c>
    </row>
    <row r="124" spans="10:21" x14ac:dyDescent="0.3">
      <c r="J124"/>
      <c r="K124"/>
      <c r="L124"/>
      <c r="M124"/>
      <c r="N124"/>
      <c r="O124"/>
      <c r="R124">
        <v>43511</v>
      </c>
      <c r="S124">
        <v>1</v>
      </c>
      <c r="T124" t="b">
        <v>0</v>
      </c>
      <c r="U124">
        <v>0</v>
      </c>
    </row>
    <row r="125" spans="10:21" x14ac:dyDescent="0.3">
      <c r="J125"/>
      <c r="K125"/>
      <c r="L125"/>
      <c r="M125"/>
      <c r="N125"/>
      <c r="O125"/>
      <c r="R125">
        <v>43511</v>
      </c>
      <c r="S125">
        <v>1</v>
      </c>
      <c r="T125" t="b">
        <v>0</v>
      </c>
      <c r="U125">
        <v>0</v>
      </c>
    </row>
    <row r="126" spans="10:21" x14ac:dyDescent="0.3">
      <c r="J126"/>
      <c r="K126"/>
      <c r="L126"/>
      <c r="M126"/>
      <c r="N126"/>
      <c r="O126"/>
      <c r="R126">
        <v>43511</v>
      </c>
      <c r="S126">
        <v>1</v>
      </c>
      <c r="T126" t="b">
        <v>0</v>
      </c>
      <c r="U126">
        <v>0</v>
      </c>
    </row>
    <row r="127" spans="10:21" x14ac:dyDescent="0.3">
      <c r="J127"/>
      <c r="K127"/>
      <c r="L127"/>
      <c r="M127"/>
      <c r="N127"/>
      <c r="O127"/>
      <c r="R127">
        <v>43511</v>
      </c>
      <c r="S127">
        <v>1</v>
      </c>
      <c r="T127" t="b">
        <v>0</v>
      </c>
      <c r="U127">
        <v>0</v>
      </c>
    </row>
    <row r="128" spans="10:21" x14ac:dyDescent="0.3">
      <c r="J128"/>
      <c r="K128"/>
      <c r="L128"/>
      <c r="M128"/>
      <c r="N128"/>
      <c r="O128"/>
      <c r="R128">
        <v>43511</v>
      </c>
      <c r="S128">
        <v>1</v>
      </c>
      <c r="T128" t="b">
        <v>0</v>
      </c>
      <c r="U128">
        <v>0</v>
      </c>
    </row>
    <row r="129" spans="10:21" x14ac:dyDescent="0.3">
      <c r="J129"/>
      <c r="K129"/>
      <c r="L129"/>
      <c r="M129"/>
      <c r="N129"/>
      <c r="O129"/>
      <c r="R129">
        <v>43511</v>
      </c>
      <c r="S129">
        <v>1</v>
      </c>
      <c r="T129" t="b">
        <v>0</v>
      </c>
      <c r="U129">
        <v>0</v>
      </c>
    </row>
    <row r="130" spans="10:21" x14ac:dyDescent="0.3">
      <c r="J130"/>
      <c r="K130"/>
      <c r="L130"/>
      <c r="M130"/>
      <c r="N130"/>
      <c r="O130"/>
      <c r="R130">
        <v>43511</v>
      </c>
      <c r="S130">
        <v>1</v>
      </c>
      <c r="T130" t="b">
        <v>0</v>
      </c>
      <c r="U130">
        <v>0</v>
      </c>
    </row>
    <row r="131" spans="10:21" x14ac:dyDescent="0.3">
      <c r="J131"/>
      <c r="K131"/>
      <c r="L131"/>
      <c r="M131"/>
      <c r="N131"/>
      <c r="O131"/>
      <c r="R131">
        <v>43511</v>
      </c>
      <c r="S131">
        <v>1</v>
      </c>
      <c r="T131" t="b">
        <v>0</v>
      </c>
      <c r="U131">
        <v>0</v>
      </c>
    </row>
    <row r="132" spans="10:21" x14ac:dyDescent="0.3">
      <c r="J132"/>
      <c r="K132"/>
      <c r="L132"/>
      <c r="M132"/>
      <c r="N132"/>
      <c r="O132"/>
      <c r="R132">
        <v>43511</v>
      </c>
      <c r="S132">
        <v>1</v>
      </c>
      <c r="T132" t="b">
        <v>0</v>
      </c>
      <c r="U132">
        <v>0</v>
      </c>
    </row>
    <row r="133" spans="10:21" x14ac:dyDescent="0.3">
      <c r="J133"/>
      <c r="K133"/>
      <c r="L133"/>
      <c r="M133"/>
      <c r="N133"/>
      <c r="O133"/>
      <c r="R133">
        <v>43511</v>
      </c>
      <c r="S133">
        <v>1</v>
      </c>
      <c r="T133" t="b">
        <v>0</v>
      </c>
      <c r="U133">
        <v>0</v>
      </c>
    </row>
    <row r="134" spans="10:21" x14ac:dyDescent="0.3">
      <c r="J134"/>
      <c r="K134"/>
      <c r="L134"/>
      <c r="M134"/>
      <c r="N134"/>
      <c r="O134"/>
      <c r="R134">
        <v>43511</v>
      </c>
      <c r="S134">
        <v>1</v>
      </c>
      <c r="T134" t="b">
        <v>0</v>
      </c>
      <c r="U134">
        <v>0</v>
      </c>
    </row>
    <row r="135" spans="10:21" x14ac:dyDescent="0.3">
      <c r="J135"/>
      <c r="K135"/>
      <c r="L135"/>
      <c r="M135"/>
      <c r="N135"/>
      <c r="O135"/>
      <c r="R135">
        <v>43511</v>
      </c>
      <c r="S135">
        <v>1</v>
      </c>
      <c r="T135" t="b">
        <v>0</v>
      </c>
      <c r="U135">
        <v>0</v>
      </c>
    </row>
    <row r="136" spans="10:21" x14ac:dyDescent="0.3">
      <c r="J136"/>
      <c r="K136"/>
      <c r="L136"/>
      <c r="M136"/>
      <c r="N136"/>
      <c r="O136"/>
      <c r="R136">
        <v>43511</v>
      </c>
      <c r="S136">
        <v>1</v>
      </c>
      <c r="T136" t="b">
        <v>0</v>
      </c>
      <c r="U136">
        <v>0</v>
      </c>
    </row>
    <row r="137" spans="10:21" x14ac:dyDescent="0.3">
      <c r="J137"/>
      <c r="K137"/>
      <c r="L137"/>
      <c r="M137"/>
      <c r="N137"/>
      <c r="O137"/>
      <c r="R137">
        <v>43511</v>
      </c>
      <c r="S137">
        <v>1</v>
      </c>
      <c r="T137" t="b">
        <v>0</v>
      </c>
      <c r="U137">
        <v>0</v>
      </c>
    </row>
    <row r="138" spans="10:21" x14ac:dyDescent="0.3">
      <c r="J138"/>
      <c r="K138"/>
      <c r="L138"/>
      <c r="M138"/>
      <c r="N138"/>
      <c r="O138"/>
      <c r="R138">
        <v>43511</v>
      </c>
      <c r="S138">
        <v>1</v>
      </c>
      <c r="T138" t="b">
        <v>0</v>
      </c>
      <c r="U138">
        <v>0</v>
      </c>
    </row>
    <row r="139" spans="10:21" x14ac:dyDescent="0.3">
      <c r="J139"/>
      <c r="K139"/>
      <c r="L139"/>
      <c r="M139"/>
      <c r="N139"/>
      <c r="O139"/>
      <c r="R139">
        <v>43511</v>
      </c>
      <c r="S139">
        <v>1</v>
      </c>
      <c r="T139" t="b">
        <v>0</v>
      </c>
      <c r="U139">
        <v>0</v>
      </c>
    </row>
    <row r="140" spans="10:21" x14ac:dyDescent="0.3">
      <c r="J140"/>
      <c r="K140"/>
      <c r="L140"/>
      <c r="M140"/>
      <c r="N140"/>
      <c r="O140"/>
      <c r="R140">
        <v>43511</v>
      </c>
      <c r="S140">
        <v>1</v>
      </c>
      <c r="T140" t="b">
        <v>0</v>
      </c>
      <c r="U140">
        <v>0</v>
      </c>
    </row>
    <row r="141" spans="10:21" x14ac:dyDescent="0.3">
      <c r="J141"/>
      <c r="K141"/>
      <c r="L141"/>
      <c r="M141"/>
      <c r="N141"/>
      <c r="O141"/>
      <c r="R141">
        <v>43511</v>
      </c>
      <c r="S141">
        <v>1</v>
      </c>
      <c r="T141" t="b">
        <v>0</v>
      </c>
      <c r="U141">
        <v>0</v>
      </c>
    </row>
    <row r="142" spans="10:21" x14ac:dyDescent="0.3">
      <c r="J142"/>
      <c r="K142"/>
      <c r="L142"/>
      <c r="M142"/>
      <c r="N142"/>
      <c r="O142"/>
      <c r="R142">
        <v>43511</v>
      </c>
      <c r="S142">
        <v>1</v>
      </c>
      <c r="T142" t="b">
        <v>0</v>
      </c>
      <c r="U142">
        <v>0</v>
      </c>
    </row>
    <row r="143" spans="10:21" x14ac:dyDescent="0.3">
      <c r="J143"/>
      <c r="K143"/>
      <c r="L143"/>
      <c r="M143"/>
      <c r="N143"/>
      <c r="O143"/>
      <c r="R143">
        <v>43511</v>
      </c>
      <c r="S143">
        <v>1</v>
      </c>
      <c r="T143" t="b">
        <v>0</v>
      </c>
      <c r="U143">
        <v>0</v>
      </c>
    </row>
    <row r="144" spans="10:21" x14ac:dyDescent="0.3">
      <c r="J144"/>
      <c r="K144"/>
      <c r="L144"/>
      <c r="M144"/>
      <c r="N144"/>
      <c r="O144"/>
      <c r="R144">
        <v>43511</v>
      </c>
      <c r="S144">
        <v>1</v>
      </c>
      <c r="T144" t="b">
        <v>0</v>
      </c>
      <c r="U144">
        <v>0</v>
      </c>
    </row>
    <row r="145" spans="10:21" x14ac:dyDescent="0.3">
      <c r="J145"/>
      <c r="K145"/>
      <c r="L145"/>
      <c r="M145"/>
      <c r="N145"/>
      <c r="O145"/>
      <c r="R145">
        <v>43511</v>
      </c>
      <c r="S145">
        <v>1</v>
      </c>
      <c r="T145" t="b">
        <v>0</v>
      </c>
      <c r="U145">
        <v>0</v>
      </c>
    </row>
    <row r="146" spans="10:21" x14ac:dyDescent="0.3">
      <c r="J146"/>
      <c r="K146"/>
      <c r="L146"/>
      <c r="M146"/>
      <c r="N146"/>
      <c r="O146"/>
      <c r="R146">
        <v>43511</v>
      </c>
      <c r="S146">
        <v>1</v>
      </c>
      <c r="T146" t="b">
        <v>0</v>
      </c>
      <c r="U146">
        <v>0</v>
      </c>
    </row>
    <row r="147" spans="10:21" x14ac:dyDescent="0.3">
      <c r="J147"/>
      <c r="K147"/>
      <c r="L147"/>
      <c r="M147"/>
      <c r="N147"/>
      <c r="O147"/>
      <c r="R147">
        <v>43511</v>
      </c>
      <c r="S147">
        <v>1</v>
      </c>
      <c r="T147" t="b">
        <v>0</v>
      </c>
      <c r="U147">
        <v>0</v>
      </c>
    </row>
    <row r="148" spans="10:21" x14ac:dyDescent="0.3">
      <c r="J148"/>
      <c r="K148"/>
      <c r="L148"/>
      <c r="M148"/>
      <c r="N148"/>
      <c r="O148"/>
      <c r="R148">
        <v>43511</v>
      </c>
      <c r="S148">
        <v>1</v>
      </c>
      <c r="T148" t="b">
        <v>0</v>
      </c>
      <c r="U148">
        <v>0</v>
      </c>
    </row>
    <row r="149" spans="10:21" x14ac:dyDescent="0.3">
      <c r="J149"/>
      <c r="K149"/>
      <c r="L149"/>
      <c r="M149"/>
      <c r="N149"/>
      <c r="O149"/>
      <c r="R149">
        <v>43511</v>
      </c>
      <c r="S149">
        <v>1</v>
      </c>
      <c r="T149" t="b">
        <v>0</v>
      </c>
      <c r="U149">
        <v>0</v>
      </c>
    </row>
    <row r="150" spans="10:21" x14ac:dyDescent="0.3">
      <c r="J150"/>
      <c r="K150"/>
      <c r="L150"/>
      <c r="M150"/>
      <c r="N150"/>
      <c r="O150"/>
      <c r="R150">
        <v>43511</v>
      </c>
      <c r="S150">
        <v>1</v>
      </c>
      <c r="T150" t="b">
        <v>0</v>
      </c>
      <c r="U150">
        <v>0</v>
      </c>
    </row>
    <row r="151" spans="10:21" x14ac:dyDescent="0.3">
      <c r="J151"/>
      <c r="K151"/>
      <c r="L151"/>
      <c r="M151"/>
      <c r="N151"/>
      <c r="O151"/>
      <c r="R151">
        <v>43511</v>
      </c>
      <c r="S151">
        <v>1</v>
      </c>
      <c r="T151" t="b">
        <v>0</v>
      </c>
      <c r="U151">
        <v>0</v>
      </c>
    </row>
    <row r="152" spans="10:21" x14ac:dyDescent="0.3">
      <c r="J152"/>
      <c r="K152"/>
      <c r="L152"/>
      <c r="M152"/>
      <c r="N152"/>
      <c r="O152"/>
      <c r="R152">
        <v>43511</v>
      </c>
      <c r="S152">
        <v>1</v>
      </c>
      <c r="T152" t="b">
        <v>0</v>
      </c>
      <c r="U152">
        <v>0</v>
      </c>
    </row>
    <row r="153" spans="10:21" x14ac:dyDescent="0.3">
      <c r="J153"/>
      <c r="K153"/>
      <c r="L153"/>
      <c r="M153"/>
      <c r="N153"/>
      <c r="O153"/>
      <c r="R153">
        <v>43511</v>
      </c>
      <c r="S153">
        <v>1</v>
      </c>
      <c r="T153" t="b">
        <v>0</v>
      </c>
      <c r="U153">
        <v>0</v>
      </c>
    </row>
    <row r="154" spans="10:21" x14ac:dyDescent="0.3">
      <c r="J154"/>
      <c r="K154"/>
      <c r="L154"/>
      <c r="M154"/>
      <c r="N154"/>
      <c r="O154"/>
      <c r="R154">
        <v>43511</v>
      </c>
      <c r="S154">
        <v>1</v>
      </c>
      <c r="T154" t="b">
        <v>0</v>
      </c>
      <c r="U154">
        <v>0</v>
      </c>
    </row>
    <row r="155" spans="10:21" x14ac:dyDescent="0.3">
      <c r="J155"/>
      <c r="K155"/>
      <c r="L155"/>
      <c r="M155"/>
      <c r="N155"/>
      <c r="O155"/>
      <c r="R155">
        <v>43511</v>
      </c>
      <c r="S155">
        <v>1</v>
      </c>
      <c r="T155" t="b">
        <v>0</v>
      </c>
      <c r="U155">
        <v>0</v>
      </c>
    </row>
    <row r="156" spans="10:21" x14ac:dyDescent="0.3">
      <c r="J156"/>
      <c r="K156"/>
      <c r="L156"/>
      <c r="M156"/>
      <c r="N156"/>
      <c r="O156"/>
      <c r="R156">
        <v>43511</v>
      </c>
      <c r="S156">
        <v>1</v>
      </c>
      <c r="T156" t="b">
        <v>0</v>
      </c>
      <c r="U156">
        <v>0</v>
      </c>
    </row>
    <row r="157" spans="10:21" x14ac:dyDescent="0.3">
      <c r="J157"/>
      <c r="K157"/>
      <c r="L157"/>
      <c r="M157"/>
      <c r="N157"/>
      <c r="O157"/>
      <c r="R157">
        <v>43511</v>
      </c>
      <c r="S157">
        <v>1</v>
      </c>
      <c r="T157" t="b">
        <v>0</v>
      </c>
      <c r="U157">
        <v>0</v>
      </c>
    </row>
    <row r="158" spans="10:21" x14ac:dyDescent="0.3">
      <c r="J158"/>
      <c r="K158"/>
      <c r="L158"/>
      <c r="M158"/>
      <c r="N158"/>
      <c r="O158"/>
      <c r="R158">
        <v>43511</v>
      </c>
      <c r="S158">
        <v>1</v>
      </c>
      <c r="T158" t="b">
        <v>0</v>
      </c>
      <c r="U158">
        <v>0</v>
      </c>
    </row>
    <row r="159" spans="10:21" x14ac:dyDescent="0.3">
      <c r="J159"/>
      <c r="K159"/>
      <c r="L159"/>
      <c r="M159"/>
      <c r="N159"/>
      <c r="O159"/>
      <c r="R159">
        <v>43511</v>
      </c>
      <c r="S159">
        <v>1</v>
      </c>
      <c r="T159" t="b">
        <v>0</v>
      </c>
      <c r="U159">
        <v>0</v>
      </c>
    </row>
    <row r="160" spans="10:21" x14ac:dyDescent="0.3">
      <c r="J160"/>
      <c r="K160"/>
      <c r="L160"/>
      <c r="M160"/>
      <c r="N160"/>
      <c r="O160"/>
      <c r="R160">
        <v>43511</v>
      </c>
      <c r="S160">
        <v>1</v>
      </c>
      <c r="T160" t="b">
        <v>0</v>
      </c>
      <c r="U160">
        <v>0</v>
      </c>
    </row>
    <row r="161" spans="10:21" x14ac:dyDescent="0.3">
      <c r="J161"/>
      <c r="K161"/>
      <c r="L161"/>
      <c r="M161"/>
      <c r="N161"/>
      <c r="O161"/>
      <c r="R161">
        <v>43511</v>
      </c>
      <c r="S161">
        <v>1</v>
      </c>
      <c r="T161" t="b">
        <v>0</v>
      </c>
      <c r="U161">
        <v>0</v>
      </c>
    </row>
    <row r="162" spans="10:21" x14ac:dyDescent="0.3">
      <c r="J162"/>
      <c r="K162"/>
      <c r="L162"/>
      <c r="M162"/>
      <c r="N162"/>
      <c r="O162"/>
      <c r="R162">
        <v>43511</v>
      </c>
      <c r="S162">
        <v>1</v>
      </c>
      <c r="T162" t="b">
        <v>0</v>
      </c>
      <c r="U162">
        <v>0</v>
      </c>
    </row>
    <row r="163" spans="10:21" x14ac:dyDescent="0.3">
      <c r="J163"/>
      <c r="K163"/>
      <c r="L163"/>
      <c r="M163"/>
      <c r="N163"/>
      <c r="O163"/>
      <c r="R163">
        <v>43511</v>
      </c>
      <c r="S163">
        <v>1</v>
      </c>
      <c r="T163" t="b">
        <v>0</v>
      </c>
      <c r="U163">
        <v>0</v>
      </c>
    </row>
    <row r="164" spans="10:21" x14ac:dyDescent="0.3">
      <c r="J164"/>
      <c r="K164"/>
      <c r="L164"/>
      <c r="M164"/>
      <c r="N164"/>
      <c r="O164"/>
      <c r="R164">
        <v>43511</v>
      </c>
      <c r="S164">
        <v>1</v>
      </c>
      <c r="T164" t="b">
        <v>0</v>
      </c>
      <c r="U164">
        <v>0</v>
      </c>
    </row>
    <row r="165" spans="10:21" x14ac:dyDescent="0.3">
      <c r="J165"/>
      <c r="K165"/>
      <c r="L165"/>
      <c r="M165"/>
      <c r="N165"/>
      <c r="O165"/>
      <c r="R165">
        <v>43511</v>
      </c>
      <c r="S165">
        <v>1</v>
      </c>
      <c r="T165" t="b">
        <v>0</v>
      </c>
      <c r="U165">
        <v>0</v>
      </c>
    </row>
    <row r="166" spans="10:21" x14ac:dyDescent="0.3">
      <c r="J166"/>
      <c r="K166"/>
      <c r="L166"/>
      <c r="M166"/>
      <c r="N166"/>
      <c r="O166"/>
      <c r="R166">
        <v>43511</v>
      </c>
      <c r="S166">
        <v>1</v>
      </c>
      <c r="T166" t="b">
        <v>0</v>
      </c>
      <c r="U166">
        <v>0</v>
      </c>
    </row>
    <row r="167" spans="10:21" x14ac:dyDescent="0.3">
      <c r="J167"/>
      <c r="K167"/>
      <c r="L167"/>
      <c r="M167"/>
      <c r="N167"/>
      <c r="O167"/>
      <c r="R167">
        <v>43511</v>
      </c>
      <c r="S167">
        <v>1</v>
      </c>
      <c r="T167" t="b">
        <v>0</v>
      </c>
      <c r="U167">
        <v>0</v>
      </c>
    </row>
    <row r="168" spans="10:21" x14ac:dyDescent="0.3">
      <c r="J168"/>
      <c r="K168"/>
      <c r="L168"/>
      <c r="M168"/>
      <c r="N168"/>
      <c r="O168"/>
      <c r="R168">
        <v>43511</v>
      </c>
      <c r="S168">
        <v>1</v>
      </c>
      <c r="T168" t="b">
        <v>0</v>
      </c>
      <c r="U168">
        <v>0</v>
      </c>
    </row>
    <row r="169" spans="10:21" x14ac:dyDescent="0.3">
      <c r="J169"/>
      <c r="K169"/>
      <c r="L169"/>
      <c r="M169"/>
      <c r="N169"/>
      <c r="O169"/>
      <c r="R169">
        <v>43511</v>
      </c>
      <c r="S169">
        <v>1</v>
      </c>
      <c r="T169" t="b">
        <v>0</v>
      </c>
      <c r="U169">
        <v>0</v>
      </c>
    </row>
    <row r="170" spans="10:21" x14ac:dyDescent="0.3">
      <c r="J170"/>
      <c r="K170"/>
      <c r="L170"/>
      <c r="M170"/>
      <c r="N170"/>
      <c r="O170"/>
      <c r="R170">
        <v>43511</v>
      </c>
      <c r="S170">
        <v>1</v>
      </c>
      <c r="T170" t="b">
        <v>0</v>
      </c>
      <c r="U170">
        <v>0</v>
      </c>
    </row>
    <row r="171" spans="10:21" x14ac:dyDescent="0.3">
      <c r="J171"/>
      <c r="K171"/>
      <c r="L171"/>
      <c r="M171"/>
      <c r="N171"/>
      <c r="O171"/>
      <c r="R171">
        <v>43511</v>
      </c>
      <c r="S171">
        <v>1</v>
      </c>
      <c r="T171" t="b">
        <v>0</v>
      </c>
      <c r="U171">
        <v>0</v>
      </c>
    </row>
    <row r="172" spans="10:21" x14ac:dyDescent="0.3">
      <c r="J172"/>
      <c r="K172"/>
      <c r="L172"/>
      <c r="M172"/>
      <c r="N172"/>
      <c r="O172"/>
      <c r="R172">
        <v>43511</v>
      </c>
      <c r="S172">
        <v>1</v>
      </c>
      <c r="T172" t="b">
        <v>0</v>
      </c>
      <c r="U172">
        <v>0</v>
      </c>
    </row>
    <row r="173" spans="10:21" x14ac:dyDescent="0.3">
      <c r="J173"/>
      <c r="K173"/>
      <c r="L173"/>
      <c r="M173"/>
      <c r="N173"/>
      <c r="O173"/>
      <c r="R173">
        <v>43511</v>
      </c>
      <c r="S173">
        <v>1</v>
      </c>
      <c r="T173" t="b">
        <v>0</v>
      </c>
      <c r="U173">
        <v>0</v>
      </c>
    </row>
    <row r="174" spans="10:21" x14ac:dyDescent="0.3">
      <c r="J174"/>
      <c r="K174"/>
      <c r="L174"/>
      <c r="M174"/>
      <c r="N174"/>
      <c r="O174"/>
      <c r="R174">
        <v>43511</v>
      </c>
      <c r="S174">
        <v>1</v>
      </c>
      <c r="T174" t="b">
        <v>0</v>
      </c>
      <c r="U174">
        <v>0</v>
      </c>
    </row>
    <row r="175" spans="10:21" x14ac:dyDescent="0.3">
      <c r="J175"/>
      <c r="K175"/>
      <c r="L175"/>
      <c r="M175"/>
      <c r="N175"/>
      <c r="O175"/>
      <c r="R175">
        <v>43511</v>
      </c>
      <c r="S175">
        <v>1</v>
      </c>
      <c r="T175" t="b">
        <v>0</v>
      </c>
      <c r="U175">
        <v>0</v>
      </c>
    </row>
    <row r="176" spans="10:21" x14ac:dyDescent="0.3">
      <c r="J176"/>
      <c r="K176"/>
      <c r="L176"/>
      <c r="M176"/>
      <c r="N176"/>
      <c r="O176"/>
      <c r="R176">
        <v>43511</v>
      </c>
      <c r="S176">
        <v>1</v>
      </c>
      <c r="T176" t="b">
        <v>0</v>
      </c>
      <c r="U176">
        <v>0</v>
      </c>
    </row>
    <row r="177" spans="10:21" x14ac:dyDescent="0.3">
      <c r="J177"/>
      <c r="K177"/>
      <c r="L177"/>
      <c r="M177"/>
      <c r="N177"/>
      <c r="O177"/>
      <c r="R177">
        <v>43511</v>
      </c>
      <c r="S177">
        <v>1</v>
      </c>
      <c r="T177" t="b">
        <v>0</v>
      </c>
      <c r="U177">
        <v>0</v>
      </c>
    </row>
    <row r="178" spans="10:21" x14ac:dyDescent="0.3">
      <c r="J178"/>
      <c r="K178"/>
      <c r="L178"/>
      <c r="M178"/>
      <c r="N178"/>
      <c r="O178"/>
      <c r="R178">
        <v>43511</v>
      </c>
      <c r="S178">
        <v>1</v>
      </c>
      <c r="T178" t="b">
        <v>0</v>
      </c>
      <c r="U178">
        <v>0</v>
      </c>
    </row>
    <row r="179" spans="10:21" x14ac:dyDescent="0.3">
      <c r="J179"/>
      <c r="K179"/>
      <c r="L179"/>
      <c r="M179"/>
      <c r="N179"/>
      <c r="O179"/>
      <c r="R179">
        <v>43511</v>
      </c>
      <c r="S179">
        <v>1</v>
      </c>
      <c r="T179" t="b">
        <v>0</v>
      </c>
      <c r="U179">
        <v>0</v>
      </c>
    </row>
    <row r="180" spans="10:21" x14ac:dyDescent="0.3">
      <c r="J180"/>
      <c r="K180"/>
      <c r="L180"/>
      <c r="M180"/>
      <c r="N180"/>
      <c r="O180"/>
      <c r="R180">
        <v>43511</v>
      </c>
      <c r="S180">
        <v>1</v>
      </c>
      <c r="T180" t="b">
        <v>0</v>
      </c>
      <c r="U180">
        <v>0</v>
      </c>
    </row>
    <row r="181" spans="10:21" x14ac:dyDescent="0.3">
      <c r="J181"/>
      <c r="K181"/>
      <c r="L181"/>
      <c r="M181"/>
      <c r="N181"/>
      <c r="O181"/>
      <c r="R181">
        <v>43511</v>
      </c>
      <c r="S181">
        <v>1</v>
      </c>
      <c r="T181" t="b">
        <v>0</v>
      </c>
      <c r="U181">
        <v>0</v>
      </c>
    </row>
    <row r="182" spans="10:21" x14ac:dyDescent="0.3">
      <c r="J182"/>
      <c r="K182"/>
      <c r="L182"/>
      <c r="M182"/>
      <c r="N182"/>
      <c r="O182"/>
      <c r="R182">
        <v>43511</v>
      </c>
      <c r="S182">
        <v>1</v>
      </c>
      <c r="T182" t="b">
        <v>0</v>
      </c>
      <c r="U182">
        <v>0</v>
      </c>
    </row>
    <row r="183" spans="10:21" x14ac:dyDescent="0.3">
      <c r="J183"/>
      <c r="K183"/>
      <c r="L183"/>
      <c r="M183"/>
      <c r="N183"/>
      <c r="O183"/>
      <c r="R183">
        <v>43511</v>
      </c>
      <c r="S183">
        <v>1</v>
      </c>
      <c r="T183" t="b">
        <v>0</v>
      </c>
      <c r="U183">
        <v>0</v>
      </c>
    </row>
    <row r="184" spans="10:21" x14ac:dyDescent="0.3">
      <c r="J184"/>
      <c r="K184"/>
      <c r="L184"/>
      <c r="M184"/>
      <c r="N184"/>
      <c r="O184"/>
      <c r="R184">
        <v>43511</v>
      </c>
      <c r="S184">
        <v>1</v>
      </c>
      <c r="T184" t="b">
        <v>0</v>
      </c>
      <c r="U184">
        <v>0</v>
      </c>
    </row>
    <row r="185" spans="10:21" x14ac:dyDescent="0.3">
      <c r="J185"/>
      <c r="K185"/>
      <c r="L185"/>
      <c r="M185"/>
      <c r="N185"/>
      <c r="O185"/>
      <c r="R185">
        <v>43511</v>
      </c>
      <c r="S185">
        <v>1</v>
      </c>
      <c r="T185" t="b">
        <v>0</v>
      </c>
      <c r="U185">
        <v>0</v>
      </c>
    </row>
    <row r="186" spans="10:21" x14ac:dyDescent="0.3">
      <c r="J186"/>
      <c r="K186"/>
      <c r="L186"/>
      <c r="M186"/>
      <c r="N186"/>
      <c r="O186"/>
      <c r="R186">
        <v>43511</v>
      </c>
      <c r="S186">
        <v>1</v>
      </c>
      <c r="T186" t="b">
        <v>0</v>
      </c>
      <c r="U186">
        <v>0</v>
      </c>
    </row>
    <row r="187" spans="10:21" x14ac:dyDescent="0.3">
      <c r="J187"/>
      <c r="K187"/>
      <c r="L187"/>
      <c r="M187"/>
      <c r="N187"/>
      <c r="O187"/>
      <c r="R187">
        <v>43511</v>
      </c>
      <c r="S187">
        <v>1</v>
      </c>
      <c r="T187" t="b">
        <v>0</v>
      </c>
      <c r="U187">
        <v>0</v>
      </c>
    </row>
    <row r="188" spans="10:21" x14ac:dyDescent="0.3">
      <c r="J188"/>
      <c r="K188"/>
      <c r="L188"/>
      <c r="M188"/>
      <c r="N188"/>
      <c r="O188"/>
      <c r="R188">
        <v>43511</v>
      </c>
      <c r="S188">
        <v>1</v>
      </c>
      <c r="T188" t="b">
        <v>0</v>
      </c>
      <c r="U188">
        <v>0</v>
      </c>
    </row>
    <row r="189" spans="10:21" x14ac:dyDescent="0.3">
      <c r="J189"/>
      <c r="K189"/>
      <c r="L189"/>
      <c r="M189"/>
      <c r="N189"/>
      <c r="O189"/>
      <c r="R189">
        <v>43511</v>
      </c>
      <c r="S189">
        <v>1</v>
      </c>
      <c r="T189" t="b">
        <v>0</v>
      </c>
      <c r="U189">
        <v>0</v>
      </c>
    </row>
    <row r="190" spans="10:21" x14ac:dyDescent="0.3">
      <c r="J190"/>
      <c r="K190"/>
      <c r="L190"/>
      <c r="M190"/>
      <c r="N190"/>
      <c r="O190"/>
      <c r="R190">
        <v>43511</v>
      </c>
      <c r="S190">
        <v>1</v>
      </c>
      <c r="T190" t="b">
        <v>0</v>
      </c>
      <c r="U190">
        <v>0</v>
      </c>
    </row>
    <row r="191" spans="10:21" x14ac:dyDescent="0.3">
      <c r="J191"/>
      <c r="K191"/>
      <c r="L191"/>
      <c r="M191"/>
      <c r="N191"/>
      <c r="O191"/>
      <c r="R191">
        <v>43511</v>
      </c>
      <c r="S191">
        <v>1</v>
      </c>
      <c r="T191" t="b">
        <v>0</v>
      </c>
      <c r="U191">
        <v>0</v>
      </c>
    </row>
    <row r="192" spans="10:21" x14ac:dyDescent="0.3">
      <c r="J192"/>
      <c r="K192"/>
      <c r="L192"/>
      <c r="M192"/>
      <c r="N192"/>
      <c r="O192"/>
      <c r="R192">
        <v>43511</v>
      </c>
      <c r="S192">
        <v>1</v>
      </c>
      <c r="T192" t="b">
        <v>0</v>
      </c>
      <c r="U192">
        <v>0</v>
      </c>
    </row>
    <row r="193" spans="10:21" x14ac:dyDescent="0.3">
      <c r="J193"/>
      <c r="K193"/>
      <c r="L193"/>
      <c r="M193"/>
      <c r="N193"/>
      <c r="O193"/>
      <c r="R193">
        <v>43511</v>
      </c>
      <c r="S193">
        <v>1</v>
      </c>
      <c r="T193" t="b">
        <v>0</v>
      </c>
      <c r="U193">
        <v>0</v>
      </c>
    </row>
    <row r="194" spans="10:21" x14ac:dyDescent="0.3">
      <c r="J194"/>
      <c r="K194"/>
      <c r="L194"/>
      <c r="M194"/>
      <c r="N194"/>
      <c r="O194"/>
      <c r="R194">
        <v>43511</v>
      </c>
      <c r="S194">
        <v>1</v>
      </c>
      <c r="T194" t="b">
        <v>0</v>
      </c>
      <c r="U194">
        <v>0</v>
      </c>
    </row>
    <row r="195" spans="10:21" x14ac:dyDescent="0.3">
      <c r="J195"/>
      <c r="K195"/>
      <c r="L195"/>
      <c r="M195"/>
      <c r="N195"/>
      <c r="O195"/>
      <c r="R195">
        <v>43511</v>
      </c>
      <c r="S195">
        <v>1</v>
      </c>
      <c r="T195" t="b">
        <v>0</v>
      </c>
      <c r="U195">
        <v>0</v>
      </c>
    </row>
    <row r="196" spans="10:21" x14ac:dyDescent="0.3">
      <c r="J196"/>
      <c r="K196"/>
      <c r="L196"/>
      <c r="M196"/>
      <c r="N196"/>
      <c r="O196"/>
      <c r="R196">
        <v>43511</v>
      </c>
      <c r="S196">
        <v>1</v>
      </c>
      <c r="T196" t="b">
        <v>0</v>
      </c>
      <c r="U196">
        <v>0</v>
      </c>
    </row>
    <row r="197" spans="10:21" x14ac:dyDescent="0.3">
      <c r="J197"/>
      <c r="K197"/>
      <c r="L197"/>
      <c r="M197"/>
      <c r="N197"/>
      <c r="O197"/>
      <c r="R197">
        <v>43511</v>
      </c>
      <c r="S197">
        <v>1</v>
      </c>
      <c r="T197" t="b">
        <v>0</v>
      </c>
      <c r="U197">
        <v>0</v>
      </c>
    </row>
    <row r="198" spans="10:21" x14ac:dyDescent="0.3">
      <c r="J198"/>
      <c r="K198"/>
      <c r="L198"/>
      <c r="M198"/>
      <c r="N198"/>
      <c r="O198"/>
      <c r="R198">
        <v>43511</v>
      </c>
      <c r="S198">
        <v>1</v>
      </c>
      <c r="T198" t="b">
        <v>0</v>
      </c>
      <c r="U198">
        <v>0</v>
      </c>
    </row>
    <row r="199" spans="10:21" x14ac:dyDescent="0.3">
      <c r="J199"/>
      <c r="K199"/>
      <c r="L199"/>
      <c r="M199"/>
      <c r="N199"/>
      <c r="O199"/>
      <c r="R199">
        <v>43511</v>
      </c>
      <c r="S199">
        <v>1</v>
      </c>
      <c r="T199" t="b">
        <v>0</v>
      </c>
      <c r="U199">
        <v>0</v>
      </c>
    </row>
    <row r="200" spans="10:21" x14ac:dyDescent="0.3">
      <c r="J200"/>
      <c r="K200"/>
      <c r="L200"/>
      <c r="M200"/>
      <c r="N200"/>
      <c r="O200"/>
      <c r="R200">
        <v>43511</v>
      </c>
      <c r="S200">
        <v>1</v>
      </c>
      <c r="T200" t="b">
        <v>0</v>
      </c>
      <c r="U200">
        <v>0</v>
      </c>
    </row>
    <row r="201" spans="10:21" x14ac:dyDescent="0.3">
      <c r="J201"/>
      <c r="K201"/>
      <c r="L201"/>
      <c r="M201"/>
      <c r="N201"/>
      <c r="O201"/>
      <c r="R201">
        <v>43511</v>
      </c>
      <c r="S201">
        <v>1</v>
      </c>
      <c r="T201" t="b">
        <v>0</v>
      </c>
      <c r="U201">
        <v>0</v>
      </c>
    </row>
    <row r="202" spans="10:21" x14ac:dyDescent="0.3">
      <c r="J202"/>
      <c r="K202"/>
      <c r="L202"/>
      <c r="M202"/>
      <c r="N202"/>
      <c r="O202"/>
      <c r="R202">
        <v>43511</v>
      </c>
      <c r="S202">
        <v>1</v>
      </c>
      <c r="T202" t="b">
        <v>0</v>
      </c>
      <c r="U202">
        <v>0</v>
      </c>
    </row>
    <row r="203" spans="10:21" x14ac:dyDescent="0.3">
      <c r="J203"/>
      <c r="K203"/>
      <c r="L203"/>
      <c r="M203"/>
      <c r="N203"/>
      <c r="O203"/>
      <c r="R203">
        <v>43511</v>
      </c>
      <c r="S203">
        <v>1</v>
      </c>
      <c r="T203" t="b">
        <v>0</v>
      </c>
      <c r="U203">
        <v>0</v>
      </c>
    </row>
    <row r="204" spans="10:21" x14ac:dyDescent="0.3">
      <c r="J204"/>
      <c r="K204"/>
      <c r="L204"/>
      <c r="M204"/>
      <c r="N204"/>
      <c r="O204"/>
      <c r="R204">
        <v>43511</v>
      </c>
      <c r="S204">
        <v>1</v>
      </c>
      <c r="T204" t="b">
        <v>0</v>
      </c>
      <c r="U204">
        <v>0</v>
      </c>
    </row>
    <row r="205" spans="10:21" x14ac:dyDescent="0.3">
      <c r="J205"/>
      <c r="K205"/>
      <c r="L205"/>
      <c r="M205"/>
      <c r="N205"/>
      <c r="O205"/>
      <c r="R205">
        <v>43511</v>
      </c>
      <c r="S205">
        <v>1</v>
      </c>
      <c r="T205" t="b">
        <v>0</v>
      </c>
      <c r="U205">
        <v>0</v>
      </c>
    </row>
    <row r="206" spans="10:21" x14ac:dyDescent="0.3">
      <c r="J206"/>
      <c r="K206"/>
      <c r="L206"/>
      <c r="M206"/>
      <c r="N206"/>
      <c r="O206"/>
      <c r="R206">
        <v>43511</v>
      </c>
      <c r="S206">
        <v>1</v>
      </c>
      <c r="T206" t="b">
        <v>0</v>
      </c>
      <c r="U206">
        <v>0</v>
      </c>
    </row>
    <row r="207" spans="10:21" x14ac:dyDescent="0.3">
      <c r="J207"/>
      <c r="K207"/>
      <c r="L207"/>
      <c r="M207"/>
      <c r="N207"/>
      <c r="O207"/>
      <c r="R207">
        <v>43511</v>
      </c>
      <c r="S207">
        <v>1</v>
      </c>
      <c r="T207" t="b">
        <v>0</v>
      </c>
      <c r="U207">
        <v>0</v>
      </c>
    </row>
    <row r="208" spans="10:21" x14ac:dyDescent="0.3">
      <c r="J208"/>
      <c r="K208"/>
      <c r="L208"/>
      <c r="M208"/>
      <c r="N208"/>
      <c r="O208"/>
      <c r="R208">
        <v>43511</v>
      </c>
      <c r="S208">
        <v>1</v>
      </c>
      <c r="T208" t="b">
        <v>0</v>
      </c>
      <c r="U208">
        <v>0</v>
      </c>
    </row>
    <row r="209" spans="10:21" x14ac:dyDescent="0.3">
      <c r="J209"/>
      <c r="K209"/>
      <c r="L209"/>
      <c r="M209"/>
      <c r="N209"/>
      <c r="O209"/>
      <c r="R209">
        <v>43511</v>
      </c>
      <c r="S209">
        <v>1</v>
      </c>
      <c r="T209" t="b">
        <v>0</v>
      </c>
      <c r="U209">
        <v>0</v>
      </c>
    </row>
    <row r="210" spans="10:21" x14ac:dyDescent="0.3">
      <c r="J210"/>
      <c r="K210"/>
      <c r="L210"/>
      <c r="M210"/>
      <c r="N210"/>
      <c r="O210"/>
      <c r="R210">
        <v>43511</v>
      </c>
      <c r="S210">
        <v>1</v>
      </c>
      <c r="T210" t="b">
        <v>0</v>
      </c>
      <c r="U210">
        <v>0</v>
      </c>
    </row>
    <row r="211" spans="10:21" x14ac:dyDescent="0.3">
      <c r="J211"/>
      <c r="K211"/>
      <c r="L211"/>
      <c r="M211"/>
      <c r="N211"/>
      <c r="O211"/>
      <c r="R211">
        <v>43511</v>
      </c>
      <c r="S211">
        <v>1</v>
      </c>
      <c r="T211" t="b">
        <v>0</v>
      </c>
      <c r="U211">
        <v>0</v>
      </c>
    </row>
    <row r="212" spans="10:21" x14ac:dyDescent="0.3">
      <c r="J212"/>
      <c r="K212"/>
      <c r="L212"/>
      <c r="M212"/>
      <c r="N212"/>
      <c r="O212"/>
      <c r="R212">
        <v>43511</v>
      </c>
      <c r="S212">
        <v>1</v>
      </c>
      <c r="T212" t="b">
        <v>0</v>
      </c>
      <c r="U212">
        <v>0</v>
      </c>
    </row>
    <row r="213" spans="10:21" x14ac:dyDescent="0.3">
      <c r="J213"/>
      <c r="K213"/>
      <c r="L213"/>
      <c r="M213"/>
      <c r="N213"/>
      <c r="O213"/>
      <c r="R213">
        <v>43511</v>
      </c>
      <c r="S213">
        <v>1</v>
      </c>
      <c r="T213" t="b">
        <v>0</v>
      </c>
      <c r="U213">
        <v>0</v>
      </c>
    </row>
    <row r="214" spans="10:21" x14ac:dyDescent="0.3">
      <c r="J214"/>
      <c r="K214"/>
      <c r="L214"/>
      <c r="M214"/>
      <c r="N214"/>
      <c r="O214"/>
      <c r="R214">
        <v>43511</v>
      </c>
      <c r="S214">
        <v>1</v>
      </c>
      <c r="T214" t="b">
        <v>0</v>
      </c>
      <c r="U214">
        <v>0</v>
      </c>
    </row>
    <row r="215" spans="10:21" x14ac:dyDescent="0.3">
      <c r="J215"/>
      <c r="K215"/>
      <c r="L215"/>
      <c r="M215"/>
      <c r="N215"/>
      <c r="O215"/>
      <c r="R215">
        <v>43511</v>
      </c>
      <c r="S215">
        <v>1</v>
      </c>
      <c r="T215" t="b">
        <v>0</v>
      </c>
      <c r="U215">
        <v>0</v>
      </c>
    </row>
    <row r="216" spans="10:21" x14ac:dyDescent="0.3">
      <c r="J216"/>
      <c r="K216"/>
      <c r="L216"/>
      <c r="M216"/>
      <c r="N216"/>
      <c r="O216"/>
      <c r="R216">
        <v>43511</v>
      </c>
      <c r="S216">
        <v>1</v>
      </c>
      <c r="T216" t="b">
        <v>0</v>
      </c>
      <c r="U216">
        <v>0</v>
      </c>
    </row>
    <row r="217" spans="10:21" x14ac:dyDescent="0.3">
      <c r="J217"/>
      <c r="K217"/>
      <c r="L217"/>
      <c r="M217"/>
      <c r="N217"/>
      <c r="O217"/>
      <c r="R217">
        <v>43511</v>
      </c>
      <c r="S217">
        <v>1</v>
      </c>
      <c r="T217" t="b">
        <v>0</v>
      </c>
      <c r="U217">
        <v>0</v>
      </c>
    </row>
    <row r="218" spans="10:21" x14ac:dyDescent="0.3">
      <c r="J218"/>
      <c r="K218"/>
      <c r="L218"/>
      <c r="M218"/>
      <c r="N218"/>
      <c r="O218"/>
      <c r="R218">
        <v>43511</v>
      </c>
      <c r="S218">
        <v>1</v>
      </c>
      <c r="T218" t="b">
        <v>0</v>
      </c>
      <c r="U218">
        <v>0</v>
      </c>
    </row>
    <row r="219" spans="10:21" x14ac:dyDescent="0.3">
      <c r="J219"/>
      <c r="K219"/>
      <c r="L219"/>
      <c r="M219"/>
      <c r="N219"/>
      <c r="O219"/>
      <c r="R219">
        <v>43511</v>
      </c>
      <c r="S219">
        <v>1</v>
      </c>
      <c r="T219" t="b">
        <v>0</v>
      </c>
      <c r="U219">
        <v>0</v>
      </c>
    </row>
    <row r="220" spans="10:21" x14ac:dyDescent="0.3">
      <c r="J220"/>
      <c r="K220"/>
      <c r="L220"/>
      <c r="M220"/>
      <c r="N220"/>
      <c r="O220"/>
      <c r="R220">
        <v>43511</v>
      </c>
      <c r="S220">
        <v>1</v>
      </c>
      <c r="T220" t="b">
        <v>0</v>
      </c>
      <c r="U220">
        <v>0</v>
      </c>
    </row>
    <row r="221" spans="10:21" x14ac:dyDescent="0.3">
      <c r="J221"/>
      <c r="K221"/>
      <c r="L221"/>
      <c r="M221"/>
      <c r="N221"/>
      <c r="O221"/>
      <c r="R221">
        <v>43511</v>
      </c>
      <c r="S221">
        <v>1</v>
      </c>
      <c r="T221" t="b">
        <v>0</v>
      </c>
      <c r="U221">
        <v>0</v>
      </c>
    </row>
    <row r="222" spans="10:21" x14ac:dyDescent="0.3">
      <c r="J222"/>
      <c r="K222"/>
      <c r="L222"/>
      <c r="M222"/>
      <c r="N222"/>
      <c r="O222"/>
      <c r="R222">
        <v>43511</v>
      </c>
      <c r="S222">
        <v>1</v>
      </c>
      <c r="T222" t="b">
        <v>0</v>
      </c>
      <c r="U222">
        <v>0</v>
      </c>
    </row>
    <row r="223" spans="10:21" x14ac:dyDescent="0.3">
      <c r="J223"/>
      <c r="K223"/>
      <c r="L223"/>
      <c r="M223"/>
      <c r="N223"/>
      <c r="O223"/>
      <c r="R223">
        <v>43511</v>
      </c>
      <c r="S223">
        <v>1</v>
      </c>
      <c r="T223" t="b">
        <v>0</v>
      </c>
      <c r="U223">
        <v>0</v>
      </c>
    </row>
    <row r="224" spans="10:21" x14ac:dyDescent="0.3">
      <c r="J224"/>
      <c r="K224"/>
      <c r="L224"/>
      <c r="M224"/>
      <c r="N224"/>
      <c r="O224"/>
      <c r="R224">
        <v>43511</v>
      </c>
      <c r="S224">
        <v>1</v>
      </c>
      <c r="T224" t="b">
        <v>0</v>
      </c>
      <c r="U224">
        <v>0</v>
      </c>
    </row>
    <row r="225" spans="10:21" x14ac:dyDescent="0.3">
      <c r="J225"/>
      <c r="K225"/>
      <c r="L225"/>
      <c r="M225"/>
      <c r="N225"/>
      <c r="O225"/>
      <c r="R225">
        <v>43511</v>
      </c>
      <c r="S225">
        <v>1</v>
      </c>
      <c r="T225" t="b">
        <v>0</v>
      </c>
      <c r="U225">
        <v>0</v>
      </c>
    </row>
    <row r="226" spans="10:21" x14ac:dyDescent="0.3">
      <c r="J226"/>
      <c r="K226"/>
      <c r="L226"/>
      <c r="M226"/>
      <c r="N226"/>
      <c r="O226"/>
      <c r="R226">
        <v>43511</v>
      </c>
      <c r="S226">
        <v>1</v>
      </c>
      <c r="T226" t="b">
        <v>0</v>
      </c>
      <c r="U226">
        <v>0</v>
      </c>
    </row>
    <row r="227" spans="10:21" x14ac:dyDescent="0.3">
      <c r="J227"/>
      <c r="K227"/>
      <c r="L227"/>
      <c r="M227"/>
      <c r="N227"/>
      <c r="O227"/>
      <c r="R227">
        <v>43511</v>
      </c>
      <c r="S227">
        <v>1</v>
      </c>
      <c r="T227" t="b">
        <v>0</v>
      </c>
      <c r="U227">
        <v>0</v>
      </c>
    </row>
    <row r="228" spans="10:21" x14ac:dyDescent="0.3">
      <c r="J228"/>
      <c r="K228"/>
      <c r="L228"/>
      <c r="M228"/>
      <c r="N228"/>
      <c r="O228"/>
      <c r="R228">
        <v>43511</v>
      </c>
      <c r="S228">
        <v>1</v>
      </c>
      <c r="T228" t="b">
        <v>0</v>
      </c>
      <c r="U228">
        <v>0</v>
      </c>
    </row>
    <row r="229" spans="10:21" x14ac:dyDescent="0.3">
      <c r="J229"/>
      <c r="K229"/>
      <c r="L229"/>
      <c r="M229"/>
      <c r="N229"/>
      <c r="O229"/>
      <c r="R229">
        <v>43511</v>
      </c>
      <c r="S229">
        <v>1</v>
      </c>
      <c r="T229" t="b">
        <v>0</v>
      </c>
      <c r="U229">
        <v>0</v>
      </c>
    </row>
    <row r="230" spans="10:21" x14ac:dyDescent="0.3">
      <c r="J230"/>
      <c r="K230"/>
      <c r="L230"/>
      <c r="M230"/>
      <c r="N230"/>
      <c r="O230"/>
      <c r="R230">
        <v>43511</v>
      </c>
      <c r="S230">
        <v>1</v>
      </c>
      <c r="T230" t="b">
        <v>0</v>
      </c>
      <c r="U230">
        <v>0</v>
      </c>
    </row>
    <row r="231" spans="10:21" x14ac:dyDescent="0.3">
      <c r="J231"/>
      <c r="K231"/>
      <c r="L231"/>
      <c r="M231"/>
      <c r="N231"/>
      <c r="O231"/>
      <c r="R231">
        <v>43511</v>
      </c>
      <c r="S231">
        <v>1</v>
      </c>
      <c r="T231" t="b">
        <v>0</v>
      </c>
      <c r="U231">
        <v>0</v>
      </c>
    </row>
    <row r="232" spans="10:21" x14ac:dyDescent="0.3">
      <c r="J232"/>
      <c r="K232"/>
      <c r="L232"/>
      <c r="M232"/>
      <c r="N232"/>
      <c r="O232"/>
      <c r="R232">
        <v>43511</v>
      </c>
      <c r="S232">
        <v>1</v>
      </c>
      <c r="T232" t="b">
        <v>0</v>
      </c>
      <c r="U232">
        <v>0</v>
      </c>
    </row>
    <row r="233" spans="10:21" x14ac:dyDescent="0.3">
      <c r="J233"/>
      <c r="K233"/>
      <c r="L233"/>
      <c r="M233"/>
      <c r="N233"/>
      <c r="O233"/>
      <c r="R233">
        <v>43511</v>
      </c>
      <c r="S233">
        <v>1</v>
      </c>
      <c r="T233" t="b">
        <v>0</v>
      </c>
      <c r="U233">
        <v>0</v>
      </c>
    </row>
    <row r="234" spans="10:21" x14ac:dyDescent="0.3">
      <c r="J234"/>
      <c r="K234"/>
      <c r="L234"/>
      <c r="M234"/>
      <c r="N234"/>
      <c r="O234"/>
      <c r="R234">
        <v>43511</v>
      </c>
      <c r="S234">
        <v>1</v>
      </c>
      <c r="T234" t="b">
        <v>0</v>
      </c>
      <c r="U234">
        <v>0</v>
      </c>
    </row>
    <row r="235" spans="10:21" x14ac:dyDescent="0.3">
      <c r="J235"/>
      <c r="K235"/>
      <c r="L235"/>
      <c r="M235"/>
      <c r="N235"/>
      <c r="O235"/>
      <c r="R235">
        <v>43511</v>
      </c>
      <c r="S235">
        <v>1</v>
      </c>
      <c r="T235" t="b">
        <v>0</v>
      </c>
      <c r="U235">
        <v>0</v>
      </c>
    </row>
    <row r="236" spans="10:21" x14ac:dyDescent="0.3">
      <c r="J236"/>
      <c r="K236"/>
      <c r="L236"/>
      <c r="M236"/>
      <c r="N236"/>
      <c r="O236"/>
      <c r="R236">
        <v>43511</v>
      </c>
      <c r="S236">
        <v>1</v>
      </c>
      <c r="T236" t="b">
        <v>0</v>
      </c>
      <c r="U236">
        <v>0</v>
      </c>
    </row>
    <row r="237" spans="10:21" x14ac:dyDescent="0.3">
      <c r="J237"/>
      <c r="K237"/>
      <c r="L237"/>
      <c r="M237"/>
      <c r="N237"/>
      <c r="O237"/>
      <c r="R237">
        <v>43511</v>
      </c>
      <c r="S237">
        <v>1</v>
      </c>
      <c r="T237" t="b">
        <v>0</v>
      </c>
      <c r="U237">
        <v>0</v>
      </c>
    </row>
    <row r="238" spans="10:21" x14ac:dyDescent="0.3">
      <c r="J238"/>
      <c r="K238"/>
      <c r="L238"/>
      <c r="M238"/>
      <c r="N238"/>
      <c r="O238"/>
      <c r="R238">
        <v>43511</v>
      </c>
      <c r="S238">
        <v>1</v>
      </c>
      <c r="T238" t="b">
        <v>0</v>
      </c>
      <c r="U238">
        <v>0</v>
      </c>
    </row>
    <row r="239" spans="10:21" x14ac:dyDescent="0.3">
      <c r="J239"/>
      <c r="K239"/>
      <c r="L239"/>
      <c r="M239"/>
      <c r="N239"/>
      <c r="O239"/>
      <c r="R239">
        <v>43511</v>
      </c>
      <c r="S239">
        <v>1</v>
      </c>
      <c r="T239" t="b">
        <v>0</v>
      </c>
      <c r="U239">
        <v>0</v>
      </c>
    </row>
    <row r="240" spans="10:21" x14ac:dyDescent="0.3">
      <c r="J240"/>
      <c r="K240"/>
      <c r="L240"/>
      <c r="M240"/>
      <c r="N240"/>
      <c r="O240"/>
      <c r="R240">
        <v>43511</v>
      </c>
      <c r="S240">
        <v>1</v>
      </c>
      <c r="T240" t="b">
        <v>0</v>
      </c>
      <c r="U240">
        <v>0</v>
      </c>
    </row>
    <row r="241" spans="10:21" x14ac:dyDescent="0.3">
      <c r="J241"/>
      <c r="K241"/>
      <c r="L241"/>
      <c r="M241"/>
      <c r="N241"/>
      <c r="O241"/>
      <c r="R241">
        <v>43511</v>
      </c>
      <c r="S241">
        <v>1</v>
      </c>
      <c r="T241" t="b">
        <v>0</v>
      </c>
      <c r="U241">
        <v>0</v>
      </c>
    </row>
    <row r="242" spans="10:21" x14ac:dyDescent="0.3">
      <c r="J242"/>
      <c r="K242"/>
      <c r="L242"/>
      <c r="M242"/>
      <c r="N242"/>
      <c r="O242"/>
      <c r="R242">
        <v>43511</v>
      </c>
      <c r="S242">
        <v>1</v>
      </c>
      <c r="T242" t="b">
        <v>0</v>
      </c>
      <c r="U242">
        <v>0</v>
      </c>
    </row>
    <row r="243" spans="10:21" x14ac:dyDescent="0.3">
      <c r="J243"/>
      <c r="K243"/>
      <c r="L243"/>
      <c r="M243"/>
      <c r="N243"/>
      <c r="O243"/>
      <c r="R243">
        <v>43511</v>
      </c>
      <c r="S243">
        <v>1</v>
      </c>
      <c r="T243" t="b">
        <v>0</v>
      </c>
      <c r="U243">
        <v>0</v>
      </c>
    </row>
    <row r="244" spans="10:21" x14ac:dyDescent="0.3">
      <c r="J244"/>
      <c r="K244"/>
      <c r="L244"/>
      <c r="M244"/>
      <c r="N244"/>
      <c r="O244"/>
      <c r="R244">
        <v>43511</v>
      </c>
      <c r="S244">
        <v>1</v>
      </c>
      <c r="T244" t="b">
        <v>0</v>
      </c>
      <c r="U244">
        <v>0</v>
      </c>
    </row>
    <row r="245" spans="10:21" x14ac:dyDescent="0.3">
      <c r="J245"/>
      <c r="K245"/>
      <c r="L245"/>
      <c r="M245"/>
      <c r="N245"/>
      <c r="O245"/>
      <c r="R245">
        <v>43511</v>
      </c>
      <c r="S245">
        <v>1</v>
      </c>
      <c r="T245" t="b">
        <v>0</v>
      </c>
      <c r="U245">
        <v>0</v>
      </c>
    </row>
    <row r="246" spans="10:21" x14ac:dyDescent="0.3">
      <c r="J246"/>
      <c r="K246"/>
      <c r="L246"/>
      <c r="M246"/>
      <c r="N246"/>
      <c r="O246"/>
      <c r="R246">
        <v>43511</v>
      </c>
      <c r="S246">
        <v>1</v>
      </c>
      <c r="T246" t="b">
        <v>0</v>
      </c>
      <c r="U246">
        <v>0</v>
      </c>
    </row>
    <row r="247" spans="10:21" x14ac:dyDescent="0.3">
      <c r="J247"/>
      <c r="K247"/>
      <c r="L247"/>
      <c r="M247"/>
      <c r="N247"/>
      <c r="O247"/>
      <c r="R247">
        <v>43511</v>
      </c>
      <c r="S247">
        <v>1</v>
      </c>
      <c r="T247" t="b">
        <v>0</v>
      </c>
      <c r="U247">
        <v>0</v>
      </c>
    </row>
    <row r="248" spans="10:21" x14ac:dyDescent="0.3">
      <c r="J248"/>
      <c r="K248"/>
      <c r="L248"/>
      <c r="M248"/>
      <c r="N248"/>
      <c r="O248"/>
      <c r="R248">
        <v>43511</v>
      </c>
      <c r="S248">
        <v>1</v>
      </c>
      <c r="T248" t="b">
        <v>0</v>
      </c>
      <c r="U248">
        <v>0</v>
      </c>
    </row>
    <row r="249" spans="10:21" x14ac:dyDescent="0.3">
      <c r="J249"/>
      <c r="K249"/>
      <c r="L249"/>
      <c r="M249"/>
      <c r="N249"/>
      <c r="O249"/>
      <c r="R249">
        <v>43511</v>
      </c>
      <c r="S249">
        <v>1</v>
      </c>
      <c r="T249" t="b">
        <v>0</v>
      </c>
      <c r="U249">
        <v>0</v>
      </c>
    </row>
    <row r="250" spans="10:21" x14ac:dyDescent="0.3">
      <c r="J250"/>
      <c r="K250"/>
      <c r="L250"/>
      <c r="M250"/>
      <c r="N250"/>
      <c r="O250"/>
      <c r="R250">
        <v>43511</v>
      </c>
      <c r="S250">
        <v>1</v>
      </c>
      <c r="T250" t="b">
        <v>0</v>
      </c>
      <c r="U250">
        <v>0</v>
      </c>
    </row>
    <row r="251" spans="10:21" x14ac:dyDescent="0.3">
      <c r="J251"/>
      <c r="K251"/>
      <c r="L251"/>
      <c r="M251"/>
      <c r="N251"/>
      <c r="O251"/>
      <c r="R251">
        <v>43511</v>
      </c>
      <c r="S251">
        <v>1</v>
      </c>
      <c r="T251" t="b">
        <v>0</v>
      </c>
      <c r="U251">
        <v>0</v>
      </c>
    </row>
    <row r="252" spans="10:21" x14ac:dyDescent="0.3">
      <c r="J252"/>
      <c r="K252"/>
      <c r="L252"/>
      <c r="M252"/>
      <c r="N252"/>
      <c r="O252"/>
      <c r="R252">
        <v>43511</v>
      </c>
      <c r="S252">
        <v>1</v>
      </c>
      <c r="T252" t="b">
        <v>0</v>
      </c>
      <c r="U252">
        <v>0</v>
      </c>
    </row>
    <row r="253" spans="10:21" x14ac:dyDescent="0.3">
      <c r="J253"/>
      <c r="K253"/>
      <c r="L253"/>
      <c r="M253"/>
      <c r="N253"/>
      <c r="O253"/>
      <c r="R253">
        <v>43511</v>
      </c>
      <c r="S253">
        <v>1</v>
      </c>
      <c r="T253" t="b">
        <v>0</v>
      </c>
      <c r="U253">
        <v>0</v>
      </c>
    </row>
    <row r="254" spans="10:21" x14ac:dyDescent="0.3">
      <c r="J254"/>
      <c r="K254"/>
      <c r="L254"/>
      <c r="M254"/>
      <c r="N254"/>
      <c r="O254"/>
      <c r="R254">
        <v>43511</v>
      </c>
      <c r="S254">
        <v>1</v>
      </c>
      <c r="T254" t="b">
        <v>0</v>
      </c>
      <c r="U254">
        <v>0</v>
      </c>
    </row>
    <row r="255" spans="10:21" x14ac:dyDescent="0.3">
      <c r="J255"/>
      <c r="K255"/>
      <c r="L255"/>
      <c r="M255"/>
      <c r="N255"/>
      <c r="O255"/>
      <c r="R255">
        <v>43511</v>
      </c>
      <c r="S255">
        <v>1</v>
      </c>
      <c r="T255" t="b">
        <v>0</v>
      </c>
      <c r="U255">
        <v>0</v>
      </c>
    </row>
    <row r="256" spans="10:21" x14ac:dyDescent="0.3">
      <c r="J256"/>
      <c r="K256"/>
      <c r="L256"/>
      <c r="M256"/>
      <c r="N256"/>
      <c r="O256"/>
      <c r="R256">
        <v>43511</v>
      </c>
      <c r="S256">
        <v>1</v>
      </c>
      <c r="T256" t="b">
        <v>0</v>
      </c>
      <c r="U256">
        <v>0</v>
      </c>
    </row>
    <row r="257" spans="10:21" x14ac:dyDescent="0.3">
      <c r="J257"/>
      <c r="K257"/>
      <c r="L257"/>
      <c r="M257"/>
      <c r="N257"/>
      <c r="O257"/>
      <c r="R257">
        <v>43511</v>
      </c>
      <c r="S257">
        <v>1</v>
      </c>
      <c r="T257" t="b">
        <v>0</v>
      </c>
      <c r="U257">
        <v>0</v>
      </c>
    </row>
    <row r="258" spans="10:21" x14ac:dyDescent="0.3">
      <c r="J258"/>
      <c r="K258"/>
      <c r="L258"/>
      <c r="M258"/>
      <c r="N258"/>
      <c r="O258"/>
      <c r="R258">
        <v>43511</v>
      </c>
      <c r="S258">
        <v>1</v>
      </c>
      <c r="T258" t="b">
        <v>0</v>
      </c>
      <c r="U258">
        <v>0</v>
      </c>
    </row>
    <row r="259" spans="10:21" x14ac:dyDescent="0.3">
      <c r="J259"/>
      <c r="K259"/>
      <c r="L259"/>
      <c r="M259"/>
      <c r="N259"/>
      <c r="O259"/>
      <c r="R259">
        <v>43511</v>
      </c>
      <c r="S259">
        <v>1</v>
      </c>
      <c r="T259" t="b">
        <v>0</v>
      </c>
      <c r="U259">
        <v>0</v>
      </c>
    </row>
    <row r="260" spans="10:21" x14ac:dyDescent="0.3">
      <c r="J260"/>
      <c r="K260"/>
      <c r="L260"/>
      <c r="M260"/>
      <c r="N260"/>
      <c r="O260"/>
      <c r="R260">
        <v>43511</v>
      </c>
      <c r="S260">
        <v>1</v>
      </c>
      <c r="T260" t="b">
        <v>0</v>
      </c>
      <c r="U260">
        <v>0</v>
      </c>
    </row>
    <row r="261" spans="10:21" x14ac:dyDescent="0.3">
      <c r="J261"/>
      <c r="K261"/>
      <c r="L261"/>
      <c r="M261"/>
      <c r="N261"/>
      <c r="O261"/>
      <c r="R261">
        <v>43511</v>
      </c>
      <c r="S261">
        <v>1</v>
      </c>
      <c r="T261" t="b">
        <v>0</v>
      </c>
      <c r="U261">
        <v>0</v>
      </c>
    </row>
    <row r="262" spans="10:21" x14ac:dyDescent="0.3">
      <c r="J262"/>
      <c r="K262"/>
      <c r="L262"/>
      <c r="M262"/>
      <c r="N262"/>
      <c r="O262"/>
      <c r="R262">
        <v>43511</v>
      </c>
      <c r="S262">
        <v>1</v>
      </c>
      <c r="T262" t="b">
        <v>0</v>
      </c>
      <c r="U262">
        <v>0</v>
      </c>
    </row>
    <row r="263" spans="10:21" x14ac:dyDescent="0.3">
      <c r="J263"/>
      <c r="K263"/>
      <c r="L263"/>
      <c r="M263"/>
      <c r="N263"/>
      <c r="O263"/>
      <c r="R263">
        <v>43511</v>
      </c>
      <c r="S263">
        <v>1</v>
      </c>
      <c r="T263" t="b">
        <v>0</v>
      </c>
      <c r="U263">
        <v>0</v>
      </c>
    </row>
    <row r="264" spans="10:21" x14ac:dyDescent="0.3">
      <c r="J264"/>
      <c r="K264"/>
      <c r="L264"/>
      <c r="M264"/>
      <c r="N264"/>
      <c r="O264"/>
      <c r="R264">
        <v>43511</v>
      </c>
      <c r="S264">
        <v>1</v>
      </c>
      <c r="T264" t="b">
        <v>0</v>
      </c>
      <c r="U264">
        <v>0</v>
      </c>
    </row>
    <row r="265" spans="10:21" x14ac:dyDescent="0.3">
      <c r="J265"/>
      <c r="K265"/>
      <c r="L265"/>
      <c r="M265"/>
      <c r="N265"/>
      <c r="O265"/>
      <c r="R265">
        <v>43511</v>
      </c>
      <c r="S265">
        <v>1</v>
      </c>
      <c r="T265" t="b">
        <v>0</v>
      </c>
      <c r="U265">
        <v>0</v>
      </c>
    </row>
    <row r="266" spans="10:21" x14ac:dyDescent="0.3">
      <c r="J266"/>
      <c r="K266"/>
      <c r="L266"/>
      <c r="M266"/>
      <c r="N266"/>
      <c r="O266"/>
      <c r="R266">
        <v>43511</v>
      </c>
      <c r="S266">
        <v>1</v>
      </c>
      <c r="T266" t="b">
        <v>0</v>
      </c>
      <c r="U266">
        <v>0</v>
      </c>
    </row>
    <row r="267" spans="10:21" x14ac:dyDescent="0.3">
      <c r="J267"/>
      <c r="K267"/>
      <c r="L267"/>
      <c r="M267"/>
      <c r="N267"/>
      <c r="O267"/>
      <c r="R267">
        <v>43511</v>
      </c>
      <c r="S267">
        <v>1</v>
      </c>
      <c r="T267" t="b">
        <v>0</v>
      </c>
      <c r="U267">
        <v>0</v>
      </c>
    </row>
    <row r="268" spans="10:21" x14ac:dyDescent="0.3">
      <c r="J268"/>
      <c r="K268"/>
      <c r="L268"/>
      <c r="M268"/>
      <c r="N268"/>
      <c r="O268"/>
      <c r="R268">
        <v>43511</v>
      </c>
      <c r="S268">
        <v>1</v>
      </c>
      <c r="T268" t="b">
        <v>0</v>
      </c>
      <c r="U268">
        <v>0</v>
      </c>
    </row>
    <row r="269" spans="10:21" x14ac:dyDescent="0.3">
      <c r="J269"/>
      <c r="K269"/>
      <c r="L269"/>
      <c r="M269"/>
      <c r="N269"/>
      <c r="O269"/>
      <c r="R269">
        <v>43511</v>
      </c>
      <c r="S269">
        <v>1</v>
      </c>
      <c r="T269" t="b">
        <v>0</v>
      </c>
      <c r="U269">
        <v>0</v>
      </c>
    </row>
    <row r="270" spans="10:21" x14ac:dyDescent="0.3">
      <c r="J270"/>
      <c r="K270"/>
      <c r="L270"/>
      <c r="M270"/>
      <c r="N270"/>
      <c r="O270"/>
      <c r="R270">
        <v>43511</v>
      </c>
      <c r="S270">
        <v>1</v>
      </c>
      <c r="T270" t="b">
        <v>0</v>
      </c>
      <c r="U270">
        <v>0</v>
      </c>
    </row>
    <row r="271" spans="10:21" x14ac:dyDescent="0.3">
      <c r="J271"/>
      <c r="K271"/>
      <c r="L271"/>
      <c r="M271"/>
      <c r="N271"/>
      <c r="O271"/>
      <c r="R271">
        <v>43511</v>
      </c>
      <c r="S271">
        <v>1</v>
      </c>
      <c r="T271" t="b">
        <v>0</v>
      </c>
      <c r="U271">
        <v>0</v>
      </c>
    </row>
    <row r="272" spans="10:21" x14ac:dyDescent="0.3">
      <c r="J272"/>
      <c r="K272"/>
      <c r="L272"/>
      <c r="M272"/>
      <c r="N272"/>
      <c r="O272"/>
      <c r="R272">
        <v>43511</v>
      </c>
      <c r="S272">
        <v>1</v>
      </c>
      <c r="T272" t="b">
        <v>0</v>
      </c>
      <c r="U272">
        <v>0</v>
      </c>
    </row>
    <row r="273" spans="10:21" x14ac:dyDescent="0.3">
      <c r="J273"/>
      <c r="K273"/>
      <c r="L273"/>
      <c r="M273"/>
      <c r="N273"/>
      <c r="O273"/>
      <c r="R273">
        <v>43511</v>
      </c>
      <c r="S273">
        <v>1</v>
      </c>
      <c r="T273" t="b">
        <v>0</v>
      </c>
      <c r="U273">
        <v>0</v>
      </c>
    </row>
    <row r="274" spans="10:21" x14ac:dyDescent="0.3">
      <c r="J274"/>
      <c r="K274"/>
      <c r="L274"/>
      <c r="M274"/>
      <c r="N274"/>
      <c r="O274"/>
      <c r="R274">
        <v>43511</v>
      </c>
      <c r="S274">
        <v>1</v>
      </c>
      <c r="T274" t="b">
        <v>0</v>
      </c>
      <c r="U274">
        <v>0</v>
      </c>
    </row>
    <row r="275" spans="10:21" x14ac:dyDescent="0.3">
      <c r="J275"/>
      <c r="K275"/>
      <c r="L275"/>
      <c r="M275"/>
      <c r="N275"/>
      <c r="O275"/>
      <c r="R275">
        <v>43511</v>
      </c>
      <c r="S275">
        <v>1</v>
      </c>
      <c r="T275" t="b">
        <v>0</v>
      </c>
      <c r="U275">
        <v>0</v>
      </c>
    </row>
    <row r="276" spans="10:21" x14ac:dyDescent="0.3">
      <c r="J276"/>
      <c r="K276"/>
      <c r="L276"/>
      <c r="M276"/>
      <c r="N276"/>
      <c r="O276"/>
      <c r="R276">
        <v>43511</v>
      </c>
      <c r="S276">
        <v>1</v>
      </c>
      <c r="T276" t="b">
        <v>0</v>
      </c>
      <c r="U276">
        <v>0</v>
      </c>
    </row>
    <row r="277" spans="10:21" x14ac:dyDescent="0.3">
      <c r="J277"/>
      <c r="K277"/>
      <c r="L277"/>
      <c r="M277"/>
      <c r="N277"/>
      <c r="O277"/>
      <c r="R277">
        <v>43511</v>
      </c>
      <c r="S277">
        <v>1</v>
      </c>
      <c r="T277" t="b">
        <v>0</v>
      </c>
      <c r="U277">
        <v>0</v>
      </c>
    </row>
    <row r="278" spans="10:21" x14ac:dyDescent="0.3">
      <c r="J278"/>
      <c r="K278"/>
      <c r="L278"/>
      <c r="M278"/>
      <c r="N278"/>
      <c r="O278"/>
      <c r="R278">
        <v>43511</v>
      </c>
      <c r="S278">
        <v>1</v>
      </c>
      <c r="T278" t="b">
        <v>0</v>
      </c>
      <c r="U278">
        <v>0</v>
      </c>
    </row>
    <row r="279" spans="10:21" x14ac:dyDescent="0.3">
      <c r="J279"/>
      <c r="K279"/>
      <c r="L279"/>
      <c r="M279"/>
      <c r="N279"/>
      <c r="O279"/>
      <c r="R279">
        <v>43511</v>
      </c>
      <c r="S279">
        <v>1</v>
      </c>
      <c r="T279" t="b">
        <v>0</v>
      </c>
      <c r="U279">
        <v>0</v>
      </c>
    </row>
    <row r="280" spans="10:21" x14ac:dyDescent="0.3">
      <c r="J280"/>
      <c r="K280"/>
      <c r="L280"/>
      <c r="M280"/>
      <c r="N280"/>
      <c r="O280"/>
      <c r="R280">
        <v>43511</v>
      </c>
      <c r="S280">
        <v>1</v>
      </c>
      <c r="T280" t="b">
        <v>0</v>
      </c>
      <c r="U280">
        <v>0</v>
      </c>
    </row>
    <row r="281" spans="10:21" x14ac:dyDescent="0.3">
      <c r="J281"/>
      <c r="K281"/>
      <c r="L281"/>
      <c r="M281"/>
      <c r="N281"/>
      <c r="O281"/>
      <c r="R281">
        <v>43511</v>
      </c>
      <c r="S281">
        <v>1</v>
      </c>
      <c r="T281" t="b">
        <v>0</v>
      </c>
      <c r="U281">
        <v>0</v>
      </c>
    </row>
    <row r="282" spans="10:21" x14ac:dyDescent="0.3">
      <c r="J282"/>
      <c r="K282"/>
      <c r="L282"/>
      <c r="M282"/>
      <c r="N282"/>
      <c r="O282"/>
      <c r="R282">
        <v>43511</v>
      </c>
      <c r="S282">
        <v>1</v>
      </c>
      <c r="T282" t="b">
        <v>0</v>
      </c>
      <c r="U282">
        <v>0</v>
      </c>
    </row>
    <row r="283" spans="10:21" x14ac:dyDescent="0.3">
      <c r="J283"/>
      <c r="K283"/>
      <c r="L283"/>
      <c r="M283"/>
      <c r="N283"/>
      <c r="O283"/>
      <c r="R283">
        <v>43511</v>
      </c>
      <c r="S283">
        <v>1</v>
      </c>
      <c r="T283" t="b">
        <v>0</v>
      </c>
      <c r="U283">
        <v>0</v>
      </c>
    </row>
    <row r="284" spans="10:21" x14ac:dyDescent="0.3">
      <c r="J284"/>
      <c r="K284"/>
      <c r="L284"/>
      <c r="M284"/>
      <c r="N284"/>
      <c r="O284"/>
      <c r="R284">
        <v>43511</v>
      </c>
      <c r="S284">
        <v>1</v>
      </c>
      <c r="T284" t="b">
        <v>0</v>
      </c>
      <c r="U284">
        <v>0</v>
      </c>
    </row>
    <row r="285" spans="10:21" x14ac:dyDescent="0.3">
      <c r="J285"/>
      <c r="K285"/>
      <c r="L285"/>
      <c r="M285"/>
      <c r="N285"/>
      <c r="O285"/>
      <c r="R285">
        <v>43511</v>
      </c>
      <c r="S285">
        <v>1</v>
      </c>
      <c r="T285" t="b">
        <v>0</v>
      </c>
      <c r="U285">
        <v>0</v>
      </c>
    </row>
    <row r="286" spans="10:21" x14ac:dyDescent="0.3">
      <c r="J286"/>
      <c r="K286"/>
      <c r="L286"/>
      <c r="M286"/>
      <c r="N286"/>
      <c r="O286"/>
      <c r="R286">
        <v>43511</v>
      </c>
      <c r="S286">
        <v>1</v>
      </c>
      <c r="T286" t="b">
        <v>0</v>
      </c>
      <c r="U286">
        <v>0</v>
      </c>
    </row>
    <row r="287" spans="10:21" x14ac:dyDescent="0.3">
      <c r="J287"/>
      <c r="K287"/>
      <c r="L287"/>
      <c r="M287"/>
      <c r="N287"/>
      <c r="O287"/>
      <c r="R287">
        <v>43511</v>
      </c>
      <c r="S287">
        <v>1</v>
      </c>
      <c r="T287" t="b">
        <v>0</v>
      </c>
      <c r="U287">
        <v>0</v>
      </c>
    </row>
    <row r="288" spans="10:21" x14ac:dyDescent="0.3">
      <c r="J288"/>
      <c r="K288"/>
      <c r="L288"/>
      <c r="M288"/>
      <c r="N288"/>
      <c r="O288"/>
      <c r="R288">
        <v>43511</v>
      </c>
      <c r="S288">
        <v>1</v>
      </c>
      <c r="T288" t="b">
        <v>0</v>
      </c>
      <c r="U288">
        <v>0</v>
      </c>
    </row>
    <row r="289" spans="10:21" x14ac:dyDescent="0.3">
      <c r="J289"/>
      <c r="K289"/>
      <c r="L289"/>
      <c r="M289"/>
      <c r="N289"/>
      <c r="O289"/>
      <c r="R289">
        <v>43511</v>
      </c>
      <c r="S289">
        <v>1</v>
      </c>
      <c r="T289" t="b">
        <v>0</v>
      </c>
      <c r="U289">
        <v>0</v>
      </c>
    </row>
    <row r="290" spans="10:21" x14ac:dyDescent="0.3">
      <c r="J290"/>
      <c r="K290"/>
      <c r="L290"/>
      <c r="M290"/>
      <c r="N290"/>
      <c r="O290"/>
      <c r="R290">
        <v>43511</v>
      </c>
      <c r="S290">
        <v>1</v>
      </c>
      <c r="T290" t="b">
        <v>0</v>
      </c>
      <c r="U290">
        <v>0</v>
      </c>
    </row>
    <row r="291" spans="10:21" x14ac:dyDescent="0.3">
      <c r="J291"/>
      <c r="K291"/>
      <c r="L291"/>
      <c r="M291"/>
      <c r="N291"/>
      <c r="O291"/>
      <c r="R291">
        <v>43511</v>
      </c>
      <c r="S291">
        <v>1</v>
      </c>
      <c r="T291" t="b">
        <v>0</v>
      </c>
      <c r="U291">
        <v>0</v>
      </c>
    </row>
    <row r="292" spans="10:21" x14ac:dyDescent="0.3">
      <c r="J292"/>
      <c r="K292"/>
      <c r="L292"/>
      <c r="M292"/>
      <c r="N292"/>
      <c r="O292"/>
      <c r="R292">
        <v>43511</v>
      </c>
      <c r="S292">
        <v>1</v>
      </c>
      <c r="T292" t="b">
        <v>0</v>
      </c>
      <c r="U292">
        <v>0</v>
      </c>
    </row>
    <row r="293" spans="10:21" x14ac:dyDescent="0.3">
      <c r="J293"/>
      <c r="K293"/>
      <c r="L293"/>
      <c r="M293"/>
      <c r="N293"/>
      <c r="O293"/>
      <c r="R293">
        <v>43511</v>
      </c>
      <c r="S293">
        <v>1</v>
      </c>
      <c r="T293" t="b">
        <v>0</v>
      </c>
      <c r="U293">
        <v>0</v>
      </c>
    </row>
    <row r="294" spans="10:21" x14ac:dyDescent="0.3">
      <c r="J294"/>
      <c r="K294"/>
      <c r="L294"/>
      <c r="M294"/>
      <c r="N294"/>
      <c r="O294"/>
      <c r="R294">
        <v>43511</v>
      </c>
      <c r="S294">
        <v>1</v>
      </c>
      <c r="T294" t="b">
        <v>0</v>
      </c>
      <c r="U294">
        <v>0</v>
      </c>
    </row>
    <row r="295" spans="10:21" x14ac:dyDescent="0.3">
      <c r="J295"/>
      <c r="K295"/>
      <c r="L295"/>
      <c r="M295"/>
      <c r="N295"/>
      <c r="O295"/>
      <c r="R295">
        <v>43511</v>
      </c>
      <c r="S295">
        <v>1</v>
      </c>
      <c r="T295" t="b">
        <v>0</v>
      </c>
      <c r="U295">
        <v>0</v>
      </c>
    </row>
    <row r="296" spans="10:21" x14ac:dyDescent="0.3">
      <c r="J296"/>
      <c r="K296"/>
      <c r="L296"/>
      <c r="M296"/>
      <c r="N296"/>
      <c r="O296"/>
      <c r="R296">
        <v>43511</v>
      </c>
      <c r="S296">
        <v>1</v>
      </c>
      <c r="T296" t="b">
        <v>0</v>
      </c>
      <c r="U296">
        <v>0</v>
      </c>
    </row>
    <row r="297" spans="10:21" x14ac:dyDescent="0.3">
      <c r="J297"/>
      <c r="K297"/>
      <c r="L297"/>
      <c r="M297"/>
      <c r="N297"/>
      <c r="O297"/>
      <c r="R297">
        <v>43511</v>
      </c>
      <c r="S297">
        <v>1</v>
      </c>
      <c r="T297" t="b">
        <v>0</v>
      </c>
      <c r="U297">
        <v>0</v>
      </c>
    </row>
    <row r="298" spans="10:21" x14ac:dyDescent="0.3">
      <c r="R298">
        <v>43511</v>
      </c>
      <c r="S298">
        <v>1</v>
      </c>
      <c r="T298" t="b">
        <v>0</v>
      </c>
      <c r="U298">
        <v>0</v>
      </c>
    </row>
    <row r="299" spans="10:21" x14ac:dyDescent="0.3">
      <c r="R299">
        <v>43511</v>
      </c>
      <c r="S299">
        <v>1</v>
      </c>
      <c r="T299" t="b">
        <v>0</v>
      </c>
      <c r="U299">
        <v>0</v>
      </c>
    </row>
    <row r="300" spans="10:21" x14ac:dyDescent="0.3">
      <c r="R300">
        <v>43511</v>
      </c>
      <c r="S300">
        <v>1</v>
      </c>
      <c r="T300" t="b">
        <v>0</v>
      </c>
      <c r="U300">
        <v>0</v>
      </c>
    </row>
    <row r="301" spans="10:21" x14ac:dyDescent="0.3">
      <c r="R301">
        <v>43511</v>
      </c>
      <c r="S301">
        <v>1</v>
      </c>
      <c r="T301" t="b">
        <v>0</v>
      </c>
      <c r="U301">
        <v>0</v>
      </c>
    </row>
    <row r="302" spans="10:21" x14ac:dyDescent="0.3">
      <c r="R302">
        <v>43511</v>
      </c>
      <c r="S302">
        <v>1</v>
      </c>
      <c r="T302" t="b">
        <v>0</v>
      </c>
      <c r="U302">
        <v>0</v>
      </c>
    </row>
    <row r="303" spans="10:21" x14ac:dyDescent="0.3">
      <c r="R303">
        <v>43511</v>
      </c>
      <c r="S303">
        <v>1</v>
      </c>
      <c r="T303" t="b">
        <v>0</v>
      </c>
      <c r="U303">
        <v>0</v>
      </c>
    </row>
    <row r="304" spans="10:21" x14ac:dyDescent="0.3">
      <c r="R304">
        <v>43511</v>
      </c>
      <c r="S304">
        <v>1</v>
      </c>
      <c r="T304" t="b">
        <v>0</v>
      </c>
      <c r="U304">
        <v>0</v>
      </c>
    </row>
    <row r="305" spans="18:21" x14ac:dyDescent="0.3">
      <c r="R305">
        <v>43511</v>
      </c>
      <c r="S305">
        <v>1</v>
      </c>
      <c r="T305" t="b">
        <v>0</v>
      </c>
      <c r="U305">
        <v>0</v>
      </c>
    </row>
    <row r="306" spans="18:21" x14ac:dyDescent="0.3">
      <c r="R306">
        <v>43511</v>
      </c>
      <c r="S306">
        <v>1</v>
      </c>
      <c r="T306" t="b">
        <v>0</v>
      </c>
      <c r="U306">
        <v>0</v>
      </c>
    </row>
    <row r="307" spans="18:21" x14ac:dyDescent="0.3">
      <c r="R307">
        <v>43511</v>
      </c>
      <c r="S307">
        <v>1</v>
      </c>
      <c r="T307" t="b">
        <v>0</v>
      </c>
      <c r="U307">
        <v>0</v>
      </c>
    </row>
    <row r="308" spans="18:21" x14ac:dyDescent="0.3">
      <c r="R308">
        <v>43511</v>
      </c>
      <c r="S308">
        <v>1</v>
      </c>
      <c r="T308" t="b">
        <v>0</v>
      </c>
      <c r="U308">
        <v>0</v>
      </c>
    </row>
    <row r="309" spans="18:21" x14ac:dyDescent="0.3">
      <c r="R309">
        <v>43511</v>
      </c>
      <c r="S309">
        <v>1</v>
      </c>
      <c r="T309" t="b">
        <v>0</v>
      </c>
      <c r="U309">
        <v>0</v>
      </c>
    </row>
    <row r="310" spans="18:21" x14ac:dyDescent="0.3">
      <c r="R310">
        <v>43511</v>
      </c>
      <c r="S310">
        <v>1</v>
      </c>
      <c r="T310" t="b">
        <v>0</v>
      </c>
      <c r="U310">
        <v>0</v>
      </c>
    </row>
    <row r="311" spans="18:21" x14ac:dyDescent="0.3">
      <c r="R311">
        <v>43511</v>
      </c>
      <c r="S311">
        <v>1</v>
      </c>
      <c r="T311" t="b">
        <v>0</v>
      </c>
      <c r="U311">
        <v>0</v>
      </c>
    </row>
    <row r="312" spans="18:21" x14ac:dyDescent="0.3">
      <c r="R312">
        <v>43511</v>
      </c>
      <c r="S312">
        <v>1</v>
      </c>
      <c r="T312" t="b">
        <v>0</v>
      </c>
      <c r="U312">
        <v>0</v>
      </c>
    </row>
    <row r="313" spans="18:21" x14ac:dyDescent="0.3">
      <c r="R313">
        <v>43511</v>
      </c>
      <c r="S313">
        <v>1</v>
      </c>
      <c r="T313" t="b">
        <v>0</v>
      </c>
      <c r="U313">
        <v>0</v>
      </c>
    </row>
    <row r="314" spans="18:21" x14ac:dyDescent="0.3">
      <c r="R314">
        <v>43511</v>
      </c>
      <c r="S314">
        <v>1</v>
      </c>
      <c r="T314" t="b">
        <v>0</v>
      </c>
      <c r="U314">
        <v>0</v>
      </c>
    </row>
    <row r="315" spans="18:21" x14ac:dyDescent="0.3">
      <c r="R315">
        <v>43511</v>
      </c>
      <c r="S315">
        <v>1</v>
      </c>
      <c r="T315" t="b">
        <v>0</v>
      </c>
      <c r="U315">
        <v>0</v>
      </c>
    </row>
    <row r="316" spans="18:21" x14ac:dyDescent="0.3">
      <c r="R316">
        <v>43511</v>
      </c>
      <c r="S316">
        <v>1</v>
      </c>
      <c r="T316" t="b">
        <v>0</v>
      </c>
      <c r="U316">
        <v>0</v>
      </c>
    </row>
    <row r="317" spans="18:21" x14ac:dyDescent="0.3">
      <c r="R317">
        <v>43511</v>
      </c>
      <c r="S317">
        <v>1</v>
      </c>
      <c r="T317" t="b">
        <v>0</v>
      </c>
      <c r="U317">
        <v>0</v>
      </c>
    </row>
    <row r="318" spans="18:21" x14ac:dyDescent="0.3">
      <c r="R318">
        <v>43511</v>
      </c>
      <c r="S318">
        <v>1</v>
      </c>
      <c r="T318" t="b">
        <v>0</v>
      </c>
      <c r="U318">
        <v>0</v>
      </c>
    </row>
    <row r="319" spans="18:21" x14ac:dyDescent="0.3">
      <c r="R319">
        <v>43511</v>
      </c>
      <c r="S319">
        <v>1</v>
      </c>
      <c r="T319" t="b">
        <v>0</v>
      </c>
      <c r="U319">
        <v>0</v>
      </c>
    </row>
    <row r="320" spans="18:21" x14ac:dyDescent="0.3">
      <c r="R320">
        <v>43511</v>
      </c>
      <c r="S320">
        <v>1</v>
      </c>
      <c r="T320" t="b">
        <v>0</v>
      </c>
      <c r="U320">
        <v>0</v>
      </c>
    </row>
    <row r="321" spans="18:21" x14ac:dyDescent="0.3">
      <c r="R321">
        <v>43511</v>
      </c>
      <c r="S321">
        <v>1</v>
      </c>
      <c r="T321" t="b">
        <v>0</v>
      </c>
      <c r="U321">
        <v>0</v>
      </c>
    </row>
    <row r="322" spans="18:21" x14ac:dyDescent="0.3">
      <c r="R322">
        <v>43511</v>
      </c>
      <c r="S322">
        <v>1</v>
      </c>
      <c r="T322" t="b">
        <v>0</v>
      </c>
      <c r="U322">
        <v>0</v>
      </c>
    </row>
    <row r="323" spans="18:21" x14ac:dyDescent="0.3">
      <c r="R323">
        <v>43511</v>
      </c>
      <c r="S323">
        <v>1</v>
      </c>
      <c r="T323" t="b">
        <v>0</v>
      </c>
      <c r="U323">
        <v>0</v>
      </c>
    </row>
    <row r="324" spans="18:21" x14ac:dyDescent="0.3">
      <c r="R324">
        <v>43511</v>
      </c>
      <c r="S324">
        <v>1</v>
      </c>
      <c r="T324" t="b">
        <v>0</v>
      </c>
      <c r="U324">
        <v>0</v>
      </c>
    </row>
    <row r="325" spans="18:21" x14ac:dyDescent="0.3">
      <c r="R325">
        <v>43511</v>
      </c>
      <c r="S325">
        <v>1</v>
      </c>
      <c r="T325" t="b">
        <v>0</v>
      </c>
      <c r="U325">
        <v>0</v>
      </c>
    </row>
    <row r="326" spans="18:21" x14ac:dyDescent="0.3">
      <c r="R326">
        <v>43511</v>
      </c>
      <c r="S326">
        <v>1</v>
      </c>
      <c r="T326" t="b">
        <v>0</v>
      </c>
      <c r="U326">
        <v>0</v>
      </c>
    </row>
    <row r="327" spans="18:21" x14ac:dyDescent="0.3">
      <c r="R327">
        <v>43511</v>
      </c>
      <c r="S327">
        <v>1</v>
      </c>
      <c r="T327" t="b">
        <v>0</v>
      </c>
      <c r="U327">
        <v>0</v>
      </c>
    </row>
    <row r="328" spans="18:21" x14ac:dyDescent="0.3">
      <c r="R328">
        <v>43511</v>
      </c>
      <c r="S328">
        <v>1</v>
      </c>
      <c r="T328" t="b">
        <v>0</v>
      </c>
      <c r="U328">
        <v>0</v>
      </c>
    </row>
    <row r="329" spans="18:21" x14ac:dyDescent="0.3">
      <c r="R329">
        <v>43511</v>
      </c>
      <c r="S329">
        <v>1</v>
      </c>
      <c r="T329" t="b">
        <v>0</v>
      </c>
      <c r="U329">
        <v>0</v>
      </c>
    </row>
    <row r="330" spans="18:21" x14ac:dyDescent="0.3">
      <c r="R330">
        <v>43511</v>
      </c>
      <c r="S330">
        <v>1</v>
      </c>
      <c r="T330" t="b">
        <v>0</v>
      </c>
      <c r="U330">
        <v>0</v>
      </c>
    </row>
    <row r="331" spans="18:21" x14ac:dyDescent="0.3">
      <c r="R331">
        <v>43511</v>
      </c>
      <c r="S331">
        <v>1</v>
      </c>
      <c r="T331" t="b">
        <v>0</v>
      </c>
      <c r="U331">
        <v>0</v>
      </c>
    </row>
    <row r="332" spans="18:21" x14ac:dyDescent="0.3">
      <c r="R332">
        <v>43511</v>
      </c>
      <c r="S332">
        <v>1</v>
      </c>
      <c r="T332" t="b">
        <v>0</v>
      </c>
      <c r="U332">
        <v>0</v>
      </c>
    </row>
    <row r="333" spans="18:21" x14ac:dyDescent="0.3">
      <c r="R333">
        <v>43511</v>
      </c>
      <c r="S333">
        <v>1</v>
      </c>
      <c r="T333" t="b">
        <v>0</v>
      </c>
      <c r="U333">
        <v>0</v>
      </c>
    </row>
    <row r="334" spans="18:21" x14ac:dyDescent="0.3">
      <c r="R334">
        <v>43511</v>
      </c>
      <c r="S334">
        <v>1</v>
      </c>
      <c r="T334" t="b">
        <v>0</v>
      </c>
      <c r="U334">
        <v>0</v>
      </c>
    </row>
    <row r="335" spans="18:21" x14ac:dyDescent="0.3">
      <c r="R335">
        <v>43511</v>
      </c>
      <c r="S335">
        <v>1</v>
      </c>
      <c r="T335" t="b">
        <v>0</v>
      </c>
      <c r="U335">
        <v>0</v>
      </c>
    </row>
    <row r="336" spans="18:21" x14ac:dyDescent="0.3">
      <c r="R336">
        <v>43511</v>
      </c>
      <c r="S336">
        <v>1</v>
      </c>
      <c r="T336" t="b">
        <v>0</v>
      </c>
      <c r="U336">
        <v>0</v>
      </c>
    </row>
    <row r="337" spans="18:21" x14ac:dyDescent="0.3">
      <c r="R337">
        <v>43511</v>
      </c>
      <c r="S337">
        <v>1</v>
      </c>
      <c r="T337" t="b">
        <v>0</v>
      </c>
      <c r="U337">
        <v>0</v>
      </c>
    </row>
    <row r="338" spans="18:21" x14ac:dyDescent="0.3">
      <c r="R338">
        <v>43511</v>
      </c>
      <c r="S338">
        <v>1</v>
      </c>
      <c r="T338" t="b">
        <v>0</v>
      </c>
      <c r="U338">
        <v>0</v>
      </c>
    </row>
    <row r="339" spans="18:21" x14ac:dyDescent="0.3">
      <c r="R339">
        <v>43511</v>
      </c>
      <c r="S339">
        <v>1</v>
      </c>
      <c r="T339" t="b">
        <v>0</v>
      </c>
      <c r="U339">
        <v>0</v>
      </c>
    </row>
    <row r="340" spans="18:21" x14ac:dyDescent="0.3">
      <c r="R340">
        <v>43511</v>
      </c>
      <c r="S340">
        <v>1</v>
      </c>
      <c r="T340" t="b">
        <v>0</v>
      </c>
      <c r="U340">
        <v>0</v>
      </c>
    </row>
    <row r="341" spans="18:21" x14ac:dyDescent="0.3">
      <c r="R341">
        <v>43511</v>
      </c>
      <c r="S341">
        <v>1</v>
      </c>
      <c r="T341" t="b">
        <v>0</v>
      </c>
      <c r="U341">
        <v>0</v>
      </c>
    </row>
    <row r="342" spans="18:21" x14ac:dyDescent="0.3">
      <c r="R342">
        <v>43511</v>
      </c>
      <c r="S342">
        <v>1</v>
      </c>
      <c r="T342" t="b">
        <v>0</v>
      </c>
      <c r="U342">
        <v>0</v>
      </c>
    </row>
    <row r="343" spans="18:21" x14ac:dyDescent="0.3">
      <c r="R343">
        <v>43511</v>
      </c>
      <c r="S343">
        <v>1</v>
      </c>
      <c r="T343" t="b">
        <v>0</v>
      </c>
      <c r="U343">
        <v>0</v>
      </c>
    </row>
    <row r="344" spans="18:21" x14ac:dyDescent="0.3">
      <c r="R344">
        <v>43511</v>
      </c>
      <c r="S344">
        <v>1</v>
      </c>
      <c r="T344" t="b">
        <v>0</v>
      </c>
      <c r="U344">
        <v>0</v>
      </c>
    </row>
    <row r="345" spans="18:21" x14ac:dyDescent="0.3">
      <c r="R345">
        <v>43511</v>
      </c>
      <c r="S345">
        <v>1</v>
      </c>
      <c r="T345" t="b">
        <v>0</v>
      </c>
      <c r="U345">
        <v>0</v>
      </c>
    </row>
    <row r="346" spans="18:21" x14ac:dyDescent="0.3">
      <c r="R346">
        <v>43511</v>
      </c>
      <c r="S346">
        <v>1</v>
      </c>
      <c r="T346" t="b">
        <v>0</v>
      </c>
      <c r="U346">
        <v>0</v>
      </c>
    </row>
    <row r="347" spans="18:21" x14ac:dyDescent="0.3">
      <c r="R347">
        <v>43511</v>
      </c>
      <c r="S347">
        <v>1</v>
      </c>
      <c r="T347" t="b">
        <v>0</v>
      </c>
      <c r="U347">
        <v>0</v>
      </c>
    </row>
    <row r="348" spans="18:21" x14ac:dyDescent="0.3">
      <c r="R348">
        <v>43511</v>
      </c>
      <c r="S348">
        <v>1</v>
      </c>
      <c r="T348" t="b">
        <v>0</v>
      </c>
      <c r="U348">
        <v>0</v>
      </c>
    </row>
    <row r="349" spans="18:21" x14ac:dyDescent="0.3">
      <c r="R349">
        <v>43511</v>
      </c>
      <c r="S349">
        <v>1</v>
      </c>
      <c r="T349" t="b">
        <v>0</v>
      </c>
      <c r="U349">
        <v>0</v>
      </c>
    </row>
    <row r="350" spans="18:21" x14ac:dyDescent="0.3">
      <c r="R350">
        <v>43511</v>
      </c>
      <c r="S350">
        <v>1</v>
      </c>
      <c r="T350" t="b">
        <v>0</v>
      </c>
      <c r="U350">
        <v>0</v>
      </c>
    </row>
    <row r="351" spans="18:21" x14ac:dyDescent="0.3">
      <c r="R351">
        <v>43511</v>
      </c>
      <c r="S351">
        <v>1</v>
      </c>
      <c r="T351" t="b">
        <v>0</v>
      </c>
      <c r="U351">
        <v>0</v>
      </c>
    </row>
    <row r="352" spans="18:21" x14ac:dyDescent="0.3">
      <c r="R352">
        <v>43511</v>
      </c>
      <c r="S352">
        <v>1</v>
      </c>
      <c r="T352" t="b">
        <v>0</v>
      </c>
      <c r="U352">
        <v>0</v>
      </c>
    </row>
    <row r="353" spans="18:21" x14ac:dyDescent="0.3">
      <c r="R353">
        <v>43511</v>
      </c>
      <c r="S353">
        <v>1</v>
      </c>
      <c r="T353" t="b">
        <v>0</v>
      </c>
      <c r="U353">
        <v>0</v>
      </c>
    </row>
    <row r="354" spans="18:21" x14ac:dyDescent="0.3">
      <c r="R354">
        <v>43511</v>
      </c>
      <c r="S354">
        <v>1</v>
      </c>
      <c r="T354" t="b">
        <v>0</v>
      </c>
      <c r="U354">
        <v>0</v>
      </c>
    </row>
    <row r="355" spans="18:21" x14ac:dyDescent="0.3">
      <c r="R355">
        <v>43511</v>
      </c>
      <c r="S355">
        <v>1</v>
      </c>
      <c r="T355" t="b">
        <v>0</v>
      </c>
      <c r="U355">
        <v>0</v>
      </c>
    </row>
    <row r="356" spans="18:21" x14ac:dyDescent="0.3">
      <c r="R356">
        <v>43511</v>
      </c>
      <c r="S356">
        <v>1</v>
      </c>
      <c r="T356" t="b">
        <v>0</v>
      </c>
      <c r="U356">
        <v>0</v>
      </c>
    </row>
    <row r="357" spans="18:21" x14ac:dyDescent="0.3">
      <c r="R357">
        <v>43511</v>
      </c>
      <c r="S357">
        <v>1</v>
      </c>
      <c r="T357" t="b">
        <v>0</v>
      </c>
      <c r="U357">
        <v>0</v>
      </c>
    </row>
    <row r="358" spans="18:21" x14ac:dyDescent="0.3">
      <c r="R358">
        <v>43511</v>
      </c>
      <c r="S358">
        <v>1</v>
      </c>
      <c r="T358" t="b">
        <v>0</v>
      </c>
      <c r="U358">
        <v>0</v>
      </c>
    </row>
    <row r="359" spans="18:21" x14ac:dyDescent="0.3">
      <c r="R359">
        <v>43511</v>
      </c>
      <c r="S359">
        <v>1</v>
      </c>
      <c r="T359" t="b">
        <v>0</v>
      </c>
      <c r="U359">
        <v>0</v>
      </c>
    </row>
    <row r="360" spans="18:21" x14ac:dyDescent="0.3">
      <c r="R360">
        <v>43511</v>
      </c>
      <c r="S360">
        <v>1</v>
      </c>
      <c r="T360" t="b">
        <v>0</v>
      </c>
      <c r="U360">
        <v>0</v>
      </c>
    </row>
    <row r="361" spans="18:21" x14ac:dyDescent="0.3">
      <c r="R361">
        <v>43511</v>
      </c>
      <c r="S361">
        <v>1</v>
      </c>
      <c r="T361" t="b">
        <v>0</v>
      </c>
      <c r="U361">
        <v>0</v>
      </c>
    </row>
    <row r="362" spans="18:21" x14ac:dyDescent="0.3">
      <c r="R362">
        <v>43511</v>
      </c>
      <c r="S362">
        <v>1</v>
      </c>
      <c r="T362" t="b">
        <v>0</v>
      </c>
      <c r="U362">
        <v>0</v>
      </c>
    </row>
    <row r="363" spans="18:21" x14ac:dyDescent="0.3">
      <c r="R363">
        <v>43511</v>
      </c>
      <c r="S363">
        <v>1</v>
      </c>
      <c r="T363" t="b">
        <v>0</v>
      </c>
      <c r="U363">
        <v>0</v>
      </c>
    </row>
    <row r="364" spans="18:21" x14ac:dyDescent="0.3">
      <c r="R364">
        <v>43511</v>
      </c>
      <c r="S364">
        <v>1</v>
      </c>
      <c r="T364" t="b">
        <v>0</v>
      </c>
      <c r="U364">
        <v>0</v>
      </c>
    </row>
    <row r="365" spans="18:21" x14ac:dyDescent="0.3">
      <c r="R365">
        <v>43511</v>
      </c>
      <c r="S365">
        <v>1</v>
      </c>
      <c r="T365" t="b">
        <v>0</v>
      </c>
      <c r="U365">
        <v>0</v>
      </c>
    </row>
    <row r="366" spans="18:21" x14ac:dyDescent="0.3">
      <c r="R366">
        <v>43511</v>
      </c>
      <c r="S366">
        <v>1</v>
      </c>
      <c r="T366" t="b">
        <v>0</v>
      </c>
      <c r="U366">
        <v>0</v>
      </c>
    </row>
    <row r="367" spans="18:21" x14ac:dyDescent="0.3">
      <c r="R367">
        <v>43511</v>
      </c>
      <c r="S367">
        <v>1</v>
      </c>
      <c r="T367" t="b">
        <v>0</v>
      </c>
      <c r="U367">
        <v>0</v>
      </c>
    </row>
    <row r="368" spans="18:21" x14ac:dyDescent="0.3">
      <c r="R368">
        <v>43511</v>
      </c>
      <c r="S368">
        <v>1</v>
      </c>
      <c r="T368" t="b">
        <v>0</v>
      </c>
      <c r="U368">
        <v>0</v>
      </c>
    </row>
    <row r="369" spans="18:21" x14ac:dyDescent="0.3">
      <c r="R369">
        <v>43511</v>
      </c>
      <c r="S369">
        <v>1</v>
      </c>
      <c r="T369" t="b">
        <v>0</v>
      </c>
      <c r="U369">
        <v>0</v>
      </c>
    </row>
    <row r="370" spans="18:21" x14ac:dyDescent="0.3">
      <c r="R370">
        <v>43511</v>
      </c>
      <c r="S370">
        <v>1</v>
      </c>
      <c r="T370" t="b">
        <v>0</v>
      </c>
      <c r="U370">
        <v>0</v>
      </c>
    </row>
    <row r="371" spans="18:21" x14ac:dyDescent="0.3">
      <c r="R371">
        <v>43511</v>
      </c>
      <c r="S371">
        <v>1</v>
      </c>
      <c r="T371" t="b">
        <v>0</v>
      </c>
      <c r="U371">
        <v>0</v>
      </c>
    </row>
    <row r="372" spans="18:21" x14ac:dyDescent="0.3">
      <c r="R372">
        <v>43511</v>
      </c>
      <c r="S372">
        <v>1</v>
      </c>
      <c r="T372" t="b">
        <v>0</v>
      </c>
      <c r="U372">
        <v>0</v>
      </c>
    </row>
    <row r="373" spans="18:21" x14ac:dyDescent="0.3">
      <c r="R373">
        <v>43511</v>
      </c>
      <c r="S373">
        <v>1</v>
      </c>
      <c r="T373" t="b">
        <v>0</v>
      </c>
      <c r="U373">
        <v>0</v>
      </c>
    </row>
    <row r="374" spans="18:21" x14ac:dyDescent="0.3">
      <c r="R374">
        <v>43511</v>
      </c>
      <c r="S374">
        <v>1</v>
      </c>
      <c r="T374" t="b">
        <v>0</v>
      </c>
      <c r="U374">
        <v>0</v>
      </c>
    </row>
    <row r="375" spans="18:21" x14ac:dyDescent="0.3">
      <c r="R375">
        <v>43511</v>
      </c>
      <c r="S375">
        <v>1</v>
      </c>
      <c r="T375" t="b">
        <v>0</v>
      </c>
      <c r="U375">
        <v>0</v>
      </c>
    </row>
    <row r="376" spans="18:21" x14ac:dyDescent="0.3">
      <c r="R376">
        <v>43511</v>
      </c>
      <c r="S376">
        <v>1</v>
      </c>
      <c r="T376" t="b">
        <v>0</v>
      </c>
      <c r="U376">
        <v>0</v>
      </c>
    </row>
    <row r="377" spans="18:21" x14ac:dyDescent="0.3">
      <c r="R377">
        <v>43511</v>
      </c>
      <c r="S377">
        <v>1</v>
      </c>
      <c r="T377" t="b">
        <v>0</v>
      </c>
      <c r="U377">
        <v>0</v>
      </c>
    </row>
    <row r="378" spans="18:21" x14ac:dyDescent="0.3">
      <c r="R378">
        <v>43511</v>
      </c>
      <c r="S378">
        <v>1</v>
      </c>
      <c r="T378" t="b">
        <v>0</v>
      </c>
      <c r="U378">
        <v>0</v>
      </c>
    </row>
    <row r="379" spans="18:21" x14ac:dyDescent="0.3">
      <c r="R379">
        <v>43511</v>
      </c>
      <c r="S379">
        <v>1</v>
      </c>
      <c r="T379" t="b">
        <v>0</v>
      </c>
      <c r="U379">
        <v>0</v>
      </c>
    </row>
    <row r="380" spans="18:21" x14ac:dyDescent="0.3">
      <c r="R380">
        <v>43511</v>
      </c>
      <c r="S380">
        <v>1</v>
      </c>
      <c r="T380" t="b">
        <v>0</v>
      </c>
      <c r="U380">
        <v>0</v>
      </c>
    </row>
    <row r="381" spans="18:21" x14ac:dyDescent="0.3">
      <c r="R381">
        <v>43511</v>
      </c>
      <c r="S381">
        <v>1</v>
      </c>
      <c r="T381" t="b">
        <v>0</v>
      </c>
      <c r="U381">
        <v>0</v>
      </c>
    </row>
    <row r="382" spans="18:21" x14ac:dyDescent="0.3">
      <c r="R382">
        <v>43511</v>
      </c>
      <c r="S382">
        <v>1</v>
      </c>
      <c r="T382" t="b">
        <v>0</v>
      </c>
      <c r="U382">
        <v>0</v>
      </c>
    </row>
    <row r="383" spans="18:21" x14ac:dyDescent="0.3">
      <c r="R383">
        <v>43511</v>
      </c>
      <c r="S383">
        <v>1</v>
      </c>
      <c r="T383" t="b">
        <v>0</v>
      </c>
      <c r="U383">
        <v>0</v>
      </c>
    </row>
    <row r="384" spans="18:21" x14ac:dyDescent="0.3">
      <c r="R384">
        <v>43511</v>
      </c>
      <c r="S384">
        <v>1</v>
      </c>
      <c r="T384" t="b">
        <v>0</v>
      </c>
      <c r="U384">
        <v>0</v>
      </c>
    </row>
    <row r="385" spans="18:21" x14ac:dyDescent="0.3">
      <c r="R385">
        <v>43511</v>
      </c>
      <c r="S385">
        <v>1</v>
      </c>
      <c r="T385" t="b">
        <v>0</v>
      </c>
      <c r="U385">
        <v>0</v>
      </c>
    </row>
    <row r="386" spans="18:21" x14ac:dyDescent="0.3">
      <c r="R386">
        <v>43511</v>
      </c>
      <c r="S386">
        <v>1</v>
      </c>
      <c r="T386" t="b">
        <v>0</v>
      </c>
      <c r="U386">
        <v>0</v>
      </c>
    </row>
    <row r="387" spans="18:21" x14ac:dyDescent="0.3">
      <c r="R387">
        <v>43511</v>
      </c>
      <c r="S387">
        <v>1</v>
      </c>
      <c r="T387" t="b">
        <v>0</v>
      </c>
      <c r="U387">
        <v>0</v>
      </c>
    </row>
    <row r="388" spans="18:21" x14ac:dyDescent="0.3">
      <c r="R388">
        <v>43511</v>
      </c>
      <c r="S388">
        <v>1</v>
      </c>
      <c r="T388" t="b">
        <v>0</v>
      </c>
      <c r="U388">
        <v>0</v>
      </c>
    </row>
    <row r="389" spans="18:21" x14ac:dyDescent="0.3">
      <c r="R389">
        <v>43511</v>
      </c>
      <c r="S389">
        <v>1</v>
      </c>
      <c r="T389" t="b">
        <v>0</v>
      </c>
      <c r="U389">
        <v>0</v>
      </c>
    </row>
    <row r="390" spans="18:21" x14ac:dyDescent="0.3">
      <c r="R390">
        <v>43511</v>
      </c>
      <c r="S390">
        <v>1</v>
      </c>
      <c r="T390" t="b">
        <v>0</v>
      </c>
      <c r="U390">
        <v>0</v>
      </c>
    </row>
    <row r="391" spans="18:21" x14ac:dyDescent="0.3">
      <c r="R391">
        <v>43511</v>
      </c>
      <c r="S391">
        <v>1</v>
      </c>
      <c r="T391" t="b">
        <v>0</v>
      </c>
      <c r="U391">
        <v>0</v>
      </c>
    </row>
    <row r="392" spans="18:21" x14ac:dyDescent="0.3">
      <c r="R392">
        <v>43511</v>
      </c>
      <c r="S392">
        <v>1</v>
      </c>
      <c r="T392" t="b">
        <v>0</v>
      </c>
      <c r="U392">
        <v>0</v>
      </c>
    </row>
    <row r="393" spans="18:21" x14ac:dyDescent="0.3">
      <c r="R393">
        <v>43511</v>
      </c>
      <c r="S393">
        <v>1</v>
      </c>
      <c r="T393" t="b">
        <v>0</v>
      </c>
      <c r="U393">
        <v>0</v>
      </c>
    </row>
    <row r="394" spans="18:21" x14ac:dyDescent="0.3">
      <c r="R394">
        <v>43511</v>
      </c>
      <c r="S394">
        <v>1</v>
      </c>
      <c r="T394" t="b">
        <v>0</v>
      </c>
      <c r="U394">
        <v>0</v>
      </c>
    </row>
    <row r="395" spans="18:21" x14ac:dyDescent="0.3">
      <c r="R395">
        <v>43511</v>
      </c>
      <c r="S395">
        <v>1</v>
      </c>
      <c r="T395" t="b">
        <v>0</v>
      </c>
      <c r="U395">
        <v>0</v>
      </c>
    </row>
    <row r="396" spans="18:21" x14ac:dyDescent="0.3">
      <c r="R396">
        <v>43511</v>
      </c>
      <c r="S396">
        <v>1</v>
      </c>
      <c r="T396" t="b">
        <v>0</v>
      </c>
      <c r="U396">
        <v>0</v>
      </c>
    </row>
    <row r="397" spans="18:21" x14ac:dyDescent="0.3">
      <c r="R397">
        <v>43511</v>
      </c>
      <c r="S397">
        <v>1</v>
      </c>
      <c r="T397" t="b">
        <v>0</v>
      </c>
      <c r="U397">
        <v>0</v>
      </c>
    </row>
    <row r="398" spans="18:21" x14ac:dyDescent="0.3">
      <c r="R398">
        <v>43511</v>
      </c>
      <c r="S398">
        <v>1</v>
      </c>
      <c r="T398" t="b">
        <v>0</v>
      </c>
      <c r="U398">
        <v>0</v>
      </c>
    </row>
    <row r="399" spans="18:21" x14ac:dyDescent="0.3">
      <c r="R399">
        <v>43511</v>
      </c>
      <c r="S399">
        <v>1</v>
      </c>
      <c r="T399" t="b">
        <v>0</v>
      </c>
      <c r="U399">
        <v>0</v>
      </c>
    </row>
    <row r="400" spans="18:21" x14ac:dyDescent="0.3">
      <c r="R400">
        <v>43511</v>
      </c>
      <c r="S400">
        <v>1</v>
      </c>
      <c r="T400" t="b">
        <v>0</v>
      </c>
      <c r="U400">
        <v>0</v>
      </c>
    </row>
    <row r="401" spans="18:21" x14ac:dyDescent="0.3">
      <c r="R401">
        <v>43511</v>
      </c>
      <c r="S401">
        <v>1</v>
      </c>
      <c r="T401" t="b">
        <v>0</v>
      </c>
      <c r="U401">
        <v>0</v>
      </c>
    </row>
    <row r="402" spans="18:21" x14ac:dyDescent="0.3">
      <c r="R402">
        <v>43511</v>
      </c>
      <c r="S402">
        <v>1</v>
      </c>
      <c r="T402" t="b">
        <v>0</v>
      </c>
      <c r="U402">
        <v>0</v>
      </c>
    </row>
    <row r="403" spans="18:21" x14ac:dyDescent="0.3">
      <c r="R403">
        <v>43511</v>
      </c>
      <c r="S403">
        <v>1</v>
      </c>
      <c r="T403" t="b">
        <v>0</v>
      </c>
      <c r="U403">
        <v>0</v>
      </c>
    </row>
    <row r="404" spans="18:21" x14ac:dyDescent="0.3">
      <c r="R404">
        <v>43511</v>
      </c>
      <c r="S404">
        <v>1</v>
      </c>
      <c r="T404" t="b">
        <v>0</v>
      </c>
      <c r="U404">
        <v>0</v>
      </c>
    </row>
    <row r="405" spans="18:21" x14ac:dyDescent="0.3">
      <c r="R405">
        <v>43511</v>
      </c>
      <c r="S405">
        <v>1</v>
      </c>
      <c r="T405" t="b">
        <v>0</v>
      </c>
      <c r="U405">
        <v>0</v>
      </c>
    </row>
    <row r="406" spans="18:21" x14ac:dyDescent="0.3">
      <c r="R406">
        <v>43511</v>
      </c>
      <c r="S406">
        <v>1</v>
      </c>
      <c r="T406" t="b">
        <v>0</v>
      </c>
      <c r="U406">
        <v>0</v>
      </c>
    </row>
    <row r="407" spans="18:21" x14ac:dyDescent="0.3">
      <c r="R407">
        <v>43511</v>
      </c>
      <c r="S407">
        <v>1</v>
      </c>
      <c r="T407" t="b">
        <v>0</v>
      </c>
      <c r="U407">
        <v>0</v>
      </c>
    </row>
    <row r="408" spans="18:21" x14ac:dyDescent="0.3">
      <c r="R408">
        <v>43511</v>
      </c>
      <c r="S408">
        <v>1</v>
      </c>
      <c r="T408" t="b">
        <v>0</v>
      </c>
      <c r="U408">
        <v>0</v>
      </c>
    </row>
    <row r="409" spans="18:21" x14ac:dyDescent="0.3">
      <c r="R409">
        <v>43511</v>
      </c>
      <c r="S409">
        <v>1</v>
      </c>
      <c r="T409" t="b">
        <v>0</v>
      </c>
      <c r="U409">
        <v>0</v>
      </c>
    </row>
    <row r="410" spans="18:21" x14ac:dyDescent="0.3">
      <c r="R410">
        <v>43511</v>
      </c>
      <c r="S410">
        <v>1</v>
      </c>
      <c r="T410" t="b">
        <v>0</v>
      </c>
      <c r="U410">
        <v>0</v>
      </c>
    </row>
    <row r="411" spans="18:21" x14ac:dyDescent="0.3">
      <c r="R411">
        <v>43511</v>
      </c>
      <c r="S411">
        <v>1</v>
      </c>
      <c r="T411" t="b">
        <v>0</v>
      </c>
      <c r="U411">
        <v>0</v>
      </c>
    </row>
    <row r="412" spans="18:21" x14ac:dyDescent="0.3">
      <c r="R412">
        <v>43511</v>
      </c>
      <c r="S412">
        <v>1</v>
      </c>
      <c r="T412" t="b">
        <v>0</v>
      </c>
      <c r="U412">
        <v>0</v>
      </c>
    </row>
    <row r="413" spans="18:21" x14ac:dyDescent="0.3">
      <c r="R413">
        <v>43511</v>
      </c>
      <c r="S413">
        <v>1</v>
      </c>
      <c r="T413" t="b">
        <v>0</v>
      </c>
      <c r="U413">
        <v>0</v>
      </c>
    </row>
    <row r="414" spans="18:21" x14ac:dyDescent="0.3">
      <c r="R414">
        <v>43511</v>
      </c>
      <c r="S414">
        <v>1</v>
      </c>
      <c r="T414" t="b">
        <v>0</v>
      </c>
      <c r="U414">
        <v>0</v>
      </c>
    </row>
    <row r="415" spans="18:21" x14ac:dyDescent="0.3">
      <c r="R415">
        <v>43511</v>
      </c>
      <c r="S415">
        <v>1</v>
      </c>
      <c r="T415" t="b">
        <v>0</v>
      </c>
      <c r="U415">
        <v>0</v>
      </c>
    </row>
    <row r="416" spans="18:21" x14ac:dyDescent="0.3">
      <c r="R416">
        <v>43511</v>
      </c>
      <c r="S416">
        <v>1</v>
      </c>
      <c r="T416" t="b">
        <v>0</v>
      </c>
      <c r="U416">
        <v>0</v>
      </c>
    </row>
    <row r="417" spans="18:21" x14ac:dyDescent="0.3">
      <c r="R417">
        <v>43511</v>
      </c>
      <c r="S417">
        <v>1</v>
      </c>
      <c r="T417" t="b">
        <v>0</v>
      </c>
      <c r="U417">
        <v>0</v>
      </c>
    </row>
    <row r="418" spans="18:21" x14ac:dyDescent="0.3">
      <c r="R418">
        <v>43511</v>
      </c>
      <c r="S418">
        <v>1</v>
      </c>
      <c r="T418" t="b">
        <v>0</v>
      </c>
      <c r="U418">
        <v>0</v>
      </c>
    </row>
    <row r="419" spans="18:21" x14ac:dyDescent="0.3">
      <c r="R419">
        <v>43511</v>
      </c>
      <c r="S419">
        <v>1</v>
      </c>
      <c r="T419" t="b">
        <v>0</v>
      </c>
      <c r="U419">
        <v>0</v>
      </c>
    </row>
    <row r="420" spans="18:21" x14ac:dyDescent="0.3">
      <c r="R420">
        <v>43511</v>
      </c>
      <c r="S420">
        <v>1</v>
      </c>
      <c r="T420" t="b">
        <v>0</v>
      </c>
      <c r="U420">
        <v>0</v>
      </c>
    </row>
    <row r="421" spans="18:21" x14ac:dyDescent="0.3">
      <c r="R421">
        <v>43511</v>
      </c>
      <c r="S421">
        <v>1</v>
      </c>
      <c r="T421" t="b">
        <v>0</v>
      </c>
      <c r="U421">
        <v>0</v>
      </c>
    </row>
    <row r="422" spans="18:21" x14ac:dyDescent="0.3">
      <c r="R422">
        <v>43511</v>
      </c>
      <c r="S422">
        <v>1</v>
      </c>
      <c r="T422" t="b">
        <v>0</v>
      </c>
      <c r="U422">
        <v>0</v>
      </c>
    </row>
    <row r="423" spans="18:21" x14ac:dyDescent="0.3">
      <c r="R423">
        <v>43511</v>
      </c>
      <c r="S423">
        <v>1</v>
      </c>
      <c r="T423" t="b">
        <v>0</v>
      </c>
      <c r="U423">
        <v>0</v>
      </c>
    </row>
    <row r="424" spans="18:21" x14ac:dyDescent="0.3">
      <c r="R424">
        <v>43511</v>
      </c>
      <c r="S424">
        <v>1</v>
      </c>
      <c r="T424" t="b">
        <v>0</v>
      </c>
      <c r="U424">
        <v>0</v>
      </c>
    </row>
    <row r="425" spans="18:21" x14ac:dyDescent="0.3">
      <c r="R425">
        <v>43511</v>
      </c>
      <c r="S425">
        <v>1</v>
      </c>
      <c r="T425" t="b">
        <v>0</v>
      </c>
      <c r="U425">
        <v>0</v>
      </c>
    </row>
    <row r="426" spans="18:21" x14ac:dyDescent="0.3">
      <c r="R426">
        <v>43511</v>
      </c>
      <c r="S426">
        <v>1</v>
      </c>
      <c r="T426" t="b">
        <v>0</v>
      </c>
      <c r="U426">
        <v>0</v>
      </c>
    </row>
    <row r="427" spans="18:21" x14ac:dyDescent="0.3">
      <c r="R427">
        <v>43511</v>
      </c>
      <c r="S427">
        <v>1</v>
      </c>
      <c r="T427" t="b">
        <v>0</v>
      </c>
      <c r="U427">
        <v>0</v>
      </c>
    </row>
    <row r="428" spans="18:21" x14ac:dyDescent="0.3">
      <c r="R428">
        <v>43511</v>
      </c>
      <c r="S428">
        <v>1</v>
      </c>
      <c r="T428" t="b">
        <v>0</v>
      </c>
      <c r="U428">
        <v>0</v>
      </c>
    </row>
    <row r="429" spans="18:21" x14ac:dyDescent="0.3">
      <c r="R429">
        <v>43511</v>
      </c>
      <c r="S429">
        <v>1</v>
      </c>
      <c r="T429" t="b">
        <v>0</v>
      </c>
      <c r="U429">
        <v>0</v>
      </c>
    </row>
    <row r="430" spans="18:21" x14ac:dyDescent="0.3">
      <c r="R430">
        <v>43511</v>
      </c>
      <c r="S430">
        <v>1</v>
      </c>
      <c r="T430" t="b">
        <v>0</v>
      </c>
      <c r="U430">
        <v>0</v>
      </c>
    </row>
    <row r="431" spans="18:21" x14ac:dyDescent="0.3">
      <c r="R431">
        <v>43511</v>
      </c>
      <c r="S431">
        <v>1</v>
      </c>
      <c r="T431" t="b">
        <v>0</v>
      </c>
      <c r="U431">
        <v>0</v>
      </c>
    </row>
    <row r="432" spans="18:21" x14ac:dyDescent="0.3">
      <c r="R432">
        <v>43511</v>
      </c>
      <c r="S432">
        <v>1</v>
      </c>
      <c r="T432" t="b">
        <v>0</v>
      </c>
      <c r="U432">
        <v>0</v>
      </c>
    </row>
    <row r="433" spans="18:21" x14ac:dyDescent="0.3">
      <c r="R433">
        <v>43511</v>
      </c>
      <c r="S433">
        <v>1</v>
      </c>
      <c r="T433" t="b">
        <v>0</v>
      </c>
      <c r="U433">
        <v>0</v>
      </c>
    </row>
    <row r="434" spans="18:21" x14ac:dyDescent="0.3">
      <c r="R434">
        <v>43511</v>
      </c>
      <c r="S434">
        <v>1</v>
      </c>
      <c r="T434" t="b">
        <v>0</v>
      </c>
      <c r="U434">
        <v>0</v>
      </c>
    </row>
    <row r="435" spans="18:21" x14ac:dyDescent="0.3">
      <c r="R435">
        <v>43511</v>
      </c>
      <c r="S435">
        <v>1</v>
      </c>
      <c r="T435" t="b">
        <v>0</v>
      </c>
      <c r="U435">
        <v>0</v>
      </c>
    </row>
    <row r="436" spans="18:21" x14ac:dyDescent="0.3">
      <c r="R436">
        <v>43511</v>
      </c>
      <c r="S436">
        <v>1</v>
      </c>
      <c r="T436" t="b">
        <v>0</v>
      </c>
      <c r="U436">
        <v>0</v>
      </c>
    </row>
    <row r="437" spans="18:21" x14ac:dyDescent="0.3">
      <c r="R437">
        <v>43511</v>
      </c>
      <c r="S437">
        <v>1</v>
      </c>
      <c r="T437" t="b">
        <v>0</v>
      </c>
      <c r="U437">
        <v>0</v>
      </c>
    </row>
    <row r="438" spans="18:21" x14ac:dyDescent="0.3">
      <c r="R438">
        <v>43511</v>
      </c>
      <c r="S438">
        <v>1</v>
      </c>
      <c r="T438" t="b">
        <v>0</v>
      </c>
      <c r="U438">
        <v>0</v>
      </c>
    </row>
    <row r="439" spans="18:21" x14ac:dyDescent="0.3">
      <c r="R439">
        <v>43511</v>
      </c>
      <c r="S439">
        <v>1</v>
      </c>
      <c r="T439" t="b">
        <v>0</v>
      </c>
      <c r="U439">
        <v>0</v>
      </c>
    </row>
    <row r="440" spans="18:21" x14ac:dyDescent="0.3">
      <c r="R440">
        <v>43511</v>
      </c>
      <c r="S440">
        <v>1</v>
      </c>
      <c r="T440" t="b">
        <v>0</v>
      </c>
      <c r="U440">
        <v>0</v>
      </c>
    </row>
    <row r="441" spans="18:21" x14ac:dyDescent="0.3">
      <c r="R441">
        <v>43511</v>
      </c>
      <c r="S441">
        <v>1</v>
      </c>
      <c r="T441" t="b">
        <v>0</v>
      </c>
      <c r="U441">
        <v>0</v>
      </c>
    </row>
    <row r="442" spans="18:21" x14ac:dyDescent="0.3">
      <c r="R442">
        <v>43511</v>
      </c>
      <c r="S442">
        <v>1</v>
      </c>
      <c r="T442" t="b">
        <v>0</v>
      </c>
      <c r="U442">
        <v>0</v>
      </c>
    </row>
    <row r="443" spans="18:21" x14ac:dyDescent="0.3">
      <c r="R443">
        <v>43511</v>
      </c>
      <c r="S443">
        <v>1</v>
      </c>
      <c r="T443" t="b">
        <v>0</v>
      </c>
      <c r="U443">
        <v>0</v>
      </c>
    </row>
    <row r="444" spans="18:21" x14ac:dyDescent="0.3">
      <c r="R444">
        <v>43511</v>
      </c>
      <c r="S444">
        <v>1</v>
      </c>
      <c r="T444" t="b">
        <v>0</v>
      </c>
      <c r="U444">
        <v>0</v>
      </c>
    </row>
    <row r="445" spans="18:21" x14ac:dyDescent="0.3">
      <c r="R445">
        <v>43511</v>
      </c>
      <c r="S445">
        <v>1</v>
      </c>
      <c r="T445" t="b">
        <v>0</v>
      </c>
      <c r="U445">
        <v>0</v>
      </c>
    </row>
    <row r="446" spans="18:21" x14ac:dyDescent="0.3">
      <c r="R446">
        <v>43511</v>
      </c>
      <c r="S446">
        <v>1</v>
      </c>
      <c r="T446" t="b">
        <v>0</v>
      </c>
      <c r="U446">
        <v>0</v>
      </c>
    </row>
    <row r="447" spans="18:21" x14ac:dyDescent="0.3">
      <c r="R447">
        <v>43511</v>
      </c>
      <c r="S447">
        <v>1</v>
      </c>
      <c r="T447" t="b">
        <v>0</v>
      </c>
      <c r="U447">
        <v>0</v>
      </c>
    </row>
    <row r="448" spans="18:21" x14ac:dyDescent="0.3">
      <c r="R448">
        <v>43511</v>
      </c>
      <c r="S448">
        <v>1</v>
      </c>
      <c r="T448" t="b">
        <v>0</v>
      </c>
      <c r="U448">
        <v>0</v>
      </c>
    </row>
    <row r="449" spans="18:21" x14ac:dyDescent="0.3">
      <c r="R449">
        <v>43511</v>
      </c>
      <c r="S449">
        <v>1</v>
      </c>
      <c r="T449" t="b">
        <v>0</v>
      </c>
      <c r="U449">
        <v>0</v>
      </c>
    </row>
    <row r="450" spans="18:21" x14ac:dyDescent="0.3">
      <c r="R450">
        <v>43511</v>
      </c>
      <c r="S450">
        <v>1</v>
      </c>
      <c r="T450" t="b">
        <v>0</v>
      </c>
      <c r="U450">
        <v>0</v>
      </c>
    </row>
    <row r="451" spans="18:21" x14ac:dyDescent="0.3">
      <c r="R451">
        <v>43511</v>
      </c>
      <c r="S451">
        <v>1</v>
      </c>
      <c r="T451" t="b">
        <v>0</v>
      </c>
      <c r="U451">
        <v>0</v>
      </c>
    </row>
    <row r="452" spans="18:21" x14ac:dyDescent="0.3">
      <c r="R452">
        <v>43511</v>
      </c>
      <c r="S452">
        <v>1</v>
      </c>
      <c r="T452" t="b">
        <v>0</v>
      </c>
      <c r="U452">
        <v>0</v>
      </c>
    </row>
    <row r="453" spans="18:21" x14ac:dyDescent="0.3">
      <c r="R453">
        <v>43511</v>
      </c>
      <c r="S453">
        <v>1</v>
      </c>
      <c r="T453" t="b">
        <v>0</v>
      </c>
      <c r="U453">
        <v>0</v>
      </c>
    </row>
    <row r="454" spans="18:21" x14ac:dyDescent="0.3">
      <c r="R454">
        <v>43511</v>
      </c>
      <c r="S454">
        <v>1</v>
      </c>
      <c r="T454" t="b">
        <v>0</v>
      </c>
      <c r="U454">
        <v>0</v>
      </c>
    </row>
    <row r="455" spans="18:21" x14ac:dyDescent="0.3">
      <c r="R455">
        <v>43511</v>
      </c>
      <c r="S455">
        <v>1</v>
      </c>
      <c r="T455" t="b">
        <v>0</v>
      </c>
      <c r="U455">
        <v>0</v>
      </c>
    </row>
    <row r="456" spans="18:21" x14ac:dyDescent="0.3">
      <c r="R456">
        <v>43511</v>
      </c>
      <c r="S456">
        <v>1</v>
      </c>
      <c r="T456" t="b">
        <v>0</v>
      </c>
      <c r="U456">
        <v>0</v>
      </c>
    </row>
    <row r="457" spans="18:21" x14ac:dyDescent="0.3">
      <c r="R457">
        <v>43511</v>
      </c>
      <c r="S457">
        <v>1</v>
      </c>
      <c r="T457" t="b">
        <v>0</v>
      </c>
      <c r="U457">
        <v>0</v>
      </c>
    </row>
    <row r="458" spans="18:21" x14ac:dyDescent="0.3">
      <c r="R458">
        <v>43511</v>
      </c>
      <c r="S458">
        <v>1</v>
      </c>
      <c r="T458" t="b">
        <v>0</v>
      </c>
      <c r="U458">
        <v>0</v>
      </c>
    </row>
    <row r="459" spans="18:21" x14ac:dyDescent="0.3">
      <c r="R459">
        <v>43511</v>
      </c>
      <c r="S459">
        <v>1</v>
      </c>
      <c r="T459" t="b">
        <v>0</v>
      </c>
      <c r="U459">
        <v>0</v>
      </c>
    </row>
    <row r="460" spans="18:21" x14ac:dyDescent="0.3">
      <c r="R460">
        <v>43511</v>
      </c>
      <c r="S460">
        <v>1</v>
      </c>
      <c r="T460" t="b">
        <v>0</v>
      </c>
      <c r="U460">
        <v>0</v>
      </c>
    </row>
    <row r="461" spans="18:21" x14ac:dyDescent="0.3">
      <c r="R461">
        <v>43511</v>
      </c>
      <c r="S461">
        <v>1</v>
      </c>
      <c r="T461" t="b">
        <v>0</v>
      </c>
      <c r="U461">
        <v>0</v>
      </c>
    </row>
    <row r="462" spans="18:21" x14ac:dyDescent="0.3">
      <c r="R462">
        <v>43511</v>
      </c>
      <c r="S462">
        <v>1</v>
      </c>
      <c r="T462" t="b">
        <v>0</v>
      </c>
      <c r="U462">
        <v>0</v>
      </c>
    </row>
    <row r="463" spans="18:21" x14ac:dyDescent="0.3">
      <c r="R463">
        <v>43511</v>
      </c>
      <c r="S463">
        <v>1</v>
      </c>
      <c r="T463" t="b">
        <v>0</v>
      </c>
      <c r="U463">
        <v>0</v>
      </c>
    </row>
    <row r="464" spans="18:21" x14ac:dyDescent="0.3">
      <c r="R464">
        <v>43511</v>
      </c>
      <c r="S464">
        <v>1</v>
      </c>
      <c r="T464" t="b">
        <v>0</v>
      </c>
      <c r="U464">
        <v>0</v>
      </c>
    </row>
    <row r="465" spans="18:21" x14ac:dyDescent="0.3">
      <c r="R465">
        <v>43511</v>
      </c>
      <c r="S465">
        <v>1</v>
      </c>
      <c r="T465" t="b">
        <v>0</v>
      </c>
      <c r="U465">
        <v>0</v>
      </c>
    </row>
    <row r="466" spans="18:21" x14ac:dyDescent="0.3">
      <c r="R466">
        <v>43511</v>
      </c>
      <c r="S466">
        <v>1</v>
      </c>
      <c r="T466" t="b">
        <v>0</v>
      </c>
      <c r="U466">
        <v>0</v>
      </c>
    </row>
    <row r="467" spans="18:21" x14ac:dyDescent="0.3">
      <c r="R467">
        <v>43511</v>
      </c>
      <c r="S467">
        <v>1</v>
      </c>
      <c r="T467" t="b">
        <v>0</v>
      </c>
      <c r="U467">
        <v>0</v>
      </c>
    </row>
    <row r="468" spans="18:21" x14ac:dyDescent="0.3">
      <c r="R468">
        <v>43511</v>
      </c>
      <c r="S468">
        <v>1</v>
      </c>
      <c r="T468" t="b">
        <v>0</v>
      </c>
      <c r="U468">
        <v>0</v>
      </c>
    </row>
    <row r="469" spans="18:21" x14ac:dyDescent="0.3">
      <c r="R469">
        <v>43511</v>
      </c>
      <c r="S469">
        <v>1</v>
      </c>
      <c r="T469" t="b">
        <v>0</v>
      </c>
      <c r="U469">
        <v>0</v>
      </c>
    </row>
    <row r="470" spans="18:21" x14ac:dyDescent="0.3">
      <c r="R470">
        <v>43511</v>
      </c>
      <c r="S470">
        <v>1</v>
      </c>
      <c r="T470" t="b">
        <v>0</v>
      </c>
      <c r="U470">
        <v>0</v>
      </c>
    </row>
    <row r="471" spans="18:21" x14ac:dyDescent="0.3">
      <c r="R471">
        <v>43511</v>
      </c>
      <c r="S471">
        <v>1</v>
      </c>
      <c r="T471" t="b">
        <v>0</v>
      </c>
      <c r="U471">
        <v>0</v>
      </c>
    </row>
    <row r="472" spans="18:21" x14ac:dyDescent="0.3">
      <c r="R472">
        <v>43511</v>
      </c>
      <c r="S472">
        <v>1</v>
      </c>
      <c r="T472" t="b">
        <v>0</v>
      </c>
      <c r="U472">
        <v>0</v>
      </c>
    </row>
    <row r="473" spans="18:21" x14ac:dyDescent="0.3">
      <c r="R473">
        <v>43511</v>
      </c>
      <c r="S473">
        <v>1</v>
      </c>
      <c r="T473" t="b">
        <v>0</v>
      </c>
      <c r="U473">
        <v>0</v>
      </c>
    </row>
    <row r="474" spans="18:21" x14ac:dyDescent="0.3">
      <c r="R474">
        <v>43511</v>
      </c>
      <c r="S474">
        <v>1</v>
      </c>
      <c r="T474" t="b">
        <v>0</v>
      </c>
      <c r="U474">
        <v>0</v>
      </c>
    </row>
    <row r="475" spans="18:21" x14ac:dyDescent="0.3">
      <c r="R475">
        <v>43511</v>
      </c>
      <c r="S475">
        <v>1</v>
      </c>
      <c r="T475" t="b">
        <v>0</v>
      </c>
      <c r="U475">
        <v>0</v>
      </c>
    </row>
    <row r="476" spans="18:21" x14ac:dyDescent="0.3">
      <c r="R476">
        <v>43511</v>
      </c>
      <c r="S476">
        <v>1</v>
      </c>
      <c r="T476" t="b">
        <v>0</v>
      </c>
      <c r="U476">
        <v>0</v>
      </c>
    </row>
    <row r="477" spans="18:21" x14ac:dyDescent="0.3">
      <c r="R477">
        <v>43511</v>
      </c>
      <c r="S477">
        <v>1</v>
      </c>
      <c r="T477" t="b">
        <v>0</v>
      </c>
      <c r="U477">
        <v>0</v>
      </c>
    </row>
    <row r="478" spans="18:21" x14ac:dyDescent="0.3">
      <c r="R478">
        <v>43511</v>
      </c>
      <c r="S478">
        <v>1</v>
      </c>
      <c r="T478" t="b">
        <v>0</v>
      </c>
      <c r="U478">
        <v>0</v>
      </c>
    </row>
    <row r="479" spans="18:21" x14ac:dyDescent="0.3">
      <c r="R479">
        <v>43511</v>
      </c>
      <c r="S479">
        <v>1</v>
      </c>
      <c r="T479" t="b">
        <v>0</v>
      </c>
      <c r="U479">
        <v>0</v>
      </c>
    </row>
    <row r="480" spans="18:21" x14ac:dyDescent="0.3">
      <c r="R480">
        <v>43511</v>
      </c>
      <c r="S480">
        <v>1</v>
      </c>
      <c r="T480" t="b">
        <v>0</v>
      </c>
      <c r="U480">
        <v>0</v>
      </c>
    </row>
    <row r="481" spans="18:21" x14ac:dyDescent="0.3">
      <c r="R481">
        <v>43511</v>
      </c>
      <c r="S481">
        <v>1</v>
      </c>
      <c r="T481" t="b">
        <v>0</v>
      </c>
      <c r="U481">
        <v>0</v>
      </c>
    </row>
    <row r="482" spans="18:21" x14ac:dyDescent="0.3">
      <c r="R482">
        <v>43511</v>
      </c>
      <c r="S482">
        <v>1</v>
      </c>
      <c r="T482" t="b">
        <v>0</v>
      </c>
      <c r="U482">
        <v>0</v>
      </c>
    </row>
    <row r="483" spans="18:21" x14ac:dyDescent="0.3">
      <c r="R483">
        <v>43511</v>
      </c>
      <c r="S483">
        <v>1</v>
      </c>
      <c r="T483" t="b">
        <v>0</v>
      </c>
      <c r="U483">
        <v>0</v>
      </c>
    </row>
    <row r="484" spans="18:21" x14ac:dyDescent="0.3">
      <c r="R484">
        <v>43511</v>
      </c>
      <c r="S484">
        <v>1</v>
      </c>
      <c r="T484" t="b">
        <v>0</v>
      </c>
      <c r="U484">
        <v>0</v>
      </c>
    </row>
    <row r="485" spans="18:21" x14ac:dyDescent="0.3">
      <c r="R485">
        <v>43511</v>
      </c>
      <c r="S485">
        <v>1</v>
      </c>
      <c r="T485" t="b">
        <v>0</v>
      </c>
      <c r="U485">
        <v>0</v>
      </c>
    </row>
    <row r="486" spans="18:21" x14ac:dyDescent="0.3">
      <c r="R486">
        <v>43511</v>
      </c>
      <c r="S486">
        <v>1</v>
      </c>
      <c r="T486" t="b">
        <v>0</v>
      </c>
      <c r="U486">
        <v>0</v>
      </c>
    </row>
    <row r="487" spans="18:21" x14ac:dyDescent="0.3">
      <c r="R487">
        <v>43511</v>
      </c>
      <c r="S487">
        <v>1</v>
      </c>
      <c r="T487" t="b">
        <v>0</v>
      </c>
      <c r="U487">
        <v>0</v>
      </c>
    </row>
    <row r="488" spans="18:21" x14ac:dyDescent="0.3">
      <c r="R488">
        <v>43511</v>
      </c>
      <c r="S488">
        <v>1</v>
      </c>
      <c r="T488" t="b">
        <v>0</v>
      </c>
      <c r="U488">
        <v>0</v>
      </c>
    </row>
    <row r="489" spans="18:21" x14ac:dyDescent="0.3">
      <c r="R489">
        <v>43511</v>
      </c>
      <c r="S489">
        <v>1</v>
      </c>
      <c r="T489" t="b">
        <v>0</v>
      </c>
      <c r="U489">
        <v>0</v>
      </c>
    </row>
    <row r="490" spans="18:21" x14ac:dyDescent="0.3">
      <c r="R490">
        <v>43511</v>
      </c>
      <c r="S490">
        <v>1</v>
      </c>
      <c r="T490" t="b">
        <v>0</v>
      </c>
      <c r="U490">
        <v>0</v>
      </c>
    </row>
    <row r="491" spans="18:21" x14ac:dyDescent="0.3">
      <c r="R491">
        <v>43511</v>
      </c>
      <c r="S491">
        <v>1</v>
      </c>
      <c r="T491" t="b">
        <v>0</v>
      </c>
      <c r="U491">
        <v>0</v>
      </c>
    </row>
    <row r="492" spans="18:21" x14ac:dyDescent="0.3">
      <c r="R492">
        <v>43511</v>
      </c>
      <c r="S492">
        <v>1</v>
      </c>
      <c r="T492" t="b">
        <v>0</v>
      </c>
      <c r="U492">
        <v>0</v>
      </c>
    </row>
    <row r="493" spans="18:21" x14ac:dyDescent="0.3">
      <c r="R493">
        <v>43511</v>
      </c>
      <c r="S493">
        <v>1</v>
      </c>
      <c r="T493" t="b">
        <v>0</v>
      </c>
      <c r="U493">
        <v>0</v>
      </c>
    </row>
    <row r="494" spans="18:21" x14ac:dyDescent="0.3">
      <c r="R494">
        <v>43511</v>
      </c>
      <c r="S494">
        <v>1</v>
      </c>
      <c r="T494" t="b">
        <v>0</v>
      </c>
      <c r="U494">
        <v>0</v>
      </c>
    </row>
    <row r="495" spans="18:21" x14ac:dyDescent="0.3">
      <c r="R495">
        <v>43511</v>
      </c>
      <c r="S495">
        <v>1</v>
      </c>
      <c r="T495" t="b">
        <v>0</v>
      </c>
      <c r="U495">
        <v>0</v>
      </c>
    </row>
    <row r="496" spans="18:21" x14ac:dyDescent="0.3">
      <c r="R496">
        <v>43511</v>
      </c>
      <c r="S496">
        <v>1</v>
      </c>
      <c r="T496" t="b">
        <v>0</v>
      </c>
      <c r="U496">
        <v>0</v>
      </c>
    </row>
    <row r="497" spans="18:21" x14ac:dyDescent="0.3">
      <c r="R497">
        <v>43511</v>
      </c>
      <c r="S497">
        <v>1</v>
      </c>
      <c r="T497" t="b">
        <v>0</v>
      </c>
      <c r="U497">
        <v>0</v>
      </c>
    </row>
    <row r="498" spans="18:21" x14ac:dyDescent="0.3">
      <c r="R498">
        <v>43511</v>
      </c>
      <c r="S498">
        <v>1</v>
      </c>
      <c r="T498" t="b">
        <v>0</v>
      </c>
      <c r="U498">
        <v>0</v>
      </c>
    </row>
    <row r="499" spans="18:21" x14ac:dyDescent="0.3">
      <c r="R499">
        <v>43511</v>
      </c>
      <c r="S499">
        <v>1</v>
      </c>
      <c r="T499" t="b">
        <v>0</v>
      </c>
      <c r="U499">
        <v>0</v>
      </c>
    </row>
    <row r="500" spans="18:21" x14ac:dyDescent="0.3">
      <c r="R500">
        <v>43511</v>
      </c>
      <c r="S500">
        <v>1</v>
      </c>
      <c r="T500" t="b">
        <v>0</v>
      </c>
      <c r="U500">
        <v>0</v>
      </c>
    </row>
    <row r="501" spans="18:21" x14ac:dyDescent="0.3">
      <c r="R501">
        <v>43511</v>
      </c>
      <c r="S501">
        <v>1</v>
      </c>
      <c r="T501" t="b">
        <v>0</v>
      </c>
      <c r="U501">
        <v>0</v>
      </c>
    </row>
    <row r="502" spans="18:21" x14ac:dyDescent="0.3">
      <c r="R502">
        <v>43511</v>
      </c>
      <c r="S502">
        <v>1</v>
      </c>
      <c r="T502" t="b">
        <v>0</v>
      </c>
      <c r="U502">
        <v>0</v>
      </c>
    </row>
    <row r="503" spans="18:21" x14ac:dyDescent="0.3">
      <c r="R503">
        <v>43511</v>
      </c>
      <c r="S503">
        <v>1</v>
      </c>
      <c r="T503" t="b">
        <v>0</v>
      </c>
      <c r="U503">
        <v>0</v>
      </c>
    </row>
    <row r="504" spans="18:21" x14ac:dyDescent="0.3">
      <c r="R504">
        <v>43511</v>
      </c>
      <c r="S504">
        <v>1</v>
      </c>
      <c r="T504" t="b">
        <v>0</v>
      </c>
      <c r="U504">
        <v>0</v>
      </c>
    </row>
    <row r="505" spans="18:21" x14ac:dyDescent="0.3">
      <c r="R505">
        <v>43511</v>
      </c>
      <c r="S505">
        <v>1</v>
      </c>
      <c r="T505" t="b">
        <v>0</v>
      </c>
      <c r="U505">
        <v>0</v>
      </c>
    </row>
    <row r="506" spans="18:21" x14ac:dyDescent="0.3">
      <c r="R506">
        <v>43511</v>
      </c>
      <c r="S506">
        <v>1</v>
      </c>
      <c r="T506" t="b">
        <v>0</v>
      </c>
      <c r="U506">
        <v>0</v>
      </c>
    </row>
    <row r="507" spans="18:21" x14ac:dyDescent="0.3">
      <c r="R507">
        <v>43511</v>
      </c>
      <c r="S507">
        <v>1</v>
      </c>
      <c r="T507" t="b">
        <v>0</v>
      </c>
      <c r="U507">
        <v>0</v>
      </c>
    </row>
    <row r="508" spans="18:21" x14ac:dyDescent="0.3">
      <c r="R508">
        <v>43511</v>
      </c>
      <c r="S508">
        <v>1</v>
      </c>
      <c r="T508" t="b">
        <v>0</v>
      </c>
      <c r="U508">
        <v>0</v>
      </c>
    </row>
    <row r="509" spans="18:21" x14ac:dyDescent="0.3">
      <c r="R509">
        <v>43511</v>
      </c>
      <c r="S509">
        <v>1</v>
      </c>
      <c r="T509" t="b">
        <v>0</v>
      </c>
      <c r="U509">
        <v>0</v>
      </c>
    </row>
    <row r="510" spans="18:21" x14ac:dyDescent="0.3">
      <c r="R510">
        <v>43511</v>
      </c>
      <c r="S510">
        <v>1</v>
      </c>
      <c r="T510" t="b">
        <v>0</v>
      </c>
      <c r="U510">
        <v>0</v>
      </c>
    </row>
    <row r="511" spans="18:21" x14ac:dyDescent="0.3">
      <c r="R511">
        <v>43511</v>
      </c>
      <c r="S511">
        <v>1</v>
      </c>
      <c r="T511" t="b">
        <v>0</v>
      </c>
      <c r="U511">
        <v>0</v>
      </c>
    </row>
    <row r="512" spans="18:21" x14ac:dyDescent="0.3">
      <c r="R512">
        <v>43511</v>
      </c>
      <c r="S512">
        <v>1</v>
      </c>
      <c r="T512" t="b">
        <v>0</v>
      </c>
      <c r="U512">
        <v>0</v>
      </c>
    </row>
    <row r="513" spans="18:21" x14ac:dyDescent="0.3">
      <c r="R513">
        <v>43511</v>
      </c>
      <c r="S513">
        <v>1</v>
      </c>
      <c r="T513" t="b">
        <v>0</v>
      </c>
      <c r="U513">
        <v>0</v>
      </c>
    </row>
    <row r="514" spans="18:21" x14ac:dyDescent="0.3">
      <c r="R514">
        <v>43511</v>
      </c>
      <c r="S514">
        <v>1</v>
      </c>
      <c r="T514" t="b">
        <v>0</v>
      </c>
      <c r="U514">
        <v>0</v>
      </c>
    </row>
    <row r="515" spans="18:21" x14ac:dyDescent="0.3">
      <c r="R515">
        <v>43511</v>
      </c>
      <c r="S515">
        <v>1</v>
      </c>
      <c r="T515" t="b">
        <v>0</v>
      </c>
      <c r="U515">
        <v>0</v>
      </c>
    </row>
    <row r="516" spans="18:21" x14ac:dyDescent="0.3">
      <c r="R516">
        <v>43511</v>
      </c>
      <c r="S516">
        <v>1</v>
      </c>
      <c r="T516" t="b">
        <v>0</v>
      </c>
      <c r="U516">
        <v>0</v>
      </c>
    </row>
    <row r="517" spans="18:21" x14ac:dyDescent="0.3">
      <c r="R517">
        <v>43511</v>
      </c>
      <c r="S517">
        <v>1</v>
      </c>
      <c r="T517" t="b">
        <v>0</v>
      </c>
      <c r="U517">
        <v>0</v>
      </c>
    </row>
    <row r="518" spans="18:21" x14ac:dyDescent="0.3">
      <c r="R518">
        <v>43511</v>
      </c>
      <c r="S518">
        <v>1</v>
      </c>
      <c r="T518" t="b">
        <v>0</v>
      </c>
      <c r="U518">
        <v>0</v>
      </c>
    </row>
    <row r="519" spans="18:21" x14ac:dyDescent="0.3">
      <c r="R519">
        <v>43511</v>
      </c>
      <c r="S519">
        <v>1</v>
      </c>
      <c r="T519" t="b">
        <v>0</v>
      </c>
      <c r="U519">
        <v>0</v>
      </c>
    </row>
    <row r="520" spans="18:21" x14ac:dyDescent="0.3">
      <c r="R520">
        <v>43511</v>
      </c>
      <c r="S520">
        <v>1</v>
      </c>
      <c r="T520" t="b">
        <v>0</v>
      </c>
      <c r="U520">
        <v>0</v>
      </c>
    </row>
    <row r="521" spans="18:21" x14ac:dyDescent="0.3">
      <c r="R521">
        <v>43511</v>
      </c>
      <c r="S521">
        <v>1</v>
      </c>
      <c r="T521" t="b">
        <v>0</v>
      </c>
      <c r="U521">
        <v>0</v>
      </c>
    </row>
    <row r="522" spans="18:21" x14ac:dyDescent="0.3">
      <c r="R522">
        <v>43511</v>
      </c>
      <c r="S522">
        <v>1</v>
      </c>
      <c r="T522" t="b">
        <v>0</v>
      </c>
      <c r="U522">
        <v>0</v>
      </c>
    </row>
    <row r="523" spans="18:21" x14ac:dyDescent="0.3">
      <c r="R523">
        <v>43511</v>
      </c>
      <c r="S523">
        <v>1</v>
      </c>
      <c r="T523" t="b">
        <v>0</v>
      </c>
      <c r="U523">
        <v>0</v>
      </c>
    </row>
    <row r="524" spans="18:21" x14ac:dyDescent="0.3">
      <c r="R524">
        <v>43511</v>
      </c>
      <c r="S524">
        <v>1</v>
      </c>
      <c r="T524" t="b">
        <v>0</v>
      </c>
      <c r="U524">
        <v>0</v>
      </c>
    </row>
    <row r="525" spans="18:21" x14ac:dyDescent="0.3">
      <c r="R525">
        <v>43511</v>
      </c>
      <c r="S525">
        <v>1</v>
      </c>
      <c r="T525" t="b">
        <v>0</v>
      </c>
      <c r="U525">
        <v>0</v>
      </c>
    </row>
    <row r="526" spans="18:21" x14ac:dyDescent="0.3">
      <c r="R526">
        <v>43511</v>
      </c>
      <c r="S526">
        <v>1</v>
      </c>
      <c r="T526" t="b">
        <v>0</v>
      </c>
      <c r="U526">
        <v>0</v>
      </c>
    </row>
    <row r="527" spans="18:21" x14ac:dyDescent="0.3">
      <c r="R527">
        <v>43511</v>
      </c>
      <c r="S527">
        <v>1</v>
      </c>
      <c r="T527" t="b">
        <v>0</v>
      </c>
      <c r="U527">
        <v>0</v>
      </c>
    </row>
    <row r="528" spans="18:21" x14ac:dyDescent="0.3">
      <c r="R528">
        <v>43511</v>
      </c>
      <c r="S528">
        <v>1</v>
      </c>
      <c r="T528" t="b">
        <v>0</v>
      </c>
      <c r="U528">
        <v>0</v>
      </c>
    </row>
    <row r="529" spans="18:21" x14ac:dyDescent="0.3">
      <c r="R529">
        <v>43511</v>
      </c>
      <c r="S529">
        <v>1</v>
      </c>
      <c r="T529" t="b">
        <v>0</v>
      </c>
      <c r="U529">
        <v>0</v>
      </c>
    </row>
    <row r="530" spans="18:21" x14ac:dyDescent="0.3">
      <c r="R530">
        <v>43511</v>
      </c>
      <c r="S530">
        <v>1</v>
      </c>
      <c r="T530" t="b">
        <v>0</v>
      </c>
      <c r="U530">
        <v>0</v>
      </c>
    </row>
    <row r="531" spans="18:21" x14ac:dyDescent="0.3">
      <c r="R531">
        <v>43511</v>
      </c>
      <c r="S531">
        <v>1</v>
      </c>
      <c r="T531" t="b">
        <v>0</v>
      </c>
      <c r="U531">
        <v>0</v>
      </c>
    </row>
    <row r="532" spans="18:21" x14ac:dyDescent="0.3">
      <c r="R532">
        <v>43511</v>
      </c>
      <c r="S532">
        <v>1</v>
      </c>
      <c r="T532" t="b">
        <v>0</v>
      </c>
      <c r="U532">
        <v>0</v>
      </c>
    </row>
    <row r="533" spans="18:21" x14ac:dyDescent="0.3">
      <c r="R533">
        <v>43511</v>
      </c>
      <c r="S533">
        <v>1</v>
      </c>
      <c r="T533" t="b">
        <v>0</v>
      </c>
      <c r="U533">
        <v>0</v>
      </c>
    </row>
    <row r="534" spans="18:21" x14ac:dyDescent="0.3">
      <c r="R534">
        <v>43511</v>
      </c>
      <c r="S534">
        <v>1</v>
      </c>
      <c r="T534" t="b">
        <v>0</v>
      </c>
      <c r="U534">
        <v>0</v>
      </c>
    </row>
    <row r="535" spans="18:21" x14ac:dyDescent="0.3">
      <c r="R535">
        <v>43511</v>
      </c>
      <c r="S535">
        <v>1</v>
      </c>
      <c r="T535" t="b">
        <v>0</v>
      </c>
      <c r="U535">
        <v>0</v>
      </c>
    </row>
    <row r="536" spans="18:21" x14ac:dyDescent="0.3">
      <c r="R536">
        <v>43511</v>
      </c>
      <c r="S536">
        <v>1</v>
      </c>
      <c r="T536" t="b">
        <v>0</v>
      </c>
      <c r="U536">
        <v>0</v>
      </c>
    </row>
    <row r="537" spans="18:21" x14ac:dyDescent="0.3">
      <c r="R537">
        <v>43511</v>
      </c>
      <c r="S537">
        <v>1</v>
      </c>
      <c r="T537" t="b">
        <v>0</v>
      </c>
      <c r="U537">
        <v>0</v>
      </c>
    </row>
    <row r="538" spans="18:21" x14ac:dyDescent="0.3">
      <c r="R538">
        <v>43511</v>
      </c>
      <c r="S538">
        <v>1</v>
      </c>
      <c r="T538" t="b">
        <v>0</v>
      </c>
      <c r="U538">
        <v>0</v>
      </c>
    </row>
    <row r="539" spans="18:21" x14ac:dyDescent="0.3">
      <c r="R539">
        <v>43511</v>
      </c>
      <c r="S539">
        <v>1</v>
      </c>
      <c r="T539" t="b">
        <v>0</v>
      </c>
      <c r="U539">
        <v>0</v>
      </c>
    </row>
    <row r="540" spans="18:21" x14ac:dyDescent="0.3">
      <c r="R540">
        <v>43511</v>
      </c>
      <c r="S540">
        <v>1</v>
      </c>
      <c r="T540" t="b">
        <v>0</v>
      </c>
      <c r="U540">
        <v>0</v>
      </c>
    </row>
    <row r="541" spans="18:21" x14ac:dyDescent="0.3">
      <c r="R541">
        <v>43511</v>
      </c>
      <c r="S541">
        <v>1</v>
      </c>
      <c r="T541" t="b">
        <v>0</v>
      </c>
      <c r="U541">
        <v>0</v>
      </c>
    </row>
    <row r="542" spans="18:21" x14ac:dyDescent="0.3">
      <c r="R542">
        <v>43511</v>
      </c>
      <c r="S542">
        <v>1</v>
      </c>
      <c r="T542" t="b">
        <v>0</v>
      </c>
      <c r="U542">
        <v>0</v>
      </c>
    </row>
    <row r="543" spans="18:21" x14ac:dyDescent="0.3">
      <c r="R543">
        <v>43511</v>
      </c>
      <c r="S543">
        <v>1</v>
      </c>
      <c r="T543" t="b">
        <v>0</v>
      </c>
      <c r="U543">
        <v>0</v>
      </c>
    </row>
    <row r="544" spans="18:21" x14ac:dyDescent="0.3">
      <c r="R544">
        <v>43511</v>
      </c>
      <c r="S544">
        <v>1</v>
      </c>
      <c r="T544" t="b">
        <v>0</v>
      </c>
      <c r="U544">
        <v>0</v>
      </c>
    </row>
    <row r="545" spans="18:21" x14ac:dyDescent="0.3">
      <c r="R545">
        <v>43511</v>
      </c>
      <c r="S545">
        <v>1</v>
      </c>
      <c r="T545" t="b">
        <v>0</v>
      </c>
      <c r="U545">
        <v>0</v>
      </c>
    </row>
    <row r="546" spans="18:21" x14ac:dyDescent="0.3">
      <c r="R546">
        <v>43511</v>
      </c>
      <c r="S546">
        <v>1</v>
      </c>
      <c r="T546" t="b">
        <v>0</v>
      </c>
      <c r="U546">
        <v>0</v>
      </c>
    </row>
    <row r="547" spans="18:21" x14ac:dyDescent="0.3">
      <c r="R547">
        <v>43511</v>
      </c>
      <c r="S547">
        <v>1</v>
      </c>
      <c r="T547" t="b">
        <v>0</v>
      </c>
      <c r="U547">
        <v>0</v>
      </c>
    </row>
    <row r="548" spans="18:21" x14ac:dyDescent="0.3">
      <c r="R548">
        <v>43511</v>
      </c>
      <c r="S548">
        <v>1</v>
      </c>
      <c r="T548" t="b">
        <v>0</v>
      </c>
      <c r="U548">
        <v>0</v>
      </c>
    </row>
    <row r="549" spans="18:21" x14ac:dyDescent="0.3">
      <c r="R549">
        <v>43511</v>
      </c>
      <c r="S549">
        <v>1</v>
      </c>
      <c r="T549" t="b">
        <v>0</v>
      </c>
      <c r="U549">
        <v>0</v>
      </c>
    </row>
    <row r="550" spans="18:21" x14ac:dyDescent="0.3">
      <c r="R550">
        <v>43511</v>
      </c>
      <c r="S550">
        <v>1</v>
      </c>
      <c r="T550" t="b">
        <v>0</v>
      </c>
      <c r="U550">
        <v>0</v>
      </c>
    </row>
    <row r="551" spans="18:21" x14ac:dyDescent="0.3">
      <c r="R551">
        <v>43511</v>
      </c>
      <c r="S551">
        <v>1</v>
      </c>
      <c r="T551" t="b">
        <v>0</v>
      </c>
      <c r="U551">
        <v>0</v>
      </c>
    </row>
    <row r="552" spans="18:21" x14ac:dyDescent="0.3">
      <c r="R552">
        <v>43511</v>
      </c>
      <c r="S552">
        <v>1</v>
      </c>
      <c r="T552" t="b">
        <v>0</v>
      </c>
      <c r="U552">
        <v>0</v>
      </c>
    </row>
    <row r="553" spans="18:21" x14ac:dyDescent="0.3">
      <c r="R553">
        <v>43511</v>
      </c>
      <c r="S553">
        <v>1</v>
      </c>
      <c r="T553" t="b">
        <v>0</v>
      </c>
      <c r="U553">
        <v>0</v>
      </c>
    </row>
    <row r="554" spans="18:21" x14ac:dyDescent="0.3">
      <c r="R554">
        <v>43511</v>
      </c>
      <c r="S554">
        <v>1</v>
      </c>
      <c r="T554" t="b">
        <v>0</v>
      </c>
      <c r="U554">
        <v>0</v>
      </c>
    </row>
    <row r="555" spans="18:21" x14ac:dyDescent="0.3">
      <c r="R555">
        <v>43511</v>
      </c>
      <c r="S555">
        <v>1</v>
      </c>
      <c r="T555" t="b">
        <v>0</v>
      </c>
      <c r="U555">
        <v>0</v>
      </c>
    </row>
    <row r="556" spans="18:21" x14ac:dyDescent="0.3">
      <c r="R556">
        <v>43511</v>
      </c>
      <c r="S556">
        <v>1</v>
      </c>
      <c r="T556" t="b">
        <v>0</v>
      </c>
      <c r="U556">
        <v>0</v>
      </c>
    </row>
    <row r="557" spans="18:21" x14ac:dyDescent="0.3">
      <c r="R557">
        <v>43511</v>
      </c>
      <c r="S557">
        <v>1</v>
      </c>
      <c r="T557" t="b">
        <v>0</v>
      </c>
      <c r="U557">
        <v>0</v>
      </c>
    </row>
    <row r="558" spans="18:21" x14ac:dyDescent="0.3">
      <c r="R558">
        <v>43511</v>
      </c>
      <c r="S558">
        <v>1</v>
      </c>
      <c r="T558" t="b">
        <v>0</v>
      </c>
      <c r="U558">
        <v>0</v>
      </c>
    </row>
    <row r="559" spans="18:21" x14ac:dyDescent="0.3">
      <c r="R559">
        <v>43511</v>
      </c>
      <c r="S559">
        <v>1</v>
      </c>
      <c r="T559" t="b">
        <v>0</v>
      </c>
      <c r="U559">
        <v>0</v>
      </c>
    </row>
    <row r="560" spans="18:21" x14ac:dyDescent="0.3">
      <c r="R560">
        <v>43511</v>
      </c>
      <c r="S560">
        <v>1</v>
      </c>
      <c r="T560" t="b">
        <v>0</v>
      </c>
      <c r="U560">
        <v>0</v>
      </c>
    </row>
    <row r="561" spans="18:21" x14ac:dyDescent="0.3">
      <c r="R561">
        <v>43511</v>
      </c>
      <c r="S561">
        <v>1</v>
      </c>
      <c r="T561" t="b">
        <v>0</v>
      </c>
      <c r="U561">
        <v>0</v>
      </c>
    </row>
    <row r="562" spans="18:21" x14ac:dyDescent="0.3">
      <c r="R562">
        <v>43511</v>
      </c>
      <c r="S562">
        <v>1</v>
      </c>
      <c r="T562" t="b">
        <v>0</v>
      </c>
      <c r="U562">
        <v>0</v>
      </c>
    </row>
    <row r="563" spans="18:21" x14ac:dyDescent="0.3">
      <c r="R563">
        <v>43511</v>
      </c>
      <c r="S563">
        <v>1</v>
      </c>
      <c r="T563" t="b">
        <v>0</v>
      </c>
      <c r="U563">
        <v>0</v>
      </c>
    </row>
    <row r="564" spans="18:21" x14ac:dyDescent="0.3">
      <c r="R564">
        <v>43511</v>
      </c>
      <c r="S564">
        <v>1</v>
      </c>
      <c r="T564" t="b">
        <v>0</v>
      </c>
      <c r="U564">
        <v>0</v>
      </c>
    </row>
    <row r="565" spans="18:21" x14ac:dyDescent="0.3">
      <c r="R565">
        <v>43511</v>
      </c>
      <c r="S565">
        <v>1</v>
      </c>
      <c r="T565" t="b">
        <v>0</v>
      </c>
      <c r="U565">
        <v>0</v>
      </c>
    </row>
    <row r="566" spans="18:21" x14ac:dyDescent="0.3">
      <c r="R566">
        <v>43511</v>
      </c>
      <c r="S566">
        <v>1</v>
      </c>
      <c r="T566" t="b">
        <v>0</v>
      </c>
      <c r="U566">
        <v>0</v>
      </c>
    </row>
    <row r="567" spans="18:21" x14ac:dyDescent="0.3">
      <c r="R567">
        <v>43511</v>
      </c>
      <c r="S567">
        <v>1</v>
      </c>
      <c r="T567" t="b">
        <v>0</v>
      </c>
      <c r="U567">
        <v>0</v>
      </c>
    </row>
    <row r="568" spans="18:21" x14ac:dyDescent="0.3">
      <c r="R568">
        <v>43511</v>
      </c>
      <c r="S568">
        <v>1</v>
      </c>
      <c r="T568" t="b">
        <v>0</v>
      </c>
      <c r="U568">
        <v>0</v>
      </c>
    </row>
    <row r="569" spans="18:21" x14ac:dyDescent="0.3">
      <c r="R569">
        <v>43511</v>
      </c>
      <c r="S569">
        <v>1</v>
      </c>
      <c r="T569" t="b">
        <v>0</v>
      </c>
      <c r="U569">
        <v>0</v>
      </c>
    </row>
    <row r="570" spans="18:21" x14ac:dyDescent="0.3">
      <c r="R570">
        <v>43511</v>
      </c>
      <c r="S570">
        <v>1</v>
      </c>
      <c r="T570" t="b">
        <v>0</v>
      </c>
      <c r="U570">
        <v>0</v>
      </c>
    </row>
    <row r="571" spans="18:21" x14ac:dyDescent="0.3">
      <c r="R571">
        <v>43511</v>
      </c>
      <c r="S571">
        <v>1</v>
      </c>
      <c r="T571" t="b">
        <v>0</v>
      </c>
      <c r="U571">
        <v>0</v>
      </c>
    </row>
    <row r="572" spans="18:21" x14ac:dyDescent="0.3">
      <c r="R572">
        <v>43511</v>
      </c>
      <c r="S572">
        <v>1</v>
      </c>
      <c r="T572" t="b">
        <v>0</v>
      </c>
      <c r="U572">
        <v>0</v>
      </c>
    </row>
    <row r="573" spans="18:21" x14ac:dyDescent="0.3">
      <c r="R573">
        <v>43511</v>
      </c>
      <c r="S573">
        <v>1</v>
      </c>
      <c r="T573" t="b">
        <v>0</v>
      </c>
      <c r="U573">
        <v>0</v>
      </c>
    </row>
    <row r="574" spans="18:21" x14ac:dyDescent="0.3">
      <c r="R574">
        <v>43511</v>
      </c>
      <c r="S574">
        <v>1</v>
      </c>
      <c r="T574" t="b">
        <v>0</v>
      </c>
      <c r="U574">
        <v>0</v>
      </c>
    </row>
    <row r="575" spans="18:21" x14ac:dyDescent="0.3">
      <c r="R575">
        <v>43511</v>
      </c>
      <c r="S575">
        <v>1</v>
      </c>
      <c r="T575" t="b">
        <v>0</v>
      </c>
      <c r="U575">
        <v>0</v>
      </c>
    </row>
    <row r="576" spans="18:21" x14ac:dyDescent="0.3">
      <c r="R576">
        <v>43511</v>
      </c>
      <c r="S576">
        <v>1</v>
      </c>
      <c r="T576" t="b">
        <v>0</v>
      </c>
      <c r="U576">
        <v>0</v>
      </c>
    </row>
    <row r="577" spans="18:21" x14ac:dyDescent="0.3">
      <c r="R577">
        <v>43511</v>
      </c>
      <c r="S577">
        <v>1</v>
      </c>
      <c r="T577" t="b">
        <v>0</v>
      </c>
      <c r="U577">
        <v>0</v>
      </c>
    </row>
    <row r="578" spans="18:21" x14ac:dyDescent="0.3">
      <c r="R578">
        <v>43511</v>
      </c>
      <c r="S578">
        <v>1</v>
      </c>
      <c r="T578" t="b">
        <v>0</v>
      </c>
      <c r="U578">
        <v>0</v>
      </c>
    </row>
    <row r="579" spans="18:21" x14ac:dyDescent="0.3">
      <c r="R579">
        <v>43511</v>
      </c>
      <c r="S579">
        <v>1</v>
      </c>
      <c r="T579" t="b">
        <v>0</v>
      </c>
      <c r="U579">
        <v>0</v>
      </c>
    </row>
    <row r="580" spans="18:21" x14ac:dyDescent="0.3">
      <c r="R580">
        <v>43511</v>
      </c>
      <c r="S580">
        <v>1</v>
      </c>
      <c r="T580" t="b">
        <v>0</v>
      </c>
      <c r="U580">
        <v>0</v>
      </c>
    </row>
    <row r="581" spans="18:21" x14ac:dyDescent="0.3">
      <c r="R581">
        <v>43511</v>
      </c>
      <c r="S581">
        <v>1</v>
      </c>
      <c r="T581" t="b">
        <v>0</v>
      </c>
      <c r="U581">
        <v>0</v>
      </c>
    </row>
    <row r="582" spans="18:21" x14ac:dyDescent="0.3">
      <c r="R582">
        <v>43511</v>
      </c>
      <c r="S582">
        <v>1</v>
      </c>
      <c r="T582" t="b">
        <v>0</v>
      </c>
      <c r="U582">
        <v>0</v>
      </c>
    </row>
    <row r="583" spans="18:21" x14ac:dyDescent="0.3">
      <c r="R583">
        <v>43511</v>
      </c>
      <c r="S583">
        <v>1</v>
      </c>
      <c r="T583" t="b">
        <v>0</v>
      </c>
      <c r="U583">
        <v>0</v>
      </c>
    </row>
    <row r="584" spans="18:21" x14ac:dyDescent="0.3">
      <c r="R584">
        <v>43511</v>
      </c>
      <c r="S584">
        <v>1</v>
      </c>
      <c r="T584" t="b">
        <v>0</v>
      </c>
      <c r="U584">
        <v>0</v>
      </c>
    </row>
    <row r="585" spans="18:21" x14ac:dyDescent="0.3">
      <c r="R585">
        <v>43511</v>
      </c>
      <c r="S585">
        <v>1</v>
      </c>
      <c r="T585" t="b">
        <v>0</v>
      </c>
      <c r="U585">
        <v>0</v>
      </c>
    </row>
    <row r="586" spans="18:21" x14ac:dyDescent="0.3">
      <c r="R586">
        <v>43511</v>
      </c>
      <c r="S586">
        <v>1</v>
      </c>
      <c r="T586" t="b">
        <v>0</v>
      </c>
      <c r="U586">
        <v>0</v>
      </c>
    </row>
    <row r="587" spans="18:21" x14ac:dyDescent="0.3">
      <c r="R587">
        <v>43511</v>
      </c>
      <c r="S587">
        <v>1</v>
      </c>
      <c r="T587" t="b">
        <v>0</v>
      </c>
      <c r="U587">
        <v>0</v>
      </c>
    </row>
    <row r="588" spans="18:21" x14ac:dyDescent="0.3">
      <c r="R588">
        <v>43511</v>
      </c>
      <c r="S588">
        <v>1</v>
      </c>
      <c r="T588" t="b">
        <v>0</v>
      </c>
      <c r="U588">
        <v>0</v>
      </c>
    </row>
    <row r="589" spans="18:21" x14ac:dyDescent="0.3">
      <c r="R589">
        <v>43511</v>
      </c>
      <c r="S589">
        <v>1</v>
      </c>
      <c r="T589" t="b">
        <v>0</v>
      </c>
      <c r="U589">
        <v>0</v>
      </c>
    </row>
    <row r="590" spans="18:21" x14ac:dyDescent="0.3">
      <c r="R590">
        <v>43511</v>
      </c>
      <c r="S590">
        <v>1</v>
      </c>
      <c r="T590" t="b">
        <v>0</v>
      </c>
      <c r="U590">
        <v>0</v>
      </c>
    </row>
    <row r="591" spans="18:21" x14ac:dyDescent="0.3">
      <c r="R591">
        <v>43511</v>
      </c>
      <c r="S591">
        <v>1</v>
      </c>
      <c r="T591" t="b">
        <v>0</v>
      </c>
      <c r="U591">
        <v>0</v>
      </c>
    </row>
    <row r="592" spans="18:21" x14ac:dyDescent="0.3">
      <c r="R592">
        <v>43511</v>
      </c>
      <c r="S592">
        <v>1</v>
      </c>
      <c r="T592" t="b">
        <v>0</v>
      </c>
      <c r="U592">
        <v>0</v>
      </c>
    </row>
    <row r="593" spans="18:21" x14ac:dyDescent="0.3">
      <c r="R593">
        <v>43511</v>
      </c>
      <c r="S593">
        <v>1</v>
      </c>
      <c r="T593" t="b">
        <v>0</v>
      </c>
      <c r="U593">
        <v>0</v>
      </c>
    </row>
    <row r="594" spans="18:21" x14ac:dyDescent="0.3">
      <c r="R594">
        <v>43511</v>
      </c>
      <c r="S594">
        <v>1</v>
      </c>
      <c r="T594" t="b">
        <v>0</v>
      </c>
      <c r="U594">
        <v>0</v>
      </c>
    </row>
    <row r="595" spans="18:21" x14ac:dyDescent="0.3">
      <c r="R595">
        <v>43511</v>
      </c>
      <c r="S595">
        <v>1</v>
      </c>
      <c r="T595" t="b">
        <v>0</v>
      </c>
      <c r="U595">
        <v>0</v>
      </c>
    </row>
    <row r="596" spans="18:21" x14ac:dyDescent="0.3">
      <c r="R596">
        <v>43511</v>
      </c>
      <c r="S596">
        <v>1</v>
      </c>
      <c r="T596" t="b">
        <v>0</v>
      </c>
      <c r="U596">
        <v>0</v>
      </c>
    </row>
    <row r="597" spans="18:21" x14ac:dyDescent="0.3">
      <c r="R597">
        <v>43511</v>
      </c>
      <c r="S597">
        <v>1</v>
      </c>
      <c r="T597" t="b">
        <v>0</v>
      </c>
      <c r="U597">
        <v>0</v>
      </c>
    </row>
    <row r="598" spans="18:21" x14ac:dyDescent="0.3">
      <c r="R598">
        <v>43511</v>
      </c>
      <c r="S598">
        <v>1</v>
      </c>
      <c r="T598" t="b">
        <v>0</v>
      </c>
      <c r="U598">
        <v>0</v>
      </c>
    </row>
    <row r="599" spans="18:21" x14ac:dyDescent="0.3">
      <c r="R599">
        <v>43511</v>
      </c>
      <c r="S599">
        <v>1</v>
      </c>
      <c r="T599" t="b">
        <v>0</v>
      </c>
      <c r="U599">
        <v>0</v>
      </c>
    </row>
    <row r="600" spans="18:21" x14ac:dyDescent="0.3">
      <c r="R600">
        <v>43511</v>
      </c>
      <c r="S600">
        <v>1</v>
      </c>
      <c r="T600" t="b">
        <v>0</v>
      </c>
      <c r="U600">
        <v>0</v>
      </c>
    </row>
    <row r="601" spans="18:21" x14ac:dyDescent="0.3">
      <c r="R601">
        <v>43511</v>
      </c>
      <c r="S601">
        <v>1</v>
      </c>
      <c r="T601" t="b">
        <v>0</v>
      </c>
      <c r="U601">
        <v>0</v>
      </c>
    </row>
    <row r="602" spans="18:21" x14ac:dyDescent="0.3">
      <c r="R602">
        <v>43511</v>
      </c>
      <c r="S602">
        <v>1</v>
      </c>
      <c r="T602" t="b">
        <v>0</v>
      </c>
      <c r="U602">
        <v>0</v>
      </c>
    </row>
    <row r="603" spans="18:21" x14ac:dyDescent="0.3">
      <c r="R603">
        <v>43511</v>
      </c>
      <c r="S603">
        <v>1</v>
      </c>
      <c r="T603" t="b">
        <v>0</v>
      </c>
      <c r="U603">
        <v>0</v>
      </c>
    </row>
    <row r="604" spans="18:21" x14ac:dyDescent="0.3">
      <c r="R604">
        <v>43511</v>
      </c>
      <c r="S604">
        <v>1</v>
      </c>
      <c r="T604" t="b">
        <v>0</v>
      </c>
      <c r="U604">
        <v>0</v>
      </c>
    </row>
    <row r="605" spans="18:21" x14ac:dyDescent="0.3">
      <c r="R605">
        <v>43511</v>
      </c>
      <c r="S605">
        <v>1</v>
      </c>
      <c r="T605" t="b">
        <v>0</v>
      </c>
      <c r="U605">
        <v>0</v>
      </c>
    </row>
    <row r="606" spans="18:21" x14ac:dyDescent="0.3">
      <c r="R606">
        <v>43511</v>
      </c>
      <c r="S606">
        <v>1</v>
      </c>
      <c r="T606" t="b">
        <v>0</v>
      </c>
      <c r="U606">
        <v>0</v>
      </c>
    </row>
    <row r="607" spans="18:21" x14ac:dyDescent="0.3">
      <c r="R607">
        <v>43511</v>
      </c>
      <c r="S607">
        <v>1</v>
      </c>
      <c r="T607" t="b">
        <v>0</v>
      </c>
      <c r="U607">
        <v>0</v>
      </c>
    </row>
    <row r="608" spans="18:21" x14ac:dyDescent="0.3">
      <c r="R608">
        <v>43511</v>
      </c>
      <c r="S608">
        <v>1</v>
      </c>
      <c r="T608" t="b">
        <v>0</v>
      </c>
      <c r="U608">
        <v>0</v>
      </c>
    </row>
    <row r="609" spans="18:21" x14ac:dyDescent="0.3">
      <c r="R609">
        <v>43511</v>
      </c>
      <c r="S609">
        <v>1</v>
      </c>
      <c r="T609" t="b">
        <v>0</v>
      </c>
      <c r="U609">
        <v>0</v>
      </c>
    </row>
    <row r="610" spans="18:21" x14ac:dyDescent="0.3">
      <c r="R610">
        <v>43511</v>
      </c>
      <c r="S610">
        <v>1</v>
      </c>
      <c r="T610" t="b">
        <v>0</v>
      </c>
      <c r="U610">
        <v>0</v>
      </c>
    </row>
    <row r="611" spans="18:21" x14ac:dyDescent="0.3">
      <c r="R611">
        <v>43511</v>
      </c>
      <c r="S611">
        <v>1</v>
      </c>
      <c r="T611" t="b">
        <v>0</v>
      </c>
      <c r="U611">
        <v>0</v>
      </c>
    </row>
    <row r="612" spans="18:21" x14ac:dyDescent="0.3">
      <c r="R612">
        <v>43511</v>
      </c>
      <c r="S612">
        <v>1</v>
      </c>
      <c r="T612" t="b">
        <v>0</v>
      </c>
      <c r="U612">
        <v>0</v>
      </c>
    </row>
    <row r="613" spans="18:21" x14ac:dyDescent="0.3">
      <c r="R613">
        <v>43511</v>
      </c>
      <c r="S613">
        <v>1</v>
      </c>
      <c r="T613" t="b">
        <v>0</v>
      </c>
      <c r="U613">
        <v>0</v>
      </c>
    </row>
    <row r="614" spans="18:21" x14ac:dyDescent="0.3">
      <c r="R614">
        <v>43511</v>
      </c>
      <c r="S614">
        <v>1</v>
      </c>
      <c r="T614" t="b">
        <v>0</v>
      </c>
      <c r="U614">
        <v>0</v>
      </c>
    </row>
    <row r="615" spans="18:21" x14ac:dyDescent="0.3">
      <c r="R615">
        <v>43511</v>
      </c>
      <c r="S615">
        <v>1</v>
      </c>
      <c r="T615" t="b">
        <v>0</v>
      </c>
      <c r="U615">
        <v>0</v>
      </c>
    </row>
    <row r="616" spans="18:21" x14ac:dyDescent="0.3">
      <c r="R616">
        <v>43511</v>
      </c>
      <c r="S616">
        <v>1</v>
      </c>
      <c r="T616" t="b">
        <v>0</v>
      </c>
      <c r="U616">
        <v>0</v>
      </c>
    </row>
    <row r="617" spans="18:21" x14ac:dyDescent="0.3">
      <c r="R617">
        <v>43511</v>
      </c>
      <c r="S617">
        <v>1</v>
      </c>
      <c r="T617" t="b">
        <v>0</v>
      </c>
      <c r="U617">
        <v>0</v>
      </c>
    </row>
    <row r="618" spans="18:21" x14ac:dyDescent="0.3">
      <c r="R618">
        <v>43511</v>
      </c>
      <c r="S618">
        <v>1</v>
      </c>
      <c r="T618" t="b">
        <v>0</v>
      </c>
      <c r="U618">
        <v>0</v>
      </c>
    </row>
    <row r="619" spans="18:21" x14ac:dyDescent="0.3">
      <c r="R619">
        <v>43511</v>
      </c>
      <c r="S619">
        <v>1</v>
      </c>
      <c r="T619" t="b">
        <v>0</v>
      </c>
      <c r="U619">
        <v>0</v>
      </c>
    </row>
    <row r="620" spans="18:21" x14ac:dyDescent="0.3">
      <c r="R620">
        <v>43511</v>
      </c>
      <c r="S620">
        <v>1</v>
      </c>
      <c r="T620" t="b">
        <v>0</v>
      </c>
      <c r="U620">
        <v>0</v>
      </c>
    </row>
    <row r="621" spans="18:21" x14ac:dyDescent="0.3">
      <c r="R621">
        <v>43511</v>
      </c>
      <c r="S621">
        <v>1</v>
      </c>
      <c r="T621" t="b">
        <v>0</v>
      </c>
      <c r="U621">
        <v>0</v>
      </c>
    </row>
    <row r="622" spans="18:21" x14ac:dyDescent="0.3">
      <c r="R622">
        <v>43511</v>
      </c>
      <c r="S622">
        <v>1</v>
      </c>
      <c r="T622" t="b">
        <v>0</v>
      </c>
      <c r="U622">
        <v>0</v>
      </c>
    </row>
    <row r="623" spans="18:21" x14ac:dyDescent="0.3">
      <c r="R623">
        <v>43511</v>
      </c>
      <c r="S623">
        <v>1</v>
      </c>
      <c r="T623" t="b">
        <v>0</v>
      </c>
      <c r="U623">
        <v>0</v>
      </c>
    </row>
    <row r="624" spans="18:21" x14ac:dyDescent="0.3">
      <c r="R624">
        <v>43511</v>
      </c>
      <c r="S624">
        <v>1</v>
      </c>
      <c r="T624" t="b">
        <v>0</v>
      </c>
      <c r="U624">
        <v>0</v>
      </c>
    </row>
    <row r="625" spans="18:21" x14ac:dyDescent="0.3">
      <c r="R625">
        <v>43511</v>
      </c>
      <c r="S625">
        <v>1</v>
      </c>
      <c r="T625" t="b">
        <v>0</v>
      </c>
      <c r="U625">
        <v>0</v>
      </c>
    </row>
    <row r="626" spans="18:21" x14ac:dyDescent="0.3">
      <c r="R626">
        <v>43511</v>
      </c>
      <c r="S626">
        <v>1</v>
      </c>
      <c r="T626" t="b">
        <v>0</v>
      </c>
      <c r="U626">
        <v>0</v>
      </c>
    </row>
    <row r="627" spans="18:21" x14ac:dyDescent="0.3">
      <c r="R627">
        <v>43511</v>
      </c>
      <c r="S627">
        <v>1</v>
      </c>
      <c r="T627" t="b">
        <v>0</v>
      </c>
      <c r="U627">
        <v>0</v>
      </c>
    </row>
    <row r="628" spans="18:21" x14ac:dyDescent="0.3">
      <c r="R628">
        <v>43511</v>
      </c>
      <c r="S628">
        <v>1</v>
      </c>
      <c r="T628" t="b">
        <v>0</v>
      </c>
      <c r="U628">
        <v>0</v>
      </c>
    </row>
    <row r="629" spans="18:21" x14ac:dyDescent="0.3">
      <c r="R629">
        <v>43511</v>
      </c>
      <c r="S629">
        <v>1</v>
      </c>
      <c r="T629" t="b">
        <v>0</v>
      </c>
      <c r="U629">
        <v>0</v>
      </c>
    </row>
    <row r="630" spans="18:21" x14ac:dyDescent="0.3">
      <c r="R630">
        <v>43511</v>
      </c>
      <c r="S630">
        <v>1</v>
      </c>
      <c r="T630" t="b">
        <v>0</v>
      </c>
      <c r="U630">
        <v>0</v>
      </c>
    </row>
    <row r="631" spans="18:21" x14ac:dyDescent="0.3">
      <c r="R631">
        <v>43511</v>
      </c>
      <c r="S631">
        <v>1</v>
      </c>
      <c r="T631" t="b">
        <v>0</v>
      </c>
      <c r="U631">
        <v>0</v>
      </c>
    </row>
    <row r="632" spans="18:21" x14ac:dyDescent="0.3">
      <c r="R632">
        <v>43511</v>
      </c>
      <c r="S632">
        <v>1</v>
      </c>
      <c r="T632" t="b">
        <v>0</v>
      </c>
      <c r="U632">
        <v>0</v>
      </c>
    </row>
    <row r="633" spans="18:21" x14ac:dyDescent="0.3">
      <c r="R633">
        <v>43511</v>
      </c>
      <c r="S633">
        <v>1</v>
      </c>
      <c r="T633" t="b">
        <v>0</v>
      </c>
      <c r="U633">
        <v>0</v>
      </c>
    </row>
    <row r="634" spans="18:21" x14ac:dyDescent="0.3">
      <c r="R634">
        <v>43511</v>
      </c>
      <c r="S634">
        <v>1</v>
      </c>
      <c r="T634" t="b">
        <v>0</v>
      </c>
      <c r="U634">
        <v>0</v>
      </c>
    </row>
    <row r="635" spans="18:21" x14ac:dyDescent="0.3">
      <c r="R635">
        <v>43511</v>
      </c>
      <c r="S635">
        <v>1</v>
      </c>
      <c r="T635" t="b">
        <v>0</v>
      </c>
      <c r="U635">
        <v>0</v>
      </c>
    </row>
    <row r="636" spans="18:21" x14ac:dyDescent="0.3">
      <c r="R636">
        <v>43511</v>
      </c>
      <c r="S636">
        <v>1</v>
      </c>
      <c r="T636" t="b">
        <v>0</v>
      </c>
      <c r="U636">
        <v>0</v>
      </c>
    </row>
    <row r="637" spans="18:21" x14ac:dyDescent="0.3">
      <c r="R637">
        <v>43511</v>
      </c>
      <c r="S637">
        <v>1</v>
      </c>
      <c r="T637" t="b">
        <v>0</v>
      </c>
      <c r="U637">
        <v>0</v>
      </c>
    </row>
    <row r="638" spans="18:21" x14ac:dyDescent="0.3">
      <c r="R638">
        <v>43511</v>
      </c>
      <c r="S638">
        <v>1</v>
      </c>
      <c r="T638" t="b">
        <v>0</v>
      </c>
      <c r="U638">
        <v>0</v>
      </c>
    </row>
    <row r="639" spans="18:21" x14ac:dyDescent="0.3">
      <c r="R639">
        <v>43511</v>
      </c>
      <c r="S639">
        <v>1</v>
      </c>
      <c r="T639" t="b">
        <v>0</v>
      </c>
      <c r="U639">
        <v>0</v>
      </c>
    </row>
    <row r="640" spans="18:21" x14ac:dyDescent="0.3">
      <c r="R640">
        <v>43511</v>
      </c>
      <c r="S640">
        <v>1</v>
      </c>
      <c r="T640" t="b">
        <v>0</v>
      </c>
      <c r="U640">
        <v>0</v>
      </c>
    </row>
    <row r="641" spans="18:21" x14ac:dyDescent="0.3">
      <c r="R641">
        <v>43511</v>
      </c>
      <c r="S641">
        <v>1</v>
      </c>
      <c r="T641" t="b">
        <v>0</v>
      </c>
      <c r="U641">
        <v>0</v>
      </c>
    </row>
    <row r="642" spans="18:21" x14ac:dyDescent="0.3">
      <c r="R642">
        <v>43511</v>
      </c>
      <c r="S642">
        <v>1</v>
      </c>
      <c r="T642" t="b">
        <v>0</v>
      </c>
      <c r="U642">
        <v>0</v>
      </c>
    </row>
    <row r="643" spans="18:21" x14ac:dyDescent="0.3">
      <c r="R643">
        <v>43511</v>
      </c>
      <c r="S643">
        <v>1</v>
      </c>
      <c r="T643" t="b">
        <v>0</v>
      </c>
      <c r="U643">
        <v>0</v>
      </c>
    </row>
    <row r="644" spans="18:21" x14ac:dyDescent="0.3">
      <c r="R644">
        <v>43511</v>
      </c>
      <c r="S644">
        <v>1</v>
      </c>
      <c r="T644" t="b">
        <v>0</v>
      </c>
      <c r="U644">
        <v>0</v>
      </c>
    </row>
    <row r="645" spans="18:21" x14ac:dyDescent="0.3">
      <c r="R645">
        <v>43511</v>
      </c>
      <c r="S645">
        <v>1</v>
      </c>
      <c r="T645" t="b">
        <v>0</v>
      </c>
      <c r="U645">
        <v>0</v>
      </c>
    </row>
    <row r="646" spans="18:21" x14ac:dyDescent="0.3">
      <c r="R646">
        <v>43511</v>
      </c>
      <c r="S646">
        <v>1</v>
      </c>
      <c r="T646" t="b">
        <v>0</v>
      </c>
      <c r="U646">
        <v>0</v>
      </c>
    </row>
    <row r="647" spans="18:21" x14ac:dyDescent="0.3">
      <c r="R647">
        <v>43511</v>
      </c>
      <c r="S647">
        <v>1</v>
      </c>
      <c r="T647" t="b">
        <v>0</v>
      </c>
      <c r="U647">
        <v>0</v>
      </c>
    </row>
    <row r="648" spans="18:21" x14ac:dyDescent="0.3">
      <c r="R648">
        <v>43511</v>
      </c>
      <c r="S648">
        <v>1</v>
      </c>
      <c r="T648" t="b">
        <v>0</v>
      </c>
      <c r="U648">
        <v>0</v>
      </c>
    </row>
    <row r="649" spans="18:21" x14ac:dyDescent="0.3">
      <c r="R649">
        <v>43511</v>
      </c>
      <c r="S649">
        <v>1</v>
      </c>
      <c r="T649" t="b">
        <v>0</v>
      </c>
      <c r="U649">
        <v>0</v>
      </c>
    </row>
    <row r="650" spans="18:21" x14ac:dyDescent="0.3">
      <c r="R650">
        <v>43511</v>
      </c>
      <c r="S650">
        <v>1</v>
      </c>
      <c r="T650" t="b">
        <v>0</v>
      </c>
      <c r="U650">
        <v>0</v>
      </c>
    </row>
    <row r="651" spans="18:21" x14ac:dyDescent="0.3">
      <c r="R651">
        <v>43511</v>
      </c>
      <c r="S651">
        <v>1</v>
      </c>
      <c r="T651" t="b">
        <v>0</v>
      </c>
      <c r="U651">
        <v>0</v>
      </c>
    </row>
    <row r="652" spans="18:21" x14ac:dyDescent="0.3">
      <c r="R652">
        <v>43511</v>
      </c>
      <c r="S652">
        <v>1</v>
      </c>
      <c r="T652" t="b">
        <v>0</v>
      </c>
      <c r="U652">
        <v>0</v>
      </c>
    </row>
    <row r="653" spans="18:21" x14ac:dyDescent="0.3">
      <c r="R653">
        <v>43511</v>
      </c>
      <c r="S653">
        <v>1</v>
      </c>
      <c r="T653" t="b">
        <v>0</v>
      </c>
      <c r="U653">
        <v>0</v>
      </c>
    </row>
    <row r="654" spans="18:21" x14ac:dyDescent="0.3">
      <c r="R654">
        <v>43511</v>
      </c>
      <c r="S654">
        <v>1</v>
      </c>
      <c r="T654" t="b">
        <v>0</v>
      </c>
      <c r="U654">
        <v>0</v>
      </c>
    </row>
    <row r="655" spans="18:21" x14ac:dyDescent="0.3">
      <c r="R655">
        <v>43511</v>
      </c>
      <c r="S655">
        <v>1</v>
      </c>
      <c r="T655" t="b">
        <v>0</v>
      </c>
      <c r="U655">
        <v>0</v>
      </c>
    </row>
    <row r="656" spans="18:21" x14ac:dyDescent="0.3">
      <c r="R656">
        <v>43511</v>
      </c>
      <c r="S656">
        <v>1</v>
      </c>
      <c r="T656" t="b">
        <v>0</v>
      </c>
      <c r="U656">
        <v>0</v>
      </c>
    </row>
    <row r="657" spans="18:21" x14ac:dyDescent="0.3">
      <c r="R657">
        <v>43511</v>
      </c>
      <c r="S657">
        <v>1</v>
      </c>
      <c r="T657" t="b">
        <v>0</v>
      </c>
      <c r="U657">
        <v>0</v>
      </c>
    </row>
    <row r="658" spans="18:21" x14ac:dyDescent="0.3">
      <c r="R658">
        <v>43511</v>
      </c>
      <c r="S658">
        <v>1</v>
      </c>
      <c r="T658" t="b">
        <v>0</v>
      </c>
      <c r="U658">
        <v>0</v>
      </c>
    </row>
    <row r="659" spans="18:21" x14ac:dyDescent="0.3">
      <c r="R659">
        <v>43511</v>
      </c>
      <c r="S659">
        <v>1</v>
      </c>
      <c r="T659" t="b">
        <v>0</v>
      </c>
      <c r="U659">
        <v>0</v>
      </c>
    </row>
    <row r="660" spans="18:21" x14ac:dyDescent="0.3">
      <c r="R660">
        <v>43511</v>
      </c>
      <c r="S660">
        <v>1</v>
      </c>
      <c r="T660" t="b">
        <v>0</v>
      </c>
      <c r="U660">
        <v>0</v>
      </c>
    </row>
    <row r="661" spans="18:21" x14ac:dyDescent="0.3">
      <c r="R661">
        <v>43511</v>
      </c>
      <c r="S661">
        <v>1</v>
      </c>
      <c r="T661" t="b">
        <v>0</v>
      </c>
      <c r="U661">
        <v>0</v>
      </c>
    </row>
    <row r="662" spans="18:21" x14ac:dyDescent="0.3">
      <c r="R662">
        <v>43511</v>
      </c>
      <c r="S662">
        <v>1</v>
      </c>
      <c r="T662" t="b">
        <v>0</v>
      </c>
      <c r="U662">
        <v>0</v>
      </c>
    </row>
    <row r="663" spans="18:21" x14ac:dyDescent="0.3">
      <c r="R663">
        <v>43511</v>
      </c>
      <c r="S663">
        <v>1</v>
      </c>
      <c r="T663" t="b">
        <v>0</v>
      </c>
      <c r="U663">
        <v>0</v>
      </c>
    </row>
    <row r="664" spans="18:21" x14ac:dyDescent="0.3">
      <c r="R664">
        <v>43511</v>
      </c>
      <c r="S664">
        <v>1</v>
      </c>
      <c r="T664" t="b">
        <v>0</v>
      </c>
      <c r="U664">
        <v>0</v>
      </c>
    </row>
    <row r="665" spans="18:21" x14ac:dyDescent="0.3">
      <c r="R665">
        <v>43511</v>
      </c>
      <c r="S665">
        <v>1</v>
      </c>
      <c r="T665" t="b">
        <v>0</v>
      </c>
      <c r="U665">
        <v>0</v>
      </c>
    </row>
    <row r="666" spans="18:21" x14ac:dyDescent="0.3">
      <c r="R666">
        <v>43511</v>
      </c>
      <c r="S666">
        <v>1</v>
      </c>
      <c r="T666" t="b">
        <v>0</v>
      </c>
      <c r="U666">
        <v>0</v>
      </c>
    </row>
    <row r="667" spans="18:21" x14ac:dyDescent="0.3">
      <c r="R667">
        <v>43511</v>
      </c>
      <c r="S667">
        <v>1</v>
      </c>
      <c r="T667" t="b">
        <v>0</v>
      </c>
      <c r="U667">
        <v>0</v>
      </c>
    </row>
    <row r="668" spans="18:21" x14ac:dyDescent="0.3">
      <c r="R668">
        <v>43511</v>
      </c>
      <c r="S668">
        <v>1</v>
      </c>
      <c r="T668" t="b">
        <v>0</v>
      </c>
      <c r="U668">
        <v>0</v>
      </c>
    </row>
    <row r="669" spans="18:21" x14ac:dyDescent="0.3">
      <c r="R669">
        <v>43511</v>
      </c>
      <c r="S669">
        <v>1</v>
      </c>
      <c r="T669" t="b">
        <v>0</v>
      </c>
      <c r="U669">
        <v>0</v>
      </c>
    </row>
    <row r="670" spans="18:21" x14ac:dyDescent="0.3">
      <c r="R670">
        <v>43511</v>
      </c>
      <c r="S670">
        <v>1</v>
      </c>
      <c r="T670" t="b">
        <v>0</v>
      </c>
      <c r="U670">
        <v>0</v>
      </c>
    </row>
    <row r="671" spans="18:21" x14ac:dyDescent="0.3">
      <c r="R671">
        <v>43511</v>
      </c>
      <c r="S671">
        <v>1</v>
      </c>
      <c r="T671" t="b">
        <v>0</v>
      </c>
      <c r="U671">
        <v>0</v>
      </c>
    </row>
    <row r="672" spans="18:21" x14ac:dyDescent="0.3">
      <c r="R672">
        <v>43511</v>
      </c>
      <c r="S672">
        <v>1</v>
      </c>
      <c r="T672" t="b">
        <v>0</v>
      </c>
      <c r="U672">
        <v>0</v>
      </c>
    </row>
    <row r="673" spans="18:21" x14ac:dyDescent="0.3">
      <c r="R673">
        <v>43511</v>
      </c>
      <c r="S673">
        <v>1</v>
      </c>
      <c r="T673" t="b">
        <v>0</v>
      </c>
      <c r="U673">
        <v>0</v>
      </c>
    </row>
    <row r="674" spans="18:21" x14ac:dyDescent="0.3">
      <c r="R674">
        <v>43511</v>
      </c>
      <c r="S674">
        <v>1</v>
      </c>
      <c r="T674" t="b">
        <v>0</v>
      </c>
      <c r="U674">
        <v>0</v>
      </c>
    </row>
    <row r="675" spans="18:21" x14ac:dyDescent="0.3">
      <c r="R675">
        <v>43511</v>
      </c>
      <c r="S675">
        <v>1</v>
      </c>
      <c r="T675" t="b">
        <v>0</v>
      </c>
      <c r="U675">
        <v>0</v>
      </c>
    </row>
    <row r="676" spans="18:21" x14ac:dyDescent="0.3">
      <c r="R676">
        <v>43511</v>
      </c>
      <c r="S676">
        <v>1</v>
      </c>
      <c r="T676" t="b">
        <v>0</v>
      </c>
      <c r="U676">
        <v>0</v>
      </c>
    </row>
    <row r="677" spans="18:21" x14ac:dyDescent="0.3">
      <c r="R677">
        <v>43511</v>
      </c>
      <c r="S677">
        <v>1</v>
      </c>
      <c r="T677" t="b">
        <v>0</v>
      </c>
      <c r="U677">
        <v>0</v>
      </c>
    </row>
    <row r="678" spans="18:21" x14ac:dyDescent="0.3">
      <c r="R678">
        <v>43511</v>
      </c>
      <c r="S678">
        <v>1</v>
      </c>
      <c r="T678" t="b">
        <v>0</v>
      </c>
      <c r="U678">
        <v>0</v>
      </c>
    </row>
    <row r="679" spans="18:21" x14ac:dyDescent="0.3">
      <c r="R679">
        <v>43511</v>
      </c>
      <c r="S679">
        <v>1</v>
      </c>
      <c r="T679" t="b">
        <v>0</v>
      </c>
      <c r="U679">
        <v>0</v>
      </c>
    </row>
    <row r="680" spans="18:21" x14ac:dyDescent="0.3">
      <c r="R680">
        <v>43511</v>
      </c>
      <c r="S680">
        <v>1</v>
      </c>
      <c r="T680" t="b">
        <v>0</v>
      </c>
      <c r="U680">
        <v>0</v>
      </c>
    </row>
    <row r="681" spans="18:21" x14ac:dyDescent="0.3">
      <c r="R681">
        <v>43511</v>
      </c>
      <c r="S681">
        <v>1</v>
      </c>
      <c r="T681" t="b">
        <v>0</v>
      </c>
      <c r="U681">
        <v>0</v>
      </c>
    </row>
    <row r="682" spans="18:21" x14ac:dyDescent="0.3">
      <c r="R682">
        <v>43511</v>
      </c>
      <c r="S682">
        <v>1</v>
      </c>
      <c r="T682" t="b">
        <v>0</v>
      </c>
      <c r="U682">
        <v>0</v>
      </c>
    </row>
    <row r="683" spans="18:21" x14ac:dyDescent="0.3">
      <c r="R683">
        <v>43511</v>
      </c>
      <c r="S683">
        <v>1</v>
      </c>
      <c r="T683" t="b">
        <v>0</v>
      </c>
      <c r="U683">
        <v>0</v>
      </c>
    </row>
    <row r="684" spans="18:21" x14ac:dyDescent="0.3">
      <c r="R684">
        <v>43511</v>
      </c>
      <c r="S684">
        <v>1</v>
      </c>
      <c r="T684" t="b">
        <v>0</v>
      </c>
      <c r="U684">
        <v>0</v>
      </c>
    </row>
    <row r="685" spans="18:21" x14ac:dyDescent="0.3">
      <c r="R685">
        <v>43511</v>
      </c>
      <c r="S685">
        <v>1</v>
      </c>
      <c r="T685" t="b">
        <v>0</v>
      </c>
      <c r="U685">
        <v>0</v>
      </c>
    </row>
    <row r="686" spans="18:21" x14ac:dyDescent="0.3">
      <c r="R686">
        <v>43511</v>
      </c>
      <c r="S686">
        <v>1</v>
      </c>
      <c r="T686" t="b">
        <v>0</v>
      </c>
      <c r="U686">
        <v>0</v>
      </c>
    </row>
    <row r="687" spans="18:21" x14ac:dyDescent="0.3">
      <c r="R687">
        <v>43511</v>
      </c>
      <c r="S687">
        <v>1</v>
      </c>
      <c r="T687" t="b">
        <v>0</v>
      </c>
      <c r="U687">
        <v>0</v>
      </c>
    </row>
    <row r="688" spans="18:21" x14ac:dyDescent="0.3">
      <c r="R688">
        <v>43511</v>
      </c>
      <c r="S688">
        <v>1</v>
      </c>
      <c r="T688" t="b">
        <v>0</v>
      </c>
      <c r="U688">
        <v>0</v>
      </c>
    </row>
    <row r="689" spans="18:21" x14ac:dyDescent="0.3">
      <c r="R689">
        <v>43511</v>
      </c>
      <c r="S689">
        <v>1</v>
      </c>
      <c r="T689" t="b">
        <v>0</v>
      </c>
      <c r="U689">
        <v>0</v>
      </c>
    </row>
    <row r="690" spans="18:21" x14ac:dyDescent="0.3">
      <c r="R690">
        <v>43511</v>
      </c>
      <c r="S690">
        <v>1</v>
      </c>
      <c r="T690" t="b">
        <v>0</v>
      </c>
      <c r="U690">
        <v>0</v>
      </c>
    </row>
    <row r="691" spans="18:21" x14ac:dyDescent="0.3">
      <c r="R691">
        <v>43511</v>
      </c>
      <c r="S691">
        <v>1</v>
      </c>
      <c r="T691" t="b">
        <v>0</v>
      </c>
      <c r="U691">
        <v>0</v>
      </c>
    </row>
    <row r="692" spans="18:21" x14ac:dyDescent="0.3">
      <c r="R692">
        <v>43511</v>
      </c>
      <c r="S692">
        <v>1</v>
      </c>
      <c r="T692" t="b">
        <v>0</v>
      </c>
      <c r="U692">
        <v>0</v>
      </c>
    </row>
    <row r="693" spans="18:21" x14ac:dyDescent="0.3">
      <c r="R693">
        <v>43511</v>
      </c>
      <c r="S693">
        <v>1</v>
      </c>
      <c r="T693" t="b">
        <v>0</v>
      </c>
      <c r="U693">
        <v>0</v>
      </c>
    </row>
    <row r="694" spans="18:21" x14ac:dyDescent="0.3">
      <c r="R694">
        <v>43511</v>
      </c>
      <c r="S694">
        <v>1</v>
      </c>
      <c r="T694" t="b">
        <v>0</v>
      </c>
      <c r="U694">
        <v>0</v>
      </c>
    </row>
    <row r="695" spans="18:21" x14ac:dyDescent="0.3">
      <c r="R695">
        <v>43511</v>
      </c>
      <c r="S695">
        <v>1</v>
      </c>
      <c r="T695" t="b">
        <v>0</v>
      </c>
      <c r="U695">
        <v>0</v>
      </c>
    </row>
    <row r="696" spans="18:21" x14ac:dyDescent="0.3">
      <c r="R696">
        <v>43511</v>
      </c>
      <c r="S696">
        <v>1</v>
      </c>
      <c r="T696" t="b">
        <v>0</v>
      </c>
      <c r="U696">
        <v>0</v>
      </c>
    </row>
    <row r="697" spans="18:21" x14ac:dyDescent="0.3">
      <c r="R697">
        <v>43511</v>
      </c>
      <c r="S697">
        <v>1</v>
      </c>
      <c r="T697" t="b">
        <v>0</v>
      </c>
      <c r="U697">
        <v>0</v>
      </c>
    </row>
    <row r="698" spans="18:21" x14ac:dyDescent="0.3">
      <c r="R698">
        <v>43511</v>
      </c>
      <c r="S698">
        <v>1</v>
      </c>
      <c r="T698" t="b">
        <v>0</v>
      </c>
      <c r="U698">
        <v>0</v>
      </c>
    </row>
    <row r="699" spans="18:21" x14ac:dyDescent="0.3">
      <c r="R699">
        <v>43511</v>
      </c>
      <c r="S699">
        <v>1</v>
      </c>
      <c r="T699" t="b">
        <v>0</v>
      </c>
      <c r="U699">
        <v>0</v>
      </c>
    </row>
    <row r="700" spans="18:21" x14ac:dyDescent="0.3">
      <c r="R700">
        <v>43511</v>
      </c>
      <c r="S700">
        <v>1</v>
      </c>
      <c r="T700" t="b">
        <v>0</v>
      </c>
      <c r="U700">
        <v>0</v>
      </c>
    </row>
    <row r="701" spans="18:21" x14ac:dyDescent="0.3">
      <c r="R701">
        <v>43511</v>
      </c>
      <c r="S701">
        <v>1</v>
      </c>
      <c r="T701" t="b">
        <v>0</v>
      </c>
      <c r="U701">
        <v>0</v>
      </c>
    </row>
    <row r="702" spans="18:21" x14ac:dyDescent="0.3">
      <c r="R702">
        <v>43511</v>
      </c>
      <c r="S702">
        <v>1</v>
      </c>
      <c r="T702" t="b">
        <v>0</v>
      </c>
      <c r="U702">
        <v>0</v>
      </c>
    </row>
    <row r="703" spans="18:21" x14ac:dyDescent="0.3">
      <c r="R703">
        <v>43511</v>
      </c>
      <c r="S703">
        <v>1</v>
      </c>
      <c r="T703" t="b">
        <v>0</v>
      </c>
      <c r="U703">
        <v>0</v>
      </c>
    </row>
    <row r="704" spans="18:21" x14ac:dyDescent="0.3">
      <c r="R704">
        <v>43511</v>
      </c>
      <c r="S704">
        <v>1</v>
      </c>
      <c r="T704" t="b">
        <v>0</v>
      </c>
      <c r="U704">
        <v>0</v>
      </c>
    </row>
    <row r="705" spans="18:21" x14ac:dyDescent="0.3">
      <c r="R705">
        <v>43511</v>
      </c>
      <c r="S705">
        <v>1</v>
      </c>
      <c r="T705" t="b">
        <v>0</v>
      </c>
      <c r="U705">
        <v>0</v>
      </c>
    </row>
    <row r="706" spans="18:21" x14ac:dyDescent="0.3">
      <c r="R706">
        <v>43511</v>
      </c>
      <c r="S706">
        <v>1</v>
      </c>
      <c r="T706" t="b">
        <v>0</v>
      </c>
      <c r="U706">
        <v>0</v>
      </c>
    </row>
    <row r="707" spans="18:21" x14ac:dyDescent="0.3">
      <c r="R707">
        <v>43511</v>
      </c>
      <c r="S707">
        <v>1</v>
      </c>
      <c r="T707" t="b">
        <v>0</v>
      </c>
      <c r="U707">
        <v>0</v>
      </c>
    </row>
    <row r="708" spans="18:21" x14ac:dyDescent="0.3">
      <c r="R708">
        <v>43511</v>
      </c>
      <c r="S708">
        <v>1</v>
      </c>
      <c r="T708" t="b">
        <v>0</v>
      </c>
      <c r="U708">
        <v>0</v>
      </c>
    </row>
    <row r="709" spans="18:21" x14ac:dyDescent="0.3">
      <c r="R709">
        <v>43511</v>
      </c>
      <c r="S709">
        <v>1</v>
      </c>
      <c r="T709" t="b">
        <v>0</v>
      </c>
      <c r="U709">
        <v>0</v>
      </c>
    </row>
    <row r="710" spans="18:21" x14ac:dyDescent="0.3">
      <c r="R710">
        <v>43511</v>
      </c>
      <c r="S710">
        <v>1</v>
      </c>
      <c r="T710" t="b">
        <v>0</v>
      </c>
      <c r="U710">
        <v>0</v>
      </c>
    </row>
    <row r="711" spans="18:21" x14ac:dyDescent="0.3">
      <c r="R711">
        <v>43511</v>
      </c>
      <c r="S711">
        <v>1</v>
      </c>
      <c r="T711" t="b">
        <v>0</v>
      </c>
      <c r="U711">
        <v>0</v>
      </c>
    </row>
    <row r="712" spans="18:21" x14ac:dyDescent="0.3">
      <c r="R712">
        <v>43511</v>
      </c>
      <c r="S712">
        <v>1</v>
      </c>
      <c r="T712" t="b">
        <v>0</v>
      </c>
      <c r="U712">
        <v>0</v>
      </c>
    </row>
    <row r="713" spans="18:21" x14ac:dyDescent="0.3">
      <c r="R713">
        <v>43511</v>
      </c>
      <c r="S713">
        <v>1</v>
      </c>
      <c r="T713" t="b">
        <v>0</v>
      </c>
      <c r="U713">
        <v>0</v>
      </c>
    </row>
    <row r="714" spans="18:21" x14ac:dyDescent="0.3">
      <c r="R714">
        <v>43511</v>
      </c>
      <c r="S714">
        <v>1</v>
      </c>
      <c r="T714" t="b">
        <v>0</v>
      </c>
      <c r="U714">
        <v>0</v>
      </c>
    </row>
    <row r="715" spans="18:21" x14ac:dyDescent="0.3">
      <c r="R715">
        <v>43511</v>
      </c>
      <c r="S715">
        <v>1</v>
      </c>
      <c r="T715" t="b">
        <v>0</v>
      </c>
      <c r="U715">
        <v>0</v>
      </c>
    </row>
    <row r="716" spans="18:21" x14ac:dyDescent="0.3">
      <c r="R716">
        <v>43511</v>
      </c>
      <c r="S716">
        <v>1</v>
      </c>
      <c r="T716" t="b">
        <v>0</v>
      </c>
      <c r="U716">
        <v>0</v>
      </c>
    </row>
    <row r="717" spans="18:21" x14ac:dyDescent="0.3">
      <c r="R717">
        <v>43511</v>
      </c>
      <c r="S717">
        <v>1</v>
      </c>
      <c r="T717" t="b">
        <v>0</v>
      </c>
      <c r="U717">
        <v>0</v>
      </c>
    </row>
    <row r="718" spans="18:21" x14ac:dyDescent="0.3">
      <c r="R718">
        <v>43511</v>
      </c>
      <c r="S718">
        <v>1</v>
      </c>
      <c r="T718" t="b">
        <v>0</v>
      </c>
      <c r="U718">
        <v>0</v>
      </c>
    </row>
    <row r="719" spans="18:21" x14ac:dyDescent="0.3">
      <c r="R719">
        <v>43511</v>
      </c>
      <c r="S719">
        <v>1</v>
      </c>
      <c r="T719" t="b">
        <v>0</v>
      </c>
      <c r="U719">
        <v>0</v>
      </c>
    </row>
    <row r="720" spans="18:21" x14ac:dyDescent="0.3">
      <c r="R720">
        <v>43511</v>
      </c>
      <c r="S720">
        <v>1</v>
      </c>
      <c r="T720" t="b">
        <v>0</v>
      </c>
      <c r="U720">
        <v>0</v>
      </c>
    </row>
    <row r="721" spans="18:21" x14ac:dyDescent="0.3">
      <c r="R721">
        <v>43511</v>
      </c>
      <c r="S721">
        <v>1</v>
      </c>
      <c r="T721" t="b">
        <v>0</v>
      </c>
      <c r="U721">
        <v>0</v>
      </c>
    </row>
    <row r="722" spans="18:21" x14ac:dyDescent="0.3">
      <c r="R722">
        <v>43511</v>
      </c>
      <c r="S722">
        <v>1</v>
      </c>
      <c r="T722" t="b">
        <v>0</v>
      </c>
      <c r="U722">
        <v>0</v>
      </c>
    </row>
    <row r="723" spans="18:21" x14ac:dyDescent="0.3">
      <c r="R723">
        <v>43511</v>
      </c>
      <c r="S723">
        <v>1</v>
      </c>
      <c r="T723" t="b">
        <v>0</v>
      </c>
      <c r="U723">
        <v>0</v>
      </c>
    </row>
    <row r="724" spans="18:21" x14ac:dyDescent="0.3">
      <c r="R724">
        <v>43511</v>
      </c>
      <c r="S724">
        <v>1</v>
      </c>
      <c r="T724" t="b">
        <v>0</v>
      </c>
      <c r="U724">
        <v>0</v>
      </c>
    </row>
    <row r="725" spans="18:21" x14ac:dyDescent="0.3">
      <c r="R725">
        <v>43511</v>
      </c>
      <c r="S725">
        <v>1</v>
      </c>
      <c r="T725" t="b">
        <v>0</v>
      </c>
      <c r="U725">
        <v>0</v>
      </c>
    </row>
    <row r="726" spans="18:21" x14ac:dyDescent="0.3">
      <c r="R726">
        <v>43511</v>
      </c>
      <c r="S726">
        <v>1</v>
      </c>
      <c r="T726" t="b">
        <v>0</v>
      </c>
      <c r="U726">
        <v>0</v>
      </c>
    </row>
    <row r="727" spans="18:21" x14ac:dyDescent="0.3">
      <c r="R727">
        <v>43511</v>
      </c>
      <c r="S727">
        <v>1</v>
      </c>
      <c r="T727" t="b">
        <v>0</v>
      </c>
      <c r="U727">
        <v>0</v>
      </c>
    </row>
    <row r="728" spans="18:21" x14ac:dyDescent="0.3">
      <c r="R728">
        <v>43511</v>
      </c>
      <c r="S728">
        <v>1</v>
      </c>
      <c r="T728" t="b">
        <v>0</v>
      </c>
      <c r="U728">
        <v>0</v>
      </c>
    </row>
    <row r="729" spans="18:21" x14ac:dyDescent="0.3">
      <c r="R729">
        <v>43511</v>
      </c>
      <c r="S729">
        <v>1</v>
      </c>
      <c r="T729" t="b">
        <v>0</v>
      </c>
      <c r="U729">
        <v>0</v>
      </c>
    </row>
    <row r="730" spans="18:21" x14ac:dyDescent="0.3">
      <c r="R730">
        <v>43511</v>
      </c>
      <c r="S730">
        <v>1</v>
      </c>
      <c r="T730" t="b">
        <v>0</v>
      </c>
      <c r="U730">
        <v>0</v>
      </c>
    </row>
    <row r="731" spans="18:21" x14ac:dyDescent="0.3">
      <c r="R731">
        <v>43511</v>
      </c>
      <c r="S731">
        <v>1</v>
      </c>
      <c r="T731" t="b">
        <v>0</v>
      </c>
      <c r="U731">
        <v>0</v>
      </c>
    </row>
    <row r="732" spans="18:21" x14ac:dyDescent="0.3">
      <c r="R732">
        <v>43511</v>
      </c>
      <c r="S732">
        <v>1</v>
      </c>
      <c r="T732" t="b">
        <v>0</v>
      </c>
      <c r="U732">
        <v>0</v>
      </c>
    </row>
    <row r="733" spans="18:21" x14ac:dyDescent="0.3">
      <c r="R733">
        <v>43511</v>
      </c>
      <c r="S733">
        <v>1</v>
      </c>
      <c r="T733" t="b">
        <v>0</v>
      </c>
      <c r="U733">
        <v>0</v>
      </c>
    </row>
    <row r="734" spans="18:21" x14ac:dyDescent="0.3">
      <c r="R734">
        <v>43511</v>
      </c>
      <c r="S734">
        <v>1</v>
      </c>
      <c r="T734" t="b">
        <v>0</v>
      </c>
      <c r="U734">
        <v>0</v>
      </c>
    </row>
    <row r="735" spans="18:21" x14ac:dyDescent="0.3">
      <c r="R735">
        <v>43511</v>
      </c>
      <c r="S735">
        <v>1</v>
      </c>
      <c r="T735" t="b">
        <v>0</v>
      </c>
      <c r="U735">
        <v>0</v>
      </c>
    </row>
    <row r="736" spans="18:21" x14ac:dyDescent="0.3">
      <c r="R736">
        <v>43511</v>
      </c>
      <c r="S736">
        <v>1</v>
      </c>
      <c r="T736" t="b">
        <v>0</v>
      </c>
      <c r="U736">
        <v>0</v>
      </c>
    </row>
    <row r="737" spans="18:21" x14ac:dyDescent="0.3">
      <c r="R737">
        <v>43511</v>
      </c>
      <c r="S737">
        <v>1</v>
      </c>
      <c r="T737" t="b">
        <v>0</v>
      </c>
      <c r="U737">
        <v>0</v>
      </c>
    </row>
    <row r="738" spans="18:21" x14ac:dyDescent="0.3">
      <c r="R738">
        <v>43511</v>
      </c>
      <c r="S738">
        <v>1</v>
      </c>
      <c r="T738" t="b">
        <v>0</v>
      </c>
      <c r="U738">
        <v>0</v>
      </c>
    </row>
    <row r="739" spans="18:21" x14ac:dyDescent="0.3">
      <c r="R739">
        <v>43511</v>
      </c>
      <c r="S739">
        <v>1</v>
      </c>
      <c r="T739" t="b">
        <v>0</v>
      </c>
      <c r="U739">
        <v>0</v>
      </c>
    </row>
    <row r="740" spans="18:21" x14ac:dyDescent="0.3">
      <c r="R740">
        <v>43511</v>
      </c>
      <c r="S740">
        <v>1</v>
      </c>
      <c r="T740" t="b">
        <v>0</v>
      </c>
      <c r="U740">
        <v>0</v>
      </c>
    </row>
    <row r="741" spans="18:21" x14ac:dyDescent="0.3">
      <c r="R741">
        <v>43511</v>
      </c>
      <c r="S741">
        <v>1</v>
      </c>
      <c r="T741" t="b">
        <v>0</v>
      </c>
      <c r="U741">
        <v>0</v>
      </c>
    </row>
    <row r="742" spans="18:21" x14ac:dyDescent="0.3">
      <c r="R742">
        <v>43511</v>
      </c>
      <c r="S742">
        <v>1</v>
      </c>
      <c r="T742" t="b">
        <v>0</v>
      </c>
      <c r="U742">
        <v>0</v>
      </c>
    </row>
    <row r="743" spans="18:21" x14ac:dyDescent="0.3">
      <c r="R743">
        <v>43511</v>
      </c>
      <c r="S743">
        <v>1</v>
      </c>
      <c r="T743" t="b">
        <v>0</v>
      </c>
      <c r="U743">
        <v>0</v>
      </c>
    </row>
    <row r="744" spans="18:21" x14ac:dyDescent="0.3">
      <c r="R744">
        <v>43511</v>
      </c>
      <c r="S744">
        <v>1</v>
      </c>
      <c r="T744" t="b">
        <v>0</v>
      </c>
      <c r="U744">
        <v>0</v>
      </c>
    </row>
    <row r="745" spans="18:21" x14ac:dyDescent="0.3">
      <c r="R745">
        <v>43511</v>
      </c>
      <c r="S745">
        <v>1</v>
      </c>
      <c r="T745" t="b">
        <v>0</v>
      </c>
      <c r="U745">
        <v>0</v>
      </c>
    </row>
    <row r="746" spans="18:21" x14ac:dyDescent="0.3">
      <c r="R746">
        <v>43511</v>
      </c>
      <c r="S746">
        <v>1</v>
      </c>
      <c r="T746" t="b">
        <v>0</v>
      </c>
      <c r="U746">
        <v>0</v>
      </c>
    </row>
    <row r="747" spans="18:21" x14ac:dyDescent="0.3">
      <c r="R747">
        <v>43511</v>
      </c>
      <c r="S747">
        <v>1</v>
      </c>
      <c r="T747" t="b">
        <v>0</v>
      </c>
      <c r="U747">
        <v>0</v>
      </c>
    </row>
    <row r="748" spans="18:21" x14ac:dyDescent="0.3">
      <c r="R748">
        <v>43511</v>
      </c>
      <c r="S748">
        <v>1</v>
      </c>
      <c r="T748" t="b">
        <v>0</v>
      </c>
      <c r="U748">
        <v>0</v>
      </c>
    </row>
    <row r="749" spans="18:21" x14ac:dyDescent="0.3">
      <c r="R749">
        <v>43511</v>
      </c>
      <c r="S749">
        <v>1</v>
      </c>
      <c r="T749" t="b">
        <v>0</v>
      </c>
      <c r="U749">
        <v>0</v>
      </c>
    </row>
    <row r="750" spans="18:21" x14ac:dyDescent="0.3">
      <c r="R750">
        <v>43511</v>
      </c>
      <c r="S750">
        <v>1</v>
      </c>
      <c r="T750" t="b">
        <v>0</v>
      </c>
      <c r="U750">
        <v>0</v>
      </c>
    </row>
    <row r="751" spans="18:21" x14ac:dyDescent="0.3">
      <c r="R751">
        <v>43511</v>
      </c>
      <c r="S751">
        <v>1</v>
      </c>
      <c r="T751" t="b">
        <v>0</v>
      </c>
      <c r="U751">
        <v>0</v>
      </c>
    </row>
    <row r="752" spans="18:21" x14ac:dyDescent="0.3">
      <c r="R752">
        <v>43511</v>
      </c>
      <c r="S752">
        <v>1</v>
      </c>
      <c r="T752" t="b">
        <v>0</v>
      </c>
      <c r="U752">
        <v>0</v>
      </c>
    </row>
    <row r="753" spans="18:21" x14ac:dyDescent="0.3">
      <c r="R753">
        <v>43511</v>
      </c>
      <c r="S753">
        <v>1</v>
      </c>
      <c r="T753" t="b">
        <v>0</v>
      </c>
      <c r="U753">
        <v>0</v>
      </c>
    </row>
    <row r="754" spans="18:21" x14ac:dyDescent="0.3">
      <c r="R754">
        <v>43511</v>
      </c>
      <c r="S754">
        <v>1</v>
      </c>
      <c r="T754" t="b">
        <v>0</v>
      </c>
      <c r="U754">
        <v>0</v>
      </c>
    </row>
    <row r="755" spans="18:21" x14ac:dyDescent="0.3">
      <c r="R755">
        <v>43511</v>
      </c>
      <c r="S755">
        <v>1</v>
      </c>
      <c r="T755" t="b">
        <v>0</v>
      </c>
      <c r="U755">
        <v>0</v>
      </c>
    </row>
    <row r="756" spans="18:21" x14ac:dyDescent="0.3">
      <c r="R756">
        <v>43511</v>
      </c>
      <c r="S756">
        <v>1</v>
      </c>
      <c r="T756" t="b">
        <v>0</v>
      </c>
      <c r="U756">
        <v>0</v>
      </c>
    </row>
    <row r="757" spans="18:21" x14ac:dyDescent="0.3">
      <c r="R757">
        <v>43511</v>
      </c>
      <c r="S757">
        <v>1</v>
      </c>
      <c r="T757" t="b">
        <v>0</v>
      </c>
      <c r="U757">
        <v>0</v>
      </c>
    </row>
    <row r="758" spans="18:21" x14ac:dyDescent="0.3">
      <c r="R758">
        <v>43511</v>
      </c>
      <c r="S758">
        <v>1</v>
      </c>
      <c r="T758" t="b">
        <v>0</v>
      </c>
      <c r="U758">
        <v>0</v>
      </c>
    </row>
    <row r="759" spans="18:21" x14ac:dyDescent="0.3">
      <c r="R759">
        <v>43511</v>
      </c>
      <c r="S759">
        <v>1</v>
      </c>
      <c r="T759" t="b">
        <v>0</v>
      </c>
      <c r="U759">
        <v>0</v>
      </c>
    </row>
    <row r="760" spans="18:21" x14ac:dyDescent="0.3">
      <c r="R760">
        <v>43511</v>
      </c>
      <c r="S760">
        <v>1</v>
      </c>
      <c r="T760" t="b">
        <v>0</v>
      </c>
      <c r="U760">
        <v>0</v>
      </c>
    </row>
    <row r="761" spans="18:21" x14ac:dyDescent="0.3">
      <c r="R761">
        <v>43511</v>
      </c>
      <c r="S761">
        <v>1</v>
      </c>
      <c r="T761" t="b">
        <v>0</v>
      </c>
      <c r="U761">
        <v>0</v>
      </c>
    </row>
    <row r="762" spans="18:21" x14ac:dyDescent="0.3">
      <c r="R762">
        <v>43511</v>
      </c>
      <c r="S762">
        <v>1</v>
      </c>
      <c r="T762" t="b">
        <v>0</v>
      </c>
      <c r="U762">
        <v>0</v>
      </c>
    </row>
    <row r="763" spans="18:21" x14ac:dyDescent="0.3">
      <c r="R763">
        <v>43511</v>
      </c>
      <c r="S763">
        <v>1</v>
      </c>
      <c r="T763" t="b">
        <v>0</v>
      </c>
      <c r="U763">
        <v>0</v>
      </c>
    </row>
    <row r="764" spans="18:21" x14ac:dyDescent="0.3">
      <c r="R764">
        <v>43511</v>
      </c>
      <c r="S764">
        <v>1</v>
      </c>
      <c r="T764" t="b">
        <v>0</v>
      </c>
      <c r="U764">
        <v>0</v>
      </c>
    </row>
    <row r="765" spans="18:21" x14ac:dyDescent="0.3">
      <c r="R765">
        <v>43511</v>
      </c>
      <c r="S765">
        <v>1</v>
      </c>
      <c r="T765" t="b">
        <v>0</v>
      </c>
      <c r="U765">
        <v>0</v>
      </c>
    </row>
    <row r="766" spans="18:21" x14ac:dyDescent="0.3">
      <c r="R766">
        <v>43511</v>
      </c>
      <c r="S766">
        <v>1</v>
      </c>
      <c r="T766" t="b">
        <v>0</v>
      </c>
      <c r="U766">
        <v>0</v>
      </c>
    </row>
    <row r="767" spans="18:21" x14ac:dyDescent="0.3">
      <c r="R767">
        <v>43511</v>
      </c>
      <c r="S767">
        <v>1</v>
      </c>
      <c r="T767" t="b">
        <v>0</v>
      </c>
      <c r="U767">
        <v>0</v>
      </c>
    </row>
    <row r="768" spans="18:21" x14ac:dyDescent="0.3">
      <c r="R768">
        <v>43511</v>
      </c>
      <c r="S768">
        <v>1</v>
      </c>
      <c r="T768" t="b">
        <v>0</v>
      </c>
      <c r="U768">
        <v>0</v>
      </c>
    </row>
    <row r="769" spans="18:21" x14ac:dyDescent="0.3">
      <c r="R769">
        <v>43511</v>
      </c>
      <c r="S769">
        <v>1</v>
      </c>
      <c r="T769" t="b">
        <v>0</v>
      </c>
      <c r="U769">
        <v>0</v>
      </c>
    </row>
    <row r="770" spans="18:21" x14ac:dyDescent="0.3">
      <c r="R770">
        <v>43511</v>
      </c>
      <c r="S770">
        <v>1</v>
      </c>
      <c r="T770" t="b">
        <v>0</v>
      </c>
      <c r="U770">
        <v>0</v>
      </c>
    </row>
    <row r="771" spans="18:21" x14ac:dyDescent="0.3">
      <c r="R771">
        <v>43511</v>
      </c>
      <c r="S771">
        <v>1</v>
      </c>
      <c r="T771" t="b">
        <v>0</v>
      </c>
      <c r="U771">
        <v>0</v>
      </c>
    </row>
    <row r="772" spans="18:21" x14ac:dyDescent="0.3">
      <c r="R772">
        <v>43511</v>
      </c>
      <c r="S772">
        <v>1</v>
      </c>
      <c r="T772" t="b">
        <v>0</v>
      </c>
      <c r="U772">
        <v>0</v>
      </c>
    </row>
    <row r="773" spans="18:21" x14ac:dyDescent="0.3">
      <c r="R773">
        <v>43511</v>
      </c>
      <c r="S773">
        <v>1</v>
      </c>
      <c r="T773" t="b">
        <v>0</v>
      </c>
      <c r="U773">
        <v>0</v>
      </c>
    </row>
    <row r="774" spans="18:21" x14ac:dyDescent="0.3">
      <c r="R774">
        <v>43511</v>
      </c>
      <c r="S774">
        <v>1</v>
      </c>
      <c r="T774" t="b">
        <v>0</v>
      </c>
      <c r="U774">
        <v>0</v>
      </c>
    </row>
    <row r="775" spans="18:21" x14ac:dyDescent="0.3">
      <c r="R775">
        <v>43511</v>
      </c>
      <c r="S775">
        <v>1</v>
      </c>
      <c r="T775" t="b">
        <v>0</v>
      </c>
      <c r="U775">
        <v>0</v>
      </c>
    </row>
    <row r="776" spans="18:21" x14ac:dyDescent="0.3">
      <c r="R776">
        <v>43511</v>
      </c>
      <c r="S776">
        <v>1</v>
      </c>
      <c r="T776" t="b">
        <v>0</v>
      </c>
      <c r="U776">
        <v>0</v>
      </c>
    </row>
    <row r="777" spans="18:21" x14ac:dyDescent="0.3">
      <c r="R777">
        <v>43511</v>
      </c>
      <c r="S777">
        <v>1</v>
      </c>
      <c r="T777" t="b">
        <v>0</v>
      </c>
      <c r="U777">
        <v>0</v>
      </c>
    </row>
    <row r="778" spans="18:21" x14ac:dyDescent="0.3">
      <c r="R778">
        <v>43511</v>
      </c>
      <c r="S778">
        <v>1</v>
      </c>
      <c r="T778" t="b">
        <v>0</v>
      </c>
      <c r="U778">
        <v>0</v>
      </c>
    </row>
    <row r="779" spans="18:21" x14ac:dyDescent="0.3">
      <c r="R779">
        <v>43511</v>
      </c>
      <c r="S779">
        <v>1</v>
      </c>
      <c r="T779" t="b">
        <v>0</v>
      </c>
      <c r="U779">
        <v>0</v>
      </c>
    </row>
    <row r="780" spans="18:21" x14ac:dyDescent="0.3">
      <c r="R780">
        <v>43511</v>
      </c>
      <c r="S780">
        <v>1</v>
      </c>
      <c r="T780" t="b">
        <v>0</v>
      </c>
      <c r="U780">
        <v>0</v>
      </c>
    </row>
    <row r="781" spans="18:21" x14ac:dyDescent="0.3">
      <c r="R781">
        <v>43511</v>
      </c>
      <c r="S781">
        <v>1</v>
      </c>
      <c r="T781" t="b">
        <v>0</v>
      </c>
      <c r="U781">
        <v>0</v>
      </c>
    </row>
    <row r="782" spans="18:21" x14ac:dyDescent="0.3">
      <c r="R782">
        <v>43511</v>
      </c>
      <c r="S782">
        <v>1</v>
      </c>
      <c r="T782" t="b">
        <v>0</v>
      </c>
      <c r="U782">
        <v>0</v>
      </c>
    </row>
    <row r="783" spans="18:21" x14ac:dyDescent="0.3">
      <c r="R783">
        <v>43511</v>
      </c>
      <c r="S783">
        <v>1</v>
      </c>
      <c r="T783" t="b">
        <v>0</v>
      </c>
      <c r="U783">
        <v>0</v>
      </c>
    </row>
    <row r="784" spans="18:21" x14ac:dyDescent="0.3">
      <c r="R784">
        <v>43511</v>
      </c>
      <c r="S784">
        <v>1</v>
      </c>
      <c r="T784" t="b">
        <v>0</v>
      </c>
      <c r="U784">
        <v>0</v>
      </c>
    </row>
    <row r="785" spans="18:21" x14ac:dyDescent="0.3">
      <c r="R785">
        <v>43511</v>
      </c>
      <c r="S785">
        <v>1</v>
      </c>
      <c r="T785" t="b">
        <v>0</v>
      </c>
      <c r="U785">
        <v>0</v>
      </c>
    </row>
    <row r="786" spans="18:21" x14ac:dyDescent="0.3">
      <c r="R786">
        <v>43511</v>
      </c>
      <c r="S786">
        <v>1</v>
      </c>
      <c r="T786" t="b">
        <v>0</v>
      </c>
      <c r="U786">
        <v>0</v>
      </c>
    </row>
    <row r="787" spans="18:21" x14ac:dyDescent="0.3">
      <c r="R787">
        <v>43511</v>
      </c>
      <c r="S787">
        <v>1</v>
      </c>
      <c r="T787" t="b">
        <v>0</v>
      </c>
      <c r="U787">
        <v>0</v>
      </c>
    </row>
    <row r="788" spans="18:21" x14ac:dyDescent="0.3">
      <c r="R788">
        <v>43511</v>
      </c>
      <c r="S788">
        <v>1</v>
      </c>
      <c r="T788" t="b">
        <v>0</v>
      </c>
      <c r="U788">
        <v>0</v>
      </c>
    </row>
    <row r="789" spans="18:21" x14ac:dyDescent="0.3">
      <c r="R789">
        <v>43511</v>
      </c>
      <c r="S789">
        <v>1</v>
      </c>
      <c r="T789" t="b">
        <v>0</v>
      </c>
      <c r="U789">
        <v>0</v>
      </c>
    </row>
    <row r="790" spans="18:21" x14ac:dyDescent="0.3">
      <c r="R790">
        <v>43511</v>
      </c>
      <c r="S790">
        <v>1</v>
      </c>
      <c r="T790" t="b">
        <v>0</v>
      </c>
      <c r="U790">
        <v>0</v>
      </c>
    </row>
    <row r="791" spans="18:21" x14ac:dyDescent="0.3">
      <c r="R791">
        <v>43511</v>
      </c>
      <c r="S791">
        <v>1</v>
      </c>
      <c r="T791" t="b">
        <v>0</v>
      </c>
      <c r="U791">
        <v>0</v>
      </c>
    </row>
    <row r="792" spans="18:21" x14ac:dyDescent="0.3">
      <c r="R792">
        <v>43511</v>
      </c>
      <c r="S792">
        <v>1</v>
      </c>
      <c r="T792" t="b">
        <v>0</v>
      </c>
      <c r="U792">
        <v>0</v>
      </c>
    </row>
    <row r="793" spans="18:21" x14ac:dyDescent="0.3">
      <c r="R793">
        <v>43511</v>
      </c>
      <c r="S793">
        <v>1</v>
      </c>
      <c r="T793" t="b">
        <v>0</v>
      </c>
      <c r="U793">
        <v>0</v>
      </c>
    </row>
    <row r="794" spans="18:21" x14ac:dyDescent="0.3">
      <c r="R794">
        <v>43511</v>
      </c>
      <c r="S794">
        <v>1</v>
      </c>
      <c r="T794" t="b">
        <v>0</v>
      </c>
      <c r="U794">
        <v>0</v>
      </c>
    </row>
    <row r="795" spans="18:21" x14ac:dyDescent="0.3">
      <c r="R795">
        <v>43511</v>
      </c>
      <c r="S795">
        <v>1</v>
      </c>
      <c r="T795" t="b">
        <v>0</v>
      </c>
      <c r="U795">
        <v>0</v>
      </c>
    </row>
    <row r="796" spans="18:21" x14ac:dyDescent="0.3">
      <c r="R796">
        <v>43511</v>
      </c>
      <c r="S796">
        <v>1</v>
      </c>
      <c r="T796" t="b">
        <v>0</v>
      </c>
      <c r="U796">
        <v>0</v>
      </c>
    </row>
    <row r="797" spans="18:21" x14ac:dyDescent="0.3">
      <c r="R797">
        <v>43511</v>
      </c>
      <c r="S797">
        <v>1</v>
      </c>
      <c r="T797" t="b">
        <v>0</v>
      </c>
      <c r="U797">
        <v>0</v>
      </c>
    </row>
    <row r="798" spans="18:21" x14ac:dyDescent="0.3">
      <c r="R798">
        <v>43511</v>
      </c>
      <c r="S798">
        <v>1</v>
      </c>
      <c r="T798" t="b">
        <v>0</v>
      </c>
      <c r="U798">
        <v>0</v>
      </c>
    </row>
    <row r="799" spans="18:21" x14ac:dyDescent="0.3">
      <c r="R799">
        <v>43511</v>
      </c>
      <c r="S799">
        <v>1</v>
      </c>
      <c r="T799" t="b">
        <v>0</v>
      </c>
      <c r="U799">
        <v>0</v>
      </c>
    </row>
    <row r="800" spans="18:21" x14ac:dyDescent="0.3">
      <c r="R800">
        <v>43511</v>
      </c>
      <c r="S800">
        <v>1</v>
      </c>
      <c r="T800" t="b">
        <v>0</v>
      </c>
      <c r="U800">
        <v>0</v>
      </c>
    </row>
    <row r="801" spans="18:21" x14ac:dyDescent="0.3">
      <c r="R801">
        <v>43511</v>
      </c>
      <c r="S801">
        <v>1</v>
      </c>
      <c r="T801" t="b">
        <v>0</v>
      </c>
      <c r="U801">
        <v>0</v>
      </c>
    </row>
    <row r="802" spans="18:21" x14ac:dyDescent="0.3">
      <c r="R802">
        <v>43511</v>
      </c>
      <c r="S802">
        <v>1</v>
      </c>
      <c r="T802" t="b">
        <v>0</v>
      </c>
      <c r="U802">
        <v>0</v>
      </c>
    </row>
    <row r="803" spans="18:21" x14ac:dyDescent="0.3">
      <c r="R803">
        <v>43511</v>
      </c>
      <c r="S803">
        <v>1</v>
      </c>
      <c r="T803" t="b">
        <v>0</v>
      </c>
      <c r="U803">
        <v>0</v>
      </c>
    </row>
    <row r="804" spans="18:21" x14ac:dyDescent="0.3">
      <c r="R804">
        <v>43511</v>
      </c>
      <c r="S804">
        <v>1</v>
      </c>
      <c r="T804" t="b">
        <v>0</v>
      </c>
      <c r="U804">
        <v>0</v>
      </c>
    </row>
    <row r="805" spans="18:21" x14ac:dyDescent="0.3">
      <c r="R805">
        <v>43511</v>
      </c>
      <c r="S805">
        <v>1</v>
      </c>
      <c r="T805" t="b">
        <v>0</v>
      </c>
      <c r="U805">
        <v>0</v>
      </c>
    </row>
    <row r="806" spans="18:21" x14ac:dyDescent="0.3">
      <c r="R806">
        <v>43511</v>
      </c>
      <c r="S806">
        <v>1</v>
      </c>
      <c r="T806" t="b">
        <v>0</v>
      </c>
      <c r="U806">
        <v>0</v>
      </c>
    </row>
    <row r="807" spans="18:21" x14ac:dyDescent="0.3">
      <c r="R807">
        <v>43511</v>
      </c>
      <c r="S807">
        <v>1</v>
      </c>
      <c r="T807" t="b">
        <v>0</v>
      </c>
      <c r="U807">
        <v>0</v>
      </c>
    </row>
    <row r="808" spans="18:21" x14ac:dyDescent="0.3">
      <c r="R808">
        <v>43511</v>
      </c>
      <c r="S808">
        <v>1</v>
      </c>
      <c r="T808" t="b">
        <v>0</v>
      </c>
      <c r="U808">
        <v>0</v>
      </c>
    </row>
    <row r="809" spans="18:21" x14ac:dyDescent="0.3">
      <c r="R809">
        <v>43511</v>
      </c>
      <c r="S809">
        <v>1</v>
      </c>
      <c r="T809" t="b">
        <v>0</v>
      </c>
      <c r="U809">
        <v>0</v>
      </c>
    </row>
    <row r="810" spans="18:21" x14ac:dyDescent="0.3">
      <c r="R810">
        <v>43511</v>
      </c>
      <c r="S810">
        <v>1</v>
      </c>
      <c r="T810" t="b">
        <v>0</v>
      </c>
      <c r="U810">
        <v>0</v>
      </c>
    </row>
    <row r="811" spans="18:21" x14ac:dyDescent="0.3">
      <c r="R811">
        <v>43511</v>
      </c>
      <c r="S811">
        <v>1</v>
      </c>
      <c r="T811" t="b">
        <v>0</v>
      </c>
      <c r="U811">
        <v>0</v>
      </c>
    </row>
    <row r="812" spans="18:21" x14ac:dyDescent="0.3">
      <c r="R812">
        <v>43511</v>
      </c>
      <c r="S812">
        <v>1</v>
      </c>
      <c r="T812" t="b">
        <v>0</v>
      </c>
      <c r="U812">
        <v>0</v>
      </c>
    </row>
    <row r="813" spans="18:21" x14ac:dyDescent="0.3">
      <c r="R813">
        <v>43511</v>
      </c>
      <c r="S813">
        <v>1</v>
      </c>
      <c r="T813" t="b">
        <v>0</v>
      </c>
      <c r="U813">
        <v>0</v>
      </c>
    </row>
    <row r="814" spans="18:21" x14ac:dyDescent="0.3">
      <c r="R814">
        <v>43511</v>
      </c>
      <c r="S814">
        <v>1</v>
      </c>
      <c r="T814" t="b">
        <v>0</v>
      </c>
      <c r="U814">
        <v>0</v>
      </c>
    </row>
    <row r="815" spans="18:21" x14ac:dyDescent="0.3">
      <c r="R815">
        <v>43511</v>
      </c>
      <c r="S815">
        <v>1</v>
      </c>
      <c r="T815" t="b">
        <v>0</v>
      </c>
      <c r="U815">
        <v>0</v>
      </c>
    </row>
    <row r="816" spans="18:21" x14ac:dyDescent="0.3">
      <c r="R816">
        <v>43511</v>
      </c>
      <c r="S816">
        <v>1</v>
      </c>
      <c r="T816" t="b">
        <v>0</v>
      </c>
      <c r="U816">
        <v>0</v>
      </c>
    </row>
    <row r="817" spans="18:21" x14ac:dyDescent="0.3">
      <c r="R817">
        <v>43511</v>
      </c>
      <c r="S817">
        <v>1</v>
      </c>
      <c r="T817" t="b">
        <v>0</v>
      </c>
      <c r="U817">
        <v>0</v>
      </c>
    </row>
    <row r="818" spans="18:21" x14ac:dyDescent="0.3">
      <c r="R818">
        <v>43511</v>
      </c>
      <c r="S818">
        <v>1</v>
      </c>
      <c r="T818" t="b">
        <v>0</v>
      </c>
      <c r="U818">
        <v>0</v>
      </c>
    </row>
    <row r="819" spans="18:21" x14ac:dyDescent="0.3">
      <c r="R819">
        <v>43511</v>
      </c>
      <c r="S819">
        <v>1</v>
      </c>
      <c r="T819" t="b">
        <v>0</v>
      </c>
      <c r="U819">
        <v>0</v>
      </c>
    </row>
    <row r="820" spans="18:21" x14ac:dyDescent="0.3">
      <c r="R820">
        <v>43511</v>
      </c>
      <c r="S820">
        <v>1</v>
      </c>
      <c r="T820" t="b">
        <v>0</v>
      </c>
      <c r="U820">
        <v>0</v>
      </c>
    </row>
    <row r="821" spans="18:21" x14ac:dyDescent="0.3">
      <c r="R821">
        <v>43511</v>
      </c>
      <c r="S821">
        <v>1</v>
      </c>
      <c r="T821" t="b">
        <v>0</v>
      </c>
      <c r="U821">
        <v>0</v>
      </c>
    </row>
    <row r="822" spans="18:21" x14ac:dyDescent="0.3">
      <c r="R822">
        <v>43511</v>
      </c>
      <c r="S822">
        <v>1</v>
      </c>
      <c r="T822" t="b">
        <v>0</v>
      </c>
      <c r="U822">
        <v>0</v>
      </c>
    </row>
    <row r="823" spans="18:21" x14ac:dyDescent="0.3">
      <c r="R823">
        <v>43511</v>
      </c>
      <c r="S823">
        <v>1</v>
      </c>
      <c r="T823" t="b">
        <v>0</v>
      </c>
      <c r="U823">
        <v>0</v>
      </c>
    </row>
    <row r="824" spans="18:21" x14ac:dyDescent="0.3">
      <c r="R824">
        <v>43511</v>
      </c>
      <c r="S824">
        <v>1</v>
      </c>
      <c r="T824" t="b">
        <v>0</v>
      </c>
      <c r="U824">
        <v>0</v>
      </c>
    </row>
    <row r="825" spans="18:21" x14ac:dyDescent="0.3">
      <c r="R825">
        <v>43511</v>
      </c>
      <c r="S825">
        <v>1</v>
      </c>
      <c r="T825" t="b">
        <v>0</v>
      </c>
      <c r="U825">
        <v>0</v>
      </c>
    </row>
    <row r="826" spans="18:21" x14ac:dyDescent="0.3">
      <c r="R826">
        <v>43511</v>
      </c>
      <c r="S826">
        <v>1</v>
      </c>
      <c r="T826" t="b">
        <v>0</v>
      </c>
      <c r="U826">
        <v>0</v>
      </c>
    </row>
    <row r="827" spans="18:21" x14ac:dyDescent="0.3">
      <c r="R827">
        <v>43511</v>
      </c>
      <c r="S827">
        <v>1</v>
      </c>
      <c r="T827" t="b">
        <v>0</v>
      </c>
      <c r="U827">
        <v>0</v>
      </c>
    </row>
    <row r="828" spans="18:21" x14ac:dyDescent="0.3">
      <c r="R828">
        <v>43511</v>
      </c>
      <c r="S828">
        <v>1</v>
      </c>
      <c r="T828" t="b">
        <v>0</v>
      </c>
      <c r="U828">
        <v>0</v>
      </c>
    </row>
    <row r="829" spans="18:21" x14ac:dyDescent="0.3">
      <c r="R829">
        <v>43511</v>
      </c>
      <c r="S829">
        <v>1</v>
      </c>
      <c r="T829" t="b">
        <v>0</v>
      </c>
      <c r="U829">
        <v>0</v>
      </c>
    </row>
    <row r="830" spans="18:21" x14ac:dyDescent="0.3">
      <c r="R830">
        <v>43511</v>
      </c>
      <c r="S830">
        <v>1</v>
      </c>
      <c r="T830" t="b">
        <v>0</v>
      </c>
      <c r="U830">
        <v>0</v>
      </c>
    </row>
    <row r="831" spans="18:21" x14ac:dyDescent="0.3">
      <c r="R831">
        <v>43511</v>
      </c>
      <c r="S831">
        <v>1</v>
      </c>
      <c r="T831" t="b">
        <v>0</v>
      </c>
      <c r="U831">
        <v>0</v>
      </c>
    </row>
    <row r="832" spans="18:21" x14ac:dyDescent="0.3">
      <c r="R832">
        <v>43511</v>
      </c>
      <c r="S832">
        <v>1</v>
      </c>
      <c r="T832" t="b">
        <v>0</v>
      </c>
      <c r="U832">
        <v>0</v>
      </c>
    </row>
    <row r="833" spans="18:21" x14ac:dyDescent="0.3">
      <c r="R833">
        <v>43511</v>
      </c>
      <c r="S833">
        <v>1</v>
      </c>
      <c r="T833" t="b">
        <v>0</v>
      </c>
      <c r="U833">
        <v>0</v>
      </c>
    </row>
    <row r="834" spans="18:21" x14ac:dyDescent="0.3">
      <c r="R834">
        <v>43511</v>
      </c>
      <c r="S834">
        <v>1</v>
      </c>
      <c r="T834" t="b">
        <v>0</v>
      </c>
      <c r="U834">
        <v>0</v>
      </c>
    </row>
    <row r="835" spans="18:21" x14ac:dyDescent="0.3">
      <c r="R835">
        <v>43511</v>
      </c>
      <c r="S835">
        <v>1</v>
      </c>
      <c r="T835" t="b">
        <v>0</v>
      </c>
      <c r="U835">
        <v>0</v>
      </c>
    </row>
    <row r="836" spans="18:21" x14ac:dyDescent="0.3">
      <c r="R836">
        <v>43511</v>
      </c>
      <c r="S836">
        <v>1</v>
      </c>
      <c r="T836" t="b">
        <v>0</v>
      </c>
      <c r="U836">
        <v>0</v>
      </c>
    </row>
    <row r="837" spans="18:21" x14ac:dyDescent="0.3">
      <c r="R837">
        <v>43511</v>
      </c>
      <c r="S837">
        <v>1</v>
      </c>
      <c r="T837" t="b">
        <v>0</v>
      </c>
      <c r="U837">
        <v>0</v>
      </c>
    </row>
    <row r="838" spans="18:21" x14ac:dyDescent="0.3">
      <c r="R838">
        <v>43511</v>
      </c>
      <c r="S838">
        <v>1</v>
      </c>
      <c r="T838" t="b">
        <v>0</v>
      </c>
      <c r="U838">
        <v>0</v>
      </c>
    </row>
    <row r="839" spans="18:21" x14ac:dyDescent="0.3">
      <c r="R839">
        <v>43511</v>
      </c>
      <c r="S839">
        <v>1</v>
      </c>
      <c r="T839" t="b">
        <v>0</v>
      </c>
      <c r="U839">
        <v>0</v>
      </c>
    </row>
    <row r="840" spans="18:21" x14ac:dyDescent="0.3">
      <c r="R840">
        <v>43511</v>
      </c>
      <c r="S840">
        <v>1</v>
      </c>
      <c r="T840" t="b">
        <v>0</v>
      </c>
      <c r="U840">
        <v>0</v>
      </c>
    </row>
    <row r="841" spans="18:21" x14ac:dyDescent="0.3">
      <c r="R841">
        <v>43511</v>
      </c>
      <c r="S841">
        <v>1</v>
      </c>
      <c r="T841" t="b">
        <v>0</v>
      </c>
      <c r="U841">
        <v>0</v>
      </c>
    </row>
    <row r="842" spans="18:21" x14ac:dyDescent="0.3">
      <c r="R842">
        <v>43511</v>
      </c>
      <c r="S842">
        <v>1</v>
      </c>
      <c r="T842" t="b">
        <v>0</v>
      </c>
      <c r="U842">
        <v>0</v>
      </c>
    </row>
    <row r="843" spans="18:21" x14ac:dyDescent="0.3">
      <c r="R843">
        <v>43511</v>
      </c>
      <c r="S843">
        <v>1</v>
      </c>
      <c r="T843" t="b">
        <v>0</v>
      </c>
      <c r="U843">
        <v>0</v>
      </c>
    </row>
    <row r="844" spans="18:21" x14ac:dyDescent="0.3">
      <c r="R844">
        <v>43511</v>
      </c>
      <c r="S844">
        <v>1</v>
      </c>
      <c r="T844" t="b">
        <v>0</v>
      </c>
      <c r="U844">
        <v>0</v>
      </c>
    </row>
    <row r="845" spans="18:21" x14ac:dyDescent="0.3">
      <c r="R845">
        <v>43511</v>
      </c>
      <c r="S845">
        <v>1</v>
      </c>
      <c r="T845" t="b">
        <v>0</v>
      </c>
      <c r="U845">
        <v>0</v>
      </c>
    </row>
    <row r="846" spans="18:21" x14ac:dyDescent="0.3">
      <c r="R846">
        <v>43511</v>
      </c>
      <c r="S846">
        <v>1</v>
      </c>
      <c r="T846" t="b">
        <v>0</v>
      </c>
      <c r="U846">
        <v>0</v>
      </c>
    </row>
    <row r="847" spans="18:21" x14ac:dyDescent="0.3">
      <c r="R847">
        <v>43511</v>
      </c>
      <c r="S847">
        <v>1</v>
      </c>
      <c r="T847" t="b">
        <v>0</v>
      </c>
      <c r="U847">
        <v>0</v>
      </c>
    </row>
    <row r="848" spans="18:21" x14ac:dyDescent="0.3">
      <c r="R848">
        <v>43511</v>
      </c>
      <c r="S848">
        <v>1</v>
      </c>
      <c r="T848" t="b">
        <v>0</v>
      </c>
      <c r="U848">
        <v>0</v>
      </c>
    </row>
    <row r="849" spans="18:21" x14ac:dyDescent="0.3">
      <c r="R849">
        <v>43511</v>
      </c>
      <c r="S849">
        <v>1</v>
      </c>
      <c r="T849" t="b">
        <v>0</v>
      </c>
      <c r="U849">
        <v>0</v>
      </c>
    </row>
    <row r="850" spans="18:21" x14ac:dyDescent="0.3">
      <c r="R850">
        <v>43511</v>
      </c>
      <c r="S850">
        <v>1</v>
      </c>
      <c r="T850" t="b">
        <v>0</v>
      </c>
      <c r="U850">
        <v>0</v>
      </c>
    </row>
    <row r="851" spans="18:21" x14ac:dyDescent="0.3">
      <c r="R851">
        <v>43511</v>
      </c>
      <c r="S851">
        <v>1</v>
      </c>
      <c r="T851" t="b">
        <v>0</v>
      </c>
      <c r="U851">
        <v>0</v>
      </c>
    </row>
    <row r="852" spans="18:21" x14ac:dyDescent="0.3">
      <c r="R852">
        <v>43511</v>
      </c>
      <c r="S852">
        <v>1</v>
      </c>
      <c r="T852" t="b">
        <v>0</v>
      </c>
      <c r="U852">
        <v>0</v>
      </c>
    </row>
    <row r="853" spans="18:21" x14ac:dyDescent="0.3">
      <c r="R853">
        <v>43511</v>
      </c>
      <c r="S853">
        <v>1</v>
      </c>
      <c r="T853" t="b">
        <v>0</v>
      </c>
      <c r="U853">
        <v>0</v>
      </c>
    </row>
    <row r="854" spans="18:21" x14ac:dyDescent="0.3">
      <c r="R854">
        <v>43511</v>
      </c>
      <c r="S854">
        <v>1</v>
      </c>
      <c r="T854" t="b">
        <v>0</v>
      </c>
      <c r="U854">
        <v>0</v>
      </c>
    </row>
    <row r="855" spans="18:21" x14ac:dyDescent="0.3">
      <c r="R855">
        <v>43511</v>
      </c>
      <c r="S855">
        <v>1</v>
      </c>
      <c r="T855" t="b">
        <v>0</v>
      </c>
      <c r="U855">
        <v>0</v>
      </c>
    </row>
    <row r="856" spans="18:21" x14ac:dyDescent="0.3">
      <c r="R856">
        <v>43511</v>
      </c>
      <c r="S856">
        <v>1</v>
      </c>
      <c r="T856" t="b">
        <v>0</v>
      </c>
      <c r="U856">
        <v>0</v>
      </c>
    </row>
    <row r="857" spans="18:21" x14ac:dyDescent="0.3">
      <c r="R857">
        <v>43511</v>
      </c>
      <c r="S857">
        <v>1</v>
      </c>
      <c r="T857" t="b">
        <v>0</v>
      </c>
      <c r="U857">
        <v>0</v>
      </c>
    </row>
    <row r="858" spans="18:21" x14ac:dyDescent="0.3">
      <c r="R858">
        <v>43511</v>
      </c>
      <c r="S858">
        <v>1</v>
      </c>
      <c r="T858" t="b">
        <v>0</v>
      </c>
      <c r="U858">
        <v>0</v>
      </c>
    </row>
    <row r="859" spans="18:21" x14ac:dyDescent="0.3">
      <c r="R859">
        <v>43511</v>
      </c>
      <c r="S859">
        <v>1</v>
      </c>
      <c r="T859" t="b">
        <v>0</v>
      </c>
      <c r="U859">
        <v>0</v>
      </c>
    </row>
    <row r="860" spans="18:21" x14ac:dyDescent="0.3">
      <c r="R860">
        <v>43511</v>
      </c>
      <c r="S860">
        <v>1</v>
      </c>
      <c r="T860" t="b">
        <v>0</v>
      </c>
      <c r="U860">
        <v>0</v>
      </c>
    </row>
    <row r="861" spans="18:21" x14ac:dyDescent="0.3">
      <c r="R861">
        <v>43511</v>
      </c>
      <c r="S861">
        <v>1</v>
      </c>
      <c r="T861" t="b">
        <v>0</v>
      </c>
      <c r="U861">
        <v>0</v>
      </c>
    </row>
    <row r="862" spans="18:21" x14ac:dyDescent="0.3">
      <c r="R862">
        <v>43511</v>
      </c>
      <c r="S862">
        <v>1</v>
      </c>
      <c r="T862" t="b">
        <v>0</v>
      </c>
      <c r="U862">
        <v>0</v>
      </c>
    </row>
    <row r="863" spans="18:21" x14ac:dyDescent="0.3">
      <c r="R863">
        <v>43511</v>
      </c>
      <c r="S863">
        <v>1</v>
      </c>
      <c r="T863" t="b">
        <v>0</v>
      </c>
      <c r="U863">
        <v>0</v>
      </c>
    </row>
    <row r="864" spans="18:21" x14ac:dyDescent="0.3">
      <c r="R864">
        <v>43511</v>
      </c>
      <c r="S864">
        <v>1</v>
      </c>
      <c r="T864" t="b">
        <v>0</v>
      </c>
      <c r="U864">
        <v>0</v>
      </c>
    </row>
    <row r="865" spans="18:21" x14ac:dyDescent="0.3">
      <c r="R865">
        <v>43511</v>
      </c>
      <c r="S865">
        <v>1</v>
      </c>
      <c r="T865" t="b">
        <v>0</v>
      </c>
      <c r="U865">
        <v>0</v>
      </c>
    </row>
    <row r="866" spans="18:21" x14ac:dyDescent="0.3">
      <c r="R866">
        <v>43511</v>
      </c>
      <c r="S866">
        <v>1</v>
      </c>
      <c r="T866" t="b">
        <v>0</v>
      </c>
      <c r="U866">
        <v>0</v>
      </c>
    </row>
    <row r="867" spans="18:21" x14ac:dyDescent="0.3">
      <c r="R867">
        <v>43511</v>
      </c>
      <c r="S867">
        <v>1</v>
      </c>
      <c r="T867" t="b">
        <v>0</v>
      </c>
      <c r="U867">
        <v>0</v>
      </c>
    </row>
    <row r="868" spans="18:21" x14ac:dyDescent="0.3">
      <c r="R868">
        <v>43511</v>
      </c>
      <c r="S868">
        <v>1</v>
      </c>
      <c r="T868" t="b">
        <v>0</v>
      </c>
      <c r="U868">
        <v>0</v>
      </c>
    </row>
    <row r="869" spans="18:21" x14ac:dyDescent="0.3">
      <c r="R869">
        <v>43511</v>
      </c>
      <c r="S869">
        <v>1</v>
      </c>
      <c r="T869" t="b">
        <v>0</v>
      </c>
      <c r="U869">
        <v>0</v>
      </c>
    </row>
    <row r="870" spans="18:21" x14ac:dyDescent="0.3">
      <c r="R870">
        <v>43511</v>
      </c>
      <c r="S870">
        <v>1</v>
      </c>
      <c r="T870" t="b">
        <v>0</v>
      </c>
      <c r="U870">
        <v>0</v>
      </c>
    </row>
    <row r="871" spans="18:21" x14ac:dyDescent="0.3">
      <c r="R871">
        <v>43511</v>
      </c>
      <c r="S871">
        <v>1</v>
      </c>
      <c r="T871" t="b">
        <v>0</v>
      </c>
      <c r="U871">
        <v>0</v>
      </c>
    </row>
    <row r="872" spans="18:21" x14ac:dyDescent="0.3">
      <c r="R872">
        <v>43511</v>
      </c>
      <c r="S872">
        <v>1</v>
      </c>
      <c r="T872" t="b">
        <v>0</v>
      </c>
      <c r="U872">
        <v>0</v>
      </c>
    </row>
    <row r="873" spans="18:21" x14ac:dyDescent="0.3">
      <c r="R873">
        <v>43511</v>
      </c>
      <c r="S873">
        <v>1</v>
      </c>
      <c r="T873" t="b">
        <v>0</v>
      </c>
      <c r="U873">
        <v>0</v>
      </c>
    </row>
    <row r="874" spans="18:21" x14ac:dyDescent="0.3">
      <c r="R874">
        <v>43511</v>
      </c>
      <c r="S874">
        <v>1</v>
      </c>
      <c r="T874" t="b">
        <v>0</v>
      </c>
      <c r="U874">
        <v>0</v>
      </c>
    </row>
    <row r="875" spans="18:21" x14ac:dyDescent="0.3">
      <c r="R875">
        <v>43511</v>
      </c>
      <c r="S875">
        <v>1</v>
      </c>
      <c r="T875" t="b">
        <v>0</v>
      </c>
      <c r="U875">
        <v>0</v>
      </c>
    </row>
    <row r="876" spans="18:21" x14ac:dyDescent="0.3">
      <c r="R876">
        <v>43511</v>
      </c>
      <c r="S876">
        <v>1</v>
      </c>
      <c r="T876" t="b">
        <v>0</v>
      </c>
      <c r="U876">
        <v>0</v>
      </c>
    </row>
    <row r="877" spans="18:21" x14ac:dyDescent="0.3">
      <c r="R877">
        <v>43511</v>
      </c>
      <c r="S877">
        <v>1</v>
      </c>
      <c r="T877" t="b">
        <v>0</v>
      </c>
      <c r="U877">
        <v>0</v>
      </c>
    </row>
    <row r="878" spans="18:21" x14ac:dyDescent="0.3">
      <c r="R878">
        <v>43511</v>
      </c>
      <c r="S878">
        <v>1</v>
      </c>
      <c r="T878" t="b">
        <v>0</v>
      </c>
      <c r="U878">
        <v>0</v>
      </c>
    </row>
    <row r="879" spans="18:21" x14ac:dyDescent="0.3">
      <c r="R879">
        <v>43511</v>
      </c>
      <c r="S879">
        <v>1</v>
      </c>
      <c r="T879" t="b">
        <v>0</v>
      </c>
      <c r="U879">
        <v>0</v>
      </c>
    </row>
    <row r="880" spans="18:21" x14ac:dyDescent="0.3">
      <c r="R880">
        <v>43511</v>
      </c>
      <c r="S880">
        <v>1</v>
      </c>
      <c r="T880" t="b">
        <v>0</v>
      </c>
      <c r="U880">
        <v>0</v>
      </c>
    </row>
    <row r="881" spans="18:21" x14ac:dyDescent="0.3">
      <c r="R881">
        <v>43511</v>
      </c>
      <c r="S881">
        <v>1</v>
      </c>
      <c r="T881" t="b">
        <v>0</v>
      </c>
      <c r="U881">
        <v>0</v>
      </c>
    </row>
    <row r="882" spans="18:21" x14ac:dyDescent="0.3">
      <c r="R882">
        <v>43511</v>
      </c>
      <c r="S882">
        <v>1</v>
      </c>
      <c r="T882" t="b">
        <v>0</v>
      </c>
      <c r="U882">
        <v>0</v>
      </c>
    </row>
    <row r="883" spans="18:21" x14ac:dyDescent="0.3">
      <c r="R883">
        <v>43511</v>
      </c>
      <c r="S883">
        <v>1</v>
      </c>
      <c r="T883" t="b">
        <v>0</v>
      </c>
      <c r="U883">
        <v>0</v>
      </c>
    </row>
    <row r="884" spans="18:21" x14ac:dyDescent="0.3">
      <c r="R884">
        <v>43511</v>
      </c>
      <c r="S884">
        <v>1</v>
      </c>
      <c r="T884" t="b">
        <v>0</v>
      </c>
      <c r="U884">
        <v>0</v>
      </c>
    </row>
    <row r="885" spans="18:21" x14ac:dyDescent="0.3">
      <c r="R885">
        <v>43511</v>
      </c>
      <c r="S885">
        <v>1</v>
      </c>
      <c r="T885" t="b">
        <v>0</v>
      </c>
      <c r="U885">
        <v>0</v>
      </c>
    </row>
    <row r="886" spans="18:21" x14ac:dyDescent="0.3">
      <c r="R886">
        <v>43511</v>
      </c>
      <c r="S886">
        <v>1</v>
      </c>
      <c r="T886" t="b">
        <v>0</v>
      </c>
      <c r="U886">
        <v>0</v>
      </c>
    </row>
    <row r="887" spans="18:21" x14ac:dyDescent="0.3">
      <c r="R887">
        <v>43511</v>
      </c>
      <c r="S887">
        <v>1</v>
      </c>
      <c r="T887" t="b">
        <v>0</v>
      </c>
      <c r="U887">
        <v>0</v>
      </c>
    </row>
    <row r="888" spans="18:21" x14ac:dyDescent="0.3">
      <c r="R888">
        <v>43511</v>
      </c>
      <c r="S888">
        <v>1</v>
      </c>
      <c r="T888" t="b">
        <v>0</v>
      </c>
      <c r="U888">
        <v>0</v>
      </c>
    </row>
    <row r="889" spans="18:21" x14ac:dyDescent="0.3">
      <c r="R889">
        <v>43511</v>
      </c>
      <c r="S889">
        <v>1</v>
      </c>
      <c r="T889" t="b">
        <v>0</v>
      </c>
      <c r="U889">
        <v>0</v>
      </c>
    </row>
    <row r="890" spans="18:21" x14ac:dyDescent="0.3">
      <c r="R890">
        <v>43511</v>
      </c>
      <c r="S890">
        <v>1</v>
      </c>
      <c r="T890" t="b">
        <v>0</v>
      </c>
      <c r="U890">
        <v>0</v>
      </c>
    </row>
    <row r="891" spans="18:21" x14ac:dyDescent="0.3">
      <c r="R891">
        <v>43511</v>
      </c>
      <c r="S891">
        <v>1</v>
      </c>
      <c r="T891" t="b">
        <v>0</v>
      </c>
      <c r="U891">
        <v>0</v>
      </c>
    </row>
    <row r="892" spans="18:21" x14ac:dyDescent="0.3">
      <c r="R892">
        <v>43511</v>
      </c>
      <c r="S892">
        <v>1</v>
      </c>
      <c r="T892" t="b">
        <v>0</v>
      </c>
      <c r="U892">
        <v>0</v>
      </c>
    </row>
    <row r="893" spans="18:21" x14ac:dyDescent="0.3">
      <c r="R893">
        <v>43511</v>
      </c>
      <c r="S893">
        <v>1</v>
      </c>
      <c r="T893" t="b">
        <v>0</v>
      </c>
      <c r="U893">
        <v>0</v>
      </c>
    </row>
    <row r="894" spans="18:21" x14ac:dyDescent="0.3">
      <c r="R894">
        <v>43511</v>
      </c>
      <c r="S894">
        <v>1</v>
      </c>
      <c r="T894" t="b">
        <v>0</v>
      </c>
      <c r="U894">
        <v>0</v>
      </c>
    </row>
    <row r="895" spans="18:21" x14ac:dyDescent="0.3">
      <c r="R895">
        <v>43511</v>
      </c>
      <c r="S895">
        <v>1</v>
      </c>
      <c r="T895" t="b">
        <v>0</v>
      </c>
      <c r="U895">
        <v>0</v>
      </c>
    </row>
    <row r="896" spans="18:21" x14ac:dyDescent="0.3">
      <c r="R896">
        <v>43511</v>
      </c>
      <c r="S896">
        <v>1</v>
      </c>
      <c r="T896" t="b">
        <v>0</v>
      </c>
      <c r="U896">
        <v>0</v>
      </c>
    </row>
    <row r="897" spans="18:21" x14ac:dyDescent="0.3">
      <c r="R897">
        <v>43511</v>
      </c>
      <c r="S897">
        <v>1</v>
      </c>
      <c r="T897" t="b">
        <v>0</v>
      </c>
      <c r="U897">
        <v>0</v>
      </c>
    </row>
    <row r="898" spans="18:21" x14ac:dyDescent="0.3">
      <c r="R898">
        <v>43511</v>
      </c>
      <c r="S898">
        <v>1</v>
      </c>
      <c r="T898" t="b">
        <v>0</v>
      </c>
      <c r="U898">
        <v>0</v>
      </c>
    </row>
    <row r="899" spans="18:21" x14ac:dyDescent="0.3">
      <c r="R899">
        <v>43511</v>
      </c>
      <c r="S899">
        <v>1</v>
      </c>
      <c r="T899" t="b">
        <v>0</v>
      </c>
      <c r="U899">
        <v>0</v>
      </c>
    </row>
    <row r="900" spans="18:21" x14ac:dyDescent="0.3">
      <c r="R900">
        <v>43511</v>
      </c>
      <c r="S900">
        <v>1</v>
      </c>
      <c r="T900" t="b">
        <v>0</v>
      </c>
      <c r="U900">
        <v>0</v>
      </c>
    </row>
    <row r="901" spans="18:21" x14ac:dyDescent="0.3">
      <c r="R901">
        <v>43511</v>
      </c>
      <c r="S901">
        <v>1</v>
      </c>
      <c r="T901" t="b">
        <v>0</v>
      </c>
      <c r="U901">
        <v>0</v>
      </c>
    </row>
    <row r="902" spans="18:21" x14ac:dyDescent="0.3">
      <c r="R902">
        <v>43511</v>
      </c>
      <c r="S902">
        <v>1</v>
      </c>
      <c r="T902" t="b">
        <v>0</v>
      </c>
      <c r="U902">
        <v>0</v>
      </c>
    </row>
    <row r="903" spans="18:21" x14ac:dyDescent="0.3">
      <c r="R903">
        <v>43511</v>
      </c>
      <c r="S903">
        <v>1</v>
      </c>
      <c r="T903" t="b">
        <v>0</v>
      </c>
      <c r="U903">
        <v>0</v>
      </c>
    </row>
    <row r="904" spans="18:21" x14ac:dyDescent="0.3">
      <c r="R904">
        <v>43511</v>
      </c>
      <c r="S904">
        <v>1</v>
      </c>
      <c r="T904" t="b">
        <v>0</v>
      </c>
      <c r="U904">
        <v>0</v>
      </c>
    </row>
    <row r="905" spans="18:21" x14ac:dyDescent="0.3">
      <c r="R905">
        <v>43511</v>
      </c>
      <c r="S905">
        <v>1</v>
      </c>
      <c r="T905" t="b">
        <v>0</v>
      </c>
      <c r="U905">
        <v>0</v>
      </c>
    </row>
    <row r="906" spans="18:21" x14ac:dyDescent="0.3">
      <c r="R906">
        <v>43511</v>
      </c>
      <c r="S906">
        <v>1</v>
      </c>
      <c r="T906" t="b">
        <v>0</v>
      </c>
      <c r="U906">
        <v>0</v>
      </c>
    </row>
    <row r="907" spans="18:21" x14ac:dyDescent="0.3">
      <c r="R907">
        <v>43511</v>
      </c>
      <c r="S907">
        <v>1</v>
      </c>
      <c r="T907" t="b">
        <v>0</v>
      </c>
      <c r="U907">
        <v>0</v>
      </c>
    </row>
    <row r="908" spans="18:21" x14ac:dyDescent="0.3">
      <c r="R908">
        <v>43511</v>
      </c>
      <c r="S908">
        <v>1</v>
      </c>
      <c r="T908" t="b">
        <v>0</v>
      </c>
      <c r="U908">
        <v>0</v>
      </c>
    </row>
    <row r="909" spans="18:21" x14ac:dyDescent="0.3">
      <c r="R909">
        <v>43511</v>
      </c>
      <c r="S909">
        <v>1</v>
      </c>
      <c r="T909" t="b">
        <v>0</v>
      </c>
      <c r="U909">
        <v>0</v>
      </c>
    </row>
    <row r="910" spans="18:21" x14ac:dyDescent="0.3">
      <c r="R910">
        <v>43511</v>
      </c>
      <c r="S910">
        <v>1</v>
      </c>
      <c r="T910" t="b">
        <v>0</v>
      </c>
      <c r="U910">
        <v>0</v>
      </c>
    </row>
    <row r="911" spans="18:21" x14ac:dyDescent="0.3">
      <c r="R911">
        <v>43511</v>
      </c>
      <c r="S911">
        <v>1</v>
      </c>
      <c r="T911" t="b">
        <v>0</v>
      </c>
      <c r="U911">
        <v>0</v>
      </c>
    </row>
    <row r="912" spans="18:21" x14ac:dyDescent="0.3">
      <c r="R912">
        <v>43511</v>
      </c>
      <c r="S912">
        <v>1</v>
      </c>
      <c r="T912" t="b">
        <v>0</v>
      </c>
      <c r="U912">
        <v>0</v>
      </c>
    </row>
    <row r="913" spans="20:21" x14ac:dyDescent="0.3">
      <c r="T913" t="b">
        <v>0</v>
      </c>
      <c r="U913">
        <v>0</v>
      </c>
    </row>
    <row r="914" spans="20:21" x14ac:dyDescent="0.3">
      <c r="T914" t="b">
        <v>0</v>
      </c>
      <c r="U914">
        <v>0</v>
      </c>
    </row>
  </sheetData>
  <mergeCells count="4">
    <mergeCell ref="A5:A8"/>
    <mergeCell ref="A10:A14"/>
    <mergeCell ref="A16:A18"/>
    <mergeCell ref="B20:C20"/>
  </mergeCells>
  <conditionalFormatting sqref="R17:T1048576 S16:T16">
    <cfRule type="expression" dxfId="16" priority="17">
      <formula>R16&lt;&gt;""</formula>
    </cfRule>
  </conditionalFormatting>
  <conditionalFormatting sqref="G14:G24">
    <cfRule type="dataBar" priority="16">
      <dataBar>
        <cfvo type="min"/>
        <cfvo type="max"/>
        <color rgb="FF638EC6"/>
      </dataBar>
    </cfRule>
  </conditionalFormatting>
  <conditionalFormatting sqref="K1:K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5">
      <colorScale>
        <cfvo type="min"/>
        <cfvo type="max"/>
        <color rgb="FFFCFCFF"/>
        <color rgb="FF63BE7B"/>
      </colorScale>
    </cfRule>
  </conditionalFormatting>
  <conditionalFormatting sqref="N1:N1048576">
    <cfRule type="dataBar" priority="4">
      <dataBar>
        <cfvo type="min"/>
        <cfvo type="max"/>
        <color rgb="FFD6007B"/>
      </dataBar>
    </cfRule>
  </conditionalFormatting>
  <conditionalFormatting sqref="O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2">
      <colorScale>
        <cfvo type="min"/>
        <cfvo type="max"/>
        <color rgb="FFFFEF9C"/>
        <color rgb="FF63BE7B"/>
      </colorScale>
    </cfRule>
  </conditionalFormatting>
  <conditionalFormatting sqref="L1:L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workbookViewId="0">
      <selection activeCell="L17" sqref="L17"/>
    </sheetView>
  </sheetViews>
  <sheetFormatPr defaultRowHeight="14.4" x14ac:dyDescent="0.3"/>
  <cols>
    <col min="1" max="1" width="11" style="69" customWidth="1"/>
    <col min="3" max="3" width="8.88671875" style="68" customWidth="1"/>
    <col min="4" max="5" width="9.77734375" style="69" customWidth="1"/>
    <col min="6" max="6" width="17.77734375" style="69" customWidth="1"/>
  </cols>
  <sheetData>
    <row r="1" spans="1:6" x14ac:dyDescent="0.3">
      <c r="A1" s="3" t="s">
        <v>1032</v>
      </c>
      <c r="B1" s="49" t="s">
        <v>1006</v>
      </c>
      <c r="C1" s="59" t="s">
        <v>1007</v>
      </c>
      <c r="D1" s="49" t="s">
        <v>991</v>
      </c>
      <c r="E1" s="49" t="s">
        <v>970</v>
      </c>
      <c r="F1" s="98" t="s">
        <v>1033</v>
      </c>
    </row>
    <row r="2" spans="1:6" x14ac:dyDescent="0.3">
      <c r="A2" s="61" t="s">
        <v>22</v>
      </c>
      <c r="B2" s="54">
        <f>COUNTIF(tb_anime_genres[genre],A2)</f>
        <v>86</v>
      </c>
      <c r="C2" s="60">
        <f>B2/COUNTIF(tb_list[series_title],"&lt;&gt;"&amp;"")</f>
        <v>0.1799163179916318</v>
      </c>
      <c r="D2" s="53">
        <f>AVERAGEIFS(tb_anime_genres[my_score],tb_anime_genres[genre],A2)</f>
        <v>5.9302325581395348</v>
      </c>
      <c r="E2" s="53">
        <f>SUMIFS(tb_anime_genres[show duration],tb_anime_genres[genre],A2)</f>
        <v>1059.0677777777776</v>
      </c>
      <c r="F2" s="38">
        <f>D2*(B2/COUNTIF(tb_list[series_title], "&lt;&gt;"&amp;""))+
        AVERAGEIF(tb_list[my_score],"&lt;&gt;"&amp;0,tb_list[my_score])*(COUNTIF(tb_list[series_title],"&lt;&gt;"&amp;"")-
        B2)/COUNTIF(tb_list[series_title],"&lt;&gt;"&amp;"")</f>
        <v>5.9409303470342119</v>
      </c>
    </row>
    <row r="3" spans="1:6" x14ac:dyDescent="0.3">
      <c r="A3" s="61" t="s">
        <v>23</v>
      </c>
      <c r="B3" s="53">
        <f>COUNTIF(tb_anime_genres[genre],A3)</f>
        <v>145</v>
      </c>
      <c r="C3" s="53">
        <f>B3/COUNTIF(tb_list[series_title],"&lt;&gt;"&amp;"")</f>
        <v>0.30334728033472802</v>
      </c>
      <c r="D3" s="53">
        <f>AVERAGEIFS(tb_anime_genres[my_score],tb_anime_genres[genre],A3)</f>
        <v>5.7310344827586208</v>
      </c>
      <c r="E3" s="53">
        <f>SUMIFS(tb_anime_genres[show duration],tb_anime_genres[genre],A3)</f>
        <v>1238.3174999999999</v>
      </c>
      <c r="F3">
        <f>D3*(B3/COUNTIF(tb_list[series_title], "&lt;&gt;"&amp;""))+
        AVERAGEIF(tb_list[my_score],"&lt;&gt;"&amp;0,tb_list[my_score])*(COUNTIF(tb_list[series_title],"&lt;&gt;"&amp;"")-
        B3)/COUNTIF(tb_list[series_title],"&lt;&gt;"&amp;"")</f>
        <v>5.8788940262297391</v>
      </c>
    </row>
    <row r="4" spans="1:6" x14ac:dyDescent="0.3">
      <c r="A4" s="53" t="s">
        <v>24</v>
      </c>
      <c r="B4" s="54">
        <f>COUNTIF(tb_anime_genres[genre],A4)</f>
        <v>46</v>
      </c>
      <c r="C4" s="60">
        <f>B4/COUNTIF(tb_list[series_title],"&lt;&gt;"&amp;"")</f>
        <v>9.6234309623430964E-2</v>
      </c>
      <c r="D4" s="53">
        <f>AVERAGEIFS(tb_anime_genres[my_score],tb_anime_genres[genre],A4)</f>
        <v>6.1304347826086953</v>
      </c>
      <c r="E4" s="53">
        <f>SUMIFS(tb_anime_genres[show duration],tb_anime_genres[genre],A4)</f>
        <v>274.0408333333333</v>
      </c>
      <c r="F4" s="38">
        <f>D4*(B4/COUNTIF(tb_list[series_title], "&lt;&gt;"&amp;""))+
        AVERAGEIF(tb_list[my_score],"&lt;&gt;"&amp;0,tb_list[my_score])*(COUNTIF(tb_list[series_title],"&lt;&gt;"&amp;"")-
        B4)/COUNTIF(tb_list[series_title],"&lt;&gt;"&amp;"")</f>
        <v>5.9612882810027772</v>
      </c>
    </row>
    <row r="5" spans="1:6" x14ac:dyDescent="0.3">
      <c r="A5" s="54" t="s">
        <v>25</v>
      </c>
      <c r="B5" s="54">
        <f>COUNTIF(tb_anime_genres[genre],A5)</f>
        <v>83</v>
      </c>
      <c r="C5" s="60">
        <f>B5/COUNTIF(tb_list[series_title],"&lt;&gt;"&amp;"")</f>
        <v>0.17364016736401675</v>
      </c>
      <c r="D5" s="54">
        <f>AVERAGEIFS(tb_anime_genres[my_score],tb_anime_genres[genre],A5)</f>
        <v>5.5783132530120483</v>
      </c>
      <c r="E5" s="54">
        <f>SUMIFS(tb_anime_genres[show duration],tb_anime_genres[genre],A5)</f>
        <v>391.76138888888897</v>
      </c>
      <c r="F5" s="38">
        <f>D5*(B5/COUNTIF(tb_list[series_title], "&lt;&gt;"&amp;""))+
        AVERAGEIF(tb_list[my_score],"&lt;&gt;"&amp;0,tb_list[my_score])*(COUNTIF(tb_list[series_title],"&lt;&gt;"&amp;"")-
        B5)/COUNTIF(tb_list[series_title],"&lt;&gt;"&amp;"")</f>
        <v>5.8799048908266238</v>
      </c>
    </row>
    <row r="6" spans="1:6" x14ac:dyDescent="0.3">
      <c r="A6" s="53" t="s">
        <v>26</v>
      </c>
      <c r="B6" s="54">
        <f>COUNTIF(tb_anime_genres[genre],A6)</f>
        <v>9</v>
      </c>
      <c r="C6" s="60">
        <f>B6/COUNTIF(tb_list[series_title],"&lt;&gt;"&amp;"")</f>
        <v>1.8828451882845189E-2</v>
      </c>
      <c r="D6" s="53">
        <f>AVERAGEIFS(tb_anime_genres[my_score],tb_anime_genres[genre],A6)</f>
        <v>4.666666666666667</v>
      </c>
      <c r="E6" s="53">
        <f>SUMIFS(tb_anime_genres[show duration],tb_anime_genres[genre],A6)</f>
        <v>35.714722222222221</v>
      </c>
      <c r="F6" s="38">
        <f>D6*(B6/COUNTIF(tb_list[series_title], "&lt;&gt;"&amp;""))+
        AVERAGEIF(tb_list[my_score],"&lt;&gt;"&amp;0,tb_list[my_score])*(COUNTIF(tb_list[series_title],"&lt;&gt;"&amp;"")-
        B6)/COUNTIF(tb_list[series_title],"&lt;&gt;"&amp;"")</f>
        <v>5.9192407088358365</v>
      </c>
    </row>
    <row r="7" spans="1:6" x14ac:dyDescent="0.3">
      <c r="A7" s="53" t="s">
        <v>32</v>
      </c>
      <c r="B7" s="54">
        <f>COUNTIF(tb_anime_genres[genre],A7)</f>
        <v>190</v>
      </c>
      <c r="C7" s="60">
        <f>B7/COUNTIF(tb_list[series_title],"&lt;&gt;"&amp;"")</f>
        <v>0.39748953974895396</v>
      </c>
      <c r="D7" s="53">
        <f>AVERAGEIFS(tb_anime_genres[my_score],tb_anime_genres[genre],A7)</f>
        <v>6.0210526315789474</v>
      </c>
      <c r="E7" s="53">
        <f>SUMIFS(tb_anime_genres[show duration],tb_anime_genres[genre],A7)</f>
        <v>1131.0702777777774</v>
      </c>
      <c r="F7" s="38">
        <f>D7*(B7/COUNTIF(tb_list[series_title], "&lt;&gt;"&amp;""))+
        AVERAGEIF(tb_list[my_score],"&lt;&gt;"&amp;0,tb_list[my_score])*(COUNTIF(tb_list[series_title],"&lt;&gt;"&amp;"")-
        B7)/COUNTIF(tb_list[series_title],"&lt;&gt;"&amp;"")</f>
        <v>5.9741921873351851</v>
      </c>
    </row>
    <row r="8" spans="1:6" x14ac:dyDescent="0.3">
      <c r="A8" s="53" t="s">
        <v>35</v>
      </c>
      <c r="B8" s="53">
        <f>COUNTIF(tb_anime_genres[genre],A8)</f>
        <v>141</v>
      </c>
      <c r="C8" s="53">
        <f>B8/COUNTIF(tb_list[series_title],"&lt;&gt;"&amp;"")</f>
        <v>0.29497907949790797</v>
      </c>
      <c r="D8" s="53">
        <f>AVERAGEIFS(tb_anime_genres[my_score],tb_anime_genres[genre],A8)</f>
        <v>6.1489361702127656</v>
      </c>
      <c r="E8" s="53">
        <f>SUMIFS(tb_anime_genres[show duration],tb_anime_genres[genre],A8)</f>
        <v>1343.334444444444</v>
      </c>
      <c r="F8">
        <f>D8*(B8/COUNTIF(tb_list[series_title], "&lt;&gt;"&amp;""))+
        AVERAGEIF(tb_list[my_score],"&lt;&gt;"&amp;0,tb_list[my_score])*(COUNTIF(tb_list[series_title],"&lt;&gt;"&amp;"")-
        B8)/COUNTIF(tb_list[series_title],"&lt;&gt;"&amp;"")</f>
        <v>6.0039423719278515</v>
      </c>
    </row>
    <row r="9" spans="1:6" x14ac:dyDescent="0.3">
      <c r="A9" s="53" t="s">
        <v>36</v>
      </c>
      <c r="B9" s="53">
        <f>COUNTIF(tb_anime_genres[genre],A9)</f>
        <v>116</v>
      </c>
      <c r="C9" s="53">
        <f>B9/COUNTIF(tb_list[series_title],"&lt;&gt;"&amp;"")</f>
        <v>0.24267782426778242</v>
      </c>
      <c r="D9" s="53">
        <f>AVERAGEIFS(tb_anime_genres[my_score],tb_anime_genres[genre],A9)</f>
        <v>6.1724137931034484</v>
      </c>
      <c r="E9" s="53">
        <f>SUMIFS(tb_anime_genres[show duration],tb_anime_genres[genre],A9)</f>
        <v>627.14888888888913</v>
      </c>
      <c r="F9">
        <f>D9*(B9/COUNTIF(tb_list[series_title], "&lt;&gt;"&amp;""))+
        AVERAGEIF(tb_list[my_score],"&lt;&gt;"&amp;0,tb_list[my_score])*(COUNTIF(tb_list[series_title],"&lt;&gt;"&amp;"")-
        B9)/COUNTIF(tb_list[series_title],"&lt;&gt;"&amp;"")</f>
        <v>5.9988836538799619</v>
      </c>
    </row>
    <row r="10" spans="1:6" x14ac:dyDescent="0.3">
      <c r="A10" s="53" t="s">
        <v>37</v>
      </c>
      <c r="B10" s="53">
        <f>COUNTIF(tb_anime_genres[genre],A10)</f>
        <v>30</v>
      </c>
      <c r="C10" s="53">
        <f>B10/COUNTIF(tb_list[series_title],"&lt;&gt;"&amp;"")</f>
        <v>6.2761506276150625E-2</v>
      </c>
      <c r="D10" s="53">
        <f>AVERAGEIFS(tb_anime_genres[my_score],tb_anime_genres[genre],A10)</f>
        <v>5.666666666666667</v>
      </c>
      <c r="E10" s="53">
        <f>SUMIFS(tb_anime_genres[show duration],tb_anime_genres[genre],A10)</f>
        <v>194.35499999999996</v>
      </c>
      <c r="F10">
        <f>D10*(B10/COUNTIF(tb_list[series_title], "&lt;&gt;"&amp;""))+
        AVERAGEIF(tb_list[my_score],"&lt;&gt;"&amp;0,tb_list[my_score])*(COUNTIF(tb_list[series_title],"&lt;&gt;"&amp;"")-
        B10)/COUNTIF(tb_list[series_title],"&lt;&gt;"&amp;"")</f>
        <v>5.9259168102387392</v>
      </c>
    </row>
    <row r="11" spans="1:6" x14ac:dyDescent="0.3">
      <c r="A11" s="53" t="s">
        <v>38</v>
      </c>
      <c r="B11" s="54">
        <f>COUNTIF(tb_anime_genres[genre],A11)</f>
        <v>76</v>
      </c>
      <c r="C11" s="60">
        <f>B11/COUNTIF(tb_list[series_title],"&lt;&gt;"&amp;"")</f>
        <v>0.15899581589958159</v>
      </c>
      <c r="D11" s="53">
        <f>AVERAGEIFS(tb_anime_genres[my_score],tb_anime_genres[genre],A11)</f>
        <v>6.5526315789473681</v>
      </c>
      <c r="E11" s="53">
        <f>SUMIFS(tb_anime_genres[show duration],tb_anime_genres[genre],A11)</f>
        <v>1070.5752777777775</v>
      </c>
      <c r="F11" s="38">
        <f>D11*(B11/COUNTIF(tb_list[series_title], "&lt;&gt;"&amp;""))+
        AVERAGEIF(tb_list[my_score],"&lt;&gt;"&amp;0,tb_list[my_score])*(COUNTIF(tb_list[series_title],"&lt;&gt;"&amp;"")-
        B11)/COUNTIF(tb_list[series_title],"&lt;&gt;"&amp;"")</f>
        <v>6.0401620899405781</v>
      </c>
    </row>
    <row r="12" spans="1:6" x14ac:dyDescent="0.3">
      <c r="A12" s="54" t="s">
        <v>42</v>
      </c>
      <c r="B12" s="54">
        <f>COUNTIF(tb_anime_genres[genre],A12)</f>
        <v>81</v>
      </c>
      <c r="C12" s="60">
        <f>B12/COUNTIF(tb_list[series_title],"&lt;&gt;"&amp;"")</f>
        <v>0.16945606694560669</v>
      </c>
      <c r="D12" s="54">
        <f>AVERAGEIFS(tb_anime_genres[my_score],tb_anime_genres[genre],A12)</f>
        <v>5.8024691358024691</v>
      </c>
      <c r="E12" s="54">
        <f>SUMIFS(tb_anime_genres[show duration],tb_anime_genres[genre],A12)</f>
        <v>255.70527777777778</v>
      </c>
      <c r="F12" s="38">
        <f>D12*(B12/COUNTIF(tb_list[series_title], "&lt;&gt;"&amp;""))+
        AVERAGEIF(tb_list[my_score],"&lt;&gt;"&amp;0,tb_list[my_score])*(COUNTIF(tb_list[series_title],"&lt;&gt;"&amp;"")-
        B12)/COUNTIF(tb_list[series_title],"&lt;&gt;"&amp;"")</f>
        <v>5.9194165113744246</v>
      </c>
    </row>
    <row r="13" spans="1:6" x14ac:dyDescent="0.3">
      <c r="A13" s="54" t="s">
        <v>45</v>
      </c>
      <c r="B13" s="54">
        <f>COUNTIF(tb_anime_genres[genre],A13)</f>
        <v>80</v>
      </c>
      <c r="C13" s="60">
        <f>B13/COUNTIF(tb_list[series_title],"&lt;&gt;"&amp;"")</f>
        <v>0.16736401673640167</v>
      </c>
      <c r="D13" s="54">
        <f>AVERAGEIFS(tb_anime_genres[my_score],tb_anime_genres[genre],A13)</f>
        <v>6.1875</v>
      </c>
      <c r="E13" s="54">
        <f>SUMIFS(tb_anime_genres[show duration],tb_anime_genres[genre],A13)</f>
        <v>328.1172222222221</v>
      </c>
      <c r="F13" s="38">
        <f t="array" ref="F13">D13*(B13/COUNTIF(tb_list[series_title], "&lt;&gt;"&amp;""))+
        AVERAGEIF(tb_list[my_score],"&lt;&gt;"&amp;0,tb_list[my_score])*(COUNTIF(tb_list[series_title],"&lt;&gt;"&amp;"")-
        B13)/COUNTIF(tb_list[series_title],"&lt;&gt;"&amp;"")</f>
        <v>5.9841514011462333</v>
      </c>
    </row>
    <row r="14" spans="1:6" x14ac:dyDescent="0.3">
      <c r="A14" s="53" t="s">
        <v>46</v>
      </c>
      <c r="B14" s="53">
        <f>COUNTIF(tb_anime_genres[genre],A14)</f>
        <v>16</v>
      </c>
      <c r="C14" s="53">
        <f>B14/COUNTIF(tb_list[series_title],"&lt;&gt;"&amp;"")</f>
        <v>3.3472803347280332E-2</v>
      </c>
      <c r="D14" s="53">
        <f>AVERAGEIFS(tb_anime_genres[my_score],tb_anime_genres[genre],A14)</f>
        <v>6.25</v>
      </c>
      <c r="E14" s="53">
        <f>SUMIFS(tb_anime_genres[show duration],tb_anime_genres[genre],A14)</f>
        <v>88.073611111111106</v>
      </c>
      <c r="F14">
        <f>D14*(B14/COUNTIF(tb_list[series_title], "&lt;&gt;"&amp;""))+
        AVERAGEIF(tb_list[my_score],"&lt;&gt;"&amp;0,tb_list[my_score])*(COUNTIF(tb_list[series_title],"&lt;&gt;"&amp;"")-
        B14)/COUNTIF(tb_list[series_title],"&lt;&gt;"&amp;"")</f>
        <v>5.953544179177948</v>
      </c>
    </row>
    <row r="15" spans="1:6" x14ac:dyDescent="0.3">
      <c r="A15" s="53" t="s">
        <v>47</v>
      </c>
      <c r="B15" s="53">
        <f>COUNTIF(tb_anime_genres[genre],A15)</f>
        <v>8</v>
      </c>
      <c r="C15" s="53">
        <f>B15/COUNTIF(tb_list[series_title],"&lt;&gt;"&amp;"")</f>
        <v>1.6736401673640166E-2</v>
      </c>
      <c r="D15" s="53">
        <f>AVERAGEIFS(tb_anime_genres[my_score],tb_anime_genres[genre],A15)</f>
        <v>6</v>
      </c>
      <c r="E15" s="53">
        <f>SUMIFS(tb_anime_genres[show duration],tb_anime_genres[genre],A15)</f>
        <v>40.371111111111112</v>
      </c>
      <c r="F15">
        <f>D15*(B15/COUNTIF(tb_list[series_title], "&lt;&gt;"&amp;""))+
        AVERAGEIF(tb_list[my_score],"&lt;&gt;"&amp;0,tb_list[my_score])*(COUNTIF(tb_list[series_title],"&lt;&gt;"&amp;"")-
        B15)/COUNTIF(tb_list[series_title],"&lt;&gt;"&amp;"")</f>
        <v>5.9442266446327485</v>
      </c>
    </row>
    <row r="16" spans="1:6" x14ac:dyDescent="0.3">
      <c r="A16" s="53" t="s">
        <v>50</v>
      </c>
      <c r="B16" s="54">
        <f>COUNTIF(tb_anime_genres[genre],A16)</f>
        <v>7</v>
      </c>
      <c r="C16" s="60">
        <f>B16/COUNTIF(tb_list[series_title],"&lt;&gt;"&amp;"")</f>
        <v>1.4644351464435146E-2</v>
      </c>
      <c r="D16" s="53">
        <f>AVERAGEIFS(tb_anime_genres[my_score],tb_anime_genres[genre],A16)</f>
        <v>5.2857142857142856</v>
      </c>
      <c r="E16" s="53">
        <f>SUMIFS(tb_anime_genres[show duration],tb_anime_genres[genre],A16)</f>
        <v>25.8</v>
      </c>
      <c r="F16" s="38">
        <f>D16*(B16/COUNTIF(tb_list[series_title], "&lt;&gt;"&amp;""))+
        AVERAGEIF(tb_list[my_score],"&lt;&gt;"&amp;0,tb_list[my_score])*(COUNTIF(tb_list[series_title],"&lt;&gt;"&amp;"")-
        B16)/COUNTIF(tb_list[series_title],"&lt;&gt;"&amp;"")</f>
        <v>5.9336477268731764</v>
      </c>
    </row>
    <row r="17" spans="1:6" x14ac:dyDescent="0.3">
      <c r="A17" s="53" t="s">
        <v>51</v>
      </c>
      <c r="B17" s="53">
        <f>COUNTIF(tb_anime_genres[genre],A17)</f>
        <v>42</v>
      </c>
      <c r="C17" s="53">
        <f>B17/COUNTIF(tb_list[series_title],"&lt;&gt;"&amp;"")</f>
        <v>8.7866108786610872E-2</v>
      </c>
      <c r="D17" s="53">
        <f>AVERAGEIFS(tb_anime_genres[my_score],tb_anime_genres[genre],A17)</f>
        <v>5.9761904761904763</v>
      </c>
      <c r="E17" s="53">
        <f>SUMIFS(tb_anime_genres[show duration],tb_anime_genres[genre],A17)</f>
        <v>103.23805555555555</v>
      </c>
      <c r="F17">
        <f>D17*(B17/COUNTIF(tb_list[series_title], "&lt;&gt;"&amp;""))+
        AVERAGEIF(tb_list[my_score],"&lt;&gt;"&amp;0,tb_list[my_score])*(COUNTIF(tb_list[series_title],"&lt;&gt;"&amp;"")-
        B17)/COUNTIF(tb_list[series_title],"&lt;&gt;"&amp;"")</f>
        <v>5.9461692626841529</v>
      </c>
    </row>
    <row r="18" spans="1:6" x14ac:dyDescent="0.3">
      <c r="A18" s="54" t="s">
        <v>54</v>
      </c>
      <c r="B18" s="54">
        <f>COUNTIF(tb_anime_genres[genre],A18)</f>
        <v>85</v>
      </c>
      <c r="C18" s="60">
        <f>B18/COUNTIF(tb_list[series_title],"&lt;&gt;"&amp;"")</f>
        <v>0.17782426778242677</v>
      </c>
      <c r="D18" s="54">
        <f>AVERAGEIFS(tb_anime_genres[my_score],tb_anime_genres[genre],A18)</f>
        <v>6.1529411764705886</v>
      </c>
      <c r="E18" s="54">
        <f>SUMIFS(tb_anime_genres[show duration],tb_anime_genres[genre],A18)</f>
        <v>387.72361111111098</v>
      </c>
      <c r="F18" s="38">
        <f>D18*(B18/COUNTIF(tb_list[series_title], "&lt;&gt;"&amp;""))+
        AVERAGEIF(tb_list[my_score],"&lt;&gt;"&amp;0,tb_list[my_score])*(COUNTIF(tb_list[series_title],"&lt;&gt;"&amp;"")-
        B18)/COUNTIF(tb_list[series_title],"&lt;&gt;"&amp;"")</f>
        <v>5.9805606342955597</v>
      </c>
    </row>
    <row r="19" spans="1:6" x14ac:dyDescent="0.3">
      <c r="A19" s="53" t="s">
        <v>55</v>
      </c>
      <c r="B19" s="53">
        <f>COUNTIF(tb_anime_genres[genre],A19)</f>
        <v>19</v>
      </c>
      <c r="C19" s="53">
        <f>B19/COUNTIF(tb_list[series_title],"&lt;&gt;"&amp;"")</f>
        <v>3.9748953974895397E-2</v>
      </c>
      <c r="D19" s="53">
        <f>AVERAGEIFS(tb_anime_genres[my_score],tb_anime_genres[genre],A19)</f>
        <v>5</v>
      </c>
      <c r="E19" s="53">
        <f>SUMIFS(tb_anime_genres[show duration],tb_anime_genres[genre],A19)</f>
        <v>141.27861111111108</v>
      </c>
      <c r="F19">
        <f>D19*(B19/COUNTIF(tb_list[series_title], "&lt;&gt;"&amp;""))+
        AVERAGEIF(tb_list[my_score],"&lt;&gt;"&amp;0,tb_list[my_score])*(COUNTIF(tb_list[series_title],"&lt;&gt;"&amp;"")-
        B19)/COUNTIF(tb_list[series_title],"&lt;&gt;"&amp;"")</f>
        <v>5.9057830245068734</v>
      </c>
    </row>
    <row r="20" spans="1:6" x14ac:dyDescent="0.3">
      <c r="A20" s="53" t="s">
        <v>58</v>
      </c>
      <c r="B20" s="54">
        <f>COUNTIF(tb_anime_genres[genre],A20)</f>
        <v>22</v>
      </c>
      <c r="C20" s="60">
        <f>B20/COUNTIF(tb_list[series_title],"&lt;&gt;"&amp;"")</f>
        <v>4.6025104602510462E-2</v>
      </c>
      <c r="D20" s="53">
        <f>AVERAGEIFS(tb_anime_genres[my_score],tb_anime_genres[genre],A20)</f>
        <v>5.2272727272727275</v>
      </c>
      <c r="E20" s="53">
        <f>SUMIFS(tb_anime_genres[show duration],tb_anime_genres[genre],A20)</f>
        <v>103.46111111111112</v>
      </c>
      <c r="F20" s="38">
        <f>D20*(B20/COUNTIF(tb_list[series_title], "&lt;&gt;"&amp;""))+
        AVERAGEIF(tb_list[my_score],"&lt;&gt;"&amp;0,tb_list[my_score])*(COUNTIF(tb_list[series_title],"&lt;&gt;"&amp;"")-
        B20)/COUNTIF(tb_list[series_title],"&lt;&gt;"&amp;"")</f>
        <v>5.9103231250659256</v>
      </c>
    </row>
    <row r="21" spans="1:6" x14ac:dyDescent="0.3">
      <c r="A21" s="53" t="s">
        <v>61</v>
      </c>
      <c r="B21" s="53">
        <f>COUNTIF(tb_anime_genres[genre],A21)</f>
        <v>21</v>
      </c>
      <c r="C21" s="53">
        <f>B21/COUNTIF(tb_list[series_title],"&lt;&gt;"&amp;"")</f>
        <v>4.3933054393305436E-2</v>
      </c>
      <c r="D21" s="53">
        <f>AVERAGEIFS(tb_anime_genres[my_score],tb_anime_genres[genre],A21)</f>
        <v>6.666666666666667</v>
      </c>
      <c r="E21" s="53">
        <f>SUMIFS(tb_anime_genres[show duration],tb_anime_genres[genre],A21)</f>
        <v>88.325833333333335</v>
      </c>
      <c r="F21">
        <f>D21*(B21/COUNTIF(tb_list[series_title], "&lt;&gt;"&amp;""))+
        AVERAGEIF(tb_list[my_score],"&lt;&gt;"&amp;0,tb_list[my_score])*(COUNTIF(tb_list[series_title],"&lt;&gt;"&amp;"")-
        B21)/COUNTIF(tb_list[series_title],"&lt;&gt;"&amp;"")</f>
        <v>5.9750580148377352</v>
      </c>
    </row>
    <row r="22" spans="1:6" x14ac:dyDescent="0.3">
      <c r="A22" s="54" t="s">
        <v>62</v>
      </c>
      <c r="B22" s="54">
        <f>COUNTIF(tb_anime_genres[genre],A22)</f>
        <v>5</v>
      </c>
      <c r="C22" s="60">
        <f>B22/COUNTIF(tb_list[series_title],"&lt;&gt;"&amp;"")</f>
        <v>1.0460251046025104E-2</v>
      </c>
      <c r="D22" s="54">
        <f>AVERAGEIFS(tb_anime_genres[my_score],tb_anime_genres[genre],A22)</f>
        <v>7</v>
      </c>
      <c r="E22" s="54">
        <f>SUMIFS(tb_anime_genres[show duration],tb_anime_genres[genre],A22)</f>
        <v>27.966666666666669</v>
      </c>
      <c r="F22" s="38">
        <f>D22*(B22/COUNTIF(tb_list[series_title], "&lt;&gt;"&amp;""))+
        AVERAGEIF(tb_list[my_score],"&lt;&gt;"&amp;0,tb_list[my_score])*(COUNTIF(tb_list[series_title],"&lt;&gt;"&amp;"")-
        B22)/COUNTIF(tb_list[series_title],"&lt;&gt;"&amp;"")</f>
        <v>5.9543308955381313</v>
      </c>
    </row>
    <row r="23" spans="1:6" x14ac:dyDescent="0.3">
      <c r="A23" s="54" t="s">
        <v>63</v>
      </c>
      <c r="B23" s="54">
        <f>COUNTIF(tb_anime_genres[genre],A23)</f>
        <v>4</v>
      </c>
      <c r="C23" s="60">
        <f>B23/COUNTIF(tb_list[series_title],"&lt;&gt;"&amp;"")</f>
        <v>8.368200836820083E-3</v>
      </c>
      <c r="D23" s="54">
        <f>AVERAGEIFS(tb_anime_genres[my_score],tb_anime_genres[genre],A23)</f>
        <v>6.5</v>
      </c>
      <c r="E23" s="54">
        <f>SUMIFS(tb_anime_genres[show duration],tb_anime_genres[genre],A23)</f>
        <v>19.841666666666669</v>
      </c>
      <c r="F23" s="38">
        <f>D23*(B23/COUNTIF(tb_list[series_title], "&lt;&gt;"&amp;""))+
        AVERAGEIF(tb_list[my_score],"&lt;&gt;"&amp;0,tb_list[my_score])*(COUNTIF(tb_list[series_title],"&lt;&gt;"&amp;"")-
        B23)/COUNTIF(tb_list[series_title],"&lt;&gt;"&amp;"")</f>
        <v>5.9479360781969701</v>
      </c>
    </row>
    <row r="24" spans="1:6" x14ac:dyDescent="0.3">
      <c r="A24" s="53" t="s">
        <v>66</v>
      </c>
      <c r="B24" s="53">
        <f>COUNTIF(tb_anime_genres[genre],A24)</f>
        <v>10</v>
      </c>
      <c r="C24" s="53">
        <f>B24/COUNTIF(tb_list[series_title],"&lt;&gt;"&amp;"")</f>
        <v>2.0920502092050208E-2</v>
      </c>
      <c r="D24" s="53">
        <f>AVERAGEIFS(tb_anime_genres[my_score],tb_anime_genres[genre],A24)</f>
        <v>6.6</v>
      </c>
      <c r="E24" s="53">
        <f>SUMIFS(tb_anime_genres[show duration],tb_anime_genres[genre],A24)</f>
        <v>39.921111111111109</v>
      </c>
      <c r="F24">
        <f>D24*(B24/COUNTIF(tb_list[series_title], "&lt;&gt;"&amp;""))+
        AVERAGEIF(tb_list[my_score],"&lt;&gt;"&amp;0,tb_list[my_score])*(COUNTIF(tb_list[series_title],"&lt;&gt;"&amp;"")-
        B24)/COUNTIF(tb_list[series_title],"&lt;&gt;"&amp;"")</f>
        <v>5.9570162793150736</v>
      </c>
    </row>
    <row r="25" spans="1:6" x14ac:dyDescent="0.3">
      <c r="A25" s="54" t="s">
        <v>67</v>
      </c>
      <c r="B25" s="54">
        <f>COUNTIF(tb_anime_genres[genre],A25)</f>
        <v>9</v>
      </c>
      <c r="C25" s="60">
        <f>B25/COUNTIF(tb_list[series_title],"&lt;&gt;"&amp;"")</f>
        <v>1.8828451882845189E-2</v>
      </c>
      <c r="D25" s="54">
        <f>AVERAGEIFS(tb_anime_genres[my_score],tb_anime_genres[genre],A25)</f>
        <v>6.1111111111111107</v>
      </c>
      <c r="E25" s="54">
        <f>SUMIFS(tb_anime_genres[show duration],tb_anime_genres[genre],A25)</f>
        <v>51.013333333333335</v>
      </c>
      <c r="F25" s="38">
        <f>D25*(B25/COUNTIF(tb_list[series_title], "&lt;&gt;"&amp;""))+
        AVERAGEIF(tb_list[my_score],"&lt;&gt;"&amp;0,tb_list[my_score])*(COUNTIF(tb_list[series_title],"&lt;&gt;"&amp;"")-
        B25)/COUNTIF(tb_list[series_title],"&lt;&gt;"&amp;"")</f>
        <v>5.9464373615555015</v>
      </c>
    </row>
    <row r="26" spans="1:6" x14ac:dyDescent="0.3">
      <c r="A26" s="53" t="s">
        <v>68</v>
      </c>
      <c r="B26" s="53">
        <f>COUNTIF(tb_anime_genres[genre],A26)</f>
        <v>1</v>
      </c>
      <c r="C26" s="53">
        <f>B26/COUNTIF(tb_list[series_title],"&lt;&gt;"&amp;"")</f>
        <v>2.0920502092050207E-3</v>
      </c>
      <c r="D26" s="53">
        <f>AVERAGEIFS(tb_anime_genres[my_score],tb_anime_genres[genre],A26)</f>
        <v>6</v>
      </c>
      <c r="E26" s="53">
        <f>SUMIFS(tb_anime_genres[show duration],tb_anime_genres[genre],A26)</f>
        <v>0.8666666666666667</v>
      </c>
      <c r="F26">
        <f>D26*(B26/COUNTIF(tb_list[series_title], "&lt;&gt;"&amp;""))+
        AVERAGEIF(tb_list[my_score],"&lt;&gt;"&amp;0,tb_list[my_score])*(COUNTIF(tb_list[series_title],"&lt;&gt;"&amp;"")-
        B26)/COUNTIF(tb_list[series_title],"&lt;&gt;"&amp;"")</f>
        <v>5.943395977637917</v>
      </c>
    </row>
    <row r="27" spans="1:6" x14ac:dyDescent="0.3">
      <c r="A27" s="53" t="s">
        <v>70</v>
      </c>
      <c r="B27" s="53">
        <f>COUNTIF(tb_anime_genres[genre],A27)</f>
        <v>42</v>
      </c>
      <c r="C27" s="53">
        <f>B27/COUNTIF(tb_list[series_title],"&lt;&gt;"&amp;"")</f>
        <v>8.7866108786610872E-2</v>
      </c>
      <c r="D27" s="53">
        <f>AVERAGEIFS(tb_anime_genres[my_score],tb_anime_genres[genre],A27)</f>
        <v>5.4285714285714288</v>
      </c>
      <c r="E27" s="53">
        <f>SUMIFS(tb_anime_genres[show duration],tb_anime_genres[genre],A27)</f>
        <v>134.43472222222223</v>
      </c>
      <c r="F27">
        <f>D27*(B27/COUNTIF(tb_list[series_title], "&lt;&gt;"&amp;""))+
        AVERAGEIF(tb_list[my_score],"&lt;&gt;"&amp;0,tb_list[my_score])*(COUNTIF(tb_list[series_title],"&lt;&gt;"&amp;"")-
        B27)/COUNTIF(tb_list[series_title],"&lt;&gt;"&amp;"")</f>
        <v>5.8980521078724379</v>
      </c>
    </row>
    <row r="28" spans="1:6" x14ac:dyDescent="0.3">
      <c r="A28" s="53" t="s">
        <v>71</v>
      </c>
      <c r="B28" s="53">
        <f>COUNTIF(tb_anime_genres[genre],A28)</f>
        <v>7</v>
      </c>
      <c r="C28" s="53">
        <f>B28/COUNTIF(tb_list[series_title],"&lt;&gt;"&amp;"")</f>
        <v>1.4644351464435146E-2</v>
      </c>
      <c r="D28" s="53">
        <f>AVERAGEIFS(tb_anime_genres[my_score],tb_anime_genres[genre],A28)</f>
        <v>8</v>
      </c>
      <c r="E28" s="53">
        <f>SUMIFS(tb_anime_genres[show duration],tb_anime_genres[genre],A28)</f>
        <v>20.186388888888889</v>
      </c>
      <c r="F28">
        <f>D28*(B28/COUNTIF(tb_list[series_title], "&lt;&gt;"&amp;""))+
        AVERAGEIF(tb_list[my_score],"&lt;&gt;"&amp;0,tb_list[my_score])*(COUNTIF(tb_list[series_title],"&lt;&gt;"&amp;"")-
        B28)/COUNTIF(tb_list[series_title],"&lt;&gt;"&amp;"")</f>
        <v>5.9733966808480714</v>
      </c>
    </row>
    <row r="29" spans="1:6" x14ac:dyDescent="0.3">
      <c r="A29" s="53" t="s">
        <v>74</v>
      </c>
      <c r="B29" s="53">
        <f>COUNTIF(tb_anime_genres[genre],A29)</f>
        <v>7</v>
      </c>
      <c r="C29" s="53">
        <f>B29/COUNTIF(tb_list[series_title],"&lt;&gt;"&amp;"")</f>
        <v>1.4644351464435146E-2</v>
      </c>
      <c r="D29" s="53">
        <f>AVERAGEIFS(tb_anime_genres[my_score],tb_anime_genres[genre],A29)</f>
        <v>6.2857142857142856</v>
      </c>
      <c r="E29" s="53">
        <f>SUMIFS(tb_anime_genres[show duration],tb_anime_genres[genre],A29)</f>
        <v>21.457777777777778</v>
      </c>
      <c r="F29">
        <f>D29*(B29/COUNTIF(tb_list[series_title], "&lt;&gt;"&amp;""))+
        AVERAGEIF(tb_list[my_score],"&lt;&gt;"&amp;0,tb_list[my_score])*(COUNTIF(tb_list[series_title],"&lt;&gt;"&amp;"")-
        B29)/COUNTIF(tb_list[series_title],"&lt;&gt;"&amp;"")</f>
        <v>5.9482920783376114</v>
      </c>
    </row>
    <row r="30" spans="1:6" x14ac:dyDescent="0.3">
      <c r="A30" s="53" t="s">
        <v>77</v>
      </c>
      <c r="B30" s="53">
        <f>COUNTIF(tb_anime_genres[genre],A30)</f>
        <v>8</v>
      </c>
      <c r="C30" s="53">
        <f>B30/COUNTIF(tb_list[series_title],"&lt;&gt;"&amp;"")</f>
        <v>1.6736401673640166E-2</v>
      </c>
      <c r="D30" s="53">
        <f>AVERAGEIFS(tb_anime_genres[my_score],tb_anime_genres[genre],A30)</f>
        <v>6.125</v>
      </c>
      <c r="E30" s="53">
        <f>SUMIFS(tb_anime_genres[show duration],tb_anime_genres[genre],A30)</f>
        <v>37.248055555555553</v>
      </c>
      <c r="F30">
        <f>D30*(B30/COUNTIF(tb_list[series_title], "&lt;&gt;"&amp;""))+
        AVERAGEIF(tb_list[my_score],"&lt;&gt;"&amp;0,tb_list[my_score])*(COUNTIF(tb_list[series_title],"&lt;&gt;"&amp;"")-
        B30)/COUNTIF(tb_list[series_title],"&lt;&gt;"&amp;"")</f>
        <v>5.9463186948419535</v>
      </c>
    </row>
    <row r="31" spans="1:6" x14ac:dyDescent="0.3">
      <c r="A31" s="53" t="s">
        <v>78</v>
      </c>
      <c r="B31" s="53">
        <f>COUNTIF(tb_anime_genres[genre],A31)</f>
        <v>10</v>
      </c>
      <c r="C31" s="53">
        <f>B31/COUNTIF(tb_list[series_title],"&lt;&gt;"&amp;"")</f>
        <v>2.0920502092050208E-2</v>
      </c>
      <c r="D31" s="53">
        <f>AVERAGEIFS(tb_anime_genres[my_score],tb_anime_genres[genre],A31)</f>
        <v>6.4</v>
      </c>
      <c r="E31" s="53">
        <f>SUMIFS(tb_anime_genres[show duration],tb_anime_genres[genre],A31)</f>
        <v>32.039166666666667</v>
      </c>
      <c r="F31">
        <f>D31*(B31/COUNTIF(tb_list[series_title], "&lt;&gt;"&amp;""))+
        AVERAGEIF(tb_list[my_score],"&lt;&gt;"&amp;0,tb_list[my_score])*(COUNTIF(tb_list[series_title],"&lt;&gt;"&amp;"")-
        B31)/COUNTIF(tb_list[series_title],"&lt;&gt;"&amp;"")</f>
        <v>5.9528321788966636</v>
      </c>
    </row>
    <row r="32" spans="1:6" x14ac:dyDescent="0.3">
      <c r="A32" s="53" t="s">
        <v>80</v>
      </c>
      <c r="B32" s="53">
        <f>COUNTIF(tb_anime_genres[genre],A32)</f>
        <v>37</v>
      </c>
      <c r="C32" s="53">
        <f>B32/COUNTIF(tb_list[series_title],"&lt;&gt;"&amp;"")</f>
        <v>7.7405857740585768E-2</v>
      </c>
      <c r="D32" s="53">
        <f>AVERAGEIFS(tb_anime_genres[my_score],tb_anime_genres[genre],A32)</f>
        <v>6</v>
      </c>
      <c r="E32" s="53">
        <f>SUMIFS(tb_anime_genres[show duration],tb_anime_genres[genre],A32)</f>
        <v>141.88777777777773</v>
      </c>
      <c r="F32">
        <f>D32*(B32/COUNTIF(tb_list[series_title], "&lt;&gt;"&amp;""))+
        AVERAGEIF(tb_list[my_score],"&lt;&gt;"&amp;0,tb_list[my_score])*(COUNTIF(tb_list[series_title],"&lt;&gt;"&amp;"")-
        B32)/COUNTIF(tb_list[series_title],"&lt;&gt;"&amp;"")</f>
        <v>5.9476679793256224</v>
      </c>
    </row>
    <row r="33" spans="1:6" x14ac:dyDescent="0.3">
      <c r="A33" s="53" t="s">
        <v>84</v>
      </c>
      <c r="B33" s="53">
        <f>COUNTIF(tb_anime_genres[genre],A33)</f>
        <v>10</v>
      </c>
      <c r="C33" s="53">
        <f>B33/COUNTIF(tb_list[series_title],"&lt;&gt;"&amp;"")</f>
        <v>2.0920502092050208E-2</v>
      </c>
      <c r="D33" s="53">
        <f>AVERAGEIFS(tb_anime_genres[my_score],tb_anime_genres[genre],A33)</f>
        <v>6.3</v>
      </c>
      <c r="E33" s="53">
        <f>SUMIFS(tb_anime_genres[show duration],tb_anime_genres[genre],A33)</f>
        <v>17.451111111111114</v>
      </c>
      <c r="F33">
        <f>D33*(B33/COUNTIF(tb_list[series_title], "&lt;&gt;"&amp;""))+
        AVERAGEIF(tb_list[my_score],"&lt;&gt;"&amp;0,tb_list[my_score])*(COUNTIF(tb_list[series_title],"&lt;&gt;"&amp;"")-
        B33)/COUNTIF(tb_list[series_title],"&lt;&gt;"&amp;"")</f>
        <v>5.9507401286874586</v>
      </c>
    </row>
    <row r="34" spans="1:6" x14ac:dyDescent="0.3">
      <c r="A34" s="53" t="s">
        <v>87</v>
      </c>
      <c r="B34" s="53">
        <f>COUNTIF(tb_anime_genres[genre],A34)</f>
        <v>17</v>
      </c>
      <c r="C34" s="53">
        <f>B34/COUNTIF(tb_list[series_title],"&lt;&gt;"&amp;"")</f>
        <v>3.5564853556485358E-2</v>
      </c>
      <c r="D34" s="53">
        <f>AVERAGEIFS(tb_anime_genres[my_score],tb_anime_genres[genre],A34)</f>
        <v>5.0588235294117645</v>
      </c>
      <c r="E34" s="53">
        <f>SUMIFS(tb_anime_genres[show duration],tb_anime_genres[genre],A34)</f>
        <v>65.529722222222219</v>
      </c>
      <c r="F34">
        <f>D34*(B34/COUNTIF(tb_list[series_title], "&lt;&gt;"&amp;""))+
        AVERAGEIF(tb_list[my_score],"&lt;&gt;"&amp;0,tb_list[my_score])*(COUNTIF(tb_list[series_title],"&lt;&gt;"&amp;"")-
        B34)/COUNTIF(tb_list[series_title],"&lt;&gt;"&amp;"")</f>
        <v>5.9118218417073951</v>
      </c>
    </row>
    <row r="35" spans="1:6" x14ac:dyDescent="0.3">
      <c r="A35" s="53" t="s">
        <v>91</v>
      </c>
      <c r="B35" s="53">
        <f>COUNTIF(tb_anime_genres[genre],A35)</f>
        <v>12</v>
      </c>
      <c r="C35" s="53">
        <f>B35/COUNTIF(tb_list[series_title],"&lt;&gt;"&amp;"")</f>
        <v>2.5104602510460251E-2</v>
      </c>
      <c r="D35" s="53">
        <f>AVERAGEIFS(tb_anime_genres[my_score],tb_anime_genres[genre],A35)</f>
        <v>6</v>
      </c>
      <c r="E35" s="53">
        <f>SUMIFS(tb_anime_genres[show duration],tb_anime_genres[genre],A35)</f>
        <v>61.609722222222217</v>
      </c>
      <c r="F35">
        <f>D35*(B35/COUNTIF(tb_list[series_title], "&lt;&gt;"&amp;""))+
        AVERAGEIF(tb_list[my_score],"&lt;&gt;"&amp;0,tb_list[my_score])*(COUNTIF(tb_list[series_title],"&lt;&gt;"&amp;"")-
        B35)/COUNTIF(tb_list[series_title],"&lt;&gt;"&amp;"")</f>
        <v>5.9447013114869387</v>
      </c>
    </row>
    <row r="36" spans="1:6" x14ac:dyDescent="0.3">
      <c r="A36" s="53" t="s">
        <v>92</v>
      </c>
      <c r="B36" s="53">
        <f>COUNTIF(tb_anime_genres[genre],A36)</f>
        <v>2</v>
      </c>
      <c r="C36" s="53">
        <f>B36/COUNTIF(tb_list[series_title],"&lt;&gt;"&amp;"")</f>
        <v>4.1841004184100415E-3</v>
      </c>
      <c r="D36" s="53">
        <f>AVERAGEIFS(tb_anime_genres[my_score],tb_anime_genres[genre],A36)</f>
        <v>5</v>
      </c>
      <c r="E36" s="53">
        <f>SUMIFS(tb_anime_genres[show duration],tb_anime_genres[genre],A36)</f>
        <v>7.6705555555555556</v>
      </c>
      <c r="F36">
        <f>D36*(B36/COUNTIF(tb_list[series_title], "&lt;&gt;"&amp;""))+
        AVERAGEIF(tb_list[my_score],"&lt;&gt;"&amp;0,tb_list[my_score])*(COUNTIF(tb_list[series_title],"&lt;&gt;"&amp;"")-
        B36)/COUNTIF(tb_list[series_title],"&lt;&gt;"&amp;"")</f>
        <v>5.9393305439330542</v>
      </c>
    </row>
    <row r="37" spans="1:6" x14ac:dyDescent="0.3">
      <c r="A37" s="53" t="s">
        <v>97</v>
      </c>
      <c r="B37" s="53">
        <f>COUNTIF(tb_anime_genres[genre],A37)</f>
        <v>24</v>
      </c>
      <c r="C37" s="53">
        <f>B37/COUNTIF(tb_list[series_title],"&lt;&gt;"&amp;"")</f>
        <v>5.0209205020920501E-2</v>
      </c>
      <c r="D37" s="53">
        <f>AVERAGEIFS(tb_anime_genres[my_score],tb_anime_genres[genre],A37)</f>
        <v>5.375</v>
      </c>
      <c r="E37" s="53">
        <f>SUMIFS(tb_anime_genres[show duration],tb_anime_genres[genre],A37)</f>
        <v>138.27055555555555</v>
      </c>
      <c r="F37">
        <f>D37*(B37/COUNTIF(tb_list[series_title], "&lt;&gt;"&amp;""))+
        AVERAGEIF(tb_list[my_score],"&lt;&gt;"&amp;0,tb_list[my_score])*(COUNTIF(tb_list[series_title],"&lt;&gt;"&amp;"")-
        B37)/COUNTIF(tb_list[series_title],"&lt;&gt;"&amp;"")</f>
        <v>5.9147445589114307</v>
      </c>
    </row>
    <row r="38" spans="1:6" x14ac:dyDescent="0.3">
      <c r="A38" s="53" t="s">
        <v>98</v>
      </c>
      <c r="B38" s="53">
        <f>COUNTIF(tb_anime_genres[genre],A38)</f>
        <v>17</v>
      </c>
      <c r="C38" s="53">
        <f>B38/COUNTIF(tb_list[series_title],"&lt;&gt;"&amp;"")</f>
        <v>3.5564853556485358E-2</v>
      </c>
      <c r="D38" s="53">
        <f>AVERAGEIFS(tb_anime_genres[my_score],tb_anime_genres[genre],A38)</f>
        <v>5.7647058823529411</v>
      </c>
      <c r="E38" s="53">
        <f>SUMIFS(tb_anime_genres[show duration],tb_anime_genres[genre],A38)</f>
        <v>106.70944444444446</v>
      </c>
      <c r="F38">
        <f>D38*(B38/COUNTIF(tb_list[series_title], "&lt;&gt;"&amp;""))+
        AVERAGEIF(tb_list[my_score],"&lt;&gt;"&amp;0,tb_list[my_score])*(COUNTIF(tb_list[series_title],"&lt;&gt;"&amp;"")-
        B38)/COUNTIF(tb_list[series_title],"&lt;&gt;"&amp;"")</f>
        <v>5.9369264442178551</v>
      </c>
    </row>
    <row r="39" spans="1:6" x14ac:dyDescent="0.3">
      <c r="A39" s="53" t="s">
        <v>108</v>
      </c>
      <c r="B39" s="53">
        <f>COUNTIF(tb_anime_genres[genre],A39)</f>
        <v>78</v>
      </c>
      <c r="C39" s="53">
        <f>B39/COUNTIF(tb_list[series_title],"&lt;&gt;"&amp;"")</f>
        <v>0.16317991631799164</v>
      </c>
      <c r="D39" s="53">
        <f>AVERAGEIFS(tb_anime_genres[my_score],tb_anime_genres[genre],A39)</f>
        <v>6.1410256410256414</v>
      </c>
      <c r="E39" s="53">
        <f>SUMIFS(tb_anime_genres[show duration],tb_anime_genres[genre],A39)</f>
        <v>404.17972222222232</v>
      </c>
      <c r="F39">
        <f>D39*(B39/COUNTIF(tb_list[series_title], "&lt;&gt;"&amp;""))+
        AVERAGEIF(tb_list[my_score],"&lt;&gt;"&amp;0,tb_list[my_score])*(COUNTIF(tb_list[series_title],"&lt;&gt;"&amp;"")-
        B39)/COUNTIF(tb_list[series_title],"&lt;&gt;"&amp;"")</f>
        <v>5.9755458668823183</v>
      </c>
    </row>
    <row r="40" spans="1:6" x14ac:dyDescent="0.3">
      <c r="A40" s="53" t="s">
        <v>111</v>
      </c>
      <c r="B40" s="53">
        <f>COUNTIF(tb_anime_genres[genre],A40)</f>
        <v>9</v>
      </c>
      <c r="C40" s="53">
        <f>B40/COUNTIF(tb_list[series_title],"&lt;&gt;"&amp;"")</f>
        <v>1.8828451882845189E-2</v>
      </c>
      <c r="D40" s="53">
        <f>AVERAGEIFS(tb_anime_genres[my_score],tb_anime_genres[genre],A40)</f>
        <v>5.1111111111111107</v>
      </c>
      <c r="E40" s="53">
        <f>SUMIFS(tb_anime_genres[show duration],tb_anime_genres[genre],A40)</f>
        <v>44.946111111111101</v>
      </c>
      <c r="F40">
        <f>D40*(B40/COUNTIF(tb_list[series_title], "&lt;&gt;"&amp;""))+
        AVERAGEIF(tb_list[my_score],"&lt;&gt;"&amp;0,tb_list[my_score])*(COUNTIF(tb_list[series_title],"&lt;&gt;"&amp;"")-
        B40)/COUNTIF(tb_list[series_title],"&lt;&gt;"&amp;"")</f>
        <v>5.9276089096726565</v>
      </c>
    </row>
    <row r="41" spans="1:6" x14ac:dyDescent="0.3">
      <c r="A41" s="53" t="s">
        <v>112</v>
      </c>
      <c r="B41" s="53">
        <f>COUNTIF(tb_anime_genres[genre],A41)</f>
        <v>7</v>
      </c>
      <c r="C41" s="53">
        <f>B41/COUNTIF(tb_list[series_title],"&lt;&gt;"&amp;"")</f>
        <v>1.4644351464435146E-2</v>
      </c>
      <c r="D41" s="53">
        <f>AVERAGEIFS(tb_anime_genres[my_score],tb_anime_genres[genre],A41)</f>
        <v>7</v>
      </c>
      <c r="E41" s="53">
        <f>SUMIFS(tb_anime_genres[show duration],tb_anime_genres[genre],A41)</f>
        <v>40.907777777777774</v>
      </c>
      <c r="F41">
        <f>D41*(B41/COUNTIF(tb_list[series_title], "&lt;&gt;"&amp;""))+
        AVERAGEIF(tb_list[my_score],"&lt;&gt;"&amp;0,tb_list[my_score])*(COUNTIF(tb_list[series_title],"&lt;&gt;"&amp;"")-
        B41)/COUNTIF(tb_list[series_title],"&lt;&gt;"&amp;"")</f>
        <v>5.9587523293836364</v>
      </c>
    </row>
    <row r="42" spans="1:6" x14ac:dyDescent="0.3">
      <c r="A42" s="53" t="s">
        <v>116</v>
      </c>
      <c r="B42" s="53">
        <f>COUNTIF(tb_anime_genres[genre],A42)</f>
        <v>3</v>
      </c>
      <c r="C42" s="53">
        <f>B42/COUNTIF(tb_list[series_title],"&lt;&gt;"&amp;"")</f>
        <v>6.2761506276150627E-3</v>
      </c>
      <c r="D42" s="53">
        <f>AVERAGEIFS(tb_anime_genres[my_score],tb_anime_genres[genre],A42)</f>
        <v>7</v>
      </c>
      <c r="E42" s="53">
        <f>SUMIFS(tb_anime_genres[show duration],tb_anime_genres[genre],A42)</f>
        <v>10.204722222222223</v>
      </c>
      <c r="F42">
        <f>D42*(B42/COUNTIF(tb_list[series_title], "&lt;&gt;"&amp;""))+
        AVERAGEIF(tb_list[my_score],"&lt;&gt;"&amp;0,tb_list[my_score])*(COUNTIF(tb_list[series_title],"&lt;&gt;"&amp;"")-
        B42)/COUNTIF(tb_list[series_title],"&lt;&gt;"&amp;"")</f>
        <v>5.9499094616926271</v>
      </c>
    </row>
    <row r="43" spans="1:6" x14ac:dyDescent="0.3">
      <c r="A43" s="53" t="s">
        <v>119</v>
      </c>
      <c r="B43" s="53">
        <f>COUNTIF(tb_anime_genres[genre],A43)</f>
        <v>14</v>
      </c>
      <c r="C43" s="53">
        <f>B43/COUNTIF(tb_list[series_title],"&lt;&gt;"&amp;"")</f>
        <v>2.9288702928870293E-2</v>
      </c>
      <c r="D43" s="53">
        <f>AVERAGEIFS(tb_anime_genres[my_score],tb_anime_genres[genre],A43)</f>
        <v>6.6428571428571432</v>
      </c>
      <c r="E43" s="53">
        <f>SUMIFS(tb_anime_genres[show duration],tb_anime_genres[genre],A43)</f>
        <v>55.961666666666659</v>
      </c>
      <c r="F43">
        <f>D43*(B43/COUNTIF(tb_list[series_title], "&lt;&gt;"&amp;""))+
        AVERAGEIF(tb_list[my_score],"&lt;&gt;"&amp;0,tb_list[my_score])*(COUNTIF(tb_list[series_title],"&lt;&gt;"&amp;"")-
        B43)/COUNTIF(tb_list[series_title],"&lt;&gt;"&amp;"")</f>
        <v>5.963767096796877</v>
      </c>
    </row>
    <row r="44" spans="1:6" x14ac:dyDescent="0.3">
      <c r="A44" t="s">
        <v>122</v>
      </c>
      <c r="B44">
        <f>COUNTIF(tb_anime_genres[genre],A44)</f>
        <v>23</v>
      </c>
      <c r="C44">
        <f>B44/COUNTIF(tb_list[series_title],"&lt;&gt;"&amp;"")</f>
        <v>4.8117154811715482E-2</v>
      </c>
      <c r="D44">
        <f>AVERAGEIFS(tb_anime_genres[my_score],tb_anime_genres[genre],A44)</f>
        <v>6.0434782608695654</v>
      </c>
      <c r="E44">
        <f>SUMIFS(tb_anime_genres[show duration],tb_anime_genres[genre],A44)</f>
        <v>105.8738888888889</v>
      </c>
      <c r="F44">
        <f>D44*(B44/COUNTIF(tb_list[series_title], "&lt;&gt;"&amp;""))+
        AVERAGEIF(tb_list[my_score],"&lt;&gt;"&amp;0,tb_list[my_score])*(COUNTIF(tb_list[series_title],"&lt;&gt;"&amp;"")-
        B44)/COUNTIF(tb_list[series_title],"&lt;&gt;"&amp;"")</f>
        <v>5.9480986955451645</v>
      </c>
    </row>
    <row r="45" spans="1:6" x14ac:dyDescent="0.3">
      <c r="A45" t="s">
        <v>128</v>
      </c>
      <c r="B45">
        <f>COUNTIF(tb_anime_genres[genre],A45)</f>
        <v>6</v>
      </c>
      <c r="C45">
        <f>B45/COUNTIF(tb_list[series_title],"&lt;&gt;"&amp;"")</f>
        <v>1.2552301255230125E-2</v>
      </c>
      <c r="D45">
        <f>AVERAGEIFS(tb_anime_genres[my_score],tb_anime_genres[genre],A45)</f>
        <v>6.166666666666667</v>
      </c>
      <c r="E45">
        <f>SUMIFS(tb_anime_genres[show duration],tb_anime_genres[genre],A45)</f>
        <v>16.392222222222223</v>
      </c>
      <c r="F45">
        <f>D45*(B45/COUNTIF(tb_list[series_title], "&lt;&gt;"&amp;""))+
        AVERAGEIF(tb_list[my_score],"&lt;&gt;"&amp;0,tb_list[my_score])*(COUNTIF(tb_list[series_title],"&lt;&gt;"&amp;"")-
        B45)/COUNTIF(tb_list[series_title],"&lt;&gt;"&amp;"")</f>
        <v>5.9460813614148584</v>
      </c>
    </row>
    <row r="46" spans="1:6" x14ac:dyDescent="0.3">
      <c r="A46" t="s">
        <v>133</v>
      </c>
      <c r="B46">
        <f>COUNTIF(tb_anime_genres[genre],A46)</f>
        <v>24</v>
      </c>
      <c r="C46">
        <f>B46/COUNTIF(tb_list[series_title],"&lt;&gt;"&amp;"")</f>
        <v>5.0209205020920501E-2</v>
      </c>
      <c r="D46">
        <f>AVERAGEIFS(tb_anime_genres[my_score],tb_anime_genres[genre],A46)</f>
        <v>6.791666666666667</v>
      </c>
      <c r="E46">
        <f>SUMIFS(tb_anime_genres[show duration],tb_anime_genres[genre],A46)</f>
        <v>311.59944444444443</v>
      </c>
      <c r="F46">
        <f>D46*(B46/COUNTIF(tb_list[series_title], "&lt;&gt;"&amp;""))+
        AVERAGEIF(tb_list[my_score],"&lt;&gt;"&amp;0,tb_list[my_score])*(COUNTIF(tb_list[series_title],"&lt;&gt;"&amp;"")-
        B46)/COUNTIF(tb_list[series_title],"&lt;&gt;"&amp;"")</f>
        <v>5.9858742660244015</v>
      </c>
    </row>
    <row r="47" spans="1:6" x14ac:dyDescent="0.3">
      <c r="A47" t="s">
        <v>135</v>
      </c>
      <c r="B47">
        <f>COUNTIF(tb_anime_genres[genre],A47)</f>
        <v>3</v>
      </c>
      <c r="C47">
        <f>B47/COUNTIF(tb_list[series_title],"&lt;&gt;"&amp;"")</f>
        <v>6.2761506276150627E-3</v>
      </c>
      <c r="D47">
        <f>AVERAGEIFS(tb_anime_genres[my_score],tb_anime_genres[genre],A47)</f>
        <v>6.666666666666667</v>
      </c>
      <c r="E47">
        <f>SUMIFS(tb_anime_genres[show duration],tb_anime_genres[genre],A47)</f>
        <v>24.999999999999996</v>
      </c>
      <c r="F47">
        <f>D47*(B47/COUNTIF(tb_list[series_title], "&lt;&gt;"&amp;""))+
        AVERAGEIF(tb_list[my_score],"&lt;&gt;"&amp;0,tb_list[my_score])*(COUNTIF(tb_list[series_title],"&lt;&gt;"&amp;"")-
        B47)/COUNTIF(tb_list[series_title],"&lt;&gt;"&amp;"")</f>
        <v>5.9478174114834221</v>
      </c>
    </row>
    <row r="48" spans="1:6" x14ac:dyDescent="0.3">
      <c r="A48" t="s">
        <v>148</v>
      </c>
      <c r="B48">
        <f>COUNTIF(tb_anime_genres[genre],A48)</f>
        <v>7</v>
      </c>
      <c r="C48">
        <f>B48/COUNTIF(tb_list[series_title],"&lt;&gt;"&amp;"")</f>
        <v>1.4644351464435146E-2</v>
      </c>
      <c r="D48">
        <f>AVERAGEIFS(tb_anime_genres[my_score],tb_anime_genres[genre],A48)</f>
        <v>6.1428571428571432</v>
      </c>
      <c r="E48">
        <f>SUMIFS(tb_anime_genres[show duration],tb_anime_genres[genre],A48)</f>
        <v>211.12583333333333</v>
      </c>
      <c r="F48">
        <f>D48*(B48/COUNTIF(tb_list[series_title], "&lt;&gt;"&amp;""))+
        AVERAGEIF(tb_list[my_score],"&lt;&gt;"&amp;0,tb_list[my_score])*(COUNTIF(tb_list[series_title],"&lt;&gt;"&amp;"")-
        B48)/COUNTIF(tb_list[series_title],"&lt;&gt;"&amp;"")</f>
        <v>5.9462000281284064</v>
      </c>
    </row>
    <row r="49" spans="1:6" x14ac:dyDescent="0.3">
      <c r="A49" t="s">
        <v>155</v>
      </c>
      <c r="B49">
        <f>COUNTIF(tb_anime_genres[genre],A49)</f>
        <v>16</v>
      </c>
      <c r="C49">
        <f>B49/COUNTIF(tb_list[series_title],"&lt;&gt;"&amp;"")</f>
        <v>3.3472803347280332E-2</v>
      </c>
      <c r="D49">
        <f>AVERAGEIFS(tb_anime_genres[my_score],tb_anime_genres[genre],A49)</f>
        <v>6.125</v>
      </c>
      <c r="E49">
        <f>SUMIFS(tb_anime_genres[show duration],tb_anime_genres[genre],A49)</f>
        <v>68.385000000000005</v>
      </c>
      <c r="F49">
        <f>D49*(B49/COUNTIF(tb_list[series_title], "&lt;&gt;"&amp;""))+
        AVERAGEIF(tb_list[my_score],"&lt;&gt;"&amp;0,tb_list[my_score])*(COUNTIF(tb_list[series_title],"&lt;&gt;"&amp;"")-
        B49)/COUNTIF(tb_list[series_title],"&lt;&gt;"&amp;"")</f>
        <v>5.9493600787595371</v>
      </c>
    </row>
    <row r="50" spans="1:6" x14ac:dyDescent="0.3">
      <c r="A50" t="s">
        <v>156</v>
      </c>
      <c r="B50">
        <f>COUNTIF(tb_anime_genres[genre],A50)</f>
        <v>9</v>
      </c>
      <c r="C50">
        <f>B50/COUNTIF(tb_list[series_title],"&lt;&gt;"&amp;"")</f>
        <v>1.8828451882845189E-2</v>
      </c>
      <c r="D50">
        <f>AVERAGEIFS(tb_anime_genres[my_score],tb_anime_genres[genre],A50)</f>
        <v>5.1111111111111107</v>
      </c>
      <c r="E50">
        <f>SUMIFS(tb_anime_genres[show duration],tb_anime_genres[genre],A50)</f>
        <v>47.443333333333342</v>
      </c>
      <c r="F50">
        <f>D50*(B50/COUNTIF(tb_list[series_title], "&lt;&gt;"&amp;""))+
        AVERAGEIF(tb_list[my_score],"&lt;&gt;"&amp;0,tb_list[my_score])*(COUNTIF(tb_list[series_title],"&lt;&gt;"&amp;"")-
        B50)/COUNTIF(tb_list[series_title],"&lt;&gt;"&amp;"")</f>
        <v>5.9276089096726565</v>
      </c>
    </row>
    <row r="51" spans="1:6" x14ac:dyDescent="0.3">
      <c r="A51" t="s">
        <v>167</v>
      </c>
      <c r="B51">
        <f>COUNTIF(tb_anime_genres[genre],A51)</f>
        <v>5</v>
      </c>
      <c r="C51">
        <f>B51/COUNTIF(tb_list[series_title],"&lt;&gt;"&amp;"")</f>
        <v>1.0460251046025104E-2</v>
      </c>
      <c r="D51">
        <f>AVERAGEIFS(tb_anime_genres[my_score],tb_anime_genres[genre],A51)</f>
        <v>7.6</v>
      </c>
      <c r="E51">
        <f>SUMIFS(tb_anime_genres[show duration],tb_anime_genres[genre],A51)</f>
        <v>24.18138888888889</v>
      </c>
      <c r="F51">
        <f>D51*(B51/COUNTIF(tb_list[series_title], "&lt;&gt;"&amp;""))+
        AVERAGEIF(tb_list[my_score],"&lt;&gt;"&amp;0,tb_list[my_score])*(COUNTIF(tb_list[series_title],"&lt;&gt;"&amp;"")-
        B51)/COUNTIF(tb_list[series_title],"&lt;&gt;"&amp;"")</f>
        <v>5.9606070461657463</v>
      </c>
    </row>
    <row r="52" spans="1:6" x14ac:dyDescent="0.3">
      <c r="A52" t="s">
        <v>168</v>
      </c>
      <c r="B52" s="66">
        <f>COUNTIF(tb_anime_genres[genre],A52)</f>
        <v>9</v>
      </c>
      <c r="C52" s="67">
        <f>B52/COUNTIF(tb_list[series_title],"&lt;&gt;"&amp;"")</f>
        <v>1.8828451882845189E-2</v>
      </c>
      <c r="D52">
        <f>AVERAGEIFS(tb_anime_genres[my_score],tb_anime_genres[genre],A52)</f>
        <v>6.2222222222222223</v>
      </c>
      <c r="E52">
        <f>SUMIFS(tb_anime_genres[show duration],tb_anime_genres[genre],A52)</f>
        <v>42.603055555555557</v>
      </c>
      <c r="F52" s="38">
        <f>D52*(B52/COUNTIF(tb_list[series_title], "&lt;&gt;"&amp;""))+
        AVERAGEIF(tb_list[my_score],"&lt;&gt;"&amp;0,tb_list[my_score])*(COUNTIF(tb_list[series_title],"&lt;&gt;"&amp;"")-
        B52)/COUNTIF(tb_list[series_title],"&lt;&gt;"&amp;"")</f>
        <v>5.9485294117647065</v>
      </c>
    </row>
    <row r="53" spans="1:6" x14ac:dyDescent="0.3">
      <c r="A53" t="s">
        <v>172</v>
      </c>
      <c r="B53">
        <f>COUNTIF(tb_anime_genres[genre],A53)</f>
        <v>3</v>
      </c>
      <c r="C53">
        <f>B53/COUNTIF(tb_list[series_title],"&lt;&gt;"&amp;"")</f>
        <v>6.2761506276150627E-3</v>
      </c>
      <c r="D53">
        <f>AVERAGEIFS(tb_anime_genres[my_score],tb_anime_genres[genre],A53)</f>
        <v>5</v>
      </c>
      <c r="E53">
        <f>SUMIFS(tb_anime_genres[show duration],tb_anime_genres[genre],A53)</f>
        <v>56.969444444444449</v>
      </c>
      <c r="F53">
        <f>D53*(B53/COUNTIF(tb_list[series_title], "&lt;&gt;"&amp;""))+
        AVERAGEIF(tb_list[my_score],"&lt;&gt;"&amp;0,tb_list[my_score])*(COUNTIF(tb_list[series_title],"&lt;&gt;"&amp;"")-
        B53)/COUNTIF(tb_list[series_title],"&lt;&gt;"&amp;"")</f>
        <v>5.9373571604373963</v>
      </c>
    </row>
    <row r="54" spans="1:6" x14ac:dyDescent="0.3">
      <c r="A54" t="s">
        <v>174</v>
      </c>
      <c r="B54">
        <f>COUNTIF(tb_anime_genres[genre],A54)</f>
        <v>2</v>
      </c>
      <c r="C54">
        <f>B54/COUNTIF(tb_list[series_title],"&lt;&gt;"&amp;"")</f>
        <v>4.1841004184100415E-3</v>
      </c>
      <c r="D54">
        <f>AVERAGEIFS(tb_anime_genres[my_score],tb_anime_genres[genre],A54)</f>
        <v>5</v>
      </c>
      <c r="E54">
        <f>SUMIFS(tb_anime_genres[show duration],tb_anime_genres[genre],A54)</f>
        <v>9.5</v>
      </c>
      <c r="F54">
        <f>D54*(B54/COUNTIF(tb_list[series_title], "&lt;&gt;"&amp;""))+
        AVERAGEIF(tb_list[my_score],"&lt;&gt;"&amp;0,tb_list[my_score])*(COUNTIF(tb_list[series_title],"&lt;&gt;"&amp;"")-
        B54)/COUNTIF(tb_list[series_title],"&lt;&gt;"&amp;"")</f>
        <v>5.9393305439330542</v>
      </c>
    </row>
    <row r="55" spans="1:6" x14ac:dyDescent="0.3">
      <c r="A55" t="s">
        <v>179</v>
      </c>
      <c r="B55">
        <f>COUNTIF(tb_anime_genres[genre],A55)</f>
        <v>7</v>
      </c>
      <c r="C55">
        <f>B55/COUNTIF(tb_list[series_title],"&lt;&gt;"&amp;"")</f>
        <v>1.4644351464435146E-2</v>
      </c>
      <c r="D55">
        <f>AVERAGEIFS(tb_anime_genres[my_score],tb_anime_genres[genre],A55)</f>
        <v>6.5714285714285712</v>
      </c>
      <c r="E55">
        <f>SUMIFS(tb_anime_genres[show duration],tb_anime_genres[genre],A55)</f>
        <v>45.456944444444453</v>
      </c>
      <c r="F55">
        <f>D55*(B55/COUNTIF(tb_list[series_title], "&lt;&gt;"&amp;""))+
        AVERAGEIF(tb_list[my_score],"&lt;&gt;"&amp;0,tb_list[my_score])*(COUNTIF(tb_list[series_title],"&lt;&gt;"&amp;"")-
        B55)/COUNTIF(tb_list[series_title],"&lt;&gt;"&amp;"")</f>
        <v>5.9524761787560214</v>
      </c>
    </row>
    <row r="56" spans="1:6" x14ac:dyDescent="0.3">
      <c r="A56" t="s">
        <v>189</v>
      </c>
      <c r="B56">
        <f>COUNTIF(tb_anime_genres[genre],A56)</f>
        <v>8</v>
      </c>
      <c r="C56">
        <f>B56/COUNTIF(tb_list[series_title],"&lt;&gt;"&amp;"")</f>
        <v>1.6736401673640166E-2</v>
      </c>
      <c r="D56">
        <f>AVERAGEIFS(tb_anime_genres[my_score],tb_anime_genres[genre],A56)</f>
        <v>8.125</v>
      </c>
      <c r="E56">
        <f>SUMIFS(tb_anime_genres[show duration],tb_anime_genres[genre],A56)</f>
        <v>32.962222222222223</v>
      </c>
      <c r="F56">
        <f>D56*(B56/COUNTIF(tb_list[series_title], "&lt;&gt;"&amp;""))+
        AVERAGEIF(tb_list[my_score],"&lt;&gt;"&amp;0,tb_list[my_score])*(COUNTIF(tb_list[series_title],"&lt;&gt;"&amp;"")-
        B56)/COUNTIF(tb_list[series_title],"&lt;&gt;"&amp;"")</f>
        <v>5.9797914981892344</v>
      </c>
    </row>
    <row r="57" spans="1:6" x14ac:dyDescent="0.3">
      <c r="A57" t="s">
        <v>191</v>
      </c>
      <c r="B57">
        <f>COUNTIF(tb_anime_genres[genre],A57)</f>
        <v>5</v>
      </c>
      <c r="C57">
        <f>B57/COUNTIF(tb_list[series_title],"&lt;&gt;"&amp;"")</f>
        <v>1.0460251046025104E-2</v>
      </c>
      <c r="D57">
        <f>AVERAGEIFS(tb_anime_genres[my_score],tb_anime_genres[genre],A57)</f>
        <v>6</v>
      </c>
      <c r="E57">
        <f>SUMIFS(tb_anime_genres[show duration],tb_anime_genres[genre],A57)</f>
        <v>21.339166666666667</v>
      </c>
      <c r="F57">
        <f>D57*(B57/COUNTIF(tb_list[series_title], "&lt;&gt;"&amp;""))+
        AVERAGEIF(tb_list[my_score],"&lt;&gt;"&amp;0,tb_list[my_score])*(COUNTIF(tb_list[series_title],"&lt;&gt;"&amp;"")-
        B57)/COUNTIF(tb_list[series_title],"&lt;&gt;"&amp;"")</f>
        <v>5.9438706444921063</v>
      </c>
    </row>
    <row r="58" spans="1:6" x14ac:dyDescent="0.3">
      <c r="A58" t="s">
        <v>193</v>
      </c>
      <c r="B58">
        <f>COUNTIF(tb_anime_genres[genre],A58)</f>
        <v>6</v>
      </c>
      <c r="C58">
        <f>B58/COUNTIF(tb_list[series_title],"&lt;&gt;"&amp;"")</f>
        <v>1.2552301255230125E-2</v>
      </c>
      <c r="D58">
        <f>AVERAGEIFS(tb_anime_genres[my_score],tb_anime_genres[genre],A58)</f>
        <v>6.5</v>
      </c>
      <c r="E58">
        <f>SUMIFS(tb_anime_genres[show duration],tb_anime_genres[genre],A58)</f>
        <v>14.680833333333332</v>
      </c>
      <c r="F58">
        <f>D58*(B58/COUNTIF(tb_list[series_title], "&lt;&gt;"&amp;""))+
        AVERAGEIF(tb_list[my_score],"&lt;&gt;"&amp;0,tb_list[my_score])*(COUNTIF(tb_list[series_title],"&lt;&gt;"&amp;"")-
        B58)/COUNTIF(tb_list[series_title],"&lt;&gt;"&amp;"")</f>
        <v>5.9502654618332684</v>
      </c>
    </row>
    <row r="59" spans="1:6" x14ac:dyDescent="0.3">
      <c r="A59" t="s">
        <v>195</v>
      </c>
      <c r="B59">
        <f>COUNTIF(tb_anime_genres[genre],A59)</f>
        <v>8</v>
      </c>
      <c r="C59">
        <f>B59/COUNTIF(tb_list[series_title],"&lt;&gt;"&amp;"")</f>
        <v>1.6736401673640166E-2</v>
      </c>
      <c r="D59">
        <f>AVERAGEIFS(tb_anime_genres[my_score],tb_anime_genres[genre],A59)</f>
        <v>5</v>
      </c>
      <c r="E59">
        <f>SUMIFS(tb_anime_genres[show duration],tb_anime_genres[genre],A59)</f>
        <v>12.427777777777777</v>
      </c>
      <c r="F59">
        <f>D59*(B59/COUNTIF(tb_list[series_title], "&lt;&gt;"&amp;""))+
        AVERAGEIF(tb_list[my_score],"&lt;&gt;"&amp;0,tb_list[my_score])*(COUNTIF(tb_list[series_title],"&lt;&gt;"&amp;"")-
        B59)/COUNTIF(tb_list[series_title],"&lt;&gt;"&amp;"")</f>
        <v>5.9274902429591085</v>
      </c>
    </row>
    <row r="60" spans="1:6" x14ac:dyDescent="0.3">
      <c r="A60" t="s">
        <v>197</v>
      </c>
      <c r="B60">
        <f>COUNTIF(tb_anime_genres[genre],A60)</f>
        <v>16</v>
      </c>
      <c r="C60">
        <f>B60/COUNTIF(tb_list[series_title],"&lt;&gt;"&amp;"")</f>
        <v>3.3472803347280332E-2</v>
      </c>
      <c r="D60">
        <f>AVERAGEIFS(tb_anime_genres[my_score],tb_anime_genres[genre],A60)</f>
        <v>6.1875</v>
      </c>
      <c r="E60">
        <f>SUMIFS(tb_anime_genres[show duration],tb_anime_genres[genre],A60)</f>
        <v>534.00277777777774</v>
      </c>
      <c r="F60">
        <f>D60*(B60/COUNTIF(tb_list[series_title], "&lt;&gt;"&amp;""))+
        AVERAGEIF(tb_list[my_score],"&lt;&gt;"&amp;0,tb_list[my_score])*(COUNTIF(tb_list[series_title],"&lt;&gt;"&amp;"")-
        B60)/COUNTIF(tb_list[series_title],"&lt;&gt;"&amp;"")</f>
        <v>5.9514521289687421</v>
      </c>
    </row>
    <row r="61" spans="1:6" x14ac:dyDescent="0.3">
      <c r="A61" t="s">
        <v>203</v>
      </c>
      <c r="B61">
        <f>COUNTIF(tb_anime_genres[genre],A61)</f>
        <v>2</v>
      </c>
      <c r="C61">
        <f>B61/COUNTIF(tb_list[series_title],"&lt;&gt;"&amp;"")</f>
        <v>4.1841004184100415E-3</v>
      </c>
      <c r="D61">
        <f>AVERAGEIFS(tb_anime_genres[my_score],tb_anime_genres[genre],A61)</f>
        <v>7.5</v>
      </c>
      <c r="E61">
        <f>SUMIFS(tb_anime_genres[show duration],tb_anime_genres[genre],A61)</f>
        <v>9.8666666666666671</v>
      </c>
      <c r="F61">
        <f>D61*(B61/COUNTIF(tb_list[series_title], "&lt;&gt;"&amp;""))+
        AVERAGEIF(tb_list[my_score],"&lt;&gt;"&amp;0,tb_list[my_score])*(COUNTIF(tb_list[series_title],"&lt;&gt;"&amp;"")-
        B61)/COUNTIF(tb_list[series_title],"&lt;&gt;"&amp;"")</f>
        <v>5.9497907949790791</v>
      </c>
    </row>
    <row r="62" spans="1:6" x14ac:dyDescent="0.3">
      <c r="A62" t="s">
        <v>222</v>
      </c>
      <c r="B62">
        <f>COUNTIF(tb_anime_genres[genre],A62)</f>
        <v>10</v>
      </c>
      <c r="C62">
        <f>B62/COUNTIF(tb_list[series_title],"&lt;&gt;"&amp;"")</f>
        <v>2.0920502092050208E-2</v>
      </c>
      <c r="D62">
        <f>AVERAGEIFS(tb_anime_genres[my_score],tb_anime_genres[genre],A62)</f>
        <v>7.3</v>
      </c>
      <c r="E62">
        <f>SUMIFS(tb_anime_genres[show duration],tb_anime_genres[genre],A62)</f>
        <v>27.823611111111106</v>
      </c>
      <c r="F62">
        <f>D62*(B62/COUNTIF(tb_list[series_title], "&lt;&gt;"&amp;""))+
        AVERAGEIF(tb_list[my_score],"&lt;&gt;"&amp;0,tb_list[my_score])*(COUNTIF(tb_list[series_title],"&lt;&gt;"&amp;"")-
        B62)/COUNTIF(tb_list[series_title],"&lt;&gt;"&amp;"")</f>
        <v>5.9716606307795086</v>
      </c>
    </row>
    <row r="63" spans="1:6" x14ac:dyDescent="0.3">
      <c r="A63" t="s">
        <v>236</v>
      </c>
      <c r="B63">
        <f>COUNTIF(tb_anime_genres[genre],A63)</f>
        <v>2</v>
      </c>
      <c r="C63">
        <f>B63/COUNTIF(tb_list[series_title],"&lt;&gt;"&amp;"")</f>
        <v>4.1841004184100415E-3</v>
      </c>
      <c r="D63">
        <f>AVERAGEIFS(tb_anime_genres[my_score],tb_anime_genres[genre],A63)</f>
        <v>7</v>
      </c>
      <c r="E63">
        <f>SUMIFS(tb_anime_genres[show duration],tb_anime_genres[genre],A63)</f>
        <v>19.733333333333334</v>
      </c>
      <c r="F63">
        <f>D63*(B63/COUNTIF(tb_list[series_title], "&lt;&gt;"&amp;""))+
        AVERAGEIF(tb_list[my_score],"&lt;&gt;"&amp;0,tb_list[my_score])*(COUNTIF(tb_list[series_title],"&lt;&gt;"&amp;"")-
        B63)/COUNTIF(tb_list[series_title],"&lt;&gt;"&amp;"")</f>
        <v>5.9476987447698741</v>
      </c>
    </row>
    <row r="64" spans="1:6" x14ac:dyDescent="0.3">
      <c r="A64" t="s">
        <v>274</v>
      </c>
      <c r="B64">
        <f>COUNTIF(tb_anime_genres[genre],A64)</f>
        <v>1</v>
      </c>
      <c r="C64">
        <f>B64/COUNTIF(tb_list[series_title],"&lt;&gt;"&amp;"")</f>
        <v>2.0920502092050207E-3</v>
      </c>
      <c r="D64">
        <f>AVERAGEIFS(tb_anime_genres[my_score],tb_anime_genres[genre],A64)</f>
        <v>7</v>
      </c>
      <c r="E64">
        <f>SUMIFS(tb_anime_genres[show duration],tb_anime_genres[genre],A64)</f>
        <v>4.7666666666666666</v>
      </c>
      <c r="F64">
        <f>D64*(B64/COUNTIF(tb_list[series_title], "&lt;&gt;"&amp;""))+
        AVERAGEIF(tb_list[my_score],"&lt;&gt;"&amp;0,tb_list[my_score])*(COUNTIF(tb_list[series_title],"&lt;&gt;"&amp;"")-
        B64)/COUNTIF(tb_list[series_title],"&lt;&gt;"&amp;"")</f>
        <v>5.945488027847122</v>
      </c>
    </row>
    <row r="65" spans="1:6" x14ac:dyDescent="0.3">
      <c r="A65" t="s">
        <v>297</v>
      </c>
      <c r="B65" s="66">
        <f>COUNTIF(tb_anime_genres[genre],A65)</f>
        <v>6</v>
      </c>
      <c r="C65" s="67">
        <f>B65/COUNTIF(tb_list[series_title],"&lt;&gt;"&amp;"")</f>
        <v>1.2552301255230125E-2</v>
      </c>
      <c r="D65">
        <f>AVERAGEIFS(tb_anime_genres[my_score],tb_anime_genres[genre],A65)</f>
        <v>6</v>
      </c>
      <c r="E65">
        <f>SUMIFS(tb_anime_genres[show duration],tb_anime_genres[genre],A65)</f>
        <v>38.508055555555551</v>
      </c>
      <c r="F65" s="38">
        <f>D65*(B65/COUNTIF(tb_list[series_title], "&lt;&gt;"&amp;""))+
        AVERAGEIF(tb_list[my_score],"&lt;&gt;"&amp;0,tb_list[my_score])*(COUNTIF(tb_list[series_title],"&lt;&gt;"&amp;"")-
        B65)/COUNTIF(tb_list[series_title],"&lt;&gt;"&amp;"")</f>
        <v>5.9439893112056534</v>
      </c>
    </row>
    <row r="66" spans="1:6" x14ac:dyDescent="0.3">
      <c r="A66" t="s">
        <v>300</v>
      </c>
      <c r="B66">
        <f>COUNTIF(tb_anime_genres[genre],A66)</f>
        <v>3</v>
      </c>
      <c r="C66">
        <f>B66/COUNTIF(tb_list[series_title],"&lt;&gt;"&amp;"")</f>
        <v>6.2761506276150627E-3</v>
      </c>
      <c r="D66">
        <f>AVERAGEIFS(tb_anime_genres[my_score],tb_anime_genres[genre],A66)</f>
        <v>5.333333333333333</v>
      </c>
      <c r="E66">
        <f>SUMIFS(tb_anime_genres[show duration],tb_anime_genres[genre],A66)</f>
        <v>14.3</v>
      </c>
      <c r="F66">
        <f>D66*(B66/COUNTIF(tb_list[series_title], "&lt;&gt;"&amp;""))+
        AVERAGEIF(tb_list[my_score],"&lt;&gt;"&amp;0,tb_list[my_score])*(COUNTIF(tb_list[series_title],"&lt;&gt;"&amp;"")-
        B66)/COUNTIF(tb_list[series_title],"&lt;&gt;"&amp;"")</f>
        <v>5.9394492106466013</v>
      </c>
    </row>
    <row r="67" spans="1:6" x14ac:dyDescent="0.3">
      <c r="A67"/>
      <c r="B67">
        <f>COUNTIF(tb_anime_genres[genre],A67)</f>
        <v>0</v>
      </c>
      <c r="C67">
        <f>B67/COUNTIF(tb_list[series_title],"&lt;&gt;"&amp;"")</f>
        <v>0</v>
      </c>
      <c r="D67" t="e">
        <f>AVERAGEIFS(tb_anime_genres[my_score],tb_anime_genres[genre],A67)</f>
        <v>#DIV/0!</v>
      </c>
      <c r="E67">
        <f>SUMIFS(tb_anime_genres[show duration],tb_anime_genres[genre],A67)</f>
        <v>0</v>
      </c>
      <c r="F67" t="e">
        <f>D67*(B67/COUNTIF(tb_list[series_title], "&lt;&gt;"&amp;""))+
        AVERAGEIF(tb_list[my_score],"&lt;&gt;"&amp;0,tb_list[my_score])*(COUNTIF(tb_list[series_title],"&lt;&gt;"&amp;"")-
        B67)/COUNTIF(tb_list[series_title],"&lt;&gt;"&amp;"")</f>
        <v>#DIV/0!</v>
      </c>
    </row>
    <row r="68" spans="1:6" x14ac:dyDescent="0.3">
      <c r="A68" t="s">
        <v>359</v>
      </c>
      <c r="B68">
        <f>COUNTIF(tb_anime_genres[genre],A68)</f>
        <v>3</v>
      </c>
      <c r="C68">
        <f>B68/COUNTIF(tb_list[series_title],"&lt;&gt;"&amp;"")</f>
        <v>6.2761506276150627E-3</v>
      </c>
      <c r="D68">
        <f>AVERAGEIFS(tb_anime_genres[my_score],tb_anime_genres[genre],A68)</f>
        <v>5</v>
      </c>
      <c r="E68">
        <f>SUMIFS(tb_anime_genres[show duration],tb_anime_genres[genre],A68)</f>
        <v>20.127777777777773</v>
      </c>
      <c r="F68">
        <f>D68*(B68/COUNTIF(tb_list[series_title], "&lt;&gt;"&amp;""))+
        AVERAGEIF(tb_list[my_score],"&lt;&gt;"&amp;0,tb_list[my_score])*(COUNTIF(tb_list[series_title],"&lt;&gt;"&amp;"")-
        B68)/COUNTIF(tb_list[series_title],"&lt;&gt;"&amp;"")</f>
        <v>5.9373571604373963</v>
      </c>
    </row>
    <row r="69" spans="1:6" x14ac:dyDescent="0.3">
      <c r="A69" t="s">
        <v>381</v>
      </c>
      <c r="B69">
        <f>COUNTIF(tb_anime_genres[genre],A69)</f>
        <v>2</v>
      </c>
      <c r="C69">
        <f>B69/COUNTIF(tb_list[series_title],"&lt;&gt;"&amp;"")</f>
        <v>4.1841004184100415E-3</v>
      </c>
      <c r="D69">
        <f>AVERAGEIFS(tb_anime_genres[my_score],tb_anime_genres[genre],A69)</f>
        <v>5</v>
      </c>
      <c r="E69">
        <f>SUMIFS(tb_anime_genres[show duration],tb_anime_genres[genre],A69)</f>
        <v>9.7166666666666668</v>
      </c>
      <c r="F69">
        <f>D69*(B69/COUNTIF(tb_list[series_title], "&lt;&gt;"&amp;""))+
        AVERAGEIF(tb_list[my_score],"&lt;&gt;"&amp;0,tb_list[my_score])*(COUNTIF(tb_list[series_title],"&lt;&gt;"&amp;"")-
        B69)/COUNTIF(tb_list[series_title],"&lt;&gt;"&amp;"")</f>
        <v>5.9393305439330542</v>
      </c>
    </row>
    <row r="70" spans="1:6" x14ac:dyDescent="0.3">
      <c r="A70" t="s">
        <v>409</v>
      </c>
      <c r="B70">
        <f>COUNTIF(tb_anime_genres[genre],A70)</f>
        <v>3</v>
      </c>
      <c r="C70">
        <f>B70/COUNTIF(tb_list[series_title],"&lt;&gt;"&amp;"")</f>
        <v>6.2761506276150627E-3</v>
      </c>
      <c r="D70">
        <f>AVERAGEIFS(tb_anime_genres[my_score],tb_anime_genres[genre],A70)</f>
        <v>7.666666666666667</v>
      </c>
      <c r="E70">
        <f>SUMIFS(tb_anime_genres[show duration],tb_anime_genres[genre],A70)</f>
        <v>14.958333333333332</v>
      </c>
      <c r="F70">
        <f>D70*(B70/COUNTIF(tb_list[series_title], "&lt;&gt;"&amp;""))+
        AVERAGEIF(tb_list[my_score],"&lt;&gt;"&amp;0,tb_list[my_score])*(COUNTIF(tb_list[series_title],"&lt;&gt;"&amp;"")-
        B70)/COUNTIF(tb_list[series_title],"&lt;&gt;"&amp;"")</f>
        <v>5.9540935621110371</v>
      </c>
    </row>
    <row r="71" spans="1:6" x14ac:dyDescent="0.3">
      <c r="A71"/>
      <c r="C71"/>
      <c r="D71"/>
      <c r="E71"/>
      <c r="F71"/>
    </row>
    <row r="72" spans="1:6" x14ac:dyDescent="0.3">
      <c r="A72"/>
      <c r="C72"/>
      <c r="D72"/>
      <c r="E72"/>
      <c r="F72"/>
    </row>
    <row r="73" spans="1:6" x14ac:dyDescent="0.3">
      <c r="A73"/>
      <c r="C73"/>
      <c r="D73"/>
      <c r="E73"/>
      <c r="F73"/>
    </row>
    <row r="74" spans="1:6" x14ac:dyDescent="0.3">
      <c r="A74"/>
      <c r="C74"/>
      <c r="D74"/>
      <c r="E74"/>
      <c r="F74"/>
    </row>
    <row r="75" spans="1:6" x14ac:dyDescent="0.3">
      <c r="A75"/>
      <c r="C75"/>
      <c r="D75"/>
      <c r="E75"/>
      <c r="F75"/>
    </row>
    <row r="76" spans="1:6" x14ac:dyDescent="0.3">
      <c r="A76"/>
      <c r="C76"/>
      <c r="D76"/>
      <c r="E76"/>
      <c r="F76"/>
    </row>
    <row r="77" spans="1:6" x14ac:dyDescent="0.3">
      <c r="A77"/>
      <c r="C77"/>
      <c r="D77"/>
      <c r="E77"/>
      <c r="F77"/>
    </row>
    <row r="78" spans="1:6" x14ac:dyDescent="0.3">
      <c r="A78"/>
      <c r="C78"/>
      <c r="D78"/>
      <c r="E78"/>
      <c r="F78"/>
    </row>
    <row r="79" spans="1:6" x14ac:dyDescent="0.3">
      <c r="A79"/>
      <c r="C79"/>
      <c r="D79"/>
      <c r="E79"/>
      <c r="F79"/>
    </row>
    <row r="80" spans="1:6" x14ac:dyDescent="0.3">
      <c r="A80"/>
      <c r="C80"/>
      <c r="D80"/>
      <c r="E80"/>
      <c r="F80"/>
    </row>
    <row r="81" spans="1:6" x14ac:dyDescent="0.3">
      <c r="A81"/>
      <c r="C81"/>
      <c r="D81"/>
      <c r="E81"/>
      <c r="F81"/>
    </row>
    <row r="82" spans="1:6" x14ac:dyDescent="0.3">
      <c r="A82"/>
      <c r="C82"/>
      <c r="D82"/>
      <c r="E82"/>
      <c r="F82"/>
    </row>
    <row r="83" spans="1:6" x14ac:dyDescent="0.3">
      <c r="A83"/>
      <c r="C83"/>
      <c r="D83"/>
      <c r="E83"/>
      <c r="F83"/>
    </row>
    <row r="84" spans="1:6" x14ac:dyDescent="0.3">
      <c r="A84"/>
      <c r="C84"/>
      <c r="D84"/>
      <c r="E84"/>
      <c r="F84"/>
    </row>
    <row r="85" spans="1:6" x14ac:dyDescent="0.3">
      <c r="A85"/>
      <c r="C85"/>
      <c r="D85"/>
      <c r="E85"/>
      <c r="F85"/>
    </row>
    <row r="86" spans="1:6" x14ac:dyDescent="0.3">
      <c r="A86"/>
      <c r="C86"/>
      <c r="D86"/>
      <c r="E86"/>
      <c r="F86"/>
    </row>
    <row r="87" spans="1:6" x14ac:dyDescent="0.3">
      <c r="A87"/>
      <c r="C87"/>
      <c r="D87"/>
      <c r="E87"/>
      <c r="F87"/>
    </row>
    <row r="88" spans="1:6" x14ac:dyDescent="0.3">
      <c r="A88"/>
      <c r="C88"/>
      <c r="D88"/>
      <c r="E88"/>
      <c r="F88"/>
    </row>
    <row r="89" spans="1:6" x14ac:dyDescent="0.3">
      <c r="A89"/>
      <c r="C89"/>
      <c r="D89"/>
      <c r="E89"/>
      <c r="F89"/>
    </row>
    <row r="90" spans="1:6" x14ac:dyDescent="0.3">
      <c r="A90"/>
      <c r="C90"/>
      <c r="D90"/>
      <c r="E90"/>
      <c r="F90"/>
    </row>
    <row r="91" spans="1:6" x14ac:dyDescent="0.3">
      <c r="A91"/>
      <c r="C91"/>
      <c r="D91"/>
      <c r="E91"/>
      <c r="F91"/>
    </row>
    <row r="92" spans="1:6" x14ac:dyDescent="0.3">
      <c r="A92"/>
      <c r="C92"/>
      <c r="D92"/>
      <c r="E92"/>
      <c r="F92"/>
    </row>
    <row r="93" spans="1:6" x14ac:dyDescent="0.3">
      <c r="A93"/>
      <c r="C93"/>
      <c r="D93"/>
      <c r="E93"/>
      <c r="F93"/>
    </row>
    <row r="94" spans="1:6" x14ac:dyDescent="0.3">
      <c r="A94"/>
      <c r="C94"/>
      <c r="D94"/>
      <c r="E94"/>
      <c r="F94"/>
    </row>
    <row r="95" spans="1:6" x14ac:dyDescent="0.3">
      <c r="A95"/>
      <c r="C95"/>
      <c r="D95"/>
      <c r="E95"/>
      <c r="F95"/>
    </row>
    <row r="96" spans="1:6" x14ac:dyDescent="0.3">
      <c r="A96"/>
      <c r="C96"/>
      <c r="D96"/>
      <c r="E96"/>
      <c r="F96"/>
    </row>
    <row r="97" spans="1:6" x14ac:dyDescent="0.3">
      <c r="A97"/>
      <c r="C97"/>
      <c r="D97"/>
      <c r="E97"/>
      <c r="F97"/>
    </row>
    <row r="98" spans="1:6" x14ac:dyDescent="0.3">
      <c r="A98"/>
      <c r="C98"/>
      <c r="D98"/>
      <c r="E98"/>
      <c r="F98"/>
    </row>
    <row r="99" spans="1:6" x14ac:dyDescent="0.3">
      <c r="A99"/>
      <c r="C99"/>
      <c r="D99"/>
      <c r="E99"/>
      <c r="F99"/>
    </row>
    <row r="100" spans="1:6" x14ac:dyDescent="0.3">
      <c r="A100"/>
      <c r="C100"/>
      <c r="D100"/>
      <c r="E100"/>
      <c r="F100"/>
    </row>
    <row r="101" spans="1:6" x14ac:dyDescent="0.3">
      <c r="A101"/>
      <c r="C101"/>
      <c r="D101"/>
      <c r="E101"/>
      <c r="F101"/>
    </row>
    <row r="102" spans="1:6" x14ac:dyDescent="0.3">
      <c r="A102"/>
      <c r="C102"/>
      <c r="D102"/>
      <c r="E102"/>
      <c r="F102"/>
    </row>
    <row r="103" spans="1:6" x14ac:dyDescent="0.3">
      <c r="A103"/>
      <c r="C103"/>
      <c r="D103"/>
      <c r="E103"/>
      <c r="F103"/>
    </row>
    <row r="104" spans="1:6" x14ac:dyDescent="0.3">
      <c r="A104"/>
      <c r="C104"/>
      <c r="D104"/>
      <c r="E104"/>
      <c r="F104"/>
    </row>
    <row r="105" spans="1:6" x14ac:dyDescent="0.3">
      <c r="A105"/>
      <c r="C105"/>
      <c r="D105"/>
      <c r="E105"/>
      <c r="F105"/>
    </row>
    <row r="106" spans="1:6" x14ac:dyDescent="0.3">
      <c r="A106"/>
      <c r="C106"/>
      <c r="D106"/>
      <c r="E106"/>
      <c r="F106"/>
    </row>
    <row r="107" spans="1:6" x14ac:dyDescent="0.3">
      <c r="A107"/>
      <c r="C107"/>
      <c r="D107"/>
      <c r="E107"/>
      <c r="F107"/>
    </row>
    <row r="108" spans="1:6" x14ac:dyDescent="0.3">
      <c r="A108"/>
      <c r="C108"/>
      <c r="D108"/>
      <c r="E108"/>
      <c r="F108"/>
    </row>
    <row r="109" spans="1:6" x14ac:dyDescent="0.3">
      <c r="A109"/>
      <c r="C109"/>
      <c r="D109"/>
      <c r="E109"/>
      <c r="F109"/>
    </row>
    <row r="110" spans="1:6" x14ac:dyDescent="0.3">
      <c r="A110"/>
      <c r="C110"/>
      <c r="D110"/>
      <c r="E110"/>
      <c r="F110"/>
    </row>
    <row r="111" spans="1:6" x14ac:dyDescent="0.3">
      <c r="A111"/>
      <c r="C111"/>
      <c r="D111"/>
      <c r="E111"/>
      <c r="F111"/>
    </row>
    <row r="112" spans="1:6" x14ac:dyDescent="0.3">
      <c r="A112"/>
      <c r="C112"/>
      <c r="D112"/>
      <c r="E112"/>
      <c r="F112"/>
    </row>
    <row r="113" spans="1:6" x14ac:dyDescent="0.3">
      <c r="A113"/>
      <c r="C113"/>
      <c r="D113"/>
      <c r="E113"/>
      <c r="F113"/>
    </row>
    <row r="114" spans="1:6" x14ac:dyDescent="0.3">
      <c r="A114"/>
      <c r="C114"/>
      <c r="D114"/>
      <c r="E114"/>
      <c r="F114"/>
    </row>
    <row r="115" spans="1:6" x14ac:dyDescent="0.3">
      <c r="A115"/>
      <c r="C115"/>
      <c r="D115"/>
      <c r="E115"/>
      <c r="F115"/>
    </row>
    <row r="116" spans="1:6" x14ac:dyDescent="0.3">
      <c r="A116"/>
      <c r="C116"/>
      <c r="D116"/>
      <c r="E116"/>
      <c r="F116"/>
    </row>
    <row r="117" spans="1:6" x14ac:dyDescent="0.3">
      <c r="A117"/>
      <c r="C117"/>
      <c r="D117"/>
      <c r="E117"/>
      <c r="F117"/>
    </row>
    <row r="118" spans="1:6" x14ac:dyDescent="0.3">
      <c r="A118"/>
      <c r="C118"/>
      <c r="D118"/>
      <c r="E118"/>
      <c r="F118"/>
    </row>
    <row r="119" spans="1:6" x14ac:dyDescent="0.3">
      <c r="A119"/>
      <c r="C119"/>
      <c r="D119"/>
      <c r="E119"/>
      <c r="F119"/>
    </row>
    <row r="120" spans="1:6" x14ac:dyDescent="0.3">
      <c r="A120"/>
      <c r="C120"/>
      <c r="D120"/>
      <c r="E120"/>
      <c r="F120"/>
    </row>
    <row r="121" spans="1:6" x14ac:dyDescent="0.3">
      <c r="A121"/>
      <c r="C121"/>
      <c r="D121"/>
      <c r="E121"/>
      <c r="F121"/>
    </row>
    <row r="122" spans="1:6" x14ac:dyDescent="0.3">
      <c r="A122"/>
      <c r="C122"/>
      <c r="D122"/>
      <c r="E122"/>
      <c r="F122"/>
    </row>
    <row r="123" spans="1:6" x14ac:dyDescent="0.3">
      <c r="A123"/>
      <c r="C123"/>
      <c r="D123"/>
      <c r="E123"/>
      <c r="F123"/>
    </row>
    <row r="124" spans="1:6" x14ac:dyDescent="0.3">
      <c r="A124"/>
      <c r="C124"/>
      <c r="D124"/>
      <c r="E124"/>
      <c r="F124"/>
    </row>
    <row r="125" spans="1:6" x14ac:dyDescent="0.3">
      <c r="A125"/>
      <c r="C125"/>
      <c r="D125"/>
      <c r="E125"/>
      <c r="F125"/>
    </row>
    <row r="126" spans="1:6" x14ac:dyDescent="0.3">
      <c r="A126"/>
      <c r="C126"/>
      <c r="D126"/>
      <c r="E126"/>
      <c r="F126"/>
    </row>
    <row r="127" spans="1:6" x14ac:dyDescent="0.3">
      <c r="A127"/>
      <c r="C127"/>
      <c r="D127"/>
      <c r="E127"/>
      <c r="F127"/>
    </row>
    <row r="128" spans="1:6" x14ac:dyDescent="0.3">
      <c r="A128"/>
      <c r="C128"/>
      <c r="D128"/>
      <c r="E128"/>
      <c r="F128"/>
    </row>
    <row r="129" spans="1:6" x14ac:dyDescent="0.3">
      <c r="A129"/>
      <c r="C129"/>
      <c r="D129"/>
      <c r="E129"/>
      <c r="F129"/>
    </row>
    <row r="130" spans="1:6" x14ac:dyDescent="0.3">
      <c r="A130"/>
      <c r="C130"/>
      <c r="D130"/>
      <c r="E130"/>
      <c r="F130"/>
    </row>
    <row r="131" spans="1:6" x14ac:dyDescent="0.3">
      <c r="A131"/>
      <c r="C131"/>
      <c r="D131"/>
      <c r="E131"/>
      <c r="F131"/>
    </row>
    <row r="132" spans="1:6" x14ac:dyDescent="0.3">
      <c r="A132"/>
      <c r="C132"/>
      <c r="D132"/>
      <c r="E132"/>
      <c r="F132"/>
    </row>
    <row r="133" spans="1:6" x14ac:dyDescent="0.3">
      <c r="A133"/>
      <c r="C133"/>
      <c r="D133"/>
      <c r="E133"/>
      <c r="F133"/>
    </row>
    <row r="134" spans="1:6" x14ac:dyDescent="0.3">
      <c r="A134"/>
      <c r="C134"/>
      <c r="D134"/>
      <c r="E134"/>
      <c r="F134"/>
    </row>
    <row r="135" spans="1:6" x14ac:dyDescent="0.3">
      <c r="A135"/>
      <c r="C135"/>
      <c r="D135"/>
      <c r="E135"/>
      <c r="F135"/>
    </row>
    <row r="136" spans="1:6" x14ac:dyDescent="0.3">
      <c r="A136"/>
      <c r="C136"/>
      <c r="D136"/>
      <c r="E136"/>
      <c r="F136"/>
    </row>
    <row r="137" spans="1:6" x14ac:dyDescent="0.3">
      <c r="A137"/>
      <c r="C137"/>
      <c r="D137"/>
      <c r="E137"/>
      <c r="F137"/>
    </row>
    <row r="138" spans="1:6" x14ac:dyDescent="0.3">
      <c r="A138"/>
      <c r="C138"/>
      <c r="D138"/>
      <c r="E138"/>
      <c r="F138"/>
    </row>
    <row r="139" spans="1:6" x14ac:dyDescent="0.3">
      <c r="A139"/>
      <c r="C139"/>
      <c r="D139"/>
      <c r="E139"/>
      <c r="F139"/>
    </row>
    <row r="140" spans="1:6" x14ac:dyDescent="0.3">
      <c r="A140"/>
      <c r="C140"/>
      <c r="D140"/>
      <c r="E140"/>
      <c r="F140"/>
    </row>
    <row r="141" spans="1:6" x14ac:dyDescent="0.3">
      <c r="A141"/>
      <c r="B141" s="66"/>
      <c r="C141" s="67"/>
      <c r="D141"/>
      <c r="E141"/>
      <c r="F141" s="38"/>
    </row>
    <row r="142" spans="1:6" x14ac:dyDescent="0.3">
      <c r="A142" s="66"/>
      <c r="B142" s="66"/>
      <c r="C142" s="67"/>
      <c r="D142" s="66"/>
      <c r="E142" s="66"/>
      <c r="F142" s="38"/>
    </row>
    <row r="143" spans="1:6" x14ac:dyDescent="0.3">
      <c r="A143"/>
      <c r="C143"/>
      <c r="D143"/>
      <c r="E143"/>
      <c r="F143"/>
    </row>
    <row r="144" spans="1:6" x14ac:dyDescent="0.3">
      <c r="A144"/>
      <c r="C144"/>
      <c r="D144"/>
      <c r="E144"/>
      <c r="F144"/>
    </row>
    <row r="145" spans="1:6" x14ac:dyDescent="0.3">
      <c r="A145"/>
      <c r="C145"/>
      <c r="D145"/>
      <c r="E145"/>
      <c r="F145"/>
    </row>
    <row r="146" spans="1:6" x14ac:dyDescent="0.3">
      <c r="A146"/>
      <c r="C146"/>
      <c r="D146"/>
      <c r="E146"/>
      <c r="F146"/>
    </row>
    <row r="147" spans="1:6" x14ac:dyDescent="0.3">
      <c r="A147"/>
      <c r="C147"/>
      <c r="D147"/>
      <c r="E147"/>
      <c r="F147"/>
    </row>
    <row r="148" spans="1:6" x14ac:dyDescent="0.3">
      <c r="A148"/>
      <c r="C148"/>
      <c r="D148"/>
      <c r="E148"/>
      <c r="F148"/>
    </row>
    <row r="149" spans="1:6" x14ac:dyDescent="0.3">
      <c r="A149"/>
      <c r="C149"/>
      <c r="D149"/>
      <c r="E149"/>
      <c r="F149"/>
    </row>
    <row r="150" spans="1:6" x14ac:dyDescent="0.3">
      <c r="A150"/>
      <c r="C150"/>
      <c r="D150"/>
      <c r="E150"/>
      <c r="F150"/>
    </row>
    <row r="151" spans="1:6" x14ac:dyDescent="0.3">
      <c r="A151"/>
      <c r="C151"/>
      <c r="D151"/>
      <c r="E151"/>
      <c r="F151"/>
    </row>
    <row r="152" spans="1:6" x14ac:dyDescent="0.3">
      <c r="A152"/>
      <c r="C152"/>
      <c r="D152"/>
      <c r="E152"/>
      <c r="F152"/>
    </row>
    <row r="153" spans="1:6" x14ac:dyDescent="0.3">
      <c r="A153"/>
      <c r="C153"/>
      <c r="D153"/>
      <c r="E153"/>
      <c r="F153"/>
    </row>
    <row r="154" spans="1:6" x14ac:dyDescent="0.3">
      <c r="A154"/>
      <c r="C154"/>
      <c r="D154"/>
      <c r="E154"/>
      <c r="F154"/>
    </row>
    <row r="155" spans="1:6" x14ac:dyDescent="0.3">
      <c r="A155"/>
      <c r="C155"/>
      <c r="D155"/>
      <c r="E155"/>
      <c r="F155"/>
    </row>
    <row r="156" spans="1:6" x14ac:dyDescent="0.3">
      <c r="A156"/>
      <c r="C156"/>
      <c r="D156"/>
      <c r="E156"/>
      <c r="F156"/>
    </row>
    <row r="157" spans="1:6" x14ac:dyDescent="0.3">
      <c r="A157"/>
      <c r="C157"/>
      <c r="D157"/>
      <c r="E157"/>
      <c r="F157"/>
    </row>
    <row r="158" spans="1:6" x14ac:dyDescent="0.3">
      <c r="A158"/>
      <c r="C158"/>
      <c r="D158"/>
      <c r="E158"/>
      <c r="F158"/>
    </row>
    <row r="159" spans="1:6" x14ac:dyDescent="0.3">
      <c r="A159"/>
      <c r="C159"/>
      <c r="D159"/>
      <c r="E159"/>
      <c r="F159"/>
    </row>
    <row r="160" spans="1:6" x14ac:dyDescent="0.3">
      <c r="A160"/>
      <c r="C160"/>
      <c r="D160"/>
      <c r="E160"/>
      <c r="F160"/>
    </row>
    <row r="161" spans="1:6" x14ac:dyDescent="0.3">
      <c r="A161"/>
      <c r="C161"/>
      <c r="D161"/>
      <c r="E161"/>
      <c r="F161"/>
    </row>
    <row r="162" spans="1:6" x14ac:dyDescent="0.3">
      <c r="A162"/>
      <c r="C162"/>
      <c r="D162"/>
      <c r="E162"/>
      <c r="F162"/>
    </row>
    <row r="163" spans="1:6" x14ac:dyDescent="0.3">
      <c r="A163"/>
      <c r="C163"/>
      <c r="D163"/>
      <c r="E163"/>
      <c r="F163"/>
    </row>
    <row r="164" spans="1:6" x14ac:dyDescent="0.3">
      <c r="A164"/>
      <c r="C164"/>
      <c r="D164"/>
      <c r="E164"/>
      <c r="F164"/>
    </row>
    <row r="165" spans="1:6" x14ac:dyDescent="0.3">
      <c r="A165"/>
      <c r="C165"/>
      <c r="D165"/>
      <c r="E165"/>
      <c r="F165"/>
    </row>
    <row r="166" spans="1:6" x14ac:dyDescent="0.3">
      <c r="A166"/>
      <c r="C166"/>
      <c r="D166"/>
      <c r="E166"/>
      <c r="F166"/>
    </row>
    <row r="167" spans="1:6" x14ac:dyDescent="0.3">
      <c r="A167"/>
      <c r="B167" s="66"/>
      <c r="C167" s="67"/>
      <c r="D167"/>
      <c r="E167"/>
      <c r="F167" s="38"/>
    </row>
    <row r="168" spans="1:6" x14ac:dyDescent="0.3">
      <c r="A168"/>
      <c r="C168"/>
      <c r="D168"/>
      <c r="E168"/>
      <c r="F168"/>
    </row>
    <row r="169" spans="1:6" x14ac:dyDescent="0.3">
      <c r="A169"/>
      <c r="C169"/>
      <c r="D169"/>
      <c r="E169"/>
      <c r="F169"/>
    </row>
    <row r="170" spans="1:6" x14ac:dyDescent="0.3">
      <c r="A170"/>
      <c r="C170"/>
      <c r="D170"/>
      <c r="E170"/>
      <c r="F170"/>
    </row>
    <row r="171" spans="1:6" x14ac:dyDescent="0.3">
      <c r="A171"/>
      <c r="C171"/>
      <c r="D171"/>
      <c r="E171"/>
      <c r="F171"/>
    </row>
    <row r="172" spans="1:6" x14ac:dyDescent="0.3">
      <c r="A172"/>
      <c r="C172"/>
      <c r="D172"/>
      <c r="E172"/>
      <c r="F172"/>
    </row>
    <row r="173" spans="1:6" x14ac:dyDescent="0.3">
      <c r="A173"/>
      <c r="C173"/>
      <c r="D173"/>
      <c r="E173"/>
      <c r="F173"/>
    </row>
    <row r="174" spans="1:6" x14ac:dyDescent="0.3">
      <c r="A174"/>
      <c r="C174"/>
      <c r="D174"/>
      <c r="E174"/>
      <c r="F174"/>
    </row>
    <row r="175" spans="1:6" x14ac:dyDescent="0.3">
      <c r="A175"/>
      <c r="C175"/>
      <c r="D175"/>
      <c r="E175"/>
      <c r="F175"/>
    </row>
    <row r="176" spans="1:6" x14ac:dyDescent="0.3">
      <c r="A176"/>
      <c r="C176"/>
      <c r="D176"/>
      <c r="E176"/>
      <c r="F176"/>
    </row>
    <row r="177" spans="1:6" x14ac:dyDescent="0.3">
      <c r="A177"/>
      <c r="C177"/>
      <c r="D177"/>
      <c r="E177"/>
      <c r="F177"/>
    </row>
    <row r="178" spans="1:6" x14ac:dyDescent="0.3">
      <c r="A178"/>
      <c r="C178"/>
      <c r="D178"/>
      <c r="E178"/>
      <c r="F178"/>
    </row>
    <row r="179" spans="1:6" x14ac:dyDescent="0.3">
      <c r="A179"/>
      <c r="C179"/>
      <c r="D179"/>
      <c r="E179"/>
      <c r="F179"/>
    </row>
    <row r="180" spans="1:6" x14ac:dyDescent="0.3">
      <c r="A180"/>
      <c r="C180"/>
      <c r="D180"/>
      <c r="E180"/>
      <c r="F180"/>
    </row>
    <row r="181" spans="1:6" x14ac:dyDescent="0.3">
      <c r="A181"/>
      <c r="C181"/>
      <c r="D181"/>
      <c r="E181"/>
      <c r="F181"/>
    </row>
    <row r="182" spans="1:6" x14ac:dyDescent="0.3">
      <c r="A182"/>
      <c r="B182" s="66"/>
      <c r="C182" s="67"/>
      <c r="D182"/>
      <c r="E182"/>
      <c r="F182" s="38"/>
    </row>
    <row r="183" spans="1:6" x14ac:dyDescent="0.3">
      <c r="A183"/>
      <c r="B183" s="66"/>
      <c r="C183" s="67"/>
      <c r="D183"/>
      <c r="E183"/>
      <c r="F183" s="38"/>
    </row>
    <row r="184" spans="1:6" x14ac:dyDescent="0.3">
      <c r="A184"/>
      <c r="C184"/>
      <c r="D184"/>
      <c r="E184"/>
      <c r="F184"/>
    </row>
    <row r="185" spans="1:6" x14ac:dyDescent="0.3">
      <c r="A185"/>
      <c r="C185"/>
      <c r="D185"/>
      <c r="E185"/>
      <c r="F185"/>
    </row>
    <row r="186" spans="1:6" x14ac:dyDescent="0.3">
      <c r="A186"/>
      <c r="C186"/>
      <c r="D186"/>
      <c r="E186"/>
      <c r="F186"/>
    </row>
    <row r="187" spans="1:6" x14ac:dyDescent="0.3">
      <c r="A187"/>
      <c r="C187"/>
      <c r="D187"/>
      <c r="E187"/>
      <c r="F187"/>
    </row>
    <row r="188" spans="1:6" x14ac:dyDescent="0.3">
      <c r="A188"/>
      <c r="C188"/>
      <c r="D188"/>
      <c r="E188"/>
      <c r="F188"/>
    </row>
    <row r="189" spans="1:6" x14ac:dyDescent="0.3">
      <c r="A189"/>
      <c r="C189"/>
      <c r="D189"/>
      <c r="E189"/>
      <c r="F189"/>
    </row>
    <row r="190" spans="1:6" x14ac:dyDescent="0.3">
      <c r="A190"/>
      <c r="C190"/>
      <c r="D190"/>
      <c r="E190"/>
      <c r="F190"/>
    </row>
    <row r="191" spans="1:6" x14ac:dyDescent="0.3">
      <c r="A191"/>
      <c r="C191"/>
      <c r="D191"/>
      <c r="E191"/>
      <c r="F191"/>
    </row>
    <row r="192" spans="1:6" x14ac:dyDescent="0.3">
      <c r="A192"/>
      <c r="C192"/>
      <c r="D192"/>
      <c r="E192"/>
      <c r="F192"/>
    </row>
    <row r="193" spans="1:6" x14ac:dyDescent="0.3">
      <c r="A193"/>
      <c r="C193"/>
      <c r="D193"/>
      <c r="E193"/>
      <c r="F193"/>
    </row>
    <row r="194" spans="1:6" x14ac:dyDescent="0.3">
      <c r="A194"/>
      <c r="C194"/>
      <c r="D194"/>
      <c r="E194"/>
      <c r="F194"/>
    </row>
    <row r="195" spans="1:6" x14ac:dyDescent="0.3">
      <c r="A195"/>
      <c r="C195"/>
      <c r="D195"/>
      <c r="E195"/>
      <c r="F195"/>
    </row>
    <row r="196" spans="1:6" x14ac:dyDescent="0.3">
      <c r="A196"/>
      <c r="C196"/>
      <c r="D196"/>
      <c r="E196"/>
      <c r="F196"/>
    </row>
    <row r="197" spans="1:6" x14ac:dyDescent="0.3">
      <c r="A197"/>
      <c r="B197" s="66"/>
      <c r="C197" s="67"/>
      <c r="D197"/>
      <c r="E197"/>
      <c r="F197" s="38"/>
    </row>
    <row r="198" spans="1:6" x14ac:dyDescent="0.3">
      <c r="A198" s="66"/>
      <c r="B198" s="66"/>
      <c r="C198" s="67"/>
      <c r="D198" s="66"/>
      <c r="E198" s="66"/>
      <c r="F198" s="38"/>
    </row>
    <row r="199" spans="1:6" x14ac:dyDescent="0.3">
      <c r="A199"/>
      <c r="C199"/>
      <c r="D199"/>
      <c r="E199"/>
      <c r="F199"/>
    </row>
    <row r="200" spans="1:6" x14ac:dyDescent="0.3">
      <c r="A200" s="66"/>
      <c r="B200" s="66"/>
      <c r="C200" s="67"/>
      <c r="D200" s="66"/>
      <c r="E200" s="66"/>
      <c r="F200" s="38"/>
    </row>
    <row r="201" spans="1:6" x14ac:dyDescent="0.3">
      <c r="A201"/>
      <c r="C201"/>
      <c r="D201"/>
      <c r="E201"/>
      <c r="F201"/>
    </row>
    <row r="202" spans="1:6" x14ac:dyDescent="0.3">
      <c r="A202"/>
      <c r="C202"/>
      <c r="D202"/>
      <c r="E202"/>
      <c r="F202"/>
    </row>
    <row r="203" spans="1:6" x14ac:dyDescent="0.3">
      <c r="A203"/>
      <c r="C203"/>
      <c r="D203"/>
      <c r="E203"/>
      <c r="F203"/>
    </row>
    <row r="204" spans="1:6" x14ac:dyDescent="0.3">
      <c r="A204"/>
      <c r="C204"/>
      <c r="D204"/>
      <c r="E204"/>
      <c r="F204"/>
    </row>
    <row r="205" spans="1:6" x14ac:dyDescent="0.3">
      <c r="A205"/>
      <c r="C205"/>
      <c r="D205"/>
      <c r="E205"/>
      <c r="F205"/>
    </row>
    <row r="206" spans="1:6" x14ac:dyDescent="0.3">
      <c r="A206"/>
      <c r="C206"/>
      <c r="D206"/>
      <c r="E206"/>
      <c r="F206"/>
    </row>
    <row r="207" spans="1:6" x14ac:dyDescent="0.3">
      <c r="A207"/>
      <c r="C207"/>
      <c r="D207"/>
      <c r="E207"/>
      <c r="F207"/>
    </row>
    <row r="208" spans="1:6" x14ac:dyDescent="0.3">
      <c r="A208"/>
      <c r="C208"/>
      <c r="D208"/>
      <c r="E208"/>
      <c r="F208"/>
    </row>
    <row r="209" spans="1:6" x14ac:dyDescent="0.3">
      <c r="A209"/>
      <c r="C209"/>
      <c r="D209"/>
      <c r="E209"/>
      <c r="F209"/>
    </row>
    <row r="210" spans="1:6" x14ac:dyDescent="0.3">
      <c r="A210"/>
      <c r="C210"/>
      <c r="D210"/>
      <c r="E210"/>
      <c r="F210"/>
    </row>
    <row r="211" spans="1:6" x14ac:dyDescent="0.3">
      <c r="A211"/>
      <c r="C211"/>
      <c r="D211"/>
      <c r="E211"/>
      <c r="F211"/>
    </row>
    <row r="212" spans="1:6" x14ac:dyDescent="0.3">
      <c r="A212"/>
      <c r="C212"/>
      <c r="D212"/>
      <c r="E212"/>
      <c r="F212"/>
    </row>
    <row r="213" spans="1:6" x14ac:dyDescent="0.3">
      <c r="A213"/>
      <c r="C213"/>
      <c r="D213"/>
      <c r="E213"/>
      <c r="F213"/>
    </row>
    <row r="214" spans="1:6" x14ac:dyDescent="0.3">
      <c r="A214"/>
      <c r="C214"/>
      <c r="D214"/>
      <c r="E214"/>
      <c r="F214"/>
    </row>
    <row r="215" spans="1:6" x14ac:dyDescent="0.3">
      <c r="A215"/>
      <c r="C215"/>
      <c r="D215"/>
      <c r="E215"/>
      <c r="F215"/>
    </row>
    <row r="216" spans="1:6" x14ac:dyDescent="0.3">
      <c r="A216"/>
      <c r="C216"/>
      <c r="D216"/>
      <c r="E216"/>
      <c r="F216"/>
    </row>
    <row r="217" spans="1:6" x14ac:dyDescent="0.3">
      <c r="A217"/>
      <c r="C217"/>
      <c r="D217"/>
      <c r="E217"/>
      <c r="F217"/>
    </row>
    <row r="218" spans="1:6" x14ac:dyDescent="0.3">
      <c r="A218"/>
      <c r="C218"/>
      <c r="D218"/>
      <c r="E218"/>
      <c r="F218"/>
    </row>
    <row r="219" spans="1:6" x14ac:dyDescent="0.3">
      <c r="A219"/>
      <c r="C219"/>
      <c r="D219"/>
      <c r="E219"/>
      <c r="F219"/>
    </row>
    <row r="220" spans="1:6" x14ac:dyDescent="0.3">
      <c r="A220"/>
      <c r="C220"/>
      <c r="D220"/>
      <c r="E220"/>
      <c r="F220"/>
    </row>
    <row r="221" spans="1:6" x14ac:dyDescent="0.3">
      <c r="A221"/>
      <c r="C221"/>
      <c r="D221"/>
      <c r="E221"/>
      <c r="F221"/>
    </row>
    <row r="222" spans="1:6" x14ac:dyDescent="0.3">
      <c r="A222"/>
      <c r="C222"/>
      <c r="D222"/>
      <c r="E222"/>
      <c r="F222"/>
    </row>
    <row r="223" spans="1:6" x14ac:dyDescent="0.3">
      <c r="A223"/>
      <c r="C223"/>
      <c r="D223"/>
      <c r="E223"/>
      <c r="F223"/>
    </row>
    <row r="224" spans="1:6" x14ac:dyDescent="0.3">
      <c r="A224"/>
      <c r="C224"/>
      <c r="D224"/>
      <c r="E224"/>
      <c r="F224"/>
    </row>
    <row r="225" spans="1:6" x14ac:dyDescent="0.3">
      <c r="A225"/>
      <c r="C225"/>
      <c r="D225"/>
      <c r="E225"/>
      <c r="F225"/>
    </row>
    <row r="226" spans="1:6" x14ac:dyDescent="0.3">
      <c r="A226"/>
      <c r="C226"/>
      <c r="D226"/>
      <c r="E226"/>
      <c r="F226"/>
    </row>
    <row r="227" spans="1:6" x14ac:dyDescent="0.3">
      <c r="A227"/>
      <c r="C227"/>
      <c r="D227"/>
      <c r="E227"/>
      <c r="F227"/>
    </row>
    <row r="228" spans="1:6" x14ac:dyDescent="0.3">
      <c r="A228"/>
      <c r="C228"/>
      <c r="D228"/>
      <c r="E228"/>
      <c r="F228"/>
    </row>
    <row r="229" spans="1:6" x14ac:dyDescent="0.3">
      <c r="A229"/>
      <c r="D229"/>
      <c r="E229"/>
      <c r="F229" s="38"/>
    </row>
    <row r="230" spans="1:6" x14ac:dyDescent="0.3">
      <c r="A230"/>
      <c r="C230"/>
      <c r="D230"/>
      <c r="E230"/>
      <c r="F230"/>
    </row>
    <row r="231" spans="1:6" x14ac:dyDescent="0.3">
      <c r="A231"/>
      <c r="C231"/>
      <c r="D231"/>
      <c r="E231"/>
      <c r="F231"/>
    </row>
    <row r="232" spans="1:6" x14ac:dyDescent="0.3">
      <c r="A232"/>
      <c r="C232"/>
      <c r="D232"/>
      <c r="E232"/>
      <c r="F232"/>
    </row>
    <row r="233" spans="1:6" x14ac:dyDescent="0.3">
      <c r="A233" s="66"/>
      <c r="B233" s="66"/>
      <c r="C233" s="67"/>
      <c r="D233" s="66"/>
      <c r="E233" s="66"/>
      <c r="F233" s="38"/>
    </row>
    <row r="234" spans="1:6" x14ac:dyDescent="0.3">
      <c r="A234"/>
      <c r="C234"/>
      <c r="D234"/>
      <c r="E234"/>
      <c r="F234"/>
    </row>
    <row r="235" spans="1:6" x14ac:dyDescent="0.3">
      <c r="A235"/>
      <c r="C235"/>
      <c r="D235"/>
      <c r="E235"/>
      <c r="F235"/>
    </row>
    <row r="236" spans="1:6" x14ac:dyDescent="0.3">
      <c r="A236"/>
      <c r="C236"/>
      <c r="D236"/>
      <c r="E236"/>
      <c r="F236"/>
    </row>
    <row r="237" spans="1:6" x14ac:dyDescent="0.3">
      <c r="A237"/>
      <c r="C237"/>
      <c r="D237"/>
      <c r="E237"/>
      <c r="F237"/>
    </row>
    <row r="238" spans="1:6" x14ac:dyDescent="0.3">
      <c r="A238"/>
      <c r="C238"/>
      <c r="D238"/>
      <c r="E238"/>
      <c r="F238"/>
    </row>
    <row r="239" spans="1:6" x14ac:dyDescent="0.3">
      <c r="A239"/>
      <c r="C239"/>
      <c r="D239"/>
      <c r="E239"/>
      <c r="F239"/>
    </row>
    <row r="240" spans="1:6" x14ac:dyDescent="0.3">
      <c r="A240"/>
      <c r="C240"/>
      <c r="D240"/>
      <c r="E240"/>
      <c r="F240"/>
    </row>
    <row r="241" spans="1:6" x14ac:dyDescent="0.3">
      <c r="A241"/>
      <c r="C241"/>
      <c r="D241"/>
      <c r="E241"/>
      <c r="F241"/>
    </row>
    <row r="242" spans="1:6" x14ac:dyDescent="0.3">
      <c r="A242"/>
      <c r="C242"/>
      <c r="D242"/>
      <c r="E242"/>
      <c r="F242"/>
    </row>
    <row r="243" spans="1:6" x14ac:dyDescent="0.3">
      <c r="A243" s="66"/>
      <c r="B243" s="66"/>
      <c r="C243" s="67"/>
      <c r="D243" s="66"/>
      <c r="E243" s="66"/>
      <c r="F243" s="38"/>
    </row>
    <row r="244" spans="1:6" x14ac:dyDescent="0.3">
      <c r="A244"/>
      <c r="C244"/>
      <c r="D244"/>
      <c r="E244"/>
      <c r="F244"/>
    </row>
    <row r="245" spans="1:6" x14ac:dyDescent="0.3">
      <c r="A245" s="66"/>
      <c r="B245" s="66"/>
      <c r="C245" s="67"/>
      <c r="D245" s="66"/>
      <c r="E245" s="66"/>
      <c r="F245" s="38"/>
    </row>
    <row r="246" spans="1:6" x14ac:dyDescent="0.3">
      <c r="A246"/>
      <c r="C246"/>
      <c r="D246"/>
      <c r="E246"/>
      <c r="F246"/>
    </row>
    <row r="247" spans="1:6" x14ac:dyDescent="0.3">
      <c r="A247"/>
      <c r="C247"/>
      <c r="D247"/>
      <c r="E247"/>
      <c r="F247"/>
    </row>
    <row r="248" spans="1:6" x14ac:dyDescent="0.3">
      <c r="A248"/>
      <c r="C248"/>
      <c r="D248"/>
      <c r="E248"/>
      <c r="F248"/>
    </row>
    <row r="249" spans="1:6" x14ac:dyDescent="0.3">
      <c r="A249"/>
      <c r="C249"/>
      <c r="D249"/>
      <c r="E249"/>
      <c r="F249"/>
    </row>
    <row r="250" spans="1:6" x14ac:dyDescent="0.3">
      <c r="A250" s="66"/>
      <c r="B250" s="66"/>
      <c r="C250" s="67"/>
      <c r="D250" s="66"/>
      <c r="E250" s="66"/>
      <c r="F250" s="38"/>
    </row>
    <row r="251" spans="1:6" x14ac:dyDescent="0.3">
      <c r="A251"/>
      <c r="C251"/>
      <c r="D251"/>
      <c r="E251"/>
      <c r="F251"/>
    </row>
    <row r="252" spans="1:6" x14ac:dyDescent="0.3">
      <c r="A252"/>
      <c r="C252"/>
      <c r="D252"/>
      <c r="E252"/>
      <c r="F252"/>
    </row>
    <row r="253" spans="1:6" x14ac:dyDescent="0.3">
      <c r="A253"/>
      <c r="C253"/>
      <c r="D253"/>
      <c r="E253"/>
      <c r="F253"/>
    </row>
    <row r="254" spans="1:6" x14ac:dyDescent="0.3">
      <c r="A254" s="66"/>
      <c r="B254" s="66"/>
      <c r="C254" s="67"/>
      <c r="D254" s="66"/>
      <c r="E254" s="66"/>
      <c r="F254" s="38"/>
    </row>
    <row r="255" spans="1:6" x14ac:dyDescent="0.3">
      <c r="A255"/>
      <c r="C255"/>
      <c r="D255"/>
      <c r="E255"/>
      <c r="F255"/>
    </row>
    <row r="256" spans="1:6" x14ac:dyDescent="0.3">
      <c r="A256"/>
      <c r="B256" s="66"/>
      <c r="C256" s="67"/>
      <c r="D256"/>
      <c r="E256"/>
      <c r="F256" s="38"/>
    </row>
    <row r="257" spans="1:6" x14ac:dyDescent="0.3">
      <c r="A257"/>
      <c r="C257"/>
      <c r="D257"/>
      <c r="E257"/>
      <c r="F257"/>
    </row>
    <row r="258" spans="1:6" x14ac:dyDescent="0.3">
      <c r="A258"/>
      <c r="C258"/>
      <c r="D258"/>
      <c r="E258"/>
      <c r="F258"/>
    </row>
    <row r="259" spans="1:6" x14ac:dyDescent="0.3">
      <c r="A259"/>
      <c r="C259"/>
      <c r="D259"/>
      <c r="E259"/>
      <c r="F259"/>
    </row>
    <row r="260" spans="1:6" x14ac:dyDescent="0.3">
      <c r="A260"/>
      <c r="B260" s="66"/>
      <c r="C260" s="67"/>
      <c r="D260"/>
      <c r="E260"/>
      <c r="F260" s="38"/>
    </row>
    <row r="261" spans="1:6" x14ac:dyDescent="0.3">
      <c r="A261"/>
      <c r="C261"/>
      <c r="D261"/>
      <c r="E261"/>
      <c r="F261"/>
    </row>
    <row r="262" spans="1:6" x14ac:dyDescent="0.3">
      <c r="A262"/>
      <c r="B262" s="66"/>
      <c r="C262" s="67"/>
      <c r="D262"/>
      <c r="E262"/>
      <c r="F262" s="38"/>
    </row>
    <row r="263" spans="1:6" x14ac:dyDescent="0.3">
      <c r="A263"/>
      <c r="C263"/>
      <c r="D263"/>
      <c r="E263"/>
      <c r="F263"/>
    </row>
    <row r="264" spans="1:6" x14ac:dyDescent="0.3">
      <c r="A264"/>
      <c r="C264"/>
      <c r="D264"/>
      <c r="E264"/>
      <c r="F264"/>
    </row>
    <row r="265" spans="1:6" x14ac:dyDescent="0.3">
      <c r="A265" s="66"/>
      <c r="B265" s="66"/>
      <c r="C265" s="67"/>
      <c r="D265" s="66"/>
      <c r="E265" s="66"/>
      <c r="F265" s="38"/>
    </row>
    <row r="266" spans="1:6" x14ac:dyDescent="0.3">
      <c r="A266"/>
      <c r="C266"/>
      <c r="D266"/>
      <c r="E266"/>
      <c r="F266"/>
    </row>
    <row r="267" spans="1:6" x14ac:dyDescent="0.3">
      <c r="A267"/>
      <c r="C267"/>
      <c r="D267"/>
      <c r="E267"/>
      <c r="F267"/>
    </row>
    <row r="268" spans="1:6" x14ac:dyDescent="0.3">
      <c r="A268"/>
      <c r="C268"/>
      <c r="D268"/>
      <c r="E268"/>
      <c r="F268"/>
    </row>
    <row r="269" spans="1:6" x14ac:dyDescent="0.3">
      <c r="A269"/>
      <c r="C269"/>
      <c r="D269"/>
      <c r="E269"/>
      <c r="F269"/>
    </row>
    <row r="270" spans="1:6" x14ac:dyDescent="0.3">
      <c r="A270"/>
      <c r="C270"/>
      <c r="D270"/>
      <c r="E270"/>
      <c r="F270"/>
    </row>
    <row r="271" spans="1:6" x14ac:dyDescent="0.3">
      <c r="A271"/>
      <c r="C271"/>
      <c r="D271"/>
      <c r="E271"/>
      <c r="F271"/>
    </row>
    <row r="272" spans="1:6" x14ac:dyDescent="0.3">
      <c r="A272" s="66"/>
      <c r="B272" s="66"/>
      <c r="C272" s="67"/>
      <c r="D272" s="66"/>
      <c r="E272" s="66"/>
      <c r="F272" s="38"/>
    </row>
    <row r="273" spans="1:6" x14ac:dyDescent="0.3">
      <c r="A273"/>
      <c r="C273"/>
      <c r="D273"/>
      <c r="E273"/>
      <c r="F273"/>
    </row>
    <row r="274" spans="1:6" x14ac:dyDescent="0.3">
      <c r="A274" s="66"/>
      <c r="B274" s="66"/>
      <c r="C274" s="67"/>
      <c r="D274" s="66"/>
      <c r="E274" s="66"/>
      <c r="F274" s="38"/>
    </row>
    <row r="275" spans="1:6" x14ac:dyDescent="0.3">
      <c r="A275" s="66"/>
      <c r="B275" s="66"/>
      <c r="C275" s="67"/>
      <c r="D275" s="66"/>
      <c r="E275" s="66"/>
      <c r="F275" s="38"/>
    </row>
    <row r="276" spans="1:6" x14ac:dyDescent="0.3">
      <c r="A276"/>
      <c r="C276"/>
      <c r="D276"/>
      <c r="E276"/>
      <c r="F276"/>
    </row>
    <row r="277" spans="1:6" x14ac:dyDescent="0.3">
      <c r="A277"/>
      <c r="C277"/>
      <c r="D277"/>
      <c r="E277"/>
      <c r="F277"/>
    </row>
    <row r="278" spans="1:6" x14ac:dyDescent="0.3">
      <c r="A278"/>
      <c r="C278"/>
      <c r="D278"/>
      <c r="E278"/>
      <c r="F278"/>
    </row>
    <row r="279" spans="1:6" x14ac:dyDescent="0.3">
      <c r="A279"/>
      <c r="C279"/>
      <c r="D279"/>
      <c r="E279"/>
      <c r="F279"/>
    </row>
    <row r="280" spans="1:6" x14ac:dyDescent="0.3">
      <c r="A280"/>
      <c r="C280"/>
      <c r="D280"/>
      <c r="E280"/>
      <c r="F280"/>
    </row>
    <row r="281" spans="1:6" x14ac:dyDescent="0.3">
      <c r="A281"/>
      <c r="C281"/>
      <c r="D281"/>
      <c r="E281"/>
      <c r="F281"/>
    </row>
    <row r="282" spans="1:6" x14ac:dyDescent="0.3">
      <c r="A282"/>
      <c r="C282"/>
      <c r="D282"/>
      <c r="E282"/>
      <c r="F282"/>
    </row>
    <row r="283" spans="1:6" x14ac:dyDescent="0.3">
      <c r="A283"/>
      <c r="C283"/>
      <c r="D283"/>
      <c r="E283"/>
      <c r="F283"/>
    </row>
    <row r="284" spans="1:6" x14ac:dyDescent="0.3">
      <c r="A284" s="66"/>
      <c r="B284" s="66"/>
      <c r="C284" s="67"/>
      <c r="D284" s="66"/>
      <c r="E284" s="66"/>
      <c r="F284" s="38"/>
    </row>
    <row r="285" spans="1:6" x14ac:dyDescent="0.3">
      <c r="A285"/>
      <c r="C285"/>
      <c r="D285"/>
      <c r="E285"/>
      <c r="F285"/>
    </row>
    <row r="286" spans="1:6" x14ac:dyDescent="0.3">
      <c r="A286"/>
      <c r="C286"/>
      <c r="D286"/>
      <c r="E286"/>
      <c r="F286"/>
    </row>
    <row r="287" spans="1:6" x14ac:dyDescent="0.3">
      <c r="A287" s="66"/>
      <c r="B287" s="66"/>
      <c r="C287" s="67"/>
      <c r="D287" s="66"/>
      <c r="E287" s="66"/>
      <c r="F287" s="38"/>
    </row>
    <row r="288" spans="1:6" x14ac:dyDescent="0.3">
      <c r="A288"/>
      <c r="B288" s="66"/>
      <c r="C288" s="67"/>
      <c r="D288"/>
      <c r="E288"/>
      <c r="F288" s="38"/>
    </row>
    <row r="289" spans="1:6" x14ac:dyDescent="0.3">
      <c r="A289"/>
      <c r="C289"/>
      <c r="D289"/>
      <c r="E289"/>
      <c r="F289"/>
    </row>
    <row r="290" spans="1:6" x14ac:dyDescent="0.3">
      <c r="A290"/>
      <c r="C290"/>
      <c r="D290"/>
      <c r="E290"/>
      <c r="F290"/>
    </row>
    <row r="291" spans="1:6" x14ac:dyDescent="0.3">
      <c r="A291"/>
      <c r="B291" s="66"/>
      <c r="C291" s="67"/>
      <c r="D291"/>
      <c r="E291"/>
      <c r="F291" s="38"/>
    </row>
    <row r="292" spans="1:6" x14ac:dyDescent="0.3">
      <c r="A292"/>
      <c r="C292"/>
      <c r="D292"/>
      <c r="E292"/>
      <c r="F292"/>
    </row>
    <row r="293" spans="1:6" x14ac:dyDescent="0.3">
      <c r="A293"/>
      <c r="C293"/>
      <c r="D293"/>
      <c r="E293"/>
      <c r="F293"/>
    </row>
    <row r="294" spans="1:6" x14ac:dyDescent="0.3">
      <c r="A294"/>
      <c r="C294"/>
      <c r="D294"/>
      <c r="E294"/>
      <c r="F294"/>
    </row>
    <row r="295" spans="1:6" x14ac:dyDescent="0.3">
      <c r="A295"/>
      <c r="B295" s="66"/>
      <c r="C295" s="67"/>
      <c r="D295"/>
      <c r="E295"/>
      <c r="F295" s="38"/>
    </row>
    <row r="296" spans="1:6" x14ac:dyDescent="0.3">
      <c r="A296"/>
      <c r="C296"/>
      <c r="D296"/>
      <c r="E296"/>
      <c r="F296"/>
    </row>
  </sheetData>
  <conditionalFormatting sqref="B1:B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4">
      <colorScale>
        <cfvo type="min"/>
        <cfvo type="max"/>
        <color rgb="FFFCFCFF"/>
        <color rgb="FF63BE7B"/>
      </colorScale>
    </cfRule>
  </conditionalFormatting>
  <conditionalFormatting sqref="E1:E1048576">
    <cfRule type="dataBar" priority="3">
      <dataBar>
        <cfvo type="min"/>
        <cfvo type="max"/>
        <color rgb="FFD6007B"/>
      </dataBar>
    </cfRule>
  </conditionalFormatting>
  <conditionalFormatting sqref="C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genres_table</vt:lpstr>
      <vt:lpstr>user_list</vt:lpstr>
      <vt:lpstr>days</vt:lpstr>
      <vt:lpstr>previsão -amort exp</vt:lpstr>
      <vt:lpstr>progression</vt:lpstr>
      <vt:lpstr>geral</vt:lpstr>
      <vt:lpstr>geral ano</vt:lpstr>
      <vt:lpstr>ano stats</vt:lpstr>
      <vt:lpstr>animes por ano</vt:lpstr>
      <vt:lpstr>challenge</vt:lpstr>
      <vt:lpstr>genres_stats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2020-11-14T22:00:50Z</dcterms:created>
  <dcterms:modified xsi:type="dcterms:W3CDTF">2022-10-01T20:50:03Z</dcterms:modified>
</cp:coreProperties>
</file>